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3"/>
  </bookViews>
  <sheets>
    <sheet name="1-QUANT" sheetId="44" r:id="rId1"/>
    <sheet name="2-SINAPI OUTUBRO 2017" sheetId="39" r:id="rId2"/>
    <sheet name="3-COMPO.ADM.PRF " sheetId="43" r:id="rId3"/>
    <sheet name="4-ORÇAMENTO" sheetId="41" r:id="rId4"/>
    <sheet name="5-BDI" sheetId="45" r:id="rId5"/>
    <sheet name="6-CRONOGRAMA" sheetId="33" r:id="rId6"/>
    <sheet name="7-RASCUNHO" sheetId="46" state="hidden" r:id="rId7"/>
    <sheet name="8 - RASCUNHO" sheetId="47" state="hidden" r:id="rId8"/>
  </sheets>
  <externalReferences>
    <externalReference r:id="rId9"/>
    <externalReference r:id="rId10"/>
  </externalReferences>
  <definedNames>
    <definedName name="_xlnm.Print_Area" localSheetId="0">'1-QUANT'!$B$2:$N$2545</definedName>
    <definedName name="_xlnm.Print_Area" localSheetId="2">'3-COMPO.ADM.PRF '!$B$2:$I$850</definedName>
    <definedName name="_xlnm.Print_Area" localSheetId="3">'4-ORÇAMENTO'!$B$2:$K$284</definedName>
    <definedName name="_xlnm.Print_Area" localSheetId="5">'6-CRONOGRAMA'!$B$2:$I$56</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K2398" i="44"/>
  <c r="K2396"/>
  <c r="K2400"/>
  <c r="G268" i="41"/>
  <c r="G267"/>
  <c r="C267"/>
  <c r="H267" s="1"/>
  <c r="D23" i="45"/>
  <c r="D27"/>
  <c r="D29"/>
  <c r="E29"/>
  <c r="D268" i="41"/>
  <c r="D267"/>
  <c r="E266"/>
  <c r="G270"/>
  <c r="C2400" i="44"/>
  <c r="C268" i="41" s="1"/>
  <c r="H836" i="43"/>
  <c r="I836"/>
  <c r="H837"/>
  <c r="I837"/>
  <c r="H838"/>
  <c r="I838"/>
  <c r="I835"/>
  <c r="C2517" i="44"/>
  <c r="C270" i="41" s="1"/>
  <c r="E270" s="1"/>
  <c r="H843" i="43"/>
  <c r="I843"/>
  <c r="F843"/>
  <c r="E843"/>
  <c r="H842"/>
  <c r="I842"/>
  <c r="F842"/>
  <c r="E842"/>
  <c r="H841"/>
  <c r="I841"/>
  <c r="F841"/>
  <c r="E841"/>
  <c r="F838"/>
  <c r="E838"/>
  <c r="F837"/>
  <c r="E837"/>
  <c r="F836"/>
  <c r="E836"/>
  <c r="G265" i="41"/>
  <c r="C265"/>
  <c r="H265" s="1"/>
  <c r="C264"/>
  <c r="F264" s="1"/>
  <c r="D264"/>
  <c r="D265"/>
  <c r="C263"/>
  <c r="H263" s="1"/>
  <c r="E262"/>
  <c r="D263"/>
  <c r="K2364" i="44"/>
  <c r="K2362"/>
  <c r="E2362"/>
  <c r="E2360"/>
  <c r="K2358"/>
  <c r="E2356"/>
  <c r="E2354"/>
  <c r="K2352"/>
  <c r="K2350"/>
  <c r="G263" i="41"/>
  <c r="E2352" i="44"/>
  <c r="E2350"/>
  <c r="E2348"/>
  <c r="C2366"/>
  <c r="E2366" s="1"/>
  <c r="I840" i="43"/>
  <c r="G264" i="41"/>
  <c r="E264"/>
  <c r="E20" i="47"/>
  <c r="H20"/>
  <c r="E21"/>
  <c r="H21"/>
  <c r="H22"/>
  <c r="J22"/>
  <c r="J24"/>
  <c r="B41" i="33"/>
  <c r="B39"/>
  <c r="B37"/>
  <c r="B29"/>
  <c r="B27"/>
  <c r="B25"/>
  <c r="C41"/>
  <c r="C39"/>
  <c r="D73" i="41"/>
  <c r="C73"/>
  <c r="E73" s="1"/>
  <c r="D67"/>
  <c r="C67"/>
  <c r="E67" s="1"/>
  <c r="D65"/>
  <c r="C66"/>
  <c r="F66" s="1"/>
  <c r="C65"/>
  <c r="E65" s="1"/>
  <c r="D66"/>
  <c r="E27"/>
  <c r="D48"/>
  <c r="C48"/>
  <c r="E48" s="1"/>
  <c r="F48"/>
  <c r="H10" i="44"/>
  <c r="M8"/>
  <c r="G12" i="41"/>
  <c r="C12"/>
  <c r="H12" s="1"/>
  <c r="K18" i="44"/>
  <c r="K16"/>
  <c r="G13" i="41"/>
  <c r="C13"/>
  <c r="E13" s="1"/>
  <c r="H34" i="44"/>
  <c r="K34"/>
  <c r="H35"/>
  <c r="K35"/>
  <c r="C14" i="41"/>
  <c r="H14" s="1"/>
  <c r="I14" s="1"/>
  <c r="K14" s="1"/>
  <c r="K79" i="44"/>
  <c r="K80"/>
  <c r="C18" i="41"/>
  <c r="H18" s="1"/>
  <c r="K89" i="44"/>
  <c r="K90"/>
  <c r="K87"/>
  <c r="G19" i="41"/>
  <c r="C19"/>
  <c r="H19" s="1"/>
  <c r="I19" s="1"/>
  <c r="K94" i="44"/>
  <c r="K95"/>
  <c r="K96"/>
  <c r="K97"/>
  <c r="C20" i="41"/>
  <c r="E20" s="1"/>
  <c r="K120" i="44"/>
  <c r="K121"/>
  <c r="K118"/>
  <c r="G21" i="41"/>
  <c r="J21" s="1"/>
  <c r="C21"/>
  <c r="F21" s="1"/>
  <c r="K215" i="44"/>
  <c r="K216"/>
  <c r="K213"/>
  <c r="C25" i="41"/>
  <c r="H25" s="1"/>
  <c r="I25" s="1"/>
  <c r="K220" i="44"/>
  <c r="E221"/>
  <c r="K221"/>
  <c r="C218"/>
  <c r="C26" i="41" s="1"/>
  <c r="F26" s="1"/>
  <c r="H83" i="43"/>
  <c r="I83" s="1"/>
  <c r="I82" s="1"/>
  <c r="H84"/>
  <c r="I84" s="1"/>
  <c r="C27" i="41"/>
  <c r="H27" s="1"/>
  <c r="I27" s="1"/>
  <c r="K238" i="44"/>
  <c r="K239"/>
  <c r="K240"/>
  <c r="K241"/>
  <c r="K242"/>
  <c r="K243"/>
  <c r="C28" i="41"/>
  <c r="H28" s="1"/>
  <c r="I28" s="1"/>
  <c r="K247" i="44"/>
  <c r="K248"/>
  <c r="K249"/>
  <c r="K250"/>
  <c r="K251"/>
  <c r="K252"/>
  <c r="K253"/>
  <c r="C29" i="41"/>
  <c r="E29" s="1"/>
  <c r="G30"/>
  <c r="C30"/>
  <c r="K277" i="44"/>
  <c r="K278"/>
  <c r="K279"/>
  <c r="K280"/>
  <c r="K281"/>
  <c r="K282"/>
  <c r="K283"/>
  <c r="K284"/>
  <c r="K285"/>
  <c r="K286"/>
  <c r="C31" i="41"/>
  <c r="E31" s="1"/>
  <c r="K265" i="44"/>
  <c r="K263"/>
  <c r="G32" i="41"/>
  <c r="J32" s="1"/>
  <c r="C32"/>
  <c r="H32" s="1"/>
  <c r="I32" s="1"/>
  <c r="K32" s="1"/>
  <c r="K225" i="44"/>
  <c r="K226"/>
  <c r="F230"/>
  <c r="K230"/>
  <c r="K231"/>
  <c r="M256"/>
  <c r="M261"/>
  <c r="C33" i="41"/>
  <c r="H33" s="1"/>
  <c r="I33" s="1"/>
  <c r="C34"/>
  <c r="E34" s="1"/>
  <c r="G35"/>
  <c r="C35"/>
  <c r="H35" s="1"/>
  <c r="K960" i="44"/>
  <c r="K961"/>
  <c r="C39" i="41"/>
  <c r="H39" s="1"/>
  <c r="I39" s="1"/>
  <c r="G40"/>
  <c r="C40"/>
  <c r="H40" s="1"/>
  <c r="I40" s="1"/>
  <c r="K40" s="1"/>
  <c r="K966" i="44"/>
  <c r="G41" i="41"/>
  <c r="C41"/>
  <c r="F41" s="1"/>
  <c r="G42"/>
  <c r="C42"/>
  <c r="H978" i="44"/>
  <c r="I978"/>
  <c r="K978"/>
  <c r="H979"/>
  <c r="I979"/>
  <c r="K979"/>
  <c r="C46" i="41"/>
  <c r="H46" s="1"/>
  <c r="K997" i="44"/>
  <c r="K998"/>
  <c r="K999"/>
  <c r="C47" i="41"/>
  <c r="E47" s="1"/>
  <c r="K1040" i="44"/>
  <c r="K1038"/>
  <c r="G52" i="41"/>
  <c r="K52" s="1"/>
  <c r="C52"/>
  <c r="H52" s="1"/>
  <c r="I52" s="1"/>
  <c r="G53"/>
  <c r="J53" s="1"/>
  <c r="C53"/>
  <c r="H53" s="1"/>
  <c r="I53" s="1"/>
  <c r="K1137" i="44"/>
  <c r="F1236"/>
  <c r="J1142"/>
  <c r="J1143"/>
  <c r="J1144"/>
  <c r="J1145"/>
  <c r="J1146"/>
  <c r="J1147"/>
  <c r="J1148"/>
  <c r="J1149"/>
  <c r="J1150"/>
  <c r="J1151"/>
  <c r="J1152"/>
  <c r="J1153"/>
  <c r="J1154"/>
  <c r="J1155"/>
  <c r="J1156"/>
  <c r="J1157"/>
  <c r="J1161"/>
  <c r="K1158"/>
  <c r="J1163"/>
  <c r="J1164"/>
  <c r="J1165"/>
  <c r="J1166"/>
  <c r="J1170"/>
  <c r="K1167"/>
  <c r="J1175"/>
  <c r="K1172"/>
  <c r="J1176"/>
  <c r="J1177"/>
  <c r="J1178"/>
  <c r="J1179"/>
  <c r="J1183"/>
  <c r="K1180"/>
  <c r="J1184"/>
  <c r="J1185"/>
  <c r="J1186"/>
  <c r="J1187"/>
  <c r="J1189"/>
  <c r="J1190"/>
  <c r="J1191"/>
  <c r="J1192"/>
  <c r="J1194"/>
  <c r="J1195"/>
  <c r="J1196"/>
  <c r="J1197"/>
  <c r="K1194"/>
  <c r="J1199"/>
  <c r="J1200"/>
  <c r="J1201"/>
  <c r="J1202"/>
  <c r="J1204"/>
  <c r="J1205"/>
  <c r="J1206"/>
  <c r="J1207"/>
  <c r="J1209"/>
  <c r="J1210"/>
  <c r="J1211"/>
  <c r="J1212"/>
  <c r="C57" i="41"/>
  <c r="H57" s="1"/>
  <c r="I57" s="1"/>
  <c r="C58"/>
  <c r="H58" s="1"/>
  <c r="C59"/>
  <c r="E59" s="1"/>
  <c r="K1250" i="44"/>
  <c r="C63" i="41"/>
  <c r="H63" s="1"/>
  <c r="I63" s="1"/>
  <c r="C64"/>
  <c r="H64" s="1"/>
  <c r="I64" s="1"/>
  <c r="J1333" i="44"/>
  <c r="K1333"/>
  <c r="C71" i="41"/>
  <c r="H71" s="1"/>
  <c r="I71" s="1"/>
  <c r="K1359" i="44"/>
  <c r="K1393"/>
  <c r="K1405"/>
  <c r="K1417"/>
  <c r="J1340"/>
  <c r="K1340"/>
  <c r="K1345"/>
  <c r="C72" i="41"/>
  <c r="F72" s="1"/>
  <c r="G74"/>
  <c r="J74" s="1"/>
  <c r="C74"/>
  <c r="H74" s="1"/>
  <c r="I74" s="1"/>
  <c r="K1461" i="44"/>
  <c r="K1462"/>
  <c r="C78" i="41"/>
  <c r="H78" s="1"/>
  <c r="I78" s="1"/>
  <c r="K78" s="1"/>
  <c r="K79" s="1"/>
  <c r="D27" i="33" s="1"/>
  <c r="J1479" i="44"/>
  <c r="J1480"/>
  <c r="J1481"/>
  <c r="K1479"/>
  <c r="K1536"/>
  <c r="G85" i="41"/>
  <c r="K1482" i="44"/>
  <c r="K1484"/>
  <c r="J1485"/>
  <c r="J1486"/>
  <c r="J1487"/>
  <c r="J1488"/>
  <c r="J1489"/>
  <c r="J1490"/>
  <c r="J1491"/>
  <c r="J1492"/>
  <c r="J1493"/>
  <c r="J1494"/>
  <c r="J1495"/>
  <c r="J1496"/>
  <c r="J1497"/>
  <c r="J1498"/>
  <c r="J1499"/>
  <c r="J1500"/>
  <c r="J1501"/>
  <c r="J1502"/>
  <c r="J1503"/>
  <c r="J1504"/>
  <c r="J1505"/>
  <c r="J1506"/>
  <c r="J1507"/>
  <c r="J1508"/>
  <c r="J1509"/>
  <c r="J1510"/>
  <c r="J1511"/>
  <c r="J1512"/>
  <c r="J1513"/>
  <c r="J1514"/>
  <c r="J1515"/>
  <c r="J1516"/>
  <c r="J1517"/>
  <c r="J1518"/>
  <c r="J1519"/>
  <c r="J1520"/>
  <c r="J1521"/>
  <c r="J1522"/>
  <c r="J1523"/>
  <c r="J1524"/>
  <c r="J1525"/>
  <c r="J1526"/>
  <c r="J1527"/>
  <c r="J1528"/>
  <c r="F1553"/>
  <c r="K1553"/>
  <c r="K1487"/>
  <c r="K1489"/>
  <c r="K1495"/>
  <c r="K1501"/>
  <c r="K1503"/>
  <c r="K1507"/>
  <c r="K1509"/>
  <c r="K1511"/>
  <c r="K1517"/>
  <c r="K1519"/>
  <c r="K1527"/>
  <c r="C82" i="41"/>
  <c r="H82" s="1"/>
  <c r="C83"/>
  <c r="H83" s="1"/>
  <c r="I83" s="1"/>
  <c r="C84"/>
  <c r="F84" s="1"/>
  <c r="C85"/>
  <c r="E85" s="1"/>
  <c r="K1541" i="44"/>
  <c r="G86" i="41"/>
  <c r="C86"/>
  <c r="E86" s="1"/>
  <c r="F1554" i="44"/>
  <c r="G1554"/>
  <c r="C87" i="41"/>
  <c r="E87" s="1"/>
  <c r="J1559" i="44"/>
  <c r="J1560"/>
  <c r="J1562"/>
  <c r="J1563"/>
  <c r="C88" i="41"/>
  <c r="H88" s="1"/>
  <c r="I88" s="1"/>
  <c r="G89"/>
  <c r="C89"/>
  <c r="F89" s="1"/>
  <c r="G94"/>
  <c r="J94" s="1"/>
  <c r="C94"/>
  <c r="E94" s="1"/>
  <c r="G95"/>
  <c r="C95"/>
  <c r="H95" s="1"/>
  <c r="I95" s="1"/>
  <c r="G96"/>
  <c r="C1577" i="44"/>
  <c r="C96" i="41" s="1"/>
  <c r="H118" i="43"/>
  <c r="I118" s="1"/>
  <c r="H119"/>
  <c r="I119" s="1"/>
  <c r="H120"/>
  <c r="I120" s="1"/>
  <c r="H121"/>
  <c r="I121" s="1"/>
  <c r="H122"/>
  <c r="I122" s="1"/>
  <c r="H123"/>
  <c r="I123" s="1"/>
  <c r="G97" i="41"/>
  <c r="C97"/>
  <c r="G98"/>
  <c r="C98"/>
  <c r="H98" s="1"/>
  <c r="G99"/>
  <c r="C99"/>
  <c r="E99" s="1"/>
  <c r="G100"/>
  <c r="C1585" i="44"/>
  <c r="C100" i="41" s="1"/>
  <c r="E100" s="1"/>
  <c r="H126" i="43"/>
  <c r="I126" s="1"/>
  <c r="H127"/>
  <c r="I127" s="1"/>
  <c r="H128"/>
  <c r="I128" s="1"/>
  <c r="H129"/>
  <c r="I129" s="1"/>
  <c r="H130"/>
  <c r="I130" s="1"/>
  <c r="H131"/>
  <c r="I131" s="1"/>
  <c r="G101" i="41"/>
  <c r="C101"/>
  <c r="H101" s="1"/>
  <c r="G102"/>
  <c r="C102"/>
  <c r="H102" s="1"/>
  <c r="G103"/>
  <c r="C103"/>
  <c r="H103" s="1"/>
  <c r="I103" s="1"/>
  <c r="K103" s="1"/>
  <c r="G104"/>
  <c r="C1593" i="44"/>
  <c r="C104" i="41" s="1"/>
  <c r="F104" s="1"/>
  <c r="H134" i="43"/>
  <c r="I134" s="1"/>
  <c r="H135"/>
  <c r="I135" s="1"/>
  <c r="H136"/>
  <c r="I136" s="1"/>
  <c r="H137"/>
  <c r="I137" s="1"/>
  <c r="G105" i="41"/>
  <c r="C105"/>
  <c r="H105" s="1"/>
  <c r="I105" s="1"/>
  <c r="G106"/>
  <c r="C106"/>
  <c r="H106" s="1"/>
  <c r="I106" s="1"/>
  <c r="K106" s="1"/>
  <c r="G107"/>
  <c r="J107" s="1"/>
  <c r="C107"/>
  <c r="H107" s="1"/>
  <c r="I107" s="1"/>
  <c r="G108"/>
  <c r="C108"/>
  <c r="H108" s="1"/>
  <c r="I108" s="1"/>
  <c r="K108" s="1"/>
  <c r="G109"/>
  <c r="K109" s="1"/>
  <c r="C109"/>
  <c r="H109" s="1"/>
  <c r="I109" s="1"/>
  <c r="G110"/>
  <c r="C110"/>
  <c r="H110" s="1"/>
  <c r="I110" s="1"/>
  <c r="K110" s="1"/>
  <c r="G111"/>
  <c r="C111"/>
  <c r="G112"/>
  <c r="C112"/>
  <c r="H112" s="1"/>
  <c r="G113"/>
  <c r="C113"/>
  <c r="H113" s="1"/>
  <c r="I113" s="1"/>
  <c r="G114"/>
  <c r="J114" s="1"/>
  <c r="C114"/>
  <c r="H114" s="1"/>
  <c r="I114" s="1"/>
  <c r="G115"/>
  <c r="C115"/>
  <c r="H115" s="1"/>
  <c r="I115" s="1"/>
  <c r="G116"/>
  <c r="C1610" i="44"/>
  <c r="C116" i="41" s="1"/>
  <c r="F116" s="1"/>
  <c r="H140" i="43"/>
  <c r="I140" s="1"/>
  <c r="H141"/>
  <c r="I141" s="1"/>
  <c r="H142"/>
  <c r="I142" s="1"/>
  <c r="G117" i="41"/>
  <c r="C117"/>
  <c r="H117" s="1"/>
  <c r="G118"/>
  <c r="C1614" i="44"/>
  <c r="C118" i="41" s="1"/>
  <c r="H118" s="1"/>
  <c r="I118" s="1"/>
  <c r="K118" s="1"/>
  <c r="I145" i="43"/>
  <c r="H146"/>
  <c r="I146"/>
  <c r="H147"/>
  <c r="I147" s="1"/>
  <c r="I144" s="1"/>
  <c r="G119" i="41"/>
  <c r="C1616" i="44"/>
  <c r="C119" i="41" s="1"/>
  <c r="I150" i="43"/>
  <c r="H151"/>
  <c r="I151"/>
  <c r="H152"/>
  <c r="I152" s="1"/>
  <c r="G120" i="41"/>
  <c r="C120"/>
  <c r="F120" s="1"/>
  <c r="G121"/>
  <c r="C121"/>
  <c r="H121" s="1"/>
  <c r="I121" s="1"/>
  <c r="G122"/>
  <c r="C122"/>
  <c r="E122" s="1"/>
  <c r="G123"/>
  <c r="K123" s="1"/>
  <c r="C123"/>
  <c r="H123" s="1"/>
  <c r="I123" s="1"/>
  <c r="G124"/>
  <c r="C124"/>
  <c r="H124" s="1"/>
  <c r="I124" s="1"/>
  <c r="K124" s="1"/>
  <c r="G125"/>
  <c r="C125"/>
  <c r="G126"/>
  <c r="C126"/>
  <c r="H126" s="1"/>
  <c r="G127"/>
  <c r="C127"/>
  <c r="E127" s="1"/>
  <c r="G128"/>
  <c r="C128"/>
  <c r="E128" s="1"/>
  <c r="G129"/>
  <c r="C129"/>
  <c r="H129" s="1"/>
  <c r="I129" s="1"/>
  <c r="G130"/>
  <c r="K130" s="1"/>
  <c r="C130"/>
  <c r="H130" s="1"/>
  <c r="I130" s="1"/>
  <c r="G131"/>
  <c r="C1631" i="44"/>
  <c r="C131" i="41" s="1"/>
  <c r="H131" s="1"/>
  <c r="H155" i="43"/>
  <c r="I155"/>
  <c r="H156"/>
  <c r="I156" s="1"/>
  <c r="H157"/>
  <c r="I157"/>
  <c r="H158"/>
  <c r="I158" s="1"/>
  <c r="H159"/>
  <c r="I159"/>
  <c r="H160"/>
  <c r="I160" s="1"/>
  <c r="G132" i="41"/>
  <c r="C1632" i="44"/>
  <c r="C132" i="41" s="1"/>
  <c r="H163" i="43"/>
  <c r="I163" s="1"/>
  <c r="H164"/>
  <c r="I164" s="1"/>
  <c r="H165"/>
  <c r="I165" s="1"/>
  <c r="H166"/>
  <c r="I166" s="1"/>
  <c r="H167"/>
  <c r="I167" s="1"/>
  <c r="H168"/>
  <c r="I168" s="1"/>
  <c r="G133" i="41"/>
  <c r="C1633" i="44"/>
  <c r="C133" i="41"/>
  <c r="H171" i="43"/>
  <c r="I171" s="1"/>
  <c r="H172"/>
  <c r="I172"/>
  <c r="H173"/>
  <c r="I173" s="1"/>
  <c r="H174"/>
  <c r="I174"/>
  <c r="H175"/>
  <c r="I175" s="1"/>
  <c r="H176"/>
  <c r="I176"/>
  <c r="G134" i="41"/>
  <c r="J134" s="1"/>
  <c r="C1635" i="44"/>
  <c r="C134" i="41" s="1"/>
  <c r="F134" s="1"/>
  <c r="H179" i="43"/>
  <c r="I179" s="1"/>
  <c r="H180"/>
  <c r="I180"/>
  <c r="H181"/>
  <c r="I181" s="1"/>
  <c r="H182"/>
  <c r="I182"/>
  <c r="H183"/>
  <c r="I183" s="1"/>
  <c r="H184"/>
  <c r="I184"/>
  <c r="G135" i="41"/>
  <c r="C1636" i="44"/>
  <c r="C135" i="41" s="1"/>
  <c r="E135" s="1"/>
  <c r="H187" i="43"/>
  <c r="I187" s="1"/>
  <c r="H188"/>
  <c r="I188" s="1"/>
  <c r="H189"/>
  <c r="I189" s="1"/>
  <c r="H190"/>
  <c r="I190" s="1"/>
  <c r="H191"/>
  <c r="I191" s="1"/>
  <c r="H192"/>
  <c r="I192" s="1"/>
  <c r="G136" i="41"/>
  <c r="C1637" i="44"/>
  <c r="C136" i="41" s="1"/>
  <c r="E136" s="1"/>
  <c r="H195" i="43"/>
  <c r="I195" s="1"/>
  <c r="H196"/>
  <c r="I196" s="1"/>
  <c r="H197"/>
  <c r="I197" s="1"/>
  <c r="H198"/>
  <c r="I198" s="1"/>
  <c r="H199"/>
  <c r="I199" s="1"/>
  <c r="H200"/>
  <c r="I200" s="1"/>
  <c r="G137" i="41"/>
  <c r="K137" s="1"/>
  <c r="C137"/>
  <c r="H137" s="1"/>
  <c r="I137" s="1"/>
  <c r="G138"/>
  <c r="C138"/>
  <c r="G139"/>
  <c r="J139" s="1"/>
  <c r="C139"/>
  <c r="E139" s="1"/>
  <c r="G140"/>
  <c r="C140"/>
  <c r="F140" s="1"/>
  <c r="G141"/>
  <c r="K141" s="1"/>
  <c r="C141"/>
  <c r="H141" s="1"/>
  <c r="I141" s="1"/>
  <c r="G142"/>
  <c r="C142"/>
  <c r="F142" s="1"/>
  <c r="G143"/>
  <c r="C143"/>
  <c r="E143" s="1"/>
  <c r="G144"/>
  <c r="C1647" i="44"/>
  <c r="C144" i="41"/>
  <c r="E144" s="1"/>
  <c r="H203" i="43"/>
  <c r="I203" s="1"/>
  <c r="H204"/>
  <c r="I204"/>
  <c r="H205"/>
  <c r="I205" s="1"/>
  <c r="H206"/>
  <c r="I206"/>
  <c r="H207"/>
  <c r="I207" s="1"/>
  <c r="H208"/>
  <c r="I208"/>
  <c r="G145" i="41"/>
  <c r="C1648" i="44"/>
  <c r="C145" i="41" s="1"/>
  <c r="H145" s="1"/>
  <c r="H211" i="43"/>
  <c r="I211" s="1"/>
  <c r="I212"/>
  <c r="H213"/>
  <c r="I213"/>
  <c r="H214"/>
  <c r="I214" s="1"/>
  <c r="H215"/>
  <c r="I215"/>
  <c r="H216"/>
  <c r="I216" s="1"/>
  <c r="G146" i="41"/>
  <c r="K146" s="1"/>
  <c r="C146"/>
  <c r="H146" s="1"/>
  <c r="I146" s="1"/>
  <c r="G147"/>
  <c r="C147"/>
  <c r="H147" s="1"/>
  <c r="J147" s="1"/>
  <c r="G148"/>
  <c r="C148"/>
  <c r="G149"/>
  <c r="C149"/>
  <c r="F149" s="1"/>
  <c r="G150"/>
  <c r="C150"/>
  <c r="H150" s="1"/>
  <c r="I150" s="1"/>
  <c r="G151"/>
  <c r="C151"/>
  <c r="E151" s="1"/>
  <c r="G152"/>
  <c r="C152"/>
  <c r="E152" s="1"/>
  <c r="G153"/>
  <c r="C153"/>
  <c r="H153" s="1"/>
  <c r="I153" s="1"/>
  <c r="G154"/>
  <c r="C154"/>
  <c r="G155"/>
  <c r="C155"/>
  <c r="H155" s="1"/>
  <c r="G156"/>
  <c r="C156"/>
  <c r="G157"/>
  <c r="C157"/>
  <c r="H157" s="1"/>
  <c r="I157" s="1"/>
  <c r="G158"/>
  <c r="C1666" i="44"/>
  <c r="C158" i="41" s="1"/>
  <c r="H158" s="1"/>
  <c r="H219" i="43"/>
  <c r="I219"/>
  <c r="I220"/>
  <c r="H221"/>
  <c r="I221" s="1"/>
  <c r="H222"/>
  <c r="I222" s="1"/>
  <c r="H223"/>
  <c r="I223" s="1"/>
  <c r="H224"/>
  <c r="I224" s="1"/>
  <c r="G159" i="41"/>
  <c r="C159"/>
  <c r="H159" s="1"/>
  <c r="G160"/>
  <c r="C160"/>
  <c r="H160" s="1"/>
  <c r="G161"/>
  <c r="C161"/>
  <c r="F161" s="1"/>
  <c r="G162"/>
  <c r="C162"/>
  <c r="F162" s="1"/>
  <c r="G163"/>
  <c r="C1674" i="44"/>
  <c r="C163" i="41" s="1"/>
  <c r="F163" s="1"/>
  <c r="H227" i="43"/>
  <c r="I227"/>
  <c r="H228"/>
  <c r="I228" s="1"/>
  <c r="H229"/>
  <c r="I229"/>
  <c r="G164" i="41"/>
  <c r="C1675" i="44"/>
  <c r="C164" i="41"/>
  <c r="H232" i="43"/>
  <c r="I232" s="1"/>
  <c r="H233"/>
  <c r="I233"/>
  <c r="H234"/>
  <c r="I234" s="1"/>
  <c r="G165" i="41"/>
  <c r="C1676" i="44"/>
  <c r="C165" i="41" s="1"/>
  <c r="H237" i="43"/>
  <c r="G240"/>
  <c r="G241"/>
  <c r="G237" s="1"/>
  <c r="I237" s="1"/>
  <c r="H238"/>
  <c r="G238"/>
  <c r="H239"/>
  <c r="H240"/>
  <c r="H241"/>
  <c r="I241"/>
  <c r="H242"/>
  <c r="I242" s="1"/>
  <c r="G242"/>
  <c r="H243"/>
  <c r="I243" s="1"/>
  <c r="H244"/>
  <c r="I244" s="1"/>
  <c r="H245"/>
  <c r="I245" s="1"/>
  <c r="G166" i="41"/>
  <c r="C1677" i="44"/>
  <c r="C166" i="41"/>
  <c r="E166" s="1"/>
  <c r="H248" i="43"/>
  <c r="G251"/>
  <c r="G248"/>
  <c r="I248" s="1"/>
  <c r="H249"/>
  <c r="G249"/>
  <c r="I249"/>
  <c r="H250"/>
  <c r="G250"/>
  <c r="H251"/>
  <c r="I251"/>
  <c r="H252"/>
  <c r="I252" s="1"/>
  <c r="H253"/>
  <c r="G253"/>
  <c r="H254"/>
  <c r="I254" s="1"/>
  <c r="H255"/>
  <c r="I255"/>
  <c r="H256"/>
  <c r="I256" s="1"/>
  <c r="G167" i="41"/>
  <c r="C167"/>
  <c r="H167" s="1"/>
  <c r="G168"/>
  <c r="C168"/>
  <c r="F168" s="1"/>
  <c r="G172"/>
  <c r="C1751" i="44"/>
  <c r="C172" i="41" s="1"/>
  <c r="E172" s="1"/>
  <c r="G351" i="43"/>
  <c r="I351" s="1"/>
  <c r="H351"/>
  <c r="G353"/>
  <c r="G354" s="1"/>
  <c r="I354" s="1"/>
  <c r="H352"/>
  <c r="H353"/>
  <c r="H354"/>
  <c r="G355"/>
  <c r="I355" s="1"/>
  <c r="H355"/>
  <c r="G357"/>
  <c r="G358" s="1"/>
  <c r="G359" s="1"/>
  <c r="H357"/>
  <c r="H358"/>
  <c r="H359"/>
  <c r="H360"/>
  <c r="H361"/>
  <c r="G362"/>
  <c r="I362" s="1"/>
  <c r="H362"/>
  <c r="G364"/>
  <c r="H364"/>
  <c r="G366"/>
  <c r="G365" s="1"/>
  <c r="H365"/>
  <c r="H366"/>
  <c r="G367"/>
  <c r="I367" s="1"/>
  <c r="H367"/>
  <c r="G368"/>
  <c r="H368"/>
  <c r="G173" i="41"/>
  <c r="C173"/>
  <c r="H173"/>
  <c r="I173" s="1"/>
  <c r="G174"/>
  <c r="C174"/>
  <c r="H174" s="1"/>
  <c r="G175"/>
  <c r="C1754" i="44"/>
  <c r="C175" i="41" s="1"/>
  <c r="E175" s="1"/>
  <c r="H373" i="43"/>
  <c r="I373" s="1"/>
  <c r="H374"/>
  <c r="I374" s="1"/>
  <c r="H375"/>
  <c r="I375" s="1"/>
  <c r="G176" i="41"/>
  <c r="C1755" i="44"/>
  <c r="C176" i="41"/>
  <c r="F176" s="1"/>
  <c r="H378" i="43"/>
  <c r="I378" s="1"/>
  <c r="H379"/>
  <c r="I379" s="1"/>
  <c r="H380"/>
  <c r="I380" s="1"/>
  <c r="H381"/>
  <c r="I381" s="1"/>
  <c r="H382"/>
  <c r="I382" s="1"/>
  <c r="G177" i="41"/>
  <c r="K177" s="1"/>
  <c r="C177"/>
  <c r="H177" s="1"/>
  <c r="I177" s="1"/>
  <c r="G178"/>
  <c r="C178"/>
  <c r="F178" s="1"/>
  <c r="G179"/>
  <c r="J179" s="1"/>
  <c r="C179"/>
  <c r="H179" s="1"/>
  <c r="I179" s="1"/>
  <c r="G180"/>
  <c r="C1759" i="44"/>
  <c r="C180" i="41" s="1"/>
  <c r="H385" i="43"/>
  <c r="I385" s="1"/>
  <c r="H386"/>
  <c r="I386" s="1"/>
  <c r="H387"/>
  <c r="I387" s="1"/>
  <c r="H388"/>
  <c r="I388" s="1"/>
  <c r="H389"/>
  <c r="I389" s="1"/>
  <c r="G181" i="41"/>
  <c r="C181"/>
  <c r="G182"/>
  <c r="C182"/>
  <c r="E182" s="1"/>
  <c r="G183"/>
  <c r="C1762" i="44"/>
  <c r="C183" i="41" s="1"/>
  <c r="H392" i="43"/>
  <c r="I392" s="1"/>
  <c r="I393"/>
  <c r="H394"/>
  <c r="I394"/>
  <c r="H395"/>
  <c r="I395" s="1"/>
  <c r="G184" i="41"/>
  <c r="C1763" i="44"/>
  <c r="C184" i="41" s="1"/>
  <c r="H398" i="43"/>
  <c r="I398" s="1"/>
  <c r="H399"/>
  <c r="I399" s="1"/>
  <c r="H400"/>
  <c r="I400" s="1"/>
  <c r="H401"/>
  <c r="I401" s="1"/>
  <c r="G185" i="41"/>
  <c r="C1764" i="44"/>
  <c r="C185" i="41"/>
  <c r="E185" s="1"/>
  <c r="H404" i="43"/>
  <c r="I404" s="1"/>
  <c r="H405"/>
  <c r="I405"/>
  <c r="H406"/>
  <c r="I406" s="1"/>
  <c r="G186" i="41"/>
  <c r="C1765" i="44"/>
  <c r="C186" i="41" s="1"/>
  <c r="H409" i="43"/>
  <c r="I409" s="1"/>
  <c r="H410"/>
  <c r="I410" s="1"/>
  <c r="H411"/>
  <c r="I411" s="1"/>
  <c r="G187" i="41"/>
  <c r="C1766" i="44"/>
  <c r="C187" i="41" s="1"/>
  <c r="E187" s="1"/>
  <c r="H414" i="43"/>
  <c r="I414"/>
  <c r="H415"/>
  <c r="I415" s="1"/>
  <c r="H416"/>
  <c r="I416"/>
  <c r="H819"/>
  <c r="I819"/>
  <c r="H820"/>
  <c r="I820" s="1"/>
  <c r="H821"/>
  <c r="I821"/>
  <c r="G274" i="41"/>
  <c r="C274"/>
  <c r="H274" s="1"/>
  <c r="I274" s="1"/>
  <c r="K274" s="1"/>
  <c r="K275" s="1"/>
  <c r="D41" i="33" s="1"/>
  <c r="F2242" i="44"/>
  <c r="F2245"/>
  <c r="G2182"/>
  <c r="H2214"/>
  <c r="K2182"/>
  <c r="K2181"/>
  <c r="C192" i="41"/>
  <c r="H192"/>
  <c r="I192" s="1"/>
  <c r="K192" s="1"/>
  <c r="H2188" i="44"/>
  <c r="F2188"/>
  <c r="G2189"/>
  <c r="H2189"/>
  <c r="F2189"/>
  <c r="K2189"/>
  <c r="C193" i="41"/>
  <c r="E193" s="1"/>
  <c r="H2195" i="44"/>
  <c r="K2196"/>
  <c r="C194" i="41"/>
  <c r="H194" s="1"/>
  <c r="H2200" i="44"/>
  <c r="G195" i="41"/>
  <c r="C195"/>
  <c r="H195" s="1"/>
  <c r="I195" s="1"/>
  <c r="C196"/>
  <c r="E196" s="1"/>
  <c r="C197"/>
  <c r="E197" s="1"/>
  <c r="C199"/>
  <c r="E199" s="1"/>
  <c r="H2219" i="44"/>
  <c r="F2219"/>
  <c r="C200" i="41"/>
  <c r="H200" s="1"/>
  <c r="I200" s="1"/>
  <c r="H2225" i="44"/>
  <c r="F2225"/>
  <c r="G2226"/>
  <c r="H2226"/>
  <c r="F2226"/>
  <c r="C201" i="41"/>
  <c r="C202"/>
  <c r="E202" s="1"/>
  <c r="G2232" i="44"/>
  <c r="F2232"/>
  <c r="C203" i="41"/>
  <c r="H203" s="1"/>
  <c r="I203" s="1"/>
  <c r="G2245" i="44"/>
  <c r="G2261"/>
  <c r="C205" i="41"/>
  <c r="H205" s="1"/>
  <c r="I205" s="1"/>
  <c r="C206"/>
  <c r="H206" s="1"/>
  <c r="I206" s="1"/>
  <c r="C207"/>
  <c r="H207" s="1"/>
  <c r="I207" s="1"/>
  <c r="K207" s="1"/>
  <c r="F2258" i="44"/>
  <c r="I2258"/>
  <c r="K2255"/>
  <c r="G208" i="41"/>
  <c r="J208" s="1"/>
  <c r="C208"/>
  <c r="H208" s="1"/>
  <c r="I208" s="1"/>
  <c r="C209"/>
  <c r="C210"/>
  <c r="H2275" i="44"/>
  <c r="K2275"/>
  <c r="C212" i="41"/>
  <c r="F212" s="1"/>
  <c r="C213"/>
  <c r="F213" s="1"/>
  <c r="F2282" i="44"/>
  <c r="C214" i="41"/>
  <c r="F214" s="1"/>
  <c r="F2287" i="44"/>
  <c r="I2287"/>
  <c r="C215" i="41"/>
  <c r="H215" s="1"/>
  <c r="I215" s="1"/>
  <c r="G2291" i="44"/>
  <c r="F2291"/>
  <c r="C216" i="41"/>
  <c r="H216" s="1"/>
  <c r="I216" s="1"/>
  <c r="K216" s="1"/>
  <c r="G2299" i="44"/>
  <c r="F2314"/>
  <c r="K2299"/>
  <c r="K2298"/>
  <c r="C218" i="41"/>
  <c r="H218" s="1"/>
  <c r="I218" s="1"/>
  <c r="K218" s="1"/>
  <c r="G2306" i="44"/>
  <c r="F2306"/>
  <c r="C219" i="41"/>
  <c r="H219" s="1"/>
  <c r="I219" s="1"/>
  <c r="F2311" i="44"/>
  <c r="I2311"/>
  <c r="K2308"/>
  <c r="G220" i="41"/>
  <c r="C220"/>
  <c r="F220" s="1"/>
  <c r="G2314" i="44"/>
  <c r="K2314"/>
  <c r="G221" i="41"/>
  <c r="C221"/>
  <c r="H221" s="1"/>
  <c r="K2319" i="44"/>
  <c r="K2320"/>
  <c r="C223" i="41"/>
  <c r="F223" s="1"/>
  <c r="C224"/>
  <c r="H224" s="1"/>
  <c r="I224" s="1"/>
  <c r="C225"/>
  <c r="H225" s="1"/>
  <c r="I225" s="1"/>
  <c r="C1793" i="44"/>
  <c r="H421" i="43"/>
  <c r="I421" s="1"/>
  <c r="H422"/>
  <c r="I422"/>
  <c r="H423"/>
  <c r="I423" s="1"/>
  <c r="C1794" i="44"/>
  <c r="H426" i="43"/>
  <c r="I426" s="1"/>
  <c r="H427"/>
  <c r="I427" s="1"/>
  <c r="H428"/>
  <c r="I428" s="1"/>
  <c r="C1796" i="44"/>
  <c r="H431" i="43"/>
  <c r="I431"/>
  <c r="H432"/>
  <c r="I432" s="1"/>
  <c r="H433"/>
  <c r="I433"/>
  <c r="C1798" i="44"/>
  <c r="H436" i="43"/>
  <c r="I436" s="1"/>
  <c r="H437"/>
  <c r="I437" s="1"/>
  <c r="H438"/>
  <c r="I438" s="1"/>
  <c r="C1799" i="44"/>
  <c r="H441" i="43"/>
  <c r="I441" s="1"/>
  <c r="H442"/>
  <c r="I442"/>
  <c r="H443"/>
  <c r="I443" s="1"/>
  <c r="C1801" i="44"/>
  <c r="H446" i="43"/>
  <c r="I446" s="1"/>
  <c r="H447"/>
  <c r="I447" s="1"/>
  <c r="H448"/>
  <c r="I448" s="1"/>
  <c r="C1809" i="44"/>
  <c r="H451" i="43"/>
  <c r="I451"/>
  <c r="H452"/>
  <c r="I452" s="1"/>
  <c r="H453"/>
  <c r="I453"/>
  <c r="C1811" i="44"/>
  <c r="H456" i="43"/>
  <c r="I456" s="1"/>
  <c r="H457"/>
  <c r="I457" s="1"/>
  <c r="H458"/>
  <c r="I458" s="1"/>
  <c r="C1817" i="44"/>
  <c r="H466" i="43"/>
  <c r="I466" s="1"/>
  <c r="H467"/>
  <c r="I467"/>
  <c r="H468"/>
  <c r="I468" s="1"/>
  <c r="G228" i="41"/>
  <c r="C1824" i="44"/>
  <c r="C228" i="41" s="1"/>
  <c r="H471" i="43"/>
  <c r="I471" s="1"/>
  <c r="H472"/>
  <c r="I472" s="1"/>
  <c r="G229" i="41"/>
  <c r="J229" s="1"/>
  <c r="C229"/>
  <c r="H229" s="1"/>
  <c r="I229" s="1"/>
  <c r="K229" s="1"/>
  <c r="G230"/>
  <c r="J230" s="1"/>
  <c r="C230"/>
  <c r="F230" s="1"/>
  <c r="G231"/>
  <c r="C231"/>
  <c r="H231" s="1"/>
  <c r="G232"/>
  <c r="C232"/>
  <c r="E232" s="1"/>
  <c r="G233"/>
  <c r="C233"/>
  <c r="F233" s="1"/>
  <c r="G234"/>
  <c r="C234"/>
  <c r="E234" s="1"/>
  <c r="G235"/>
  <c r="C235"/>
  <c r="F235" s="1"/>
  <c r="C1857" i="44"/>
  <c r="H475" i="43"/>
  <c r="I475"/>
  <c r="H476"/>
  <c r="I476" s="1"/>
  <c r="H477"/>
  <c r="I477"/>
  <c r="C1874" i="44"/>
  <c r="I480" i="43"/>
  <c r="H481"/>
  <c r="I481"/>
  <c r="H482"/>
  <c r="I482" s="1"/>
  <c r="G236" i="41"/>
  <c r="C1882" i="44"/>
  <c r="C236" i="41" s="1"/>
  <c r="H236" s="1"/>
  <c r="H830" i="43"/>
  <c r="I830"/>
  <c r="I831"/>
  <c r="H832"/>
  <c r="I832" s="1"/>
  <c r="I829" s="1"/>
  <c r="H833"/>
  <c r="I833" s="1"/>
  <c r="G237" i="41"/>
  <c r="C1883" i="44"/>
  <c r="C237" i="41"/>
  <c r="E237" s="1"/>
  <c r="H824" i="43"/>
  <c r="I824" s="1"/>
  <c r="H825"/>
  <c r="I825" s="1"/>
  <c r="H826"/>
  <c r="I826" s="1"/>
  <c r="H827"/>
  <c r="I827" s="1"/>
  <c r="G238" i="41"/>
  <c r="C238"/>
  <c r="H238" s="1"/>
  <c r="G239"/>
  <c r="C239"/>
  <c r="H239" s="1"/>
  <c r="G240"/>
  <c r="C240"/>
  <c r="E240"/>
  <c r="G241"/>
  <c r="J241" s="1"/>
  <c r="C241"/>
  <c r="F241" s="1"/>
  <c r="G242"/>
  <c r="C242"/>
  <c r="E242" s="1"/>
  <c r="G243"/>
  <c r="C243"/>
  <c r="G244"/>
  <c r="C244"/>
  <c r="F244" s="1"/>
  <c r="G245"/>
  <c r="C245"/>
  <c r="F245" s="1"/>
  <c r="G246"/>
  <c r="C1905" i="44"/>
  <c r="C246" i="41" s="1"/>
  <c r="F246" s="1"/>
  <c r="H490" i="43"/>
  <c r="I490" s="1"/>
  <c r="H491"/>
  <c r="I491" s="1"/>
  <c r="H492"/>
  <c r="I492" s="1"/>
  <c r="G247" i="41"/>
  <c r="C1906" i="44"/>
  <c r="C247" i="41" s="1"/>
  <c r="E247" s="1"/>
  <c r="H495" i="43"/>
  <c r="I495"/>
  <c r="H496"/>
  <c r="I496" s="1"/>
  <c r="H497"/>
  <c r="I497"/>
  <c r="G248" i="41"/>
  <c r="C1907" i="44"/>
  <c r="C248" i="41" s="1"/>
  <c r="H248" s="1"/>
  <c r="H500" i="43"/>
  <c r="I500" s="1"/>
  <c r="H501"/>
  <c r="I501" s="1"/>
  <c r="H502"/>
  <c r="I502" s="1"/>
  <c r="G249" i="41"/>
  <c r="C1908" i="44"/>
  <c r="C249" i="41"/>
  <c r="H505" i="43"/>
  <c r="I505" s="1"/>
  <c r="I504" s="1"/>
  <c r="H506"/>
  <c r="I506"/>
  <c r="H507"/>
  <c r="I507" s="1"/>
  <c r="G250" i="41"/>
  <c r="C250"/>
  <c r="F250" s="1"/>
  <c r="G251"/>
  <c r="C1955" i="44"/>
  <c r="C251" i="41" s="1"/>
  <c r="H516" i="43"/>
  <c r="I516" s="1"/>
  <c r="I515" s="1"/>
  <c r="H517"/>
  <c r="I517" s="1"/>
  <c r="H518"/>
  <c r="I518" s="1"/>
  <c r="H519"/>
  <c r="I519" s="1"/>
  <c r="G252" i="41"/>
  <c r="C252"/>
  <c r="H252" s="1"/>
  <c r="I252" s="1"/>
  <c r="K252" s="1"/>
  <c r="G253"/>
  <c r="C1959" i="44"/>
  <c r="C253" i="41" s="1"/>
  <c r="H253" s="1"/>
  <c r="H522" i="43"/>
  <c r="I522" s="1"/>
  <c r="I521" s="1"/>
  <c r="H523"/>
  <c r="I523" s="1"/>
  <c r="H524"/>
  <c r="I524" s="1"/>
  <c r="G254" i="41"/>
  <c r="C1961" i="44"/>
  <c r="C254" i="41" s="1"/>
  <c r="H527" i="43"/>
  <c r="I527" s="1"/>
  <c r="H528"/>
  <c r="I528" s="1"/>
  <c r="H529"/>
  <c r="I529" s="1"/>
  <c r="H530"/>
  <c r="I530" s="1"/>
  <c r="G255" i="41"/>
  <c r="J255" s="1"/>
  <c r="C255"/>
  <c r="G256"/>
  <c r="C256"/>
  <c r="F256"/>
  <c r="G257"/>
  <c r="C1971" i="44"/>
  <c r="C257" i="41" s="1"/>
  <c r="H533" i="43"/>
  <c r="I533" s="1"/>
  <c r="I532" s="1"/>
  <c r="H534"/>
  <c r="I534" s="1"/>
  <c r="H535"/>
  <c r="I535" s="1"/>
  <c r="G258" i="41"/>
  <c r="C1974" i="44"/>
  <c r="C258" i="41" s="1"/>
  <c r="H538" i="43"/>
  <c r="I538" s="1"/>
  <c r="H539"/>
  <c r="I539" s="1"/>
  <c r="H540"/>
  <c r="I540" s="1"/>
  <c r="D258" i="41"/>
  <c r="D257"/>
  <c r="D256"/>
  <c r="D255"/>
  <c r="D254"/>
  <c r="D253"/>
  <c r="D252"/>
  <c r="D250"/>
  <c r="D251"/>
  <c r="D247"/>
  <c r="D248"/>
  <c r="D249"/>
  <c r="D246"/>
  <c r="D245"/>
  <c r="D244"/>
  <c r="D243"/>
  <c r="D242"/>
  <c r="D241"/>
  <c r="D240"/>
  <c r="D239"/>
  <c r="D238"/>
  <c r="D237"/>
  <c r="D236"/>
  <c r="D235"/>
  <c r="D234"/>
  <c r="D233"/>
  <c r="D229"/>
  <c r="D230"/>
  <c r="D231"/>
  <c r="D232"/>
  <c r="D228"/>
  <c r="E227"/>
  <c r="C37" i="33" s="1"/>
  <c r="F833" i="43"/>
  <c r="E833"/>
  <c r="F832"/>
  <c r="E832"/>
  <c r="F830"/>
  <c r="E830"/>
  <c r="E827"/>
  <c r="F827"/>
  <c r="F826"/>
  <c r="E826"/>
  <c r="F825"/>
  <c r="E825"/>
  <c r="F824"/>
  <c r="E824"/>
  <c r="F540"/>
  <c r="E540"/>
  <c r="F539"/>
  <c r="E539"/>
  <c r="F538"/>
  <c r="E538"/>
  <c r="C1946" i="44"/>
  <c r="E89" i="47"/>
  <c r="F471" i="43"/>
  <c r="F470"/>
  <c r="E69" i="47"/>
  <c r="F69"/>
  <c r="F70"/>
  <c r="F71"/>
  <c r="E54"/>
  <c r="E55"/>
  <c r="E56"/>
  <c r="E57"/>
  <c r="H38"/>
  <c r="D89" i="41"/>
  <c r="D70" i="47"/>
  <c r="C71"/>
  <c r="D80"/>
  <c r="E62"/>
  <c r="E61"/>
  <c r="E63"/>
  <c r="C27"/>
  <c r="G27"/>
  <c r="E48"/>
  <c r="E47"/>
  <c r="E40"/>
  <c r="E41"/>
  <c r="E39"/>
  <c r="F5"/>
  <c r="G5"/>
  <c r="F6"/>
  <c r="G6"/>
  <c r="F7"/>
  <c r="G7"/>
  <c r="F8"/>
  <c r="G8"/>
  <c r="F9"/>
  <c r="G9"/>
  <c r="F10"/>
  <c r="G10"/>
  <c r="F11"/>
  <c r="G11"/>
  <c r="F12"/>
  <c r="G12"/>
  <c r="F13"/>
  <c r="G13"/>
  <c r="F14"/>
  <c r="G14"/>
  <c r="F4"/>
  <c r="G4"/>
  <c r="Q21" i="46"/>
  <c r="S21"/>
  <c r="U21"/>
  <c r="N21"/>
  <c r="J21"/>
  <c r="J17"/>
  <c r="N17"/>
  <c r="Q17"/>
  <c r="S17"/>
  <c r="U17"/>
  <c r="Q5"/>
  <c r="S5"/>
  <c r="U5"/>
  <c r="Q6"/>
  <c r="S6"/>
  <c r="U6"/>
  <c r="Q7"/>
  <c r="S7"/>
  <c r="U7"/>
  <c r="Q8"/>
  <c r="S8"/>
  <c r="U8"/>
  <c r="Q9"/>
  <c r="Q10"/>
  <c r="S10"/>
  <c r="U10"/>
  <c r="Q11"/>
  <c r="Q12"/>
  <c r="S12"/>
  <c r="U12"/>
  <c r="Q13"/>
  <c r="S13"/>
  <c r="U13"/>
  <c r="Q14"/>
  <c r="S14"/>
  <c r="U14"/>
  <c r="Q15"/>
  <c r="S15"/>
  <c r="U15"/>
  <c r="Q16"/>
  <c r="S16"/>
  <c r="U16"/>
  <c r="Q18"/>
  <c r="Q19"/>
  <c r="Q20"/>
  <c r="S20"/>
  <c r="U20"/>
  <c r="Q22"/>
  <c r="S22"/>
  <c r="U22"/>
  <c r="Q23"/>
  <c r="S23"/>
  <c r="U23"/>
  <c r="Q24"/>
  <c r="S24"/>
  <c r="U24"/>
  <c r="Q25"/>
  <c r="S25"/>
  <c r="U25"/>
  <c r="Q26"/>
  <c r="S26"/>
  <c r="U26"/>
  <c r="Q27"/>
  <c r="Q4"/>
  <c r="S19"/>
  <c r="U19"/>
  <c r="S18"/>
  <c r="U18"/>
  <c r="S27"/>
  <c r="U27"/>
  <c r="S9"/>
  <c r="U9"/>
  <c r="S11"/>
  <c r="U11"/>
  <c r="J4"/>
  <c r="N5"/>
  <c r="N6"/>
  <c r="N7"/>
  <c r="N8"/>
  <c r="N9"/>
  <c r="N10"/>
  <c r="N11"/>
  <c r="N12"/>
  <c r="N13"/>
  <c r="N14"/>
  <c r="N15"/>
  <c r="N16"/>
  <c r="N18"/>
  <c r="N19"/>
  <c r="N20"/>
  <c r="N22"/>
  <c r="N23"/>
  <c r="N24"/>
  <c r="N25"/>
  <c r="N26"/>
  <c r="N27"/>
  <c r="J5"/>
  <c r="J6"/>
  <c r="J7"/>
  <c r="J8"/>
  <c r="J9"/>
  <c r="J10"/>
  <c r="J11"/>
  <c r="J12"/>
  <c r="J13"/>
  <c r="J14"/>
  <c r="J15"/>
  <c r="J16"/>
  <c r="J18"/>
  <c r="J19"/>
  <c r="J20"/>
  <c r="J22"/>
  <c r="J23"/>
  <c r="J24"/>
  <c r="J25"/>
  <c r="J26"/>
  <c r="J27"/>
  <c r="N4"/>
  <c r="E42" i="47"/>
  <c r="G15"/>
  <c r="D27"/>
  <c r="H27"/>
  <c r="H28"/>
  <c r="O27" i="46"/>
  <c r="O10"/>
  <c r="O4"/>
  <c r="T4"/>
  <c r="O15"/>
  <c r="T15"/>
  <c r="V15"/>
  <c r="O26"/>
  <c r="O22"/>
  <c r="T22"/>
  <c r="V22"/>
  <c r="O16"/>
  <c r="O21"/>
  <c r="T21"/>
  <c r="V21"/>
  <c r="O17"/>
  <c r="T17"/>
  <c r="V17"/>
  <c r="O25"/>
  <c r="O23"/>
  <c r="T23"/>
  <c r="V23"/>
  <c r="O20"/>
  <c r="O18"/>
  <c r="O13"/>
  <c r="T13"/>
  <c r="V13"/>
  <c r="O11"/>
  <c r="O9"/>
  <c r="O7"/>
  <c r="O5"/>
  <c r="T5"/>
  <c r="V5"/>
  <c r="O19"/>
  <c r="O14"/>
  <c r="O24"/>
  <c r="O12"/>
  <c r="O8"/>
  <c r="O6"/>
  <c r="T14"/>
  <c r="V14"/>
  <c r="T27"/>
  <c r="V27"/>
  <c r="T24"/>
  <c r="V24"/>
  <c r="T7"/>
  <c r="V7"/>
  <c r="T18"/>
  <c r="V18"/>
  <c r="T26"/>
  <c r="V26"/>
  <c r="T10"/>
  <c r="V10"/>
  <c r="T9"/>
  <c r="V9"/>
  <c r="T12"/>
  <c r="V12"/>
  <c r="T25"/>
  <c r="V25"/>
  <c r="T6"/>
  <c r="V6"/>
  <c r="T20"/>
  <c r="V20"/>
  <c r="T8"/>
  <c r="V8"/>
  <c r="T19"/>
  <c r="V19"/>
  <c r="T11"/>
  <c r="V11"/>
  <c r="T16"/>
  <c r="V16"/>
  <c r="D28"/>
  <c r="I48" i="33"/>
  <c r="H48"/>
  <c r="G48"/>
  <c r="F48"/>
  <c r="I12"/>
  <c r="H12"/>
  <c r="G12"/>
  <c r="F12"/>
  <c r="B43"/>
  <c r="J48"/>
  <c r="J42"/>
  <c r="J40"/>
  <c r="J38"/>
  <c r="J30"/>
  <c r="J28"/>
  <c r="J24"/>
  <c r="J20"/>
  <c r="J18"/>
  <c r="J16"/>
  <c r="J14"/>
  <c r="E71" i="41"/>
  <c r="D71"/>
  <c r="D196"/>
  <c r="E222"/>
  <c r="E217"/>
  <c r="E211"/>
  <c r="E204"/>
  <c r="E198"/>
  <c r="E1734" i="44"/>
  <c r="E1732"/>
  <c r="D88" i="41"/>
  <c r="D84"/>
  <c r="D83"/>
  <c r="D42"/>
  <c r="E93"/>
  <c r="D18"/>
  <c r="D19"/>
  <c r="D20"/>
  <c r="D21"/>
  <c r="E168"/>
  <c r="D168"/>
  <c r="D35"/>
  <c r="D167"/>
  <c r="E505" i="44"/>
  <c r="E58" i="41"/>
  <c r="D74"/>
  <c r="K1429" i="44"/>
  <c r="D225" i="41"/>
  <c r="D224"/>
  <c r="D223"/>
  <c r="D221"/>
  <c r="D220"/>
  <c r="D219"/>
  <c r="D218"/>
  <c r="D216"/>
  <c r="D215"/>
  <c r="D214"/>
  <c r="D213"/>
  <c r="D212"/>
  <c r="D210"/>
  <c r="D209"/>
  <c r="D208"/>
  <c r="D207"/>
  <c r="D206"/>
  <c r="D205"/>
  <c r="D203"/>
  <c r="D202"/>
  <c r="D201"/>
  <c r="D200"/>
  <c r="D199"/>
  <c r="D197"/>
  <c r="D195"/>
  <c r="D194"/>
  <c r="D193"/>
  <c r="D192"/>
  <c r="F204"/>
  <c r="E191"/>
  <c r="E190"/>
  <c r="C43" i="33" s="1"/>
  <c r="E2255" i="44"/>
  <c r="E2250"/>
  <c r="E2192"/>
  <c r="E2185"/>
  <c r="G741"/>
  <c r="F741"/>
  <c r="E741"/>
  <c r="G2208"/>
  <c r="E2222"/>
  <c r="H2220"/>
  <c r="G2220"/>
  <c r="F2220"/>
  <c r="E2216"/>
  <c r="F2208"/>
  <c r="E2208"/>
  <c r="K1360"/>
  <c r="K1361"/>
  <c r="K1362"/>
  <c r="K1363"/>
  <c r="K1364"/>
  <c r="K1365"/>
  <c r="K1366"/>
  <c r="K1367"/>
  <c r="K1368"/>
  <c r="K1369"/>
  <c r="K1370"/>
  <c r="K1371"/>
  <c r="K1372"/>
  <c r="K1373"/>
  <c r="K1374"/>
  <c r="K1375"/>
  <c r="K1376"/>
  <c r="K1377"/>
  <c r="K1378"/>
  <c r="K1379"/>
  <c r="K1380"/>
  <c r="K1381"/>
  <c r="K1382"/>
  <c r="K1383"/>
  <c r="K1384"/>
  <c r="K1385"/>
  <c r="K1386"/>
  <c r="K1387"/>
  <c r="K1388"/>
  <c r="K1389"/>
  <c r="K1390"/>
  <c r="K1391"/>
  <c r="K1392"/>
  <c r="K1394"/>
  <c r="K1395"/>
  <c r="K1396"/>
  <c r="K1397"/>
  <c r="K1398"/>
  <c r="K1399"/>
  <c r="K1400"/>
  <c r="K1401"/>
  <c r="K1402"/>
  <c r="K1403"/>
  <c r="K1404"/>
  <c r="K1406"/>
  <c r="K1407"/>
  <c r="K1408"/>
  <c r="K1409"/>
  <c r="K1410"/>
  <c r="K1411"/>
  <c r="K1412"/>
  <c r="K1413"/>
  <c r="K1414"/>
  <c r="K1415"/>
  <c r="K1416"/>
  <c r="K1418"/>
  <c r="K1419"/>
  <c r="K1420"/>
  <c r="K1421"/>
  <c r="K1422"/>
  <c r="K1423"/>
  <c r="K1424"/>
  <c r="K1425"/>
  <c r="K1426"/>
  <c r="K1427"/>
  <c r="K1428"/>
  <c r="K1358"/>
  <c r="K1350"/>
  <c r="K1351"/>
  <c r="K1352"/>
  <c r="K1353"/>
  <c r="K1354"/>
  <c r="K1355"/>
  <c r="K1356"/>
  <c r="K1357"/>
  <c r="D274" i="41"/>
  <c r="B4" i="43"/>
  <c r="B5"/>
  <c r="B6"/>
  <c r="B7"/>
  <c r="B3"/>
  <c r="F58" i="41"/>
  <c r="K2499" i="44"/>
  <c r="E2499"/>
  <c r="B2471"/>
  <c r="B2495"/>
  <c r="G2484"/>
  <c r="H2484"/>
  <c r="F2484"/>
  <c r="K2484"/>
  <c r="K2481"/>
  <c r="E2463"/>
  <c r="K2466"/>
  <c r="H2465"/>
  <c r="G2460"/>
  <c r="G2465"/>
  <c r="F2465"/>
  <c r="E2468"/>
  <c r="E2493"/>
  <c r="H2508"/>
  <c r="H2496"/>
  <c r="G2496"/>
  <c r="F2496"/>
  <c r="H2495"/>
  <c r="G2495"/>
  <c r="H2491"/>
  <c r="G2491"/>
  <c r="F2491"/>
  <c r="H2490"/>
  <c r="G2490"/>
  <c r="E2487"/>
  <c r="H2485"/>
  <c r="G2485"/>
  <c r="F2485"/>
  <c r="E2481"/>
  <c r="K2477"/>
  <c r="K2476"/>
  <c r="H2461"/>
  <c r="H2472"/>
  <c r="G2461"/>
  <c r="F2461"/>
  <c r="F2472"/>
  <c r="E2461"/>
  <c r="E2472"/>
  <c r="H2460"/>
  <c r="H2471"/>
  <c r="F2460"/>
  <c r="F2471"/>
  <c r="E2471"/>
  <c r="D166" i="41"/>
  <c r="E252" i="43"/>
  <c r="F252"/>
  <c r="F256"/>
  <c r="E256"/>
  <c r="F255"/>
  <c r="E255"/>
  <c r="F254"/>
  <c r="E254"/>
  <c r="F253"/>
  <c r="E253"/>
  <c r="F251"/>
  <c r="E251"/>
  <c r="F250"/>
  <c r="E250"/>
  <c r="F249"/>
  <c r="E249"/>
  <c r="F248"/>
  <c r="E248"/>
  <c r="D270" i="41"/>
  <c r="F821" i="43"/>
  <c r="E821"/>
  <c r="F820"/>
  <c r="E820"/>
  <c r="F819"/>
  <c r="E819"/>
  <c r="F399"/>
  <c r="E399"/>
  <c r="E395"/>
  <c r="F395"/>
  <c r="F394"/>
  <c r="E394"/>
  <c r="F392"/>
  <c r="E392"/>
  <c r="F393"/>
  <c r="E386"/>
  <c r="F386"/>
  <c r="E387"/>
  <c r="F387"/>
  <c r="E388"/>
  <c r="F388"/>
  <c r="E389"/>
  <c r="F389"/>
  <c r="F385"/>
  <c r="E385"/>
  <c r="E379"/>
  <c r="F379"/>
  <c r="E380"/>
  <c r="F380"/>
  <c r="E381"/>
  <c r="F381"/>
  <c r="E382"/>
  <c r="F382"/>
  <c r="F378"/>
  <c r="E378"/>
  <c r="E374"/>
  <c r="F374"/>
  <c r="E375"/>
  <c r="F375"/>
  <c r="F373"/>
  <c r="E373"/>
  <c r="E365"/>
  <c r="F365"/>
  <c r="E366"/>
  <c r="F366"/>
  <c r="E367"/>
  <c r="F367"/>
  <c r="E368"/>
  <c r="F368"/>
  <c r="F364"/>
  <c r="E364"/>
  <c r="E358"/>
  <c r="F358"/>
  <c r="E359"/>
  <c r="F359"/>
  <c r="E360"/>
  <c r="F360"/>
  <c r="E361"/>
  <c r="F361"/>
  <c r="E362"/>
  <c r="F362"/>
  <c r="F357"/>
  <c r="E357"/>
  <c r="E352"/>
  <c r="F352"/>
  <c r="E353"/>
  <c r="F353"/>
  <c r="E354"/>
  <c r="F354"/>
  <c r="E355"/>
  <c r="F355"/>
  <c r="F351"/>
  <c r="E351"/>
  <c r="E334"/>
  <c r="F334"/>
  <c r="E335"/>
  <c r="F335"/>
  <c r="E336"/>
  <c r="F336"/>
  <c r="E337"/>
  <c r="F337"/>
  <c r="E338"/>
  <c r="F338"/>
  <c r="E339"/>
  <c r="F339"/>
  <c r="E340"/>
  <c r="F340"/>
  <c r="E341"/>
  <c r="F341"/>
  <c r="E342"/>
  <c r="F342"/>
  <c r="E343"/>
  <c r="F343"/>
  <c r="E344"/>
  <c r="F344"/>
  <c r="E345"/>
  <c r="F345"/>
  <c r="E346"/>
  <c r="F346"/>
  <c r="E347"/>
  <c r="F347"/>
  <c r="F333"/>
  <c r="E333"/>
  <c r="E319"/>
  <c r="F319"/>
  <c r="E320"/>
  <c r="F320"/>
  <c r="E321"/>
  <c r="F321"/>
  <c r="E322"/>
  <c r="F322"/>
  <c r="E323"/>
  <c r="F323"/>
  <c r="E324"/>
  <c r="F324"/>
  <c r="E325"/>
  <c r="F325"/>
  <c r="E326"/>
  <c r="F326"/>
  <c r="E327"/>
  <c r="F327"/>
  <c r="E328"/>
  <c r="F328"/>
  <c r="E329"/>
  <c r="F329"/>
  <c r="E330"/>
  <c r="F330"/>
  <c r="F318"/>
  <c r="E318"/>
  <c r="E301"/>
  <c r="F301"/>
  <c r="E302"/>
  <c r="F302"/>
  <c r="E303"/>
  <c r="F303"/>
  <c r="E304"/>
  <c r="F304"/>
  <c r="E305"/>
  <c r="F305"/>
  <c r="E306"/>
  <c r="F306"/>
  <c r="E307"/>
  <c r="F307"/>
  <c r="E308"/>
  <c r="F308"/>
  <c r="E309"/>
  <c r="F309"/>
  <c r="E310"/>
  <c r="F310"/>
  <c r="E311"/>
  <c r="F311"/>
  <c r="E312"/>
  <c r="F312"/>
  <c r="E313"/>
  <c r="F313"/>
  <c r="E314"/>
  <c r="F314"/>
  <c r="E315"/>
  <c r="F315"/>
  <c r="F300"/>
  <c r="E300"/>
  <c r="E294"/>
  <c r="F294"/>
  <c r="E295"/>
  <c r="F295"/>
  <c r="E296"/>
  <c r="F296"/>
  <c r="E297"/>
  <c r="F297"/>
  <c r="F293"/>
  <c r="E293"/>
  <c r="E287"/>
  <c r="F287"/>
  <c r="E288"/>
  <c r="F288"/>
  <c r="E289"/>
  <c r="F289"/>
  <c r="E290"/>
  <c r="F290"/>
  <c r="F286"/>
  <c r="E286"/>
  <c r="E280"/>
  <c r="F280"/>
  <c r="E281"/>
  <c r="F281"/>
  <c r="E282"/>
  <c r="F282"/>
  <c r="E283"/>
  <c r="F283"/>
  <c r="F279"/>
  <c r="E279"/>
  <c r="E273"/>
  <c r="F273"/>
  <c r="E274"/>
  <c r="F274"/>
  <c r="E275"/>
  <c r="F275"/>
  <c r="E276"/>
  <c r="F276"/>
  <c r="F272"/>
  <c r="E272"/>
  <c r="E263"/>
  <c r="F263"/>
  <c r="E264"/>
  <c r="F264"/>
  <c r="E265"/>
  <c r="F265"/>
  <c r="E266"/>
  <c r="F266"/>
  <c r="E267"/>
  <c r="F267"/>
  <c r="E268"/>
  <c r="F268"/>
  <c r="E269"/>
  <c r="F269"/>
  <c r="F262"/>
  <c r="E262"/>
  <c r="E238"/>
  <c r="F238"/>
  <c r="E239"/>
  <c r="F239"/>
  <c r="E240"/>
  <c r="F240"/>
  <c r="E241"/>
  <c r="F241"/>
  <c r="E242"/>
  <c r="F242"/>
  <c r="E243"/>
  <c r="F243"/>
  <c r="E244"/>
  <c r="F244"/>
  <c r="E245"/>
  <c r="F245"/>
  <c r="F237"/>
  <c r="E237"/>
  <c r="E233"/>
  <c r="F233"/>
  <c r="E234"/>
  <c r="F234"/>
  <c r="F232"/>
  <c r="E232"/>
  <c r="E228"/>
  <c r="F228"/>
  <c r="E229"/>
  <c r="F229"/>
  <c r="F227"/>
  <c r="E227"/>
  <c r="E222"/>
  <c r="F222"/>
  <c r="E223"/>
  <c r="F223"/>
  <c r="E224"/>
  <c r="F224"/>
  <c r="F221"/>
  <c r="E221"/>
  <c r="F219"/>
  <c r="E219"/>
  <c r="E214"/>
  <c r="F214"/>
  <c r="E215"/>
  <c r="F215"/>
  <c r="E216"/>
  <c r="F216"/>
  <c r="F213"/>
  <c r="E213"/>
  <c r="F211"/>
  <c r="E211"/>
  <c r="F220"/>
  <c r="E204"/>
  <c r="F204"/>
  <c r="E205"/>
  <c r="F205"/>
  <c r="E206"/>
  <c r="F206"/>
  <c r="E207"/>
  <c r="F207"/>
  <c r="E208"/>
  <c r="F208"/>
  <c r="F203"/>
  <c r="E203"/>
  <c r="E196"/>
  <c r="F196"/>
  <c r="E197"/>
  <c r="F197"/>
  <c r="E198"/>
  <c r="F198"/>
  <c r="E199"/>
  <c r="F199"/>
  <c r="E200"/>
  <c r="F200"/>
  <c r="F195"/>
  <c r="E195"/>
  <c r="E188"/>
  <c r="F188"/>
  <c r="E189"/>
  <c r="F189"/>
  <c r="E190"/>
  <c r="F190"/>
  <c r="E191"/>
  <c r="F191"/>
  <c r="E192"/>
  <c r="F192"/>
  <c r="F187"/>
  <c r="E187"/>
  <c r="E180"/>
  <c r="F180"/>
  <c r="E181"/>
  <c r="F181"/>
  <c r="E182"/>
  <c r="F182"/>
  <c r="E183"/>
  <c r="F183"/>
  <c r="E184"/>
  <c r="F184"/>
  <c r="F179"/>
  <c r="E179"/>
  <c r="E172"/>
  <c r="F172"/>
  <c r="E173"/>
  <c r="F173"/>
  <c r="E174"/>
  <c r="F174"/>
  <c r="E175"/>
  <c r="F175"/>
  <c r="E176"/>
  <c r="F176"/>
  <c r="F171"/>
  <c r="E171"/>
  <c r="E164"/>
  <c r="F164"/>
  <c r="E165"/>
  <c r="F165"/>
  <c r="E166"/>
  <c r="F166"/>
  <c r="E167"/>
  <c r="F167"/>
  <c r="E168"/>
  <c r="F168"/>
  <c r="F163"/>
  <c r="E163"/>
  <c r="E156"/>
  <c r="F156"/>
  <c r="E157"/>
  <c r="F157"/>
  <c r="E158"/>
  <c r="F158"/>
  <c r="E159"/>
  <c r="F159"/>
  <c r="E160"/>
  <c r="F160"/>
  <c r="F155"/>
  <c r="E155"/>
  <c r="E152"/>
  <c r="F152"/>
  <c r="F151"/>
  <c r="E151"/>
  <c r="E141"/>
  <c r="F141"/>
  <c r="E142"/>
  <c r="F142"/>
  <c r="F140"/>
  <c r="E140"/>
  <c r="E135"/>
  <c r="F135"/>
  <c r="E136"/>
  <c r="F136"/>
  <c r="E137"/>
  <c r="F137"/>
  <c r="F134"/>
  <c r="E134"/>
  <c r="E127"/>
  <c r="F127"/>
  <c r="E128"/>
  <c r="F128"/>
  <c r="E129"/>
  <c r="F129"/>
  <c r="E130"/>
  <c r="F130"/>
  <c r="E131"/>
  <c r="F131"/>
  <c r="F126"/>
  <c r="E126"/>
  <c r="E119"/>
  <c r="F119"/>
  <c r="E120"/>
  <c r="F120"/>
  <c r="E121"/>
  <c r="F121"/>
  <c r="E122"/>
  <c r="F122"/>
  <c r="E123"/>
  <c r="F123"/>
  <c r="F118"/>
  <c r="E118"/>
  <c r="E112"/>
  <c r="F112"/>
  <c r="E113"/>
  <c r="F113"/>
  <c r="F111"/>
  <c r="E111"/>
  <c r="E105"/>
  <c r="F105"/>
  <c r="E106"/>
  <c r="F106"/>
  <c r="E107"/>
  <c r="F107"/>
  <c r="E108"/>
  <c r="F108"/>
  <c r="F104"/>
  <c r="E104"/>
  <c r="E99"/>
  <c r="F99"/>
  <c r="E100"/>
  <c r="F100"/>
  <c r="E101"/>
  <c r="F101"/>
  <c r="F98"/>
  <c r="E98"/>
  <c r="E93"/>
  <c r="F93"/>
  <c r="E94"/>
  <c r="F94"/>
  <c r="E95"/>
  <c r="F95"/>
  <c r="F92"/>
  <c r="E92"/>
  <c r="E88"/>
  <c r="F88"/>
  <c r="E89"/>
  <c r="F89"/>
  <c r="F87"/>
  <c r="E87"/>
  <c r="E84"/>
  <c r="F84"/>
  <c r="F83"/>
  <c r="E83"/>
  <c r="E17"/>
  <c r="F17"/>
  <c r="E18"/>
  <c r="F18"/>
  <c r="E19"/>
  <c r="F19"/>
  <c r="E20"/>
  <c r="F20"/>
  <c r="E21"/>
  <c r="F21"/>
  <c r="E22"/>
  <c r="F22"/>
  <c r="E23"/>
  <c r="F23"/>
  <c r="E24"/>
  <c r="F24"/>
  <c r="E25"/>
  <c r="F25"/>
  <c r="E26"/>
  <c r="F26"/>
  <c r="E27"/>
  <c r="F27"/>
  <c r="E28"/>
  <c r="F28"/>
  <c r="E29"/>
  <c r="F29"/>
  <c r="F16"/>
  <c r="E16"/>
  <c r="E13"/>
  <c r="F13"/>
  <c r="H12"/>
  <c r="F12"/>
  <c r="E12"/>
  <c r="E2514" i="44"/>
  <c r="E2512"/>
  <c r="K1244"/>
  <c r="K1242"/>
  <c r="E1242"/>
  <c r="K1303"/>
  <c r="H883"/>
  <c r="H313" i="43"/>
  <c r="I313" s="1"/>
  <c r="J332"/>
  <c r="B4" i="33"/>
  <c r="B5"/>
  <c r="B6"/>
  <c r="B7"/>
  <c r="B3"/>
  <c r="B47"/>
  <c r="C45"/>
  <c r="B45"/>
  <c r="B23"/>
  <c r="B21"/>
  <c r="B19"/>
  <c r="B17"/>
  <c r="B15"/>
  <c r="B13"/>
  <c r="B11"/>
  <c r="I815" i="43"/>
  <c r="J815"/>
  <c r="K815"/>
  <c r="I807"/>
  <c r="J807"/>
  <c r="K807"/>
  <c r="I804"/>
  <c r="I799"/>
  <c r="J799"/>
  <c r="K799"/>
  <c r="I794"/>
  <c r="J794"/>
  <c r="K794"/>
  <c r="I789"/>
  <c r="J789"/>
  <c r="K789"/>
  <c r="I784"/>
  <c r="J784"/>
  <c r="K784"/>
  <c r="I779"/>
  <c r="J779"/>
  <c r="K779"/>
  <c r="I775"/>
  <c r="J775"/>
  <c r="K775"/>
  <c r="I771"/>
  <c r="I767"/>
  <c r="J767"/>
  <c r="K767"/>
  <c r="I763"/>
  <c r="J763"/>
  <c r="K763"/>
  <c r="I759"/>
  <c r="J759"/>
  <c r="K759"/>
  <c r="I754"/>
  <c r="J754"/>
  <c r="K754"/>
  <c r="I749"/>
  <c r="J749"/>
  <c r="K749"/>
  <c r="I740"/>
  <c r="J740"/>
  <c r="K740"/>
  <c r="I744"/>
  <c r="J744"/>
  <c r="K744"/>
  <c r="I725"/>
  <c r="J725"/>
  <c r="K725"/>
  <c r="I720"/>
  <c r="I715"/>
  <c r="J715"/>
  <c r="K715"/>
  <c r="I710"/>
  <c r="J710"/>
  <c r="K710"/>
  <c r="I705"/>
  <c r="J705"/>
  <c r="K705"/>
  <c r="I700"/>
  <c r="I695"/>
  <c r="J695"/>
  <c r="K695"/>
  <c r="I690"/>
  <c r="J690"/>
  <c r="K690"/>
  <c r="I685"/>
  <c r="J685"/>
  <c r="K685"/>
  <c r="I680"/>
  <c r="J680"/>
  <c r="K680"/>
  <c r="I675"/>
  <c r="J675"/>
  <c r="K675"/>
  <c r="I670"/>
  <c r="J670"/>
  <c r="K670"/>
  <c r="I665"/>
  <c r="J665"/>
  <c r="K665"/>
  <c r="I660"/>
  <c r="J660"/>
  <c r="K660"/>
  <c r="I655"/>
  <c r="J655"/>
  <c r="K655"/>
  <c r="I650"/>
  <c r="J650"/>
  <c r="K650"/>
  <c r="I640"/>
  <c r="I635"/>
  <c r="J635"/>
  <c r="K635"/>
  <c r="I630"/>
  <c r="J630"/>
  <c r="K630"/>
  <c r="I625"/>
  <c r="J625"/>
  <c r="K625"/>
  <c r="I620"/>
  <c r="J620"/>
  <c r="K620"/>
  <c r="I613"/>
  <c r="I614"/>
  <c r="J614"/>
  <c r="K614"/>
  <c r="I604"/>
  <c r="J604"/>
  <c r="K604"/>
  <c r="I599"/>
  <c r="J599"/>
  <c r="K599"/>
  <c r="I594"/>
  <c r="J594"/>
  <c r="K594"/>
  <c r="I589"/>
  <c r="J589"/>
  <c r="K589"/>
  <c r="I584"/>
  <c r="J584"/>
  <c r="K584"/>
  <c r="I574"/>
  <c r="I569"/>
  <c r="I566"/>
  <c r="J566"/>
  <c r="K566"/>
  <c r="I561"/>
  <c r="J561"/>
  <c r="K561"/>
  <c r="I556"/>
  <c r="J556"/>
  <c r="K556"/>
  <c r="H814"/>
  <c r="I814" s="1"/>
  <c r="H813"/>
  <c r="I813" s="1"/>
  <c r="H809"/>
  <c r="I809"/>
  <c r="J809" s="1"/>
  <c r="K809" s="1"/>
  <c r="H810"/>
  <c r="I810"/>
  <c r="J810" s="1"/>
  <c r="K810" s="1"/>
  <c r="H808"/>
  <c r="H803"/>
  <c r="I803" s="1"/>
  <c r="J803" s="1"/>
  <c r="K803" s="1"/>
  <c r="H802"/>
  <c r="I802" s="1"/>
  <c r="H798"/>
  <c r="H797"/>
  <c r="H793"/>
  <c r="I793"/>
  <c r="J793" s="1"/>
  <c r="K793" s="1"/>
  <c r="H792"/>
  <c r="I792"/>
  <c r="I791" s="1"/>
  <c r="H788"/>
  <c r="H787"/>
  <c r="I787" s="1"/>
  <c r="I786" s="1"/>
  <c r="J787"/>
  <c r="K787" s="1"/>
  <c r="H783"/>
  <c r="I783" s="1"/>
  <c r="H782"/>
  <c r="I782" s="1"/>
  <c r="H778"/>
  <c r="I778"/>
  <c r="H774"/>
  <c r="I774"/>
  <c r="H770"/>
  <c r="I770"/>
  <c r="H766"/>
  <c r="I766"/>
  <c r="H762"/>
  <c r="H758"/>
  <c r="H757"/>
  <c r="I757"/>
  <c r="H753"/>
  <c r="I753"/>
  <c r="J753" s="1"/>
  <c r="K753" s="1"/>
  <c r="H752"/>
  <c r="H748"/>
  <c r="I748" s="1"/>
  <c r="J748"/>
  <c r="K748" s="1"/>
  <c r="H747"/>
  <c r="I747" s="1"/>
  <c r="H742"/>
  <c r="H743"/>
  <c r="H741"/>
  <c r="H730"/>
  <c r="I730"/>
  <c r="J730" s="1"/>
  <c r="K730" s="1"/>
  <c r="H731"/>
  <c r="H732"/>
  <c r="I732" s="1"/>
  <c r="J732" s="1"/>
  <c r="K732" s="1"/>
  <c r="H733"/>
  <c r="I733" s="1"/>
  <c r="J733" s="1"/>
  <c r="K733" s="1"/>
  <c r="H734"/>
  <c r="I734" s="1"/>
  <c r="J734" s="1"/>
  <c r="K734" s="1"/>
  <c r="H735"/>
  <c r="I735" s="1"/>
  <c r="J735" s="1"/>
  <c r="K735" s="1"/>
  <c r="H736"/>
  <c r="I736" s="1"/>
  <c r="J736" s="1"/>
  <c r="K736" s="1"/>
  <c r="H737"/>
  <c r="I737" s="1"/>
  <c r="J737" s="1"/>
  <c r="K737" s="1"/>
  <c r="H738"/>
  <c r="I738" s="1"/>
  <c r="J738" s="1"/>
  <c r="K738" s="1"/>
  <c r="H739"/>
  <c r="I739" s="1"/>
  <c r="J739" s="1"/>
  <c r="K739" s="1"/>
  <c r="H729"/>
  <c r="I729" s="1"/>
  <c r="J729" s="1"/>
  <c r="K729" s="1"/>
  <c r="H728"/>
  <c r="I728" s="1"/>
  <c r="H724"/>
  <c r="I724"/>
  <c r="H723"/>
  <c r="H719"/>
  <c r="H718"/>
  <c r="I718"/>
  <c r="H714"/>
  <c r="I714"/>
  <c r="J714" s="1"/>
  <c r="K714" s="1"/>
  <c r="H713"/>
  <c r="H709"/>
  <c r="I709" s="1"/>
  <c r="J709" s="1"/>
  <c r="K709" s="1"/>
  <c r="H708"/>
  <c r="I708" s="1"/>
  <c r="J708" s="1"/>
  <c r="H704"/>
  <c r="I704" s="1"/>
  <c r="H703"/>
  <c r="H699"/>
  <c r="I699"/>
  <c r="J699" s="1"/>
  <c r="K699" s="1"/>
  <c r="H698"/>
  <c r="I698"/>
  <c r="H694"/>
  <c r="I694"/>
  <c r="J694" s="1"/>
  <c r="H693"/>
  <c r="H689"/>
  <c r="H688"/>
  <c r="H684"/>
  <c r="I684" s="1"/>
  <c r="I682" s="1"/>
  <c r="H683"/>
  <c r="H679"/>
  <c r="H678"/>
  <c r="I678" s="1"/>
  <c r="H674"/>
  <c r="I674" s="1"/>
  <c r="H673"/>
  <c r="I673" s="1"/>
  <c r="H669"/>
  <c r="H668"/>
  <c r="H664"/>
  <c r="I664"/>
  <c r="J664" s="1"/>
  <c r="K664" s="1"/>
  <c r="H663"/>
  <c r="H659"/>
  <c r="I659" s="1"/>
  <c r="J659" s="1"/>
  <c r="K659" s="1"/>
  <c r="H658"/>
  <c r="I658" s="1"/>
  <c r="H654"/>
  <c r="I654" s="1"/>
  <c r="J654" s="1"/>
  <c r="H653"/>
  <c r="I653" s="1"/>
  <c r="H649"/>
  <c r="H648"/>
  <c r="H644"/>
  <c r="I644"/>
  <c r="J644" s="1"/>
  <c r="K644" s="1"/>
  <c r="H645"/>
  <c r="H643"/>
  <c r="I643" s="1"/>
  <c r="J643" s="1"/>
  <c r="H639"/>
  <c r="H638"/>
  <c r="I638"/>
  <c r="H634"/>
  <c r="H633"/>
  <c r="I633" s="1"/>
  <c r="H629"/>
  <c r="I629" s="1"/>
  <c r="J629" s="1"/>
  <c r="K629" s="1"/>
  <c r="H628"/>
  <c r="H624"/>
  <c r="H623"/>
  <c r="I623" s="1"/>
  <c r="H619"/>
  <c r="I619" s="1"/>
  <c r="J619" s="1"/>
  <c r="H618"/>
  <c r="I618"/>
  <c r="H615"/>
  <c r="H609"/>
  <c r="I609" s="1"/>
  <c r="J609" s="1"/>
  <c r="K609" s="1"/>
  <c r="H610"/>
  <c r="I610" s="1"/>
  <c r="J610" s="1"/>
  <c r="K610" s="1"/>
  <c r="H611"/>
  <c r="I611" s="1"/>
  <c r="J611" s="1"/>
  <c r="K611" s="1"/>
  <c r="H612"/>
  <c r="I612" s="1"/>
  <c r="J612" s="1"/>
  <c r="K612" s="1"/>
  <c r="H608"/>
  <c r="I608" s="1"/>
  <c r="H607"/>
  <c r="H603"/>
  <c r="I603"/>
  <c r="J603" s="1"/>
  <c r="K603" s="1"/>
  <c r="H602"/>
  <c r="H598"/>
  <c r="I598" s="1"/>
  <c r="J598" s="1"/>
  <c r="K598" s="1"/>
  <c r="H597"/>
  <c r="I597" s="1"/>
  <c r="J597" s="1"/>
  <c r="H593"/>
  <c r="I593" s="1"/>
  <c r="H592"/>
  <c r="I592" s="1"/>
  <c r="I591" s="1"/>
  <c r="H588"/>
  <c r="I588"/>
  <c r="J588" s="1"/>
  <c r="K588" s="1"/>
  <c r="H587"/>
  <c r="H583"/>
  <c r="H582"/>
  <c r="H578"/>
  <c r="I578" s="1"/>
  <c r="H579"/>
  <c r="H577"/>
  <c r="I577"/>
  <c r="J577" s="1"/>
  <c r="H573"/>
  <c r="H570"/>
  <c r="I570" s="1"/>
  <c r="H565"/>
  <c r="I565" s="1"/>
  <c r="J565" s="1"/>
  <c r="K565" s="1"/>
  <c r="H564"/>
  <c r="H560"/>
  <c r="H559"/>
  <c r="I559" s="1"/>
  <c r="J559" s="1"/>
  <c r="K559" s="1"/>
  <c r="H555"/>
  <c r="H554"/>
  <c r="I554"/>
  <c r="J554" s="1"/>
  <c r="E814"/>
  <c r="F814"/>
  <c r="F813"/>
  <c r="E813"/>
  <c r="E810"/>
  <c r="F810"/>
  <c r="F809"/>
  <c r="E809"/>
  <c r="F808"/>
  <c r="E808"/>
  <c r="F803"/>
  <c r="E803"/>
  <c r="F802"/>
  <c r="E802"/>
  <c r="F798"/>
  <c r="E798"/>
  <c r="F797"/>
  <c r="E797"/>
  <c r="F793"/>
  <c r="E793"/>
  <c r="F792"/>
  <c r="E792"/>
  <c r="E788"/>
  <c r="F788"/>
  <c r="F787"/>
  <c r="E787"/>
  <c r="F783"/>
  <c r="E783"/>
  <c r="F782"/>
  <c r="E782"/>
  <c r="F778"/>
  <c r="E778"/>
  <c r="F774"/>
  <c r="E774"/>
  <c r="F770"/>
  <c r="E770"/>
  <c r="F766"/>
  <c r="E766"/>
  <c r="F762"/>
  <c r="E762"/>
  <c r="F758"/>
  <c r="E758"/>
  <c r="F757"/>
  <c r="E757"/>
  <c r="F753"/>
  <c r="E753"/>
  <c r="F752"/>
  <c r="E752"/>
  <c r="E748"/>
  <c r="F748"/>
  <c r="F747"/>
  <c r="E747"/>
  <c r="E742"/>
  <c r="F742"/>
  <c r="E743"/>
  <c r="F743"/>
  <c r="F741"/>
  <c r="E741"/>
  <c r="E730"/>
  <c r="F730"/>
  <c r="E731"/>
  <c r="F731"/>
  <c r="E732"/>
  <c r="F732"/>
  <c r="E733"/>
  <c r="F733"/>
  <c r="E734"/>
  <c r="F734"/>
  <c r="E735"/>
  <c r="F735"/>
  <c r="E736"/>
  <c r="F736"/>
  <c r="E737"/>
  <c r="F737"/>
  <c r="E738"/>
  <c r="F738"/>
  <c r="E739"/>
  <c r="F739"/>
  <c r="F729"/>
  <c r="E729"/>
  <c r="F728"/>
  <c r="E728"/>
  <c r="F724"/>
  <c r="E724"/>
  <c r="F723"/>
  <c r="E723"/>
  <c r="F719"/>
  <c r="E719"/>
  <c r="F718"/>
  <c r="E718"/>
  <c r="F714"/>
  <c r="E714"/>
  <c r="F713"/>
  <c r="E713"/>
  <c r="F709"/>
  <c r="E709"/>
  <c r="F708"/>
  <c r="E708"/>
  <c r="F704"/>
  <c r="E704"/>
  <c r="F703"/>
  <c r="E703"/>
  <c r="F699"/>
  <c r="E699"/>
  <c r="F698"/>
  <c r="E698"/>
  <c r="F694"/>
  <c r="E694"/>
  <c r="F693"/>
  <c r="E693"/>
  <c r="F689"/>
  <c r="E689"/>
  <c r="F688"/>
  <c r="E688"/>
  <c r="F684"/>
  <c r="E684"/>
  <c r="F683"/>
  <c r="E683"/>
  <c r="F679"/>
  <c r="E679"/>
  <c r="F678"/>
  <c r="E678"/>
  <c r="E674"/>
  <c r="F674"/>
  <c r="F673"/>
  <c r="E673"/>
  <c r="E669"/>
  <c r="F669"/>
  <c r="F668"/>
  <c r="E668"/>
  <c r="E664"/>
  <c r="F664"/>
  <c r="F663"/>
  <c r="E663"/>
  <c r="E659"/>
  <c r="F659"/>
  <c r="F658"/>
  <c r="E658"/>
  <c r="E654"/>
  <c r="F654"/>
  <c r="F653"/>
  <c r="E653"/>
  <c r="E649"/>
  <c r="F649"/>
  <c r="F648"/>
  <c r="E648"/>
  <c r="E644"/>
  <c r="F644"/>
  <c r="E645"/>
  <c r="F645"/>
  <c r="F643"/>
  <c r="E643"/>
  <c r="F639"/>
  <c r="E639"/>
  <c r="F638"/>
  <c r="E638"/>
  <c r="F634"/>
  <c r="E634"/>
  <c r="F633"/>
  <c r="E633"/>
  <c r="F629"/>
  <c r="E629"/>
  <c r="F628"/>
  <c r="E628"/>
  <c r="F624"/>
  <c r="E624"/>
  <c r="F623"/>
  <c r="E623"/>
  <c r="F619"/>
  <c r="E619"/>
  <c r="F618"/>
  <c r="E618"/>
  <c r="F615"/>
  <c r="E615"/>
  <c r="F612"/>
  <c r="E612"/>
  <c r="F611"/>
  <c r="E611"/>
  <c r="F610"/>
  <c r="E610"/>
  <c r="F609"/>
  <c r="E609"/>
  <c r="F608"/>
  <c r="E608"/>
  <c r="F607"/>
  <c r="E607"/>
  <c r="F603"/>
  <c r="E603"/>
  <c r="F602"/>
  <c r="E602"/>
  <c r="F598"/>
  <c r="E598"/>
  <c r="F597"/>
  <c r="E597"/>
  <c r="F593"/>
  <c r="E593"/>
  <c r="F592"/>
  <c r="E592"/>
  <c r="E588"/>
  <c r="F588"/>
  <c r="F587"/>
  <c r="E587"/>
  <c r="E583"/>
  <c r="F583"/>
  <c r="F582"/>
  <c r="E582"/>
  <c r="E579"/>
  <c r="F579"/>
  <c r="E578"/>
  <c r="F578"/>
  <c r="F577"/>
  <c r="E577"/>
  <c r="F573"/>
  <c r="E573"/>
  <c r="F570"/>
  <c r="E570"/>
  <c r="E565"/>
  <c r="F565"/>
  <c r="F564"/>
  <c r="E564"/>
  <c r="E560"/>
  <c r="F560"/>
  <c r="F559"/>
  <c r="E559"/>
  <c r="E555"/>
  <c r="F555"/>
  <c r="F554"/>
  <c r="E554"/>
  <c r="C2027" i="44"/>
  <c r="C2026"/>
  <c r="C2025"/>
  <c r="C2024"/>
  <c r="C2023"/>
  <c r="C2022"/>
  <c r="C2021"/>
  <c r="C2020"/>
  <c r="C2019"/>
  <c r="C2018"/>
  <c r="C2017"/>
  <c r="C2016"/>
  <c r="C2015"/>
  <c r="C2014"/>
  <c r="C2013"/>
  <c r="C2012"/>
  <c r="C2011"/>
  <c r="C2010"/>
  <c r="C2009"/>
  <c r="C2008"/>
  <c r="C2007"/>
  <c r="C2006"/>
  <c r="C2005"/>
  <c r="C2004"/>
  <c r="C2003"/>
  <c r="C2002"/>
  <c r="C2001"/>
  <c r="C2000"/>
  <c r="C1999"/>
  <c r="C1998"/>
  <c r="C1997"/>
  <c r="C1996"/>
  <c r="C1995"/>
  <c r="C1994"/>
  <c r="C1993"/>
  <c r="C1992"/>
  <c r="C1991"/>
  <c r="C1990"/>
  <c r="C1989"/>
  <c r="C1988"/>
  <c r="C1987"/>
  <c r="C1986"/>
  <c r="C1985"/>
  <c r="C1984"/>
  <c r="C1983"/>
  <c r="C1982"/>
  <c r="C1981"/>
  <c r="C1980"/>
  <c r="C1979"/>
  <c r="C1978"/>
  <c r="J804" i="43"/>
  <c r="K804"/>
  <c r="J771"/>
  <c r="K771"/>
  <c r="J720"/>
  <c r="K720"/>
  <c r="J700"/>
  <c r="K700"/>
  <c r="J640"/>
  <c r="K640"/>
  <c r="J613"/>
  <c r="K613"/>
  <c r="J574"/>
  <c r="K574"/>
  <c r="J569"/>
  <c r="K569"/>
  <c r="I560"/>
  <c r="I558" s="1"/>
  <c r="J558" s="1"/>
  <c r="K558" s="1"/>
  <c r="I624"/>
  <c r="J624"/>
  <c r="K624" s="1"/>
  <c r="J653"/>
  <c r="K653" s="1"/>
  <c r="I693"/>
  <c r="J693" s="1"/>
  <c r="K693" s="1"/>
  <c r="I713"/>
  <c r="I712"/>
  <c r="J712" s="1"/>
  <c r="K712" s="1"/>
  <c r="I742"/>
  <c r="J742" s="1"/>
  <c r="K742" s="1"/>
  <c r="I781"/>
  <c r="J781"/>
  <c r="K781" s="1"/>
  <c r="J802"/>
  <c r="K802" s="1"/>
  <c r="I582"/>
  <c r="J582"/>
  <c r="K582" s="1"/>
  <c r="I602"/>
  <c r="J602"/>
  <c r="K602"/>
  <c r="I615"/>
  <c r="J615"/>
  <c r="K615"/>
  <c r="I645"/>
  <c r="J645" s="1"/>
  <c r="K645" s="1"/>
  <c r="I649"/>
  <c r="I647" s="1"/>
  <c r="J647" s="1"/>
  <c r="K647" s="1"/>
  <c r="I669"/>
  <c r="I689"/>
  <c r="J689"/>
  <c r="K689" s="1"/>
  <c r="I743"/>
  <c r="J743"/>
  <c r="K743"/>
  <c r="I731"/>
  <c r="J731"/>
  <c r="K731"/>
  <c r="I762"/>
  <c r="J762" s="1"/>
  <c r="K762" s="1"/>
  <c r="I798"/>
  <c r="J798" s="1"/>
  <c r="K798" s="1"/>
  <c r="J718"/>
  <c r="K718" s="1"/>
  <c r="I573"/>
  <c r="I572"/>
  <c r="J572" s="1"/>
  <c r="K572" s="1"/>
  <c r="I587"/>
  <c r="I586"/>
  <c r="J586" s="1"/>
  <c r="K586" s="1"/>
  <c r="I607"/>
  <c r="J607" s="1"/>
  <c r="K607" s="1"/>
  <c r="I634"/>
  <c r="J634"/>
  <c r="K634" s="1"/>
  <c r="I663"/>
  <c r="J663"/>
  <c r="K663"/>
  <c r="I683"/>
  <c r="J683"/>
  <c r="K683"/>
  <c r="I703"/>
  <c r="J703" s="1"/>
  <c r="K703" s="1"/>
  <c r="I723"/>
  <c r="J723" s="1"/>
  <c r="K723" s="1"/>
  <c r="I758"/>
  <c r="J758"/>
  <c r="K758" s="1"/>
  <c r="I808"/>
  <c r="I806"/>
  <c r="J806" s="1"/>
  <c r="K806" s="1"/>
  <c r="K577"/>
  <c r="J638"/>
  <c r="K638" s="1"/>
  <c r="J724"/>
  <c r="K724"/>
  <c r="J783"/>
  <c r="K783" s="1"/>
  <c r="I555"/>
  <c r="J555"/>
  <c r="K555" s="1"/>
  <c r="I564"/>
  <c r="J564"/>
  <c r="K564"/>
  <c r="I579"/>
  <c r="J579" s="1"/>
  <c r="K579" s="1"/>
  <c r="I583"/>
  <c r="J583"/>
  <c r="K583" s="1"/>
  <c r="J592"/>
  <c r="K592" s="1"/>
  <c r="K619"/>
  <c r="I628"/>
  <c r="I627" s="1"/>
  <c r="J627" s="1"/>
  <c r="K627" s="1"/>
  <c r="I639"/>
  <c r="J639" s="1"/>
  <c r="K639" s="1"/>
  <c r="I648"/>
  <c r="J648" s="1"/>
  <c r="K648" s="1"/>
  <c r="I668"/>
  <c r="J668" s="1"/>
  <c r="K668" s="1"/>
  <c r="I679"/>
  <c r="J679" s="1"/>
  <c r="K679" s="1"/>
  <c r="I688"/>
  <c r="I719"/>
  <c r="J719" s="1"/>
  <c r="K719" s="1"/>
  <c r="I741"/>
  <c r="J741"/>
  <c r="K741" s="1"/>
  <c r="I752"/>
  <c r="I751"/>
  <c r="J751"/>
  <c r="K751" s="1"/>
  <c r="I788"/>
  <c r="I797"/>
  <c r="J814"/>
  <c r="K814"/>
  <c r="J673"/>
  <c r="K673"/>
  <c r="J752"/>
  <c r="K752"/>
  <c r="J688"/>
  <c r="K688"/>
  <c r="J797"/>
  <c r="K797" s="1"/>
  <c r="J713"/>
  <c r="K713"/>
  <c r="C1371" i="44"/>
  <c r="C2058"/>
  <c r="C2052"/>
  <c r="H549" i="43"/>
  <c r="I549"/>
  <c r="F549"/>
  <c r="E549"/>
  <c r="H548"/>
  <c r="I548"/>
  <c r="I546" s="1"/>
  <c r="I547"/>
  <c r="F548"/>
  <c r="E548"/>
  <c r="F535"/>
  <c r="E535"/>
  <c r="F534"/>
  <c r="E534"/>
  <c r="F533"/>
  <c r="E533"/>
  <c r="E530"/>
  <c r="F530"/>
  <c r="F529"/>
  <c r="E529"/>
  <c r="F528"/>
  <c r="E528"/>
  <c r="F527"/>
  <c r="E527"/>
  <c r="F524"/>
  <c r="E524"/>
  <c r="F523"/>
  <c r="E523"/>
  <c r="F522"/>
  <c r="E522"/>
  <c r="E519"/>
  <c r="F519"/>
  <c r="F518"/>
  <c r="E518"/>
  <c r="F517"/>
  <c r="E517"/>
  <c r="F516"/>
  <c r="E516"/>
  <c r="C1945" i="44"/>
  <c r="E513" i="43"/>
  <c r="F513"/>
  <c r="H513"/>
  <c r="I513" s="1"/>
  <c r="H512"/>
  <c r="I512"/>
  <c r="F512"/>
  <c r="E512"/>
  <c r="H511"/>
  <c r="I511" s="1"/>
  <c r="F511"/>
  <c r="E511"/>
  <c r="H510"/>
  <c r="I510" s="1"/>
  <c r="I509" s="1"/>
  <c r="F510"/>
  <c r="E510"/>
  <c r="F507"/>
  <c r="E507"/>
  <c r="F506"/>
  <c r="E506"/>
  <c r="F505"/>
  <c r="E505"/>
  <c r="F502"/>
  <c r="E502"/>
  <c r="F501"/>
  <c r="E501"/>
  <c r="F500"/>
  <c r="E500"/>
  <c r="F497"/>
  <c r="E497"/>
  <c r="F496"/>
  <c r="E496"/>
  <c r="F495"/>
  <c r="E495"/>
  <c r="F492"/>
  <c r="E492"/>
  <c r="F491"/>
  <c r="E491"/>
  <c r="F490"/>
  <c r="E490"/>
  <c r="H549" i="44"/>
  <c r="H548"/>
  <c r="H2408"/>
  <c r="H2413"/>
  <c r="H2407"/>
  <c r="G2407"/>
  <c r="F2407"/>
  <c r="K2407"/>
  <c r="H2454"/>
  <c r="H2437"/>
  <c r="G2437"/>
  <c r="F2437"/>
  <c r="H2436"/>
  <c r="G2436"/>
  <c r="K2436"/>
  <c r="H2432"/>
  <c r="G2432"/>
  <c r="F2432"/>
  <c r="K2432"/>
  <c r="H2431"/>
  <c r="G2431"/>
  <c r="K2431"/>
  <c r="E2428"/>
  <c r="H2426"/>
  <c r="G2426"/>
  <c r="F2426"/>
  <c r="K2426"/>
  <c r="H2425"/>
  <c r="G2425"/>
  <c r="E2422"/>
  <c r="K2418"/>
  <c r="K2417"/>
  <c r="G2408"/>
  <c r="F2408"/>
  <c r="F2413"/>
  <c r="E2408"/>
  <c r="E2413"/>
  <c r="F2412"/>
  <c r="E2412"/>
  <c r="E2390"/>
  <c r="E2387"/>
  <c r="E2383"/>
  <c r="K2381"/>
  <c r="H2380"/>
  <c r="E2377"/>
  <c r="H2374"/>
  <c r="F2374"/>
  <c r="E2371"/>
  <c r="K2368"/>
  <c r="K2366"/>
  <c r="M2366"/>
  <c r="K2387"/>
  <c r="F2392"/>
  <c r="K2392"/>
  <c r="K2390"/>
  <c r="C1899"/>
  <c r="H487" i="43"/>
  <c r="I487"/>
  <c r="F487"/>
  <c r="E487"/>
  <c r="H486"/>
  <c r="I486"/>
  <c r="F486"/>
  <c r="E486"/>
  <c r="H485"/>
  <c r="I485"/>
  <c r="F485"/>
  <c r="E485"/>
  <c r="F482"/>
  <c r="E482"/>
  <c r="F481"/>
  <c r="E481"/>
  <c r="F477"/>
  <c r="E477"/>
  <c r="F476"/>
  <c r="E476"/>
  <c r="F475"/>
  <c r="E475"/>
  <c r="F472"/>
  <c r="E472"/>
  <c r="E471"/>
  <c r="F468"/>
  <c r="E468"/>
  <c r="F467"/>
  <c r="E467"/>
  <c r="F466"/>
  <c r="E466"/>
  <c r="C1812" i="44"/>
  <c r="H463" i="43"/>
  <c r="I463"/>
  <c r="F463"/>
  <c r="E463"/>
  <c r="H462"/>
  <c r="I462"/>
  <c r="F462"/>
  <c r="E462"/>
  <c r="H461"/>
  <c r="I461"/>
  <c r="F461"/>
  <c r="E461"/>
  <c r="F458"/>
  <c r="E458"/>
  <c r="F457"/>
  <c r="E457"/>
  <c r="F456"/>
  <c r="E456"/>
  <c r="F453"/>
  <c r="E453"/>
  <c r="F452"/>
  <c r="E452"/>
  <c r="F451"/>
  <c r="E451"/>
  <c r="F448"/>
  <c r="E448"/>
  <c r="F447"/>
  <c r="E447"/>
  <c r="F446"/>
  <c r="E446"/>
  <c r="F443"/>
  <c r="E443"/>
  <c r="F442"/>
  <c r="E442"/>
  <c r="F441"/>
  <c r="E441"/>
  <c r="F438"/>
  <c r="E438"/>
  <c r="F437"/>
  <c r="E437"/>
  <c r="F436"/>
  <c r="E436"/>
  <c r="F433"/>
  <c r="E433"/>
  <c r="F432"/>
  <c r="E432"/>
  <c r="F431"/>
  <c r="E431"/>
  <c r="F428"/>
  <c r="E428"/>
  <c r="F427"/>
  <c r="E427"/>
  <c r="F426"/>
  <c r="E426"/>
  <c r="F423"/>
  <c r="E423"/>
  <c r="F422"/>
  <c r="E422"/>
  <c r="F421"/>
  <c r="E421"/>
  <c r="H2385" i="44"/>
  <c r="K2383"/>
  <c r="D172" i="41"/>
  <c r="D173"/>
  <c r="D174"/>
  <c r="D175"/>
  <c r="D176"/>
  <c r="D177"/>
  <c r="D178"/>
  <c r="D179"/>
  <c r="D180"/>
  <c r="D181"/>
  <c r="D182"/>
  <c r="D183"/>
  <c r="D184"/>
  <c r="D185"/>
  <c r="D186"/>
  <c r="D187"/>
  <c r="E401" i="43"/>
  <c r="F401"/>
  <c r="F400"/>
  <c r="E400"/>
  <c r="F398"/>
  <c r="E398"/>
  <c r="F406"/>
  <c r="E406"/>
  <c r="F405"/>
  <c r="E405"/>
  <c r="F404"/>
  <c r="F403"/>
  <c r="E404"/>
  <c r="F416"/>
  <c r="E416"/>
  <c r="F415"/>
  <c r="E415"/>
  <c r="F414"/>
  <c r="E414"/>
  <c r="F411"/>
  <c r="E411"/>
  <c r="F410"/>
  <c r="E410"/>
  <c r="F409"/>
  <c r="E409"/>
  <c r="F174" i="41"/>
  <c r="F182"/>
  <c r="G310" i="43"/>
  <c r="H310"/>
  <c r="I310"/>
  <c r="G329"/>
  <c r="I329" s="1"/>
  <c r="H329"/>
  <c r="H330"/>
  <c r="I330"/>
  <c r="G328"/>
  <c r="I328" s="1"/>
  <c r="H328"/>
  <c r="H327"/>
  <c r="I327"/>
  <c r="H347"/>
  <c r="I347" s="1"/>
  <c r="G340"/>
  <c r="H340"/>
  <c r="I340" s="1"/>
  <c r="G336"/>
  <c r="G338"/>
  <c r="H346"/>
  <c r="I346" s="1"/>
  <c r="H345"/>
  <c r="G324"/>
  <c r="G321"/>
  <c r="G322" s="1"/>
  <c r="H322"/>
  <c r="G319"/>
  <c r="G323"/>
  <c r="H323"/>
  <c r="G344"/>
  <c r="I344" s="1"/>
  <c r="G303"/>
  <c r="G318"/>
  <c r="G325"/>
  <c r="G326" s="1"/>
  <c r="I326" s="1"/>
  <c r="C1730" i="44"/>
  <c r="C1729"/>
  <c r="G341" i="43"/>
  <c r="G335"/>
  <c r="G334"/>
  <c r="G333"/>
  <c r="G342"/>
  <c r="G343" s="1"/>
  <c r="H343"/>
  <c r="H342"/>
  <c r="H341"/>
  <c r="I341" s="1"/>
  <c r="H339"/>
  <c r="H338"/>
  <c r="I338"/>
  <c r="H337"/>
  <c r="H336"/>
  <c r="H335"/>
  <c r="H334"/>
  <c r="I334"/>
  <c r="H333"/>
  <c r="I333" s="1"/>
  <c r="H326"/>
  <c r="H325"/>
  <c r="H324"/>
  <c r="I324" s="1"/>
  <c r="H321"/>
  <c r="H320"/>
  <c r="I320" s="1"/>
  <c r="H319"/>
  <c r="H318"/>
  <c r="I318" s="1"/>
  <c r="C1728" i="44"/>
  <c r="G302" i="43"/>
  <c r="H302"/>
  <c r="I302" s="1"/>
  <c r="G305"/>
  <c r="G304" s="1"/>
  <c r="H304"/>
  <c r="I304"/>
  <c r="H301"/>
  <c r="G301"/>
  <c r="K300"/>
  <c r="G345"/>
  <c r="I345" s="1"/>
  <c r="I321"/>
  <c r="I336"/>
  <c r="G337"/>
  <c r="G339"/>
  <c r="G320"/>
  <c r="I301"/>
  <c r="G307"/>
  <c r="G308" s="1"/>
  <c r="G309"/>
  <c r="H309"/>
  <c r="H311"/>
  <c r="I311"/>
  <c r="G300"/>
  <c r="G314" s="1"/>
  <c r="H307"/>
  <c r="I307" s="1"/>
  <c r="H308"/>
  <c r="H303"/>
  <c r="I303" s="1"/>
  <c r="H312"/>
  <c r="H314"/>
  <c r="H315"/>
  <c r="H306"/>
  <c r="H305"/>
  <c r="I305" s="1"/>
  <c r="H300"/>
  <c r="C1721" i="44"/>
  <c r="H297" i="43"/>
  <c r="I297" s="1"/>
  <c r="H296"/>
  <c r="I296"/>
  <c r="H295"/>
  <c r="I295" s="1"/>
  <c r="H294"/>
  <c r="I294"/>
  <c r="H293"/>
  <c r="I293" s="1"/>
  <c r="C1715" i="44"/>
  <c r="C1714"/>
  <c r="H290" i="43"/>
  <c r="I290" s="1"/>
  <c r="H289"/>
  <c r="I289"/>
  <c r="H288"/>
  <c r="I288" s="1"/>
  <c r="H287"/>
  <c r="I287"/>
  <c r="H286"/>
  <c r="I286" s="1"/>
  <c r="I285" s="1"/>
  <c r="H283"/>
  <c r="I283"/>
  <c r="H282"/>
  <c r="I282" s="1"/>
  <c r="H281"/>
  <c r="I281"/>
  <c r="H280"/>
  <c r="I280" s="1"/>
  <c r="H279"/>
  <c r="I279"/>
  <c r="C1703" i="44"/>
  <c r="H276" i="43"/>
  <c r="I276" s="1"/>
  <c r="H275"/>
  <c r="I275"/>
  <c r="H274"/>
  <c r="I274" s="1"/>
  <c r="H273"/>
  <c r="I273" s="1"/>
  <c r="I271" s="1"/>
  <c r="H272"/>
  <c r="I272" s="1"/>
  <c r="C1683" i="44"/>
  <c r="H264" i="43"/>
  <c r="I264" s="1"/>
  <c r="H265"/>
  <c r="I265"/>
  <c r="H266"/>
  <c r="I266" s="1"/>
  <c r="H267"/>
  <c r="I267"/>
  <c r="H268"/>
  <c r="I268" s="1"/>
  <c r="H269"/>
  <c r="I269"/>
  <c r="H263"/>
  <c r="I263" s="1"/>
  <c r="H262"/>
  <c r="I262"/>
  <c r="I261" s="1"/>
  <c r="D94" i="41"/>
  <c r="D95"/>
  <c r="D96"/>
  <c r="D97"/>
  <c r="D98"/>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G306" i="43"/>
  <c r="E146" i="41"/>
  <c r="F155"/>
  <c r="E117"/>
  <c r="E155"/>
  <c r="C113" i="44"/>
  <c r="C82"/>
  <c r="G13" i="43"/>
  <c r="F147"/>
  <c r="E147"/>
  <c r="F146"/>
  <c r="E146"/>
  <c r="E81" i="41"/>
  <c r="C29" i="33" s="1"/>
  <c r="D82" i="41"/>
  <c r="D85"/>
  <c r="D86"/>
  <c r="D87"/>
  <c r="D52"/>
  <c r="D53"/>
  <c r="K1030" i="44"/>
  <c r="K1029"/>
  <c r="K1027"/>
  <c r="E1027"/>
  <c r="D78" i="41"/>
  <c r="E1459" i="44"/>
  <c r="E1436"/>
  <c r="E1444"/>
  <c r="E1342"/>
  <c r="E1336"/>
  <c r="G113" i="43"/>
  <c r="I113" s="1"/>
  <c r="H113"/>
  <c r="K1453" i="44"/>
  <c r="C1450"/>
  <c r="E1450" s="1"/>
  <c r="H112" i="43"/>
  <c r="I112"/>
  <c r="H111"/>
  <c r="I111" s="1"/>
  <c r="I110" s="1"/>
  <c r="E1448" i="44"/>
  <c r="K1448"/>
  <c r="E1446"/>
  <c r="K1446"/>
  <c r="E1447"/>
  <c r="K1447"/>
  <c r="K1440"/>
  <c r="E1247"/>
  <c r="D63" i="41"/>
  <c r="D64"/>
  <c r="K986" i="44"/>
  <c r="D47" i="41"/>
  <c r="K1441" i="44"/>
  <c r="K1439"/>
  <c r="M1040"/>
  <c r="M1035"/>
  <c r="M1034"/>
  <c r="M1025"/>
  <c r="E1107"/>
  <c r="K1045"/>
  <c r="K1043"/>
  <c r="E1038"/>
  <c r="K1035"/>
  <c r="H101" i="43"/>
  <c r="I101"/>
  <c r="H100"/>
  <c r="I100" s="1"/>
  <c r="H99"/>
  <c r="I99" s="1"/>
  <c r="H98"/>
  <c r="G98"/>
  <c r="I98"/>
  <c r="K1034" i="44"/>
  <c r="E1032"/>
  <c r="C1023"/>
  <c r="G92" i="43"/>
  <c r="H95"/>
  <c r="I95" s="1"/>
  <c r="H94"/>
  <c r="I94" s="1"/>
  <c r="H93"/>
  <c r="I93" s="1"/>
  <c r="I91" s="1"/>
  <c r="H92"/>
  <c r="K1025" i="44"/>
  <c r="K1023"/>
  <c r="E995"/>
  <c r="E988"/>
  <c r="E976"/>
  <c r="E982"/>
  <c r="E966"/>
  <c r="E958"/>
  <c r="E964"/>
  <c r="I92" i="43"/>
  <c r="E1023" i="44"/>
  <c r="F873"/>
  <c r="F898"/>
  <c r="G873"/>
  <c r="F882"/>
  <c r="H873"/>
  <c r="I888"/>
  <c r="F874"/>
  <c r="G874"/>
  <c r="H874"/>
  <c r="I889"/>
  <c r="E896"/>
  <c r="E885"/>
  <c r="E879"/>
  <c r="E871"/>
  <c r="E877"/>
  <c r="E825"/>
  <c r="E818"/>
  <c r="E810"/>
  <c r="E808"/>
  <c r="E801"/>
  <c r="H803"/>
  <c r="H821"/>
  <c r="D25" i="41"/>
  <c r="D26"/>
  <c r="D27"/>
  <c r="D28"/>
  <c r="D29"/>
  <c r="D30"/>
  <c r="D31"/>
  <c r="D32"/>
  <c r="D33"/>
  <c r="D34"/>
  <c r="E744" i="44"/>
  <c r="E739"/>
  <c r="E694"/>
  <c r="E691"/>
  <c r="E687"/>
  <c r="E674"/>
  <c r="E769"/>
  <c r="E563"/>
  <c r="E569"/>
  <c r="E681"/>
  <c r="E763"/>
  <c r="E757"/>
  <c r="K685"/>
  <c r="H684"/>
  <c r="I682"/>
  <c r="F677"/>
  <c r="H678"/>
  <c r="G678"/>
  <c r="F678"/>
  <c r="H677"/>
  <c r="C669"/>
  <c r="E669"/>
  <c r="G671"/>
  <c r="H689"/>
  <c r="K687"/>
  <c r="G88" i="43"/>
  <c r="G87"/>
  <c r="G89"/>
  <c r="H88"/>
  <c r="I88"/>
  <c r="H89"/>
  <c r="I89" s="1"/>
  <c r="I86" s="1"/>
  <c r="H87"/>
  <c r="I87"/>
  <c r="E549" i="44"/>
  <c r="E554"/>
  <c r="F549"/>
  <c r="F554"/>
  <c r="G549"/>
  <c r="F548"/>
  <c r="F57" i="41"/>
  <c r="E53"/>
  <c r="F53"/>
  <c r="E18"/>
  <c r="H13" i="43"/>
  <c r="I12"/>
  <c r="F11"/>
  <c r="H14" i="44"/>
  <c r="M12"/>
  <c r="E92" i="41"/>
  <c r="E171"/>
  <c r="H105" i="43"/>
  <c r="I105" s="1"/>
  <c r="H106"/>
  <c r="H107"/>
  <c r="I107" s="1"/>
  <c r="H108"/>
  <c r="I108"/>
  <c r="H104"/>
  <c r="I104" s="1"/>
  <c r="I103" s="1"/>
  <c r="E70" i="41"/>
  <c r="C25" i="33"/>
  <c r="E62" i="41"/>
  <c r="C23" i="33" s="1"/>
  <c r="E56" i="41"/>
  <c r="E51"/>
  <c r="C21" i="33"/>
  <c r="E45" i="41"/>
  <c r="C19" i="33" s="1"/>
  <c r="E38" i="41"/>
  <c r="C17" i="33" s="1"/>
  <c r="E77" i="41"/>
  <c r="C27" i="33" s="1"/>
  <c r="D72" i="41"/>
  <c r="K1302" i="44"/>
  <c r="K1300"/>
  <c r="K1301"/>
  <c r="M1278"/>
  <c r="M1279"/>
  <c r="M1280"/>
  <c r="M1281"/>
  <c r="M1277"/>
  <c r="K1281"/>
  <c r="K1280"/>
  <c r="K1279"/>
  <c r="K1278"/>
  <c r="K1277"/>
  <c r="K1259"/>
  <c r="F883"/>
  <c r="G813"/>
  <c r="H813"/>
  <c r="F813"/>
  <c r="K813"/>
  <c r="I883"/>
  <c r="G882"/>
  <c r="F888"/>
  <c r="G883"/>
  <c r="F889"/>
  <c r="K874"/>
  <c r="K873"/>
  <c r="J1219"/>
  <c r="J1220"/>
  <c r="J1221"/>
  <c r="J1222"/>
  <c r="K1219"/>
  <c r="J1223"/>
  <c r="J1224"/>
  <c r="J1225"/>
  <c r="J1226"/>
  <c r="J1227"/>
  <c r="K1015"/>
  <c r="K1014"/>
  <c r="K1017"/>
  <c r="K1016"/>
  <c r="C1012"/>
  <c r="K992"/>
  <c r="K993"/>
  <c r="D46" i="41"/>
  <c r="D41"/>
  <c r="D40"/>
  <c r="D39"/>
  <c r="E40"/>
  <c r="H17" i="43"/>
  <c r="I17" s="1"/>
  <c r="H18"/>
  <c r="H19"/>
  <c r="I19" s="1"/>
  <c r="H20"/>
  <c r="I20" s="1"/>
  <c r="H21"/>
  <c r="H22"/>
  <c r="H23"/>
  <c r="I23" s="1"/>
  <c r="H24"/>
  <c r="H25"/>
  <c r="I25" s="1"/>
  <c r="H26"/>
  <c r="I26" s="1"/>
  <c r="H27"/>
  <c r="I27" s="1"/>
  <c r="H28"/>
  <c r="H29"/>
  <c r="I29" s="1"/>
  <c r="H16"/>
  <c r="I16"/>
  <c r="E24" i="41"/>
  <c r="C15" i="33" s="1"/>
  <c r="E17" i="41"/>
  <c r="C13" i="33" s="1"/>
  <c r="C363" i="44"/>
  <c r="D9" i="45"/>
  <c r="C337" i="44"/>
  <c r="C327"/>
  <c r="C299"/>
  <c r="C223"/>
  <c r="D12" i="41"/>
  <c r="D13"/>
  <c r="D14"/>
  <c r="E11"/>
  <c r="C11" i="33" s="1"/>
  <c r="C200" i="44"/>
  <c r="I72" i="43"/>
  <c r="I71"/>
  <c r="C188" i="44"/>
  <c r="E68" i="43"/>
  <c r="F68"/>
  <c r="H68"/>
  <c r="I68"/>
  <c r="E69"/>
  <c r="F69"/>
  <c r="H69"/>
  <c r="I69"/>
  <c r="H67"/>
  <c r="I67"/>
  <c r="I66" s="1"/>
  <c r="F67"/>
  <c r="E67"/>
  <c r="C184" i="44"/>
  <c r="I64" i="43"/>
  <c r="I63"/>
  <c r="C180" i="44"/>
  <c r="I61" i="43"/>
  <c r="I60"/>
  <c r="C176" i="44"/>
  <c r="I58" i="43"/>
  <c r="I57"/>
  <c r="C172" i="44"/>
  <c r="I55" i="43"/>
  <c r="I54"/>
  <c r="C167" i="44"/>
  <c r="C163"/>
  <c r="I52" i="43"/>
  <c r="I51"/>
  <c r="I49"/>
  <c r="I48"/>
  <c r="C158" i="44"/>
  <c r="H46" i="43"/>
  <c r="I46"/>
  <c r="I45"/>
  <c r="C150" i="44"/>
  <c r="I43" i="43"/>
  <c r="I42"/>
  <c r="C145" i="44"/>
  <c r="I40" i="43"/>
  <c r="I39"/>
  <c r="C141" i="44"/>
  <c r="I37" i="43"/>
  <c r="I36"/>
  <c r="C137" i="44"/>
  <c r="I34" i="43"/>
  <c r="H33"/>
  <c r="I33"/>
  <c r="I32" s="1"/>
  <c r="F33"/>
  <c r="E33"/>
  <c r="E30"/>
  <c r="F30"/>
  <c r="H30"/>
  <c r="I30" s="1"/>
  <c r="I24"/>
  <c r="B3" i="44"/>
  <c r="F19" i="41"/>
  <c r="K1467" i="44"/>
  <c r="K1466"/>
  <c r="K1454"/>
  <c r="K1452"/>
  <c r="K1122"/>
  <c r="M1106"/>
  <c r="M1102"/>
  <c r="M1098"/>
  <c r="M1094"/>
  <c r="M1090"/>
  <c r="M1086"/>
  <c r="M1082"/>
  <c r="M1078"/>
  <c r="M1066"/>
  <c r="M1062"/>
  <c r="M1058"/>
  <c r="M1054"/>
  <c r="M1049"/>
  <c r="M1045"/>
  <c r="K1121"/>
  <c r="K1117"/>
  <c r="K1116"/>
  <c r="K1112"/>
  <c r="K1111"/>
  <c r="K1054"/>
  <c r="K1052"/>
  <c r="N1106"/>
  <c r="N1102"/>
  <c r="N1094"/>
  <c r="N1090"/>
  <c r="N1086"/>
  <c r="N1082"/>
  <c r="N1078"/>
  <c r="G1070"/>
  <c r="N1070"/>
  <c r="N1066"/>
  <c r="N1062"/>
  <c r="N1058"/>
  <c r="N1054"/>
  <c r="N1049"/>
  <c r="K1317"/>
  <c r="K1318"/>
  <c r="K1315"/>
  <c r="K1323"/>
  <c r="K1322"/>
  <c r="K1320"/>
  <c r="M1320"/>
  <c r="K1313"/>
  <c r="K1308"/>
  <c r="K1307"/>
  <c r="K1299"/>
  <c r="K1287"/>
  <c r="K1288"/>
  <c r="K1289"/>
  <c r="K1290"/>
  <c r="K1291"/>
  <c r="K1292"/>
  <c r="K1293"/>
  <c r="K1286"/>
  <c r="K1267"/>
  <c r="K1268"/>
  <c r="K1269"/>
  <c r="K1270"/>
  <c r="K1271"/>
  <c r="K1272"/>
  <c r="K1266"/>
  <c r="J1234"/>
  <c r="J1233"/>
  <c r="J1232"/>
  <c r="J1231"/>
  <c r="J1230"/>
  <c r="J1229"/>
  <c r="J1228"/>
  <c r="K1227"/>
  <c r="J1138"/>
  <c r="J1139"/>
  <c r="J1141"/>
  <c r="J1137"/>
  <c r="K1010"/>
  <c r="K1009"/>
  <c r="K1007"/>
  <c r="K1005"/>
  <c r="K1004"/>
  <c r="K1002"/>
  <c r="K991"/>
  <c r="K990"/>
  <c r="K985"/>
  <c r="K984"/>
  <c r="E971"/>
  <c r="K971"/>
  <c r="E970"/>
  <c r="M958"/>
  <c r="K982"/>
  <c r="G48" i="41"/>
  <c r="K1436" i="44"/>
  <c r="M1070"/>
  <c r="N1098"/>
  <c r="K1082"/>
  <c r="K1080"/>
  <c r="K1070"/>
  <c r="K1068"/>
  <c r="K1094"/>
  <c r="K1092"/>
  <c r="K1066"/>
  <c r="K1064"/>
  <c r="K1086"/>
  <c r="K1084"/>
  <c r="K1078"/>
  <c r="K1076"/>
  <c r="K1098"/>
  <c r="K1096"/>
  <c r="K1058"/>
  <c r="K1056"/>
  <c r="K1102"/>
  <c r="K1100"/>
  <c r="K1049"/>
  <c r="K1047"/>
  <c r="K1062"/>
  <c r="K1060"/>
  <c r="K1090"/>
  <c r="K1088"/>
  <c r="K1106"/>
  <c r="K1104"/>
  <c r="K970"/>
  <c r="K1349"/>
  <c r="K1347"/>
  <c r="G73" i="41"/>
  <c r="K946" i="44"/>
  <c r="K947"/>
  <c r="K948"/>
  <c r="K949"/>
  <c r="K945"/>
  <c r="H635"/>
  <c r="H634"/>
  <c r="I615"/>
  <c r="F624"/>
  <c r="I614"/>
  <c r="F623"/>
  <c r="F610"/>
  <c r="E635"/>
  <c r="F609"/>
  <c r="B610"/>
  <c r="B609"/>
  <c r="F615"/>
  <c r="H615"/>
  <c r="F630"/>
  <c r="G635"/>
  <c r="K208"/>
  <c r="K207"/>
  <c r="K205"/>
  <c r="E305"/>
  <c r="K305"/>
  <c r="K306"/>
  <c r="K303"/>
  <c r="M303"/>
  <c r="E370"/>
  <c r="K370"/>
  <c r="K941"/>
  <c r="H928"/>
  <c r="K922"/>
  <c r="K921"/>
  <c r="K894"/>
  <c r="K936"/>
  <c r="K917"/>
  <c r="K916"/>
  <c r="K911"/>
  <c r="H899"/>
  <c r="G899"/>
  <c r="F899"/>
  <c r="E899"/>
  <c r="G898"/>
  <c r="E898"/>
  <c r="H889"/>
  <c r="H888"/>
  <c r="K888"/>
  <c r="H882"/>
  <c r="G828"/>
  <c r="G829"/>
  <c r="F828"/>
  <c r="F829"/>
  <c r="G827"/>
  <c r="H827"/>
  <c r="E827"/>
  <c r="K827"/>
  <c r="E828"/>
  <c r="K828"/>
  <c r="E829"/>
  <c r="G548"/>
  <c r="H609"/>
  <c r="B815"/>
  <c r="B823"/>
  <c r="G822"/>
  <c r="G823"/>
  <c r="F822"/>
  <c r="F823"/>
  <c r="F821"/>
  <c r="I823"/>
  <c r="I822"/>
  <c r="K822"/>
  <c r="I821"/>
  <c r="K821"/>
  <c r="G815"/>
  <c r="H815"/>
  <c r="F814"/>
  <c r="G814"/>
  <c r="H814"/>
  <c r="K814"/>
  <c r="F815"/>
  <c r="B814"/>
  <c r="B822"/>
  <c r="B813"/>
  <c r="B821"/>
  <c r="K804"/>
  <c r="K805"/>
  <c r="K793"/>
  <c r="H792"/>
  <c r="K792"/>
  <c r="K640"/>
  <c r="H639"/>
  <c r="H595"/>
  <c r="E781"/>
  <c r="K781"/>
  <c r="K779"/>
  <c r="B772"/>
  <c r="B771"/>
  <c r="E772"/>
  <c r="F772"/>
  <c r="G772"/>
  <c r="H772"/>
  <c r="E771"/>
  <c r="H771"/>
  <c r="F578"/>
  <c r="G578"/>
  <c r="H578"/>
  <c r="F767"/>
  <c r="H767"/>
  <c r="F766"/>
  <c r="B761"/>
  <c r="B767"/>
  <c r="B760"/>
  <c r="B766"/>
  <c r="F761"/>
  <c r="G761"/>
  <c r="H761"/>
  <c r="G760"/>
  <c r="F760"/>
  <c r="H766"/>
  <c r="H760"/>
  <c r="B747"/>
  <c r="F747"/>
  <c r="B746"/>
  <c r="F746"/>
  <c r="B742"/>
  <c r="B874"/>
  <c r="B883"/>
  <c r="B741"/>
  <c r="B873"/>
  <c r="B898"/>
  <c r="H747"/>
  <c r="H746"/>
  <c r="K752"/>
  <c r="M779"/>
  <c r="K767"/>
  <c r="K742"/>
  <c r="E747"/>
  <c r="F573"/>
  <c r="G573"/>
  <c r="H573"/>
  <c r="G572"/>
  <c r="F572"/>
  <c r="H572"/>
  <c r="H567"/>
  <c r="G567"/>
  <c r="F567"/>
  <c r="F566"/>
  <c r="G566"/>
  <c r="H566"/>
  <c r="K559"/>
  <c r="G605"/>
  <c r="G610"/>
  <c r="G604"/>
  <c r="G614"/>
  <c r="E634"/>
  <c r="H610"/>
  <c r="I630"/>
  <c r="I629"/>
  <c r="H624"/>
  <c r="H623"/>
  <c r="H614"/>
  <c r="G634"/>
  <c r="F614"/>
  <c r="K604"/>
  <c r="G609"/>
  <c r="F634"/>
  <c r="K634"/>
  <c r="H554"/>
  <c r="K554"/>
  <c r="K600"/>
  <c r="K598"/>
  <c r="K413"/>
  <c r="M413"/>
  <c r="I395"/>
  <c r="E422"/>
  <c r="I374"/>
  <c r="K362"/>
  <c r="K361"/>
  <c r="K360"/>
  <c r="K348"/>
  <c r="K353"/>
  <c r="K352"/>
  <c r="K351"/>
  <c r="K342"/>
  <c r="K343"/>
  <c r="K344"/>
  <c r="K357"/>
  <c r="K339"/>
  <c r="K334"/>
  <c r="K333"/>
  <c r="K332"/>
  <c r="K329"/>
  <c r="N1074"/>
  <c r="K1074"/>
  <c r="K1072"/>
  <c r="M1074"/>
  <c r="K320"/>
  <c r="K324"/>
  <c r="K314"/>
  <c r="K315"/>
  <c r="K325"/>
  <c r="K301"/>
  <c r="K299"/>
  <c r="H40"/>
  <c r="K40"/>
  <c r="H39"/>
  <c r="K39"/>
  <c r="K49"/>
  <c r="K47"/>
  <c r="K45"/>
  <c r="K43"/>
  <c r="K30"/>
  <c r="K28"/>
  <c r="K26"/>
  <c r="K24"/>
  <c r="K22"/>
  <c r="K20"/>
  <c r="K14"/>
  <c r="K12"/>
  <c r="K10"/>
  <c r="K8"/>
  <c r="K202"/>
  <c r="K200"/>
  <c r="K198"/>
  <c r="K196"/>
  <c r="M196"/>
  <c r="K194"/>
  <c r="K192"/>
  <c r="K190"/>
  <c r="K188"/>
  <c r="K186"/>
  <c r="K184"/>
  <c r="K182"/>
  <c r="K180"/>
  <c r="K178"/>
  <c r="K176"/>
  <c r="K116"/>
  <c r="K115"/>
  <c r="K110"/>
  <c r="K111"/>
  <c r="K174"/>
  <c r="K172"/>
  <c r="K139"/>
  <c r="K137"/>
  <c r="K169"/>
  <c r="K167"/>
  <c r="K165"/>
  <c r="K163"/>
  <c r="K134"/>
  <c r="K132"/>
  <c r="K130"/>
  <c r="K128"/>
  <c r="K126"/>
  <c r="K124"/>
  <c r="K113"/>
  <c r="K160"/>
  <c r="K158"/>
  <c r="K153"/>
  <c r="K154"/>
  <c r="K155"/>
  <c r="K156"/>
  <c r="K152"/>
  <c r="K147"/>
  <c r="K145"/>
  <c r="K143"/>
  <c r="K141"/>
  <c r="K103"/>
  <c r="K102"/>
  <c r="K104"/>
  <c r="K105"/>
  <c r="K85"/>
  <c r="K84"/>
  <c r="K75"/>
  <c r="K74"/>
  <c r="K70"/>
  <c r="K69"/>
  <c r="G61"/>
  <c r="G60"/>
  <c r="K55"/>
  <c r="K56"/>
  <c r="K53"/>
  <c r="E61"/>
  <c r="K61"/>
  <c r="D17" i="45"/>
  <c r="K2335" i="44"/>
  <c r="K2334"/>
  <c r="K2332"/>
  <c r="K2331"/>
  <c r="K2329"/>
  <c r="K2328"/>
  <c r="E2242"/>
  <c r="F2211"/>
  <c r="E2211"/>
  <c r="K1312"/>
  <c r="K273"/>
  <c r="J12" i="33"/>
  <c r="K1339" i="44"/>
  <c r="K1336"/>
  <c r="M2265"/>
  <c r="K271"/>
  <c r="K2200"/>
  <c r="K2271"/>
  <c r="J31" i="33"/>
  <c r="J32"/>
  <c r="J33"/>
  <c r="J34"/>
  <c r="J35"/>
  <c r="J36"/>
  <c r="B31"/>
  <c r="B33"/>
  <c r="B35"/>
  <c r="K2238" i="44"/>
  <c r="K310"/>
  <c r="K308"/>
  <c r="M308"/>
  <c r="G379"/>
  <c r="F398"/>
  <c r="G384"/>
  <c r="H384"/>
  <c r="G387"/>
  <c r="G398"/>
  <c r="H409"/>
  <c r="I409"/>
  <c r="E410"/>
  <c r="H410"/>
  <c r="K430"/>
  <c r="K433"/>
  <c r="K436"/>
  <c r="K439"/>
  <c r="K442"/>
  <c r="K445"/>
  <c r="K448"/>
  <c r="K451"/>
  <c r="K455"/>
  <c r="K458"/>
  <c r="K461"/>
  <c r="K464"/>
  <c r="K473"/>
  <c r="K476"/>
  <c r="K479"/>
  <c r="K483"/>
  <c r="K484"/>
  <c r="K482"/>
  <c r="E500"/>
  <c r="K500"/>
  <c r="K487"/>
  <c r="K490"/>
  <c r="K497"/>
  <c r="K503"/>
  <c r="K521"/>
  <c r="K522"/>
  <c r="K532"/>
  <c r="K535"/>
  <c r="I540"/>
  <c r="K540"/>
  <c r="K538"/>
  <c r="K651"/>
  <c r="K658"/>
  <c r="K671"/>
  <c r="K669"/>
  <c r="E553"/>
  <c r="F553"/>
  <c r="K558"/>
  <c r="G577"/>
  <c r="K700"/>
  <c r="K704"/>
  <c r="K702"/>
  <c r="K717"/>
  <c r="K732"/>
  <c r="G771"/>
  <c r="K837"/>
  <c r="K841"/>
  <c r="K851"/>
  <c r="F848"/>
  <c r="G848"/>
  <c r="H848"/>
  <c r="K853"/>
  <c r="K910"/>
  <c r="K908"/>
  <c r="F954"/>
  <c r="K1544"/>
  <c r="K1547"/>
  <c r="I18" i="43"/>
  <c r="I21"/>
  <c r="I22"/>
  <c r="I28"/>
  <c r="I106"/>
  <c r="K1298" i="44"/>
  <c r="K1550"/>
  <c r="K741"/>
  <c r="K739"/>
  <c r="E776"/>
  <c r="H553"/>
  <c r="K553"/>
  <c r="K551"/>
  <c r="M551"/>
  <c r="K751"/>
  <c r="K749"/>
  <c r="F776"/>
  <c r="F771"/>
  <c r="H577"/>
  <c r="K577"/>
  <c r="N1045"/>
  <c r="E272"/>
  <c r="K272"/>
  <c r="K2532"/>
  <c r="K1258"/>
  <c r="K1256"/>
  <c r="K1261"/>
  <c r="G67" i="41"/>
  <c r="S4" i="46"/>
  <c r="U4"/>
  <c r="V4"/>
  <c r="V28"/>
  <c r="I617" i="43"/>
  <c r="J617"/>
  <c r="K617" s="1"/>
  <c r="J618"/>
  <c r="K618" s="1"/>
  <c r="J757"/>
  <c r="K757" s="1"/>
  <c r="I756"/>
  <c r="J756" s="1"/>
  <c r="K756" s="1"/>
  <c r="I823"/>
  <c r="I697"/>
  <c r="J697"/>
  <c r="K697" s="1"/>
  <c r="J698"/>
  <c r="K698" s="1"/>
  <c r="I460"/>
  <c r="I526"/>
  <c r="I494"/>
  <c r="I692"/>
  <c r="J692"/>
  <c r="K692" s="1"/>
  <c r="K694"/>
  <c r="I499"/>
  <c r="I470"/>
  <c r="I818"/>
  <c r="I687"/>
  <c r="J687" s="1"/>
  <c r="K687" s="1"/>
  <c r="J786"/>
  <c r="K786"/>
  <c r="I601"/>
  <c r="J601" s="1"/>
  <c r="K601" s="1"/>
  <c r="G239"/>
  <c r="I239" s="1"/>
  <c r="I236" s="1"/>
  <c r="H165" i="41" s="1"/>
  <c r="I218" i="43"/>
  <c r="I13"/>
  <c r="I325"/>
  <c r="I335"/>
  <c r="I339"/>
  <c r="J573"/>
  <c r="K573"/>
  <c r="J587"/>
  <c r="K587" s="1"/>
  <c r="I581"/>
  <c r="J581" s="1"/>
  <c r="K581" s="1"/>
  <c r="J788"/>
  <c r="K788"/>
  <c r="I662"/>
  <c r="J662" s="1"/>
  <c r="K662" s="1"/>
  <c r="I357"/>
  <c r="I250"/>
  <c r="I247" s="1"/>
  <c r="I240"/>
  <c r="I238"/>
  <c r="I667"/>
  <c r="J667" s="1"/>
  <c r="K667" s="1"/>
  <c r="I365"/>
  <c r="I202"/>
  <c r="I308"/>
  <c r="I337"/>
  <c r="I474"/>
  <c r="I397"/>
  <c r="I391"/>
  <c r="I368"/>
  <c r="I366"/>
  <c r="I364"/>
  <c r="I253"/>
  <c r="H26" i="41"/>
  <c r="I26" s="1"/>
  <c r="K26" s="1"/>
  <c r="K2465" i="44"/>
  <c r="K2463"/>
  <c r="K958"/>
  <c r="K776"/>
  <c r="K774"/>
  <c r="K67"/>
  <c r="K150"/>
  <c r="K108"/>
  <c r="K337"/>
  <c r="K346"/>
  <c r="K790"/>
  <c r="K914"/>
  <c r="I927"/>
  <c r="K927"/>
  <c r="K943"/>
  <c r="K1264"/>
  <c r="K1305"/>
  <c r="K1109"/>
  <c r="K1444"/>
  <c r="M1444"/>
  <c r="K2471"/>
  <c r="K1485"/>
  <c r="K1204"/>
  <c r="K1274"/>
  <c r="K1310"/>
  <c r="K322"/>
  <c r="B899"/>
  <c r="K578"/>
  <c r="I882"/>
  <c r="K1032"/>
  <c r="K2461"/>
  <c r="K2491"/>
  <c r="K2220"/>
  <c r="J2306"/>
  <c r="K1559"/>
  <c r="K575"/>
  <c r="K586"/>
  <c r="K269"/>
  <c r="E60"/>
  <c r="K60"/>
  <c r="K312"/>
  <c r="E369"/>
  <c r="K369"/>
  <c r="K367"/>
  <c r="E374"/>
  <c r="K374"/>
  <c r="K372"/>
  <c r="G615"/>
  <c r="G624"/>
  <c r="H898"/>
  <c r="K898"/>
  <c r="M2181"/>
  <c r="K2202"/>
  <c r="K1554"/>
  <c r="K1521"/>
  <c r="K1142"/>
  <c r="K245"/>
  <c r="G29" i="41"/>
  <c r="F684" i="44"/>
  <c r="M669"/>
  <c r="G677"/>
  <c r="K677"/>
  <c r="K2277"/>
  <c r="G213" i="41"/>
  <c r="G212"/>
  <c r="K2214" i="44"/>
  <c r="H2208"/>
  <c r="H2211"/>
  <c r="G2219"/>
  <c r="K2219"/>
  <c r="K2216"/>
  <c r="G39" i="41"/>
  <c r="P958" i="44"/>
  <c r="F935"/>
  <c r="I926"/>
  <c r="K926"/>
  <c r="K2284"/>
  <c r="G215" i="41"/>
  <c r="K215" s="1"/>
  <c r="I2285" i="44"/>
  <c r="F1238"/>
  <c r="K1236"/>
  <c r="G58" i="41"/>
  <c r="G25"/>
  <c r="M213" i="44"/>
  <c r="G218" i="41"/>
  <c r="I2309" i="44"/>
  <c r="K2301"/>
  <c r="K2245"/>
  <c r="K2244"/>
  <c r="F2261"/>
  <c r="K845"/>
  <c r="K771"/>
  <c r="K615"/>
  <c r="K82"/>
  <c r="K567"/>
  <c r="K572"/>
  <c r="B889"/>
  <c r="K747"/>
  <c r="K746"/>
  <c r="K761"/>
  <c r="K815"/>
  <c r="K1296"/>
  <c r="M1296"/>
  <c r="K2261"/>
  <c r="K1525"/>
  <c r="K1515"/>
  <c r="K1497"/>
  <c r="K1493"/>
  <c r="K1209"/>
  <c r="K1184"/>
  <c r="K1163"/>
  <c r="K1146"/>
  <c r="K995"/>
  <c r="G47" i="41"/>
  <c r="K228" i="44"/>
  <c r="M228"/>
  <c r="K236"/>
  <c r="K218"/>
  <c r="K58"/>
  <c r="E65"/>
  <c r="K65"/>
  <c r="K63"/>
  <c r="K605"/>
  <c r="K556"/>
  <c r="K919"/>
  <c r="K1284"/>
  <c r="K1450"/>
  <c r="K871"/>
  <c r="K877"/>
  <c r="K2437"/>
  <c r="K2434"/>
  <c r="K2445"/>
  <c r="K2460"/>
  <c r="K2458"/>
  <c r="K2472"/>
  <c r="H2291"/>
  <c r="K2291"/>
  <c r="G216" i="41"/>
  <c r="K1562" i="44"/>
  <c r="K1523"/>
  <c r="K1505"/>
  <c r="K1491"/>
  <c r="K1459"/>
  <c r="G78" i="41"/>
  <c r="K976" i="44"/>
  <c r="G46" i="41"/>
  <c r="K2413" i="44"/>
  <c r="K2428"/>
  <c r="K1552"/>
  <c r="G87" i="41"/>
  <c r="K1513" i="44"/>
  <c r="K1499"/>
  <c r="K1199"/>
  <c r="K1176"/>
  <c r="K1154"/>
  <c r="K223"/>
  <c r="M223"/>
  <c r="K275"/>
  <c r="K77"/>
  <c r="G18" i="41"/>
  <c r="K32" i="44"/>
  <c r="G14" i="41"/>
  <c r="K882" i="44"/>
  <c r="I410"/>
  <c r="K410"/>
  <c r="K408"/>
  <c r="K848"/>
  <c r="K520"/>
  <c r="G529"/>
  <c r="K2327"/>
  <c r="K2341"/>
  <c r="K100"/>
  <c r="K602"/>
  <c r="K573"/>
  <c r="K766"/>
  <c r="K763"/>
  <c r="K609"/>
  <c r="E1131"/>
  <c r="K1131"/>
  <c r="K1130"/>
  <c r="K1114"/>
  <c r="E1128"/>
  <c r="K1128"/>
  <c r="K1127"/>
  <c r="K1119"/>
  <c r="K1464"/>
  <c r="K1012"/>
  <c r="K1223"/>
  <c r="E893"/>
  <c r="K893"/>
  <c r="K891"/>
  <c r="M1274"/>
  <c r="K2415"/>
  <c r="K2425"/>
  <c r="K2422"/>
  <c r="H2412"/>
  <c r="K2412"/>
  <c r="K2474"/>
  <c r="I2482"/>
  <c r="K2485"/>
  <c r="K2490"/>
  <c r="K2487"/>
  <c r="K2495"/>
  <c r="K2496"/>
  <c r="K2318"/>
  <c r="G2282"/>
  <c r="I2282"/>
  <c r="G2253"/>
  <c r="I2253"/>
  <c r="K2226"/>
  <c r="K1556"/>
  <c r="G88" i="41"/>
  <c r="G1344" i="44"/>
  <c r="K1189"/>
  <c r="K1150"/>
  <c r="K92"/>
  <c r="G20" i="41"/>
  <c r="K711" i="44"/>
  <c r="K714"/>
  <c r="K724"/>
  <c r="K727"/>
  <c r="K730"/>
  <c r="F591"/>
  <c r="K591"/>
  <c r="K589"/>
  <c r="E595"/>
  <c r="K561"/>
  <c r="F582"/>
  <c r="G630"/>
  <c r="K630"/>
  <c r="M610"/>
  <c r="F635"/>
  <c r="K635"/>
  <c r="K632"/>
  <c r="E639"/>
  <c r="K639"/>
  <c r="K637"/>
  <c r="K610"/>
  <c r="K607"/>
  <c r="K2303"/>
  <c r="G219" i="41"/>
  <c r="K219" s="1"/>
  <c r="I2304" i="44"/>
  <c r="G192" i="41"/>
  <c r="G2188" i="44"/>
  <c r="K2188"/>
  <c r="F2195"/>
  <c r="K2195"/>
  <c r="M236"/>
  <c r="E1249"/>
  <c r="K1249"/>
  <c r="K1247"/>
  <c r="G28" i="41"/>
  <c r="G26"/>
  <c r="M218" i="44"/>
  <c r="K549"/>
  <c r="K548"/>
  <c r="I398"/>
  <c r="K398"/>
  <c r="F388"/>
  <c r="F940"/>
  <c r="K327"/>
  <c r="K363"/>
  <c r="F418"/>
  <c r="F629"/>
  <c r="E319"/>
  <c r="K319"/>
  <c r="K317"/>
  <c r="K760"/>
  <c r="K757"/>
  <c r="I758"/>
  <c r="K772"/>
  <c r="K769"/>
  <c r="K783"/>
  <c r="K829"/>
  <c r="K825"/>
  <c r="E833"/>
  <c r="K833"/>
  <c r="K831"/>
  <c r="K889"/>
  <c r="K885"/>
  <c r="I886"/>
  <c r="K899"/>
  <c r="K883"/>
  <c r="K2468"/>
  <c r="M2468"/>
  <c r="K1134"/>
  <c r="G57" i="41"/>
  <c r="G623" i="44"/>
  <c r="K623"/>
  <c r="G629"/>
  <c r="F2450"/>
  <c r="K2450"/>
  <c r="K2448"/>
  <c r="E2454"/>
  <c r="K2454"/>
  <c r="K2452"/>
  <c r="F2441"/>
  <c r="K2420"/>
  <c r="I2429"/>
  <c r="K2479"/>
  <c r="F2504"/>
  <c r="K2504"/>
  <c r="K2502"/>
  <c r="E2508"/>
  <c r="K2508"/>
  <c r="K2506"/>
  <c r="G223" i="41"/>
  <c r="K2322" i="44"/>
  <c r="K2250"/>
  <c r="G207" i="41"/>
  <c r="I2251" i="44"/>
  <c r="K2247"/>
  <c r="G205" i="41"/>
  <c r="G199"/>
  <c r="K2229" i="44"/>
  <c r="G202" i="41"/>
  <c r="E183"/>
  <c r="F183"/>
  <c r="K72" i="44"/>
  <c r="K355"/>
  <c r="K624"/>
  <c r="K879"/>
  <c r="I880"/>
  <c r="K988"/>
  <c r="K1231"/>
  <c r="F384"/>
  <c r="K384"/>
  <c r="K382"/>
  <c r="E418"/>
  <c r="K614"/>
  <c r="K613"/>
  <c r="K618"/>
  <c r="K395"/>
  <c r="K37"/>
  <c r="M609"/>
  <c r="M607"/>
  <c r="K566"/>
  <c r="K563"/>
  <c r="I564"/>
  <c r="I928"/>
  <c r="K928"/>
  <c r="K924"/>
  <c r="K930"/>
  <c r="B882"/>
  <c r="B888"/>
  <c r="K810"/>
  <c r="K823"/>
  <c r="K818"/>
  <c r="K678"/>
  <c r="K674"/>
  <c r="K684"/>
  <c r="K681"/>
  <c r="I2423"/>
  <c r="K2410"/>
  <c r="M2410"/>
  <c r="I2488"/>
  <c r="G209" i="41"/>
  <c r="J209" s="1"/>
  <c r="K2267" i="44"/>
  <c r="K2204"/>
  <c r="G197" i="41"/>
  <c r="G196"/>
  <c r="J196" s="1"/>
  <c r="M275" i="44"/>
  <c r="G31" i="41"/>
  <c r="G66"/>
  <c r="K1254" i="44"/>
  <c r="F788"/>
  <c r="K788"/>
  <c r="K786"/>
  <c r="K755"/>
  <c r="I764"/>
  <c r="K1530"/>
  <c r="G83" i="41"/>
  <c r="J83" s="1"/>
  <c r="K1533" i="44"/>
  <c r="G84" i="41"/>
  <c r="K1330" i="44"/>
  <c r="G71" i="41"/>
  <c r="E1344" i="44"/>
  <c r="K1344"/>
  <c r="K1342"/>
  <c r="G72" i="41"/>
  <c r="K569" i="44"/>
  <c r="I570"/>
  <c r="K595"/>
  <c r="K593"/>
  <c r="K1216"/>
  <c r="F2380"/>
  <c r="K2380"/>
  <c r="K2377"/>
  <c r="G2225"/>
  <c r="K2225"/>
  <c r="K2222"/>
  <c r="K1238"/>
  <c r="G59" i="41"/>
  <c r="M245" i="44"/>
  <c r="K2408"/>
  <c r="K2405"/>
  <c r="E2441"/>
  <c r="K2441"/>
  <c r="K2439"/>
  <c r="G2374"/>
  <c r="K2374"/>
  <c r="K2371"/>
  <c r="H2232"/>
  <c r="K2232"/>
  <c r="G203" i="41"/>
  <c r="K203" s="1"/>
  <c r="K1476" i="44"/>
  <c r="G82" i="41"/>
  <c r="K233" i="44"/>
  <c r="G388"/>
  <c r="K388"/>
  <c r="K386"/>
  <c r="K390"/>
  <c r="K803"/>
  <c r="K801"/>
  <c r="K808"/>
  <c r="E248" i="41"/>
  <c r="F253"/>
  <c r="F249"/>
  <c r="H142"/>
  <c r="I142" s="1"/>
  <c r="K142" s="1"/>
  <c r="J608" i="43"/>
  <c r="K608" s="1"/>
  <c r="I773"/>
  <c r="J773" s="1"/>
  <c r="K773" s="1"/>
  <c r="J774"/>
  <c r="K774" s="1"/>
  <c r="J791"/>
  <c r="K791" s="1"/>
  <c r="J792"/>
  <c r="K792" s="1"/>
  <c r="J678"/>
  <c r="K678"/>
  <c r="I677"/>
  <c r="J677" s="1"/>
  <c r="K677" s="1"/>
  <c r="J770"/>
  <c r="K770"/>
  <c r="I769"/>
  <c r="J769"/>
  <c r="K769" s="1"/>
  <c r="I576"/>
  <c r="J576" s="1"/>
  <c r="K576" s="1"/>
  <c r="J578"/>
  <c r="K578" s="1"/>
  <c r="K597"/>
  <c r="I596"/>
  <c r="J596" s="1"/>
  <c r="K596" s="1"/>
  <c r="I642"/>
  <c r="J642"/>
  <c r="K642" s="1"/>
  <c r="K643"/>
  <c r="J658"/>
  <c r="K658"/>
  <c r="J674"/>
  <c r="K674" s="1"/>
  <c r="I672"/>
  <c r="J672" s="1"/>
  <c r="K672" s="1"/>
  <c r="J682"/>
  <c r="K682"/>
  <c r="J684"/>
  <c r="K684" s="1"/>
  <c r="I707"/>
  <c r="J707" s="1"/>
  <c r="K707" s="1"/>
  <c r="K708"/>
  <c r="I765"/>
  <c r="J765" s="1"/>
  <c r="K765" s="1"/>
  <c r="J766"/>
  <c r="K766" s="1"/>
  <c r="J813"/>
  <c r="K813" s="1"/>
  <c r="I812"/>
  <c r="J812"/>
  <c r="K812" s="1"/>
  <c r="K554"/>
  <c r="I553"/>
  <c r="J553"/>
  <c r="K553" s="1"/>
  <c r="J570"/>
  <c r="K570" s="1"/>
  <c r="I568"/>
  <c r="J568" s="1"/>
  <c r="K568"/>
  <c r="J593"/>
  <c r="K593" s="1"/>
  <c r="J591"/>
  <c r="K591"/>
  <c r="J623"/>
  <c r="K623" s="1"/>
  <c r="I622"/>
  <c r="J622" s="1"/>
  <c r="K622" s="1"/>
  <c r="J633"/>
  <c r="K633" s="1"/>
  <c r="I652"/>
  <c r="J652" s="1"/>
  <c r="K652" s="1"/>
  <c r="K654"/>
  <c r="J704"/>
  <c r="K704" s="1"/>
  <c r="I702"/>
  <c r="J702" s="1"/>
  <c r="K702" s="1"/>
  <c r="I746"/>
  <c r="J746" s="1"/>
  <c r="K746" s="1"/>
  <c r="J747"/>
  <c r="K747" s="1"/>
  <c r="I777"/>
  <c r="J777" s="1"/>
  <c r="K777" s="1"/>
  <c r="J778"/>
  <c r="K778" s="1"/>
  <c r="J782"/>
  <c r="K782"/>
  <c r="I637"/>
  <c r="J637" s="1"/>
  <c r="K637" s="1"/>
  <c r="I563"/>
  <c r="J563" s="1"/>
  <c r="K563" s="1"/>
  <c r="I761"/>
  <c r="J761"/>
  <c r="K761" s="1"/>
  <c r="J669"/>
  <c r="K669" s="1"/>
  <c r="I801"/>
  <c r="J801" s="1"/>
  <c r="K801" s="1"/>
  <c r="J808"/>
  <c r="K808"/>
  <c r="J628"/>
  <c r="K628" s="1"/>
  <c r="I484"/>
  <c r="E158" i="41"/>
  <c r="H184"/>
  <c r="I184" s="1"/>
  <c r="K184" s="1"/>
  <c r="I210" i="43"/>
  <c r="I149"/>
  <c r="I125"/>
  <c r="E180" i="41"/>
  <c r="F180"/>
  <c r="G360" i="43"/>
  <c r="I359"/>
  <c r="E164" i="41"/>
  <c r="I170" i="43"/>
  <c r="H133" i="41"/>
  <c r="I133" s="1"/>
  <c r="I278" i="43"/>
  <c r="I292"/>
  <c r="I384"/>
  <c r="H180" i="41" s="1"/>
  <c r="I372" i="43"/>
  <c r="I194"/>
  <c r="I186"/>
  <c r="H135" i="41" s="1"/>
  <c r="I178" i="43"/>
  <c r="I162"/>
  <c r="H132" i="41" s="1"/>
  <c r="I154" i="43"/>
  <c r="I133"/>
  <c r="I465"/>
  <c r="I455"/>
  <c r="I450"/>
  <c r="I445"/>
  <c r="I440"/>
  <c r="I435"/>
  <c r="I430"/>
  <c r="I425"/>
  <c r="I420"/>
  <c r="I403"/>
  <c r="I231"/>
  <c r="H164" i="41" s="1"/>
  <c r="I139" i="43"/>
  <c r="I117"/>
  <c r="H96" i="41" s="1"/>
  <c r="H100"/>
  <c r="I100" s="1"/>
  <c r="K100" s="1"/>
  <c r="I358" i="43"/>
  <c r="H183" i="41"/>
  <c r="I183" s="1"/>
  <c r="K183" s="1"/>
  <c r="H119"/>
  <c r="I119" s="1"/>
  <c r="K119" s="1"/>
  <c r="I11" i="43"/>
  <c r="F129" i="41"/>
  <c r="J105"/>
  <c r="F85"/>
  <c r="E214"/>
  <c r="J113"/>
  <c r="J109"/>
  <c r="E32"/>
  <c r="E123"/>
  <c r="J130"/>
  <c r="F146"/>
  <c r="E219"/>
  <c r="F32"/>
  <c r="E82"/>
  <c r="E174"/>
  <c r="J157"/>
  <c r="F119"/>
  <c r="F39"/>
  <c r="F47"/>
  <c r="E78"/>
  <c r="F14"/>
  <c r="F96"/>
  <c r="E150"/>
  <c r="E129"/>
  <c r="E176"/>
  <c r="F219"/>
  <c r="H128"/>
  <c r="I128" s="1"/>
  <c r="K128" s="1"/>
  <c r="F78"/>
  <c r="F167"/>
  <c r="J39"/>
  <c r="E96"/>
  <c r="F239"/>
  <c r="J231"/>
  <c r="H85"/>
  <c r="I85" s="1"/>
  <c r="K85" s="1"/>
  <c r="F27"/>
  <c r="F40"/>
  <c r="E57"/>
  <c r="E124"/>
  <c r="F164"/>
  <c r="F94"/>
  <c r="E178"/>
  <c r="F194"/>
  <c r="E215"/>
  <c r="E167"/>
  <c r="E194"/>
  <c r="J57"/>
  <c r="J19"/>
  <c r="F132"/>
  <c r="J141"/>
  <c r="F127"/>
  <c r="F215"/>
  <c r="E35"/>
  <c r="F88"/>
  <c r="F131"/>
  <c r="F135"/>
  <c r="E137"/>
  <c r="E218"/>
  <c r="F59"/>
  <c r="F83"/>
  <c r="F208"/>
  <c r="F35"/>
  <c r="E229"/>
  <c r="J123"/>
  <c r="K113"/>
  <c r="H94"/>
  <c r="I94" s="1"/>
  <c r="H47"/>
  <c r="I47" s="1"/>
  <c r="K47" s="1"/>
  <c r="E119"/>
  <c r="J133"/>
  <c r="E131"/>
  <c r="E133"/>
  <c r="E102"/>
  <c r="F74"/>
  <c r="E253"/>
  <c r="E274"/>
  <c r="C47" i="33" s="1"/>
  <c r="E134" i="41"/>
  <c r="F102"/>
  <c r="E149"/>
  <c r="F113"/>
  <c r="F173"/>
  <c r="J88"/>
  <c r="F192"/>
  <c r="F218"/>
  <c r="E83"/>
  <c r="F196"/>
  <c r="E235"/>
  <c r="H134"/>
  <c r="I134" s="1"/>
  <c r="K114"/>
  <c r="F107"/>
  <c r="F109"/>
  <c r="E113"/>
  <c r="E74"/>
  <c r="K195"/>
  <c r="F18"/>
  <c r="E25"/>
  <c r="F25"/>
  <c r="F82"/>
  <c r="E132"/>
  <c r="E107"/>
  <c r="F123"/>
  <c r="E109"/>
  <c r="E173"/>
  <c r="E192"/>
  <c r="E225"/>
  <c r="E195"/>
  <c r="F231"/>
  <c r="E236"/>
  <c r="H235"/>
  <c r="J235"/>
  <c r="J150"/>
  <c r="K129"/>
  <c r="H122"/>
  <c r="J122" s="1"/>
  <c r="J121"/>
  <c r="F234"/>
  <c r="F210"/>
  <c r="E210"/>
  <c r="F209"/>
  <c r="E209"/>
  <c r="H151"/>
  <c r="I151" s="1"/>
  <c r="K151" s="1"/>
  <c r="F148"/>
  <c r="E148"/>
  <c r="H41"/>
  <c r="I41" s="1"/>
  <c r="K41" s="1"/>
  <c r="E41"/>
  <c r="H245"/>
  <c r="I245" s="1"/>
  <c r="E245"/>
  <c r="H201"/>
  <c r="I201" s="1"/>
  <c r="E201"/>
  <c r="H154"/>
  <c r="I154" s="1"/>
  <c r="K154" s="1"/>
  <c r="E154"/>
  <c r="H42"/>
  <c r="J42" s="1"/>
  <c r="F42"/>
  <c r="E42"/>
  <c r="E145"/>
  <c r="F143"/>
  <c r="F229"/>
  <c r="H233"/>
  <c r="J233" s="1"/>
  <c r="E233"/>
  <c r="H223"/>
  <c r="I223" s="1"/>
  <c r="K223" s="1"/>
  <c r="E223"/>
  <c r="H202"/>
  <c r="I202" s="1"/>
  <c r="K202" s="1"/>
  <c r="F202"/>
  <c r="J167"/>
  <c r="H139"/>
  <c r="I139" s="1"/>
  <c r="K139" s="1"/>
  <c r="F139"/>
  <c r="J108"/>
  <c r="H21"/>
  <c r="I21" s="1"/>
  <c r="F200"/>
  <c r="H193"/>
  <c r="I193" s="1"/>
  <c r="F193"/>
  <c r="E138"/>
  <c r="H138"/>
  <c r="I138" s="1"/>
  <c r="K138" s="1"/>
  <c r="F138"/>
  <c r="H97"/>
  <c r="I97" s="1"/>
  <c r="K97" s="1"/>
  <c r="E97"/>
  <c r="F97"/>
  <c r="H30"/>
  <c r="I30" s="1"/>
  <c r="K30" s="1"/>
  <c r="E30"/>
  <c r="H256"/>
  <c r="E256"/>
  <c r="H136"/>
  <c r="J136" s="1"/>
  <c r="F136"/>
  <c r="F46"/>
  <c r="E39"/>
  <c r="E141"/>
  <c r="F151"/>
  <c r="F30"/>
  <c r="F144"/>
  <c r="F154"/>
  <c r="E108"/>
  <c r="F141"/>
  <c r="F201"/>
  <c r="H242"/>
  <c r="I242" s="1"/>
  <c r="K242" s="1"/>
  <c r="H240"/>
  <c r="I240"/>
  <c r="K240" s="1"/>
  <c r="F240"/>
  <c r="H230"/>
  <c r="I230" s="1"/>
  <c r="K230" s="1"/>
  <c r="E230"/>
  <c r="H210"/>
  <c r="I210" s="1"/>
  <c r="H209"/>
  <c r="I209" s="1"/>
  <c r="F199"/>
  <c r="F186"/>
  <c r="E186"/>
  <c r="H181"/>
  <c r="I181"/>
  <c r="K181" s="1"/>
  <c r="F181"/>
  <c r="E181"/>
  <c r="H178"/>
  <c r="I178" s="1"/>
  <c r="K178" s="1"/>
  <c r="H143"/>
  <c r="I143" s="1"/>
  <c r="K143" s="1"/>
  <c r="H125"/>
  <c r="I125" s="1"/>
  <c r="K125" s="1"/>
  <c r="E125"/>
  <c r="F125"/>
  <c r="H89"/>
  <c r="I89" s="1"/>
  <c r="K89" s="1"/>
  <c r="H31"/>
  <c r="I31" s="1"/>
  <c r="K31" s="1"/>
  <c r="F31"/>
  <c r="H20"/>
  <c r="J20" s="1"/>
  <c r="K25"/>
  <c r="K157"/>
  <c r="K150"/>
  <c r="K19"/>
  <c r="J216"/>
  <c r="H255"/>
  <c r="I255" s="1"/>
  <c r="K255" s="1"/>
  <c r="F255"/>
  <c r="H251"/>
  <c r="I251" s="1"/>
  <c r="K251" s="1"/>
  <c r="E251"/>
  <c r="E26"/>
  <c r="F121"/>
  <c r="J195"/>
  <c r="J110"/>
  <c r="F115"/>
  <c r="F130"/>
  <c r="E115"/>
  <c r="E163"/>
  <c r="F112"/>
  <c r="E121"/>
  <c r="E160"/>
  <c r="E101"/>
  <c r="F177"/>
  <c r="E184"/>
  <c r="F206"/>
  <c r="K105"/>
  <c r="K88"/>
  <c r="J25"/>
  <c r="J100"/>
  <c r="F133"/>
  <c r="F184"/>
  <c r="F216"/>
  <c r="E216"/>
  <c r="F238"/>
  <c r="H241"/>
  <c r="I241" s="1"/>
  <c r="K241" s="1"/>
  <c r="E241"/>
  <c r="F52"/>
  <c r="F64"/>
  <c r="E64"/>
  <c r="J129"/>
  <c r="F160"/>
  <c r="E110"/>
  <c r="E177"/>
  <c r="E206"/>
  <c r="E205"/>
  <c r="F251"/>
  <c r="E249"/>
  <c r="H254"/>
  <c r="I254" s="1"/>
  <c r="K254" s="1"/>
  <c r="F254"/>
  <c r="E254"/>
  <c r="H250"/>
  <c r="I250" s="1"/>
  <c r="K250" s="1"/>
  <c r="J215"/>
  <c r="J274"/>
  <c r="J275" s="1"/>
  <c r="K53"/>
  <c r="H196"/>
  <c r="I196" s="1"/>
  <c r="K179"/>
  <c r="K74"/>
  <c r="H161"/>
  <c r="I161" s="1"/>
  <c r="H156"/>
  <c r="I156" s="1"/>
  <c r="K156" s="1"/>
  <c r="E156"/>
  <c r="K115"/>
  <c r="J115"/>
  <c r="J192"/>
  <c r="E258"/>
  <c r="F258"/>
  <c r="E252"/>
  <c r="H228"/>
  <c r="I228" s="1"/>
  <c r="K228" s="1"/>
  <c r="E228"/>
  <c r="F203"/>
  <c r="E203"/>
  <c r="H111"/>
  <c r="I111" s="1"/>
  <c r="K111" s="1"/>
  <c r="E111"/>
  <c r="F111"/>
  <c r="H104"/>
  <c r="J104" s="1"/>
  <c r="E103"/>
  <c r="H99"/>
  <c r="I99" s="1"/>
  <c r="K99" s="1"/>
  <c r="F99"/>
  <c r="J203"/>
  <c r="J128"/>
  <c r="F152"/>
  <c r="F228"/>
  <c r="E246"/>
  <c r="H212"/>
  <c r="I212" s="1"/>
  <c r="K212" s="1"/>
  <c r="E212"/>
  <c r="I194"/>
  <c r="K194" s="1"/>
  <c r="K173"/>
  <c r="F165"/>
  <c r="E165"/>
  <c r="H162"/>
  <c r="I162" s="1"/>
  <c r="K162" s="1"/>
  <c r="E162"/>
  <c r="F243"/>
  <c r="E243"/>
  <c r="H140"/>
  <c r="I140" s="1"/>
  <c r="K140" s="1"/>
  <c r="H86"/>
  <c r="I86" s="1"/>
  <c r="K86" s="1"/>
  <c r="F86"/>
  <c r="E257"/>
  <c r="F257"/>
  <c r="E244"/>
  <c r="F156"/>
  <c r="J184"/>
  <c r="E238"/>
  <c r="E255"/>
  <c r="H243"/>
  <c r="I243" s="1"/>
  <c r="K243" s="1"/>
  <c r="I231"/>
  <c r="K231" s="1"/>
  <c r="I167"/>
  <c r="K167" s="1"/>
  <c r="H152"/>
  <c r="I152" s="1"/>
  <c r="K152" s="1"/>
  <c r="H148"/>
  <c r="I148" s="1"/>
  <c r="K148" s="1"/>
  <c r="H87"/>
  <c r="J87" s="1"/>
  <c r="H72"/>
  <c r="J72" s="1"/>
  <c r="K153"/>
  <c r="K121"/>
  <c r="K57"/>
  <c r="K28"/>
  <c r="J26"/>
  <c r="K744" i="44"/>
  <c r="M744"/>
  <c r="K896"/>
  <c r="E904"/>
  <c r="K904"/>
  <c r="K902"/>
  <c r="J143" i="41"/>
  <c r="E940" i="44"/>
  <c r="K940"/>
  <c r="K938"/>
  <c r="E935"/>
  <c r="K2493"/>
  <c r="K691"/>
  <c r="F696"/>
  <c r="K696"/>
  <c r="K694"/>
  <c r="I675"/>
  <c r="K527"/>
  <c r="K529"/>
  <c r="K629"/>
  <c r="K626"/>
  <c r="I627"/>
  <c r="E954"/>
  <c r="K954"/>
  <c r="K952"/>
  <c r="K2279"/>
  <c r="G214" i="41"/>
  <c r="I2280" i="44"/>
  <c r="G200" i="41"/>
  <c r="I2217" i="44"/>
  <c r="K935"/>
  <c r="K933"/>
  <c r="G224" i="41"/>
  <c r="K2324" i="44"/>
  <c r="G225" i="41"/>
  <c r="K225" s="1"/>
  <c r="K546" i="44"/>
  <c r="E582"/>
  <c r="K582"/>
  <c r="K580"/>
  <c r="M2267"/>
  <c r="G210" i="41"/>
  <c r="I2186" i="44"/>
  <c r="K2185"/>
  <c r="G193" i="41"/>
  <c r="J193" s="1"/>
  <c r="I811" i="44"/>
  <c r="I819"/>
  <c r="G27" i="41"/>
  <c r="J27" s="1"/>
  <c r="M233" i="44"/>
  <c r="E290"/>
  <c r="K290"/>
  <c r="K288"/>
  <c r="I2193"/>
  <c r="K2192"/>
  <c r="G194" i="41"/>
  <c r="J194"/>
  <c r="K620" i="44"/>
  <c r="I621"/>
  <c r="G201" i="41"/>
  <c r="I2223" i="44"/>
  <c r="G65" i="41"/>
  <c r="M1254" i="44"/>
  <c r="G418"/>
  <c r="K418"/>
  <c r="K416"/>
  <c r="K393"/>
  <c r="G206" i="41"/>
  <c r="J206" s="1"/>
  <c r="I2256" i="44"/>
  <c r="K1252"/>
  <c r="G63" i="41"/>
  <c r="I360" i="43"/>
  <c r="G361"/>
  <c r="I361" s="1"/>
  <c r="J202" i="41"/>
  <c r="I235"/>
  <c r="K235" s="1"/>
  <c r="J31"/>
  <c r="J223"/>
  <c r="J154"/>
  <c r="J245"/>
  <c r="J240"/>
  <c r="J47"/>
  <c r="J256"/>
  <c r="I256"/>
  <c r="K256" s="1"/>
  <c r="I20"/>
  <c r="K20" s="1"/>
  <c r="J30"/>
  <c r="J178"/>
  <c r="I233"/>
  <c r="K233" s="1"/>
  <c r="J97"/>
  <c r="J181"/>
  <c r="J148"/>
  <c r="J156"/>
  <c r="G33"/>
  <c r="J33" s="1"/>
  <c r="E295" i="44"/>
  <c r="K295"/>
  <c r="K293"/>
  <c r="G34" i="41"/>
  <c r="K63"/>
  <c r="F422" i="44"/>
  <c r="K422"/>
  <c r="K420"/>
  <c r="K424"/>
  <c r="K400"/>
  <c r="I406"/>
  <c r="K406"/>
  <c r="K404"/>
  <c r="K206" i="41"/>
  <c r="G64"/>
  <c r="J64" s="1"/>
  <c r="M1252" i="44"/>
  <c r="K64" i="41"/>
  <c r="K33"/>
  <c r="J253" l="1"/>
  <c r="I253"/>
  <c r="K253" s="1"/>
  <c r="I159"/>
  <c r="K159" s="1"/>
  <c r="J159"/>
  <c r="I35"/>
  <c r="K35" s="1"/>
  <c r="J35"/>
  <c r="I155"/>
  <c r="K155" s="1"/>
  <c r="J155"/>
  <c r="I145"/>
  <c r="K145" s="1"/>
  <c r="J145"/>
  <c r="I46"/>
  <c r="K46" s="1"/>
  <c r="J46"/>
  <c r="J14"/>
  <c r="J249"/>
  <c r="J103"/>
  <c r="I18"/>
  <c r="K18" s="1"/>
  <c r="J18"/>
  <c r="J22" s="1"/>
  <c r="J112"/>
  <c r="I112"/>
  <c r="K112" s="1"/>
  <c r="J58"/>
  <c r="I58"/>
  <c r="K58" s="1"/>
  <c r="I248"/>
  <c r="K248" s="1"/>
  <c r="J248"/>
  <c r="I239"/>
  <c r="K239" s="1"/>
  <c r="J239"/>
  <c r="I236"/>
  <c r="K236" s="1"/>
  <c r="J236"/>
  <c r="I101"/>
  <c r="K101" s="1"/>
  <c r="J101"/>
  <c r="I98"/>
  <c r="K98" s="1"/>
  <c r="J98"/>
  <c r="I82"/>
  <c r="K82" s="1"/>
  <c r="J82"/>
  <c r="K214"/>
  <c r="J218"/>
  <c r="K205"/>
  <c r="E220"/>
  <c r="J252"/>
  <c r="E89"/>
  <c r="F207"/>
  <c r="F20"/>
  <c r="F145"/>
  <c r="H213"/>
  <c r="F71"/>
  <c r="F236"/>
  <c r="F221"/>
  <c r="F224"/>
  <c r="J214"/>
  <c r="J228"/>
  <c r="J152"/>
  <c r="J140"/>
  <c r="J41"/>
  <c r="J138"/>
  <c r="J85"/>
  <c r="J63"/>
  <c r="K210"/>
  <c r="J224"/>
  <c r="J200"/>
  <c r="J153"/>
  <c r="I147"/>
  <c r="K147" s="1"/>
  <c r="F187"/>
  <c r="H197"/>
  <c r="I197" s="1"/>
  <c r="K197" s="1"/>
  <c r="H120"/>
  <c r="J120" s="1"/>
  <c r="K161"/>
  <c r="J207"/>
  <c r="F237"/>
  <c r="J40"/>
  <c r="J43" s="1"/>
  <c r="F106"/>
  <c r="J106"/>
  <c r="F101"/>
  <c r="F108"/>
  <c r="K209"/>
  <c r="H234"/>
  <c r="I234" s="1"/>
  <c r="K234" s="1"/>
  <c r="F242"/>
  <c r="E46"/>
  <c r="K21"/>
  <c r="F98"/>
  <c r="H232"/>
  <c r="I232" s="1"/>
  <c r="K232" s="1"/>
  <c r="E213"/>
  <c r="K245"/>
  <c r="F195"/>
  <c r="J142"/>
  <c r="F34"/>
  <c r="E221"/>
  <c r="K224"/>
  <c r="J151"/>
  <c r="I122"/>
  <c r="K122" s="1"/>
  <c r="J183"/>
  <c r="F87"/>
  <c r="H220"/>
  <c r="F247"/>
  <c r="E161"/>
  <c r="H244"/>
  <c r="E120"/>
  <c r="F197"/>
  <c r="J219"/>
  <c r="E104"/>
  <c r="F103"/>
  <c r="F252"/>
  <c r="K196"/>
  <c r="K208"/>
  <c r="E250"/>
  <c r="E207"/>
  <c r="E130"/>
  <c r="F100"/>
  <c r="J52"/>
  <c r="J54" s="1"/>
  <c r="J205"/>
  <c r="F205"/>
  <c r="F110"/>
  <c r="E112"/>
  <c r="J95"/>
  <c r="K107"/>
  <c r="H199"/>
  <c r="I199" s="1"/>
  <c r="K199" s="1"/>
  <c r="E200"/>
  <c r="E106"/>
  <c r="E52"/>
  <c r="E21"/>
  <c r="E98"/>
  <c r="J124"/>
  <c r="F232"/>
  <c r="F225"/>
  <c r="E159"/>
  <c r="E63"/>
  <c r="F159"/>
  <c r="F122"/>
  <c r="K134"/>
  <c r="J71"/>
  <c r="E12"/>
  <c r="F153"/>
  <c r="J137"/>
  <c r="E208"/>
  <c r="E14"/>
  <c r="J146"/>
  <c r="E126"/>
  <c r="F128"/>
  <c r="F12"/>
  <c r="F137"/>
  <c r="E239"/>
  <c r="F28"/>
  <c r="J28"/>
  <c r="J177"/>
  <c r="E224"/>
  <c r="H175"/>
  <c r="J175" s="1"/>
  <c r="K133"/>
  <c r="K71"/>
  <c r="H270"/>
  <c r="I270" s="1"/>
  <c r="K270" s="1"/>
  <c r="H144"/>
  <c r="I144" s="1"/>
  <c r="K144" s="1"/>
  <c r="E153"/>
  <c r="F157"/>
  <c r="E147"/>
  <c r="E84"/>
  <c r="H249"/>
  <c r="I249" s="1"/>
  <c r="K249" s="1"/>
  <c r="H214"/>
  <c r="I214" s="1"/>
  <c r="H127"/>
  <c r="H73"/>
  <c r="I73" s="1"/>
  <c r="I72"/>
  <c r="K72" s="1"/>
  <c r="J201"/>
  <c r="J162"/>
  <c r="J242"/>
  <c r="E72"/>
  <c r="E140"/>
  <c r="J173"/>
  <c r="F172"/>
  <c r="H237"/>
  <c r="I237" s="1"/>
  <c r="K237" s="1"/>
  <c r="F118"/>
  <c r="F166"/>
  <c r="E142"/>
  <c r="E28"/>
  <c r="E118"/>
  <c r="F95"/>
  <c r="F13"/>
  <c r="F63"/>
  <c r="E95"/>
  <c r="H182"/>
  <c r="H29"/>
  <c r="H13"/>
  <c r="K94"/>
  <c r="F126"/>
  <c r="F29"/>
  <c r="F248"/>
  <c r="H84"/>
  <c r="I84" s="1"/>
  <c r="K84" s="1"/>
  <c r="H149"/>
  <c r="H34"/>
  <c r="H116"/>
  <c r="F175"/>
  <c r="F270"/>
  <c r="H166"/>
  <c r="E157"/>
  <c r="F147"/>
  <c r="H168"/>
  <c r="I168" s="1"/>
  <c r="K168" s="1"/>
  <c r="K39"/>
  <c r="I160"/>
  <c r="K160" s="1"/>
  <c r="J160"/>
  <c r="J131"/>
  <c r="I131"/>
  <c r="K131" s="1"/>
  <c r="I221"/>
  <c r="K221" s="1"/>
  <c r="J221"/>
  <c r="I12"/>
  <c r="K12" s="1"/>
  <c r="J12"/>
  <c r="I158"/>
  <c r="K158" s="1"/>
  <c r="J158"/>
  <c r="I102"/>
  <c r="K102" s="1"/>
  <c r="J102"/>
  <c r="I126"/>
  <c r="K126" s="1"/>
  <c r="J126"/>
  <c r="I238"/>
  <c r="K238" s="1"/>
  <c r="J238"/>
  <c r="I174"/>
  <c r="K174" s="1"/>
  <c r="J174"/>
  <c r="I117"/>
  <c r="K117" s="1"/>
  <c r="J117"/>
  <c r="I136"/>
  <c r="K136" s="1"/>
  <c r="K83"/>
  <c r="H247"/>
  <c r="J247" s="1"/>
  <c r="H66"/>
  <c r="F73"/>
  <c r="E267"/>
  <c r="J99"/>
  <c r="J243"/>
  <c r="J254"/>
  <c r="I42"/>
  <c r="K42" s="1"/>
  <c r="J251"/>
  <c r="J125"/>
  <c r="K200"/>
  <c r="J111"/>
  <c r="J161"/>
  <c r="I104"/>
  <c r="K104" s="1"/>
  <c r="J250"/>
  <c r="J119"/>
  <c r="K201"/>
  <c r="E88"/>
  <c r="E105"/>
  <c r="E116"/>
  <c r="J78"/>
  <c r="J79" s="1"/>
  <c r="F114"/>
  <c r="F124"/>
  <c r="F158"/>
  <c r="E231"/>
  <c r="E114"/>
  <c r="F33"/>
  <c r="F150"/>
  <c r="F179"/>
  <c r="F105"/>
  <c r="F185"/>
  <c r="H185"/>
  <c r="J185" s="1"/>
  <c r="E19"/>
  <c r="E33"/>
  <c r="F117"/>
  <c r="K95"/>
  <c r="H65"/>
  <c r="I65" s="1"/>
  <c r="K65" s="1"/>
  <c r="E66"/>
  <c r="I87"/>
  <c r="K87" s="1"/>
  <c r="J225"/>
  <c r="K27"/>
  <c r="J86"/>
  <c r="J89"/>
  <c r="J237"/>
  <c r="K22"/>
  <c r="K54"/>
  <c r="D21" i="33" s="1"/>
  <c r="K49" i="41"/>
  <c r="E179"/>
  <c r="H264"/>
  <c r="I264" s="1"/>
  <c r="K264" s="1"/>
  <c r="F267"/>
  <c r="J116"/>
  <c r="I116"/>
  <c r="K116" s="1"/>
  <c r="J132"/>
  <c r="I132"/>
  <c r="K132" s="1"/>
  <c r="I175"/>
  <c r="K175" s="1"/>
  <c r="I247"/>
  <c r="K247" s="1"/>
  <c r="I97" i="43"/>
  <c r="F41" i="33"/>
  <c r="I41"/>
  <c r="H41"/>
  <c r="G41"/>
  <c r="J96" i="41"/>
  <c r="I96"/>
  <c r="K96" s="1"/>
  <c r="J166"/>
  <c r="I166"/>
  <c r="K166" s="1"/>
  <c r="J135"/>
  <c r="I135"/>
  <c r="K135" s="1"/>
  <c r="J165"/>
  <c r="I165"/>
  <c r="K165" s="1"/>
  <c r="I727" i="43"/>
  <c r="J727" s="1"/>
  <c r="K727" s="1"/>
  <c r="J728"/>
  <c r="K728" s="1"/>
  <c r="I15"/>
  <c r="F27" i="33"/>
  <c r="F26" s="1"/>
  <c r="J26" s="1"/>
  <c r="G27"/>
  <c r="I27"/>
  <c r="H27"/>
  <c r="J164" i="41"/>
  <c r="I164"/>
  <c r="K164" s="1"/>
  <c r="I180"/>
  <c r="K180" s="1"/>
  <c r="J180"/>
  <c r="D13" i="33"/>
  <c r="J118" i="41"/>
  <c r="K73"/>
  <c r="I343" i="43"/>
  <c r="J560"/>
  <c r="K560" s="1"/>
  <c r="I796"/>
  <c r="J796" s="1"/>
  <c r="K796" s="1"/>
  <c r="I717"/>
  <c r="J717" s="1"/>
  <c r="K717" s="1"/>
  <c r="I722"/>
  <c r="J722" s="1"/>
  <c r="K722" s="1"/>
  <c r="J649"/>
  <c r="K649" s="1"/>
  <c r="I632"/>
  <c r="J632" s="1"/>
  <c r="K632" s="1"/>
  <c r="I537"/>
  <c r="I479"/>
  <c r="I408"/>
  <c r="H186" i="41" s="1"/>
  <c r="I267"/>
  <c r="K267" s="1"/>
  <c r="J267"/>
  <c r="J210"/>
  <c r="J212"/>
  <c r="J197"/>
  <c r="J232"/>
  <c r="I300" i="43"/>
  <c r="I299" s="1"/>
  <c r="I319"/>
  <c r="I317" s="1"/>
  <c r="I342"/>
  <c r="I332" s="1"/>
  <c r="K332" s="1"/>
  <c r="I323"/>
  <c r="I606"/>
  <c r="J606" s="1"/>
  <c r="K606" s="1"/>
  <c r="I489"/>
  <c r="H246" i="41" s="1"/>
  <c r="G315" i="43"/>
  <c r="I315" s="1"/>
  <c r="I314"/>
  <c r="D47" i="33"/>
  <c r="I322" i="43"/>
  <c r="H257" i="41"/>
  <c r="I413" i="43"/>
  <c r="H187" i="41" s="1"/>
  <c r="I226" i="43"/>
  <c r="H163" i="41" s="1"/>
  <c r="I263"/>
  <c r="K263" s="1"/>
  <c r="J263"/>
  <c r="I265"/>
  <c r="K265" s="1"/>
  <c r="J265"/>
  <c r="E268"/>
  <c r="H268"/>
  <c r="F268"/>
  <c r="K193"/>
  <c r="I306" i="43"/>
  <c r="G312"/>
  <c r="I312" s="1"/>
  <c r="I309"/>
  <c r="I657"/>
  <c r="J657" s="1"/>
  <c r="K657" s="1"/>
  <c r="H258" i="41"/>
  <c r="I377" i="43"/>
  <c r="H176" i="41" s="1"/>
  <c r="I353" i="43"/>
  <c r="G352"/>
  <c r="I352" s="1"/>
  <c r="F67" i="41"/>
  <c r="E265"/>
  <c r="H59"/>
  <c r="I59" s="1"/>
  <c r="K59" s="1"/>
  <c r="H67"/>
  <c r="F65"/>
  <c r="F265"/>
  <c r="H48"/>
  <c r="I48" s="1"/>
  <c r="K48" s="1"/>
  <c r="F263"/>
  <c r="E263"/>
  <c r="G21" i="33" l="1"/>
  <c r="F21"/>
  <c r="J127" i="41"/>
  <c r="I127"/>
  <c r="K127" s="1"/>
  <c r="I29"/>
  <c r="K29" s="1"/>
  <c r="J29"/>
  <c r="J270"/>
  <c r="I149"/>
  <c r="K149" s="1"/>
  <c r="J149"/>
  <c r="J169" s="1"/>
  <c r="I213"/>
  <c r="K213" s="1"/>
  <c r="J213"/>
  <c r="I13"/>
  <c r="K13" s="1"/>
  <c r="K15" s="1"/>
  <c r="D11" i="33" s="1"/>
  <c r="J13" i="41"/>
  <c r="J15" s="1"/>
  <c r="I185"/>
  <c r="K185" s="1"/>
  <c r="K60"/>
  <c r="M60" s="1"/>
  <c r="J73"/>
  <c r="J75" s="1"/>
  <c r="J144"/>
  <c r="J65"/>
  <c r="K36"/>
  <c r="D15" i="33" s="1"/>
  <c r="H15" s="1"/>
  <c r="K43" i="41"/>
  <c r="D17" i="33" s="1"/>
  <c r="J84" i="41"/>
  <c r="I182"/>
  <c r="K182" s="1"/>
  <c r="J182"/>
  <c r="I220"/>
  <c r="K220" s="1"/>
  <c r="J220"/>
  <c r="I34"/>
  <c r="K34" s="1"/>
  <c r="J34"/>
  <c r="J244"/>
  <c r="I244"/>
  <c r="K244" s="1"/>
  <c r="J168"/>
  <c r="J90"/>
  <c r="I120"/>
  <c r="K120" s="1"/>
  <c r="K90"/>
  <c r="D29" i="33" s="1"/>
  <c r="F29" s="1"/>
  <c r="J234" i="41"/>
  <c r="J199"/>
  <c r="G29" i="33"/>
  <c r="I29"/>
  <c r="H29"/>
  <c r="K75" i="41"/>
  <c r="D25" i="33" s="1"/>
  <c r="H21"/>
  <c r="J264" i="41"/>
  <c r="I66"/>
  <c r="K66" s="1"/>
  <c r="J66"/>
  <c r="D19" i="33"/>
  <c r="G19" s="1"/>
  <c r="K226" i="41"/>
  <c r="D43" i="33" s="1"/>
  <c r="F43" s="1"/>
  <c r="J226" i="41"/>
  <c r="F19" i="33"/>
  <c r="I43"/>
  <c r="H43"/>
  <c r="I67" i="41"/>
  <c r="K67" s="1"/>
  <c r="J67"/>
  <c r="J258"/>
  <c r="I258"/>
  <c r="K258" s="1"/>
  <c r="I246"/>
  <c r="K246" s="1"/>
  <c r="K259" s="1"/>
  <c r="J246"/>
  <c r="J259" s="1"/>
  <c r="I349" i="43"/>
  <c r="H172" i="41" s="1"/>
  <c r="J163"/>
  <c r="I163"/>
  <c r="K163" s="1"/>
  <c r="K169" s="1"/>
  <c r="H47" i="33"/>
  <c r="H46" s="1"/>
  <c r="I47"/>
  <c r="I46" s="1"/>
  <c r="F47"/>
  <c r="G47"/>
  <c r="G46" s="1"/>
  <c r="I176" i="41"/>
  <c r="K176" s="1"/>
  <c r="J176"/>
  <c r="I268"/>
  <c r="K268" s="1"/>
  <c r="K271" s="1"/>
  <c r="J268"/>
  <c r="J271" s="1"/>
  <c r="I257"/>
  <c r="K257" s="1"/>
  <c r="J257"/>
  <c r="J59"/>
  <c r="J60" s="1"/>
  <c r="J48"/>
  <c r="J49" s="1"/>
  <c r="I187"/>
  <c r="K187" s="1"/>
  <c r="J187"/>
  <c r="I186"/>
  <c r="K186" s="1"/>
  <c r="J186"/>
  <c r="G13" i="33"/>
  <c r="I13"/>
  <c r="H13"/>
  <c r="F13"/>
  <c r="I17"/>
  <c r="F17"/>
  <c r="H17"/>
  <c r="G17"/>
  <c r="G15"/>
  <c r="I15"/>
  <c r="F15"/>
  <c r="F11" l="1"/>
  <c r="I11"/>
  <c r="G11"/>
  <c r="H11"/>
  <c r="G43"/>
  <c r="I19"/>
  <c r="J36" i="41"/>
  <c r="K68"/>
  <c r="K278"/>
  <c r="D23" i="33"/>
  <c r="F23" s="1"/>
  <c r="F25"/>
  <c r="G25"/>
  <c r="H25"/>
  <c r="J68" i="41"/>
  <c r="H19" i="33"/>
  <c r="D37"/>
  <c r="J46"/>
  <c r="G23"/>
  <c r="D39"/>
  <c r="D51" s="1"/>
  <c r="D45"/>
  <c r="I172" i="41"/>
  <c r="K172" s="1"/>
  <c r="K188" s="1"/>
  <c r="M188" s="1"/>
  <c r="J172"/>
  <c r="J188" s="1"/>
  <c r="J277" s="1"/>
  <c r="I23" i="33" l="1"/>
  <c r="I22" s="1"/>
  <c r="I21" s="1"/>
  <c r="H23"/>
  <c r="G37"/>
  <c r="I37"/>
  <c r="F37"/>
  <c r="F49" s="1"/>
  <c r="H37"/>
  <c r="E37"/>
  <c r="E35"/>
  <c r="E31"/>
  <c r="E33"/>
  <c r="E29"/>
  <c r="E27"/>
  <c r="E41"/>
  <c r="E21"/>
  <c r="E25"/>
  <c r="E19"/>
  <c r="E17"/>
  <c r="E43"/>
  <c r="E47"/>
  <c r="E11"/>
  <c r="E15"/>
  <c r="E13"/>
  <c r="H39"/>
  <c r="G39"/>
  <c r="E39"/>
  <c r="F39"/>
  <c r="E45"/>
  <c r="F45"/>
  <c r="G45"/>
  <c r="H45"/>
  <c r="I45"/>
  <c r="E23"/>
  <c r="I49" l="1"/>
  <c r="I50" s="1"/>
  <c r="J22"/>
  <c r="H49"/>
  <c r="H50" s="1"/>
  <c r="E51"/>
  <c r="F51"/>
  <c r="F50"/>
  <c r="G49"/>
  <c r="J50" l="1"/>
  <c r="G51"/>
  <c r="H51" s="1"/>
  <c r="I51" s="1"/>
  <c r="G50"/>
  <c r="E49" i="47"/>
</calcChain>
</file>

<file path=xl/sharedStrings.xml><?xml version="1.0" encoding="utf-8"?>
<sst xmlns="http://schemas.openxmlformats.org/spreadsheetml/2006/main" count="28515" uniqueCount="13793">
  <si>
    <t>QUANT GLOBAL - REFORMA E AMPLIAÇÃO - EMEB "HONORATO PEDROSO DE BARROS"</t>
  </si>
  <si>
    <t>INFORMAÇÕES/INDICAÇÕES</t>
  </si>
  <si>
    <t>CÓDIGO/SINAPI</t>
  </si>
  <si>
    <t xml:space="preserve">REFERENCIA </t>
  </si>
  <si>
    <t xml:space="preserve">ETAPA CONSTRUTIVA </t>
  </si>
  <si>
    <t>QUANT</t>
  </si>
  <si>
    <t>UNI</t>
  </si>
  <si>
    <t>QT.DE.PROJ OU VARI.</t>
  </si>
  <si>
    <t xml:space="preserve">ADIMINISTRAÇÃO DE OBRA </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</si>
  <si>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</si>
  <si>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</si>
  <si>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</si>
  <si>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</si>
  <si>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</si>
  <si>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</si>
  <si>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</si>
  <si>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</si>
  <si>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</si>
  <si>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</si>
  <si>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 xml:space="preserve">MESTRE DE OBRAS OU ENCARREGADO GERAL DE OBRAS </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</si>
  <si>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</si>
  <si>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</si>
  <si>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</si>
  <si>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</si>
  <si>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</si>
  <si>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</si>
  <si>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</si>
  <si>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</si>
  <si>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</si>
  <si>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</si>
  <si>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</si>
  <si>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</si>
  <si>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</si>
  <si>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</si>
  <si>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</si>
  <si>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</si>
  <si>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</si>
  <si>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</si>
  <si>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</si>
  <si>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</si>
  <si>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</si>
  <si>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73822/002</t>
  </si>
  <si>
    <t>RASPAGEM MECANIZADA DE TERRENO COM REMOCAO DE CAMADA VEGETAL DA ÁREA DO TERRENO E CALÇADAS EXTERNAS)   ESPESSURA 15CM</t>
  </si>
  <si>
    <t>m2</t>
  </si>
  <si>
    <t xml:space="preserve">Dados do terreno = retangulo total - ponta de sobra </t>
  </si>
  <si>
    <t>larg (m)</t>
  </si>
  <si>
    <t>comp (m)</t>
  </si>
  <si>
    <t>quant (uni)</t>
  </si>
  <si>
    <t>descontos</t>
  </si>
  <si>
    <t>CARGA E DESCARGA MECANIZADAS DE ENTULHO EM CAMINHAO BASCULANTE 6 M3</t>
  </si>
  <si>
    <t>m3</t>
  </si>
  <si>
    <t xml:space="preserve">Considerado a remoção de 15 cm , temos: área raspada x esp = m3 de carga e trannsporte </t>
  </si>
  <si>
    <t>área raspada (m2)</t>
  </si>
  <si>
    <t>esp raspada (m)</t>
  </si>
  <si>
    <t>emp.entulho</t>
  </si>
  <si>
    <t xml:space="preserve">TRANSPORTE COM CAMINHÃO BASCULANTE 6 M3 EM RODOVIA PAVIMENTADA ( PARA M3XKM DISTÂNCIA DE 4 KM) </t>
  </si>
  <si>
    <t>m3xkm</t>
  </si>
  <si>
    <t>Considerado o volume removido multiplicado pela distância do local de deposito até a obra</t>
  </si>
  <si>
    <t>volume removido (m3)</t>
  </si>
  <si>
    <t>distância obra-deposito (km)</t>
  </si>
  <si>
    <t>73847/001</t>
  </si>
  <si>
    <r>
      <t xml:space="preserve">CONTAINER 2,30 X 6,00 M, ALT. 2,50 M, PARA ESCRITORIO, SEM DIVISORIAS INTERNAS E SEM SANITARIO (LOCACAO) - </t>
    </r>
    <r>
      <rPr>
        <b/>
        <sz val="12"/>
        <rFont val="Calibri"/>
        <family val="2"/>
        <scheme val="minor"/>
      </rPr>
      <t>FISCALIZAÇÃO</t>
    </r>
  </si>
  <si>
    <t xml:space="preserve">meses </t>
  </si>
  <si>
    <t>Geralmente considerado o total de meses de execução da obra</t>
  </si>
  <si>
    <t>tempo estimado (mêses)</t>
  </si>
  <si>
    <t>quant. De containers</t>
  </si>
  <si>
    <t>CONTAINER 2,30 X 6,00 M, ALT. 2,50 M, PARA ESCRITORIO, SEM DIVISORIAS INTERNAS E SEM SANITARIO (LOCACAO) - EQUIPE INTERNA</t>
  </si>
  <si>
    <t>73847/1</t>
  </si>
  <si>
    <t>CONTAINER 2,30 X 6,00 M, ALT. 2,50 M, PARA ALMOXARIFADO, COM DIVISORIA INTERNAS E SEM SANITARIO (LOCACAO) - AMOXARIFADO / ESCRITÓRIO</t>
  </si>
  <si>
    <t>CONTAINER 2,30 X 4,30 M, ALT. 2,50 M, P/ SANITARIO, C/ 5 BACIAS, 1 LAVATORIO E 4 MICTORIOS (LOCACAO) - SANITARIO</t>
  </si>
  <si>
    <t>EXECUÇÃO DE REFEITÓRIO EM CANTEIRO DE OBRA EM CHAPA DE MADEIRA COMPENSADA, NÃO INCLUSO MOBILIÁRIO E EQUIPAMENTOS. AF_02/2016</t>
  </si>
  <si>
    <t>Geralmente solicitado para área de vivencia dos funcionários, pessoalmente sempre considerado devido o conforto e melhor acomodação no momento das refeições</t>
  </si>
  <si>
    <t xml:space="preserve">comp (m) </t>
  </si>
  <si>
    <t>quant(uni)</t>
  </si>
  <si>
    <t>minimo</t>
  </si>
  <si>
    <t>ISOLAMENTO DE OBRA COM TELA PLASTICA COM MALHA DE 5MM</t>
  </si>
  <si>
    <t xml:space="preserve">Geralmente considerado em todos os lados - Ver necessidade de todos os lados serem fechados </t>
  </si>
  <si>
    <t xml:space="preserve">altura (m) </t>
  </si>
  <si>
    <t>area total</t>
  </si>
  <si>
    <t>LOCACAO MENSAL DE ANDAIME METALICO TIPO FACHADEIRO, INCLUSIVE MONTAGEM</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</si>
  <si>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</si>
  <si>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</si>
  <si>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</si>
  <si>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</si>
  <si>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</si>
  <si>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INSTALAÇÕES/LIGAÇÕES E REDES PROVISÓRIAS BAIXA TENSÃO DO CANTEIRO DE OBRAS   </t>
  </si>
  <si>
    <t>uni</t>
  </si>
  <si>
    <t xml:space="preserve">Caso não haja um projeto de instalações de canteiro de obra - Deve-se compor e planejar a melhor forma de instalar os suportes provisórios </t>
  </si>
  <si>
    <t>consumo por obra (conj)</t>
  </si>
  <si>
    <t>quant ou repetições</t>
  </si>
  <si>
    <t>PROPRIA</t>
  </si>
  <si>
    <t xml:space="preserve">REDE PROVISÓRIA DE ÁGUA NO CANTEIRO, CONSIDERANDO, CAVALETE, TUBULAÇÃO DE DISTRIBUIÇÃO, REGISTROS DE CONTROLE, CONEXÕES, MANGUEIRAS, CAIXAS DE FIBRA, </t>
  </si>
  <si>
    <t>74209/1</t>
  </si>
  <si>
    <t xml:space="preserve">PLACA DE OBRA EM CHAPA DE ACO GALVANIZADO </t>
  </si>
  <si>
    <t xml:space="preserve">Geralmente usado 3x2 - porem para serviços do FNDE deve-se verificar cada caso </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</si>
  <si>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</si>
  <si>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</si>
  <si>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</si>
  <si>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</si>
  <si>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</si>
  <si>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</si>
  <si>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</si>
  <si>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</si>
  <si>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</si>
  <si>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</si>
  <si>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</si>
  <si>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</si>
  <si>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</si>
  <si>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</si>
  <si>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</si>
  <si>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</si>
  <si>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</si>
  <si>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</si>
  <si>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</si>
  <si>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</si>
  <si>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</si>
  <si>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</si>
  <si>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</si>
  <si>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</si>
  <si>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</si>
  <si>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</si>
  <si>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</si>
  <si>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</si>
  <si>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</si>
  <si>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</si>
  <si>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</si>
  <si>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</si>
  <si>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</si>
  <si>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</si>
  <si>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</si>
  <si>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</si>
  <si>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</si>
  <si>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</si>
  <si>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</si>
  <si>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</si>
  <si>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</si>
  <si>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</si>
  <si>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</si>
  <si>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</si>
  <si>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</si>
  <si>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</si>
  <si>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</si>
  <si>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</si>
  <si>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</si>
  <si>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</si>
  <si>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</si>
  <si>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</si>
  <si>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</si>
  <si>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</si>
  <si>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</si>
  <si>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</si>
  <si>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</si>
  <si>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</si>
  <si>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</si>
  <si>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74077/2</t>
  </si>
  <si>
    <t>LOCAÇÃO DE OBRA MANUAL CONVENCIONAL</t>
  </si>
  <si>
    <t xml:space="preserve">comp(m) OU ÁREA </t>
  </si>
  <si>
    <t>larg(m)</t>
  </si>
  <si>
    <t>área somente de ampliação = refeitório+rampa frontal+sanitários+distribuição de alimentos+área de serviços</t>
  </si>
  <si>
    <t>DEMOLIÇÕES E RETIRADAS</t>
  </si>
  <si>
    <t xml:space="preserve">SINAPI </t>
  </si>
  <si>
    <t xml:space="preserve">Demolição de TELHA FIBROCIMENTO OU TELHA CERÂMICA </t>
  </si>
  <si>
    <t>larg(m) ou área 9m2)</t>
  </si>
  <si>
    <t>comp(m) ou uni</t>
  </si>
  <si>
    <t xml:space="preserve">quant ou repetições </t>
  </si>
  <si>
    <t>coef de inclinação</t>
  </si>
  <si>
    <t xml:space="preserve">Bloco mais antigo - remoção completa </t>
  </si>
  <si>
    <t xml:space="preserve">Bloco mais novo </t>
  </si>
  <si>
    <t>Remoção de forro de madeira</t>
  </si>
  <si>
    <t>larg(m) ou área (m2)</t>
  </si>
  <si>
    <t xml:space="preserve">Remoção de forro PVC </t>
  </si>
  <si>
    <t>comp(m)</t>
  </si>
  <si>
    <t xml:space="preserve">Remoção  de fiação elétrica </t>
  </si>
  <si>
    <t>ml</t>
  </si>
  <si>
    <t xml:space="preserve">quant de pernos </t>
  </si>
  <si>
    <t>Considera-se todos os comodos com 04 tomadas + 01 interruptor x a quantidade de pernos</t>
  </si>
  <si>
    <t xml:space="preserve">em especial os corredores </t>
  </si>
  <si>
    <t>70% MADEIRA E 30% METALICA</t>
  </si>
  <si>
    <t>REMOÇÃO DE TRAMA DE MADEIRA</t>
  </si>
  <si>
    <t xml:space="preserve">Demolição de concreto simples </t>
  </si>
  <si>
    <t>esp (m)</t>
  </si>
  <si>
    <t>Patio da escola</t>
  </si>
  <si>
    <t>Corredor principal piso vermelho</t>
  </si>
  <si>
    <t>Corredor principal granilite</t>
  </si>
  <si>
    <t xml:space="preserve">Piso ceramico salas </t>
  </si>
  <si>
    <t xml:space="preserve">Retirada de esquadrias e portas </t>
  </si>
  <si>
    <t>alt (m)</t>
  </si>
  <si>
    <t>Janela 1,0x1,0</t>
  </si>
  <si>
    <t>REMOCAO DE DISPOSITIVOS PARA FUNCIONAMENTO DE PIA DE COZINHA</t>
  </si>
  <si>
    <t>Qt/amb</t>
  </si>
  <si>
    <t xml:space="preserve">todos os aparelhos de banheiros e cozinhas considerando 02 vezes para lavatórios e torneiras </t>
  </si>
  <si>
    <t>REMOCAO DE DISPOSITIVOS PARA FUNCIONAMENTO DE APARELHOS SANITARIOS</t>
  </si>
  <si>
    <t xml:space="preserve">DEMOLICAO DE ALVENARIA DE BLOCOS CERÂMICOS </t>
  </si>
  <si>
    <t>area(m²) ou comp(m)</t>
  </si>
  <si>
    <t>alt(m) pé direito(m)</t>
  </si>
  <si>
    <t>espessura (m)</t>
  </si>
  <si>
    <t xml:space="preserve">muro </t>
  </si>
  <si>
    <t xml:space="preserve">Demolição de VIGAS, VERGAS E PILARES DE CONCRETO </t>
  </si>
  <si>
    <t xml:space="preserve">Geralmente estimado de acordo com o comprimento da alvenara a ser demolida </t>
  </si>
  <si>
    <t>alt(m)</t>
  </si>
  <si>
    <t>vigas</t>
  </si>
  <si>
    <t>pilares</t>
  </si>
  <si>
    <t>vergas</t>
  </si>
  <si>
    <t>Remoção de revestimento CERAMICO</t>
  </si>
  <si>
    <t>comp(m) ou perimetro (m)</t>
  </si>
  <si>
    <t>larg(m) ou altura (m)</t>
  </si>
  <si>
    <t>Sanitario feminino</t>
  </si>
  <si>
    <t>Sanitario masculino</t>
  </si>
  <si>
    <t>Cozinha</t>
  </si>
  <si>
    <t>Carga de entulho em caminhão caçambas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</si>
  <si>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</si>
  <si>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</si>
  <si>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</si>
  <si>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</si>
  <si>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</si>
  <si>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carga x a distancia de transporte </t>
  </si>
  <si>
    <t xml:space="preserve">volume total da carga (m3) </t>
  </si>
  <si>
    <t>DMT 5-10 (km)</t>
  </si>
  <si>
    <t xml:space="preserve">TERRAPLENAGEM </t>
  </si>
  <si>
    <t>Mobilização e desmobilização de equipamento</t>
  </si>
  <si>
    <t xml:space="preserve">uni </t>
  </si>
  <si>
    <t xml:space="preserve">Geralmente orçado ou faz-se  a composição do item </t>
  </si>
  <si>
    <t>73859/2</t>
  </si>
  <si>
    <t>Retirada de camada vegetal esp.: 15cm = 0,15m</t>
  </si>
  <si>
    <t xml:space="preserve">Caso não tenha sido considerado na implantação do canteiro </t>
  </si>
  <si>
    <t>quant</t>
  </si>
  <si>
    <t xml:space="preserve">área opnde havera a ampliação </t>
  </si>
  <si>
    <t>Retirada de meio-fio existente</t>
  </si>
  <si>
    <t xml:space="preserve">Caso necessario </t>
  </si>
  <si>
    <t>74155/001</t>
  </si>
  <si>
    <t>Escavação mecanizada</t>
  </si>
  <si>
    <t xml:space="preserve">Em alguns casos faz-se necessario a escavação do solo existente para nivelamento ou compensação do terreno </t>
  </si>
  <si>
    <t xml:space="preserve">Segundo o croqui planialtimétrico, não hávera escavação neste terreno </t>
  </si>
  <si>
    <t>Regularização e compactação manual do terreno</t>
  </si>
  <si>
    <t xml:space="preserve">Após a escavação e ou compensação com o terreno natural deve-se regularizar e compactar o subleito e ou a area a ser terraplenada - CONSIDERA-SE MANUALMENTE QUANDO FOR ÁREAS PEQUENAS </t>
  </si>
  <si>
    <t>Regularização de superficies com motoniveladora</t>
  </si>
  <si>
    <t>Antes de realizar o aterro compactado, o subleito(solo natural) deve estar limpo e realizar uma regularização com compactação, para que em seguida inicia-se a aplicação do aterro compactado</t>
  </si>
  <si>
    <t>Aquisição carga e transporte de solo para aterro</t>
  </si>
  <si>
    <t>Para a definição do aterro, deve-se separar os locais e equalizar os platos de acordo com os niveis pré-estabelecidos no projeto de arquitetura</t>
  </si>
  <si>
    <t>altura(m)</t>
  </si>
  <si>
    <t>quat ou repetições</t>
  </si>
  <si>
    <t>empolam</t>
  </si>
  <si>
    <t>onsiderado uma faixa de aterro de 30cm</t>
  </si>
  <si>
    <t xml:space="preserve">Calculo por áreas - Larg x As x Empol </t>
  </si>
  <si>
    <t>área da seção aterrada (m2)</t>
  </si>
  <si>
    <t>plato do bloco adiministrativo e salas de aula  lado A</t>
  </si>
  <si>
    <t>plato do bloco adiministrativo e salas de aula  lado B</t>
  </si>
  <si>
    <t>plato do bloco adiministrativo e salas de aula  lado C - ref rampa acesso</t>
  </si>
  <si>
    <t>Aquisição carga e transporte de cascalho</t>
  </si>
  <si>
    <t xml:space="preserve">Em casos de locais com cargas altas ou pavimentação, deve-se considerar cascalho compactado, formando uma subbase reforçada </t>
  </si>
  <si>
    <t xml:space="preserve"> BASE DE SOLO ESTABILIZADO SEM MISTURA, COMPACTACAO 100% PROCTOR NORMAL , EXCLUSIVE ESCAVACAO, CARGA E TRANSPORTE DO SOLO, - PARA SOLO ARGILOSO</t>
  </si>
  <si>
    <t xml:space="preserve">BASE DE SOLO ESTABILIZADO SEM MISTURA, COMPACTACAO 100% PROCTOR NORMAL , EXCLUSIVE ESCAVACAO, CARGA E TRANSPORTE DO SOLO - PARA CASCALHO </t>
  </si>
  <si>
    <t xml:space="preserve">consideraado nás áreas de ampliação - neste item já se considera a aquisição de terra </t>
  </si>
  <si>
    <t xml:space="preserve">Aterro compactado manualmente COM COMPACTADOR MECANIZADO </t>
  </si>
  <si>
    <t xml:space="preserve">Carga e descarga mecanizada de Bota fora </t>
  </si>
  <si>
    <t xml:space="preserve">Considerado sempre os volumes escavados do terreno e retirada de vegetação existente </t>
  </si>
  <si>
    <t>volume de bota fora</t>
  </si>
  <si>
    <t>volume escavado (m3)</t>
  </si>
  <si>
    <t>vol camada vegetal retirada (m3)</t>
  </si>
  <si>
    <t>Transporte de bota fora com DMT 5 a 10 km</t>
  </si>
  <si>
    <t xml:space="preserve">Considerado sempre o volume de carga total x o km rodado </t>
  </si>
  <si>
    <t xml:space="preserve">CANALETA PLUVIAIS </t>
  </si>
  <si>
    <t>Comp</t>
  </si>
  <si>
    <t>Caimento</t>
  </si>
  <si>
    <t>m</t>
  </si>
  <si>
    <t>Escavação manual de vala em solo de 1ª categoria, profundidade até 2m</t>
  </si>
  <si>
    <t>comp</t>
  </si>
  <si>
    <t>larg</t>
  </si>
  <si>
    <t>alt</t>
  </si>
  <si>
    <t>Lastro de concreto</t>
  </si>
  <si>
    <t>Concreto estrutural dosado em central, auto-densável, fck 20 Mpa slump 22</t>
  </si>
  <si>
    <t>estrutura</t>
  </si>
  <si>
    <t>esp com</t>
  </si>
  <si>
    <t>larg int</t>
  </si>
  <si>
    <t>alt int</t>
  </si>
  <si>
    <t>Canaleta 01</t>
  </si>
  <si>
    <t>enchimento</t>
  </si>
  <si>
    <t>alt media</t>
  </si>
  <si>
    <t>Transporte, lançamento, adensamento e acabamento do concreto em fundação</t>
  </si>
  <si>
    <t>Armadura de aço para estruturas em geral, CA-50, Ø 6,3 a 10 mm, corte e dobra na obra</t>
  </si>
  <si>
    <t>kg</t>
  </si>
  <si>
    <t xml:space="preserve">taxa usual </t>
  </si>
  <si>
    <t>vol</t>
  </si>
  <si>
    <t>Fôrma de madeira para estruturas em geral com tábua de 3a, 3 reaproveitamentos.</t>
  </si>
  <si>
    <t xml:space="preserve">Grelha de concreto ou grelha metálica </t>
  </si>
  <si>
    <t>Reaterro MANUAL de vala</t>
  </si>
  <si>
    <t xml:space="preserve">Em casos que se usa forma dos dois lados da canaleta, deve-se considerar este item </t>
  </si>
  <si>
    <t>volume de vaio da canaleta (m3)</t>
  </si>
  <si>
    <t>volume de concreto (m3) DA ESTRUTURA</t>
  </si>
  <si>
    <t xml:space="preserve">Transporte de material a granel DMT até 1km </t>
  </si>
  <si>
    <t>volume de concreto (m3)</t>
  </si>
  <si>
    <t>empol</t>
  </si>
  <si>
    <t>Carga e transporte de bota fora DMT 5 a 10 KM</t>
  </si>
  <si>
    <t xml:space="preserve">REDE DE AGUAS PLUVIAS </t>
  </si>
  <si>
    <t>x</t>
  </si>
  <si>
    <t>y</t>
  </si>
  <si>
    <t>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</si>
  <si>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</si>
  <si>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</si>
  <si>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</si>
  <si>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</si>
  <si>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</si>
  <si>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</si>
  <si>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 xml:space="preserve">REDE DE ESGOTO </t>
  </si>
  <si>
    <t>Execuação de rasgo em alvenaria</t>
  </si>
  <si>
    <t>Enchimento de rasgo em alvenaria</t>
  </si>
  <si>
    <t>Caixa sifonada de PVC rígido, 150 x 150 x 50 mm</t>
  </si>
  <si>
    <t xml:space="preserve">REDE DE AGUA FRIA </t>
  </si>
  <si>
    <t>Tubo de PVC reforçado bege pérola, sem conexões, ponta bolsa e virola de PVC, Ø 25 mm</t>
  </si>
  <si>
    <t>TANQUE DE MÁRMORE SINTÉTICO SUSPENSO, 22L OU EQUIVALENTE, INCLUSO SIFÃO TIPO GARRAFA EM PVC, VÁLVULA PLÁSTICA E TORNEIRA DE METAL CROMADO PADRÃO POPULAR - FORNECIMENTO E INSTALAÇÃO. AF_12/2013</t>
  </si>
  <si>
    <t xml:space="preserve">FUNDAÇÕES </t>
  </si>
  <si>
    <t xml:space="preserve">TUBULÕES </t>
  </si>
  <si>
    <t>Mobilização e desmobilização de máquinas, estadia e refeição de pessoal</t>
  </si>
  <si>
    <t>vb</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</si>
  <si>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</si>
  <si>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</si>
  <si>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</si>
  <si>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</si>
  <si>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</si>
  <si>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</si>
  <si>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</si>
  <si>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</si>
  <si>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</si>
  <si>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</si>
  <si>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</si>
  <si>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</si>
  <si>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taxa</t>
  </si>
  <si>
    <t>vol estac</t>
  </si>
  <si>
    <t>????</t>
  </si>
  <si>
    <t>Atentar para custo da cálice quando a estrutura for pré-moldada</t>
  </si>
  <si>
    <t xml:space="preserve">BLOCOS OU SAPATAS </t>
  </si>
  <si>
    <t>PREENCHER O ITEN CONCRETO  E AÇO</t>
  </si>
  <si>
    <t>ESCAVAÇÃO MANUAL PARA BLOCO DE COROAMENTO OU SAPATA, COM PREVISÃO DE FÔRMA</t>
  </si>
  <si>
    <t xml:space="preserve">Considerado sempre as dimensões reais do bloco + as aberturas para montagem de forma (folgas) e folga para o lastro de 5cm </t>
  </si>
  <si>
    <t xml:space="preserve">Bloco 01 </t>
  </si>
  <si>
    <t>Bloco 02</t>
  </si>
  <si>
    <t xml:space="preserve">Lastro de concreto de 3cm </t>
  </si>
  <si>
    <t xml:space="preserve">esp </t>
  </si>
  <si>
    <t>Concreto estrutural rodado em obra 25 MPA 1</t>
  </si>
  <si>
    <t>74157/4</t>
  </si>
  <si>
    <t>Lançamento de concreto em fundação</t>
  </si>
  <si>
    <t>Taxa cálculada kg/m3</t>
  </si>
  <si>
    <t xml:space="preserve">Em casos de não houver o projeto de fundações, para estimar, use esta equação </t>
  </si>
  <si>
    <t>diam Ø (mm)</t>
  </si>
  <si>
    <t>quant uni</t>
  </si>
  <si>
    <t>kg/m</t>
  </si>
  <si>
    <t>FABRICAÇÃO, MONTAGEM E DESMONTAGEM DE FÔRMA PARA BLOCO DE COROAMENTO, EM MADEIRA SERRADA, E=25 MM, 4 UTILIZAÇÕES. AF_06/2017</t>
  </si>
  <si>
    <t>comp*2+larg*2 (m)</t>
  </si>
  <si>
    <t>73964/6</t>
  </si>
  <si>
    <t>Reaterro manual de vala apiloado</t>
  </si>
  <si>
    <t xml:space="preserve">Utiliza-se para este item a subtração do volume escavado do volume concretado, onde esta diferença é que será utilizada para o reaterro </t>
  </si>
  <si>
    <t>vollume escavado(m3)</t>
  </si>
  <si>
    <t>volume concretado (m3)</t>
  </si>
  <si>
    <t>74106/1</t>
  </si>
  <si>
    <t xml:space="preserve">Impermeabilização com tinta betuminosa </t>
  </si>
  <si>
    <t>Considera=se a área de forma do bloco/ em casos de saptas somar com a area bruta de lastro</t>
  </si>
  <si>
    <t xml:space="preserve">Carga de bota fora manualmente em caminhão basculante </t>
  </si>
  <si>
    <t>Neste caso oconsidera-se exatamente o volume de carga de bota fora, onde o seu cálculo é exatamente o volume de concreto acrescido de empolamento</t>
  </si>
  <si>
    <t>empolamento</t>
  </si>
  <si>
    <t xml:space="preserve">Exatamente o volume total da caga x a distancia de transporte </t>
  </si>
  <si>
    <t xml:space="preserve">ESTACAS TIPO HELICE CONTINUA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</si>
  <si>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</si>
  <si>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</si>
  <si>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</si>
  <si>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est/bloc</t>
  </si>
  <si>
    <t>quanti bloc</t>
  </si>
  <si>
    <t>prof estac</t>
  </si>
  <si>
    <t>diam estac</t>
  </si>
  <si>
    <t>BL01 - EØ40</t>
  </si>
  <si>
    <t>BL02 - EØ40</t>
  </si>
  <si>
    <t>Corte e preparo de cabeça de estacas</t>
  </si>
  <si>
    <t>altura do bloco</t>
  </si>
  <si>
    <t>CONCRETO USINADO BOMBEAVEL, CLASSE DE RESISTENCIA C25, COM BRITA 0 E 1, SLUMP = 100 +/- 20 MM, INCLUI SERVICO DE BOMBEAMENTO (NBR 8953)</t>
  </si>
  <si>
    <t>prof estac (m)</t>
  </si>
  <si>
    <t>perda</t>
  </si>
  <si>
    <t>bloco 1</t>
  </si>
  <si>
    <t>bloco 2</t>
  </si>
  <si>
    <t xml:space="preserve">Lançamento de concreto auto-adensável, fck 20Mpa slump 12 </t>
  </si>
  <si>
    <t xml:space="preserve">Armação de pilar ou viga com aço CA50 6,3mm - ESTRIBOS </t>
  </si>
  <si>
    <t>Armação de pilar ou viga com aço CA50 16mm - ARMADURAS PRINCIPAIS</t>
  </si>
  <si>
    <t>quant de estaca</t>
  </si>
  <si>
    <t>quant/estac</t>
  </si>
  <si>
    <t>Carga de bota fora DMT 5 A 10 KM</t>
  </si>
  <si>
    <t>empola</t>
  </si>
  <si>
    <t>Exatamente o volume total da caga x a distancia de transporte</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</si>
  <si>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</si>
  <si>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</si>
  <si>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</si>
  <si>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</si>
  <si>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</si>
  <si>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</si>
  <si>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</si>
  <si>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</si>
  <si>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</si>
  <si>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</si>
  <si>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</si>
  <si>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ESTACA TIPO BROCA</t>
  </si>
  <si>
    <t>diâmetro</t>
  </si>
  <si>
    <t xml:space="preserve">taxa </t>
  </si>
  <si>
    <t>QT DE ESTACAS</t>
  </si>
  <si>
    <t xml:space="preserve">DMT </t>
  </si>
  <si>
    <t xml:space="preserve">VOLUME </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</si>
  <si>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</si>
  <si>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</si>
  <si>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</si>
  <si>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</si>
  <si>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</si>
  <si>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</si>
  <si>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</si>
  <si>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</si>
  <si>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</si>
  <si>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</si>
  <si>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</si>
  <si>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</si>
  <si>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</si>
  <si>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</si>
  <si>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</si>
  <si>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</si>
  <si>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</si>
  <si>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</si>
  <si>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</si>
  <si>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BALDRAMES</t>
  </si>
  <si>
    <t>Algumas vigas possuem trechos, por isso inserir a nomeclatrura do trecho. EX: Nome da viga - trecho 01.....</t>
  </si>
  <si>
    <t>Concreto estrutural dosado em central FCk 25Mpa</t>
  </si>
  <si>
    <t>Algumas vigas possuem trechos, por isso inserir a nomeclatrura do trecho 01.....</t>
  </si>
  <si>
    <t xml:space="preserve">paredes verticais a serem construídas </t>
  </si>
  <si>
    <t xml:space="preserve">paredes horizontais a serem construidas </t>
  </si>
  <si>
    <t>Transporte lançamento e adensamento de concreto em fundação</t>
  </si>
  <si>
    <t>volume escavado(m3)</t>
  </si>
  <si>
    <t>Alvenaria de embasamento rebocada</t>
  </si>
  <si>
    <t xml:space="preserve">Verificar sempre esta necessidade, em casos de desniveis externos </t>
  </si>
  <si>
    <t>comp total (m)</t>
  </si>
  <si>
    <t>altura a ser contida (m)</t>
  </si>
  <si>
    <t>espessura</t>
  </si>
  <si>
    <t>Impermeabilização com tinta betuminosa</t>
  </si>
  <si>
    <t>Considera-se exatamente a ára de forma da fundação</t>
  </si>
  <si>
    <t xml:space="preserve">Carga de bota fora em caminhão basculante </t>
  </si>
  <si>
    <t xml:space="preserve">SUPERESTRUTURA </t>
  </si>
  <si>
    <t>PIALRES</t>
  </si>
  <si>
    <t xml:space="preserve">P1 </t>
  </si>
  <si>
    <t>P2</t>
  </si>
  <si>
    <t>P3</t>
  </si>
  <si>
    <t>P4</t>
  </si>
  <si>
    <t>quant barras por pilar (uni)</t>
  </si>
  <si>
    <t>repetições (uni)</t>
  </si>
  <si>
    <t xml:space="preserve">Chapisco rolado ou lançado manualmente sobre superficie de concreto </t>
  </si>
  <si>
    <t>metragem total de fôrmas (m2)</t>
  </si>
  <si>
    <t>PILARES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</si>
  <si>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</si>
  <si>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</si>
  <si>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</si>
  <si>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</si>
  <si>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</si>
  <si>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</si>
  <si>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</si>
  <si>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</si>
  <si>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</si>
  <si>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</si>
  <si>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</si>
  <si>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</si>
  <si>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</si>
  <si>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</si>
  <si>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</si>
  <si>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</si>
  <si>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</si>
  <si>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 xml:space="preserve">VIGAS </t>
  </si>
  <si>
    <t>repetições de vigas</t>
  </si>
  <si>
    <t>quant/viga (uni)</t>
  </si>
  <si>
    <t>Escoramento em madeira vigas, reaproveitamento ??? Vezes</t>
  </si>
  <si>
    <t>comp total de vigas (m)</t>
  </si>
  <si>
    <t>L A J E S</t>
  </si>
  <si>
    <t>Laje pré-moldada sobrecarga 300kg/m2</t>
  </si>
  <si>
    <t>verificar o consumo de concreto por m2</t>
  </si>
  <si>
    <t>Laje 01</t>
  </si>
  <si>
    <t>Laje 02</t>
  </si>
  <si>
    <t>Laje pré-moldada sobrecarga 150kg/m2</t>
  </si>
  <si>
    <t>Laje maciça esp= variada</t>
  </si>
  <si>
    <t>esp(m)</t>
  </si>
  <si>
    <t>Laje 03</t>
  </si>
  <si>
    <t>Laje 04</t>
  </si>
  <si>
    <t xml:space="preserve">Concreto estrutural Fck 25Mpa </t>
  </si>
  <si>
    <t>consumo (m3xm2)</t>
  </si>
  <si>
    <t>área (m2)</t>
  </si>
  <si>
    <t xml:space="preserve">laje trelissada </t>
  </si>
  <si>
    <t xml:space="preserve">laje maciça </t>
  </si>
  <si>
    <t xml:space="preserve">Escoramento em madeira de lajes e vigas, reaproveitamento ??? Vezes - PARA LAJES MACIÇAS </t>
  </si>
  <si>
    <t>Soma das áreas de lajes maciças (m2)</t>
  </si>
  <si>
    <t>Soma das áreas de lajes trelissadas (m2)</t>
  </si>
  <si>
    <t>Fôrma de chapa compensada para estruturas em geral, resinada, e=12 mm, 3 reaproveitamentos</t>
  </si>
  <si>
    <t>verificar o aproveitamento das formas das vigas; forma para nervuras; fôrma para perímetro da laje</t>
  </si>
  <si>
    <t>Armação de laje com aço CA 50 ou 60 diâmetros variados</t>
  </si>
  <si>
    <t xml:space="preserve">Ø do aço </t>
  </si>
  <si>
    <t>Total em kg</t>
  </si>
  <si>
    <t>Regularaziação sarrafeada em laje</t>
  </si>
  <si>
    <t>área total de laje (m2)</t>
  </si>
  <si>
    <t xml:space="preserve">ESTRUTURA DA COBERTURA </t>
  </si>
  <si>
    <t xml:space="preserve">DADOS DE PROJETO </t>
  </si>
  <si>
    <t>Kg</t>
  </si>
  <si>
    <t>comp(m) ou área (m2)</t>
  </si>
  <si>
    <t>larg(m) ou uni</t>
  </si>
  <si>
    <t>taxa kg/m2</t>
  </si>
  <si>
    <t>Area de salas que não tem cobertura de metal</t>
  </si>
  <si>
    <t/>
  </si>
  <si>
    <t>79498/1</t>
  </si>
  <si>
    <r>
      <t xml:space="preserve">APLICAÇÃO DE PINTURA ESMALTE ALTO BRILHO, DUAS DEMAOS, SOBRE SUPERFICIE - </t>
    </r>
    <r>
      <rPr>
        <b/>
        <sz val="11"/>
        <rFont val="Calibri"/>
        <family val="2"/>
        <scheme val="minor"/>
      </rPr>
      <t>PARA ESTRUTURA METALICA</t>
    </r>
  </si>
  <si>
    <t xml:space="preserve">área 01 </t>
  </si>
  <si>
    <t xml:space="preserve">área 02 </t>
  </si>
  <si>
    <t xml:space="preserve">COBERTURA </t>
  </si>
  <si>
    <t xml:space="preserve">Considera-se sempre o comprimento inclinado x a largura a ser coberta </t>
  </si>
  <si>
    <t>comp da telha(m) ou área(m2)</t>
  </si>
  <si>
    <t>inclinação  (%)</t>
  </si>
  <si>
    <t>cume (m)</t>
  </si>
  <si>
    <t>comp inclinado (m)</t>
  </si>
  <si>
    <t>DESCONTOS (m2)</t>
  </si>
  <si>
    <t>Espaço tanque</t>
  </si>
  <si>
    <t xml:space="preserve">Salas </t>
  </si>
  <si>
    <t>TODOS LADOS EM CORREDORES + BLOCOS</t>
  </si>
  <si>
    <t>Toda cobertura da escola</t>
  </si>
  <si>
    <t xml:space="preserve">RINCAÃO - ENCONTRO DE ÁGUAS </t>
  </si>
  <si>
    <t xml:space="preserve">lado 01 </t>
  </si>
  <si>
    <t>lado 02</t>
  </si>
  <si>
    <t xml:space="preserve">ESPIGÃO- DIVISOR DE ÁGUAS </t>
  </si>
  <si>
    <t>ACABAMENTO DE BEIRAL PARA TELHAS ISOTERMICAS TP30 E PERFIL E TESTEIRA COM PERFIL METÁLICO</t>
  </si>
  <si>
    <t>DESCONTOS</t>
  </si>
  <si>
    <t>BLOCO ANT.01</t>
  </si>
  <si>
    <t>BLOCO ANTI.02</t>
  </si>
  <si>
    <t xml:space="preserve">PONTE ENTRE OS DOIS </t>
  </si>
  <si>
    <t xml:space="preserve">BLOCOS NOVOS </t>
  </si>
  <si>
    <t xml:space="preserve">ESQUADRIAS </t>
  </si>
  <si>
    <t>banheiros pcd</t>
  </si>
  <si>
    <t>banheiros mascu e femin</t>
  </si>
  <si>
    <t>sala e DML</t>
  </si>
  <si>
    <t>P1 PORTA DE ABRIR DUAS FOLHAS, EM PAINEL DE VIDRO LAMINADO NA COR BLUE STAR 8MM (4MM+4MM), DIM. 1,60X2,25M, REQUADRO DE ALUMINIO NA COR: NATURAL, INCLUINDO DOBRADIÇAS, FECHADURAS E FERRAGENS DE INSTALAÇÃO PARA PERFEITO USO E FUNCIONAMENTO</t>
  </si>
  <si>
    <t xml:space="preserve">LOCAL EXISTENTE </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</si>
  <si>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</si>
  <si>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</si>
  <si>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</si>
  <si>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</si>
  <si>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</si>
  <si>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</si>
  <si>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</si>
  <si>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</si>
  <si>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</si>
  <si>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</si>
  <si>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</si>
  <si>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</si>
  <si>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</si>
  <si>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</si>
  <si>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</si>
  <si>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Portão de correr de gradil em barras chatas</t>
  </si>
  <si>
    <t xml:space="preserve">Gradil em barras chatas </t>
  </si>
  <si>
    <t>Chumbamento de contramarcos</t>
  </si>
  <si>
    <t xml:space="preserve">FECHAMENTO EM ALVENÁRIA </t>
  </si>
  <si>
    <t>VERGA MOLDADA IN LOCO EM CONCRETO PARA VÃOS COM MAIS DE 1,5 M DE VÃO. AF_03/2016</t>
  </si>
  <si>
    <t>CONTRA VERGA MOLDADA IN LOCO EM CONCRETO PARA VÃO MAIS DE 1,5 M DE VÃO</t>
  </si>
  <si>
    <t>ALVENARIA DE VEDAÇÃO DE BLOCOS CERÂMICOS FURADOS NA VERTICAL DE 14X19X39CM (ESPESSURA 14CM) DE PAREDES COM ÁREA LÍQUIDA MAIOR OU IGUAL A 6M² SEM VÃOS E ARGAMASSA DE ASSENTAMENTO COM PREPARO EM BETONEIRA. AF_06/2014</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</si>
  <si>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</si>
  <si>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</si>
  <si>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</si>
  <si>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</si>
  <si>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Alvenaria para cobertura da brinquedoteca</t>
  </si>
  <si>
    <t xml:space="preserve">COMPLEMENTO DE NÍVEL </t>
  </si>
  <si>
    <t>ALV.HORIZ. 3</t>
  </si>
  <si>
    <t>ALV.HORIZ. 4</t>
  </si>
  <si>
    <t>ALV.HORIZ. 5</t>
  </si>
  <si>
    <t>ALV.HORIZ. 6</t>
  </si>
  <si>
    <t>ALV.HORIZ. 7</t>
  </si>
  <si>
    <t>ALV.HORIZ. 8 BANHEIR+COZI</t>
  </si>
  <si>
    <t>ALV.VERTI. 1</t>
  </si>
  <si>
    <t>ALV.VERTI. 2</t>
  </si>
  <si>
    <t>ALV.VERTI. 3</t>
  </si>
  <si>
    <t>ALV.VERTI. 4</t>
  </si>
  <si>
    <t>ALV.VERTI. 5</t>
  </si>
  <si>
    <t>ALV.VERTI. 6</t>
  </si>
  <si>
    <t>ALV.VERTI. 7</t>
  </si>
  <si>
    <t>ALV.VERTI. 8</t>
  </si>
  <si>
    <t>ALV.VERTI. 10</t>
  </si>
  <si>
    <t>PAREDE DE GESSO ACARTONADO ESP. 10CM, FACE DUPLA, COM ISOLAMENTO TERMO-ACÚSTICO DE LÃ DE ROCHA 50MM - FORNECIMENTO E INSTALAÇÃO</t>
  </si>
  <si>
    <t>PAREDE.HORIZ. 1</t>
  </si>
  <si>
    <t>PAREDE.HORIZ. 2</t>
  </si>
  <si>
    <t>PAREDE.VERT. 1</t>
  </si>
  <si>
    <t>PAREDE.VERT. 2</t>
  </si>
  <si>
    <t>Chapisco</t>
  </si>
  <si>
    <t>Reboco</t>
  </si>
  <si>
    <t>PISOS INTERNOS E EXTERNOS E CALÇAMENTOS</t>
  </si>
  <si>
    <t>M3</t>
  </si>
  <si>
    <t>ÁREA (M2)</t>
  </si>
  <si>
    <t>ALTURA (M)</t>
  </si>
  <si>
    <t xml:space="preserve">ATERRO PRA RAMPAS </t>
  </si>
  <si>
    <t>comp (m) ou área(m2)</t>
  </si>
  <si>
    <t xml:space="preserve">larg (m) ou unidade </t>
  </si>
  <si>
    <t xml:space="preserve">área  do bloco antigo onde será refeito o piso </t>
  </si>
  <si>
    <t>RAMPA DE ACESSO</t>
  </si>
  <si>
    <t xml:space="preserve">Área do de regularização </t>
  </si>
  <si>
    <t>Contra-piso de concreto e=5cm</t>
  </si>
  <si>
    <t xml:space="preserve">Área de contra-piso de concreto </t>
  </si>
  <si>
    <t xml:space="preserve">Regularização de contra-piso com argamassa esp=2cm </t>
  </si>
  <si>
    <t xml:space="preserve">Piso em graniliti </t>
  </si>
  <si>
    <t>Corredores</t>
  </si>
  <si>
    <t>Salas de aula</t>
  </si>
  <si>
    <t>73872/1</t>
  </si>
  <si>
    <t xml:space="preserve"> Impermeabilização e estucamento de piso granilico</t>
  </si>
  <si>
    <t>Porcelanato polido - Gea Precious 60X60cm bege (M2)</t>
  </si>
  <si>
    <t xml:space="preserve">NOME DO COMODO </t>
  </si>
  <si>
    <t>xxxxxxx</t>
  </si>
  <si>
    <t>73850/1</t>
  </si>
  <si>
    <t xml:space="preserve">RODAPÉ em granilite ou marmorite </t>
  </si>
  <si>
    <t>perímetro (m)</t>
  </si>
  <si>
    <t>áreas secas</t>
  </si>
  <si>
    <t>sala 09</t>
  </si>
  <si>
    <t xml:space="preserve">banheiro velho </t>
  </si>
  <si>
    <t>area de construção dos novos banheiros</t>
  </si>
  <si>
    <t xml:space="preserve">sala extras </t>
  </si>
  <si>
    <t xml:space="preserve">local onde será construido as novas rampas </t>
  </si>
  <si>
    <t>RODAPÉ Porcelanato polido - Gea Precious 60X60cm</t>
  </si>
  <si>
    <t xml:space="preserve">Calçada em concreto </t>
  </si>
  <si>
    <t>NOME DO LOCAL DE APLIC.</t>
  </si>
  <si>
    <t>comp (m) ou área (m2)</t>
  </si>
  <si>
    <t xml:space="preserve">frontal interno esquerdo </t>
  </si>
  <si>
    <t xml:space="preserve">frontal meio </t>
  </si>
  <si>
    <t xml:space="preserve">entrada </t>
  </si>
  <si>
    <t xml:space="preserve">frontal direito </t>
  </si>
  <si>
    <t xml:space="preserve">entrada de caminhão </t>
  </si>
  <si>
    <t xml:space="preserve">RAMPA DE ENTRADA </t>
  </si>
  <si>
    <t xml:space="preserve">Calçada de PAVER </t>
  </si>
  <si>
    <t xml:space="preserve">Delimitador de veículos </t>
  </si>
  <si>
    <t xml:space="preserve">repetições </t>
  </si>
  <si>
    <t>Meio fio conjugado com sarjeta</t>
  </si>
  <si>
    <t xml:space="preserve">somente na frente </t>
  </si>
  <si>
    <t>Fornecimento e lançamento de brita nº2 esp=5cm</t>
  </si>
  <si>
    <t xml:space="preserve">REVESTIMENTOS INTERNOS E EXTERNOS </t>
  </si>
  <si>
    <t>APICOAMENTO DE SUPERFICIE DANIFICADA A RESTAURAR</t>
  </si>
  <si>
    <t xml:space="preserve">vão a descontar </t>
  </si>
  <si>
    <t xml:space="preserve">perimetro </t>
  </si>
  <si>
    <t xml:space="preserve">altura </t>
  </si>
  <si>
    <t xml:space="preserve">larg </t>
  </si>
  <si>
    <t>qt</t>
  </si>
  <si>
    <t xml:space="preserve">área total </t>
  </si>
  <si>
    <t xml:space="preserve">a revestir nas paredes externas com 1,5 m de altura </t>
  </si>
  <si>
    <t>área total de parede (m2)</t>
  </si>
  <si>
    <t>faces (uni)</t>
  </si>
  <si>
    <t xml:space="preserve">a construir </t>
  </si>
  <si>
    <t>Considera-se para este item as paredes onde não se irá utilizar revestimento cêrâmico  (pois é um reboco desempenado e para aplicação de revestimento cêramico utiliza-se reboco sarrafeado)</t>
  </si>
  <si>
    <t>área de revestimento cerâmico (m2)</t>
  </si>
  <si>
    <t xml:space="preserve">perimetro externo </t>
  </si>
  <si>
    <t>Massa única esp=1cm aplicada em paredes para regularização da alvenaria</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</si>
  <si>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</si>
  <si>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</si>
  <si>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</si>
  <si>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</si>
  <si>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REVESTIMENTO CERÂMICO PARA PAREDES INTERNAS COM PLACAS TIPO ESMALTADA EXTRA DE DIMENSÕES 33X45 CM APLICADAS EM AMBIENTES DE ÁREA MAIOR QUE 5 M² NA ALTURA INTEIRA DAS PAREDES. AF_06/2014</t>
  </si>
  <si>
    <t xml:space="preserve">GRANITOS PARA PEITORIS, SOLEIRAS, DIVISÓRIAS E BANCADAS </t>
  </si>
  <si>
    <t>73774/1</t>
  </si>
  <si>
    <t xml:space="preserve">vão a retirar </t>
  </si>
  <si>
    <t xml:space="preserve">Banheiro novo masculino </t>
  </si>
  <si>
    <t xml:space="preserve">Banheiro novo feminino </t>
  </si>
  <si>
    <t xml:space="preserve">Buscado no iten esquadrias </t>
  </si>
  <si>
    <t>comprimento total de largur (m)</t>
  </si>
  <si>
    <t xml:space="preserve">porta </t>
  </si>
  <si>
    <t xml:space="preserve">janelas basculantes </t>
  </si>
  <si>
    <t xml:space="preserve">janelas de correr </t>
  </si>
  <si>
    <t xml:space="preserve">BANHEIRO FEMININO </t>
  </si>
  <si>
    <t xml:space="preserve">BANHEIRO MASCULINO </t>
  </si>
  <si>
    <t xml:space="preserve">COZINHA </t>
  </si>
  <si>
    <t xml:space="preserve">FORROS </t>
  </si>
  <si>
    <t xml:space="preserve">larg(m) ou quantidade </t>
  </si>
  <si>
    <t>Area total</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</si>
  <si>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</si>
  <si>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PINTURA DE TODA A ESCOLA INCLUSO PINTURA DE MURO DE FECHAMENTO COM PINTURA DE LOGROMARCA DA ESCOLA </t>
  </si>
  <si>
    <t xml:space="preserve">LIXAMENTO DE SUPERFICIE PINTADA </t>
  </si>
  <si>
    <t xml:space="preserve">APLICAÇÃO ÁREAS EXTERNAS </t>
  </si>
  <si>
    <t>APLICAÇÃO DE SELADOR ACRILICO EM TODA A PARTE EXETERNA E INTERNA</t>
  </si>
  <si>
    <t>PERIMETRO EXTERNO</t>
  </si>
  <si>
    <t>perimetro (m)</t>
  </si>
  <si>
    <t>altura pé direito (m)</t>
  </si>
  <si>
    <t>perimetro externo escola</t>
  </si>
  <si>
    <t xml:space="preserve">logomarca da escola </t>
  </si>
  <si>
    <t xml:space="preserve">PERIMETROS INTERNOS </t>
  </si>
  <si>
    <t>sala de aula 01</t>
  </si>
  <si>
    <t xml:space="preserve">sala de aula 02 </t>
  </si>
  <si>
    <t xml:space="preserve">sala de aula 03 (informatica) </t>
  </si>
  <si>
    <t xml:space="preserve">sala de aula 04 metalicas </t>
  </si>
  <si>
    <t>sala de aula 05 metalicas</t>
  </si>
  <si>
    <t>sala de aula 06</t>
  </si>
  <si>
    <t>sala de aula 07</t>
  </si>
  <si>
    <t>sala de aula 08</t>
  </si>
  <si>
    <t>sala de aula 09</t>
  </si>
  <si>
    <t>sala de aula 10</t>
  </si>
  <si>
    <t>wc masculino</t>
  </si>
  <si>
    <t>wc feminino</t>
  </si>
  <si>
    <t>deposito 01</t>
  </si>
  <si>
    <t>deposito 02</t>
  </si>
  <si>
    <t>despensa</t>
  </si>
  <si>
    <t>Sala dos professores 01</t>
  </si>
  <si>
    <t>Sanitario dos professores 01</t>
  </si>
  <si>
    <t>Sala dos professores 02</t>
  </si>
  <si>
    <t>Sanitario dos professores 02</t>
  </si>
  <si>
    <t>Direção</t>
  </si>
  <si>
    <t>Sanitario direção</t>
  </si>
  <si>
    <t>Area de serviço</t>
  </si>
  <si>
    <t xml:space="preserve">SOMENTE NAS PARTES INTERNAS </t>
  </si>
  <si>
    <t>APLICAÇÃO E LIXAMENTO DE MASSA LATEX EM PAREDE UMA DEMÃO</t>
  </si>
  <si>
    <t>PINTURA COM TINTA LÁTEX PVA EM PAREDES INTERNAS DUAS DEMÃOS</t>
  </si>
  <si>
    <t>PINTURA COM TINTA ACRILICA EM PAREDES EXTERNAS DUAS DEMÃOS</t>
  </si>
  <si>
    <t>79494/1</t>
  </si>
  <si>
    <t xml:space="preserve">PINTURA DE QUADROS ESCOLARES </t>
  </si>
  <si>
    <t>TRATAMENTO em concreto aparente</t>
  </si>
  <si>
    <t>IMPERMEABILIZAÇÃO de alicerce com tinta betuminosa</t>
  </si>
  <si>
    <t>PINTURA VERNIZ em esquadria de madeira com três demãos</t>
  </si>
  <si>
    <t>considerar 2,5x  a área de esquadrias</t>
  </si>
  <si>
    <t>73924/3</t>
  </si>
  <si>
    <t>PINTURA ESMALTE FOSCO, DUAS DEMAOS, SOBRE SUPERFICIE METALICAO)</t>
  </si>
  <si>
    <t xml:space="preserve">PORTÕES </t>
  </si>
  <si>
    <t>PINTURA COM CAL</t>
  </si>
  <si>
    <t>vãos</t>
  </si>
  <si>
    <t>PERIMETRO</t>
  </si>
  <si>
    <t>perimetro interno do muro</t>
  </si>
  <si>
    <t>perimetro externo do muro</t>
  </si>
  <si>
    <t>PINTURA DE CORRIMÃO</t>
  </si>
  <si>
    <t xml:space="preserve">INSTALAÇÕES HIDROSSANITÁRIAS - CONSTRUÇÃO DE BANHEIROS NOVOS E RECONSTRUÇÃO DOS EXISTENTES </t>
  </si>
  <si>
    <t xml:space="preserve">INSTALAÇÕES HIDRAULICAS LOUÇAS E METÁIS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</si>
  <si>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</si>
  <si>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</si>
  <si>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</si>
  <si>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</si>
  <si>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</si>
  <si>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</si>
  <si>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</si>
  <si>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</si>
  <si>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</si>
  <si>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</si>
  <si>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</si>
  <si>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</si>
  <si>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</si>
  <si>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Mictório de Descarga Descontínua - COM DESCARGA</t>
  </si>
  <si>
    <t>74234/1</t>
  </si>
  <si>
    <t>Torneira de lavatório</t>
  </si>
  <si>
    <t>25 mm - 1/2"</t>
  </si>
  <si>
    <t>Vaso Sanitário p/ Válvula de Descarga de 1 1/2"</t>
  </si>
  <si>
    <t>40mm - 1 1/2"</t>
  </si>
  <si>
    <t xml:space="preserve">Lavatório convencional padrão médio </t>
  </si>
  <si>
    <t xml:space="preserve">Lavatório padrão médio para PNE </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</si>
  <si>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</si>
  <si>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</si>
  <si>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</si>
  <si>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</si>
  <si>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</si>
  <si>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</si>
  <si>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</si>
  <si>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</si>
  <si>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</si>
  <si>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</si>
  <si>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</si>
  <si>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</si>
  <si>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</si>
  <si>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</si>
  <si>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</si>
  <si>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</si>
  <si>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</si>
  <si>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</si>
  <si>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</si>
  <si>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</si>
  <si>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</si>
  <si>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</si>
  <si>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</si>
  <si>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</si>
  <si>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</si>
  <si>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</si>
  <si>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</si>
  <si>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</si>
  <si>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</si>
  <si>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</si>
  <si>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</si>
  <si>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</si>
  <si>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</si>
  <si>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</si>
  <si>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</si>
  <si>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</si>
  <si>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</si>
  <si>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</si>
  <si>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</si>
  <si>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</si>
  <si>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</si>
  <si>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</si>
  <si>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</si>
  <si>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</si>
  <si>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</si>
  <si>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</si>
  <si>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</si>
  <si>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</si>
  <si>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</si>
  <si>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74125/1</t>
  </si>
  <si>
    <t>Espelho</t>
  </si>
  <si>
    <t xml:space="preserve">Barras de apoio 90CM - RETA </t>
  </si>
  <si>
    <t>UNID</t>
  </si>
  <si>
    <t>Barras de apoio PARA LAVATÓRIO - 2 UNI</t>
  </si>
  <si>
    <t>Reservatório metálico - Tipo taça com capacidade de 15000L</t>
  </si>
  <si>
    <t xml:space="preserve">Reservatório metálico inferior - Ø3,00m </t>
  </si>
  <si>
    <t xml:space="preserve">INSTALAÇÕES SANITÁRIAS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</si>
  <si>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</si>
  <si>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</si>
  <si>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</si>
  <si>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</si>
  <si>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</si>
  <si>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</si>
  <si>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</si>
  <si>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</si>
  <si>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</si>
  <si>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</si>
  <si>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</si>
  <si>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</si>
  <si>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</si>
  <si>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</si>
  <si>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</si>
  <si>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</si>
  <si>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</si>
  <si>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</si>
  <si>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</si>
  <si>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</si>
  <si>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</si>
  <si>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</si>
  <si>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</si>
  <si>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</si>
  <si>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</si>
  <si>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</si>
  <si>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</si>
  <si>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</si>
  <si>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</si>
  <si>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</si>
  <si>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</si>
  <si>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FILTRO ANAEROBIO ALTURA DO LEITO: 1,2M; LARGURA: 4,2; TAMPA DE CONCRETO, ALTURA DO VÃO LIVRE: 0,30 M</t>
  </si>
  <si>
    <t>NUMERO DE SUMIDOUROS: 01; DIAMETRO: 4,00 M; ALTURA DO SUMIDOURO: 2,5M; ALTURA DA CAMDA DE BRITA: 0,30M.</t>
  </si>
  <si>
    <t>INSTALAÇÕES DE GÁS</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</si>
  <si>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</si>
  <si>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</si>
  <si>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</si>
  <si>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</si>
  <si>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M</t>
  </si>
  <si>
    <t>Válvula esfera Ø 3/4" NPT 300</t>
  </si>
  <si>
    <t>un</t>
  </si>
  <si>
    <t>União 3/4" NPT 300</t>
  </si>
  <si>
    <t>Niple 3/4" NPT 300</t>
  </si>
  <si>
    <t>Niple 1/2" NPT 300</t>
  </si>
  <si>
    <t>Tê redução 3/4"x1/2"</t>
  </si>
  <si>
    <t xml:space="preserve">Luva de redução 3/4 x 1/2" </t>
  </si>
  <si>
    <t>Joelho 1/2" NPT 300</t>
  </si>
  <si>
    <t>Regulador 1º estagio com manometro</t>
  </si>
  <si>
    <t>Manômetro NPT 1/2", 0 a 200 psi</t>
  </si>
  <si>
    <t>Mangueira Flexivel</t>
  </si>
  <si>
    <t>Placa de sinalização em pvc cod 1 - (348x348) Proibido fumar</t>
  </si>
  <si>
    <t>Placa de sinalização em pvc cod 6 - (348x348) Perigo Inflamável</t>
  </si>
  <si>
    <t xml:space="preserve">INSTALAÇÕES ELÉTRICAS </t>
  </si>
  <si>
    <t>ELÉTRICA - ACESSÓRIOS P/ ELÉTRODUTO</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</si>
  <si>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</si>
  <si>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</si>
  <si>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</si>
  <si>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</si>
  <si>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</si>
  <si>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</si>
  <si>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</si>
  <si>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</si>
  <si>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</si>
  <si>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</si>
  <si>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</si>
  <si>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</si>
  <si>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</si>
  <si>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</si>
  <si>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</si>
  <si>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Arruela de pressão galvan.</t>
  </si>
  <si>
    <t>1/4"</t>
  </si>
  <si>
    <t>Bucha de nylon</t>
  </si>
  <si>
    <t xml:space="preserve"> S6</t>
  </si>
  <si>
    <t>Fita isolante autofusão</t>
  </si>
  <si>
    <t>2 x 20m</t>
  </si>
  <si>
    <t>Parafuso fenda galvan. cab. panela</t>
  </si>
  <si>
    <t>4,8x45mm autoatarrachante</t>
  </si>
  <si>
    <t>Elétrica - Cabo Unipolar (cobre)</t>
  </si>
  <si>
    <t>Isol.HEPR - ench.EVA - 0,6/1kV (ref. Pirelli Afumex)</t>
  </si>
  <si>
    <t>2,5 mm²</t>
  </si>
  <si>
    <t>16 mm²</t>
  </si>
  <si>
    <t>25 mm²</t>
  </si>
  <si>
    <t>35 mm²</t>
  </si>
  <si>
    <t>50 mm²</t>
  </si>
  <si>
    <t>70 mm²</t>
  </si>
  <si>
    <t>120 mm²</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</si>
  <si>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</si>
  <si>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</si>
  <si>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</si>
  <si>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</si>
  <si>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</si>
  <si>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</si>
  <si>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</si>
  <si>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</si>
  <si>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</si>
  <si>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</si>
  <si>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400x400x400 mm</t>
  </si>
  <si>
    <t>Elétrica - Canaleta PVC</t>
  </si>
  <si>
    <t>Canaleta PVC lisa</t>
  </si>
  <si>
    <t>50x80mm</t>
  </si>
  <si>
    <t>Elétrica - Dispositivo Elétrico - embutido</t>
  </si>
  <si>
    <t>Linha aquática</t>
  </si>
  <si>
    <t>Tomada  2P+T - 16A</t>
  </si>
  <si>
    <t>Placa 2"x4" - ventilador teto</t>
  </si>
  <si>
    <t>Liga/Desliga</t>
  </si>
  <si>
    <t>Placa 2x4"</t>
  </si>
  <si>
    <t>Interruptor simples - 1 tecla</t>
  </si>
  <si>
    <t>Interruptor simples - 2 teclas</t>
  </si>
  <si>
    <t>Placa p/ 1 função</t>
  </si>
  <si>
    <t>Placa p/ 1 função redonda</t>
  </si>
  <si>
    <t>Placa p/ 1 função retangular</t>
  </si>
  <si>
    <t>Placa 4x4"</t>
  </si>
  <si>
    <t>Placa p/ 2 funções redondas</t>
  </si>
  <si>
    <t>S/ placa</t>
  </si>
  <si>
    <t>Tomada hexagonal (NBR 14136) 2P+T 10A</t>
  </si>
  <si>
    <t>Tomada hexagonal (NBR 14136) 2P+T 20A</t>
  </si>
  <si>
    <t>Tomada universal redonda 2P+T 10A</t>
  </si>
  <si>
    <t>Timbre - 127V</t>
  </si>
  <si>
    <t>Placa 4x2" - branca</t>
  </si>
  <si>
    <t>Elétrica - Dispositivo Elétrico - sobrepor</t>
  </si>
  <si>
    <t>Ventilador de teto</t>
  </si>
  <si>
    <t>Ventilador simples</t>
  </si>
  <si>
    <t>Elétrica - Dispositivo de Proteção</t>
  </si>
  <si>
    <t>Disjuntor Unipolar Termomagnético - norma DIN</t>
  </si>
  <si>
    <t>10A</t>
  </si>
  <si>
    <t>74130/1</t>
  </si>
  <si>
    <t>13 A</t>
  </si>
  <si>
    <t>16 A</t>
  </si>
  <si>
    <t>20 A</t>
  </si>
  <si>
    <t>25 A</t>
  </si>
  <si>
    <t>100 A</t>
  </si>
  <si>
    <t>63 A</t>
  </si>
  <si>
    <t>Disjuntor bipolar termomagnético - DIN</t>
  </si>
  <si>
    <t>16A</t>
  </si>
  <si>
    <t>25A</t>
  </si>
  <si>
    <t>Disjuntor tripolar termomagnético - norma DIN</t>
  </si>
  <si>
    <t>74130/5</t>
  </si>
  <si>
    <t>100A</t>
  </si>
  <si>
    <t>74130/6</t>
  </si>
  <si>
    <t>125A</t>
  </si>
  <si>
    <t>74130/8</t>
  </si>
  <si>
    <t>300A</t>
  </si>
  <si>
    <t>74130/10</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</si>
  <si>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</si>
  <si>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</si>
  <si>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</si>
  <si>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</si>
  <si>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</si>
  <si>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</si>
  <si>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</si>
  <si>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</si>
  <si>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</si>
  <si>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</si>
  <si>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</si>
  <si>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</si>
  <si>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</si>
  <si>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</si>
  <si>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Ignitor</t>
  </si>
  <si>
    <t>5000 V</t>
  </si>
  <si>
    <t>Luminária sobrepor p/ fluoresc. Circular</t>
  </si>
  <si>
    <t>22W</t>
  </si>
  <si>
    <t>26 W</t>
  </si>
  <si>
    <t>Plafonier</t>
  </si>
  <si>
    <t>74041/2</t>
  </si>
  <si>
    <t>40 W</t>
  </si>
  <si>
    <t>Projetor p/ alta pressão</t>
  </si>
  <si>
    <t>250 W</t>
  </si>
  <si>
    <t>Reator eletromagnético p/ vapor metálico</t>
  </si>
  <si>
    <t>Reator eletrônico p/ fluorescente circular</t>
  </si>
  <si>
    <t>1x22W</t>
  </si>
  <si>
    <t>1x26W</t>
  </si>
  <si>
    <t>Soquete</t>
  </si>
  <si>
    <t>base E 40</t>
  </si>
  <si>
    <t>Elétrica - Lâmpada de alta pressão</t>
  </si>
  <si>
    <t>Multivapor metálico tubular</t>
  </si>
  <si>
    <t>74246/1</t>
  </si>
  <si>
    <t>Reator eletromagnético p/ vapor de mercúrio 400 W</t>
  </si>
  <si>
    <t>Vapor de mercúrio</t>
  </si>
  <si>
    <t>400 W</t>
  </si>
  <si>
    <t>Elétrica - Lâmpada fluorescente</t>
  </si>
  <si>
    <t>Circular</t>
  </si>
  <si>
    <t>22 W</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</si>
  <si>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</si>
  <si>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</si>
  <si>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</si>
  <si>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</si>
  <si>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</si>
  <si>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</si>
  <si>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</si>
  <si>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</si>
  <si>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</si>
  <si>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</si>
  <si>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</si>
  <si>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</si>
  <si>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Unidade consumidora individual - embutir</t>
  </si>
  <si>
    <t>Caixa p/ 1 medidor trifásico</t>
  </si>
  <si>
    <t>Elétrica - Quadro distrib. chapa pintada - embutir</t>
  </si>
  <si>
    <t>Barr. trif., disj geral, compacto - DIN (Ref. Moratori)</t>
  </si>
  <si>
    <t>74131/4</t>
  </si>
  <si>
    <t>Cap. 18 disj. unip. - In barr. 100 A</t>
  </si>
  <si>
    <t>Barr. trif., disj. geral - DIN (Ref. Moratori)</t>
  </si>
  <si>
    <t>74131/5</t>
  </si>
  <si>
    <t>Cap. 24 disj. unip. - In barr. 150 A</t>
  </si>
  <si>
    <t>Sem barr. - DIN (Ref. Cemar)</t>
  </si>
  <si>
    <t>Cap. 12 disj. unip.</t>
  </si>
  <si>
    <t>Elétrica - Quadro distrib. chapa pintada - sobrepor</t>
  </si>
  <si>
    <t>Sem barr., - DIN (Ref. Moratori)</t>
  </si>
  <si>
    <t>Cap. 16 disj. unip.</t>
  </si>
  <si>
    <t>INSTALAÇÃO DE POSTO DE TRANSFORMAÇÃO 13,8 KVA</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</si>
  <si>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</si>
  <si>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</si>
  <si>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</si>
  <si>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</si>
  <si>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</si>
  <si>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</si>
  <si>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</si>
  <si>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</si>
  <si>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</si>
  <si>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</si>
  <si>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</si>
  <si>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</si>
  <si>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</si>
  <si>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</si>
  <si>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</si>
  <si>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</si>
  <si>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</si>
  <si>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</si>
  <si>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</si>
  <si>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</si>
  <si>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</si>
  <si>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</si>
  <si>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</si>
  <si>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</si>
  <si>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</si>
  <si>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</si>
  <si>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</si>
  <si>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</si>
  <si>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</si>
  <si>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</si>
  <si>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</si>
  <si>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</si>
  <si>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</si>
  <si>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</si>
  <si>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</si>
  <si>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</si>
  <si>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</si>
  <si>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</si>
  <si>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</si>
  <si>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</si>
  <si>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</si>
  <si>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</si>
  <si>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</si>
  <si>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</si>
  <si>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</si>
  <si>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</si>
  <si>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</si>
  <si>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</si>
  <si>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</si>
  <si>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</si>
  <si>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</si>
  <si>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73767/2</t>
  </si>
  <si>
    <t>ALCA PRE-FORMADA DISTRIBUIÇÃO EM ACO RECOBERTO COM ALUMINIO PARA CABO 25MM2, ENCAPADO. FORNECIMENTO E INSTALAÇÃO.</t>
  </si>
  <si>
    <t>73857/2</t>
  </si>
  <si>
    <t>TRANSFORMADOR DISTRIBUICAO 112,5KVA TRIFASICO 60HZ CLASSE 15KV IMERSO EM ÓLEO MINERAL FORNECIMENTO E INSTALACAO</t>
  </si>
  <si>
    <t>73767/3</t>
  </si>
  <si>
    <t>LACO DE ROLDANA PRE-FORMADO ACO RECOBERTO DE ALUMINIO PARA CABO DE ALU MINIO NU BITOLA 25MM2 - FORNECIMENTO E COLOCACAO</t>
  </si>
  <si>
    <t>CABO DE COBRE FLEXÍVEL ISOLADO, 10 MM², ANTI-CHAMA 0,6/1,0 KV, PARA DI STRIBUIÇÃO - FORNECIMENTO E INSTALAÇÃO. AF_12/2015</t>
  </si>
  <si>
    <t>CABO DE COBRE NU 50MM2 - FORNECIMENTO E INSTALACAO</t>
  </si>
  <si>
    <t>HASTE COPPERWELD 5/8 X 3,0M COM CONECTOR</t>
  </si>
  <si>
    <t>CAIXA DE PASSAGEM 80X80X62 FUNDO BRITA COM TAMPA</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</si>
  <si>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</si>
  <si>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</si>
  <si>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</si>
  <si>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</si>
  <si>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</si>
  <si>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</si>
  <si>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</si>
  <si>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ESCAVAÇÃO MANUAL DE VALAS. AF_03/2016</t>
  </si>
  <si>
    <t>REATERRO DE VALA COM COMPACTAÇÃO MANUAL</t>
  </si>
  <si>
    <t xml:space="preserve">SISTEMA DE PROTEÇÃO CONTRA INCENDIO </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</si>
  <si>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</si>
  <si>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</si>
  <si>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</si>
  <si>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</si>
  <si>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</si>
  <si>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</si>
  <si>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</si>
  <si>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</si>
  <si>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</si>
  <si>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</si>
  <si>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REFORÇO DE MURO EXISTENTE </t>
  </si>
  <si>
    <t xml:space="preserve">BROCA DE CONCRETO ARMADO </t>
  </si>
  <si>
    <t>74156/3</t>
  </si>
  <si>
    <t>Broca de concreto armado, controle tipo "C", fck= 13,5Mpa, Ø 25 cm</t>
  </si>
  <si>
    <t>Øm</t>
  </si>
  <si>
    <t xml:space="preserve">Carga de bota fora </t>
  </si>
  <si>
    <t>Transporte de bota forma em caminhão basculante DMT 10 KM</t>
  </si>
  <si>
    <t xml:space="preserve">BLOCOS DE COROAMENTO </t>
  </si>
  <si>
    <t>Fôrma de madeira para estruturas em geral com tábua de 3a, 2 reaproveitamentos.</t>
  </si>
  <si>
    <t xml:space="preserve">BALDRAMES </t>
  </si>
  <si>
    <t>diam</t>
  </si>
  <si>
    <t>M2</t>
  </si>
  <si>
    <t xml:space="preserve">PILARES </t>
  </si>
  <si>
    <t>Concreto estrutural virado em obra, controle "C", consistência para vibração, brita 1 e 2,  fck 25 Mpa</t>
  </si>
  <si>
    <t>Lançamento de concreto em pilares</t>
  </si>
  <si>
    <t xml:space="preserve">Armação de vigas e pilares com ferro 5mm </t>
  </si>
  <si>
    <t xml:space="preserve">Armação de vigas e pilares com ferro 10mm </t>
  </si>
  <si>
    <t xml:space="preserve">VIGAS DE RESPALDO </t>
  </si>
  <si>
    <t>repetição</t>
  </si>
  <si>
    <t xml:space="preserve">Armação de vigas e pilares com ferro 6,3mm </t>
  </si>
  <si>
    <t>Fôrma de chapa compensada para VIGAS em geral, resinada, e=12 mm, 3 reaproveitamentos</t>
  </si>
  <si>
    <t xml:space="preserve">FECHAMENTO E ACABAMENTO DO MURO </t>
  </si>
  <si>
    <t>Alvenária de bloco ceramico 14x19x29</t>
  </si>
  <si>
    <t xml:space="preserve">Gradil metálico conforme projeto arquitetonico </t>
  </si>
  <si>
    <t>Portão frontal de abrir 02 folhas - em grade tubolar (metalon)</t>
  </si>
  <si>
    <t>Portão dos fundos de correr 01 folhas - em grade tubolar(metalon)</t>
  </si>
  <si>
    <t xml:space="preserve">Aplicação de selador acrilico em bloco de concreto </t>
  </si>
  <si>
    <t>Aplicação de pintrura aclica</t>
  </si>
  <si>
    <t xml:space="preserve">Pintura em portões </t>
  </si>
  <si>
    <t>SERVIÇOS DIVERSOS</t>
  </si>
  <si>
    <t xml:space="preserve">REFORMA NA QUADRA EXISTENTE RECUPERAÇÃO DAS MURETAS EXISTENTES </t>
  </si>
  <si>
    <t>74245/1</t>
  </si>
  <si>
    <t>74145/1</t>
  </si>
  <si>
    <t xml:space="preserve">considerado somente para as terças </t>
  </si>
  <si>
    <t xml:space="preserve">Área da quadra  considerado somente para as terças metálicas </t>
  </si>
  <si>
    <t>consderado somente 10%</t>
  </si>
  <si>
    <t>comp9m)</t>
  </si>
  <si>
    <t>altura (m0</t>
  </si>
  <si>
    <t xml:space="preserve">paredes de contenção </t>
  </si>
  <si>
    <t>EXTINTOR INCENDIO TIPO PO QUIMICO 4KG FORNECIMENTO E COLOCACAO</t>
  </si>
  <si>
    <t xml:space="preserve">PLACA DE SINALIZAÇAÕ DE EXTINTOR </t>
  </si>
  <si>
    <t xml:space="preserve">BLOCO DE CONCRETO ARMADO </t>
  </si>
  <si>
    <t>CONSTRUÇÃO DE BASE TIPO RADIER PARA RESERVATÓRIO INFERIOR</t>
  </si>
  <si>
    <t>74005/1</t>
  </si>
  <si>
    <t xml:space="preserve">Radier </t>
  </si>
  <si>
    <t>74076/1</t>
  </si>
  <si>
    <t>GUARDA CORPO E CORRIMÃO</t>
  </si>
  <si>
    <t xml:space="preserve">RAMPA FRONTAL </t>
  </si>
  <si>
    <t xml:space="preserve">RAMPAS </t>
  </si>
  <si>
    <t>74072/2</t>
  </si>
  <si>
    <t xml:space="preserve">PLACA DE INAUGURAÇÃO </t>
  </si>
  <si>
    <t xml:space="preserve">FORNECIMENTO E INSTALAÇÃO DE PLACA DE INAUGURAÇÃO DE 40X60CM </t>
  </si>
  <si>
    <t xml:space="preserve">LIMPEZA DE OBRA </t>
  </si>
  <si>
    <t>LIMPEZA geral da edificação</t>
  </si>
  <si>
    <t xml:space="preserve">LIMPEZA mensal de canteiro </t>
  </si>
  <si>
    <t xml:space="preserve">LIMPEZA de azuleijos </t>
  </si>
  <si>
    <t xml:space="preserve">LIMPEZA de vidros </t>
  </si>
  <si>
    <t>ACETILENO (RECARGA PARA CILINDRO DE CONJUNTO OXICORTE GRANDE)</t>
  </si>
  <si>
    <t xml:space="preserve">KG    </t>
  </si>
  <si>
    <t>OXIGENIO, RECARGA PARA CILINDRO DE CONJUNTO OXICORTE GRANDE</t>
  </si>
  <si>
    <t xml:space="preserve">M3    </t>
  </si>
  <si>
    <t>ACIDO MURIATICO, DILUICAO 10% A 12% PARA USO EM LIMPEZA</t>
  </si>
  <si>
    <t xml:space="preserve">L     </t>
  </si>
  <si>
    <t>DETERGENTE AMONIACO (AMONIA DILUIDA)</t>
  </si>
  <si>
    <t>SODA CAUSTICA EM ESCAMAS</t>
  </si>
  <si>
    <t>BALDE PLASTICO CAPACIDADE *10* L</t>
  </si>
  <si>
    <t xml:space="preserve">UN    </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</si>
  <si>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</si>
  <si>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</si>
  <si>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</si>
  <si>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</si>
  <si>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</si>
  <si>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</si>
  <si>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</si>
  <si>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</si>
  <si>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</si>
  <si>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</si>
  <si>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</si>
  <si>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</si>
  <si>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</si>
  <si>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</si>
  <si>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</si>
  <si>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</si>
  <si>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</si>
  <si>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</si>
  <si>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</si>
  <si>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</si>
  <si>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</si>
  <si>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</si>
  <si>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</si>
  <si>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</si>
  <si>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</si>
  <si>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</si>
  <si>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</si>
  <si>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</si>
  <si>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</si>
  <si>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</si>
  <si>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</si>
  <si>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</si>
  <si>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</si>
  <si>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</si>
  <si>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</si>
  <si>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</si>
  <si>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</si>
  <si>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</si>
  <si>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</si>
  <si>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</si>
  <si>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</si>
  <si>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</si>
  <si>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</si>
  <si>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</si>
  <si>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</si>
  <si>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</si>
  <si>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</si>
  <si>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</si>
  <si>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</si>
  <si>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</si>
  <si>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</si>
  <si>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</si>
  <si>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</si>
  <si>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</si>
  <si>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</si>
  <si>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</si>
  <si>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</si>
  <si>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</si>
  <si>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</si>
  <si>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</si>
  <si>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</si>
  <si>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</si>
  <si>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</si>
  <si>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</si>
  <si>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</si>
  <si>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</si>
  <si>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</si>
  <si>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</si>
  <si>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</si>
  <si>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</si>
  <si>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</si>
  <si>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</si>
  <si>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</si>
  <si>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</si>
  <si>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</si>
  <si>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</si>
  <si>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</si>
  <si>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</si>
  <si>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</si>
  <si>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</si>
  <si>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</si>
  <si>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</si>
  <si>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</si>
  <si>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</si>
  <si>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</si>
  <si>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</si>
  <si>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</si>
  <si>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</si>
  <si>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</si>
  <si>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</si>
  <si>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</si>
  <si>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 xml:space="preserve">310ML </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</si>
  <si>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</si>
  <si>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</si>
  <si>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</si>
  <si>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</si>
  <si>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</si>
  <si>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</si>
  <si>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 xml:space="preserve">JG    </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</si>
  <si>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</si>
  <si>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</si>
  <si>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</si>
  <si>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</si>
  <si>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</si>
  <si>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 xml:space="preserve">H     </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</si>
  <si>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</si>
  <si>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</si>
  <si>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</si>
  <si>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</si>
  <si>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</si>
  <si>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</si>
  <si>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</si>
  <si>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</si>
  <si>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</si>
  <si>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</si>
  <si>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</si>
  <si>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</si>
  <si>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</si>
  <si>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</si>
  <si>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</si>
  <si>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</si>
  <si>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</si>
  <si>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</si>
  <si>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</si>
  <si>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</si>
  <si>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</si>
  <si>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</si>
  <si>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</si>
  <si>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</si>
  <si>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</si>
  <si>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</si>
  <si>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</si>
  <si>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</si>
  <si>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</si>
  <si>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</si>
  <si>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</si>
  <si>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</si>
  <si>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</si>
  <si>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</si>
  <si>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</si>
  <si>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</si>
  <si>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</si>
  <si>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 xml:space="preserve">M     </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</si>
  <si>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</si>
  <si>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</si>
  <si>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</si>
  <si>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</si>
  <si>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</si>
  <si>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</si>
  <si>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</si>
  <si>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</si>
  <si>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</si>
  <si>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</si>
  <si>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</si>
  <si>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</si>
  <si>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</si>
  <si>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</si>
  <si>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</si>
  <si>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</si>
  <si>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</si>
  <si>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</si>
  <si>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</si>
  <si>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</si>
  <si>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</si>
  <si>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</si>
  <si>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</si>
  <si>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</si>
  <si>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</si>
  <si>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</si>
  <si>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</si>
  <si>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</si>
  <si>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</si>
  <si>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</si>
  <si>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</si>
  <si>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</si>
  <si>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</si>
  <si>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</si>
  <si>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</si>
  <si>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</si>
  <si>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</si>
  <si>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</si>
  <si>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</si>
  <si>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</si>
  <si>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</si>
  <si>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</si>
  <si>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</si>
  <si>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</si>
  <si>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</si>
  <si>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</si>
  <si>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</si>
  <si>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</si>
  <si>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</si>
  <si>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</si>
  <si>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</si>
  <si>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</si>
  <si>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</si>
  <si>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</si>
  <si>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</si>
  <si>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</si>
  <si>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</si>
  <si>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</si>
  <si>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</si>
  <si>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</si>
  <si>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</si>
  <si>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</si>
  <si>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</si>
  <si>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</si>
  <si>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</si>
  <si>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</si>
  <si>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</si>
  <si>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 xml:space="preserve">M2    </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</si>
  <si>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</si>
  <si>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</si>
  <si>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</si>
  <si>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</si>
  <si>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</si>
  <si>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</si>
  <si>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</si>
  <si>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</si>
  <si>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</si>
  <si>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</si>
  <si>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</si>
  <si>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</si>
  <si>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</si>
  <si>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</si>
  <si>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</si>
  <si>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</si>
  <si>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</si>
  <si>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</si>
  <si>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</si>
  <si>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</si>
  <si>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</si>
  <si>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</si>
  <si>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</si>
  <si>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</si>
  <si>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</si>
  <si>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</si>
  <si>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</si>
  <si>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</si>
  <si>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</si>
  <si>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</si>
  <si>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</si>
  <si>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</si>
  <si>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</si>
  <si>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</si>
  <si>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</si>
  <si>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</si>
  <si>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</si>
  <si>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</si>
  <si>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</si>
  <si>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</si>
  <si>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</si>
  <si>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</si>
  <si>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</si>
  <si>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14 X 19 X 39 CM (CLASSE B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</si>
  <si>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</si>
  <si>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</si>
  <si>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</si>
  <si>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</si>
  <si>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</si>
  <si>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</si>
  <si>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</si>
  <si>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</si>
  <si>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</si>
  <si>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</si>
  <si>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</si>
  <si>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</si>
  <si>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</si>
  <si>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</si>
  <si>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</si>
  <si>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</si>
  <si>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</si>
  <si>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</si>
  <si>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</si>
  <si>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</si>
  <si>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</si>
  <si>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</si>
  <si>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</si>
  <si>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</si>
  <si>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</si>
  <si>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</si>
  <si>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</si>
  <si>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</si>
  <si>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</si>
  <si>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</si>
  <si>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</si>
  <si>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</si>
  <si>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</si>
  <si>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</si>
  <si>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</si>
  <si>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</si>
  <si>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</si>
  <si>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</si>
  <si>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</si>
  <si>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</si>
  <si>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</si>
  <si>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</si>
  <si>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</si>
  <si>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</si>
  <si>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</si>
  <si>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</si>
  <si>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</si>
  <si>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</si>
  <si>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</si>
  <si>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</si>
  <si>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</si>
  <si>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</si>
  <si>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</si>
  <si>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</si>
  <si>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</si>
  <si>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</si>
  <si>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</si>
  <si>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</si>
  <si>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</si>
  <si>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</si>
  <si>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</si>
  <si>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</si>
  <si>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</si>
  <si>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</si>
  <si>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</si>
  <si>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</si>
  <si>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</si>
  <si>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</si>
  <si>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</si>
  <si>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</si>
  <si>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</si>
  <si>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</si>
  <si>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</si>
  <si>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</si>
  <si>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</si>
  <si>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</si>
  <si>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</si>
  <si>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</si>
  <si>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</si>
  <si>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</si>
  <si>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</si>
  <si>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</si>
  <si>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</si>
  <si>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</si>
  <si>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</si>
  <si>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</si>
  <si>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</si>
  <si>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</si>
  <si>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</si>
  <si>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</si>
  <si>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</si>
  <si>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</si>
  <si>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</si>
  <si>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</si>
  <si>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</si>
  <si>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</si>
  <si>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</si>
  <si>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</si>
  <si>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</si>
  <si>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</si>
  <si>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</si>
  <si>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</si>
  <si>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</si>
  <si>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</si>
  <si>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</si>
  <si>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</si>
  <si>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</si>
  <si>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</si>
  <si>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</si>
  <si>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</si>
  <si>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</si>
  <si>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</si>
  <si>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</si>
  <si>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</si>
  <si>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</si>
  <si>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</si>
  <si>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</si>
  <si>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</si>
  <si>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</si>
  <si>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</si>
  <si>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</si>
  <si>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</si>
  <si>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</si>
  <si>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</si>
  <si>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</si>
  <si>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</si>
  <si>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</si>
  <si>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</si>
  <si>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</si>
  <si>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</si>
  <si>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</si>
  <si>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</si>
  <si>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</si>
  <si>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</si>
  <si>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</si>
  <si>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</si>
  <si>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</si>
  <si>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</si>
  <si>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</si>
  <si>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</si>
  <si>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</si>
  <si>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</si>
  <si>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</si>
  <si>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</si>
  <si>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</si>
  <si>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</si>
  <si>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</si>
  <si>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</si>
  <si>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</si>
  <si>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</si>
  <si>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</si>
  <si>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</si>
  <si>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</si>
  <si>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</si>
  <si>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</si>
  <si>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</si>
  <si>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</si>
  <si>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</si>
  <si>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</si>
  <si>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</si>
  <si>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</si>
  <si>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</si>
  <si>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</si>
  <si>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</si>
  <si>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</si>
  <si>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</si>
  <si>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</si>
  <si>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</si>
  <si>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</si>
  <si>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</si>
  <si>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</si>
  <si>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</si>
  <si>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</si>
  <si>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</si>
  <si>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</si>
  <si>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</si>
  <si>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</si>
  <si>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</si>
  <si>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</si>
  <si>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</si>
  <si>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</si>
  <si>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</si>
  <si>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</si>
  <si>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</si>
  <si>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</si>
  <si>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</si>
  <si>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</si>
  <si>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</si>
  <si>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</si>
  <si>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</si>
  <si>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</si>
  <si>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</si>
  <si>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</si>
  <si>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</si>
  <si>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</si>
  <si>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</si>
  <si>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</si>
  <si>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</si>
  <si>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</si>
  <si>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</si>
  <si>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</si>
  <si>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</si>
  <si>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</si>
  <si>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</si>
  <si>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</si>
  <si>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</si>
  <si>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</si>
  <si>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</si>
  <si>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</si>
  <si>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</si>
  <si>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</si>
  <si>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</si>
  <si>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</si>
  <si>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</si>
  <si>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</si>
  <si>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</si>
  <si>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</si>
  <si>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</si>
  <si>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</si>
  <si>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</si>
  <si>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</si>
  <si>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</si>
  <si>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</si>
  <si>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</si>
  <si>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</si>
  <si>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</si>
  <si>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</si>
  <si>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</si>
  <si>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</si>
  <si>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</si>
  <si>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</si>
  <si>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</si>
  <si>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</si>
  <si>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</si>
  <si>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</si>
  <si>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</si>
  <si>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</si>
  <si>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</si>
  <si>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</si>
  <si>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</si>
  <si>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</si>
  <si>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</si>
  <si>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</si>
  <si>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</si>
  <si>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</si>
  <si>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</si>
  <si>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</si>
  <si>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</si>
  <si>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</si>
  <si>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</si>
  <si>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</si>
  <si>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</si>
  <si>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</si>
  <si>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</si>
  <si>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</si>
  <si>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</si>
  <si>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</si>
  <si>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</si>
  <si>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</si>
  <si>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</si>
  <si>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</si>
  <si>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</si>
  <si>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</si>
  <si>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</si>
  <si>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</si>
  <si>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</si>
  <si>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</si>
  <si>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</si>
  <si>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</si>
  <si>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</si>
  <si>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</si>
  <si>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</si>
  <si>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</si>
  <si>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</si>
  <si>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</si>
  <si>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</si>
  <si>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</si>
  <si>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</si>
  <si>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</si>
  <si>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</si>
  <si>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</si>
  <si>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</si>
  <si>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</si>
  <si>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</si>
  <si>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</si>
  <si>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</si>
  <si>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</si>
  <si>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</si>
  <si>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</si>
  <si>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</si>
  <si>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</si>
  <si>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</si>
  <si>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</si>
  <si>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</si>
  <si>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</si>
  <si>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</si>
  <si>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</si>
  <si>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</si>
  <si>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</si>
  <si>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</si>
  <si>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</si>
  <si>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</si>
  <si>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</si>
  <si>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CIMENTO IMPERMEABILIZANTE DE PEGA ULTRARRAPIDA PARA TAMPONAMENTOS</t>
  </si>
  <si>
    <t>CIMENTO PORTLAND COMPOSTO CP II-32</t>
  </si>
  <si>
    <t>CIMENTO BRANCO</t>
  </si>
  <si>
    <t>ARGAMASSA COLANTE AC I PARA CERAMICAS</t>
  </si>
  <si>
    <t>CIMENTO PORTLAND POZOLANICO CP IV- 32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</si>
  <si>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</si>
  <si>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</si>
  <si>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</si>
  <si>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</si>
  <si>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</si>
  <si>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</si>
  <si>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</si>
  <si>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</si>
  <si>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</si>
  <si>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</si>
  <si>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</si>
  <si>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</si>
  <si>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</si>
  <si>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</si>
  <si>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</si>
  <si>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 xml:space="preserve">T     </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</si>
  <si>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</si>
  <si>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</si>
  <si>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</si>
  <si>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</si>
  <si>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</si>
  <si>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</si>
  <si>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</si>
  <si>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</si>
  <si>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</si>
  <si>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</si>
  <si>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</si>
  <si>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</si>
  <si>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</si>
  <si>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</si>
  <si>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</si>
  <si>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</si>
  <si>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</si>
  <si>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</si>
  <si>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</si>
  <si>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</si>
  <si>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</si>
  <si>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</si>
  <si>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</si>
  <si>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</si>
  <si>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</si>
  <si>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</si>
  <si>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</si>
  <si>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</si>
  <si>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</si>
  <si>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</si>
  <si>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</si>
  <si>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</si>
  <si>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</si>
  <si>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</si>
  <si>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</si>
  <si>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</si>
  <si>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</si>
  <si>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</si>
  <si>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</si>
  <si>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</si>
  <si>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</si>
  <si>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</si>
  <si>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 xml:space="preserve">CJ    </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</si>
  <si>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</si>
  <si>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</si>
  <si>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</si>
  <si>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</si>
  <si>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</si>
  <si>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</si>
  <si>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</si>
  <si>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</si>
  <si>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</si>
  <si>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</si>
  <si>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</si>
  <si>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</si>
  <si>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</si>
  <si>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</si>
  <si>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</si>
  <si>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</si>
  <si>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</si>
  <si>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</si>
  <si>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</si>
  <si>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</si>
  <si>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</si>
  <si>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</si>
  <si>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</si>
  <si>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</si>
  <si>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</si>
  <si>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</si>
  <si>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</si>
  <si>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</si>
  <si>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</si>
  <si>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</si>
  <si>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</si>
  <si>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</si>
  <si>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</si>
  <si>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</si>
  <si>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</si>
  <si>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</si>
  <si>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</si>
  <si>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</si>
  <si>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</si>
  <si>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</si>
  <si>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</si>
  <si>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</si>
  <si>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</si>
  <si>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</si>
  <si>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</si>
  <si>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</si>
  <si>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</si>
  <si>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</si>
  <si>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</si>
  <si>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</si>
  <si>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</si>
  <si>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</si>
  <si>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</si>
  <si>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</si>
  <si>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</si>
  <si>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</si>
  <si>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</si>
  <si>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</si>
  <si>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</si>
  <si>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</si>
  <si>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</si>
  <si>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</si>
  <si>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</si>
  <si>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</si>
  <si>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</si>
  <si>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</si>
  <si>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</si>
  <si>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</si>
  <si>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</si>
  <si>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</si>
  <si>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</si>
  <si>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</si>
  <si>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</si>
  <si>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</si>
  <si>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</si>
  <si>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</si>
  <si>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</si>
  <si>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</si>
  <si>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</si>
  <si>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</si>
  <si>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</si>
  <si>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</si>
  <si>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</si>
  <si>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</si>
  <si>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</si>
  <si>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</si>
  <si>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</si>
  <si>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</si>
  <si>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</si>
  <si>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</si>
  <si>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</si>
  <si>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LONGA, PVC, PB, JE, 45 GRAUS, DN 200 MM, PARA REDE COLETORA ESGOTO (NBR 10569)</t>
  </si>
  <si>
    <t>CURVA LONGA PVC, PB, JE, 45 GRAUS, DN 250 MM, PARA REDE COLETORA ESGOTO (NBR 10569)</t>
  </si>
  <si>
    <t>CURVA PVC PBA, JE, PB, 22 GRAUS, DN 100 / DE 110 MM, PARA REDE AGUA (NBR 10351)</t>
  </si>
  <si>
    <t>CURVA LONGA PVC, PB, JE, 45 GRAUS, DN 150 MM, PARA REDE COLETORA ESGOTO (NBR 10569)</t>
  </si>
  <si>
    <t>CURVA PVC PBA, JE, PB, 90 GRAUS, DN 50 / DE 60 MM, PARA REDE AGUA (NBR 10351)</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</si>
  <si>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</si>
  <si>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</si>
  <si>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</si>
  <si>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</si>
  <si>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</si>
  <si>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</si>
  <si>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</si>
  <si>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</si>
  <si>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</si>
  <si>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</si>
  <si>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</si>
  <si>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</si>
  <si>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</si>
  <si>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</si>
  <si>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</si>
  <si>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</si>
  <si>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</si>
  <si>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</si>
  <si>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</si>
  <si>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</si>
  <si>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</si>
  <si>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</si>
  <si>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</si>
  <si>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</si>
  <si>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</si>
  <si>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</si>
  <si>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</si>
  <si>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</si>
  <si>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</si>
  <si>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</si>
  <si>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</si>
  <si>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</si>
  <si>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</si>
  <si>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</si>
  <si>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</si>
  <si>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</si>
  <si>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</si>
  <si>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</si>
  <si>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</si>
  <si>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</si>
  <si>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</si>
  <si>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</si>
  <si>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</si>
  <si>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</si>
  <si>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</si>
  <si>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</si>
  <si>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</si>
  <si>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</si>
  <si>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</si>
  <si>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</si>
  <si>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</si>
  <si>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</si>
  <si>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</si>
  <si>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</si>
  <si>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</si>
  <si>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</si>
  <si>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</si>
  <si>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</si>
  <si>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</si>
  <si>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</si>
  <si>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</si>
  <si>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</si>
  <si>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</si>
  <si>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</si>
  <si>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</si>
  <si>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</si>
  <si>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</si>
  <si>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</si>
  <si>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</si>
  <si>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</si>
  <si>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</si>
  <si>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REDES  DE AGUA  E ESGOTO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</si>
  <si>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</si>
  <si>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</si>
  <si>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</si>
  <si>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</si>
  <si>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</si>
  <si>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</si>
  <si>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</si>
  <si>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</si>
  <si>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</si>
  <si>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</si>
  <si>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</si>
  <si>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</si>
  <si>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</si>
  <si>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</si>
  <si>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</si>
  <si>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</si>
  <si>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</si>
  <si>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</si>
  <si>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</si>
  <si>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</si>
  <si>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</si>
  <si>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</si>
  <si>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</si>
  <si>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</si>
  <si>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</si>
  <si>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</si>
  <si>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</si>
  <si>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</si>
  <si>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</si>
  <si>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</si>
  <si>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</si>
  <si>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</si>
  <si>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</si>
  <si>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</si>
  <si>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</si>
  <si>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</si>
  <si>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</si>
  <si>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</si>
  <si>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</si>
  <si>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</si>
  <si>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</si>
  <si>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</si>
  <si>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</si>
  <si>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</si>
  <si>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</si>
  <si>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</si>
  <si>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</si>
  <si>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</si>
  <si>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</si>
  <si>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</si>
  <si>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</si>
  <si>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</si>
  <si>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</si>
  <si>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</si>
  <si>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</si>
  <si>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</si>
  <si>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</si>
  <si>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</si>
  <si>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</si>
  <si>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</si>
  <si>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</si>
  <si>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</si>
  <si>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</si>
  <si>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</si>
  <si>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</si>
  <si>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</si>
  <si>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</si>
  <si>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</si>
  <si>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</si>
  <si>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</si>
  <si>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</si>
  <si>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</si>
  <si>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</si>
  <si>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</si>
  <si>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</si>
  <si>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</si>
  <si>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</si>
  <si>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</si>
  <si>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</si>
  <si>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</si>
  <si>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</si>
  <si>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</si>
  <si>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</si>
  <si>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</si>
  <si>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</si>
  <si>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</si>
  <si>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</si>
  <si>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</si>
  <si>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</si>
  <si>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</si>
  <si>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</si>
  <si>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</si>
  <si>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</si>
  <si>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</si>
  <si>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</si>
  <si>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</si>
  <si>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</si>
  <si>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</si>
  <si>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</si>
  <si>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</si>
  <si>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</si>
  <si>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</si>
  <si>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</si>
  <si>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</si>
  <si>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</si>
  <si>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</si>
  <si>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</si>
  <si>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</si>
  <si>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</si>
  <si>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</si>
  <si>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</si>
  <si>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</si>
  <si>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</si>
  <si>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</si>
  <si>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</si>
  <si>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</si>
  <si>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</si>
  <si>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</si>
  <si>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</si>
  <si>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</si>
  <si>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</si>
  <si>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</si>
  <si>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</si>
  <si>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</si>
  <si>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</si>
  <si>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</si>
  <si>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</si>
  <si>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</si>
  <si>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</si>
  <si>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</si>
  <si>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</si>
  <si>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</si>
  <si>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</si>
  <si>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</si>
  <si>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</si>
  <si>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</si>
  <si>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</si>
  <si>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</si>
  <si>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</si>
  <si>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</si>
  <si>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</si>
  <si>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</si>
  <si>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</si>
  <si>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</si>
  <si>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</si>
  <si>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</si>
  <si>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</si>
  <si>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</si>
  <si>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</si>
  <si>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</si>
  <si>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</si>
  <si>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</si>
  <si>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</si>
  <si>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</si>
  <si>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</si>
  <si>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</si>
  <si>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</si>
  <si>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</si>
  <si>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</si>
  <si>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</si>
  <si>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</si>
  <si>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</si>
  <si>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</si>
  <si>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</si>
  <si>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</si>
  <si>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</si>
  <si>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 xml:space="preserve">KW/H  </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</si>
  <si>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</si>
  <si>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</si>
  <si>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</si>
  <si>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</si>
  <si>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</si>
  <si>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</si>
  <si>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</si>
  <si>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</si>
  <si>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</si>
  <si>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</si>
  <si>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</si>
  <si>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</si>
  <si>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</si>
  <si>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</si>
  <si>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</si>
  <si>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</si>
  <si>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</si>
  <si>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</si>
  <si>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</si>
  <si>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</si>
  <si>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</si>
  <si>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</si>
  <si>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</si>
  <si>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</si>
  <si>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</si>
  <si>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</si>
  <si>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</si>
  <si>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</si>
  <si>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</si>
  <si>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</si>
  <si>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</si>
  <si>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</si>
  <si>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</si>
  <si>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</si>
  <si>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</si>
  <si>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</si>
  <si>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</si>
  <si>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</si>
  <si>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</si>
  <si>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</si>
  <si>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</si>
  <si>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</si>
  <si>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</si>
  <si>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</si>
  <si>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</si>
  <si>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</si>
  <si>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</si>
  <si>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</si>
  <si>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</si>
  <si>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</si>
  <si>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</si>
  <si>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</si>
  <si>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</si>
  <si>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</si>
  <si>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</si>
  <si>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</si>
  <si>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</si>
  <si>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</si>
  <si>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</si>
  <si>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</si>
  <si>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</si>
  <si>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</si>
  <si>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</si>
  <si>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</si>
  <si>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</si>
  <si>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</si>
  <si>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</si>
  <si>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</si>
  <si>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</si>
  <si>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</si>
  <si>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</si>
  <si>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</si>
  <si>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</si>
  <si>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</si>
  <si>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</si>
  <si>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</si>
  <si>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</si>
  <si>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</si>
  <si>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</si>
  <si>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</si>
  <si>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</si>
  <si>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</si>
  <si>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</si>
  <si>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</si>
  <si>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</si>
  <si>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</si>
  <si>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</si>
  <si>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</si>
  <si>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</si>
  <si>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</si>
  <si>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</si>
  <si>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</si>
  <si>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</si>
  <si>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</si>
  <si>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</si>
  <si>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</si>
  <si>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</si>
  <si>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</si>
  <si>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</si>
  <si>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</si>
  <si>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</si>
  <si>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</si>
  <si>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</si>
  <si>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</si>
  <si>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</si>
  <si>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</si>
  <si>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</si>
  <si>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</si>
  <si>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</si>
  <si>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</si>
  <si>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</si>
  <si>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</si>
  <si>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</si>
  <si>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</si>
  <si>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</si>
  <si>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</si>
  <si>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</si>
  <si>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</si>
  <si>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</si>
  <si>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</si>
  <si>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</si>
  <si>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</si>
  <si>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</si>
  <si>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</si>
  <si>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</si>
  <si>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</si>
  <si>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</si>
  <si>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</si>
  <si>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</si>
  <si>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</si>
  <si>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</si>
  <si>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</si>
  <si>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</si>
  <si>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</si>
  <si>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</si>
  <si>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</si>
  <si>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</si>
  <si>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</si>
  <si>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</si>
  <si>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</si>
  <si>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</si>
  <si>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</si>
  <si>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</si>
  <si>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</si>
  <si>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</si>
  <si>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</si>
  <si>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</si>
  <si>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</si>
  <si>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</si>
  <si>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</si>
  <si>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</si>
  <si>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</si>
  <si>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</si>
  <si>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</si>
  <si>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</si>
  <si>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</si>
  <si>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</si>
  <si>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</si>
  <si>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</si>
  <si>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</si>
  <si>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</si>
  <si>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</si>
  <si>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</si>
  <si>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</si>
  <si>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</si>
  <si>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</si>
  <si>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</si>
  <si>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</si>
  <si>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</si>
  <si>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</si>
  <si>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</si>
  <si>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</si>
  <si>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</si>
  <si>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</si>
  <si>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</si>
  <si>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</si>
  <si>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</si>
  <si>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</si>
  <si>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</si>
  <si>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</si>
  <si>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</si>
  <si>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</si>
  <si>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</si>
  <si>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</si>
  <si>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</si>
  <si>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</si>
  <si>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</si>
  <si>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</si>
  <si>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</si>
  <si>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</si>
  <si>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</si>
  <si>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</si>
  <si>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</si>
  <si>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</si>
  <si>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</si>
  <si>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</si>
  <si>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</si>
  <si>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</si>
  <si>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</si>
  <si>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</si>
  <si>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</si>
  <si>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</si>
  <si>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</si>
  <si>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</si>
  <si>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</si>
  <si>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</si>
  <si>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</si>
  <si>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</si>
  <si>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</si>
  <si>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</si>
  <si>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</si>
  <si>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</si>
  <si>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</si>
  <si>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</si>
  <si>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</si>
  <si>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</si>
  <si>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</si>
  <si>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</si>
  <si>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</si>
  <si>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</si>
  <si>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</si>
  <si>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</si>
  <si>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</si>
  <si>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</si>
  <si>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</si>
  <si>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</si>
  <si>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</si>
  <si>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</si>
  <si>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</si>
  <si>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</si>
  <si>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</si>
  <si>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</si>
  <si>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</si>
  <si>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</si>
  <si>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</si>
  <si>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</si>
  <si>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</si>
  <si>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</si>
  <si>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</si>
  <si>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</si>
  <si>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</si>
  <si>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</si>
  <si>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</si>
  <si>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</si>
  <si>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</si>
  <si>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</si>
  <si>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</si>
  <si>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</si>
  <si>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</si>
  <si>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</si>
  <si>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</si>
  <si>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</si>
  <si>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</si>
  <si>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</si>
  <si>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</si>
  <si>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</si>
  <si>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</si>
  <si>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</si>
  <si>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</si>
  <si>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</si>
  <si>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</si>
  <si>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</si>
  <si>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</si>
  <si>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</si>
  <si>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</si>
  <si>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</si>
  <si>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</si>
  <si>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</si>
  <si>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</si>
  <si>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</si>
  <si>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</si>
  <si>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</si>
  <si>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</si>
  <si>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</si>
  <si>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</si>
  <si>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</si>
  <si>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</si>
  <si>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</si>
  <si>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</si>
  <si>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</si>
  <si>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</si>
  <si>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</si>
  <si>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</si>
  <si>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</si>
  <si>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</si>
  <si>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</si>
  <si>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</si>
  <si>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</si>
  <si>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</si>
  <si>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</si>
  <si>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</si>
  <si>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</si>
  <si>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</si>
  <si>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</si>
  <si>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</si>
  <si>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</si>
  <si>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</si>
  <si>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</si>
  <si>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</si>
  <si>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</si>
  <si>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</si>
  <si>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</si>
  <si>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</si>
  <si>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</si>
  <si>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</si>
  <si>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</si>
  <si>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</si>
  <si>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</si>
  <si>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</si>
  <si>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</si>
  <si>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</si>
  <si>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</si>
  <si>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</si>
  <si>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</si>
  <si>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</si>
  <si>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</si>
  <si>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</si>
  <si>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</si>
  <si>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</si>
  <si>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</si>
  <si>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</si>
  <si>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</si>
  <si>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</si>
  <si>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</si>
  <si>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</si>
  <si>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</si>
  <si>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</si>
  <si>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</si>
  <si>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</si>
  <si>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</si>
  <si>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</si>
  <si>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</si>
  <si>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</si>
  <si>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</si>
  <si>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</si>
  <si>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</si>
  <si>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</si>
  <si>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</si>
  <si>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</si>
  <si>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</si>
  <si>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</si>
  <si>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</si>
  <si>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</si>
  <si>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</si>
  <si>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</si>
  <si>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</si>
  <si>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</si>
  <si>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</si>
  <si>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</si>
  <si>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</si>
  <si>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</si>
  <si>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</si>
  <si>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</si>
  <si>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</si>
  <si>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</si>
  <si>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</si>
  <si>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</si>
  <si>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</si>
  <si>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</si>
  <si>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</si>
  <si>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</si>
  <si>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</si>
  <si>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</si>
  <si>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</si>
  <si>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</si>
  <si>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</si>
  <si>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</si>
  <si>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</si>
  <si>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</si>
  <si>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</si>
  <si>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</si>
  <si>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</si>
  <si>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</si>
  <si>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</si>
  <si>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</si>
  <si>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</si>
  <si>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</si>
  <si>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</si>
  <si>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</si>
  <si>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</si>
  <si>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</si>
  <si>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</si>
  <si>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</si>
  <si>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</si>
  <si>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</si>
  <si>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</si>
  <si>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</si>
  <si>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</si>
  <si>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</si>
  <si>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</si>
  <si>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</si>
  <si>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</si>
  <si>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</si>
  <si>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</si>
  <si>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</si>
  <si>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</si>
  <si>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</si>
  <si>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</si>
  <si>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</si>
  <si>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</si>
  <si>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</si>
  <si>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</si>
  <si>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</si>
  <si>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</si>
  <si>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</si>
  <si>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</si>
  <si>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 xml:space="preserve">GL    </t>
  </si>
  <si>
    <t>MASSA EPOXI BICOMPONENTE (MASSA + CATALIZADOR)</t>
  </si>
  <si>
    <t xml:space="preserve">18L   </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</si>
  <si>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</si>
  <si>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</si>
  <si>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</si>
  <si>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</si>
  <si>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</si>
  <si>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</si>
  <si>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</si>
  <si>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</si>
  <si>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</si>
  <si>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</si>
  <si>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</si>
  <si>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</si>
  <si>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</si>
  <si>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</si>
  <si>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</si>
  <si>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</si>
  <si>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</si>
  <si>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</si>
  <si>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</si>
  <si>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</si>
  <si>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</si>
  <si>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</si>
  <si>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</si>
  <si>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</si>
  <si>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</si>
  <si>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</si>
  <si>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</si>
  <si>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</si>
  <si>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</si>
  <si>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</si>
  <si>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</si>
  <si>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</si>
  <si>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</si>
  <si>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</si>
  <si>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</si>
  <si>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</si>
  <si>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</si>
  <si>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</si>
  <si>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</si>
  <si>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</si>
  <si>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</si>
  <si>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</si>
  <si>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</si>
  <si>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</si>
  <si>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</si>
  <si>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</si>
  <si>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</si>
  <si>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</si>
  <si>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</si>
  <si>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</si>
  <si>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</si>
  <si>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</si>
  <si>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</si>
  <si>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</si>
  <si>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</si>
  <si>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</si>
  <si>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</si>
  <si>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</si>
  <si>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</si>
  <si>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</si>
  <si>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</si>
  <si>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</si>
  <si>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</si>
  <si>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</si>
  <si>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</si>
  <si>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</si>
  <si>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</si>
  <si>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</si>
  <si>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</si>
  <si>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</si>
  <si>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</si>
  <si>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</si>
  <si>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</si>
  <si>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</si>
  <si>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</si>
  <si>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</si>
  <si>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</si>
  <si>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</si>
  <si>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</si>
  <si>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</si>
  <si>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</si>
  <si>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</si>
  <si>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</si>
  <si>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</si>
  <si>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</si>
  <si>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</si>
  <si>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</si>
  <si>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</si>
  <si>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</si>
  <si>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</si>
  <si>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</si>
  <si>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</si>
  <si>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</si>
  <si>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</si>
  <si>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</si>
  <si>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</si>
  <si>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</si>
  <si>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</si>
  <si>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</si>
  <si>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</si>
  <si>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</si>
  <si>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</si>
  <si>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</si>
  <si>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</si>
  <si>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</si>
  <si>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</si>
  <si>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</si>
  <si>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</si>
  <si>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</si>
  <si>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</si>
  <si>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</si>
  <si>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</si>
  <si>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</si>
  <si>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</si>
  <si>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</si>
  <si>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</si>
  <si>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</si>
  <si>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</si>
  <si>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</si>
  <si>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</si>
  <si>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</si>
  <si>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</si>
  <si>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</si>
  <si>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</si>
  <si>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</si>
  <si>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</si>
  <si>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</si>
  <si>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</si>
  <si>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</si>
  <si>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</si>
  <si>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</si>
  <si>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</si>
  <si>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</si>
  <si>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</si>
  <si>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</si>
  <si>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</si>
  <si>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</si>
  <si>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</si>
  <si>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</si>
  <si>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</si>
  <si>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</si>
  <si>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</si>
  <si>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</si>
  <si>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</si>
  <si>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</si>
  <si>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 xml:space="preserve">MIL   </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</si>
  <si>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</si>
  <si>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</si>
  <si>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</si>
  <si>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</si>
  <si>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</si>
  <si>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</si>
  <si>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</si>
  <si>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</si>
  <si>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</si>
  <si>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</si>
  <si>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</si>
  <si>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</si>
  <si>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</si>
  <si>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</si>
  <si>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</si>
  <si>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</si>
  <si>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</si>
  <si>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</si>
  <si>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</si>
  <si>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</si>
  <si>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</si>
  <si>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</si>
  <si>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</si>
  <si>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</si>
  <si>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</si>
  <si>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</si>
  <si>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</si>
  <si>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</si>
  <si>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</si>
  <si>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</si>
  <si>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</si>
  <si>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</si>
  <si>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</si>
  <si>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</si>
  <si>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</si>
  <si>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</si>
  <si>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</si>
  <si>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</si>
  <si>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</si>
  <si>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</si>
  <si>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</si>
  <si>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</si>
  <si>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</si>
  <si>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</si>
  <si>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</si>
  <si>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</si>
  <si>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</si>
  <si>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</si>
  <si>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</si>
  <si>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</si>
  <si>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</si>
  <si>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</si>
  <si>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</si>
  <si>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</si>
  <si>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</si>
  <si>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</si>
  <si>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</si>
  <si>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</si>
  <si>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</si>
  <si>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</si>
  <si>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</si>
  <si>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</si>
  <si>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</si>
  <si>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</si>
  <si>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</si>
  <si>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</si>
  <si>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</si>
  <si>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</si>
  <si>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</si>
  <si>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</si>
  <si>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</si>
  <si>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</si>
  <si>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</si>
  <si>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</si>
  <si>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</si>
  <si>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</si>
  <si>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</si>
  <si>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</si>
  <si>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</si>
  <si>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</si>
  <si>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</si>
  <si>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</si>
  <si>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</si>
  <si>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</si>
  <si>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</si>
  <si>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</si>
  <si>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</si>
  <si>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</si>
  <si>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</si>
  <si>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</si>
  <si>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</si>
  <si>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</si>
  <si>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</si>
  <si>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</si>
  <si>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</si>
  <si>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</si>
  <si>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</si>
  <si>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</si>
  <si>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</si>
  <si>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</si>
  <si>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</si>
  <si>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</si>
  <si>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</si>
  <si>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</si>
  <si>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</si>
  <si>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</si>
  <si>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</si>
  <si>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</si>
  <si>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</si>
  <si>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</si>
  <si>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</si>
  <si>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</si>
  <si>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</si>
  <si>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</si>
  <si>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</si>
  <si>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</si>
  <si>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</si>
  <si>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</si>
  <si>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</si>
  <si>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</si>
  <si>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</si>
  <si>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</si>
  <si>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</si>
  <si>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</si>
  <si>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</si>
  <si>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</si>
  <si>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</si>
  <si>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</si>
  <si>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</si>
  <si>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</si>
  <si>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</si>
  <si>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</si>
  <si>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</si>
  <si>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</si>
  <si>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</si>
  <si>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</si>
  <si>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</si>
  <si>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</si>
  <si>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</si>
  <si>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</si>
  <si>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</si>
  <si>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</si>
  <si>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</si>
  <si>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</si>
  <si>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</si>
  <si>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</si>
  <si>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</si>
  <si>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</si>
  <si>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</si>
  <si>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</si>
  <si>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</si>
  <si>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</si>
  <si>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</si>
  <si>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</si>
  <si>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</si>
  <si>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</si>
  <si>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</si>
  <si>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</si>
  <si>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</si>
  <si>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</si>
  <si>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</si>
  <si>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</si>
  <si>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</si>
  <si>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</si>
  <si>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</si>
  <si>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</si>
  <si>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</si>
  <si>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</si>
  <si>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</si>
  <si>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</si>
  <si>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</si>
  <si>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</si>
  <si>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</si>
  <si>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</si>
  <si>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 xml:space="preserve">PAR   </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</si>
  <si>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</si>
  <si>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</si>
  <si>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</si>
  <si>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</si>
  <si>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</si>
  <si>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</si>
  <si>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</si>
  <si>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</si>
  <si>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</si>
  <si>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</si>
  <si>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</si>
  <si>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</si>
  <si>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</si>
  <si>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</si>
  <si>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</si>
  <si>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</si>
  <si>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</si>
  <si>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</si>
  <si>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</si>
  <si>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</si>
  <si>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</si>
  <si>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</si>
  <si>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CHP</t>
  </si>
  <si>
    <t>ESCAVADEIRA HIDRÁULICA SOBRE ESTEIRAS, CAÇAMBA 0,80 M3, PESO OPERACIONAL 17 T, POTENCIA BRUTA 111 HP - CHI DIURNO. AF_06/2014</t>
  </si>
  <si>
    <t>CHI</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</si>
  <si>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</si>
  <si>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</si>
  <si>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</si>
  <si>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</si>
  <si>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</si>
  <si>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</si>
  <si>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</si>
  <si>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</si>
  <si>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</si>
  <si>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</si>
  <si>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</si>
  <si>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</si>
  <si>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</si>
  <si>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</si>
  <si>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</si>
  <si>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</si>
  <si>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</si>
  <si>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</si>
  <si>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</si>
  <si>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</si>
  <si>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</si>
  <si>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</si>
  <si>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</si>
  <si>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</si>
  <si>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</si>
  <si>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</si>
  <si>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</si>
  <si>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</si>
  <si>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</si>
  <si>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</si>
  <si>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</si>
  <si>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</si>
  <si>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</si>
  <si>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</si>
  <si>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</si>
  <si>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</si>
  <si>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</si>
  <si>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</si>
  <si>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</si>
  <si>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</si>
  <si>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</si>
  <si>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</si>
  <si>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</si>
  <si>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</si>
  <si>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</si>
  <si>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</si>
  <si>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</si>
  <si>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</si>
  <si>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</si>
  <si>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</si>
  <si>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</si>
  <si>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</si>
  <si>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</si>
  <si>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</si>
  <si>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</si>
  <si>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</si>
  <si>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</si>
  <si>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</si>
  <si>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</si>
  <si>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5,2 M3 - CHP DIURNO. AF_06/2014</t>
  </si>
  <si>
    <t>TRATOR DE ESTEIRAS, POTÊNCIA 170 HP, PESO OPERACIONAL 19 T, CAÇAMBA 5,2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</si>
  <si>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</si>
  <si>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</si>
  <si>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</si>
  <si>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</si>
  <si>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</si>
  <si>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</si>
  <si>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</si>
  <si>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</si>
  <si>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</si>
  <si>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</si>
  <si>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</si>
  <si>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</si>
  <si>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</si>
  <si>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</si>
  <si>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</si>
  <si>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</si>
  <si>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</si>
  <si>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</si>
  <si>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</si>
  <si>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</si>
  <si>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</si>
  <si>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</si>
  <si>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</si>
  <si>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</si>
  <si>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</si>
  <si>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</si>
  <si>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</si>
  <si>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</si>
  <si>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</si>
  <si>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</si>
  <si>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</si>
  <si>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</si>
  <si>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</si>
  <si>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</si>
  <si>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</si>
  <si>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</si>
  <si>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</si>
  <si>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</si>
  <si>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</si>
  <si>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</si>
  <si>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</si>
  <si>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</si>
  <si>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</si>
  <si>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</si>
  <si>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</si>
  <si>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</si>
  <si>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</si>
  <si>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</si>
  <si>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</si>
  <si>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</si>
  <si>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</si>
  <si>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</si>
  <si>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</si>
  <si>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</si>
  <si>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</si>
  <si>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</si>
  <si>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</si>
  <si>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</si>
  <si>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</si>
  <si>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</si>
  <si>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</si>
  <si>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</si>
  <si>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</si>
  <si>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</si>
  <si>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</si>
  <si>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</si>
  <si>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</si>
  <si>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</si>
  <si>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</si>
  <si>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</si>
  <si>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</si>
  <si>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</si>
  <si>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</si>
  <si>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</si>
  <si>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</si>
  <si>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UN</t>
  </si>
  <si>
    <t>SELADOR PVA PAREDES INTERNAS</t>
  </si>
  <si>
    <t>LIQUIDO PARA BRILHO PAREDES INTERNAS</t>
  </si>
  <si>
    <t>SELANTE A BASE DE RESINAS ACRILICAS PARA TRINCAS</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</si>
  <si>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</si>
  <si>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</si>
  <si>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</si>
  <si>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</si>
  <si>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</si>
  <si>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</si>
  <si>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</si>
  <si>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</si>
  <si>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</si>
  <si>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</si>
  <si>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</si>
  <si>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</si>
  <si>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</si>
  <si>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</si>
  <si>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</si>
  <si>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</si>
  <si>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</si>
  <si>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</si>
  <si>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</si>
  <si>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</si>
  <si>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</si>
  <si>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</si>
  <si>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</si>
  <si>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</si>
  <si>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</si>
  <si>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</si>
  <si>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</si>
  <si>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</si>
  <si>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</si>
  <si>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</si>
  <si>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</si>
  <si>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</si>
  <si>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</si>
  <si>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</si>
  <si>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</si>
  <si>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</si>
  <si>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</si>
  <si>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</si>
  <si>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</si>
  <si>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</si>
  <si>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</si>
  <si>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</si>
  <si>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</si>
  <si>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</si>
  <si>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</si>
  <si>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</si>
  <si>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</si>
  <si>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</si>
  <si>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</si>
  <si>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</si>
  <si>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</si>
  <si>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</si>
  <si>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</si>
  <si>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</si>
  <si>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</si>
  <si>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</si>
  <si>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</si>
  <si>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</si>
  <si>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</si>
  <si>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</si>
  <si>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</si>
  <si>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</si>
  <si>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</si>
  <si>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</si>
  <si>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</si>
  <si>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</si>
  <si>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</si>
  <si>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</si>
  <si>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</si>
  <si>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</si>
  <si>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</si>
  <si>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</si>
  <si>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</si>
  <si>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</si>
  <si>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</si>
  <si>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</si>
  <si>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</si>
  <si>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</si>
  <si>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</si>
  <si>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</si>
  <si>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</si>
  <si>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</si>
  <si>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</si>
  <si>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</si>
  <si>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</si>
  <si>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</si>
  <si>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</si>
  <si>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</si>
  <si>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</si>
  <si>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</si>
  <si>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</si>
  <si>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</si>
  <si>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</si>
  <si>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</si>
  <si>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</si>
  <si>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</si>
  <si>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</si>
  <si>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</si>
  <si>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</si>
  <si>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</si>
  <si>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</si>
  <si>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</si>
  <si>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</si>
  <si>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TE, PVC PBA, BBB, 90 GRAUS, DN 50 / DE 60 MM, PARA REDE AGUA (NBR 10351)</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</si>
  <si>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</si>
  <si>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</si>
  <si>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</si>
  <si>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</si>
  <si>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</si>
  <si>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</si>
  <si>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</si>
  <si>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</si>
  <si>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</si>
  <si>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</si>
  <si>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</si>
  <si>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</si>
  <si>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</si>
  <si>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</si>
  <si>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</si>
  <si>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</si>
  <si>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</si>
  <si>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</si>
  <si>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</si>
  <si>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</si>
  <si>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</si>
  <si>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</si>
  <si>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</si>
  <si>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</si>
  <si>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</si>
  <si>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</si>
  <si>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</si>
  <si>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</si>
  <si>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</si>
  <si>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</si>
  <si>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</si>
  <si>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</si>
  <si>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</si>
  <si>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</si>
  <si>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</si>
  <si>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</si>
  <si>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</si>
  <si>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</si>
  <si>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</si>
  <si>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</si>
  <si>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</si>
  <si>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</si>
  <si>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</si>
  <si>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</si>
  <si>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</si>
  <si>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</si>
  <si>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</si>
  <si>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</si>
  <si>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</si>
  <si>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</si>
  <si>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</si>
  <si>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</si>
  <si>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</si>
  <si>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</si>
  <si>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</si>
  <si>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</si>
  <si>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</si>
  <si>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</si>
  <si>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</si>
  <si>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</si>
  <si>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</si>
  <si>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</si>
  <si>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</si>
  <si>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</si>
  <si>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</si>
  <si>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</si>
  <si>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</si>
  <si>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</si>
  <si>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</si>
  <si>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</si>
  <si>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</si>
  <si>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</si>
  <si>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</si>
  <si>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</si>
  <si>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</si>
  <si>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</si>
  <si>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</si>
  <si>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</si>
  <si>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</si>
  <si>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</si>
  <si>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</si>
  <si>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</si>
  <si>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</si>
  <si>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</si>
  <si>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</si>
  <si>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</si>
  <si>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</si>
  <si>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</si>
  <si>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</si>
  <si>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</si>
  <si>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</si>
  <si>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</si>
  <si>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</si>
  <si>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</si>
  <si>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</si>
  <si>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</si>
  <si>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</si>
  <si>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</si>
  <si>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</si>
  <si>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</si>
  <si>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</si>
  <si>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</si>
  <si>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</si>
  <si>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</si>
  <si>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</si>
  <si>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</si>
  <si>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</si>
  <si>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</si>
  <si>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</si>
  <si>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</si>
  <si>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</si>
  <si>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</si>
  <si>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</si>
  <si>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</si>
  <si>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</si>
  <si>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</si>
  <si>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</si>
  <si>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</si>
  <si>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</si>
  <si>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</si>
  <si>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</si>
  <si>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</si>
  <si>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</si>
  <si>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</si>
  <si>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</si>
  <si>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</si>
  <si>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</si>
  <si>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</si>
  <si>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</si>
  <si>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</si>
  <si>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</si>
  <si>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</si>
  <si>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</si>
  <si>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</si>
  <si>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</si>
  <si>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</si>
  <si>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</si>
  <si>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</si>
  <si>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</si>
  <si>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</si>
  <si>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</si>
  <si>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</si>
  <si>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</si>
  <si>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</si>
  <si>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</si>
  <si>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</si>
  <si>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</si>
  <si>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</si>
  <si>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</si>
  <si>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</si>
  <si>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</si>
  <si>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</si>
  <si>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</si>
  <si>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</si>
  <si>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</si>
  <si>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</si>
  <si>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</si>
  <si>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</si>
  <si>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</si>
  <si>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</si>
  <si>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</si>
  <si>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</si>
  <si>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</si>
  <si>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</si>
  <si>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</si>
  <si>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</si>
  <si>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</si>
  <si>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</si>
  <si>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</si>
  <si>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</si>
  <si>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</si>
  <si>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</si>
  <si>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</si>
  <si>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</si>
  <si>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</si>
  <si>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</si>
  <si>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</si>
  <si>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</si>
  <si>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</si>
  <si>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</si>
  <si>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</si>
  <si>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</si>
  <si>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</si>
  <si>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</si>
  <si>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</si>
  <si>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</si>
  <si>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</si>
  <si>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</si>
  <si>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</si>
  <si>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</si>
  <si>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</si>
  <si>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</si>
  <si>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</si>
  <si>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</si>
  <si>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</si>
  <si>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</si>
  <si>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ACO PRETO SEM COSTURA 8", E= *8,18 MM, SCHEDULE 40, *42,55 KG/M</t>
  </si>
  <si>
    <t>TUBO 26" EM CHAPA PRETA, E= 3/16", 147 KG/6 M</t>
  </si>
  <si>
    <t>TUBO ACO PRETO SEM COSTURA 6", E= 7,11 MM,  SCHEDULE 40, *28,26 KG/M</t>
  </si>
  <si>
    <t>TUBO 30" EM CHAPA PRETA, E= 3/8", 177 KG/6 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</si>
  <si>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</si>
  <si>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</si>
  <si>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</si>
  <si>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</si>
  <si>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</si>
  <si>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</si>
  <si>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</si>
  <si>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</si>
  <si>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</si>
  <si>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</si>
  <si>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</si>
  <si>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</si>
  <si>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</si>
  <si>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</si>
  <si>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</si>
  <si>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</si>
  <si>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</si>
  <si>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</si>
  <si>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</si>
  <si>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</si>
  <si>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</si>
  <si>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</si>
  <si>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</si>
  <si>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</si>
  <si>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</si>
  <si>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</si>
  <si>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</si>
  <si>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</si>
  <si>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</si>
  <si>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</si>
  <si>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</si>
  <si>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</si>
  <si>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</si>
  <si>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</si>
  <si>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</si>
  <si>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</si>
  <si>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</si>
  <si>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</si>
  <si>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</si>
  <si>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</si>
  <si>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</si>
  <si>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</si>
  <si>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</si>
  <si>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</si>
  <si>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</si>
  <si>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</si>
  <si>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</si>
  <si>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</si>
  <si>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</si>
  <si>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</si>
  <si>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</si>
  <si>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</si>
  <si>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</si>
  <si>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</si>
  <si>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</si>
  <si>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</si>
  <si>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</si>
  <si>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INSTALACAO</t>
  </si>
  <si>
    <t>LIMPEZA FINAL DA OBRA</t>
  </si>
  <si>
    <t>ENTRADA DE ENERGIA ELÉTRICA AÉREA MONOFÁSICA 50A COM POSTE DE CONCRETO,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</si>
  <si>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</si>
  <si>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</si>
  <si>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</si>
  <si>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</si>
  <si>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</si>
  <si>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</si>
  <si>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</si>
  <si>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</si>
  <si>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</si>
  <si>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</si>
  <si>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</si>
  <si>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</si>
  <si>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</si>
  <si>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</si>
  <si>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</si>
  <si>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</si>
  <si>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</si>
  <si>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</si>
  <si>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</si>
  <si>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</si>
  <si>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</si>
  <si>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</si>
  <si>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</si>
  <si>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</si>
  <si>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</si>
  <si>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</si>
  <si>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</si>
  <si>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</si>
  <si>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</si>
  <si>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</si>
  <si>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</si>
  <si>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</si>
  <si>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</si>
  <si>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</si>
  <si>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</si>
  <si>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</si>
  <si>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</si>
  <si>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</si>
  <si>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</si>
  <si>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</si>
  <si>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</si>
  <si>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</si>
  <si>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</si>
  <si>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</si>
  <si>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</si>
  <si>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</si>
  <si>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</si>
  <si>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</si>
  <si>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</si>
  <si>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</si>
  <si>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</si>
  <si>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</si>
  <si>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</si>
  <si>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</si>
  <si>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</si>
  <si>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</si>
  <si>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</si>
  <si>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</si>
  <si>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</si>
  <si>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</si>
  <si>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</si>
  <si>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</si>
  <si>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</si>
  <si>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</si>
  <si>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</si>
  <si>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</si>
  <si>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</si>
  <si>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</si>
  <si>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</si>
  <si>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</si>
  <si>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</si>
  <si>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</si>
  <si>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</si>
  <si>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</si>
  <si>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</si>
  <si>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</si>
  <si>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</si>
  <si>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</si>
  <si>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</si>
  <si>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</si>
  <si>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</si>
  <si>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</si>
  <si>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</si>
  <si>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</si>
  <si>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</si>
  <si>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</si>
  <si>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</si>
  <si>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</si>
  <si>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</si>
  <si>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</si>
  <si>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</si>
  <si>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</si>
  <si>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</si>
  <si>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</si>
  <si>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</si>
  <si>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</si>
  <si>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</si>
  <si>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</si>
  <si>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</si>
  <si>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</si>
  <si>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</si>
  <si>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</si>
  <si>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</si>
  <si>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</si>
  <si>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</si>
  <si>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</si>
  <si>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</si>
  <si>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</si>
  <si>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</si>
  <si>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</si>
  <si>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</si>
  <si>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</si>
  <si>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</si>
  <si>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</si>
  <si>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</si>
  <si>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</si>
  <si>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</si>
  <si>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</si>
  <si>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</si>
  <si>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</si>
  <si>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</si>
  <si>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</si>
  <si>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</si>
  <si>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</si>
  <si>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</si>
  <si>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</si>
  <si>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</si>
  <si>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</si>
  <si>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</si>
  <si>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</si>
  <si>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</si>
  <si>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</si>
  <si>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</si>
  <si>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</si>
  <si>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</si>
  <si>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 xml:space="preserve">MES   </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</si>
  <si>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</si>
  <si>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</si>
  <si>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</si>
  <si>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</si>
  <si>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 xml:space="preserve">M/MES </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</si>
  <si>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</si>
  <si>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</si>
  <si>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</si>
  <si>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</si>
  <si>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</si>
  <si>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</si>
  <si>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</si>
  <si>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</si>
  <si>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</si>
  <si>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</si>
  <si>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</si>
  <si>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</si>
  <si>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</si>
  <si>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</si>
  <si>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</si>
  <si>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</si>
  <si>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</si>
  <si>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</si>
  <si>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</si>
  <si>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</si>
  <si>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</si>
  <si>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</si>
  <si>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</si>
  <si>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</si>
  <si>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</si>
  <si>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</si>
  <si>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</si>
  <si>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</si>
  <si>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</si>
  <si>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</si>
  <si>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</si>
  <si>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</si>
  <si>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</si>
  <si>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VEICULO DE PASSEIO COM MOTOR 1.0 FLEX, POTENCIA 72/85 CV, 5 PORTAS, COR SOLIDA, BASICO</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</si>
  <si>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</si>
  <si>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</si>
  <si>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</si>
  <si>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</si>
  <si>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</si>
  <si>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</si>
  <si>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</si>
  <si>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</si>
  <si>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</si>
  <si>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</si>
  <si>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</si>
  <si>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</si>
  <si>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</si>
  <si>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</si>
  <si>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</si>
  <si>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</si>
  <si>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</si>
  <si>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</si>
  <si>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</si>
  <si>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</si>
  <si>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</si>
  <si>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</si>
  <si>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</si>
  <si>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</si>
  <si>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</si>
  <si>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</si>
  <si>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</si>
  <si>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</si>
  <si>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</si>
  <si>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</si>
  <si>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</si>
  <si>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</si>
  <si>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</si>
  <si>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</si>
  <si>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</si>
  <si>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</si>
  <si>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</si>
  <si>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</si>
  <si>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</si>
  <si>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</si>
  <si>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</si>
  <si>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</si>
  <si>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</si>
  <si>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</si>
  <si>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</si>
  <si>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</si>
  <si>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</si>
  <si>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</si>
  <si>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</si>
  <si>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</si>
  <si>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</si>
  <si>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</si>
  <si>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</si>
  <si>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</si>
  <si>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</si>
  <si>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</si>
  <si>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</si>
  <si>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</si>
  <si>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</si>
  <si>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</si>
  <si>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</si>
  <si>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</si>
  <si>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</si>
  <si>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</si>
  <si>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</si>
  <si>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</si>
  <si>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</si>
  <si>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</si>
  <si>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</si>
  <si>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</si>
  <si>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</si>
  <si>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</si>
  <si>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</si>
  <si>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</si>
  <si>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</si>
  <si>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</si>
  <si>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</si>
  <si>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</si>
  <si>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</si>
  <si>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</si>
  <si>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</si>
  <si>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</si>
  <si>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</si>
  <si>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</si>
  <si>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</si>
  <si>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</si>
  <si>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</si>
  <si>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</si>
  <si>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</si>
  <si>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</si>
  <si>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</si>
  <si>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</si>
  <si>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</si>
  <si>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</si>
  <si>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</si>
  <si>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</si>
  <si>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</si>
  <si>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</si>
  <si>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</si>
  <si>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</si>
  <si>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</si>
  <si>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</si>
  <si>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</si>
  <si>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</si>
  <si>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</si>
  <si>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</si>
  <si>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</si>
  <si>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</si>
  <si>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</si>
  <si>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</si>
  <si>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</si>
  <si>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</si>
  <si>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</si>
  <si>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</si>
  <si>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</si>
  <si>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</si>
  <si>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</si>
  <si>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</si>
  <si>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</si>
  <si>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</si>
  <si>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</si>
  <si>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</si>
  <si>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</si>
  <si>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</si>
  <si>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</si>
  <si>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</si>
  <si>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</si>
  <si>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</si>
  <si>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</si>
  <si>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</si>
  <si>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</si>
  <si>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</si>
  <si>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</si>
  <si>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</si>
  <si>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</si>
  <si>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</si>
  <si>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</si>
  <si>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</si>
  <si>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</si>
  <si>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</si>
  <si>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</si>
  <si>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</si>
  <si>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</si>
  <si>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</si>
  <si>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</si>
  <si>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</si>
  <si>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</si>
  <si>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</si>
  <si>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</si>
  <si>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</si>
  <si>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</si>
  <si>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</si>
  <si>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</si>
  <si>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</si>
  <si>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</si>
  <si>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</si>
  <si>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</si>
  <si>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</si>
  <si>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</si>
  <si>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</si>
  <si>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</si>
  <si>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</si>
  <si>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</si>
  <si>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</si>
  <si>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</si>
  <si>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</si>
  <si>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</si>
  <si>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</si>
  <si>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</si>
  <si>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</si>
  <si>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</si>
  <si>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</si>
  <si>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</si>
  <si>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</si>
  <si>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</si>
  <si>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</si>
  <si>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</si>
  <si>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</si>
  <si>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</si>
  <si>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</si>
  <si>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</si>
  <si>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</si>
  <si>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</si>
  <si>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</si>
  <si>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</si>
  <si>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</si>
  <si>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</si>
  <si>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</si>
  <si>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</si>
  <si>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</si>
  <si>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</si>
  <si>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</si>
  <si>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</si>
  <si>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</si>
  <si>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</si>
  <si>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</si>
  <si>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</si>
  <si>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</si>
  <si>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</si>
  <si>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</si>
  <si>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</si>
  <si>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</si>
  <si>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</si>
  <si>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</si>
  <si>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</si>
  <si>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</si>
  <si>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</si>
  <si>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</si>
  <si>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</si>
  <si>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</si>
  <si>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</si>
  <si>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</si>
  <si>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</si>
  <si>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</si>
  <si>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</si>
  <si>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</si>
  <si>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</si>
  <si>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</si>
  <si>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</si>
  <si>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</si>
  <si>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</si>
  <si>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</si>
  <si>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</si>
  <si>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</si>
  <si>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</si>
  <si>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</si>
  <si>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</si>
  <si>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</si>
  <si>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</si>
  <si>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</si>
  <si>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</si>
  <si>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</si>
  <si>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</si>
  <si>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</si>
  <si>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</si>
  <si>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</si>
  <si>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</si>
  <si>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</si>
  <si>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</si>
  <si>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</si>
  <si>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</si>
  <si>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</si>
  <si>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</si>
  <si>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</si>
  <si>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</si>
  <si>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</si>
  <si>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</si>
  <si>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</si>
  <si>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</si>
  <si>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</si>
  <si>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</si>
  <si>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</si>
  <si>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</si>
  <si>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</si>
  <si>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</si>
  <si>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</si>
  <si>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</si>
  <si>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</si>
  <si>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</si>
  <si>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</si>
  <si>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</si>
  <si>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</si>
  <si>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</si>
  <si>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</si>
  <si>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</si>
  <si>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</si>
  <si>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</si>
  <si>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</si>
  <si>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</si>
  <si>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</si>
  <si>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</si>
  <si>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</si>
  <si>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</si>
  <si>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</si>
  <si>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</si>
  <si>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</si>
  <si>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</si>
  <si>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</si>
  <si>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</si>
  <si>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</si>
  <si>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</si>
  <si>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</si>
  <si>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</si>
  <si>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</si>
  <si>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</si>
  <si>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</si>
  <si>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</si>
  <si>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</si>
  <si>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</si>
  <si>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</si>
  <si>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</si>
  <si>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</si>
  <si>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</si>
  <si>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</si>
  <si>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</si>
  <si>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</si>
  <si>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</si>
  <si>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</si>
  <si>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</si>
  <si>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</si>
  <si>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</si>
  <si>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</si>
  <si>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</si>
  <si>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</si>
  <si>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</si>
  <si>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</si>
  <si>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</si>
  <si>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</si>
  <si>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</si>
  <si>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</si>
  <si>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</si>
  <si>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</si>
  <si>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</si>
  <si>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</si>
  <si>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</si>
  <si>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</si>
  <si>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</si>
  <si>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</si>
  <si>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</si>
  <si>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</si>
  <si>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</si>
  <si>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</si>
  <si>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</si>
  <si>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</si>
  <si>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</si>
  <si>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</si>
  <si>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</si>
  <si>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</si>
  <si>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</si>
  <si>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</si>
  <si>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</si>
  <si>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</si>
  <si>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</si>
  <si>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</si>
  <si>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</si>
  <si>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</si>
  <si>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</si>
  <si>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</si>
  <si>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</si>
  <si>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</si>
  <si>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</si>
  <si>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</si>
  <si>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</si>
  <si>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</si>
  <si>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</si>
  <si>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</si>
  <si>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</si>
  <si>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</si>
  <si>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</si>
  <si>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</si>
  <si>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</si>
  <si>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</si>
  <si>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</si>
  <si>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</si>
  <si>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</si>
  <si>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</si>
  <si>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</si>
  <si>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</si>
  <si>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</si>
  <si>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</si>
  <si>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</si>
  <si>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</si>
  <si>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</si>
  <si>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</si>
  <si>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</si>
  <si>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</si>
  <si>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</si>
  <si>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</si>
  <si>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</si>
  <si>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</si>
  <si>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</si>
  <si>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</si>
  <si>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</si>
  <si>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</si>
  <si>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</si>
  <si>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</si>
  <si>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</si>
  <si>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</si>
  <si>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</si>
  <si>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</si>
  <si>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</si>
  <si>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</si>
  <si>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</si>
  <si>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</si>
  <si>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</si>
  <si>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</si>
  <si>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</si>
  <si>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</si>
  <si>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</si>
  <si>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</si>
  <si>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</si>
  <si>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</si>
  <si>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</si>
  <si>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</si>
  <si>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</si>
  <si>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</si>
  <si>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</si>
  <si>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</si>
  <si>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</si>
  <si>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</si>
  <si>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</si>
  <si>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</si>
  <si>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</si>
  <si>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</si>
  <si>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</si>
  <si>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</si>
  <si>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</si>
  <si>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</si>
  <si>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</si>
  <si>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</si>
  <si>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</si>
  <si>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</si>
  <si>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</si>
  <si>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</si>
  <si>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</si>
  <si>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</si>
  <si>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</si>
  <si>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</si>
  <si>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</si>
  <si>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</si>
  <si>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</si>
  <si>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</si>
  <si>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</si>
  <si>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</si>
  <si>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</si>
  <si>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</si>
  <si>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</si>
  <si>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</si>
  <si>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</si>
  <si>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</si>
  <si>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</si>
  <si>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</si>
  <si>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</si>
  <si>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</si>
  <si>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</si>
  <si>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</si>
  <si>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</si>
  <si>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</si>
  <si>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</si>
  <si>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</si>
  <si>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</si>
  <si>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</si>
  <si>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</si>
  <si>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</si>
  <si>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</si>
  <si>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</si>
  <si>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</si>
  <si>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</si>
  <si>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</si>
  <si>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</si>
  <si>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</si>
  <si>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</si>
  <si>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</si>
  <si>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</si>
  <si>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</si>
  <si>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</si>
  <si>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</si>
  <si>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</si>
  <si>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</si>
  <si>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</si>
  <si>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</si>
  <si>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</si>
  <si>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</si>
  <si>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</si>
  <si>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</si>
  <si>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</si>
  <si>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</si>
  <si>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</si>
  <si>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</si>
  <si>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</si>
  <si>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</si>
  <si>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</si>
  <si>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</si>
  <si>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</si>
  <si>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</si>
  <si>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</si>
  <si>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</si>
  <si>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</si>
  <si>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</si>
  <si>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</si>
  <si>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</si>
  <si>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</si>
  <si>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</si>
  <si>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</si>
  <si>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</si>
  <si>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</si>
  <si>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</si>
  <si>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</si>
  <si>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</si>
  <si>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</si>
  <si>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</si>
  <si>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</si>
  <si>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</si>
  <si>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</si>
  <si>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</si>
  <si>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</si>
  <si>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</si>
  <si>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</si>
  <si>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</si>
  <si>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</si>
  <si>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</si>
  <si>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</si>
  <si>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</si>
  <si>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</si>
  <si>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</si>
  <si>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</si>
  <si>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</si>
  <si>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</si>
  <si>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</si>
  <si>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</si>
  <si>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</si>
  <si>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</si>
  <si>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</si>
  <si>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</si>
  <si>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</si>
  <si>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</si>
  <si>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</si>
  <si>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</si>
  <si>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</si>
  <si>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</si>
  <si>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</si>
  <si>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</si>
  <si>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</si>
  <si>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</si>
  <si>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</si>
  <si>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</si>
  <si>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</si>
  <si>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</si>
  <si>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</si>
  <si>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</si>
  <si>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</si>
  <si>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</si>
  <si>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</si>
  <si>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</si>
  <si>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</si>
  <si>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</si>
  <si>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</si>
  <si>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</si>
  <si>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</si>
  <si>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</si>
  <si>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</si>
  <si>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</si>
  <si>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</si>
  <si>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</si>
  <si>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</si>
  <si>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</si>
  <si>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</si>
  <si>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</si>
  <si>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</si>
  <si>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</si>
  <si>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</si>
  <si>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</si>
  <si>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</si>
  <si>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</si>
  <si>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</si>
  <si>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</si>
  <si>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</si>
  <si>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</si>
  <si>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</si>
  <si>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</si>
  <si>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</si>
  <si>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</si>
  <si>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</si>
  <si>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</si>
  <si>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</si>
  <si>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</si>
  <si>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</si>
  <si>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</si>
  <si>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</si>
  <si>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</si>
  <si>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</si>
  <si>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</si>
  <si>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</si>
  <si>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</si>
  <si>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</si>
  <si>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</si>
  <si>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</si>
  <si>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</si>
  <si>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</si>
  <si>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</si>
  <si>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</si>
  <si>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</si>
  <si>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</si>
  <si>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</si>
  <si>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</si>
  <si>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</si>
  <si>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</si>
  <si>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</si>
  <si>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</si>
  <si>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</si>
  <si>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</si>
  <si>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</si>
  <si>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</si>
  <si>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</si>
  <si>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</si>
  <si>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</si>
  <si>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</si>
  <si>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</si>
  <si>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</si>
  <si>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</si>
  <si>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</si>
  <si>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</si>
  <si>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</si>
  <si>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</si>
  <si>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</si>
  <si>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</si>
  <si>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</si>
  <si>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</si>
  <si>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</si>
  <si>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</si>
  <si>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</si>
  <si>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</si>
  <si>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</si>
  <si>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</si>
  <si>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</si>
  <si>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</si>
  <si>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</si>
  <si>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</si>
  <si>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</si>
  <si>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</si>
  <si>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</si>
  <si>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</si>
  <si>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</si>
  <si>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</si>
  <si>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</si>
  <si>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</si>
  <si>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</si>
  <si>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</si>
  <si>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</si>
  <si>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</si>
  <si>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</si>
  <si>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</si>
  <si>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</si>
  <si>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</si>
  <si>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</si>
  <si>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</si>
  <si>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</si>
  <si>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</si>
  <si>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</si>
  <si>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</si>
  <si>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</si>
  <si>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</si>
  <si>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</si>
  <si>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</si>
  <si>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</si>
  <si>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</si>
  <si>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</si>
  <si>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</si>
  <si>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</si>
  <si>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</si>
  <si>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</si>
  <si>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</si>
  <si>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</si>
  <si>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</si>
  <si>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</si>
  <si>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</si>
  <si>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</si>
  <si>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</si>
  <si>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</si>
  <si>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</si>
  <si>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</si>
  <si>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</si>
  <si>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</si>
  <si>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</si>
  <si>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</si>
  <si>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</si>
  <si>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</si>
  <si>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</si>
  <si>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</si>
  <si>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</si>
  <si>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</si>
  <si>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</si>
  <si>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</si>
  <si>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</si>
  <si>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</si>
  <si>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</si>
  <si>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</si>
  <si>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</si>
  <si>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</si>
  <si>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</si>
  <si>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</si>
  <si>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</si>
  <si>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</si>
  <si>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</si>
  <si>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</si>
  <si>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</si>
  <si>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</si>
  <si>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</si>
  <si>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</si>
  <si>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</si>
  <si>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</si>
  <si>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</si>
  <si>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</si>
  <si>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</si>
  <si>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</si>
  <si>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</si>
  <si>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</si>
  <si>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</si>
  <si>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</si>
  <si>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</si>
  <si>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</si>
  <si>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</si>
  <si>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</si>
  <si>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</si>
  <si>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</si>
  <si>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</si>
  <si>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</si>
  <si>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</si>
  <si>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</si>
  <si>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</si>
  <si>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</si>
  <si>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</si>
  <si>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</si>
  <si>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</si>
  <si>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</si>
  <si>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</si>
  <si>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</si>
  <si>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</si>
  <si>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</si>
  <si>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</si>
  <si>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</si>
  <si>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 xml:space="preserve">200KG </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</si>
  <si>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</si>
  <si>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</si>
  <si>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</si>
  <si>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</si>
  <si>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</si>
  <si>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</si>
  <si>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</si>
  <si>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</si>
  <si>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</si>
  <si>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</si>
  <si>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</si>
  <si>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</si>
  <si>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</si>
  <si>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</si>
  <si>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</si>
  <si>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</si>
  <si>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</si>
  <si>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</si>
  <si>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</si>
  <si>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</si>
  <si>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</si>
  <si>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</si>
  <si>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</si>
  <si>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</si>
  <si>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</si>
  <si>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</si>
  <si>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</si>
  <si>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</si>
  <si>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</si>
  <si>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</si>
  <si>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</si>
  <si>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</si>
  <si>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</si>
  <si>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</si>
  <si>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</si>
  <si>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</si>
  <si>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</si>
  <si>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</si>
  <si>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</si>
  <si>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</si>
  <si>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</si>
  <si>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</si>
  <si>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</si>
  <si>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</si>
  <si>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</si>
  <si>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</si>
  <si>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</si>
  <si>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 xml:space="preserve">CENTO </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</si>
  <si>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</si>
  <si>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</si>
  <si>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</si>
  <si>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</si>
  <si>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</si>
  <si>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</si>
  <si>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</si>
  <si>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</si>
  <si>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</si>
  <si>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</si>
  <si>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</si>
  <si>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</si>
  <si>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</si>
  <si>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</si>
  <si>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</si>
  <si>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</si>
  <si>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</si>
  <si>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</si>
  <si>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</si>
  <si>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</si>
  <si>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</si>
  <si>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</si>
  <si>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</si>
  <si>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</si>
  <si>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</si>
  <si>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</si>
  <si>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</si>
  <si>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</si>
  <si>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</si>
  <si>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</si>
  <si>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</si>
  <si>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</si>
  <si>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</si>
  <si>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</si>
  <si>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</si>
  <si>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</si>
  <si>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</si>
  <si>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</si>
  <si>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</si>
  <si>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</si>
  <si>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</si>
  <si>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</si>
  <si>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</si>
  <si>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</si>
  <si>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</si>
  <si>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</si>
  <si>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</si>
  <si>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</si>
  <si>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</si>
  <si>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</si>
  <si>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</si>
  <si>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</si>
  <si>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</si>
  <si>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</si>
  <si>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</si>
  <si>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</si>
  <si>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</si>
  <si>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</si>
  <si>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</si>
  <si>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</si>
  <si>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</si>
  <si>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</si>
  <si>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</si>
  <si>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</si>
  <si>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</si>
  <si>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</si>
  <si>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</si>
  <si>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</si>
  <si>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</si>
  <si>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</si>
  <si>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</si>
  <si>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</si>
  <si>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</si>
  <si>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</si>
  <si>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</si>
  <si>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</si>
  <si>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</si>
  <si>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</si>
  <si>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</si>
  <si>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</si>
  <si>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</si>
  <si>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</si>
  <si>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</si>
  <si>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</si>
  <si>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</si>
  <si>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</si>
  <si>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</si>
  <si>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</si>
  <si>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</si>
  <si>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</si>
  <si>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</si>
  <si>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</si>
  <si>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</si>
  <si>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</si>
  <si>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</si>
  <si>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</si>
  <si>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</si>
  <si>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</si>
  <si>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</si>
  <si>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</si>
  <si>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</si>
  <si>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</si>
  <si>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</si>
  <si>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</si>
  <si>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</si>
  <si>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</si>
  <si>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</si>
  <si>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</si>
  <si>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</si>
  <si>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</si>
  <si>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</si>
  <si>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</si>
  <si>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</si>
  <si>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</si>
  <si>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</si>
  <si>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</si>
  <si>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</si>
  <si>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</si>
  <si>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</si>
  <si>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</si>
  <si>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</si>
  <si>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</si>
  <si>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</si>
  <si>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</si>
  <si>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</si>
  <si>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</si>
  <si>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</si>
  <si>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</si>
  <si>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</si>
  <si>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</si>
  <si>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</si>
  <si>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</si>
  <si>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</si>
  <si>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</si>
  <si>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</si>
  <si>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</si>
  <si>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</si>
  <si>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</si>
  <si>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</si>
  <si>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</si>
  <si>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</si>
  <si>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</si>
  <si>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</si>
  <si>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</si>
  <si>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</si>
  <si>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</si>
  <si>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</si>
  <si>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</si>
  <si>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</si>
  <si>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</si>
  <si>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</si>
  <si>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</si>
  <si>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</si>
  <si>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</si>
  <si>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</si>
  <si>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</si>
  <si>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</si>
  <si>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</si>
  <si>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</si>
  <si>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</si>
  <si>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</si>
  <si>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</si>
  <si>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</si>
  <si>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</si>
  <si>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</si>
  <si>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</si>
  <si>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</si>
  <si>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</si>
  <si>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</si>
  <si>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PARA GAS - GLP, DIAMETRO DE 3/8", COMPRIMENTO DE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</si>
  <si>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</si>
  <si>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</si>
  <si>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</si>
  <si>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</si>
  <si>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</si>
  <si>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</si>
  <si>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</si>
  <si>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</si>
  <si>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</si>
  <si>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</si>
  <si>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</si>
  <si>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</si>
  <si>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</si>
  <si>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</si>
  <si>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</si>
  <si>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</si>
  <si>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</si>
  <si>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</si>
  <si>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</si>
  <si>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</si>
  <si>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</si>
  <si>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</si>
  <si>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</si>
  <si>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</si>
  <si>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</si>
  <si>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</si>
  <si>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</si>
  <si>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</si>
  <si>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</si>
  <si>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</si>
  <si>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</si>
  <si>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</si>
  <si>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</si>
  <si>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</si>
  <si>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</si>
  <si>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</si>
  <si>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</si>
  <si>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</si>
  <si>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</si>
  <si>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</si>
  <si>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</si>
  <si>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</si>
  <si>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</si>
  <si>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</si>
  <si>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</si>
  <si>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</si>
  <si>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</si>
  <si>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</si>
  <si>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</si>
  <si>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</si>
  <si>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</si>
  <si>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</si>
  <si>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</si>
  <si>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</si>
  <si>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</si>
  <si>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</si>
  <si>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</si>
  <si>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</si>
  <si>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</si>
  <si>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</si>
  <si>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</si>
  <si>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</si>
  <si>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</si>
  <si>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</si>
  <si>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</si>
  <si>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</si>
  <si>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</si>
  <si>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</si>
  <si>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</si>
  <si>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</si>
  <si>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</si>
  <si>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</si>
  <si>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</si>
  <si>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</si>
  <si>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</si>
  <si>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</si>
  <si>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</si>
  <si>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</si>
  <si>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</si>
  <si>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</si>
  <si>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</si>
  <si>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</si>
  <si>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</si>
  <si>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</si>
  <si>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</si>
  <si>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</si>
  <si>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</si>
  <si>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</si>
  <si>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</si>
  <si>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</si>
  <si>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</si>
  <si>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</si>
  <si>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</si>
  <si>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</si>
  <si>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</si>
  <si>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</si>
  <si>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</si>
  <si>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</si>
  <si>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</si>
  <si>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</si>
  <si>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</si>
  <si>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</si>
  <si>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</si>
  <si>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</si>
  <si>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</si>
  <si>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</si>
  <si>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</si>
  <si>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</si>
  <si>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</si>
  <si>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</si>
  <si>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</si>
  <si>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</si>
  <si>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</si>
  <si>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</si>
  <si>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</si>
  <si>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</si>
  <si>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</si>
  <si>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</si>
  <si>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</si>
  <si>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</si>
  <si>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</si>
  <si>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</si>
  <si>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</si>
  <si>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</si>
  <si>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</si>
  <si>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</si>
  <si>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</si>
  <si>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</si>
  <si>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</si>
  <si>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</si>
  <si>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</si>
  <si>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</si>
  <si>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</si>
  <si>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</si>
  <si>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</si>
  <si>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</si>
  <si>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</si>
  <si>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</si>
  <si>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</si>
  <si>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</si>
  <si>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</si>
  <si>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</si>
  <si>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</si>
  <si>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</si>
  <si>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</si>
  <si>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</si>
  <si>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</si>
  <si>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</si>
  <si>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</si>
  <si>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</si>
  <si>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</si>
  <si>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</si>
  <si>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</si>
  <si>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</si>
  <si>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</si>
  <si>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</si>
  <si>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</si>
  <si>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</si>
  <si>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</si>
  <si>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</si>
  <si>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</si>
  <si>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</si>
  <si>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</si>
  <si>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</si>
  <si>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</si>
  <si>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</si>
  <si>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</si>
  <si>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</si>
  <si>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</si>
  <si>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</si>
  <si>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</si>
  <si>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</si>
  <si>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</si>
  <si>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</si>
  <si>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</si>
  <si>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</si>
  <si>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</si>
  <si>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</si>
  <si>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</si>
  <si>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</si>
  <si>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</si>
  <si>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</si>
  <si>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</si>
  <si>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</si>
  <si>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</si>
  <si>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</si>
  <si>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</si>
  <si>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</si>
  <si>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</si>
  <si>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</si>
  <si>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</si>
  <si>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</si>
  <si>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</si>
  <si>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32,0 MM, VERGALHAO</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</si>
  <si>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</si>
  <si>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</si>
  <si>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</si>
  <si>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</si>
  <si>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</si>
  <si>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</si>
  <si>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</si>
  <si>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</si>
  <si>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</si>
  <si>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</si>
  <si>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</si>
  <si>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</si>
  <si>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</si>
  <si>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</si>
  <si>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</si>
  <si>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</si>
  <si>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</si>
  <si>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</si>
  <si>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</si>
  <si>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</si>
  <si>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</si>
  <si>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</si>
  <si>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</si>
  <si>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</si>
  <si>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</si>
  <si>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</si>
  <si>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</si>
  <si>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</si>
  <si>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</si>
  <si>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</si>
  <si>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</si>
  <si>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</si>
  <si>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</si>
  <si>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</si>
  <si>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</si>
  <si>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</si>
  <si>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</si>
  <si>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</si>
  <si>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</si>
  <si>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</si>
  <si>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</si>
  <si>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</si>
  <si>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</si>
  <si>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</si>
  <si>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</si>
  <si>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</si>
  <si>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</si>
  <si>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</si>
  <si>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</si>
  <si>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</si>
  <si>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</si>
  <si>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</si>
  <si>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</si>
  <si>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</si>
  <si>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</si>
  <si>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</si>
  <si>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</si>
  <si>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</si>
  <si>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</si>
  <si>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</si>
  <si>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</si>
  <si>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</si>
  <si>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</si>
  <si>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</si>
  <si>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</si>
  <si>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</si>
  <si>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</si>
  <si>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</si>
  <si>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</si>
  <si>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</si>
  <si>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</si>
  <si>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</si>
  <si>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</si>
  <si>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</si>
  <si>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</si>
  <si>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</si>
  <si>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</si>
  <si>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</si>
  <si>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</si>
  <si>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</si>
  <si>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</si>
  <si>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</si>
  <si>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</si>
  <si>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</si>
  <si>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</si>
  <si>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</si>
  <si>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</si>
  <si>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</si>
  <si>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</si>
  <si>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</si>
  <si>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</si>
  <si>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</si>
  <si>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</si>
  <si>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</si>
  <si>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</si>
  <si>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</si>
  <si>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</si>
  <si>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</si>
  <si>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</si>
  <si>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</si>
  <si>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</si>
  <si>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</si>
  <si>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</si>
  <si>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</si>
  <si>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</si>
  <si>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</si>
  <si>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</si>
  <si>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</si>
  <si>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</si>
  <si>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</si>
  <si>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</si>
  <si>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</si>
  <si>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</si>
  <si>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</si>
  <si>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</si>
  <si>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</si>
  <si>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</si>
  <si>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</si>
  <si>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</si>
  <si>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</si>
  <si>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</si>
  <si>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</si>
  <si>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</si>
  <si>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</si>
  <si>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</si>
  <si>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</si>
  <si>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</si>
  <si>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</si>
  <si>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</si>
  <si>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</si>
  <si>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</si>
  <si>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</si>
  <si>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</si>
  <si>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</si>
  <si>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</si>
  <si>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</si>
  <si>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</si>
  <si>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</si>
  <si>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</si>
  <si>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</si>
  <si>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</si>
  <si>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</si>
  <si>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</si>
  <si>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</si>
  <si>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</si>
  <si>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</si>
  <si>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</si>
  <si>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</si>
  <si>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</si>
  <si>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</si>
  <si>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</si>
  <si>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</si>
  <si>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</si>
  <si>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</si>
  <si>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</si>
  <si>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</si>
  <si>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</si>
  <si>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</si>
  <si>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</si>
  <si>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</si>
  <si>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</si>
  <si>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</si>
  <si>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</si>
  <si>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</si>
  <si>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</si>
  <si>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</si>
  <si>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</si>
  <si>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</si>
  <si>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</si>
  <si>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</si>
  <si>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</si>
  <si>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</si>
  <si>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</si>
  <si>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</si>
  <si>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</si>
  <si>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</si>
  <si>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</si>
  <si>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</si>
  <si>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</si>
  <si>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</si>
  <si>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</si>
  <si>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</si>
  <si>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</si>
  <si>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</si>
  <si>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</si>
  <si>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</si>
  <si>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</si>
  <si>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</si>
  <si>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</si>
  <si>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</si>
  <si>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</si>
  <si>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</si>
  <si>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</si>
  <si>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</si>
  <si>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</si>
  <si>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</si>
  <si>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</si>
  <si>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</si>
  <si>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</si>
  <si>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</si>
  <si>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</si>
  <si>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</si>
  <si>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</si>
  <si>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</si>
  <si>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</si>
  <si>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</si>
  <si>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</si>
  <si>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</si>
  <si>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</si>
  <si>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</si>
  <si>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</si>
  <si>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</si>
  <si>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</si>
  <si>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</si>
  <si>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</si>
  <si>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</si>
  <si>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</si>
  <si>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</si>
  <si>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</si>
  <si>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</si>
  <si>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</si>
  <si>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</si>
  <si>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</si>
  <si>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</si>
  <si>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</si>
  <si>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</si>
  <si>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</si>
  <si>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</si>
  <si>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</si>
  <si>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</si>
  <si>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</si>
  <si>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</si>
  <si>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</si>
  <si>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</si>
  <si>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</si>
  <si>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</si>
  <si>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</si>
  <si>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</si>
  <si>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</si>
  <si>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</si>
  <si>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</si>
  <si>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</si>
  <si>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</si>
  <si>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</si>
  <si>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</si>
  <si>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</si>
  <si>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</si>
  <si>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</si>
  <si>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</si>
  <si>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</si>
  <si>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</si>
  <si>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</si>
  <si>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</si>
  <si>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</si>
  <si>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</si>
  <si>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</si>
  <si>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</si>
  <si>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</si>
  <si>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 RESISTENCIA DE 35 MPA (NBR 9781), COLORIDO</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</si>
  <si>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</si>
  <si>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</si>
  <si>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</si>
  <si>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</si>
  <si>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 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</si>
  <si>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</si>
  <si>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</si>
  <si>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</si>
  <si>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</si>
  <si>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</si>
  <si>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</si>
  <si>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</si>
  <si>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</si>
  <si>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</si>
  <si>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</si>
  <si>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</si>
  <si>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</si>
  <si>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</si>
  <si>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</si>
  <si>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</si>
  <si>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</si>
  <si>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</si>
  <si>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</si>
  <si>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</si>
  <si>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</si>
  <si>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</si>
  <si>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</si>
  <si>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</si>
  <si>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</si>
  <si>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</si>
  <si>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</si>
  <si>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</si>
  <si>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</si>
  <si>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</si>
  <si>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</si>
  <si>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</si>
  <si>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</si>
  <si>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</si>
  <si>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</si>
  <si>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</si>
  <si>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</si>
  <si>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</si>
  <si>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</si>
  <si>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</si>
  <si>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</si>
  <si>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</si>
  <si>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</si>
  <si>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</si>
  <si>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</si>
  <si>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</si>
  <si>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</si>
  <si>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</si>
  <si>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</si>
  <si>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</si>
  <si>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</si>
  <si>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</si>
  <si>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</si>
  <si>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</si>
  <si>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</si>
  <si>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</si>
  <si>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</si>
  <si>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</si>
  <si>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</si>
  <si>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</si>
  <si>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</si>
  <si>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</si>
  <si>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</si>
  <si>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</si>
  <si>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</si>
  <si>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</si>
  <si>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</si>
  <si>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</si>
  <si>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</si>
  <si>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</si>
  <si>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</si>
  <si>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</si>
  <si>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</si>
  <si>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</si>
  <si>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</si>
  <si>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</si>
  <si>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</si>
  <si>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</si>
  <si>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</si>
  <si>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</si>
  <si>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</si>
  <si>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</si>
  <si>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</si>
  <si>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</si>
  <si>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</si>
  <si>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</si>
  <si>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</si>
  <si>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</si>
  <si>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</si>
  <si>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</si>
  <si>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</si>
  <si>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</si>
  <si>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</si>
  <si>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</si>
  <si>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</si>
  <si>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</si>
  <si>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</si>
  <si>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</si>
  <si>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</si>
  <si>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</si>
  <si>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</si>
  <si>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</si>
  <si>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</si>
  <si>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</si>
  <si>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</si>
  <si>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</si>
  <si>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</si>
  <si>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</si>
  <si>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</si>
  <si>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</si>
  <si>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</si>
  <si>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</si>
  <si>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</si>
  <si>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</si>
  <si>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</si>
  <si>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</si>
  <si>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</si>
  <si>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</si>
  <si>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</si>
  <si>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</si>
  <si>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</si>
  <si>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</si>
  <si>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</si>
  <si>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</si>
  <si>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</si>
  <si>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</si>
  <si>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</si>
  <si>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</si>
  <si>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</si>
  <si>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</si>
  <si>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</si>
  <si>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</si>
  <si>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</si>
  <si>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</si>
  <si>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</si>
  <si>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</si>
  <si>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</si>
  <si>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</si>
  <si>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</si>
  <si>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</si>
  <si>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</si>
  <si>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</si>
  <si>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</si>
  <si>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</si>
  <si>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</si>
  <si>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</si>
  <si>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</si>
  <si>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</si>
  <si>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</si>
  <si>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</si>
  <si>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</si>
  <si>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</si>
  <si>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</si>
  <si>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</si>
  <si>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</si>
  <si>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</si>
  <si>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</si>
  <si>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</si>
  <si>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</si>
  <si>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</si>
  <si>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</si>
  <si>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</si>
  <si>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</si>
  <si>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</si>
  <si>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</si>
  <si>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</si>
  <si>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</si>
  <si>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</si>
  <si>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</si>
  <si>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</si>
  <si>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</si>
  <si>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</si>
  <si>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</si>
  <si>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</si>
  <si>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</si>
  <si>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</si>
  <si>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</si>
  <si>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</si>
  <si>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</si>
  <si>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</si>
  <si>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</si>
  <si>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</si>
  <si>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</si>
  <si>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</si>
  <si>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</si>
  <si>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</si>
  <si>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</si>
  <si>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</si>
  <si>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</si>
  <si>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</si>
  <si>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</si>
  <si>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</si>
  <si>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</si>
  <si>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</si>
  <si>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</si>
  <si>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</si>
  <si>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</si>
  <si>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</si>
  <si>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</si>
  <si>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</si>
  <si>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</si>
  <si>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</si>
  <si>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</si>
  <si>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</si>
  <si>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</si>
  <si>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</si>
  <si>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</si>
  <si>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</si>
  <si>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</si>
  <si>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</si>
  <si>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</si>
  <si>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</si>
  <si>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</si>
  <si>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</si>
  <si>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</si>
  <si>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</si>
  <si>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</si>
  <si>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</si>
  <si>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</si>
  <si>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</si>
  <si>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</si>
  <si>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</si>
  <si>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</si>
  <si>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</si>
  <si>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</si>
  <si>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</si>
  <si>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</si>
  <si>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</si>
  <si>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</si>
  <si>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</si>
  <si>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</si>
  <si>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</si>
  <si>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</si>
  <si>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</si>
  <si>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</si>
  <si>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</si>
  <si>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</si>
  <si>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</si>
  <si>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</si>
  <si>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</si>
  <si>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</si>
  <si>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</si>
  <si>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</si>
  <si>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</si>
  <si>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</si>
  <si>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</si>
  <si>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</si>
  <si>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</si>
  <si>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</si>
  <si>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</si>
  <si>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</si>
  <si>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</si>
  <si>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</si>
  <si>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</si>
  <si>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</si>
  <si>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</si>
  <si>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</si>
  <si>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</si>
  <si>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</si>
  <si>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</si>
  <si>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</si>
  <si>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</si>
  <si>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</si>
  <si>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</si>
  <si>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</si>
  <si>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</si>
  <si>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</si>
  <si>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</si>
  <si>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</si>
  <si>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</si>
  <si>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</si>
  <si>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</si>
  <si>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</si>
  <si>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</si>
  <si>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</si>
  <si>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</si>
  <si>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</si>
  <si>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</si>
  <si>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</si>
  <si>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</si>
  <si>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</si>
  <si>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</si>
  <si>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</si>
  <si>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</si>
  <si>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</si>
  <si>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</si>
  <si>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</si>
  <si>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</si>
  <si>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</si>
  <si>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</si>
  <si>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</si>
  <si>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</si>
  <si>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</si>
  <si>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</si>
  <si>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</si>
  <si>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</si>
  <si>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</si>
  <si>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</si>
  <si>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</si>
  <si>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</si>
  <si>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</si>
  <si>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</si>
  <si>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</si>
  <si>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</si>
  <si>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</si>
  <si>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</si>
  <si>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</si>
  <si>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</si>
  <si>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</si>
  <si>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</si>
  <si>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</si>
  <si>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</si>
  <si>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</si>
  <si>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</si>
  <si>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</si>
  <si>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</si>
  <si>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</si>
  <si>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</si>
  <si>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</si>
  <si>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</si>
  <si>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</si>
  <si>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</si>
  <si>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</si>
  <si>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</si>
  <si>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</si>
  <si>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</si>
  <si>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</si>
  <si>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</si>
  <si>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</si>
  <si>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</si>
  <si>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</si>
  <si>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</si>
  <si>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</si>
  <si>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</si>
  <si>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</si>
  <si>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</si>
  <si>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</si>
  <si>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</si>
  <si>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</si>
  <si>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</si>
  <si>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</si>
  <si>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</si>
  <si>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</si>
  <si>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</si>
  <si>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</si>
  <si>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</si>
  <si>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</si>
  <si>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</si>
  <si>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</si>
  <si>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</si>
  <si>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</si>
  <si>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</si>
  <si>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</si>
  <si>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</si>
  <si>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</si>
  <si>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</si>
  <si>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</si>
  <si>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</si>
  <si>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</si>
  <si>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</si>
  <si>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</si>
  <si>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</si>
  <si>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</si>
  <si>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</si>
  <si>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</si>
  <si>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</si>
  <si>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</si>
  <si>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</si>
  <si>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</si>
  <si>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</si>
  <si>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</si>
  <si>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</si>
  <si>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</si>
  <si>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</si>
  <si>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</si>
  <si>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</si>
  <si>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</si>
  <si>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</si>
  <si>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</si>
  <si>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</si>
  <si>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</si>
  <si>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</si>
  <si>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</si>
  <si>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</si>
  <si>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</si>
  <si>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</si>
  <si>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</si>
  <si>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</si>
  <si>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</si>
  <si>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</si>
  <si>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</si>
  <si>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</si>
  <si>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</si>
  <si>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</si>
  <si>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</si>
  <si>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</si>
  <si>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</si>
  <si>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</si>
  <si>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</si>
  <si>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</si>
  <si>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</si>
  <si>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</si>
  <si>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</si>
  <si>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</si>
  <si>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</si>
  <si>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</si>
  <si>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</si>
  <si>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</si>
  <si>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</si>
  <si>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</si>
  <si>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</si>
  <si>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</si>
  <si>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</si>
  <si>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</si>
  <si>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</si>
  <si>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</si>
  <si>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</si>
  <si>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</si>
  <si>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</si>
  <si>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</si>
  <si>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</si>
  <si>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</si>
  <si>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</si>
  <si>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</si>
  <si>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</si>
  <si>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</si>
  <si>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</si>
  <si>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</si>
  <si>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</si>
  <si>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</si>
  <si>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</si>
  <si>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</si>
  <si>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</si>
  <si>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</si>
  <si>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</si>
  <si>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</si>
  <si>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</si>
  <si>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</si>
  <si>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</si>
  <si>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</si>
  <si>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</si>
  <si>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</si>
  <si>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</si>
  <si>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</si>
  <si>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</si>
  <si>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</si>
  <si>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</si>
  <si>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</si>
  <si>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</si>
  <si>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</si>
  <si>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</si>
  <si>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</si>
  <si>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</si>
  <si>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</si>
  <si>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</si>
  <si>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</si>
  <si>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</si>
  <si>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</si>
  <si>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</si>
  <si>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</si>
  <si>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</si>
  <si>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</si>
  <si>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</si>
  <si>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</si>
  <si>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</si>
  <si>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</si>
  <si>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</si>
  <si>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</si>
  <si>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</si>
  <si>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</si>
  <si>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</si>
  <si>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</si>
  <si>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</si>
  <si>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</si>
  <si>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</si>
  <si>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</si>
  <si>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</si>
  <si>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</si>
  <si>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</si>
  <si>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</si>
  <si>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</si>
  <si>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</si>
  <si>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</si>
  <si>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</si>
  <si>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</si>
  <si>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</si>
  <si>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</si>
  <si>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</si>
  <si>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</si>
  <si>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</si>
  <si>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</si>
  <si>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</si>
  <si>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</si>
  <si>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</si>
  <si>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</si>
  <si>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</si>
  <si>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</si>
  <si>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</si>
  <si>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</si>
  <si>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</si>
  <si>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</si>
  <si>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</si>
  <si>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</si>
  <si>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</si>
  <si>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</si>
  <si>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</si>
  <si>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</si>
  <si>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 xml:space="preserve">100M  </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</si>
  <si>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</si>
  <si>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</si>
  <si>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</si>
  <si>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</si>
  <si>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</si>
  <si>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</si>
  <si>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</si>
  <si>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</si>
  <si>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</si>
  <si>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</si>
  <si>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</si>
  <si>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</si>
  <si>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</si>
  <si>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</si>
  <si>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</si>
  <si>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</si>
  <si>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</si>
  <si>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</si>
  <si>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</si>
  <si>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</si>
  <si>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</si>
  <si>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</si>
  <si>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</si>
  <si>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</si>
  <si>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</si>
  <si>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</si>
  <si>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</si>
  <si>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</si>
  <si>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</si>
  <si>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</si>
  <si>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</si>
  <si>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</si>
  <si>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</si>
  <si>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</si>
  <si>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</si>
  <si>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</si>
  <si>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</si>
  <si>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</si>
  <si>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</si>
  <si>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</si>
  <si>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</si>
  <si>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</si>
  <si>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</si>
  <si>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</si>
  <si>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</si>
  <si>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</si>
  <si>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</si>
  <si>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</si>
  <si>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</si>
  <si>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</si>
  <si>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</si>
  <si>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</si>
  <si>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</si>
  <si>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</si>
  <si>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</si>
  <si>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</si>
  <si>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</si>
  <si>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</si>
  <si>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</si>
  <si>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</si>
  <si>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</si>
  <si>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</si>
  <si>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</si>
  <si>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</si>
  <si>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</si>
  <si>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</si>
  <si>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</si>
  <si>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</si>
  <si>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</si>
  <si>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</si>
  <si>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JOELHO PARA PE DE COLUNA, 45 GRAUS, SERIE R, DN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</si>
  <si>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</si>
  <si>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</si>
  <si>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</si>
  <si>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</si>
  <si>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</si>
  <si>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</si>
  <si>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</si>
  <si>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</si>
  <si>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</si>
  <si>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</si>
  <si>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</si>
  <si>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</si>
  <si>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</si>
  <si>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</si>
  <si>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</si>
  <si>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</si>
  <si>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</si>
  <si>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</si>
  <si>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</si>
  <si>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</si>
  <si>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</si>
  <si>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</si>
  <si>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</si>
  <si>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</si>
  <si>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</si>
  <si>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</si>
  <si>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</si>
  <si>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</si>
  <si>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</si>
  <si>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</si>
  <si>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</si>
  <si>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</si>
  <si>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</si>
  <si>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</si>
  <si>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</si>
  <si>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</si>
  <si>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</si>
  <si>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</si>
  <si>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</si>
  <si>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</si>
  <si>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</si>
  <si>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</si>
  <si>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</si>
  <si>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</si>
  <si>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</si>
  <si>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</si>
  <si>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</si>
  <si>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</si>
  <si>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</si>
  <si>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</si>
  <si>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</si>
  <si>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</si>
  <si>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</si>
  <si>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</si>
  <si>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</si>
  <si>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</si>
  <si>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</si>
  <si>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</si>
  <si>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</si>
  <si>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</si>
  <si>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</si>
  <si>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</si>
  <si>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</si>
  <si>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</si>
  <si>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</si>
  <si>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</si>
  <si>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</si>
  <si>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</si>
  <si>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</si>
  <si>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</si>
  <si>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</si>
  <si>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</si>
  <si>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</si>
  <si>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</si>
  <si>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</si>
  <si>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</si>
  <si>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</si>
  <si>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</si>
  <si>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</si>
  <si>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</si>
  <si>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</si>
  <si>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</si>
  <si>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</si>
  <si>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</si>
  <si>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</si>
  <si>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</si>
  <si>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</si>
  <si>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</si>
  <si>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</si>
  <si>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</si>
  <si>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</si>
  <si>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</si>
  <si>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</si>
  <si>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</si>
  <si>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</si>
  <si>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</si>
  <si>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</si>
  <si>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</si>
  <si>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</si>
  <si>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</si>
  <si>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</si>
  <si>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</si>
  <si>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</si>
  <si>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</si>
  <si>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</si>
  <si>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</si>
  <si>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</si>
  <si>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</si>
  <si>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</si>
  <si>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</si>
  <si>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</si>
  <si>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</si>
  <si>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</si>
  <si>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</si>
  <si>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</si>
  <si>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</si>
  <si>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</si>
  <si>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</si>
  <si>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</si>
  <si>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</si>
  <si>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</si>
  <si>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</si>
  <si>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</si>
  <si>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</si>
  <si>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</si>
  <si>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</si>
  <si>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</si>
  <si>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</si>
  <si>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</si>
  <si>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</si>
  <si>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</si>
  <si>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</si>
  <si>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</si>
  <si>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</si>
  <si>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</si>
  <si>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</si>
  <si>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</si>
  <si>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</si>
  <si>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</si>
  <si>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</si>
  <si>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</si>
  <si>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</si>
  <si>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</si>
  <si>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</si>
  <si>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</si>
  <si>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</si>
  <si>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</si>
  <si>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</si>
  <si>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</si>
  <si>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</si>
  <si>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</si>
  <si>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</si>
  <si>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</si>
  <si>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</si>
  <si>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</si>
  <si>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</si>
  <si>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</si>
  <si>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</si>
  <si>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</si>
  <si>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</si>
  <si>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</si>
  <si>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</si>
  <si>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</si>
  <si>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</si>
  <si>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</si>
  <si>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</si>
  <si>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</si>
  <si>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</si>
  <si>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</si>
  <si>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</si>
  <si>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</si>
  <si>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</si>
  <si>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</si>
  <si>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</si>
  <si>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</si>
  <si>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</si>
  <si>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</si>
  <si>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</si>
  <si>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</si>
  <si>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</si>
  <si>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</si>
  <si>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</si>
  <si>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</si>
  <si>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</si>
  <si>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</si>
  <si>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</si>
  <si>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</si>
  <si>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</si>
  <si>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</si>
  <si>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</si>
  <si>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</si>
  <si>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</si>
  <si>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</si>
  <si>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</si>
  <si>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</si>
  <si>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</si>
  <si>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</si>
  <si>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GRADIL *1320 X 2170* MM (A X L) EM BARRA DE ACO CHATA *25 MM X 2* MM, ENTRELACADA COM BARRA ACO REDONDA *5* MM, MALHA *65 X 132* MM, GALVANIZADO E PINTURA ELETROSTATICA, COR PRETO</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</si>
  <si>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</si>
  <si>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</si>
  <si>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</si>
  <si>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</si>
  <si>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</si>
  <si>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</si>
  <si>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</si>
  <si>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</si>
  <si>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</si>
  <si>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</si>
  <si>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</si>
  <si>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</si>
  <si>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</si>
  <si>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</si>
  <si>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</si>
  <si>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</si>
  <si>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</si>
  <si>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</si>
  <si>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</si>
  <si>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</si>
  <si>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</si>
  <si>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</si>
  <si>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</si>
  <si>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</si>
  <si>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</si>
  <si>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</si>
  <si>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</si>
  <si>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</si>
  <si>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</si>
  <si>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</si>
  <si>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</si>
  <si>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</si>
  <si>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</si>
  <si>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</si>
  <si>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</si>
  <si>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</si>
  <si>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</si>
  <si>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</si>
  <si>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</si>
  <si>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</si>
  <si>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</si>
  <si>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</si>
  <si>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</si>
  <si>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</si>
  <si>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</si>
  <si>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</si>
  <si>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</si>
  <si>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</si>
  <si>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</si>
  <si>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</si>
  <si>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</si>
  <si>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</si>
  <si>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</si>
  <si>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</si>
  <si>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</si>
  <si>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</si>
  <si>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</si>
  <si>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</si>
  <si>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</si>
  <si>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</si>
  <si>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</si>
  <si>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</si>
  <si>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</si>
  <si>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</si>
  <si>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</si>
  <si>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</si>
  <si>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</si>
  <si>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</si>
  <si>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</si>
  <si>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</si>
  <si>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</si>
  <si>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</si>
  <si>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</si>
  <si>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</si>
  <si>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</si>
  <si>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</si>
  <si>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</si>
  <si>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</si>
  <si>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</si>
  <si>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</si>
  <si>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</si>
  <si>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</si>
  <si>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</si>
  <si>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</si>
  <si>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</si>
  <si>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</si>
  <si>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</si>
  <si>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</si>
  <si>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</si>
  <si>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</si>
  <si>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</si>
  <si>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</si>
  <si>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</si>
  <si>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</si>
  <si>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</si>
  <si>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</si>
  <si>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</si>
  <si>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</si>
  <si>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</si>
  <si>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</si>
  <si>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</si>
  <si>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</si>
  <si>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</si>
  <si>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</si>
  <si>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</si>
  <si>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</si>
  <si>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</si>
  <si>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</si>
  <si>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</si>
  <si>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</si>
  <si>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</si>
  <si>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</si>
  <si>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</si>
  <si>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</si>
  <si>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</si>
  <si>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</si>
  <si>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</si>
  <si>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</si>
  <si>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</si>
  <si>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</si>
  <si>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</si>
  <si>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</si>
  <si>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</si>
  <si>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</si>
  <si>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</si>
  <si>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</si>
  <si>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</si>
  <si>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</si>
  <si>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</si>
  <si>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</si>
  <si>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</si>
  <si>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</si>
  <si>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</si>
  <si>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</si>
  <si>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</si>
  <si>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</si>
  <si>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</si>
  <si>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</si>
  <si>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</si>
  <si>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</si>
  <si>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</si>
  <si>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</si>
  <si>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</si>
  <si>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</si>
  <si>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</si>
  <si>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</si>
  <si>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</si>
  <si>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</si>
  <si>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</si>
  <si>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</si>
  <si>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</si>
  <si>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</si>
  <si>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</si>
  <si>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</si>
  <si>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</si>
  <si>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</si>
  <si>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</si>
  <si>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</si>
  <si>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</si>
  <si>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</si>
  <si>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</si>
  <si>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</si>
  <si>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</si>
  <si>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</si>
  <si>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</si>
  <si>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</si>
  <si>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</si>
  <si>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</si>
  <si>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</si>
  <si>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</si>
  <si>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</si>
  <si>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</si>
  <si>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</si>
  <si>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</si>
  <si>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</si>
  <si>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</si>
  <si>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</si>
  <si>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</si>
  <si>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</si>
  <si>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</si>
  <si>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</si>
  <si>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</si>
  <si>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</si>
  <si>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</si>
  <si>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</si>
  <si>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</si>
  <si>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</si>
  <si>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</si>
  <si>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</si>
  <si>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</si>
  <si>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</si>
  <si>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</si>
  <si>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</si>
  <si>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</si>
  <si>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</si>
  <si>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</si>
  <si>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</si>
  <si>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</si>
  <si>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</si>
  <si>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</si>
  <si>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</si>
  <si>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</si>
  <si>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</si>
  <si>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</si>
  <si>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</si>
  <si>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</si>
  <si>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</si>
  <si>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</si>
  <si>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</si>
  <si>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</si>
  <si>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</si>
  <si>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</si>
  <si>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</si>
  <si>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</si>
  <si>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</si>
  <si>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</si>
  <si>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</si>
  <si>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</si>
  <si>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</si>
  <si>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</si>
  <si>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</si>
  <si>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</si>
  <si>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</si>
  <si>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</si>
  <si>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</si>
  <si>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</si>
  <si>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</si>
  <si>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</si>
  <si>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</si>
  <si>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</si>
  <si>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</si>
  <si>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</si>
  <si>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</si>
  <si>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</si>
  <si>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</si>
  <si>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</si>
  <si>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</si>
  <si>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</si>
  <si>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</si>
  <si>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</si>
  <si>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</si>
  <si>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</si>
  <si>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</si>
  <si>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</si>
  <si>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</si>
  <si>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</si>
  <si>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</si>
  <si>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</si>
  <si>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</si>
  <si>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</si>
  <si>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</si>
  <si>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</si>
  <si>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</si>
  <si>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</si>
  <si>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</si>
  <si>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</si>
  <si>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</si>
  <si>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</si>
  <si>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</si>
  <si>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</si>
  <si>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</si>
  <si>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</si>
  <si>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</si>
  <si>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</si>
  <si>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</si>
  <si>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</si>
  <si>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</si>
  <si>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</si>
  <si>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</si>
  <si>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</si>
  <si>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</si>
  <si>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</si>
  <si>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</si>
  <si>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</si>
  <si>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</si>
  <si>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</si>
  <si>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</si>
  <si>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</si>
  <si>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</si>
  <si>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</si>
  <si>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</si>
  <si>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</si>
  <si>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</si>
  <si>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</si>
  <si>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</si>
  <si>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</si>
  <si>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</si>
  <si>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</si>
  <si>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</si>
  <si>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</si>
  <si>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</si>
  <si>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</si>
  <si>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</si>
  <si>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</si>
  <si>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</si>
  <si>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</si>
  <si>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</si>
  <si>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</si>
  <si>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</si>
  <si>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</si>
  <si>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</si>
  <si>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</si>
  <si>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</si>
  <si>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</si>
  <si>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</si>
  <si>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</si>
  <si>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</si>
  <si>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</si>
  <si>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</si>
  <si>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</si>
  <si>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</si>
  <si>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</si>
  <si>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</si>
  <si>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</si>
  <si>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</si>
  <si>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</si>
  <si>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</si>
  <si>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</si>
  <si>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</si>
  <si>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</si>
  <si>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</si>
  <si>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</si>
  <si>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</si>
  <si>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</si>
  <si>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</si>
  <si>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</si>
  <si>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</si>
  <si>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</si>
  <si>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</si>
  <si>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</si>
  <si>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</si>
  <si>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</si>
  <si>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</si>
  <si>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</si>
  <si>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</si>
  <si>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</si>
  <si>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</si>
  <si>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</si>
  <si>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</si>
  <si>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</si>
  <si>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</si>
  <si>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</si>
  <si>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</si>
  <si>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</si>
  <si>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</si>
  <si>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</si>
  <si>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</si>
  <si>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</si>
  <si>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</si>
  <si>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</si>
  <si>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</si>
  <si>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</si>
  <si>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</si>
  <si>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</si>
  <si>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</si>
  <si>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</si>
  <si>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</si>
  <si>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</si>
  <si>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</si>
  <si>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</si>
  <si>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</si>
  <si>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</si>
  <si>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</si>
  <si>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</si>
  <si>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</si>
  <si>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</si>
  <si>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</si>
  <si>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</si>
  <si>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</si>
  <si>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</si>
  <si>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</si>
  <si>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</si>
  <si>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</si>
  <si>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</si>
  <si>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</si>
  <si>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</si>
  <si>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</si>
  <si>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</si>
  <si>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</si>
  <si>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</si>
  <si>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</si>
  <si>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</si>
  <si>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</si>
  <si>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</si>
  <si>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</si>
  <si>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</si>
  <si>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</si>
  <si>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</si>
  <si>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</si>
  <si>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</si>
  <si>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</si>
  <si>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</si>
  <si>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</si>
  <si>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</si>
  <si>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</si>
  <si>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</si>
  <si>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</si>
  <si>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</si>
  <si>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</si>
  <si>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</si>
  <si>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</si>
  <si>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</si>
  <si>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</si>
  <si>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</si>
  <si>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</si>
  <si>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</si>
  <si>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</si>
  <si>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</si>
  <si>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</si>
  <si>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</si>
  <si>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</si>
  <si>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</si>
  <si>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</si>
  <si>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</si>
  <si>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</si>
  <si>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</si>
  <si>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</si>
  <si>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</si>
  <si>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</si>
  <si>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</si>
  <si>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</si>
  <si>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CHAPA DE ACO GALVANIZADA BITOLA GSG 24, E = 0,65 MM (5,20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</si>
  <si>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</si>
  <si>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</si>
  <si>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</si>
  <si>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</si>
  <si>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</si>
  <si>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</si>
  <si>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</si>
  <si>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</si>
  <si>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</si>
  <si>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</si>
  <si>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</si>
  <si>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</si>
  <si>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</si>
  <si>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</si>
  <si>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</si>
  <si>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</si>
  <si>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</si>
  <si>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</si>
  <si>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</si>
  <si>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</si>
  <si>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</si>
  <si>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</si>
  <si>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</si>
  <si>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</si>
  <si>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</si>
  <si>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</si>
  <si>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</si>
  <si>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</si>
  <si>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</si>
  <si>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</si>
  <si>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</si>
  <si>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</si>
  <si>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</si>
  <si>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</si>
  <si>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</si>
  <si>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POLIETILENO EXPANDIDO COM 1 FACE METALIZADA PARA SUBCOBERTURA, E = *5* MM</t>
  </si>
  <si>
    <t>MANTA ALUMINIZADA 1 FACE PARA SUBCOBERTURA, E = *1* MM</t>
  </si>
  <si>
    <t>MANTA ALUMINIZADA NAS DUAS FACES, PARA SUBCOBERTURA, E = *2*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</si>
  <si>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</si>
  <si>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</si>
  <si>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</si>
  <si>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</si>
  <si>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</si>
  <si>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</si>
  <si>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</si>
  <si>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</si>
  <si>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</si>
  <si>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</si>
  <si>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</si>
  <si>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</si>
  <si>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</si>
  <si>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</si>
  <si>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</si>
  <si>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</si>
  <si>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</si>
  <si>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</si>
  <si>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</si>
  <si>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</si>
  <si>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</si>
  <si>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</si>
  <si>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</si>
  <si>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</si>
  <si>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</si>
  <si>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</si>
  <si>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</si>
  <si>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</si>
  <si>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</si>
  <si>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</si>
  <si>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</si>
  <si>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</si>
  <si>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</si>
  <si>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</si>
  <si>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</si>
  <si>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</si>
  <si>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</si>
  <si>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</si>
  <si>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</si>
  <si>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</si>
  <si>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</si>
  <si>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</si>
  <si>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</si>
  <si>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</si>
  <si>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</si>
  <si>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</si>
  <si>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</si>
  <si>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</si>
  <si>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</si>
  <si>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</si>
  <si>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</si>
  <si>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</si>
  <si>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</si>
  <si>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</si>
  <si>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</si>
  <si>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</si>
  <si>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</si>
  <si>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</si>
  <si>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</si>
  <si>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</si>
  <si>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</si>
  <si>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</si>
  <si>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</si>
  <si>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</si>
  <si>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</si>
  <si>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</si>
  <si>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</si>
  <si>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</si>
  <si>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</si>
  <si>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</si>
  <si>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</si>
  <si>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</si>
  <si>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</si>
  <si>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LOCACAO DE GRUPO GERADOR DE *260* KVA, DIESEL REBOCAVEL, ACIONAMENTO MANUAL</t>
  </si>
  <si>
    <t>LOCACAO DE GRUPO GERADOR DE *400* KVA, DIESEL REBOCAVEL, ACIONAMENTO MANUAL</t>
  </si>
  <si>
    <t>LOCACAO DE GRUPO GERADOR DE *550* KVA, DIESEL REBOCAVEL, ACIONAMENTO MANUAL</t>
  </si>
  <si>
    <t>GUARNICAO/ALIZAR/VISTA, E = *1,3* CM, L = *5,0* CM HASTE REGULAVEL = *35* MM, EM MDF/PVC WOOD/ POLIESTIRENO OU MADEIRA LAMINADA, PRIMER BRANCO</t>
  </si>
  <si>
    <t>BATENTE/PORTAL/ADUELA/MARCO, EM MDF/PVC WOOD/POLIESTIRENO OU MADEIRA LAMINADA, L = *9,0* CM COM GUARNICAO REGULAVEL 2 FACES = *35* MM, PRIMER</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</si>
  <si>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</si>
  <si>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</si>
  <si>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</si>
  <si>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</si>
  <si>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</si>
  <si>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</si>
  <si>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</si>
  <si>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</si>
  <si>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</si>
  <si>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</si>
  <si>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</si>
  <si>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</si>
  <si>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</si>
  <si>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</si>
  <si>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</si>
  <si>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</si>
  <si>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</si>
  <si>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</si>
  <si>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</si>
  <si>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</si>
  <si>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</si>
  <si>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</si>
  <si>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</si>
  <si>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</si>
  <si>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</si>
  <si>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</si>
  <si>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</si>
  <si>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</si>
  <si>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</si>
  <si>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</si>
  <si>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</si>
  <si>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</si>
  <si>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</si>
  <si>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</si>
  <si>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</si>
  <si>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</si>
  <si>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</si>
  <si>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</si>
  <si>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</si>
  <si>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</si>
  <si>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</si>
  <si>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</si>
  <si>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</si>
  <si>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</si>
  <si>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</si>
  <si>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</si>
  <si>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</si>
  <si>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</si>
  <si>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</si>
  <si>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</si>
  <si>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</si>
  <si>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</si>
  <si>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 xml:space="preserve">250G  </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</si>
  <si>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</si>
  <si>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</si>
  <si>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</si>
  <si>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</si>
  <si>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</si>
  <si>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</si>
  <si>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</si>
  <si>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</si>
  <si>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</si>
  <si>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</si>
  <si>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</si>
  <si>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</si>
  <si>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</si>
  <si>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</si>
  <si>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</si>
  <si>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</si>
  <si>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</si>
  <si>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</si>
  <si>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</si>
  <si>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</si>
  <si>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</si>
  <si>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</si>
  <si>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</si>
  <si>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</si>
  <si>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</si>
  <si>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TUBOS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</si>
  <si>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</si>
  <si>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</si>
  <si>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</si>
  <si>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</si>
  <si>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</si>
  <si>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</si>
  <si>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</si>
  <si>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</si>
  <si>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</si>
  <si>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</si>
  <si>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</si>
  <si>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</si>
  <si>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</si>
  <si>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</si>
  <si>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</si>
  <si>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</si>
  <si>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</si>
  <si>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</si>
  <si>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</si>
  <si>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</si>
  <si>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</si>
  <si>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</si>
  <si>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</si>
  <si>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</si>
  <si>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</si>
  <si>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</si>
  <si>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</si>
  <si>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</si>
  <si>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</si>
  <si>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</si>
  <si>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</si>
  <si>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</si>
  <si>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</si>
  <si>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</si>
  <si>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</si>
  <si>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</si>
  <si>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</si>
  <si>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</si>
  <si>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</si>
  <si>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</si>
  <si>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</si>
  <si>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</si>
  <si>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</si>
  <si>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</si>
  <si>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</si>
  <si>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</si>
  <si>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</si>
  <si>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</si>
  <si>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</si>
  <si>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</si>
  <si>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</si>
  <si>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</si>
  <si>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</si>
  <si>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</si>
  <si>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</si>
  <si>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</si>
  <si>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</si>
  <si>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</si>
  <si>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</si>
  <si>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</si>
  <si>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</si>
  <si>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</si>
  <si>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</si>
  <si>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</si>
  <si>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</si>
  <si>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</si>
  <si>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</si>
  <si>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</si>
  <si>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</si>
  <si>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</si>
  <si>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</si>
  <si>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</si>
  <si>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</si>
  <si>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</si>
  <si>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</si>
  <si>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</si>
  <si>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</si>
  <si>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</si>
  <si>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</si>
  <si>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</si>
  <si>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</si>
  <si>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</si>
  <si>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</si>
  <si>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</si>
  <si>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</si>
  <si>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</si>
  <si>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</si>
  <si>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</si>
  <si>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</si>
  <si>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</si>
  <si>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</si>
  <si>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</si>
  <si>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</si>
  <si>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</si>
  <si>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</si>
  <si>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</si>
  <si>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</si>
  <si>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</si>
  <si>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GUINCHO DE ALAVANCA MANUAL, CAPACIDADE DE 1,6 T, COM 20 M DE CABO DE ACO (AQUISICAO)</t>
  </si>
  <si>
    <t>BLOQUETE/PISO INTERTRAVADO DE CONCRETO - MODELO ONDA/16 FACES/UNISTEIN/PAVIS, *22 CM X *11 CM, E = 10 CM, RESISTENCIA DE 50 MPA (NBR 9781), COR NATURAL</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</si>
  <si>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</si>
  <si>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</si>
  <si>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</si>
  <si>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</si>
  <si>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</si>
  <si>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 COMPRIMENTO 1" (25,4 MM)</t>
  </si>
  <si>
    <t>PARAFUSO, AUTO ATARRACHANTE, CABECA CHATA, FENDA SIMPLES, 1/4 (6,35 MM) X 25 MM</t>
  </si>
  <si>
    <t>AGREGADO RECICLADO (RCD), CLASSE A, CINZA, TIPO RACHAO RECICLADO</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</si>
  <si>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</si>
  <si>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</si>
  <si>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</si>
  <si>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</si>
  <si>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</si>
  <si>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</si>
  <si>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</si>
  <si>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</si>
  <si>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</si>
  <si>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</si>
  <si>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</si>
  <si>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</si>
  <si>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</si>
  <si>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</si>
  <si>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</si>
  <si>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</si>
  <si>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</si>
  <si>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</si>
  <si>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</si>
  <si>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</si>
  <si>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</si>
  <si>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</si>
  <si>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</si>
  <si>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</si>
  <si>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ASSENTAMENTO DE PEITORIL COM ARGAMASSA DE CIMENTO COLANTE</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</si>
  <si>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</si>
  <si>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</si>
  <si>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</si>
  <si>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</si>
  <si>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</si>
  <si>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</si>
  <si>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</si>
  <si>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</si>
  <si>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</si>
  <si>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</si>
  <si>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</si>
  <si>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</si>
  <si>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</si>
  <si>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</si>
  <si>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</si>
  <si>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</si>
  <si>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</si>
  <si>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</si>
  <si>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</si>
  <si>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</si>
  <si>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</si>
  <si>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</si>
  <si>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</si>
  <si>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</si>
  <si>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</si>
  <si>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</si>
  <si>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</si>
  <si>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</si>
  <si>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</si>
  <si>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</si>
  <si>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</si>
  <si>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</si>
  <si>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</si>
  <si>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</si>
  <si>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</si>
  <si>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</si>
  <si>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</si>
  <si>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</si>
  <si>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</si>
  <si>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</si>
  <si>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FITA ADESIVA ALUMINIZADA PARA INSTALACAO DE MANTAS DE SUBCOBERTURA, L = *5* CM</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</si>
  <si>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</si>
  <si>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</si>
  <si>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</si>
  <si>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</si>
  <si>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</si>
  <si>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</si>
  <si>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</si>
  <si>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</si>
  <si>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</si>
  <si>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</si>
  <si>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</si>
  <si>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</si>
  <si>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</si>
  <si>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</si>
  <si>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</si>
  <si>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</si>
  <si>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</si>
  <si>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</si>
  <si>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</si>
  <si>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</si>
  <si>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</si>
  <si>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TUBOS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</si>
  <si>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</si>
  <si>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</si>
  <si>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</si>
  <si>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</si>
  <si>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</si>
  <si>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</si>
  <si>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</si>
  <si>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</si>
  <si>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</si>
  <si>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</si>
  <si>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</si>
  <si>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</si>
  <si>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</si>
  <si>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</si>
  <si>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</si>
  <si>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</si>
  <si>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</si>
  <si>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</si>
  <si>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</si>
  <si>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</si>
  <si>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</si>
  <si>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</si>
  <si>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</si>
  <si>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</si>
  <si>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</si>
  <si>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</si>
  <si>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</si>
  <si>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</si>
  <si>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</si>
  <si>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</si>
  <si>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</si>
  <si>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</si>
  <si>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</si>
  <si>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</si>
  <si>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</si>
  <si>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</si>
  <si>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</si>
  <si>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</si>
  <si>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</si>
  <si>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</si>
  <si>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</si>
  <si>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</si>
  <si>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</si>
  <si>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</si>
  <si>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</si>
  <si>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</si>
  <si>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</si>
  <si>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</si>
  <si>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</si>
  <si>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</si>
  <si>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</si>
  <si>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</si>
  <si>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</si>
  <si>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</si>
  <si>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</si>
  <si>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</si>
  <si>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</si>
  <si>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</si>
  <si>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</si>
  <si>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</si>
  <si>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</si>
  <si>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</si>
  <si>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</si>
  <si>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</si>
  <si>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</si>
  <si>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</si>
  <si>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</si>
  <si>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</si>
  <si>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</si>
  <si>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</si>
  <si>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</si>
  <si>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</si>
  <si>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</si>
  <si>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</si>
  <si>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</si>
  <si>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</si>
  <si>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</si>
  <si>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</si>
  <si>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</si>
  <si>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</si>
  <si>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</si>
  <si>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</si>
  <si>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</si>
  <si>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</si>
  <si>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</si>
  <si>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</si>
  <si>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CONFORMACAO GEOMETRICA DE PLATAFORMA PARA EXECUCAO DE REVESTIMENTO PRIMARIO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</si>
  <si>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</si>
  <si>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</si>
  <si>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</si>
  <si>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</si>
  <si>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</si>
  <si>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</si>
  <si>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</si>
  <si>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</si>
  <si>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</si>
  <si>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</si>
  <si>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</si>
  <si>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</si>
  <si>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</si>
  <si>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!EM PROCESSO DE DESATIVACAO! JANELA DE CORRER, ACO, BATENTE/REQUADRO DE 6 A 14 CM, SEM DIVISAO, PINT ANTICORROSIVA, SEM VIDRO, BANDEIRA COM BASCULA, 4 FLS, 120 X 150 CM</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</si>
  <si>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</si>
  <si>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</si>
  <si>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</si>
  <si>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</si>
  <si>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</si>
  <si>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</si>
  <si>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</si>
  <si>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</si>
  <si>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</si>
  <si>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</si>
  <si>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</si>
  <si>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</si>
  <si>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</si>
  <si>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</si>
  <si>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</si>
  <si>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</si>
  <si>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</si>
  <si>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</si>
  <si>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</si>
  <si>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</si>
  <si>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</si>
  <si>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</si>
  <si>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</si>
  <si>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</si>
  <si>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</si>
  <si>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</si>
  <si>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</si>
  <si>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</si>
  <si>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</si>
  <si>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</si>
  <si>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</si>
  <si>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</si>
  <si>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</si>
  <si>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</si>
  <si>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</si>
  <si>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</si>
  <si>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</si>
  <si>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</si>
  <si>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</si>
  <si>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</si>
  <si>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</si>
  <si>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</si>
  <si>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</si>
  <si>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</si>
  <si>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</si>
  <si>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</si>
  <si>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</si>
  <si>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</si>
  <si>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</si>
  <si>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</si>
  <si>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</si>
  <si>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</si>
  <si>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</si>
  <si>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</si>
  <si>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</si>
  <si>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REATERRO INTERNO (EDIFICACOES) COMPACTADO MANUALMENTE</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</si>
  <si>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</si>
  <si>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</si>
  <si>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</si>
  <si>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PORTA DE CORRER EM ALUMINIO, COM DUAS FOLHAS PARA VIDRO, INCLUSO VIDRO LISO INCOLOR, FECHADURA E PUXADOR, SEM GUARNICAO/ALIZAR/VISTA</t>
  </si>
  <si>
    <t>FORNECIMENTO/INSTALACAO LONA PLASTICA PRETA, PARA IMPERMEABILIZACAO, ESPESSURA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</si>
  <si>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</si>
  <si>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</si>
  <si>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</si>
  <si>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</si>
  <si>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SELANTE ELASTICO A BASE DE POLIURETANO</t>
  </si>
  <si>
    <t>JUNTA DE DILATACAO COM ISOPOR 10 MM</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</si>
  <si>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</si>
  <si>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</si>
  <si>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</si>
  <si>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</si>
  <si>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</si>
  <si>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</si>
  <si>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</si>
  <si>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</si>
  <si>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</si>
  <si>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</si>
  <si>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</si>
  <si>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</si>
  <si>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</si>
  <si>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</si>
  <si>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</si>
  <si>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</si>
  <si>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</si>
  <si>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</si>
  <si>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</si>
  <si>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</si>
  <si>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IMPERMEABILIZACAO DE SUPERFICIE COM MASTIQUE ELASTICO A BASE DE SILICONE, POR VOLUME.</t>
  </si>
  <si>
    <t>DM3</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</si>
  <si>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</si>
  <si>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</si>
  <si>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</si>
  <si>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DE ALTA RESISTENCIA, ESPESSURA 8MM, INCLUSO JUNTAS DE DILATACAO PLASTICAS E POLIMENTO MECANIZADO</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</si>
  <si>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</si>
  <si>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</si>
  <si>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</si>
  <si>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</si>
  <si>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</si>
  <si>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</si>
  <si>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</si>
  <si>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</si>
  <si>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</si>
  <si>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</si>
  <si>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</si>
  <si>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</si>
  <si>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</si>
  <si>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</si>
  <si>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</si>
  <si>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RODAPE VINILICO ALTURA 5CM, ESPESSURA 1MM, FIXADO COM COLA</t>
  </si>
  <si>
    <t>RODAPE BORRACHA LISO, ALTURA = 7CM, ESPESSURA = 2 MM, PARA ARGAMASSA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</si>
  <si>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</si>
  <si>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</si>
  <si>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</si>
  <si>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</si>
  <si>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</si>
  <si>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</si>
  <si>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</si>
  <si>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</si>
  <si>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</si>
  <si>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</si>
  <si>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</si>
  <si>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</si>
  <si>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</si>
  <si>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</si>
  <si>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</si>
  <si>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</si>
  <si>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</si>
  <si>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</si>
  <si>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</si>
  <si>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</si>
  <si>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</si>
  <si>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</si>
  <si>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</si>
  <si>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</si>
  <si>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</si>
  <si>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</si>
  <si>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</si>
  <si>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</si>
  <si>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</si>
  <si>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</si>
  <si>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</si>
  <si>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</si>
  <si>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</si>
  <si>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</si>
  <si>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</si>
  <si>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</si>
  <si>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</si>
  <si>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</si>
  <si>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</si>
  <si>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</si>
  <si>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</si>
  <si>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</si>
  <si>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</si>
  <si>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</si>
  <si>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</si>
  <si>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</si>
  <si>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</si>
  <si>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</si>
  <si>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</si>
  <si>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</si>
  <si>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</si>
  <si>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</si>
  <si>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</si>
  <si>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</si>
  <si>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</si>
  <si>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</si>
  <si>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</si>
  <si>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</si>
  <si>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</si>
  <si>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</si>
  <si>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</si>
  <si>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TOMADA PARA TELEFONE DE 4 POLOS PADRAO TELEBRAS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</si>
  <si>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</si>
  <si>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</si>
  <si>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</si>
  <si>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</si>
  <si>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</si>
  <si>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</si>
  <si>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</si>
  <si>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</si>
  <si>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</si>
  <si>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</si>
  <si>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</si>
  <si>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</si>
  <si>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</si>
  <si>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</si>
  <si>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</si>
  <si>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</si>
  <si>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</si>
  <si>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</si>
  <si>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</si>
  <si>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</si>
  <si>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</si>
  <si>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ENSAIO DE RECEBIMENTO E ACEITACAO DE CIMENTO PORTLAND</t>
  </si>
  <si>
    <t>ENSAIO DE RECEBIMENTO E ACEITACAO DE AGREGADO GRAUDO</t>
  </si>
  <si>
    <t>PAVIMENTO EM PARALELEPIPEDO SOBRE COLCHAO DE AREIA REJUNTADO COM ARGAMASSA DE CIMENTO E AREIA NO TRAÇO 1:3 (PEDRAS PEQUENAS 30 A 35 PECAS POR M2)</t>
  </si>
  <si>
    <t>APLICACAO DE TINTA A BASE DE EPOXI SOBRE PISO</t>
  </si>
  <si>
    <t>BANDEJA SALVA-VIDAS/COLETA DE ENTULHOS, COM TABUA</t>
  </si>
  <si>
    <t>TRANSPORTE COMERCIAL COM CAMINHAO CARROCERIA 9 T, RODOVIA EM LEITO NATURAL</t>
  </si>
  <si>
    <t>TXKM</t>
  </si>
  <si>
    <t>TRANSPORTE COMERCIAL COM CAMINHAO CARROCERIA 9 T, RODOVIA COM REVESTIMENTO PRIMARIO</t>
  </si>
  <si>
    <t>TRANSPORTE COMERCIAL COM CAMINHAO CARROCERIA 9 T, RODOVIA PAVIMENTADA</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</si>
  <si>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</si>
  <si>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</si>
  <si>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</si>
  <si>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</si>
  <si>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</si>
  <si>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</si>
  <si>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</si>
  <si>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</si>
  <si>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</si>
  <si>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</si>
  <si>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</si>
  <si>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ATE 10KM</t>
  </si>
  <si>
    <t>MOBILIZACAO E INSTALACAO DE 01 EQUIPAMENTO DE SONDAGEM, DISTANCIA DE 10KM ATE 20KM</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</si>
  <si>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</si>
  <si>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</si>
  <si>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</si>
  <si>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</si>
  <si>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</si>
  <si>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</si>
  <si>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</si>
  <si>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</si>
  <si>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</si>
  <si>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</si>
  <si>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</si>
  <si>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</si>
  <si>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</si>
  <si>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</si>
  <si>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</si>
  <si>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</si>
  <si>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</si>
  <si>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</si>
  <si>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</si>
  <si>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</si>
  <si>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</si>
  <si>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</si>
  <si>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</si>
  <si>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</si>
  <si>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FORNECIMENTO E INSTALACAO</t>
  </si>
  <si>
    <t>PINTURA DE LIGACAO COM EMULSAO RR-1C</t>
  </si>
  <si>
    <t>PINTURA DE LIGACAO COM EMULSAO RR-2C</t>
  </si>
  <si>
    <t>SINALIZACAO HORIZONTAL COM TINTA RETRORREFLETIVA A BASE DE RESINA ACRILICA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</si>
  <si>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</si>
  <si>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</si>
  <si>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</si>
  <si>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</si>
  <si>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</si>
  <si>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</si>
  <si>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</si>
  <si>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</si>
  <si>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</si>
  <si>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</si>
  <si>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</si>
  <si>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</si>
  <si>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</si>
  <si>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</si>
  <si>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</si>
  <si>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</si>
  <si>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</si>
  <si>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</si>
  <si>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</si>
  <si>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</si>
  <si>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</si>
  <si>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CONCRETO CICLOPICO FCK=10MPA 30% PEDRA DE MAO INCLUSIVE LANCAMENTO</t>
  </si>
  <si>
    <t>GRUPO GERADOR ESTACIONÁRIO, MOTOR DIESEL POTÊNCIA 170 KVA - CHI DIURNO. AF_02/2016</t>
  </si>
  <si>
    <t>GRUPO GERADOR ESTACIONÁRIO, MOTOR DIESEL POTÊNCIA 170 KVA - CHP DIURNO.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</si>
  <si>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</si>
  <si>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</si>
  <si>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</si>
  <si>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</si>
  <si>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</si>
  <si>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</si>
  <si>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</si>
  <si>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</si>
  <si>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</si>
  <si>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</si>
  <si>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</si>
  <si>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</si>
  <si>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</si>
  <si>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</si>
  <si>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</si>
  <si>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</si>
  <si>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</si>
  <si>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</si>
  <si>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</si>
  <si>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</si>
  <si>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</si>
  <si>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</si>
  <si>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</si>
  <si>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</si>
  <si>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</si>
  <si>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</si>
  <si>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</si>
  <si>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</si>
  <si>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</si>
  <si>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</si>
  <si>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</si>
  <si>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</si>
  <si>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</si>
  <si>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</si>
  <si>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</si>
  <si>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</si>
  <si>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</si>
  <si>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</si>
  <si>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</si>
  <si>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</si>
  <si>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</si>
  <si>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</si>
  <si>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SUPORTE PARA TRANSFORMADOR EM POSTE DE CONCRETO CIRCULAR</t>
  </si>
  <si>
    <t>GUARDA-CORPO EM TUBO DE ACO GALVANIZADO 1 1/2"</t>
  </si>
  <si>
    <t>PISO EM TABUA CORRIDA DE MADEIRA ESPESSURA 2,5CM FIXADO EM PECAS DE MADEIRA E ASSENTADO EM ARGAMASSA TRACO 1:4 (CIMENTO/AREIA)</t>
  </si>
  <si>
    <t>JATEAMENTO COM AREIA EM ESTRUTURA METALICA</t>
  </si>
  <si>
    <t>LIGAÇÃO DOMICILIAR DE ESGOTO DN 100MM, DA CASA ATÉ A CAIXA, COMPOSTO POR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</si>
  <si>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</si>
  <si>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</si>
  <si>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ANTICORROSIVO TIPO ZARCAO</t>
  </si>
  <si>
    <t>CORRIMAO EM MADEIRA 1A 2,5X30CM</t>
  </si>
  <si>
    <t>DESMATAMENTO E LIMPEZA MECANIZADA DE TERRENO COM ARVORES ATE Ø 15CM, UTILIZANDO TRATOR DE ESTEIRAS</t>
  </si>
  <si>
    <t>ANDAIME PARA ALVENARIA EM MADEIRA DE 2A</t>
  </si>
  <si>
    <t>PISO CIMENTADO TRAÇO 1:3 (CIMENTO E AREIA) ACABAMENTO LISO PIGMENTADO ESPESSURA 1,5CM COM JUNTAS PLASTICAS DE DILATACAO E ARGAMASSA EM PREPARO MANUAL</t>
  </si>
  <si>
    <t>LOCAÇÃO DE ADUTORAS, COLETORES TRONCO E INTERCEPTORES - ATÉ DN 500 MM</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</si>
  <si>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</si>
  <si>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</si>
  <si>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</si>
  <si>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</si>
  <si>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LEITO FILTRANTE - COLOCACAO DE LONA PLASTICA</t>
  </si>
  <si>
    <t>INSTALACAO DE BOMBA DOSADORA</t>
  </si>
  <si>
    <t>INSTALACAO DE AGITADOR</t>
  </si>
  <si>
    <t>ENROCAMENTO MANUAL, SEM ARRUMACAO DO MATERIAL</t>
  </si>
  <si>
    <t>ENROCAMENTO MANUAL, COM ARRUMACAO DO MATERIAL</t>
  </si>
  <si>
    <t>CAIXA PARA RALO C OM GRELHA FOFO 135 KG DE ALV TIJOLO MACICO (7X10X20) PAREDES DE UMA VEZ (0.20 M) DE 0.90X1.20X1.50 M (EXTERNA) COM ARGAMASSA 1:4 CIMENTO:AREIA, BASE CONC FCK=10 MPA, EXCLUSIVE ESCAVACAO E REATERRO.</t>
  </si>
  <si>
    <t>CUMEEIRA EM PERFIL ONDULADO DE ALUMÍNIO</t>
  </si>
  <si>
    <t>PINTURA PARA TELHAS DE ALUMINIO COM TINTA ESMALTE AUTOMOTIVA</t>
  </si>
  <si>
    <t>SERVICOS TOPOGRAFICOS PARA PAVIMENTACAO, INCLUSIVE NOTA DE SERVICOS, ACOMPANHAMENTO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</si>
  <si>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</si>
  <si>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</si>
  <si>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</si>
  <si>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</si>
  <si>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</si>
  <si>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</si>
  <si>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EM QUADRA POLIESPORTIVA, 5 CM DE LARGURA.</t>
  </si>
  <si>
    <t>ML</t>
  </si>
  <si>
    <t>PINTURA ADESIVA P/ CONCRETO, A BASE DE RESINA EPOXI ( SIKADUR 32 )</t>
  </si>
  <si>
    <t>KG</t>
  </si>
  <si>
    <t>REGULARIZACAO DE SUPERFICIES EM TERRA COM MOTONIVELADORA</t>
  </si>
  <si>
    <t>CORTE E ATERRO COMPENSADO</t>
  </si>
  <si>
    <t>ESCAVACAO MANUAL CAMPO ABERTO P/TUBULAO - FUSTE E/OU BASE (PARA TODAS AS PROFUNDIDADES)</t>
  </si>
  <si>
    <t>ESCAVACAO MECANICA CAMPO ABERTO EM SOLO EXCETO ROCHA ATE 2,00M PROFUNDIDADE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</si>
  <si>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</si>
  <si>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</si>
  <si>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</si>
  <si>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</si>
  <si>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</si>
  <si>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</si>
  <si>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</si>
  <si>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</si>
  <si>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</si>
  <si>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</si>
  <si>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</si>
  <si>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</si>
  <si>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20X20X12CM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</si>
  <si>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</si>
  <si>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</si>
  <si>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</si>
  <si>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</si>
  <si>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</si>
  <si>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CAIXA DE MEDICAO EM ALTA TENSAO -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</si>
  <si>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</si>
  <si>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</si>
  <si>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</si>
  <si>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</si>
  <si>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</si>
  <si>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</si>
  <si>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</si>
  <si>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</si>
  <si>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</si>
  <si>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</si>
  <si>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</si>
  <si>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</si>
  <si>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INTERRUPTOR PULSADOR DE CAMPAINHA OU MINUTERIA 2A/250V C/ CAIXA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</si>
  <si>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</si>
  <si>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</si>
  <si>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</si>
  <si>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</si>
  <si>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</si>
  <si>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QUADRO DE DISTRIBUICAO DE ENERGIA EM CHAPA DE ACO GALVANIZADO, PARA 12 DISJUNTORES TERMOMAGNETICOS MONOPOLARES, COM BARRAMENTO TRIFASICO E NEUTRO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</si>
  <si>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</si>
  <si>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</si>
  <si>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</si>
  <si>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</si>
  <si>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</si>
  <si>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</si>
  <si>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</si>
  <si>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</si>
  <si>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</si>
  <si>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</si>
  <si>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</si>
  <si>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</si>
  <si>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REVESTIDA COM BAIXA CAMADA DE COBRE, SEM CONECTOR</t>
  </si>
  <si>
    <t>BOMBA CENTRIFUGA C/ MOTOR ELETRICO TRIFASICO 1CV</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</si>
  <si>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</si>
  <si>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</si>
  <si>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</si>
  <si>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</si>
  <si>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</si>
  <si>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</si>
  <si>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</si>
  <si>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APARELHADA, APROVEITAMENTO TABUAS 3X E PRUMOS 4X</t>
  </si>
  <si>
    <t>ESCORAMENTO FORMAS H=3,50 A 4,00 M, COM MADEIRA DE 3A QUALIDADE, NAO APARELHADA, APROVEITAMENTO TABUAS 3X E PRUMOS 4X.</t>
  </si>
  <si>
    <t>ALVENARIA EMBASAMENTO E=20 CM BLOCO CONCRETO</t>
  </si>
  <si>
    <t>TE PVC PARA COLETOR ESGOTO, EB644, D=100MM, COM JUNTA ELASTICA.</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</si>
  <si>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</si>
  <si>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</si>
  <si>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</si>
  <si>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</si>
  <si>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</si>
  <si>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</si>
  <si>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</si>
  <si>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</si>
  <si>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HIDRANTE SUBTERRANEO FERRO FUNDIDO C/ CURVA LONGA E CAIXA DN=75MM</t>
  </si>
  <si>
    <t>EXTINTOR INCENDIO TP GAS CARBONICO 4KG COMPLETO - FORNECIMENTO E INSTALACAO</t>
  </si>
  <si>
    <t>EXTINTOR INCENDIO TP PO QUIMICO 6KG - FORNECIMENTO E INSTALACAO</t>
  </si>
  <si>
    <t>DUTO CHAPA GALVANIZADA NUM 26 P/ AR CONDICIONADO</t>
  </si>
  <si>
    <t>DUTO CHAPA GALVANIZADA NUM 22 P/ AR CONDICIONADO</t>
  </si>
  <si>
    <t>MASTRO SIMPLES DE FERRO GALVANIZADO P/ PARA-RAIOS H=3,00M INCLUINDO BASE - FORNECIMENTO E INSTALACAO</t>
  </si>
  <si>
    <t>CABO TELEFONICO CT-APL-50, 100 PARES (USO EXTERNO) - FORNECIMENTO E INSTALACAO</t>
  </si>
  <si>
    <t>PARA-RAIO TP VALVULA 15KV/5KA - FORNECIMENTO E INSTALACAO</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</si>
  <si>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</si>
  <si>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</si>
  <si>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</si>
  <si>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</si>
  <si>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</si>
  <si>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</si>
  <si>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</si>
  <si>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</si>
  <si>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</si>
  <si>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</si>
  <si>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</si>
  <si>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</si>
  <si>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</si>
  <si>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</si>
  <si>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</si>
  <si>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</si>
  <si>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</si>
  <si>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</si>
  <si>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</si>
  <si>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</si>
  <si>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</si>
  <si>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</si>
  <si>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</si>
  <si>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</si>
  <si>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</si>
  <si>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</si>
  <si>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</si>
  <si>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</si>
  <si>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</si>
  <si>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</si>
  <si>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</si>
  <si>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MATERIAIS E COLOCACAO MEDIDO P/ VOLUME DE PEDRA ARGAMASSADA</t>
  </si>
  <si>
    <t>CAIACAO EM MEIO FIO</t>
  </si>
  <si>
    <t>RECOMPOSICAO DE PAVIMENTACAO TIPO BLOKRET SOBRE COLCHAO DE AREIA COM REAPROVEITAMENTO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</si>
  <si>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</si>
  <si>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</si>
  <si>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</si>
  <si>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</si>
  <si>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</si>
  <si>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</si>
  <si>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</si>
  <si>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</si>
  <si>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</si>
  <si>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</si>
  <si>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</si>
  <si>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</si>
  <si>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FORNECIMENTO/INSTALACAO DE MANTA BIDIM RT-31</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</si>
  <si>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</si>
  <si>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</si>
  <si>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</si>
  <si>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</si>
  <si>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</si>
  <si>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</si>
  <si>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TIPO APP), E=3 MM</t>
  </si>
  <si>
    <t>IMPERMEABILIZACAO DE SUPERFICIE COM MANTA ASFALTICA (COM POLIMEROS TIPO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</si>
  <si>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</si>
  <si>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</si>
  <si>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</si>
  <si>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</si>
  <si>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</si>
  <si>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</si>
  <si>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</si>
  <si>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</si>
  <si>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</si>
  <si>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</si>
  <si>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</si>
  <si>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ESCORAMENTO CONTINUO DE VALAS, MISTO, COM PERFIL I DE 8"</t>
  </si>
  <si>
    <t>RECOMPOSICAO DE REVESTIMENTO PRIMARIO MEDIDO P/ VOLUME COMPACTADO</t>
  </si>
  <si>
    <t>LIGACAO DA REDE 50MM AO RAMAL PREDIAL 1/2"</t>
  </si>
  <si>
    <t>LIGACAO DA REDE 75MM AO RAMAL PREDIAL 1/2"</t>
  </si>
  <si>
    <t>ESCAVADEIRA HIDRÁULICA SOBRE ESTEIRAS, CAÇAMBA 0,80 M3, PESO OPERACIONAL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</si>
  <si>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</si>
  <si>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</si>
  <si>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</si>
  <si>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</si>
  <si>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</si>
  <si>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</si>
  <si>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APICOAMENTO MANUAL DE SUPERFICIE DE CONCRETO</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</si>
  <si>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</si>
  <si>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</si>
  <si>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</si>
  <si>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PLATAFORMA MADEIRA P/ ANDAIME TUBULAR APROVEITAMENTO 20 VEZES</t>
  </si>
  <si>
    <t>ANDAIME TABUADO SOBRE CAVALETES (INCLUSO CAVALETE) EM MADEIRA DE 1ª UTIL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</si>
  <si>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</si>
  <si>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</si>
  <si>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</si>
  <si>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</si>
  <si>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VALA MEDIDA P/ AREA CHAPA EM CADA APLICACAO</t>
  </si>
  <si>
    <t>REVESTIMENTO DE POCOS C/ TUBOS DE CONCRETO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</si>
  <si>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</si>
  <si>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</si>
  <si>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</si>
  <si>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APARELHO DE APOIO NEOPRENE NAO FRETADO (1,4KG/DM3)</t>
  </si>
  <si>
    <t>APARELHO APOIO NEOPRENE FRETADO</t>
  </si>
  <si>
    <t>SOLEIRA DE MARMORE BRANCO, LARGURA 15CM, ESPESSURA 3CM, ASSENTADA SOBRE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</si>
  <si>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</si>
  <si>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</si>
  <si>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</si>
  <si>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</si>
  <si>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</si>
  <si>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</si>
  <si>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JUNTA 5X5CM COM ARGAMASSA TRACO 1:3 (CIMENTO E AREIA) PARA PISO EM PLACAS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</si>
  <si>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</si>
  <si>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</si>
  <si>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</si>
  <si>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</si>
  <si>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</si>
  <si>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</si>
  <si>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</si>
  <si>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</si>
  <si>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</si>
  <si>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</si>
  <si>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</si>
  <si>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</si>
  <si>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</si>
  <si>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</si>
  <si>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</si>
  <si>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</si>
  <si>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</si>
  <si>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</si>
  <si>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</si>
  <si>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</si>
  <si>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</si>
  <si>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PINTURA ACRILICA PARA SINALIZAÇÃO HORIZONTAL EM PISO CIMENTADO</t>
  </si>
  <si>
    <t>POLIMENTO E ENCERAMENTO DE PISO EM MADEIRA</t>
  </si>
  <si>
    <t>QUADRO DE DISTRIBUICAO PARA TELEFONE N.5, 80X80X12CM EM CHAPA METALICA,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</si>
  <si>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</si>
  <si>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</si>
  <si>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</si>
  <si>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INSTALACAO</t>
  </si>
  <si>
    <t>TAMPAO FOFO P/ CAIXA R1 PADRAO TELEBRAS COMPLETO - FORNECIMENTO E INSTALACAO</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</si>
  <si>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</si>
  <si>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</si>
  <si>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</si>
  <si>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</si>
  <si>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</si>
  <si>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</si>
  <si>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BATENTE FERRO 1X1/8"</t>
  </si>
  <si>
    <t>GUARDA-CORPO COM CORRIMAO EM TUBO DE ACO GALVANIZADO 1 1/2"</t>
  </si>
  <si>
    <t>GUARDA-CORPO COM CORRIMAO EM TUBO DE ACO GALVANIZADO 3/4"</t>
  </si>
  <si>
    <t>ALCAPAO EM COMPENSADO DE MADEIRA CEDRO/VIROLA, 60X60X2CM, COM MARCO 7X3CM, ALIZAR DE 2A, DOBRADICAS EM LATAO CROMADO E TARJETA CROMADA</t>
  </si>
  <si>
    <t>PORTA MADEIRA 1A CORRER P/VIDRO 30MM/ GUARNICAO 15CM/ALIZAR</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</si>
  <si>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</si>
  <si>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</si>
  <si>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</si>
  <si>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</si>
  <si>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</si>
  <si>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</si>
  <si>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</si>
  <si>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</si>
  <si>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</si>
  <si>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</si>
  <si>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</si>
  <si>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</si>
  <si>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</si>
  <si>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</si>
  <si>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</si>
  <si>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</si>
  <si>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</si>
  <si>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</si>
  <si>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</si>
  <si>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</si>
  <si>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</si>
  <si>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</si>
  <si>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</si>
  <si>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</si>
  <si>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</si>
  <si>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</si>
  <si>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</si>
  <si>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</si>
  <si>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</si>
  <si>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</si>
  <si>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</si>
  <si>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CHAVE DE BOIA AUTOMÁTICA</t>
  </si>
  <si>
    <t>ESCADA EM CONCRETO ARMADO, FCK = 15 MPA, MOLDADA IN LOCO</t>
  </si>
  <si>
    <t>LOCACAO E NIVELAMENTO DE EMISSARIO/REDE COLETORA COM AUXILIO DE EQUIPAMENTO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</si>
  <si>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</si>
  <si>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</si>
  <si>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</si>
  <si>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</si>
  <si>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</si>
  <si>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</si>
  <si>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</si>
  <si>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</si>
  <si>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</si>
  <si>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</si>
  <si>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</si>
  <si>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</si>
  <si>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</si>
  <si>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</si>
  <si>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</si>
  <si>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</si>
  <si>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</si>
  <si>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</si>
  <si>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</si>
  <si>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</si>
  <si>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</si>
  <si>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</si>
  <si>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</si>
  <si>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</si>
  <si>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TOMADAS OU INTERRUPTORES ELETRICOS</t>
  </si>
  <si>
    <t>RETIRADA DE TUBULACAO HIDROSSANITARIA APARENTE COM CONEXOES, Ø 1/2" A 2"</t>
  </si>
  <si>
    <t>RETIRADA DE TUBULACAO HIDROSSANITARIA EMBUTIDA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</si>
  <si>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</si>
  <si>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</si>
  <si>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</si>
  <si>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</si>
  <si>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 E ESTRUTURA DE MADEIRA PONTALETEADA</t>
  </si>
  <si>
    <t>ARMACAO EM TELA DE ACO SOLDADA NERVURADA Q-92, ACO CA-60, 4,2MM, MALHA 15X15CM</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</si>
  <si>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</si>
  <si>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</si>
  <si>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</si>
  <si>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</si>
  <si>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</si>
  <si>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</si>
  <si>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</si>
  <si>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</si>
  <si>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</si>
  <si>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</si>
  <si>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</si>
  <si>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</si>
  <si>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</si>
  <si>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</si>
  <si>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</si>
  <si>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</si>
  <si>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</si>
  <si>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</si>
  <si>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</si>
  <si>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</si>
  <si>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</si>
  <si>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</si>
  <si>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</si>
  <si>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</si>
  <si>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</si>
  <si>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</si>
  <si>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</si>
  <si>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</si>
  <si>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</si>
  <si>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</si>
  <si>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</si>
  <si>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</si>
  <si>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</si>
  <si>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</si>
  <si>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</si>
  <si>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</si>
  <si>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</si>
  <si>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</si>
  <si>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</si>
  <si>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</si>
  <si>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</si>
  <si>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</si>
  <si>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</si>
  <si>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</si>
  <si>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</si>
  <si>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</si>
  <si>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</si>
  <si>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</si>
  <si>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</si>
  <si>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</si>
  <si>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</si>
  <si>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</si>
  <si>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</si>
  <si>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</si>
  <si>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</si>
  <si>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</si>
  <si>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</si>
  <si>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</si>
  <si>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</si>
  <si>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</si>
  <si>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</si>
  <si>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</si>
  <si>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</si>
  <si>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</si>
  <si>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</si>
  <si>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</si>
  <si>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</si>
  <si>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</si>
  <si>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</si>
  <si>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</si>
  <si>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</si>
  <si>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</si>
  <si>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</si>
  <si>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</si>
  <si>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</si>
  <si>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</si>
  <si>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</si>
  <si>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</si>
  <si>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</si>
  <si>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</si>
  <si>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</si>
  <si>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</si>
  <si>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</si>
  <si>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</si>
  <si>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</si>
  <si>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</si>
  <si>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</si>
  <si>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</si>
  <si>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</si>
  <si>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</si>
  <si>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</si>
  <si>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</si>
  <si>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</si>
  <si>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</si>
  <si>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</si>
  <si>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</si>
  <si>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</si>
  <si>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</si>
  <si>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</si>
  <si>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</si>
  <si>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</si>
  <si>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</si>
  <si>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</si>
  <si>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</si>
  <si>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</si>
  <si>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</si>
  <si>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</si>
  <si>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</si>
  <si>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</si>
  <si>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</si>
  <si>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</si>
  <si>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</si>
  <si>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</si>
  <si>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</si>
  <si>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</si>
  <si>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</si>
  <si>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</si>
  <si>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</si>
  <si>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</si>
  <si>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</si>
  <si>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</si>
  <si>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</si>
  <si>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</si>
  <si>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</si>
  <si>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</si>
  <si>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</si>
  <si>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</si>
  <si>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</si>
  <si>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</si>
  <si>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</si>
  <si>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</si>
  <si>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</si>
  <si>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</si>
  <si>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</si>
  <si>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</si>
  <si>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</si>
  <si>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</si>
  <si>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</si>
  <si>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</si>
  <si>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</si>
  <si>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</si>
  <si>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</si>
  <si>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</si>
  <si>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</si>
  <si>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</si>
  <si>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</si>
  <si>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</si>
  <si>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</si>
  <si>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</si>
  <si>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</si>
  <si>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</si>
  <si>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</si>
  <si>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</si>
  <si>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</si>
  <si>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</si>
  <si>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</si>
  <si>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</si>
  <si>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</si>
  <si>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</si>
  <si>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</si>
  <si>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</si>
  <si>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</si>
  <si>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</si>
  <si>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</si>
  <si>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</si>
  <si>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</si>
  <si>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</si>
  <si>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</si>
  <si>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</si>
  <si>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</si>
  <si>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</si>
  <si>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</si>
  <si>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</si>
  <si>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</si>
  <si>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</si>
  <si>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</si>
  <si>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</si>
  <si>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</si>
  <si>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</si>
  <si>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</si>
  <si>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</si>
  <si>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</si>
  <si>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</si>
  <si>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</si>
  <si>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</si>
  <si>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</si>
  <si>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</si>
  <si>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</si>
  <si>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</si>
  <si>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</si>
  <si>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</si>
  <si>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</si>
  <si>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</si>
  <si>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</si>
  <si>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</si>
  <si>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</si>
  <si>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</si>
  <si>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</si>
  <si>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</si>
  <si>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</si>
  <si>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</si>
  <si>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</si>
  <si>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</si>
  <si>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</si>
  <si>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</si>
  <si>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</si>
  <si>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</si>
  <si>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</si>
  <si>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</si>
  <si>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</si>
  <si>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</si>
  <si>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</si>
  <si>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</si>
  <si>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</si>
  <si>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</si>
  <si>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</si>
  <si>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</si>
  <si>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</si>
  <si>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</si>
  <si>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</si>
  <si>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</si>
  <si>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</si>
  <si>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</si>
  <si>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</si>
  <si>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</si>
  <si>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</si>
  <si>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</si>
  <si>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</si>
  <si>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</si>
  <si>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</si>
  <si>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</si>
  <si>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</si>
  <si>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</si>
  <si>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</si>
  <si>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</si>
  <si>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</si>
  <si>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</si>
  <si>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</si>
  <si>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</si>
  <si>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</si>
  <si>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</si>
  <si>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</si>
  <si>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</si>
  <si>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</si>
  <si>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</si>
  <si>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</si>
  <si>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</si>
  <si>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</si>
  <si>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</si>
  <si>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</si>
  <si>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</si>
  <si>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</si>
  <si>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</si>
  <si>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</si>
  <si>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</si>
  <si>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</si>
  <si>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</si>
  <si>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</si>
  <si>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</si>
  <si>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</si>
  <si>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</si>
  <si>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</si>
  <si>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</si>
  <si>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</si>
  <si>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</si>
  <si>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</si>
  <si>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</si>
  <si>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</si>
  <si>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</si>
  <si>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</si>
  <si>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</si>
  <si>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</si>
  <si>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</si>
  <si>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</si>
  <si>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</si>
  <si>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</si>
  <si>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</si>
  <si>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</si>
  <si>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</si>
  <si>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</si>
  <si>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</si>
  <si>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</si>
  <si>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</si>
  <si>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</si>
  <si>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</si>
  <si>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</si>
  <si>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</si>
  <si>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</si>
  <si>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</si>
  <si>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</si>
  <si>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</si>
  <si>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</si>
  <si>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</si>
  <si>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</si>
  <si>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</si>
  <si>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</si>
  <si>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</si>
  <si>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</si>
  <si>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</si>
  <si>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</si>
  <si>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</si>
  <si>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</si>
  <si>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</si>
  <si>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</si>
  <si>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</si>
  <si>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</si>
  <si>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</si>
  <si>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</si>
  <si>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</si>
  <si>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</si>
  <si>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</si>
  <si>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</si>
  <si>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</si>
  <si>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</si>
  <si>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</si>
  <si>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</si>
  <si>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</si>
  <si>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</si>
  <si>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</si>
  <si>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</si>
  <si>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</si>
  <si>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</si>
  <si>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</si>
  <si>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</si>
  <si>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</si>
  <si>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</si>
  <si>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</si>
  <si>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</si>
  <si>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</si>
  <si>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</si>
  <si>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</si>
  <si>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</si>
  <si>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</si>
  <si>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</si>
  <si>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</si>
  <si>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</si>
  <si>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</si>
  <si>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</si>
  <si>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</si>
  <si>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</si>
  <si>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</si>
  <si>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</si>
  <si>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</si>
  <si>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</si>
  <si>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</si>
  <si>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</si>
  <si>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</si>
  <si>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</si>
  <si>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</si>
  <si>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</si>
  <si>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</si>
  <si>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</si>
  <si>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</si>
  <si>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</si>
  <si>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</si>
  <si>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</si>
  <si>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</si>
  <si>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</si>
  <si>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</si>
  <si>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</si>
  <si>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</si>
  <si>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</si>
  <si>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</si>
  <si>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</si>
  <si>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</si>
  <si>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</si>
  <si>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</si>
  <si>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</si>
  <si>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</si>
  <si>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</si>
  <si>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</si>
  <si>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</si>
  <si>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</si>
  <si>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</si>
  <si>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</si>
  <si>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</si>
  <si>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</si>
  <si>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</si>
  <si>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</si>
  <si>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</si>
  <si>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</si>
  <si>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</si>
  <si>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</si>
  <si>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</si>
  <si>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</si>
  <si>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</si>
  <si>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</si>
  <si>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</si>
  <si>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</si>
  <si>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</si>
  <si>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</si>
  <si>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</si>
  <si>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</si>
  <si>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</si>
  <si>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</si>
  <si>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</si>
  <si>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</si>
  <si>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</si>
  <si>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</si>
  <si>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</si>
  <si>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</si>
  <si>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</si>
  <si>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</si>
  <si>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</si>
  <si>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</si>
  <si>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</si>
  <si>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</si>
  <si>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</si>
  <si>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</si>
  <si>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</si>
  <si>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</si>
  <si>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</si>
  <si>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</si>
  <si>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</si>
  <si>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</si>
  <si>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</si>
  <si>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</si>
  <si>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</si>
  <si>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</si>
  <si>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</si>
  <si>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</si>
  <si>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</si>
  <si>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</si>
  <si>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</si>
  <si>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</si>
  <si>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</si>
  <si>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</si>
  <si>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</si>
  <si>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</si>
  <si>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</si>
  <si>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</si>
  <si>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</si>
  <si>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</si>
  <si>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</si>
  <si>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</si>
  <si>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</si>
  <si>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</si>
  <si>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</si>
  <si>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</si>
  <si>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</si>
  <si>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</si>
  <si>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</si>
  <si>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</si>
  <si>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</si>
  <si>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</si>
  <si>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</si>
  <si>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</si>
  <si>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</si>
  <si>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</si>
  <si>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</si>
  <si>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</si>
  <si>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</si>
  <si>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</si>
  <si>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</si>
  <si>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</si>
  <si>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</si>
  <si>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</si>
  <si>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</si>
  <si>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</si>
  <si>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</si>
  <si>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</si>
  <si>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</si>
  <si>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</si>
  <si>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</si>
  <si>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</si>
  <si>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</si>
  <si>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</si>
  <si>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</si>
  <si>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</si>
  <si>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</si>
  <si>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</si>
  <si>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</si>
  <si>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</si>
  <si>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</si>
  <si>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</si>
  <si>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</si>
  <si>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</si>
  <si>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</si>
  <si>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</si>
  <si>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</si>
  <si>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</si>
  <si>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</si>
  <si>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</si>
  <si>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</si>
  <si>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</si>
  <si>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</si>
  <si>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</si>
  <si>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</si>
  <si>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</si>
  <si>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</si>
  <si>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</si>
  <si>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</si>
  <si>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</si>
  <si>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</si>
  <si>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</si>
  <si>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</si>
  <si>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</si>
  <si>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</si>
  <si>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</si>
  <si>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</si>
  <si>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</si>
  <si>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</si>
  <si>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</si>
  <si>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</si>
  <si>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</si>
  <si>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</si>
  <si>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</si>
  <si>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</si>
  <si>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</si>
  <si>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</si>
  <si>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</si>
  <si>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</si>
  <si>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</si>
  <si>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</si>
  <si>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</si>
  <si>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</si>
  <si>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</si>
  <si>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</si>
  <si>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</si>
  <si>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</si>
  <si>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</si>
  <si>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</si>
  <si>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</si>
  <si>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</si>
  <si>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</si>
  <si>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</si>
  <si>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</si>
  <si>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</si>
  <si>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</si>
  <si>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</si>
  <si>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</si>
  <si>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</si>
  <si>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</si>
  <si>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</si>
  <si>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</si>
  <si>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</si>
  <si>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</si>
  <si>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</si>
  <si>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</si>
  <si>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</si>
  <si>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</si>
  <si>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</si>
  <si>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</si>
  <si>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</si>
  <si>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</si>
  <si>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</si>
  <si>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</si>
  <si>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</si>
  <si>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</si>
  <si>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</si>
  <si>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</si>
  <si>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</si>
  <si>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</si>
  <si>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</si>
  <si>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</si>
  <si>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</si>
  <si>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</si>
  <si>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</si>
  <si>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</si>
  <si>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</si>
  <si>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</si>
  <si>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</si>
  <si>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</si>
  <si>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</si>
  <si>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</si>
  <si>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</si>
  <si>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</si>
  <si>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</si>
  <si>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</si>
  <si>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</si>
  <si>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</si>
  <si>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</si>
  <si>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</si>
  <si>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</si>
  <si>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</si>
  <si>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</si>
  <si>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</si>
  <si>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</si>
  <si>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</si>
  <si>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</si>
  <si>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</si>
  <si>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</si>
  <si>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</si>
  <si>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</si>
  <si>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</si>
  <si>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</si>
  <si>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</si>
  <si>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</si>
  <si>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</si>
  <si>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</si>
  <si>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</si>
  <si>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</si>
  <si>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</si>
  <si>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</si>
  <si>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</si>
  <si>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</si>
  <si>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</si>
  <si>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</si>
  <si>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</si>
  <si>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</si>
  <si>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</si>
  <si>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</si>
  <si>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</si>
  <si>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</si>
  <si>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</si>
  <si>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</si>
  <si>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</si>
  <si>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</si>
  <si>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</si>
  <si>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</si>
  <si>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</si>
  <si>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</si>
  <si>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</si>
  <si>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</si>
  <si>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</si>
  <si>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</si>
  <si>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</si>
  <si>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</si>
  <si>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</si>
  <si>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</si>
  <si>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</si>
  <si>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</si>
  <si>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</si>
  <si>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</si>
  <si>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</si>
  <si>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</si>
  <si>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</si>
  <si>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</si>
  <si>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</si>
  <si>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</si>
  <si>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</si>
  <si>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</si>
  <si>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</si>
  <si>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</si>
  <si>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</si>
  <si>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</si>
  <si>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</si>
  <si>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</si>
  <si>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</si>
  <si>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</si>
  <si>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</si>
  <si>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</si>
  <si>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</si>
  <si>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</si>
  <si>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</si>
  <si>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</si>
  <si>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PROJETOR DE ARGAMASSA, CAPACIDADE DE PROJEÇÃO 1,5 M3/H, ALCANCE DE 30 ATÉ 60 M, MOTOR ELÉTRICO POTÊNCIA 7,5 HP - MANUTENÇÃO.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</si>
  <si>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</si>
  <si>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</si>
  <si>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</si>
  <si>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</si>
  <si>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</si>
  <si>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</si>
  <si>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</si>
  <si>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</si>
  <si>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</si>
  <si>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</si>
  <si>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</si>
  <si>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</si>
  <si>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</si>
  <si>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</si>
  <si>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</si>
  <si>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</si>
  <si>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</si>
  <si>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</si>
  <si>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</si>
  <si>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</si>
  <si>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</si>
  <si>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</si>
  <si>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</si>
  <si>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</si>
  <si>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</si>
  <si>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</si>
  <si>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</si>
  <si>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</si>
  <si>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</si>
  <si>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</si>
  <si>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</si>
  <si>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</si>
  <si>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</si>
  <si>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</si>
  <si>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</si>
  <si>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</si>
  <si>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CAIXA D´ÁGUA EM POLIETILENO, 1000 LITROS, COM ACESSÓRIOS</t>
  </si>
  <si>
    <t>CAIXA D´AGUA EM POLIETILENO, 500 LITROS, COM ACESSÓRIOS</t>
  </si>
  <si>
    <t>ARMACAO SECUNDARIA OU REX COMPLETA PARA TRESLINHAS-FORNECIMENTO E INSTALACAO.</t>
  </si>
  <si>
    <t>ARMACAO SECUNDARIA OU REX COMPLETA PARA DUAS LINHAS-FORNECIMENTO E INSTALACAO.</t>
  </si>
  <si>
    <t>ARMACAO SECUNDARIA OU REX COMPLETA PARA QUATRO LINHAS-FORNECIMENTO E INSTALACAO.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</si>
  <si>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</si>
  <si>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</si>
  <si>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</si>
  <si>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</si>
  <si>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</si>
  <si>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INOXIDAVEL - FORNECIMENTO E INSTALACAO</t>
  </si>
  <si>
    <t>DESENHISTA DETALHISTA COM ENCARGOS COMPLEMENTARES</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</si>
  <si>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</si>
  <si>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</si>
  <si>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</si>
  <si>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</si>
  <si>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</si>
  <si>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</si>
  <si>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</si>
  <si>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</si>
  <si>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</si>
  <si>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</si>
  <si>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</si>
  <si>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</si>
  <si>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</si>
  <si>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</si>
  <si>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</si>
  <si>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</si>
  <si>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</si>
  <si>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</si>
  <si>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</si>
  <si>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</si>
  <si>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</si>
  <si>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</si>
  <si>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</si>
  <si>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</si>
  <si>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</si>
  <si>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</si>
  <si>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</si>
  <si>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</si>
  <si>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</si>
  <si>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</si>
  <si>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</si>
  <si>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</si>
  <si>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</si>
  <si>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</si>
  <si>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</si>
  <si>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</si>
  <si>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</si>
  <si>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</si>
  <si>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</si>
  <si>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</si>
  <si>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</si>
  <si>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</si>
  <si>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</si>
  <si>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</si>
  <si>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</si>
  <si>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</si>
  <si>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</si>
  <si>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</si>
  <si>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</si>
  <si>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</si>
  <si>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</si>
  <si>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</si>
  <si>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</si>
  <si>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</si>
  <si>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</si>
  <si>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</si>
  <si>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</si>
  <si>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</si>
  <si>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</si>
  <si>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</si>
  <si>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</si>
  <si>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</si>
  <si>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</si>
  <si>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</si>
  <si>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</si>
  <si>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</si>
  <si>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</si>
  <si>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</si>
  <si>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</si>
  <si>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</si>
  <si>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</si>
  <si>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</si>
  <si>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</si>
  <si>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</si>
  <si>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</si>
  <si>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</si>
  <si>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</si>
  <si>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</si>
  <si>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</si>
  <si>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</si>
  <si>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</si>
  <si>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</si>
  <si>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</si>
  <si>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</si>
  <si>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</si>
  <si>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</si>
  <si>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</si>
  <si>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</si>
  <si>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</si>
  <si>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</si>
  <si>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</si>
  <si>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</si>
  <si>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</si>
  <si>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</si>
  <si>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</si>
  <si>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</si>
  <si>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</si>
  <si>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</si>
  <si>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</si>
  <si>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</si>
  <si>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</si>
  <si>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</si>
  <si>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</si>
  <si>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</si>
  <si>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</si>
  <si>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</si>
  <si>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</si>
  <si>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</si>
  <si>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</si>
  <si>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</si>
  <si>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</si>
  <si>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</si>
  <si>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</si>
  <si>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</si>
  <si>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</si>
  <si>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</si>
  <si>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</si>
  <si>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</si>
  <si>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</si>
  <si>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</si>
  <si>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</si>
  <si>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</si>
  <si>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</si>
  <si>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</si>
  <si>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</si>
  <si>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</si>
  <si>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</si>
  <si>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</si>
  <si>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</si>
  <si>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</si>
  <si>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</si>
  <si>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</si>
  <si>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</si>
  <si>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</si>
  <si>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</si>
  <si>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</si>
  <si>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</si>
  <si>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</si>
  <si>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</si>
  <si>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</si>
  <si>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</si>
  <si>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</si>
  <si>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</si>
  <si>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</si>
  <si>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</si>
  <si>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</si>
  <si>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</si>
  <si>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</si>
  <si>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FRESADORA DE ASFALTO A FRIO SOBRE RODAS, LARGURA FRESAGEM DE 2,0 M, POTÊNCIA 550 HP - CHP DIURNO. AF_11/2014</t>
  </si>
  <si>
    <t>FRESADORA DE ASFALTO A FRIO SOBRE RODAS, LARGURA FRESAGEM DE 2,0 M, POTÊNCIA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</si>
  <si>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</si>
  <si>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</si>
  <si>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</si>
  <si>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</si>
  <si>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</si>
  <si>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</si>
  <si>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</si>
  <si>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</si>
  <si>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</si>
  <si>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</si>
  <si>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</si>
  <si>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</si>
  <si>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</si>
  <si>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</si>
  <si>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</si>
  <si>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DEMOLICAO DE ESTRUTURA METALICA SEM REMOCAO</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</si>
  <si>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</si>
  <si>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</si>
  <si>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</si>
  <si>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</si>
  <si>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</si>
  <si>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</si>
  <si>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</si>
  <si>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</si>
  <si>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</si>
  <si>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</si>
  <si>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</si>
  <si>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</si>
  <si>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</si>
  <si>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</si>
  <si>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</si>
  <si>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</si>
  <si>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</si>
  <si>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</si>
  <si>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</si>
  <si>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</si>
  <si>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</si>
  <si>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</si>
  <si>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</si>
  <si>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</si>
  <si>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</si>
  <si>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</si>
  <si>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</si>
  <si>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</si>
  <si>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</si>
  <si>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</si>
  <si>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</si>
  <si>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</si>
  <si>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</si>
  <si>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</si>
  <si>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</si>
  <si>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</si>
  <si>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</si>
  <si>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</si>
  <si>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</si>
  <si>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</si>
  <si>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</si>
  <si>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</si>
  <si>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</si>
  <si>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</si>
  <si>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</si>
  <si>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</si>
  <si>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</si>
  <si>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</si>
  <si>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</si>
  <si>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</si>
  <si>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</si>
  <si>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</si>
  <si>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</si>
  <si>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</si>
  <si>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</si>
  <si>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</si>
  <si>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</si>
  <si>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</si>
  <si>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</si>
  <si>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</si>
  <si>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</si>
  <si>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</si>
  <si>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</si>
  <si>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</si>
  <si>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</si>
  <si>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</si>
  <si>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</si>
  <si>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</si>
  <si>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</si>
  <si>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</si>
  <si>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</si>
  <si>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</si>
  <si>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</si>
  <si>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</si>
  <si>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</si>
  <si>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</si>
  <si>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</si>
  <si>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</si>
  <si>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</si>
  <si>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</si>
  <si>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</si>
  <si>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</si>
  <si>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</si>
  <si>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</si>
  <si>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</si>
  <si>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</si>
  <si>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</si>
  <si>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</si>
  <si>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</si>
  <si>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</si>
  <si>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</si>
  <si>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</si>
  <si>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</si>
  <si>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</si>
  <si>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</si>
  <si>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</si>
  <si>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</si>
  <si>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</si>
  <si>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</si>
  <si>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</si>
  <si>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</si>
  <si>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</si>
  <si>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</si>
  <si>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</si>
  <si>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</si>
  <si>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</si>
  <si>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</si>
  <si>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</si>
  <si>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</si>
  <si>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</si>
  <si>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</si>
  <si>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</si>
  <si>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</si>
  <si>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</si>
  <si>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</si>
  <si>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</si>
  <si>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</si>
  <si>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</si>
  <si>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</si>
  <si>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</si>
  <si>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</si>
  <si>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</si>
  <si>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</si>
  <si>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</si>
  <si>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</si>
  <si>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</si>
  <si>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</si>
  <si>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</si>
  <si>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</si>
  <si>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</si>
  <si>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</si>
  <si>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</si>
  <si>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</si>
  <si>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</si>
  <si>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</si>
  <si>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</si>
  <si>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</si>
  <si>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</si>
  <si>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</si>
  <si>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</si>
  <si>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</si>
  <si>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</si>
  <si>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</si>
  <si>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</si>
  <si>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</si>
  <si>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</si>
  <si>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</si>
  <si>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</si>
  <si>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</si>
  <si>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</si>
  <si>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</si>
  <si>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</si>
  <si>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</si>
  <si>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</si>
  <si>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</si>
  <si>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</si>
  <si>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</si>
  <si>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</si>
  <si>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</si>
  <si>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</si>
  <si>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</si>
  <si>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</si>
  <si>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</si>
  <si>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</si>
  <si>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</si>
  <si>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</si>
  <si>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</si>
  <si>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</si>
  <si>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</si>
  <si>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</si>
  <si>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</si>
  <si>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</si>
  <si>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</si>
  <si>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</si>
  <si>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</si>
  <si>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</si>
  <si>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</si>
  <si>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</si>
  <si>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</si>
  <si>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</si>
  <si>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JOELHO 90 GRAUS, PVC, SOLDÁVEL, DN 25MM, INSTALADO EM PRUMADA DE ÁGUA - FORNECIMENTO E INSTALAÇÃO.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</si>
  <si>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</si>
  <si>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</si>
  <si>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</si>
  <si>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</si>
  <si>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</si>
  <si>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</si>
  <si>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</si>
  <si>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</si>
  <si>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</si>
  <si>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</si>
  <si>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</si>
  <si>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</si>
  <si>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</si>
  <si>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</si>
  <si>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</si>
  <si>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</si>
  <si>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</si>
  <si>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</si>
  <si>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</si>
  <si>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</si>
  <si>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</si>
  <si>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</si>
  <si>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</si>
  <si>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</si>
  <si>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</si>
  <si>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</si>
  <si>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</si>
  <si>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</si>
  <si>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CURVA 45 GRAUS, PVC, SOLDÁVEL, DN 60MM, INSTALADO EM PRUMADA DE ÁGUA - FORNECIMENTO E INSTALAÇÃO. AF_12/2014</t>
  </si>
  <si>
    <t>TUBO PVC, SÉRIE R, ÁGUA PLUVIAL, DN 75 MM, FORNECIDO E INSTALADO EM RAMAL DE ENCAMINHAMENTO. AF_12/2014</t>
  </si>
  <si>
    <t>TUBO PVC, SÉRIE R, ÁGUA PLUVIAL, DN 100 MM, FORNECIDO E INSTALADO EM RAMAL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</si>
  <si>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</si>
  <si>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</si>
  <si>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</si>
  <si>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</si>
  <si>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</si>
  <si>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</si>
  <si>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</si>
  <si>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</si>
  <si>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</si>
  <si>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</si>
  <si>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</si>
  <si>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</si>
  <si>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</si>
  <si>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</si>
  <si>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</si>
  <si>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</si>
  <si>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</si>
  <si>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</si>
  <si>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</si>
  <si>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</si>
  <si>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</si>
  <si>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</si>
  <si>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</si>
  <si>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</si>
  <si>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</si>
  <si>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</si>
  <si>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</si>
  <si>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</si>
  <si>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</si>
  <si>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</si>
  <si>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</si>
  <si>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</si>
  <si>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</si>
  <si>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</si>
  <si>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</si>
  <si>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</si>
  <si>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</si>
  <si>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</si>
  <si>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</si>
  <si>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</si>
  <si>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</si>
  <si>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</si>
  <si>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</si>
  <si>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</si>
  <si>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</si>
  <si>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</si>
  <si>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</si>
  <si>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</si>
  <si>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</si>
  <si>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</si>
  <si>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</si>
  <si>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</si>
  <si>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</si>
  <si>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</si>
  <si>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</si>
  <si>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</si>
  <si>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</si>
  <si>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</si>
  <si>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</si>
  <si>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</si>
  <si>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LUVA DE CORRER, PVC, SOLDÁVEL, DN 50MM, INSTALADO EM PRUMADA DE ÁGUA - FORNECIMENTO E INSTALAÇÃO.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</si>
  <si>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</si>
  <si>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</si>
  <si>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</si>
  <si>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</si>
  <si>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</si>
  <si>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</si>
  <si>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</si>
  <si>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</si>
  <si>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</si>
  <si>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</si>
  <si>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</si>
  <si>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</si>
  <si>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</si>
  <si>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</si>
  <si>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</si>
  <si>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</si>
  <si>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</si>
  <si>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</si>
  <si>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</si>
  <si>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</si>
  <si>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</si>
  <si>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</si>
  <si>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</si>
  <si>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</si>
  <si>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</si>
  <si>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</si>
  <si>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</si>
  <si>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</si>
  <si>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</si>
  <si>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</si>
  <si>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</si>
  <si>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</si>
  <si>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</si>
  <si>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</si>
  <si>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</si>
  <si>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</si>
  <si>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</si>
  <si>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</si>
  <si>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</si>
  <si>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</si>
  <si>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</si>
  <si>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</si>
  <si>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</si>
  <si>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</si>
  <si>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</si>
  <si>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</si>
  <si>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</si>
  <si>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</si>
  <si>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</si>
  <si>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</si>
  <si>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</si>
  <si>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</si>
  <si>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</si>
  <si>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</si>
  <si>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</si>
  <si>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</si>
  <si>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</si>
  <si>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</si>
  <si>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</si>
  <si>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</si>
  <si>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</si>
  <si>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</si>
  <si>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</si>
  <si>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</si>
  <si>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</si>
  <si>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</si>
  <si>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</si>
  <si>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</si>
  <si>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</si>
  <si>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</si>
  <si>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</si>
  <si>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</si>
  <si>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</si>
  <si>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</si>
  <si>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</si>
  <si>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</si>
  <si>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</si>
  <si>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</si>
  <si>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</si>
  <si>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</si>
  <si>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</si>
  <si>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</si>
  <si>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</si>
  <si>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</si>
  <si>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</si>
  <si>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</si>
  <si>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</si>
  <si>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</si>
  <si>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</si>
  <si>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</si>
  <si>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</si>
  <si>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</si>
  <si>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</si>
  <si>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</si>
  <si>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</si>
  <si>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</si>
  <si>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</si>
  <si>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</si>
  <si>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</si>
  <si>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</si>
  <si>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</si>
  <si>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</si>
  <si>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</si>
  <si>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</si>
  <si>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</si>
  <si>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</si>
  <si>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</si>
  <si>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</si>
  <si>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</si>
  <si>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</si>
  <si>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</si>
  <si>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</si>
  <si>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</si>
  <si>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</si>
  <si>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</si>
  <si>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</si>
  <si>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</si>
  <si>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</si>
  <si>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</si>
  <si>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</si>
  <si>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</si>
  <si>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</si>
  <si>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</si>
  <si>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</si>
  <si>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</si>
  <si>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</si>
  <si>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</si>
  <si>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</si>
  <si>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</si>
  <si>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</si>
  <si>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</si>
  <si>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</si>
  <si>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</si>
  <si>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</si>
  <si>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</si>
  <si>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</si>
  <si>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</si>
  <si>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</si>
  <si>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</si>
  <si>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</si>
  <si>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</si>
  <si>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</si>
  <si>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</si>
  <si>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</si>
  <si>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</si>
  <si>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</si>
  <si>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</si>
  <si>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</si>
  <si>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</si>
  <si>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</si>
  <si>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</si>
  <si>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</si>
  <si>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</si>
  <si>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</si>
  <si>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</si>
  <si>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</si>
  <si>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</si>
  <si>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</si>
  <si>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</si>
  <si>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</si>
  <si>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</si>
  <si>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</si>
  <si>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</si>
  <si>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</si>
  <si>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</si>
  <si>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</si>
  <si>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</si>
  <si>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</si>
  <si>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</si>
  <si>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</si>
  <si>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</si>
  <si>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</si>
  <si>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</si>
  <si>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</si>
  <si>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</si>
  <si>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</si>
  <si>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</si>
  <si>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</si>
  <si>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</si>
  <si>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</si>
  <si>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</si>
  <si>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</si>
  <si>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</si>
  <si>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</si>
  <si>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</si>
  <si>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</si>
  <si>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</si>
  <si>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</si>
  <si>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</si>
  <si>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</si>
  <si>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</si>
  <si>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</si>
  <si>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</si>
  <si>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</si>
  <si>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</si>
  <si>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</si>
  <si>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</si>
  <si>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</si>
  <si>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</si>
  <si>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</si>
  <si>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</si>
  <si>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</si>
  <si>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</si>
  <si>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</si>
  <si>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</si>
  <si>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</si>
  <si>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</si>
  <si>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</si>
  <si>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</si>
  <si>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</si>
  <si>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</si>
  <si>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</si>
  <si>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</si>
  <si>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</si>
  <si>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</si>
  <si>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</si>
  <si>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</si>
  <si>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</si>
  <si>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</si>
  <si>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</si>
  <si>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</si>
  <si>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</si>
  <si>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</si>
  <si>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</si>
  <si>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</si>
  <si>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</si>
  <si>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</si>
  <si>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</si>
  <si>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</si>
  <si>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</si>
  <si>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</si>
  <si>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</si>
  <si>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</si>
  <si>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</si>
  <si>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</si>
  <si>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</si>
  <si>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</si>
  <si>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</si>
  <si>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</si>
  <si>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</si>
  <si>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</si>
  <si>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</si>
  <si>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</si>
  <si>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</si>
  <si>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</si>
  <si>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</si>
  <si>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</si>
  <si>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</si>
  <si>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</si>
  <si>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</si>
  <si>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</si>
  <si>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BATE-ESTACAS POR GRAVIDADE, POTÊNCIA DE 160 HP, PESO DO MARTELO ATÉ 3 TONELADAS - CHP DIURNO. AF_11/2014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</si>
  <si>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</si>
  <si>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</si>
  <si>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</si>
  <si>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</si>
  <si>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</si>
  <si>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</si>
  <si>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</si>
  <si>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</si>
  <si>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</si>
  <si>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</si>
  <si>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</si>
  <si>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</si>
  <si>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</si>
  <si>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</si>
  <si>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</si>
  <si>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</si>
  <si>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</si>
  <si>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</si>
  <si>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</si>
  <si>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</si>
  <si>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</si>
  <si>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</si>
  <si>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</si>
  <si>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</si>
  <si>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</si>
  <si>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</si>
  <si>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</si>
  <si>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</si>
  <si>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</si>
  <si>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</si>
  <si>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</si>
  <si>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</si>
  <si>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</si>
  <si>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</si>
  <si>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</si>
  <si>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</si>
  <si>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</si>
  <si>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</si>
  <si>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</si>
  <si>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</si>
  <si>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</si>
  <si>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</si>
  <si>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</si>
  <si>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</si>
  <si>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</si>
  <si>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</si>
  <si>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</si>
  <si>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</si>
  <si>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</si>
  <si>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</si>
  <si>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</si>
  <si>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</si>
  <si>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</si>
  <si>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</si>
  <si>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</si>
  <si>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</si>
  <si>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</si>
  <si>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</si>
  <si>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</si>
  <si>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</si>
  <si>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</si>
  <si>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</si>
  <si>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</si>
  <si>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</si>
  <si>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</si>
  <si>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</si>
  <si>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</si>
  <si>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</si>
  <si>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</si>
  <si>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</si>
  <si>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</si>
  <si>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</si>
  <si>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</si>
  <si>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</si>
  <si>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</si>
  <si>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</si>
  <si>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</si>
  <si>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</si>
  <si>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</si>
  <si>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</si>
  <si>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</si>
  <si>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</si>
  <si>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</si>
  <si>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</si>
  <si>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</si>
  <si>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</si>
  <si>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</si>
  <si>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</si>
  <si>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</si>
  <si>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</si>
  <si>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</si>
  <si>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</si>
  <si>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</si>
  <si>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</si>
  <si>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</si>
  <si>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</si>
  <si>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</si>
  <si>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</si>
  <si>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</si>
  <si>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VERTICAL EM ALVENARIA ESTRUTURAL. AF_01/2015</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</si>
  <si>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</si>
  <si>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</si>
  <si>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</si>
  <si>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</si>
  <si>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</si>
  <si>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</si>
  <si>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</si>
  <si>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</si>
  <si>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</si>
  <si>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</si>
  <si>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</si>
  <si>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</si>
  <si>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</si>
  <si>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</si>
  <si>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</si>
  <si>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</si>
  <si>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</si>
  <si>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</si>
  <si>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</si>
  <si>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</si>
  <si>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</si>
  <si>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</si>
  <si>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</si>
  <si>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</si>
  <si>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</si>
  <si>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</si>
  <si>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</si>
  <si>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</si>
  <si>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</si>
  <si>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</si>
  <si>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</si>
  <si>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</si>
  <si>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</si>
  <si>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</si>
  <si>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</si>
  <si>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</si>
  <si>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</si>
  <si>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</si>
  <si>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</si>
  <si>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</si>
  <si>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</si>
  <si>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</si>
  <si>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</si>
  <si>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</si>
  <si>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</si>
  <si>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</si>
  <si>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</si>
  <si>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</si>
  <si>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</si>
  <si>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</si>
  <si>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</si>
  <si>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</si>
  <si>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</si>
  <si>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</si>
  <si>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</si>
  <si>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</si>
  <si>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</si>
  <si>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</si>
  <si>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</si>
  <si>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</si>
  <si>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</si>
  <si>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</si>
  <si>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</si>
  <si>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</si>
  <si>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</si>
  <si>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</si>
  <si>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</si>
  <si>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</si>
  <si>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</si>
  <si>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</si>
  <si>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</si>
  <si>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</si>
  <si>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</si>
  <si>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</si>
  <si>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</si>
  <si>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</si>
  <si>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</si>
  <si>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</si>
  <si>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</si>
  <si>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</si>
  <si>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</si>
  <si>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</si>
  <si>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</si>
  <si>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</si>
  <si>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</si>
  <si>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</si>
  <si>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</si>
  <si>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</si>
  <si>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</si>
  <si>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</si>
  <si>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</si>
  <si>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</si>
  <si>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</si>
  <si>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</si>
  <si>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</si>
  <si>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</si>
  <si>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</si>
  <si>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</si>
  <si>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</si>
  <si>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</si>
  <si>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</si>
  <si>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</si>
  <si>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</si>
  <si>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</si>
  <si>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</si>
  <si>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</si>
  <si>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</si>
  <si>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</si>
  <si>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</si>
  <si>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</si>
  <si>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</si>
  <si>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</si>
  <si>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</si>
  <si>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</si>
  <si>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</si>
  <si>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</si>
  <si>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</si>
  <si>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</si>
  <si>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</si>
  <si>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</si>
  <si>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</si>
  <si>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</si>
  <si>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</si>
  <si>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</si>
  <si>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</si>
  <si>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</si>
  <si>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</si>
  <si>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</si>
  <si>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</si>
  <si>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</si>
  <si>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</si>
  <si>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</si>
  <si>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</si>
  <si>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</si>
  <si>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</si>
  <si>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</si>
  <si>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</si>
  <si>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</si>
  <si>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</si>
  <si>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</si>
  <si>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</si>
  <si>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</si>
  <si>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</si>
  <si>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</si>
  <si>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</si>
  <si>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</si>
  <si>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</si>
  <si>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</si>
  <si>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</si>
  <si>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</si>
  <si>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</si>
  <si>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</si>
  <si>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</si>
  <si>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</si>
  <si>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</si>
  <si>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</si>
  <si>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</si>
  <si>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</si>
  <si>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</si>
  <si>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</si>
  <si>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</si>
  <si>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</si>
  <si>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</si>
  <si>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</si>
  <si>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</si>
  <si>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</si>
  <si>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</si>
  <si>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</si>
  <si>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</si>
  <si>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</si>
  <si>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</si>
  <si>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</si>
  <si>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</si>
  <si>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</si>
  <si>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</si>
  <si>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</si>
  <si>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</si>
  <si>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</si>
  <si>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</si>
  <si>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</si>
  <si>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</si>
  <si>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</si>
  <si>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</si>
  <si>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</si>
  <si>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</si>
  <si>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</si>
  <si>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</si>
  <si>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</si>
  <si>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</si>
  <si>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</si>
  <si>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</si>
  <si>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</si>
  <si>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</si>
  <si>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</si>
  <si>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</si>
  <si>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</si>
  <si>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</si>
  <si>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</si>
  <si>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</si>
  <si>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</si>
  <si>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</si>
  <si>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</si>
  <si>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</si>
  <si>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</si>
  <si>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</si>
  <si>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</si>
  <si>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</si>
  <si>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</si>
  <si>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</si>
  <si>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</si>
  <si>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</si>
  <si>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</si>
  <si>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</si>
  <si>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</si>
  <si>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</si>
  <si>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</si>
  <si>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</si>
  <si>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</si>
  <si>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</si>
  <si>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</si>
  <si>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</si>
  <si>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</si>
  <si>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</si>
  <si>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</si>
  <si>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</si>
  <si>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</si>
  <si>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</si>
  <si>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</si>
  <si>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</si>
  <si>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</si>
  <si>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</si>
  <si>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</si>
  <si>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</si>
  <si>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</si>
  <si>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</si>
  <si>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</si>
  <si>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</si>
  <si>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</si>
  <si>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</si>
  <si>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</si>
  <si>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</si>
  <si>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</si>
  <si>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</si>
  <si>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</si>
  <si>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</si>
  <si>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</si>
  <si>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</si>
  <si>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</si>
  <si>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</si>
  <si>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</si>
  <si>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</si>
  <si>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</si>
  <si>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</si>
  <si>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</si>
  <si>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</si>
  <si>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</si>
  <si>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</si>
  <si>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</si>
  <si>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</si>
  <si>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</si>
  <si>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</si>
  <si>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</si>
  <si>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</si>
  <si>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</si>
  <si>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PORTA CORTA-FOGO 90X210X4CM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</si>
  <si>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</si>
  <si>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</si>
  <si>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</si>
  <si>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</si>
  <si>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</si>
  <si>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</si>
  <si>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</si>
  <si>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</si>
  <si>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</si>
  <si>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</si>
  <si>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</si>
  <si>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</si>
  <si>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</si>
  <si>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</si>
  <si>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</si>
  <si>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</si>
  <si>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</si>
  <si>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</si>
  <si>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</si>
  <si>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</si>
  <si>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</si>
  <si>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</si>
  <si>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</si>
  <si>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</si>
  <si>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</si>
  <si>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</si>
  <si>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</si>
  <si>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</si>
  <si>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</si>
  <si>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</si>
  <si>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</si>
  <si>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</si>
  <si>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</si>
  <si>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</si>
  <si>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</si>
  <si>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</si>
  <si>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</si>
  <si>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</si>
  <si>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</si>
  <si>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</si>
  <si>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</si>
  <si>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</si>
  <si>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</si>
  <si>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</si>
  <si>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</si>
  <si>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</si>
  <si>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</si>
  <si>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</si>
  <si>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</si>
  <si>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</si>
  <si>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</si>
  <si>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</si>
  <si>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</si>
  <si>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</si>
  <si>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</si>
  <si>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</si>
  <si>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</si>
  <si>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</si>
  <si>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</si>
  <si>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</si>
  <si>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</si>
  <si>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</si>
  <si>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</si>
  <si>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</si>
  <si>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</si>
  <si>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</si>
  <si>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</si>
  <si>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</si>
  <si>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</si>
  <si>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</si>
  <si>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</si>
  <si>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</si>
  <si>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</si>
  <si>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</si>
  <si>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</si>
  <si>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</si>
  <si>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</si>
  <si>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</si>
  <si>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</si>
  <si>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</si>
  <si>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</si>
  <si>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</si>
  <si>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</si>
  <si>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</si>
  <si>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</si>
  <si>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</si>
  <si>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</si>
  <si>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</si>
  <si>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</si>
  <si>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</si>
  <si>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</si>
  <si>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</si>
  <si>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</si>
  <si>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</si>
  <si>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</si>
  <si>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</si>
  <si>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</si>
  <si>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</si>
  <si>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</si>
  <si>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</si>
  <si>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</si>
  <si>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</si>
  <si>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</si>
  <si>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</si>
  <si>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</si>
  <si>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</si>
  <si>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</si>
  <si>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</si>
  <si>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</si>
  <si>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</si>
  <si>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</si>
  <si>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</si>
  <si>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</si>
  <si>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</si>
  <si>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</si>
  <si>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</si>
  <si>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</si>
  <si>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</si>
  <si>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</si>
  <si>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</si>
  <si>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</si>
  <si>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</si>
  <si>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</si>
  <si>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</si>
  <si>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</si>
  <si>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</si>
  <si>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</si>
  <si>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</si>
  <si>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</si>
  <si>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</si>
  <si>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</si>
  <si>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</si>
  <si>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</si>
  <si>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</si>
  <si>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</si>
  <si>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</si>
  <si>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</si>
  <si>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</si>
  <si>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</si>
  <si>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</si>
  <si>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</si>
  <si>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</si>
  <si>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</si>
  <si>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</si>
  <si>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</si>
  <si>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</si>
  <si>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</si>
  <si>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</si>
  <si>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</si>
  <si>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</si>
  <si>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</si>
  <si>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</si>
  <si>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</si>
  <si>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</si>
  <si>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</si>
  <si>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</si>
  <si>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</si>
  <si>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</si>
  <si>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</si>
  <si>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</si>
  <si>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</si>
  <si>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</si>
  <si>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</si>
  <si>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</si>
  <si>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</si>
  <si>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</si>
  <si>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</si>
  <si>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</si>
  <si>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</si>
  <si>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</si>
  <si>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</si>
  <si>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</si>
  <si>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</si>
  <si>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</si>
  <si>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</si>
  <si>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</si>
  <si>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</si>
  <si>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</si>
  <si>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</si>
  <si>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</si>
  <si>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</si>
  <si>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</si>
  <si>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</si>
  <si>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</si>
  <si>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</si>
  <si>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</si>
  <si>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</si>
  <si>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</si>
  <si>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</si>
  <si>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</si>
  <si>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</si>
  <si>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</si>
  <si>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</si>
  <si>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</si>
  <si>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</si>
  <si>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</si>
  <si>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</si>
  <si>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</si>
  <si>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</si>
  <si>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</si>
  <si>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</si>
  <si>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</si>
  <si>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</si>
  <si>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</si>
  <si>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</si>
  <si>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</si>
  <si>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</si>
  <si>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</si>
  <si>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</si>
  <si>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</si>
  <si>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</si>
  <si>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</si>
  <si>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</si>
  <si>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</si>
  <si>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</si>
  <si>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</si>
  <si>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</si>
  <si>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</si>
  <si>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</si>
  <si>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</si>
  <si>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</si>
  <si>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</si>
  <si>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</si>
  <si>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</si>
  <si>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</si>
  <si>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</si>
  <si>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</si>
  <si>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</si>
  <si>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</si>
  <si>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</si>
  <si>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</si>
  <si>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</si>
  <si>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</si>
  <si>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</si>
  <si>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</si>
  <si>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</si>
  <si>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</si>
  <si>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</si>
  <si>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</si>
  <si>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</si>
  <si>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</si>
  <si>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</si>
  <si>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</si>
  <si>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</si>
  <si>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</si>
  <si>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</si>
  <si>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</si>
  <si>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</si>
  <si>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</si>
  <si>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</si>
  <si>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</si>
  <si>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</si>
  <si>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</si>
  <si>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</si>
  <si>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</si>
  <si>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</si>
  <si>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</si>
  <si>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</si>
  <si>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</si>
  <si>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</si>
  <si>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</si>
  <si>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</si>
  <si>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</si>
  <si>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</si>
  <si>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</si>
  <si>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</si>
  <si>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</si>
  <si>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</si>
  <si>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</si>
  <si>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</si>
  <si>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</si>
  <si>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</si>
  <si>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</si>
  <si>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</si>
  <si>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</si>
  <si>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</si>
  <si>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</si>
  <si>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</si>
  <si>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</si>
  <si>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</si>
  <si>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</si>
  <si>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</si>
  <si>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</si>
  <si>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</si>
  <si>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</si>
  <si>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</si>
  <si>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</si>
  <si>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</si>
  <si>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</si>
  <si>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</si>
  <si>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</si>
  <si>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</si>
  <si>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</si>
  <si>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</si>
  <si>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</si>
  <si>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</si>
  <si>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</si>
  <si>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</si>
  <si>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</si>
  <si>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</si>
  <si>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</si>
  <si>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</si>
  <si>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</si>
  <si>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</si>
  <si>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</si>
  <si>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</si>
  <si>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</si>
  <si>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</si>
  <si>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</si>
  <si>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</si>
  <si>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</si>
  <si>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</si>
  <si>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</si>
  <si>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</si>
  <si>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</si>
  <si>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</si>
  <si>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</si>
  <si>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</si>
  <si>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</si>
  <si>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</si>
  <si>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</si>
  <si>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</si>
  <si>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</si>
  <si>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</si>
  <si>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</si>
  <si>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</si>
  <si>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</si>
  <si>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</si>
  <si>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</si>
  <si>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</si>
  <si>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</si>
  <si>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</si>
  <si>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</si>
  <si>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</si>
  <si>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</si>
  <si>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</si>
  <si>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</si>
  <si>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</si>
  <si>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</si>
  <si>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</si>
  <si>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</si>
  <si>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</si>
  <si>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ENGENHEIRO SANITARISTA COM ENCARGOS COMPLEMENTARES</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</si>
  <si>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</si>
  <si>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</si>
  <si>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</si>
  <si>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</si>
  <si>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</si>
  <si>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</si>
  <si>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</si>
  <si>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</si>
  <si>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</si>
  <si>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</si>
  <si>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</si>
  <si>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</si>
  <si>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</si>
  <si>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</si>
  <si>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</si>
  <si>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</si>
  <si>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</si>
  <si>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</si>
  <si>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</si>
  <si>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</si>
  <si>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</si>
  <si>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</si>
  <si>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</si>
  <si>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</si>
  <si>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</si>
  <si>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</si>
  <si>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</si>
  <si>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</si>
  <si>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</si>
  <si>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</si>
  <si>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</si>
  <si>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</si>
  <si>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</si>
  <si>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</si>
  <si>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</si>
  <si>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</si>
  <si>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</si>
  <si>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</si>
  <si>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</si>
  <si>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</si>
  <si>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</si>
  <si>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</si>
  <si>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</si>
  <si>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</si>
  <si>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</si>
  <si>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</si>
  <si>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</si>
  <si>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</si>
  <si>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</si>
  <si>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</si>
  <si>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</si>
  <si>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</si>
  <si>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</si>
  <si>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</si>
  <si>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</si>
  <si>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</si>
  <si>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</si>
  <si>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</si>
  <si>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</si>
  <si>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</si>
  <si>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</si>
  <si>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</si>
  <si>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</si>
  <si>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</si>
  <si>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</si>
  <si>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</si>
  <si>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</si>
  <si>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</si>
  <si>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</si>
  <si>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</si>
  <si>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</si>
  <si>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</si>
  <si>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</si>
  <si>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</si>
  <si>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</si>
  <si>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</si>
  <si>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</si>
  <si>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</si>
  <si>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</si>
  <si>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</si>
  <si>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</si>
  <si>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</si>
  <si>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</si>
  <si>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</si>
  <si>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</si>
  <si>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</si>
  <si>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</si>
  <si>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</si>
  <si>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</si>
  <si>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</si>
  <si>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</si>
  <si>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</si>
  <si>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</si>
  <si>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</si>
  <si>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</si>
  <si>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</si>
  <si>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</si>
  <si>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</si>
  <si>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</si>
  <si>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</si>
  <si>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</si>
  <si>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</si>
  <si>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</si>
  <si>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</si>
  <si>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</si>
  <si>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</si>
  <si>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</si>
  <si>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</si>
  <si>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</si>
  <si>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</si>
  <si>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</si>
  <si>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</si>
  <si>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</si>
  <si>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</si>
  <si>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</si>
  <si>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</si>
  <si>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</si>
  <si>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</si>
  <si>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</si>
  <si>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</si>
  <si>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</si>
  <si>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</si>
  <si>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</si>
  <si>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</si>
  <si>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</si>
  <si>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</si>
  <si>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</si>
  <si>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</si>
  <si>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</si>
  <si>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</si>
  <si>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</si>
  <si>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</si>
  <si>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</si>
  <si>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</si>
  <si>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</si>
  <si>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</si>
  <si>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</si>
  <si>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</si>
  <si>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</si>
  <si>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</si>
  <si>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</si>
  <si>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</si>
  <si>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</si>
  <si>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</si>
  <si>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</si>
  <si>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</si>
  <si>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</si>
  <si>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</si>
  <si>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</si>
  <si>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</si>
  <si>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</si>
  <si>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</si>
  <si>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</si>
  <si>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</si>
  <si>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</si>
  <si>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</si>
  <si>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</si>
  <si>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</si>
  <si>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</si>
  <si>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</si>
  <si>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</si>
  <si>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</si>
  <si>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</si>
  <si>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</si>
  <si>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</si>
  <si>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</si>
  <si>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</si>
  <si>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</si>
  <si>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</si>
  <si>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</si>
  <si>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</si>
  <si>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</si>
  <si>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</si>
  <si>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</si>
  <si>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</si>
  <si>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</si>
  <si>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</si>
  <si>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</si>
  <si>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</si>
  <si>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</si>
  <si>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</si>
  <si>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</si>
  <si>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</si>
  <si>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</si>
  <si>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</si>
  <si>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</si>
  <si>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</si>
  <si>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</si>
  <si>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</si>
  <si>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</si>
  <si>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</si>
  <si>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</si>
  <si>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</si>
  <si>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</si>
  <si>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</si>
  <si>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</si>
  <si>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</si>
  <si>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</si>
  <si>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</si>
  <si>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</si>
  <si>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</si>
  <si>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</si>
  <si>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</si>
  <si>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</si>
  <si>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</si>
  <si>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</si>
  <si>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</si>
  <si>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</si>
  <si>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</si>
  <si>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</si>
  <si>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</si>
  <si>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</si>
  <si>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</si>
  <si>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</si>
  <si>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</si>
  <si>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</si>
  <si>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</si>
  <si>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</si>
  <si>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</si>
  <si>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</si>
  <si>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</si>
  <si>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</si>
  <si>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</si>
  <si>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</si>
  <si>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</si>
  <si>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</si>
  <si>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</si>
  <si>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</si>
  <si>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</si>
  <si>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</si>
  <si>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</si>
  <si>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</si>
  <si>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</si>
  <si>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</si>
  <si>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</si>
  <si>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</si>
  <si>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</si>
  <si>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</si>
  <si>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</si>
  <si>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</si>
  <si>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</si>
  <si>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</si>
  <si>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</si>
  <si>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</si>
  <si>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</si>
  <si>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</si>
  <si>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</si>
  <si>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</si>
  <si>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</si>
  <si>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</si>
  <si>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</si>
  <si>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</si>
  <si>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</si>
  <si>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</si>
  <si>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</si>
  <si>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</si>
  <si>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</si>
  <si>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</si>
  <si>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</si>
  <si>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</si>
  <si>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</si>
  <si>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</si>
  <si>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</si>
  <si>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</si>
  <si>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</si>
  <si>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</si>
  <si>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</si>
  <si>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</si>
  <si>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</si>
  <si>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</si>
  <si>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</si>
  <si>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</si>
  <si>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</si>
  <si>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</si>
  <si>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</si>
  <si>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</si>
  <si>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</si>
  <si>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</si>
  <si>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</si>
  <si>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</si>
  <si>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</si>
  <si>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</si>
  <si>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</si>
  <si>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</si>
  <si>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</si>
  <si>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</si>
  <si>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</si>
  <si>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</si>
  <si>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</si>
  <si>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</si>
  <si>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</si>
  <si>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</si>
  <si>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</si>
  <si>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</si>
  <si>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</si>
  <si>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</si>
  <si>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</si>
  <si>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</si>
  <si>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</si>
  <si>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</si>
  <si>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</si>
  <si>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</si>
  <si>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</si>
  <si>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</si>
  <si>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</si>
  <si>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</si>
  <si>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</si>
  <si>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</si>
  <si>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</si>
  <si>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</si>
  <si>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</si>
  <si>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</si>
  <si>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</si>
  <si>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</si>
  <si>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</si>
  <si>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</si>
  <si>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</si>
  <si>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</si>
  <si>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</si>
  <si>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</si>
  <si>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</si>
  <si>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</si>
  <si>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</si>
  <si>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</si>
  <si>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</si>
  <si>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</si>
  <si>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</si>
  <si>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</si>
  <si>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</si>
  <si>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</si>
  <si>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</si>
  <si>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</si>
  <si>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</si>
  <si>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</si>
  <si>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</si>
  <si>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</si>
  <si>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</si>
  <si>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</si>
  <si>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</si>
  <si>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</si>
  <si>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</si>
  <si>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</si>
  <si>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</si>
  <si>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</si>
  <si>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</si>
  <si>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</si>
  <si>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</si>
  <si>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</si>
  <si>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</si>
  <si>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</si>
  <si>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</si>
  <si>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</si>
  <si>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</si>
  <si>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</si>
  <si>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</si>
  <si>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</si>
  <si>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</si>
  <si>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</si>
  <si>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</si>
  <si>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</si>
  <si>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</si>
  <si>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</si>
  <si>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</si>
  <si>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</si>
  <si>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</si>
  <si>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</si>
  <si>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</si>
  <si>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</si>
  <si>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</si>
  <si>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</si>
  <si>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</si>
  <si>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</si>
  <si>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</si>
  <si>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</si>
  <si>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</si>
  <si>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</si>
  <si>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</si>
  <si>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</si>
  <si>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</si>
  <si>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</si>
  <si>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</si>
  <si>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</si>
  <si>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</si>
  <si>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</si>
  <si>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</si>
  <si>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</si>
  <si>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</si>
  <si>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</si>
  <si>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</si>
  <si>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</si>
  <si>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</si>
  <si>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</si>
  <si>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</si>
  <si>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</si>
  <si>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</si>
  <si>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</si>
  <si>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</si>
  <si>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</si>
  <si>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</si>
  <si>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</si>
  <si>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</si>
  <si>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</si>
  <si>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</si>
  <si>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</si>
  <si>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</si>
  <si>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</si>
  <si>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</si>
  <si>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</si>
  <si>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</si>
  <si>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</si>
  <si>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</si>
  <si>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</si>
  <si>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</si>
  <si>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</si>
  <si>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</si>
  <si>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</si>
  <si>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</si>
  <si>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</si>
  <si>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</si>
  <si>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</si>
  <si>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</si>
  <si>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</si>
  <si>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</si>
  <si>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</si>
  <si>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</si>
  <si>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</si>
  <si>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</si>
  <si>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</si>
  <si>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</si>
  <si>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</si>
  <si>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</si>
  <si>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</si>
  <si>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</si>
  <si>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</si>
  <si>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</si>
  <si>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</si>
  <si>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</si>
  <si>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</si>
  <si>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</si>
  <si>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</si>
  <si>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</si>
  <si>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</si>
  <si>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</si>
  <si>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</si>
  <si>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</si>
  <si>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</si>
  <si>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</si>
  <si>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</si>
  <si>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</si>
  <si>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</si>
  <si>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</si>
  <si>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</si>
  <si>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</si>
  <si>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</si>
  <si>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</si>
  <si>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</si>
  <si>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</si>
  <si>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</si>
  <si>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</si>
  <si>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</si>
  <si>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</si>
  <si>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</si>
  <si>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</si>
  <si>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</si>
  <si>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</si>
  <si>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</si>
  <si>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</si>
  <si>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</si>
  <si>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</si>
  <si>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</si>
  <si>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</si>
  <si>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</si>
  <si>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</si>
  <si>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</si>
  <si>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</si>
  <si>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</si>
  <si>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</si>
  <si>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</si>
  <si>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</si>
  <si>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</si>
  <si>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</si>
  <si>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</si>
  <si>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</si>
  <si>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</si>
  <si>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</si>
  <si>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</si>
  <si>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</si>
  <si>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</si>
  <si>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</si>
  <si>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</si>
  <si>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</si>
  <si>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</si>
  <si>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</si>
  <si>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</si>
  <si>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</si>
  <si>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</si>
  <si>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</si>
  <si>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</si>
  <si>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</si>
  <si>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</si>
  <si>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</si>
  <si>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</si>
  <si>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</si>
  <si>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</si>
  <si>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</si>
  <si>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</si>
  <si>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</si>
  <si>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</si>
  <si>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</si>
  <si>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</si>
  <si>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</si>
  <si>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</si>
  <si>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</si>
  <si>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</si>
  <si>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</si>
  <si>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</si>
  <si>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</si>
  <si>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</si>
  <si>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</si>
  <si>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</si>
  <si>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</si>
  <si>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</si>
  <si>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</si>
  <si>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</si>
  <si>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</si>
  <si>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</si>
  <si>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</si>
  <si>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</si>
  <si>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</si>
  <si>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</si>
  <si>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</si>
  <si>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</si>
  <si>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</si>
  <si>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</si>
  <si>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</si>
  <si>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</si>
  <si>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</si>
  <si>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</si>
  <si>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</si>
  <si>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</si>
  <si>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</si>
  <si>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</si>
  <si>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</si>
  <si>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</si>
  <si>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</si>
  <si>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</si>
  <si>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</si>
  <si>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</si>
  <si>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</si>
  <si>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</si>
  <si>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</si>
  <si>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</si>
  <si>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</si>
  <si>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</si>
  <si>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</si>
  <si>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</si>
  <si>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</si>
  <si>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</si>
  <si>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</si>
  <si>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</si>
  <si>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</si>
  <si>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</si>
  <si>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</si>
  <si>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</si>
  <si>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</si>
  <si>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</si>
  <si>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</si>
  <si>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</si>
  <si>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</si>
  <si>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</si>
  <si>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</si>
  <si>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</si>
  <si>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</si>
  <si>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</si>
  <si>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</si>
  <si>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</si>
  <si>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</si>
  <si>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</si>
  <si>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</si>
  <si>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</si>
  <si>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</si>
  <si>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</si>
  <si>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</si>
  <si>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</si>
  <si>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</si>
  <si>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</si>
  <si>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</si>
  <si>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</si>
  <si>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</si>
  <si>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</si>
  <si>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</si>
  <si>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</si>
  <si>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</si>
  <si>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</si>
  <si>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</si>
  <si>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</si>
  <si>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</si>
  <si>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</si>
  <si>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</si>
  <si>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</si>
  <si>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</si>
  <si>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</si>
  <si>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</si>
  <si>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</si>
  <si>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</si>
  <si>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</si>
  <si>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</si>
  <si>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</si>
  <si>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</si>
  <si>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</si>
  <si>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</si>
  <si>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</si>
  <si>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</si>
  <si>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</si>
  <si>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</si>
  <si>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</si>
  <si>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</si>
  <si>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</si>
  <si>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</si>
  <si>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</si>
  <si>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</si>
  <si>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</si>
  <si>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</si>
  <si>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</si>
  <si>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</si>
  <si>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</si>
  <si>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</si>
  <si>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</si>
  <si>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</si>
  <si>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</si>
  <si>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</si>
  <si>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</si>
  <si>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</si>
  <si>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</si>
  <si>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</si>
  <si>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</si>
  <si>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</si>
  <si>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</si>
  <si>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</si>
  <si>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</si>
  <si>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</si>
  <si>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</si>
  <si>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</si>
  <si>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</si>
  <si>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</si>
  <si>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</si>
  <si>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</si>
  <si>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</si>
  <si>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</si>
  <si>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</si>
  <si>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</si>
  <si>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</si>
  <si>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</si>
  <si>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</si>
  <si>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</si>
  <si>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</si>
  <si>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</si>
  <si>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</si>
  <si>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</si>
  <si>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</si>
  <si>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</si>
  <si>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</si>
  <si>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</si>
  <si>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</si>
  <si>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</si>
  <si>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</si>
  <si>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</si>
  <si>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</si>
  <si>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</si>
  <si>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</si>
  <si>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</si>
  <si>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</si>
  <si>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</si>
  <si>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</si>
  <si>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</si>
  <si>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</si>
  <si>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</si>
  <si>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</si>
  <si>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</si>
  <si>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</si>
  <si>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</si>
  <si>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</si>
  <si>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</si>
  <si>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</si>
  <si>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</si>
  <si>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</si>
  <si>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</si>
  <si>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</si>
  <si>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</si>
  <si>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</si>
  <si>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</si>
  <si>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</si>
  <si>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</si>
  <si>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</si>
  <si>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</si>
  <si>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</si>
  <si>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</si>
  <si>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</si>
  <si>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</si>
  <si>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</si>
  <si>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</si>
  <si>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</si>
  <si>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</si>
  <si>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</si>
  <si>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</si>
  <si>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</si>
  <si>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</si>
  <si>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</si>
  <si>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</si>
  <si>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</si>
  <si>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</si>
  <si>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</si>
  <si>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</si>
  <si>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</si>
  <si>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</si>
  <si>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</si>
  <si>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</si>
  <si>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</si>
  <si>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</si>
  <si>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</si>
  <si>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</si>
  <si>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</si>
  <si>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</si>
  <si>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</si>
  <si>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</si>
  <si>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</si>
  <si>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</si>
  <si>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</si>
  <si>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</si>
  <si>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</si>
  <si>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</si>
  <si>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</si>
  <si>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</si>
  <si>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</si>
  <si>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</si>
  <si>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</si>
  <si>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</si>
  <si>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</si>
  <si>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</si>
  <si>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</si>
  <si>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</si>
  <si>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</si>
  <si>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</si>
  <si>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</si>
  <si>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</si>
  <si>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</si>
  <si>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</si>
  <si>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</si>
  <si>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</si>
  <si>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</si>
  <si>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</si>
  <si>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</si>
  <si>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</si>
  <si>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</si>
  <si>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</si>
  <si>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</si>
  <si>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</si>
  <si>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</si>
  <si>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</si>
  <si>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</si>
  <si>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</si>
  <si>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</si>
  <si>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</si>
  <si>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</si>
  <si>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</si>
  <si>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</si>
  <si>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</si>
  <si>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</si>
  <si>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</si>
  <si>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</si>
  <si>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</si>
  <si>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</si>
  <si>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</si>
  <si>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</si>
  <si>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</si>
  <si>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</si>
  <si>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</si>
  <si>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</si>
  <si>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</si>
  <si>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</si>
  <si>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</si>
  <si>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</si>
  <si>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</si>
  <si>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</si>
  <si>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</si>
  <si>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</si>
  <si>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</si>
  <si>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</si>
  <si>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</si>
  <si>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</si>
  <si>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</si>
  <si>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</si>
  <si>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</si>
  <si>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</si>
  <si>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</si>
  <si>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</si>
  <si>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BALDES, ADENSAMENTO E ACABAMENTO DE CONCRETO EM ESTRUTURAS.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</si>
  <si>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</si>
  <si>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</si>
  <si>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</si>
  <si>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</si>
  <si>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</si>
  <si>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</si>
  <si>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</si>
  <si>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</si>
  <si>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</si>
  <si>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</si>
  <si>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</si>
  <si>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</si>
  <si>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</si>
  <si>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</si>
  <si>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</si>
  <si>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</si>
  <si>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</si>
  <si>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</si>
  <si>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</si>
  <si>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</si>
  <si>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</si>
  <si>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</si>
  <si>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</si>
  <si>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</si>
  <si>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</si>
  <si>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</si>
  <si>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</si>
  <si>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</si>
  <si>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</si>
  <si>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</si>
  <si>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</si>
  <si>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</si>
  <si>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</si>
  <si>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</si>
  <si>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</si>
  <si>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</si>
  <si>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</si>
  <si>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</si>
  <si>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</si>
  <si>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</si>
  <si>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</si>
  <si>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</si>
  <si>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</si>
  <si>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</si>
  <si>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LUVA DE REDUÇÃO, EM FERRO GALVANIZADO, 1" X 1/2", CONEXÃO ROSQUEADA, INSTALADO EM REDE DE ALIMENTAÇÃO PARA HIDRANTE - FORNECIMENTO E INSTALAÇÃO. AF_12/2015</t>
  </si>
  <si>
    <t>ARMAÇÃO DE ESTRUTURAS DE CONCRETO ARMADO, EXCETO VIGAS, PILARES, LAJES E FUNDAÇÕES, UTILIZANDO AÇO CA-50 DE 10,0 MM - MONTAGEM. AF_12/2015</t>
  </si>
  <si>
    <t>LUVA DE REDUÇÃO, EM FERRO GALVANIZADO, 1" X 3/4", CONEXÃO ROSQUEADA, INSTALADO EM REDE DE ALIMENTAÇÃO PARA HIDRANTE - FORNECIMENTO E INSTALAÇÃO.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</si>
  <si>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</si>
  <si>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</si>
  <si>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</si>
  <si>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</si>
  <si>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</si>
  <si>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</si>
  <si>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</si>
  <si>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</si>
  <si>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</si>
  <si>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</si>
  <si>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</si>
  <si>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</si>
  <si>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</si>
  <si>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</si>
  <si>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</si>
  <si>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</si>
  <si>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</si>
  <si>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</si>
  <si>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</si>
  <si>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</si>
  <si>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</si>
  <si>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</si>
  <si>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</si>
  <si>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</si>
  <si>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</si>
  <si>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</si>
  <si>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</si>
  <si>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</si>
  <si>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</si>
  <si>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</si>
  <si>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</si>
  <si>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</si>
  <si>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</si>
  <si>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</si>
  <si>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</si>
  <si>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</si>
  <si>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</si>
  <si>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</si>
  <si>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</si>
  <si>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</si>
  <si>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</si>
  <si>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</si>
  <si>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</si>
  <si>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</si>
  <si>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</si>
  <si>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</si>
  <si>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</si>
  <si>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</si>
  <si>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</si>
  <si>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</si>
  <si>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</si>
  <si>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</si>
  <si>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</si>
  <si>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</si>
  <si>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</si>
  <si>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</si>
  <si>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</si>
  <si>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</si>
  <si>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</si>
  <si>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</si>
  <si>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</si>
  <si>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</si>
  <si>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</si>
  <si>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</si>
  <si>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</si>
  <si>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</si>
  <si>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</si>
  <si>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</si>
  <si>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</si>
  <si>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</si>
  <si>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</si>
  <si>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</si>
  <si>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</si>
  <si>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</si>
  <si>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</si>
  <si>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</si>
  <si>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</si>
  <si>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</si>
  <si>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</si>
  <si>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</si>
  <si>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</si>
  <si>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</si>
  <si>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</si>
  <si>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</si>
  <si>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</si>
  <si>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</si>
  <si>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</si>
  <si>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</si>
  <si>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</si>
  <si>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</si>
  <si>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</si>
  <si>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</si>
  <si>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</si>
  <si>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</si>
  <si>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</si>
  <si>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</si>
  <si>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</si>
  <si>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</si>
  <si>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</si>
  <si>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</si>
  <si>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</si>
  <si>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</si>
  <si>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</si>
  <si>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</si>
  <si>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</si>
  <si>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</si>
  <si>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</si>
  <si>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</si>
  <si>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</si>
  <si>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</si>
  <si>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</si>
  <si>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</si>
  <si>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</si>
  <si>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</si>
  <si>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</si>
  <si>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</si>
  <si>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</si>
  <si>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</si>
  <si>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</si>
  <si>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</si>
  <si>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</si>
  <si>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</si>
  <si>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</si>
  <si>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</si>
  <si>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</si>
  <si>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</si>
  <si>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</si>
  <si>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</si>
  <si>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</si>
  <si>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</si>
  <si>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</si>
  <si>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</si>
  <si>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</si>
  <si>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</si>
  <si>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</si>
  <si>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</si>
  <si>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</si>
  <si>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</si>
  <si>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</si>
  <si>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</si>
  <si>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</si>
  <si>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</si>
  <si>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</si>
  <si>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</si>
  <si>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</si>
  <si>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</si>
  <si>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</si>
  <si>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</si>
  <si>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</si>
  <si>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</si>
  <si>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</si>
  <si>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</si>
  <si>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</si>
  <si>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</si>
  <si>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</si>
  <si>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</si>
  <si>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</si>
  <si>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</si>
  <si>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</si>
  <si>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</si>
  <si>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</si>
  <si>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</si>
  <si>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</si>
  <si>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</si>
  <si>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</si>
  <si>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</si>
  <si>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</si>
  <si>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</si>
  <si>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</si>
  <si>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</si>
  <si>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</si>
  <si>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</si>
  <si>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</si>
  <si>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</si>
  <si>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</si>
  <si>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</si>
  <si>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</si>
  <si>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</si>
  <si>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</si>
  <si>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</si>
  <si>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</si>
  <si>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</si>
  <si>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</si>
  <si>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</si>
  <si>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</si>
  <si>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</si>
  <si>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</si>
  <si>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</si>
  <si>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</si>
  <si>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</si>
  <si>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</si>
  <si>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</si>
  <si>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</si>
  <si>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</si>
  <si>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</si>
  <si>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</si>
  <si>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</si>
  <si>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</si>
  <si>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</si>
  <si>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</si>
  <si>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</si>
  <si>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</si>
  <si>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</si>
  <si>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</si>
  <si>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</si>
  <si>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</si>
  <si>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</si>
  <si>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</si>
  <si>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</si>
  <si>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</si>
  <si>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</si>
  <si>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</si>
  <si>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</si>
  <si>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</si>
  <si>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</si>
  <si>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</si>
  <si>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</si>
  <si>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</si>
  <si>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</si>
  <si>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</si>
  <si>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</si>
  <si>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</si>
  <si>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</si>
  <si>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</si>
  <si>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</si>
  <si>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</si>
  <si>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</si>
  <si>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</si>
  <si>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</si>
  <si>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</si>
  <si>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</si>
  <si>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</si>
  <si>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</si>
  <si>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</si>
  <si>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</si>
  <si>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</si>
  <si>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</si>
  <si>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</si>
  <si>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</si>
  <si>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</si>
  <si>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</si>
  <si>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</si>
  <si>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</si>
  <si>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</si>
  <si>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</si>
  <si>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</si>
  <si>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</si>
  <si>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</si>
  <si>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</si>
  <si>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</si>
  <si>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</si>
  <si>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</si>
  <si>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</si>
  <si>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</si>
  <si>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</si>
  <si>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</si>
  <si>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</si>
  <si>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</si>
  <si>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</si>
  <si>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</si>
  <si>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</si>
  <si>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</si>
  <si>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</si>
  <si>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</si>
  <si>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</si>
  <si>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</si>
  <si>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</si>
  <si>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</si>
  <si>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</si>
  <si>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</si>
  <si>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</si>
  <si>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</si>
  <si>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</si>
  <si>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</si>
  <si>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</si>
  <si>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</si>
  <si>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</si>
  <si>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</si>
  <si>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</si>
  <si>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</si>
  <si>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</si>
  <si>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</si>
  <si>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</si>
  <si>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</si>
  <si>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</si>
  <si>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</si>
  <si>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</si>
  <si>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</si>
  <si>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</si>
  <si>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</si>
  <si>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</si>
  <si>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</si>
  <si>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</si>
  <si>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</si>
  <si>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</si>
  <si>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</si>
  <si>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</si>
  <si>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</si>
  <si>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</si>
  <si>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</si>
  <si>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</si>
  <si>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</si>
  <si>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</si>
  <si>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</si>
  <si>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</si>
  <si>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</si>
  <si>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</si>
  <si>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</si>
  <si>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</si>
  <si>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</si>
  <si>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</si>
  <si>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</si>
  <si>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</si>
  <si>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REBOCÁVEL, POTÊNCIA 66 KVA, MOTOR A DIESEL - CHP DIURNO. AF_03/2016</t>
  </si>
  <si>
    <t>GRUPO GERADOR REBOCÁVEL, POTÊNCIA 66 KVA, MOTOR A DIESEL - CHI DIURNO.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</si>
  <si>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</si>
  <si>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</si>
  <si>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</si>
  <si>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</si>
  <si>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</si>
  <si>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</si>
  <si>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</si>
  <si>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</si>
  <si>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</si>
  <si>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</si>
  <si>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</si>
  <si>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</si>
  <si>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</si>
  <si>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</si>
  <si>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</si>
  <si>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</si>
  <si>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</si>
  <si>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</si>
  <si>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</si>
  <si>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</si>
  <si>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FERRAMENTAS (ENCARGOS COMPLEMENTARES) - MENSALISTA</t>
  </si>
  <si>
    <t>MES</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</si>
  <si>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</si>
  <si>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</si>
  <si>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</si>
  <si>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</si>
  <si>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</si>
  <si>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</si>
  <si>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</si>
  <si>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</si>
  <si>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</si>
  <si>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</si>
  <si>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</si>
  <si>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</si>
  <si>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</si>
  <si>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</si>
  <si>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</si>
  <si>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</si>
  <si>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</si>
  <si>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</si>
  <si>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</si>
  <si>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</si>
  <si>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</si>
  <si>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</si>
  <si>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</si>
  <si>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</si>
  <si>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</si>
  <si>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</si>
  <si>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</si>
  <si>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</si>
  <si>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</si>
  <si>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</si>
  <si>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</si>
  <si>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</si>
  <si>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</si>
  <si>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</si>
  <si>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</si>
  <si>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</si>
  <si>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</si>
  <si>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</si>
  <si>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</si>
  <si>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</si>
  <si>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</si>
  <si>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</si>
  <si>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</si>
  <si>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</si>
  <si>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</si>
  <si>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</si>
  <si>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</si>
  <si>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</si>
  <si>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</si>
  <si>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</si>
  <si>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</si>
  <si>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</si>
  <si>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</si>
  <si>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</si>
  <si>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</si>
  <si>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</si>
  <si>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</si>
  <si>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</si>
  <si>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</si>
  <si>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</si>
  <si>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</si>
  <si>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</si>
  <si>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</si>
  <si>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</si>
  <si>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</si>
  <si>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</si>
  <si>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</si>
  <si>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</si>
  <si>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</si>
  <si>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</si>
  <si>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</si>
  <si>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</si>
  <si>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</si>
  <si>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</si>
  <si>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</si>
  <si>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</si>
  <si>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</si>
  <si>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</si>
  <si>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</si>
  <si>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</si>
  <si>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</si>
  <si>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</si>
  <si>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</si>
  <si>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</si>
  <si>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</si>
  <si>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</si>
  <si>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</si>
  <si>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</si>
  <si>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</si>
  <si>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</si>
  <si>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</si>
  <si>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</si>
  <si>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</si>
  <si>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</si>
  <si>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</si>
  <si>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</si>
  <si>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</si>
  <si>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</si>
  <si>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</si>
  <si>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</si>
  <si>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</si>
  <si>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</si>
  <si>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</si>
  <si>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</si>
  <si>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</si>
  <si>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</si>
  <si>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</si>
  <si>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</si>
  <si>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</si>
  <si>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</si>
  <si>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</si>
  <si>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</si>
  <si>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</si>
  <si>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</si>
  <si>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</si>
  <si>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</si>
  <si>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</si>
  <si>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</si>
  <si>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</si>
  <si>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</si>
  <si>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</si>
  <si>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</si>
  <si>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</si>
  <si>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</si>
  <si>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</si>
  <si>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</si>
  <si>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</si>
  <si>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</si>
  <si>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</si>
  <si>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</si>
  <si>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</si>
  <si>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</si>
  <si>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</si>
  <si>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</si>
  <si>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RUFO EM CHAPA DE AÇO GALVANIZADO NÚMERO 24, CORTE DE 25 CM, INCLUSO TRANSPORTE VERTICAL. AF_06/2016</t>
  </si>
  <si>
    <t>AMARRAÇÃO DE TELHAS CERÂMICAS OU DE CONCRETO.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</si>
  <si>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</si>
  <si>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</si>
  <si>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</si>
  <si>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</si>
  <si>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</si>
  <si>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</si>
  <si>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</si>
  <si>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</si>
  <si>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</si>
  <si>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</si>
  <si>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</si>
  <si>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</si>
  <si>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</si>
  <si>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</si>
  <si>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</si>
  <si>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</si>
  <si>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</si>
  <si>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</si>
  <si>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</si>
  <si>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</si>
  <si>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</si>
  <si>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</si>
  <si>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</si>
  <si>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</si>
  <si>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</si>
  <si>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</si>
  <si>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</si>
  <si>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</si>
  <si>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</si>
  <si>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</si>
  <si>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</si>
  <si>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</si>
  <si>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</si>
  <si>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</si>
  <si>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</si>
  <si>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</si>
  <si>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</si>
  <si>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</si>
  <si>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</si>
  <si>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</si>
  <si>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</si>
  <si>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</si>
  <si>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</si>
  <si>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</si>
  <si>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</si>
  <si>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</si>
  <si>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</si>
  <si>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</si>
  <si>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</si>
  <si>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</si>
  <si>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</si>
  <si>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</si>
  <si>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</si>
  <si>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</si>
  <si>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</si>
  <si>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</si>
  <si>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</si>
  <si>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</si>
  <si>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</si>
  <si>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</si>
  <si>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</si>
  <si>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</si>
  <si>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</si>
  <si>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</si>
  <si>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</si>
  <si>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</si>
  <si>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</si>
  <si>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</si>
  <si>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</si>
  <si>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</si>
  <si>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</si>
  <si>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</si>
  <si>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</si>
  <si>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</si>
  <si>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</si>
  <si>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</si>
  <si>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</si>
  <si>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</si>
  <si>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</si>
  <si>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</si>
  <si>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</si>
  <si>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</si>
  <si>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</si>
  <si>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</si>
  <si>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</si>
  <si>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</si>
  <si>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</si>
  <si>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</si>
  <si>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</si>
  <si>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</si>
  <si>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</si>
  <si>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</si>
  <si>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</si>
  <si>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</si>
  <si>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</si>
  <si>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</si>
  <si>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</si>
  <si>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</si>
  <si>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</si>
  <si>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</si>
  <si>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</si>
  <si>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</si>
  <si>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</si>
  <si>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</si>
  <si>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</si>
  <si>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</si>
  <si>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</si>
  <si>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</si>
  <si>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</si>
  <si>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</si>
  <si>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</si>
  <si>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</si>
  <si>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</si>
  <si>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</si>
  <si>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</si>
  <si>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</si>
  <si>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</si>
  <si>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</si>
  <si>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</si>
  <si>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</si>
  <si>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</si>
  <si>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</si>
  <si>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</si>
  <si>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</si>
  <si>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</si>
  <si>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</si>
  <si>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</si>
  <si>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</si>
  <si>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</si>
  <si>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</si>
  <si>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</si>
  <si>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</si>
  <si>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</si>
  <si>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</si>
  <si>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</si>
  <si>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</si>
  <si>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</si>
  <si>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</si>
  <si>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</si>
  <si>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</si>
  <si>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</si>
  <si>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</si>
  <si>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</si>
  <si>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</si>
  <si>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</si>
  <si>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</si>
  <si>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</si>
  <si>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</si>
  <si>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</si>
  <si>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</si>
  <si>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</si>
  <si>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</si>
  <si>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</si>
  <si>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</si>
  <si>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</si>
  <si>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</si>
  <si>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</si>
  <si>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</si>
  <si>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</si>
  <si>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</si>
  <si>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</si>
  <si>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</si>
  <si>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</si>
  <si>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</si>
  <si>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</si>
  <si>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</si>
  <si>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</si>
  <si>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</si>
  <si>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</si>
  <si>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</si>
  <si>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</si>
  <si>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</si>
  <si>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</si>
  <si>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</si>
  <si>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</si>
  <si>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</si>
  <si>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</si>
  <si>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</si>
  <si>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</si>
  <si>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</si>
  <si>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</si>
  <si>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</si>
  <si>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</si>
  <si>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</si>
  <si>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</si>
  <si>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</si>
  <si>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</si>
  <si>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</si>
  <si>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</si>
  <si>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</si>
  <si>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</si>
  <si>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</si>
  <si>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</si>
  <si>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</si>
  <si>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</si>
  <si>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</si>
  <si>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</si>
  <si>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</si>
  <si>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</si>
  <si>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</si>
  <si>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</si>
  <si>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</si>
  <si>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</si>
  <si>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</si>
  <si>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</si>
  <si>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</si>
  <si>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</si>
  <si>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</si>
  <si>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</si>
  <si>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</si>
  <si>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</si>
  <si>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</si>
  <si>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</si>
  <si>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</si>
  <si>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</si>
  <si>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</si>
  <si>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</si>
  <si>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</si>
  <si>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</si>
  <si>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</si>
  <si>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</si>
  <si>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</si>
  <si>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</si>
  <si>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</si>
  <si>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</si>
  <si>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</si>
  <si>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</si>
  <si>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</si>
  <si>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</si>
  <si>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</si>
  <si>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</si>
  <si>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</si>
  <si>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</si>
  <si>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</si>
  <si>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</si>
  <si>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</si>
  <si>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</si>
  <si>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</si>
  <si>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</si>
  <si>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</si>
  <si>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</si>
  <si>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</si>
  <si>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</si>
  <si>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</si>
  <si>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</si>
  <si>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</si>
  <si>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</si>
  <si>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</si>
  <si>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</si>
  <si>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</si>
  <si>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</si>
  <si>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</si>
  <si>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</si>
  <si>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</si>
  <si>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</si>
  <si>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</si>
  <si>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</si>
  <si>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</si>
  <si>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</si>
  <si>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</si>
  <si>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</si>
  <si>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</si>
  <si>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</si>
  <si>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</si>
  <si>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</si>
  <si>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</si>
  <si>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</si>
  <si>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</si>
  <si>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</si>
  <si>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</si>
  <si>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</si>
  <si>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</si>
  <si>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</si>
  <si>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</si>
  <si>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</si>
  <si>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</si>
  <si>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</si>
  <si>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</si>
  <si>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</si>
  <si>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</si>
  <si>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</si>
  <si>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</si>
  <si>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</si>
  <si>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</si>
  <si>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</si>
  <si>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</si>
  <si>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</si>
  <si>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</si>
  <si>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</si>
  <si>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</si>
  <si>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</si>
  <si>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</si>
  <si>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</si>
  <si>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</si>
  <si>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</si>
  <si>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</si>
  <si>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</si>
  <si>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</si>
  <si>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</si>
  <si>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</si>
  <si>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</si>
  <si>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</si>
  <si>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</si>
  <si>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</si>
  <si>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</si>
  <si>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</si>
  <si>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</si>
  <si>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</si>
  <si>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</si>
  <si>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</si>
  <si>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</si>
  <si>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</si>
  <si>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</si>
  <si>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</si>
  <si>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</si>
  <si>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</si>
  <si>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</si>
  <si>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</si>
  <si>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</si>
  <si>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</si>
  <si>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</si>
  <si>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</si>
  <si>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</si>
  <si>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</si>
  <si>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</si>
  <si>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</si>
  <si>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</si>
  <si>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</si>
  <si>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</si>
  <si>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</si>
  <si>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</si>
  <si>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</si>
  <si>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</si>
  <si>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</si>
  <si>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</si>
  <si>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</si>
  <si>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</si>
  <si>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</si>
  <si>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</si>
  <si>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</si>
  <si>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</si>
  <si>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</si>
  <si>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</si>
  <si>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</si>
  <si>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</si>
  <si>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</si>
  <si>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</si>
  <si>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</si>
  <si>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</si>
  <si>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</si>
  <si>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</si>
  <si>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</si>
  <si>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</si>
  <si>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</si>
  <si>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</si>
  <si>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</si>
  <si>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</si>
  <si>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</si>
  <si>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</si>
  <si>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</si>
  <si>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</si>
  <si>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</si>
  <si>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</si>
  <si>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</si>
  <si>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</si>
  <si>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</si>
  <si>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</si>
  <si>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</si>
  <si>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</si>
  <si>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</si>
  <si>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LOCACAO DE ANDAIME METALICO TUBULAR TIPO TORRE</t>
  </si>
  <si>
    <t>M/MES</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</si>
  <si>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</si>
  <si>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</si>
  <si>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</si>
  <si>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</si>
  <si>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</si>
  <si>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</si>
  <si>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</si>
  <si>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</si>
  <si>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</si>
  <si>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</si>
  <si>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</si>
  <si>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</si>
  <si>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</si>
  <si>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</si>
  <si>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</si>
  <si>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</si>
  <si>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</si>
  <si>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</si>
  <si>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</si>
  <si>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</si>
  <si>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</si>
  <si>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</si>
  <si>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</si>
  <si>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</si>
  <si>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</si>
  <si>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</si>
  <si>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</si>
  <si>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</si>
  <si>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</si>
  <si>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</si>
  <si>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</si>
  <si>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</si>
  <si>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</si>
  <si>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</si>
  <si>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</si>
  <si>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</si>
  <si>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</si>
  <si>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</si>
  <si>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</si>
  <si>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</si>
  <si>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</si>
  <si>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</si>
  <si>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</si>
  <si>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</si>
  <si>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</si>
  <si>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</si>
  <si>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</si>
  <si>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</si>
  <si>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</si>
  <si>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</si>
  <si>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</si>
  <si>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</si>
  <si>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</si>
  <si>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</si>
  <si>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</si>
  <si>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</si>
  <si>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</si>
  <si>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</si>
  <si>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</si>
  <si>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</si>
  <si>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</si>
  <si>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</si>
  <si>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</si>
  <si>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</si>
  <si>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</si>
  <si>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</si>
  <si>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</si>
  <si>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</si>
  <si>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</si>
  <si>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</si>
  <si>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</si>
  <si>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</si>
  <si>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</si>
  <si>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</si>
  <si>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</si>
  <si>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TEXTURA ACRÍLICA, APLICAÇÃO MANUAL EM PAREDE, UMA DEMÃO. AF_09/2016</t>
  </si>
  <si>
    <t>TEXTURA ACRÍLICA, APLICAÇÃO MANUAL EM TETO, UMA DEMÃO.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</si>
  <si>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</si>
  <si>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</si>
  <si>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</si>
  <si>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</si>
  <si>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</si>
  <si>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</si>
  <si>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</si>
  <si>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</si>
  <si>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</si>
  <si>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</si>
  <si>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</si>
  <si>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</si>
  <si>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</si>
  <si>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</si>
  <si>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</si>
  <si>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</si>
  <si>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</si>
  <si>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</si>
  <si>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</si>
  <si>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</si>
  <si>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</si>
  <si>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</si>
  <si>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</si>
  <si>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</si>
  <si>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</si>
  <si>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</si>
  <si>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</si>
  <si>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</si>
  <si>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</si>
  <si>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</si>
  <si>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</si>
  <si>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</si>
  <si>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</si>
  <si>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</si>
  <si>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</si>
  <si>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</si>
  <si>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</si>
  <si>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</si>
  <si>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</si>
  <si>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</si>
  <si>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</si>
  <si>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</si>
  <si>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</si>
  <si>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</si>
  <si>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</si>
  <si>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</si>
  <si>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</si>
  <si>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</si>
  <si>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</si>
  <si>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</si>
  <si>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</si>
  <si>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</si>
  <si>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</si>
  <si>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</si>
  <si>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</si>
  <si>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</si>
  <si>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</si>
  <si>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</si>
  <si>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</si>
  <si>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</si>
  <si>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</si>
  <si>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</si>
  <si>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</si>
  <si>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</si>
  <si>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</si>
  <si>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</si>
  <si>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</si>
  <si>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</si>
  <si>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</si>
  <si>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</si>
  <si>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</si>
  <si>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</si>
  <si>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</si>
  <si>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</si>
  <si>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</si>
  <si>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</si>
  <si>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</si>
  <si>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</si>
  <si>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</si>
  <si>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</si>
  <si>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</si>
  <si>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</si>
  <si>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</si>
  <si>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</si>
  <si>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</si>
  <si>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</si>
  <si>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</si>
  <si>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</si>
  <si>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</si>
  <si>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</si>
  <si>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</si>
  <si>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</si>
  <si>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</si>
  <si>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</si>
  <si>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</si>
  <si>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</si>
  <si>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</si>
  <si>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</si>
  <si>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</si>
  <si>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</si>
  <si>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</si>
  <si>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</si>
  <si>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</si>
  <si>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</si>
  <si>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</si>
  <si>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</si>
  <si>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</si>
  <si>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</si>
  <si>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</si>
  <si>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</si>
  <si>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</si>
  <si>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</si>
  <si>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</si>
  <si>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</si>
  <si>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</si>
  <si>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</si>
  <si>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</si>
  <si>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</si>
  <si>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</si>
  <si>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</si>
  <si>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</si>
  <si>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</si>
  <si>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</si>
  <si>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</si>
  <si>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</si>
  <si>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</si>
  <si>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</si>
  <si>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</si>
  <si>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</si>
  <si>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INCLUSIVE PROTECAO COM ZARCAO (1 DEMAO)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</si>
  <si>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</si>
  <si>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</si>
  <si>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</si>
  <si>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</si>
  <si>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</si>
  <si>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</si>
  <si>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</si>
  <si>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</si>
  <si>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</si>
  <si>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</si>
  <si>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</si>
  <si>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</si>
  <si>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</si>
  <si>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</si>
  <si>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</si>
  <si>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</si>
  <si>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</si>
  <si>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</si>
  <si>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</si>
  <si>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</si>
  <si>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</si>
  <si>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</si>
  <si>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</si>
  <si>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</si>
  <si>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</si>
  <si>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</si>
  <si>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</si>
  <si>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</si>
  <si>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</si>
  <si>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</si>
  <si>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</si>
  <si>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</si>
  <si>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</si>
  <si>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</si>
  <si>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</si>
  <si>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</si>
  <si>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</si>
  <si>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</si>
  <si>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</si>
  <si>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</si>
  <si>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</si>
  <si>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</si>
  <si>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</si>
  <si>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</si>
  <si>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</si>
  <si>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</si>
  <si>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</si>
  <si>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</si>
  <si>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</si>
  <si>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</si>
  <si>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</si>
  <si>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</si>
  <si>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</si>
  <si>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</si>
  <si>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</si>
  <si>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</si>
  <si>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</si>
  <si>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</si>
  <si>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</si>
  <si>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</si>
  <si>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</si>
  <si>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</si>
  <si>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</si>
  <si>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</si>
  <si>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</si>
  <si>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</si>
  <si>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</si>
  <si>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</si>
  <si>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</si>
  <si>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</si>
  <si>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</si>
  <si>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</si>
  <si>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</si>
  <si>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</si>
  <si>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</si>
  <si>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</si>
  <si>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</si>
  <si>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</si>
  <si>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</si>
  <si>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</si>
  <si>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</si>
  <si>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</si>
  <si>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</si>
  <si>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</si>
  <si>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</si>
  <si>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</si>
  <si>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</si>
  <si>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</si>
  <si>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</si>
  <si>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</si>
  <si>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</si>
  <si>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</si>
  <si>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</si>
  <si>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</si>
  <si>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</si>
  <si>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</si>
  <si>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</si>
  <si>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</si>
  <si>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</si>
  <si>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</si>
  <si>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</si>
  <si>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</si>
  <si>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</si>
  <si>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</si>
  <si>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</si>
  <si>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</si>
  <si>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</si>
  <si>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</si>
  <si>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</si>
  <si>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</si>
  <si>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</si>
  <si>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</si>
  <si>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</si>
  <si>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</si>
  <si>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</si>
  <si>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</si>
  <si>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</si>
  <si>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</si>
  <si>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</si>
  <si>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</si>
  <si>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</si>
  <si>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</si>
  <si>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</si>
  <si>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</si>
  <si>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</si>
  <si>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</si>
  <si>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</si>
  <si>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</si>
  <si>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</si>
  <si>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</si>
  <si>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</si>
  <si>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</si>
  <si>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</si>
  <si>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</si>
  <si>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</si>
  <si>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</si>
  <si>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</si>
  <si>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</si>
  <si>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</si>
  <si>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</si>
  <si>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</si>
  <si>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</si>
  <si>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</si>
  <si>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</si>
  <si>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</si>
  <si>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</si>
  <si>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</si>
  <si>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</si>
  <si>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</si>
  <si>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</si>
  <si>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</si>
  <si>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</si>
  <si>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</si>
  <si>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</si>
  <si>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</si>
  <si>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</si>
  <si>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</si>
  <si>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</si>
  <si>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</si>
  <si>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</si>
  <si>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</si>
  <si>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</si>
  <si>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</si>
  <si>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</si>
  <si>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</si>
  <si>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</si>
  <si>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</si>
  <si>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</si>
  <si>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</si>
  <si>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</si>
  <si>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</si>
  <si>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</si>
  <si>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</si>
  <si>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</si>
  <si>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</si>
  <si>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</si>
  <si>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</si>
  <si>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</si>
  <si>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</si>
  <si>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</si>
  <si>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</si>
  <si>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</si>
  <si>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</si>
  <si>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</si>
  <si>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</si>
  <si>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</si>
  <si>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</si>
  <si>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</si>
  <si>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</si>
  <si>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</si>
  <si>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</si>
  <si>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</si>
  <si>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</si>
  <si>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</si>
  <si>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</si>
  <si>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</si>
  <si>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</si>
  <si>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</si>
  <si>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</si>
  <si>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</si>
  <si>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</si>
  <si>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</si>
  <si>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</si>
  <si>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</si>
  <si>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</si>
  <si>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</si>
  <si>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</si>
  <si>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</si>
  <si>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</si>
  <si>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</si>
  <si>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</si>
  <si>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</si>
  <si>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</si>
  <si>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</si>
  <si>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</si>
  <si>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</si>
  <si>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</si>
  <si>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</si>
  <si>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</si>
  <si>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</si>
  <si>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</si>
  <si>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</si>
  <si>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</si>
  <si>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</si>
  <si>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</si>
  <si>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</si>
  <si>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</si>
  <si>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</si>
  <si>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</si>
  <si>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</si>
  <si>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</si>
  <si>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</si>
  <si>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</si>
  <si>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</si>
  <si>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</si>
  <si>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</si>
  <si>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</si>
  <si>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</si>
  <si>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</si>
  <si>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</si>
  <si>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</si>
  <si>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</si>
  <si>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</si>
  <si>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</si>
  <si>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</si>
  <si>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</si>
  <si>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</si>
  <si>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</si>
  <si>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</si>
  <si>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</si>
  <si>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</si>
  <si>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</si>
  <si>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</si>
  <si>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</si>
  <si>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</si>
  <si>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</si>
  <si>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</si>
  <si>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</si>
  <si>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</si>
  <si>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</si>
  <si>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</si>
  <si>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</si>
  <si>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</si>
  <si>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</si>
  <si>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</si>
  <si>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</si>
  <si>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</si>
  <si>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</si>
  <si>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</si>
  <si>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</si>
  <si>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</si>
  <si>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</si>
  <si>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</si>
  <si>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MINICARREGADEIRA SOBRE RODAS POTENCIA 47HP CAPACIDADE OPERACAO 646 KG, COM VASSOURA MECÂNICA ACOPLADA - CHI DIURNO. AF_03/2017</t>
  </si>
  <si>
    <t>TRATOR DE PNEUS COM POTÊNCIA DE 85 CV, TRAÇÃO 4X4, COM VASSOURA MECÂNICA ACOPLADA - CHP DIURNO. AF_03/2017</t>
  </si>
  <si>
    <t>MINICARREGADEIRA SOBRE RODAS POTENCIA 47HP CAPACIDADE OPERACAO 646 KG,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</si>
  <si>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</si>
  <si>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</si>
  <si>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</si>
  <si>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</si>
  <si>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</si>
  <si>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</si>
  <si>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</si>
  <si>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</si>
  <si>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</si>
  <si>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</si>
  <si>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</si>
  <si>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</si>
  <si>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</si>
  <si>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</si>
  <si>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</si>
  <si>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</si>
  <si>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</si>
  <si>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</si>
  <si>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</si>
  <si>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</si>
  <si>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</si>
  <si>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</si>
  <si>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</si>
  <si>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</si>
  <si>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</si>
  <si>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</si>
  <si>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</si>
  <si>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</si>
  <si>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</si>
  <si>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</si>
  <si>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</si>
  <si>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</si>
  <si>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</si>
  <si>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</si>
  <si>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</si>
  <si>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</si>
  <si>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</si>
  <si>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</si>
  <si>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</si>
  <si>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</si>
  <si>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</si>
  <si>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</si>
  <si>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</si>
  <si>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</si>
  <si>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</si>
  <si>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</si>
  <si>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</si>
  <si>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</si>
  <si>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</si>
  <si>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</si>
  <si>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</si>
  <si>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</si>
  <si>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</si>
  <si>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</si>
  <si>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</si>
  <si>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</si>
  <si>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</si>
  <si>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</si>
  <si>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</si>
  <si>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</si>
  <si>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</si>
  <si>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</si>
  <si>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</si>
  <si>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</si>
  <si>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</si>
  <si>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</si>
  <si>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</si>
  <si>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</si>
  <si>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</si>
  <si>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</si>
  <si>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</si>
  <si>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</si>
  <si>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</si>
  <si>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</si>
  <si>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</si>
  <si>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</si>
  <si>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</si>
  <si>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</si>
  <si>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</si>
  <si>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</si>
  <si>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</si>
  <si>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</si>
  <si>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</si>
  <si>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</si>
  <si>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</si>
  <si>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</si>
  <si>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</si>
  <si>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</si>
  <si>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</si>
  <si>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</si>
  <si>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</si>
  <si>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</si>
  <si>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</si>
  <si>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</si>
  <si>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</si>
  <si>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</si>
  <si>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</si>
  <si>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</si>
  <si>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</si>
  <si>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</si>
  <si>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</si>
  <si>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</si>
  <si>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</si>
  <si>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</si>
  <si>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</si>
  <si>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</si>
  <si>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</si>
  <si>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</si>
  <si>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</si>
  <si>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</si>
  <si>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</si>
  <si>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</si>
  <si>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</si>
  <si>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</si>
  <si>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</si>
  <si>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</si>
  <si>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</si>
  <si>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</si>
  <si>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</si>
  <si>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</si>
  <si>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</si>
  <si>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</si>
  <si>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</si>
  <si>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</si>
  <si>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</si>
  <si>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</si>
  <si>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</si>
  <si>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</si>
  <si>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</si>
  <si>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</si>
  <si>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</si>
  <si>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</si>
  <si>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</si>
  <si>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</si>
  <si>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</si>
  <si>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</si>
  <si>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</si>
  <si>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</si>
  <si>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</si>
  <si>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</si>
  <si>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</si>
  <si>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</si>
  <si>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</si>
  <si>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</si>
  <si>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</si>
  <si>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</si>
  <si>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</si>
  <si>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</si>
  <si>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</si>
  <si>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</si>
  <si>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</si>
  <si>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</si>
  <si>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</si>
  <si>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</si>
  <si>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</si>
  <si>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</si>
  <si>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</si>
  <si>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</si>
  <si>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</si>
  <si>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</si>
  <si>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</si>
  <si>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</si>
  <si>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</si>
  <si>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</si>
  <si>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</si>
  <si>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</si>
  <si>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</si>
  <si>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</si>
  <si>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</si>
  <si>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</si>
  <si>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</si>
  <si>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</si>
  <si>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</si>
  <si>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</si>
  <si>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</si>
  <si>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</si>
  <si>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</si>
  <si>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</si>
  <si>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</si>
  <si>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</si>
  <si>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</si>
  <si>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</si>
  <si>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</si>
  <si>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</si>
  <si>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</si>
  <si>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</si>
  <si>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</si>
  <si>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</si>
  <si>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</si>
  <si>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</si>
  <si>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</si>
  <si>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</si>
  <si>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</si>
  <si>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</si>
  <si>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</si>
  <si>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</si>
  <si>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</si>
  <si>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</si>
  <si>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</si>
  <si>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</si>
  <si>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</si>
  <si>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</si>
  <si>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</si>
  <si>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</si>
  <si>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</si>
  <si>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</si>
  <si>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</si>
  <si>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</si>
  <si>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</si>
  <si>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</si>
  <si>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</si>
  <si>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</si>
  <si>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</si>
  <si>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</si>
  <si>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</si>
  <si>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</si>
  <si>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</si>
  <si>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</si>
  <si>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</si>
  <si>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</si>
  <si>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</si>
  <si>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</si>
  <si>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</si>
  <si>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</si>
  <si>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</si>
  <si>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</si>
  <si>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</si>
  <si>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</si>
  <si>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</si>
  <si>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</si>
  <si>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</si>
  <si>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</si>
  <si>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</si>
  <si>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</si>
  <si>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</si>
  <si>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</si>
  <si>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</si>
  <si>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</si>
  <si>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</si>
  <si>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</si>
  <si>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</si>
  <si>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</si>
  <si>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</si>
  <si>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</si>
  <si>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</si>
  <si>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</si>
  <si>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</si>
  <si>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</si>
  <si>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</si>
  <si>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</si>
  <si>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</si>
  <si>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</si>
  <si>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</si>
  <si>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</si>
  <si>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</si>
  <si>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</si>
  <si>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</si>
  <si>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</si>
  <si>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</si>
  <si>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</si>
  <si>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</si>
  <si>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</si>
  <si>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</si>
  <si>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</si>
  <si>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</si>
  <si>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</si>
  <si>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</si>
  <si>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</si>
  <si>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</si>
  <si>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</si>
  <si>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</si>
  <si>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</si>
  <si>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</si>
  <si>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</si>
  <si>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</si>
  <si>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</si>
  <si>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</si>
  <si>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</si>
  <si>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</si>
  <si>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</si>
  <si>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</si>
  <si>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</si>
  <si>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</si>
  <si>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</si>
  <si>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</si>
  <si>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</si>
  <si>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</si>
  <si>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</si>
  <si>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</si>
  <si>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</si>
  <si>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</si>
  <si>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</si>
  <si>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</si>
  <si>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</si>
  <si>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</si>
  <si>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</si>
  <si>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</si>
  <si>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</si>
  <si>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</si>
  <si>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</si>
  <si>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</si>
  <si>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</si>
  <si>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</si>
  <si>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</si>
  <si>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</si>
  <si>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</si>
  <si>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</si>
  <si>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</si>
  <si>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</si>
  <si>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</si>
  <si>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</si>
  <si>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</si>
  <si>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</si>
  <si>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</si>
  <si>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</si>
  <si>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</si>
  <si>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</si>
  <si>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</si>
  <si>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</si>
  <si>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</si>
  <si>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</si>
  <si>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</si>
  <si>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</si>
  <si>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</si>
  <si>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</si>
  <si>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</si>
  <si>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</si>
  <si>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</si>
  <si>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</si>
  <si>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</si>
  <si>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</si>
  <si>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</si>
  <si>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</si>
  <si>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</si>
  <si>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</si>
  <si>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</si>
  <si>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</si>
  <si>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</si>
  <si>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</si>
  <si>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</si>
  <si>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</si>
  <si>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</si>
  <si>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</si>
  <si>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</si>
  <si>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</si>
  <si>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</si>
  <si>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</si>
  <si>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</si>
  <si>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</si>
  <si>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</si>
  <si>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</si>
  <si>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</si>
  <si>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</si>
  <si>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</si>
  <si>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</si>
  <si>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</si>
  <si>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</si>
  <si>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ARGAMASSA TRAÇO 1:3 (CIMENTO E AREIA), PREPARO MECANICO , INCLUSO ADITIVO IMPERMEABILIZANTE</t>
  </si>
  <si>
    <t>REATERRO MANUAL COM APILOAMENTO. AF_10/2017</t>
  </si>
  <si>
    <t>73734/1</t>
  </si>
  <si>
    <t>PISO EM TACO DE MADEIRA 7X21CM, ASSENTADO COM ARGAMASSA TRACO 1:4 (CIMENTO E AREIA MEDIA)</t>
  </si>
  <si>
    <t>73736/1</t>
  </si>
  <si>
    <t>DOBRADICA TIPO VAI E VEM EM LATAO POLIDO 3"</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</si>
  <si>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</si>
  <si>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</si>
  <si>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</si>
  <si>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</si>
  <si>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</si>
  <si>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</si>
  <si>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</si>
  <si>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PINTURA ESMALTE ACETINADO EM MADEIRA, DUAS DEMAOS</t>
  </si>
  <si>
    <t>73743/1</t>
  </si>
  <si>
    <t>PISO EM PEDRA SÃO TOME ASSENTADO SOBRE ARGAMASSA 1:3 (CIMENTO E AREIA) REJUNTADO COM CIMENTO BRANCO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</si>
  <si>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</si>
  <si>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</si>
  <si>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</si>
  <si>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</si>
  <si>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</si>
  <si>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</si>
  <si>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</si>
  <si>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</si>
  <si>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DAQUI PARA BAIXO REFERE-SE A SINAPI DE JANEIRO DE 2017</t>
  </si>
  <si>
    <t>73758/1</t>
  </si>
  <si>
    <t>LEVANTAMENTO SECAO TRANSVERSAL C/NIVEL TERRENO NAO ACIDENTADO VEGETAÇÃO DENSA INCLUSIVE DESENHO ESC 1:200 EM PAPEL VEGETAL MILIMETRADO (MEDIDO P/M SECAO), INCLUSIVE NIVELADOR, AUXILIAR DE CALCULO TOPOGRAFICO E DESENHISTA.</t>
  </si>
  <si>
    <t>73759/2</t>
  </si>
  <si>
    <t>PRE-MISTURADO A FRIO COM EMULSAO RM-1C, INCLUSO USINAGEM E APLICACAO, EXCLUSIVE TRANSPORTE</t>
  </si>
  <si>
    <t>73760/1</t>
  </si>
  <si>
    <t>CAPA SELANTE COMPREENDENDO APLICAÇÃO DE ASFALTO NA PROPORÇÃO DE 0,7 A 1,5L / M2, DISTRIBUIÇÃO DE AGREGADOS DE 5 A 15KG/M2 E COMPACTAÇÃO COM ROLO - COM USO DA EMULSAO RR-2C, INCLUSO APLICACAO E COMPACTACAO</t>
  </si>
  <si>
    <t>73762/2</t>
  </si>
  <si>
    <t>IMPERMEABILIZACAO DE SUPERFICIE COM ADESIVO LIQUIDO SOBRE CIMENTO CRISTALIZANTE, INCLUSO VEU DE FIBRA DE VIDRO.</t>
  </si>
  <si>
    <t>73762/4</t>
  </si>
  <si>
    <t>IMPERMEABILIZACAO DE SUPERFICIE COM ASFALTO ELASTOMERICO, INCLUSOS PRIMER E VEU DE FIBRA DE VIDRO.</t>
  </si>
  <si>
    <t>73767/1</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</si>
  <si>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</si>
  <si>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</si>
  <si>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</si>
  <si>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</si>
  <si>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</si>
  <si>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</si>
  <si>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</si>
  <si>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</si>
  <si>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</si>
  <si>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</si>
  <si>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</si>
  <si>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</si>
  <si>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</si>
  <si>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</si>
  <si>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</si>
  <si>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</si>
  <si>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</si>
  <si>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</si>
  <si>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</si>
  <si>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</si>
  <si>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CABO TELEFONICO FE 1,0MM, 2 CONDUTORES (USO EXTERNO) - FORNECIMENTO E INSTALACAO</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</si>
  <si>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</si>
  <si>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</si>
  <si>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</si>
  <si>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</si>
  <si>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</si>
  <si>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</si>
  <si>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</si>
  <si>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</si>
  <si>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</si>
  <si>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</si>
  <si>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</si>
  <si>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</si>
  <si>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</si>
  <si>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</si>
  <si>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</si>
  <si>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</si>
  <si>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</si>
  <si>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</si>
  <si>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</si>
  <si>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</si>
  <si>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</si>
  <si>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</si>
  <si>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</si>
  <si>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</si>
  <si>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</si>
  <si>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</si>
  <si>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73771/1</t>
  </si>
  <si>
    <t>PROTENSAO DE TIRANTES DE BARRA DE ACO CA-50 EXCL MATERIAIS</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</si>
  <si>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</si>
  <si>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</si>
  <si>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</si>
  <si>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</si>
  <si>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</si>
  <si>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</si>
  <si>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</si>
  <si>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</si>
  <si>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</si>
  <si>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</si>
  <si>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</si>
  <si>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</si>
  <si>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</si>
  <si>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</si>
  <si>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</si>
  <si>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</si>
  <si>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</si>
  <si>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</si>
  <si>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</si>
  <si>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</si>
  <si>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</si>
  <si>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</si>
  <si>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</si>
  <si>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</si>
  <si>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</si>
  <si>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</si>
  <si>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73783/1</t>
  </si>
  <si>
    <t>POSTE CONCRETO SECAO CIRCULAR COMPRIMENTO=5M CARGA NOMINAL TOPO 100KG INCLUSIVE ESCAVACAO EXCLUSIVE TRANSPORTE - FORNECIMENTO E COLOCACAO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</si>
  <si>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</si>
  <si>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</si>
  <si>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</si>
  <si>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</si>
  <si>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</si>
  <si>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</si>
  <si>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</si>
  <si>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</si>
  <si>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</si>
  <si>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</si>
  <si>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</si>
  <si>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</si>
  <si>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</si>
  <si>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</si>
  <si>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</si>
  <si>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</si>
  <si>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</si>
  <si>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</si>
  <si>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</si>
  <si>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</si>
  <si>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</si>
  <si>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</si>
  <si>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</si>
  <si>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</si>
  <si>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</si>
  <si>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</si>
  <si>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</si>
  <si>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GRADE EM MADEIRA PARA PROTECAO DE MUDAS DE ARVORES</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</si>
  <si>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</si>
  <si>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</si>
  <si>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</si>
  <si>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</si>
  <si>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</si>
  <si>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</si>
  <si>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</si>
  <si>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VÁLVULA DE RETENÇÃO VERTICAL Ø 20MM (3/4") - FORNECIMENTO E INSTALAÇÃO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</si>
  <si>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</si>
  <si>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</si>
  <si>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</si>
  <si>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</si>
  <si>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</si>
  <si>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</si>
  <si>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</si>
  <si>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</si>
  <si>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</si>
  <si>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</si>
  <si>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</si>
  <si>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</si>
  <si>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</si>
  <si>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</si>
  <si>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</si>
  <si>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</si>
  <si>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</si>
  <si>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</si>
  <si>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</si>
  <si>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</si>
  <si>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</si>
  <si>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</si>
  <si>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</si>
  <si>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</si>
  <si>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</si>
  <si>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</si>
  <si>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</si>
  <si>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</si>
  <si>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</si>
  <si>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</si>
  <si>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</si>
  <si>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</si>
  <si>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</si>
  <si>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</si>
  <si>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</si>
  <si>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</si>
  <si>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</si>
  <si>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</si>
  <si>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</si>
  <si>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</si>
  <si>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</si>
  <si>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</si>
  <si>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</si>
  <si>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</si>
  <si>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</si>
  <si>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</si>
  <si>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</si>
  <si>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</si>
  <si>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</si>
  <si>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DEMOLICAO DE PISO DE ALTA RESISTENCIA</t>
  </si>
  <si>
    <t>73802/1</t>
  </si>
  <si>
    <t>DEMOLICAO DE REVESTIMENTO DE ARGAMASSA DE CAL E AREIA</t>
  </si>
  <si>
    <t>73804/1</t>
  </si>
  <si>
    <t>PROTECAO DE FACHADA COM TELA DE POLIPROPILENO FIXADA EM ESTRUTURA DE MADEIRA COM ARAME GALVANIZADO</t>
  </si>
  <si>
    <t>73806/1</t>
  </si>
  <si>
    <t>LIMPEZA DE SUPERFICIES COM JATO DE ALTA PRESSAO DE AR E AGUA</t>
  </si>
  <si>
    <t>73807/1</t>
  </si>
  <si>
    <t>CORRIMAO EM MARMORITE, LARGURA 15CM</t>
  </si>
  <si>
    <t>73813/1</t>
  </si>
  <si>
    <t>JANELA DE MADEIRA ALMOFADADA 1A, 1,5X1,5M, DE ABRIR, INCLUSO GUARNICOES E DOBRADICAS</t>
  </si>
  <si>
    <t>73816/1</t>
  </si>
  <si>
    <t>EXECUCAO DE DRENO COM TUBOS DE PVC CORRUGADO FLEXIVEL PERFURADO - DN 100</t>
  </si>
  <si>
    <t>73816/2</t>
  </si>
  <si>
    <t>EXECUCAO DE DRENO VERTICAL COM PEDRISCO, DIAMETRO 200MM</t>
  </si>
  <si>
    <t>73817/1</t>
  </si>
  <si>
    <t>EMBASAMENTO DE MATERIAL GRANULAR - PO DE PEDRA</t>
  </si>
  <si>
    <t>73817/2</t>
  </si>
  <si>
    <t>EMBASAMENTO DE MATERIAL GRANULAR - RACHAO</t>
  </si>
  <si>
    <t>73822/2</t>
  </si>
  <si>
    <t>LIMPEZA MECANIZADA DE TERRENO COM REMOCAO DE CAMADA VEGETAL, UTILIZANDO MOTONIVELADORA</t>
  </si>
  <si>
    <t>73824/1</t>
  </si>
  <si>
    <t>INSTALACAO DE MISTURADOR VERTICAL</t>
  </si>
  <si>
    <t>73825/2</t>
  </si>
  <si>
    <t>VERTEDOR TRIANGULAR DE ALUMINIO</t>
  </si>
  <si>
    <t>73826/1</t>
  </si>
  <si>
    <t>INSTALACAO DE COMPRESSOR DE AR, POTENCIA &lt;= 5 CV</t>
  </si>
  <si>
    <t>73826/2</t>
  </si>
  <si>
    <t>INSTALACAO DE COMPRESSOR DE AR, POTENCIA &gt; 5 E &lt;= 10 CV</t>
  </si>
  <si>
    <t>73827/1</t>
  </si>
  <si>
    <t>KIT CAVALETE PVC COM REGISTRO 1/2" - FORNECIMENTO E INSTALAÇÃO</t>
  </si>
  <si>
    <t>73831/1</t>
  </si>
  <si>
    <t>LAMPADA DE VAPOR DE MERCURIO DE 125W - FORNECIMENTO E INSTALACAO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</si>
  <si>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</si>
  <si>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</si>
  <si>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</si>
  <si>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</si>
  <si>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</si>
  <si>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</si>
  <si>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</si>
  <si>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</si>
  <si>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</si>
  <si>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</si>
  <si>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</si>
  <si>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</si>
  <si>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</si>
  <si>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</si>
  <si>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</si>
  <si>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</si>
  <si>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73833/1</t>
  </si>
  <si>
    <t>ISOLAMENTO TERMICO COM MANTA DE LA DE VIDRO, ESPESSURA 2,5CM</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</si>
  <si>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</si>
  <si>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</si>
  <si>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</si>
  <si>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</si>
  <si>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</si>
  <si>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</si>
  <si>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</si>
  <si>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</si>
  <si>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</si>
  <si>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</si>
  <si>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</si>
  <si>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</si>
  <si>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</si>
  <si>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</si>
  <si>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</si>
  <si>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</si>
  <si>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</si>
  <si>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</si>
  <si>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</si>
  <si>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</si>
  <si>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</si>
  <si>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</si>
  <si>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</si>
  <si>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</si>
  <si>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</si>
  <si>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</si>
  <si>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</si>
  <si>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</si>
  <si>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73838/1</t>
  </si>
  <si>
    <t>PORTA DE VIDRO TEMPERADO, 0,9X2,10M, ESPESSURA 10MM, INCLUSIVE ACESSORIOS</t>
  </si>
  <si>
    <t>73839/1</t>
  </si>
  <si>
    <t>ASSENTAMENTO DE TUBOS DE AÇO, COM JUNTA ELÁSTICA (COMPRIMENTO DE 6,00 M) - DN 150 MM</t>
  </si>
  <si>
    <t>73839/10</t>
  </si>
  <si>
    <t>ASSENTAMENTO DE TUBOS DE AÇO, COM JUNTA ELÁSTICA (COMPRIMENTO DE 6,00 M) - DN 700 MM</t>
  </si>
  <si>
    <t>73839/11</t>
  </si>
  <si>
    <t>ASSENTAMENTO DE TUBOS DE AÇO, COM JUNTA ELÁSTICA (COMPRIMENTO DE 6,00 M) - DN 800 MM</t>
  </si>
  <si>
    <t>73839/13</t>
  </si>
  <si>
    <t>ASSENTAMENTO DE TUBOS DE AÇO, COM JUNTA ELÁSTICA (COMPRIMENTO DE 6,00 M) - DN 1000 MM</t>
  </si>
  <si>
    <t>73839/14</t>
  </si>
  <si>
    <t>ASSENTAMENTO DE TUBOS DE AÇO, COM JUNTA ELÁSTICA (COMPRIMENTO DE 6,00 M) - DN 1100 MM</t>
  </si>
  <si>
    <t>73839/15</t>
  </si>
  <si>
    <t>ASSENTAMENTO DE TUBOS DE AÇO, COM JUNTA ELÁSTICA (COMPRIMENTO DE 6,00 M) - DN 1200 MM</t>
  </si>
  <si>
    <t>73839/16</t>
  </si>
  <si>
    <t>ASSENTAMENTO DE TUBOS DE AÇO, COMJUNTA ELÁSTICA (COMPRIMENTO DE 6 M) - DN 900 MM</t>
  </si>
  <si>
    <t>73839/2</t>
  </si>
  <si>
    <t>ASSENTAMENTO DE TUBOS DE AÇO, COM JUNTA ELÁSTICA (COMPRIMENTO DE 6,00 M) - DN 200 MM</t>
  </si>
  <si>
    <t>73839/3</t>
  </si>
  <si>
    <t>ASSENTAMENTO DE TUBOS DE AÇO, COM JUNTA ELÁSTICA (COMPRIMENTO DE 6,00 M) - DN 250 MM</t>
  </si>
  <si>
    <t>73839/4</t>
  </si>
  <si>
    <t>ASSENTAMENTO DE TUBOS DE AÇO, COM JUNTA ELÁSTICA (COMPRIMENTO DE 6,00 M) - DN 300 MM</t>
  </si>
  <si>
    <t>73839/5</t>
  </si>
  <si>
    <t>ASSENTAMENTO DE TUBOS DE AÇO, COM JUNTA ELÁSTICA (COMPRIMENTO DE 6,00 M) - DN 350 MM</t>
  </si>
  <si>
    <t>73839/6</t>
  </si>
  <si>
    <t>ASSENTAMENTO DE TUBOS DE AÇO, COM JUNTA ELÁSTICA (COMPRIMENTO DE 6,00 M) - DN 400 MM</t>
  </si>
  <si>
    <t>73839/7</t>
  </si>
  <si>
    <t>ASSENTAMENTO DE TUBOS DE AÇO, COM JUNTA ELÁSTICA (COMPRIMENTO DE 6,00 M) - DN 450 MM</t>
  </si>
  <si>
    <t>73839/8</t>
  </si>
  <si>
    <t>ASSENTAMENTO DE TUBOS DE AÇO, COM JUNTA ELÁSTICA (COMPRIMENTO DE 6,00 M) - DN 500 MM</t>
  </si>
  <si>
    <t>73839/9</t>
  </si>
  <si>
    <t>ASSENTAMENTO DE TUBOS DE AÇO, COM JUNTA ELÁSTICA (COMPRIMENTO DE 6,00 M) - DN 600 MM</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</si>
  <si>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</si>
  <si>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</si>
  <si>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</si>
  <si>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</si>
  <si>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</si>
  <si>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</si>
  <si>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</si>
  <si>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</si>
  <si>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</si>
  <si>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</si>
  <si>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</si>
  <si>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</si>
  <si>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</si>
  <si>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</si>
  <si>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</si>
  <si>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RODAPE EM MARMORITE, ALTURA 10CM</t>
  </si>
  <si>
    <t>73855/1</t>
  </si>
  <si>
    <t>CHUMBADOR DE AÇO PARA FIXAÇÃO DE POSTE DE ACO RETO OU CURVO 7 A 9M COM FLANGE - FORNECIMENTO E INSTALACAO</t>
  </si>
  <si>
    <t>73856/1</t>
  </si>
  <si>
    <t>BOCA P/BUEIRO SIMPLES TUBULAR D=0,40M EM CONCRETO CICLOPICO, INCLINDO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</si>
  <si>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</si>
  <si>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</si>
  <si>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</si>
  <si>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</si>
  <si>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</si>
  <si>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</si>
  <si>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</si>
  <si>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</si>
  <si>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</si>
  <si>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</si>
  <si>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</si>
  <si>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</si>
  <si>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</si>
  <si>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</si>
  <si>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</si>
  <si>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</si>
  <si>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</si>
  <si>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</si>
  <si>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</si>
  <si>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</si>
  <si>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</si>
  <si>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</si>
  <si>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</si>
  <si>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</si>
  <si>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</si>
  <si>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</si>
  <si>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</si>
  <si>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</si>
  <si>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</si>
  <si>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TRANSFORMADOR DISTRIBUICAO  75KVA TRIFASICO 60HZ CLASSE 15KV IMERSO EM ÓLEO MINERAL FORNECIMENTO E INSTALACAO</t>
  </si>
  <si>
    <t>73857/10</t>
  </si>
  <si>
    <t>TRANSFORMADOR DISTRIBUICAO  1000KVA TRIFASICO 60HZ CLASSE 15KV IMERSO EM ÓLEO MINERAL FORNECIMENTO E INSTALACAO</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</si>
  <si>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</si>
  <si>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</si>
  <si>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</si>
  <si>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</si>
  <si>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</si>
  <si>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</si>
  <si>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</si>
  <si>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</si>
  <si>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</si>
  <si>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</si>
  <si>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</si>
  <si>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</si>
  <si>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</si>
  <si>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</si>
  <si>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</si>
  <si>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73859/1</t>
  </si>
  <si>
    <t>DESMATAMENTO E LIMPEZA MECANIZADA DE TERRENO COM REMOCAO DE CAMADA VEGETAL, UTILIZANDO TRATOR DE ESTEIRAS</t>
  </si>
  <si>
    <t>CAPINA E LIMPEZA MANUAL DE TERRENO</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</si>
  <si>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</si>
  <si>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</si>
  <si>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</si>
  <si>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</si>
  <si>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</si>
  <si>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FUNDO PREPARADOR PRIMER A BASE DE EPOXI, PARA ESTRUTURA METALICA, UMA DEMAO, ESPESSURA DE 25 MICRA.</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</si>
  <si>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</si>
  <si>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</si>
  <si>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</si>
  <si>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</si>
  <si>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</si>
  <si>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</si>
  <si>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</si>
  <si>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</si>
  <si>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</si>
  <si>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</si>
  <si>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</si>
  <si>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</si>
  <si>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</si>
  <si>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</si>
  <si>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</si>
  <si>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</si>
  <si>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</si>
  <si>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</si>
  <si>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</si>
  <si>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</si>
  <si>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73870/4</t>
  </si>
  <si>
    <t>REGISTRO DE ESFERA EM BRONZE D= 1.1/4" FORNEC E COLOCACAO</t>
  </si>
  <si>
    <t>IMPERMEABILIZACAO COM PINTURA A BASE DE RESINA EPOXI ALCATRAO, UMA DEMAO.</t>
  </si>
  <si>
    <t>73872/2</t>
  </si>
  <si>
    <t>IMPERMEABILIZACAO COM PINTURA A BASE DE RESINA EPOXI ALCATRAO, DUAS DEMAOS.</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</si>
  <si>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</si>
  <si>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</si>
  <si>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</si>
  <si>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</si>
  <si>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</si>
  <si>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</si>
  <si>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</si>
  <si>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</si>
  <si>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</si>
  <si>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</si>
  <si>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73874/1</t>
  </si>
  <si>
    <t>REMOCAO DE PINTURAS COM JATEAMENTO DE AREIA, EM SUPERFICIES METALICAS</t>
  </si>
  <si>
    <t>73876/1</t>
  </si>
  <si>
    <t>PISO DE BORRACHA PASTILHADO, ESPESSURA 7MM, FIXADO COM COLA</t>
  </si>
  <si>
    <t>73877/1</t>
  </si>
  <si>
    <t>ESCORAMENTO DE VALAS COM PRANCHOES METALICOS - AREA CRAVADA</t>
  </si>
  <si>
    <t>73877/2</t>
  </si>
  <si>
    <t>ESCORAMENTO DE VALAS COM PRANCHOES METALICOS - AREA NAO CRAVADA</t>
  </si>
  <si>
    <t>73881/1</t>
  </si>
  <si>
    <t>EXECUCAO DE DRENO COM MANTA GEOTEXTIL 200 G/M2</t>
  </si>
  <si>
    <t>73881/3</t>
  </si>
  <si>
    <t>EXECUCAO DE DRENO COM MANTA GEOTEXTIL 400 G/M2</t>
  </si>
  <si>
    <t>73882/1</t>
  </si>
  <si>
    <t>CALHA EM CONCRETO SIMPLES, EM MEIA CANA, DIAMETRO 200 MM</t>
  </si>
  <si>
    <t>73882/5</t>
  </si>
  <si>
    <t>CALHA EM CONCRETO SIMPLES, EM MEIA CANA DE CONCRETO, DIAMETRO 600 MM</t>
  </si>
  <si>
    <t>73883/1</t>
  </si>
  <si>
    <t>EXECUCAO DE DRENO FRANCES COM AREIA MEDIA</t>
  </si>
  <si>
    <t>73883/2</t>
  </si>
  <si>
    <t>EXECUCAO DE DRENO FRANCES COM BRITA NUM 2</t>
  </si>
  <si>
    <t>73883/3</t>
  </si>
  <si>
    <t>EXECUCAO DE DRENO FRANCES COM CASCALHO</t>
  </si>
  <si>
    <t>73884/1</t>
  </si>
  <si>
    <t>INSTALAÇÃO DE VÁLVULAS OU REGISTROS COM JUNTA FLANGEADA - DN 50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</si>
  <si>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</si>
  <si>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</si>
  <si>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</si>
  <si>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</si>
  <si>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</si>
  <si>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</si>
  <si>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</si>
  <si>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</si>
  <si>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</si>
  <si>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</si>
  <si>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</si>
  <si>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</si>
  <si>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</si>
  <si>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</si>
  <si>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</si>
  <si>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</si>
  <si>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</si>
  <si>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</si>
  <si>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</si>
  <si>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</si>
  <si>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</si>
  <si>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</si>
  <si>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</si>
  <si>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</si>
  <si>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</si>
  <si>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</si>
  <si>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</si>
  <si>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</si>
  <si>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</si>
  <si>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</si>
  <si>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73885/1</t>
  </si>
  <si>
    <t>INSTALAÇÃO DE VÁLVULAS OU REGISTROS COM JUNTA ELÁSTICA - DN 50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</si>
  <si>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</si>
  <si>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</si>
  <si>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</si>
  <si>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</si>
  <si>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</si>
  <si>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</si>
  <si>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</si>
  <si>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</si>
  <si>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</si>
  <si>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</si>
  <si>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</si>
  <si>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</si>
  <si>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</si>
  <si>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</si>
  <si>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</si>
  <si>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</si>
  <si>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</si>
  <si>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</si>
  <si>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</si>
  <si>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</si>
  <si>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</si>
  <si>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</si>
  <si>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73886/1</t>
  </si>
  <si>
    <t>RODAPE EM MADEIRA, ALTURA 7CM, FIXADO EM PECAS DE MADEIRA</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</si>
  <si>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</si>
  <si>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</si>
  <si>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</si>
  <si>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</si>
  <si>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</si>
  <si>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</si>
  <si>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</si>
  <si>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</si>
  <si>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</si>
  <si>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</si>
  <si>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</si>
  <si>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</si>
  <si>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</si>
  <si>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</si>
  <si>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</si>
  <si>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</si>
  <si>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</si>
  <si>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</si>
  <si>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</si>
  <si>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</si>
  <si>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</si>
  <si>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</si>
  <si>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</si>
  <si>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</si>
  <si>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</si>
  <si>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</si>
  <si>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</si>
  <si>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</si>
  <si>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</si>
  <si>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</si>
  <si>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</si>
  <si>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</si>
  <si>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</si>
  <si>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</si>
  <si>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</si>
  <si>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ASSENTAMENTO TUBO PVC COM JUNTA ELASTICA, DN 50 MM - (OU RPVC, OU PVC DEFOFO, OU PRFV) - PARA AGUA.</t>
  </si>
  <si>
    <t>73888/10</t>
  </si>
  <si>
    <t>ASSENTAMENTO TUBO PVC COM JUNTA ELASTICA, DN 500 MM - (OU RPVC, OU PVC DEFOFO, OU PRFV) - PARA AGUA.</t>
  </si>
  <si>
    <t>73888/11</t>
  </si>
  <si>
    <t>ASSENTAMENTO TUBO PVC COM JUNTA ELASTICA, DN 600 MM - (OU RPVC, OU PVC DEFOFO, OU PRFV) - PARA AGUA.</t>
  </si>
  <si>
    <t>73888/12</t>
  </si>
  <si>
    <t>ASSENTAMENTO TUBO PVC COM JUNTA ELASTICA, DN 700 MM - (OU RPVC, OU PVC DEFOFO, OU PRFV) - PARA AGUA.</t>
  </si>
  <si>
    <t>73888/13</t>
  </si>
  <si>
    <t>ASSENTAMENTO TUBO PVC COM JUNTA ELASTICA, DN 800 MM - (OU RPVC, OU PVC DEFOFO, OU PRFV) - PARA AGUA.</t>
  </si>
  <si>
    <t>73888/14</t>
  </si>
  <si>
    <t>ASSENTAMENTO TUBO PVC COM JUNTA ELASTICA, DN 900 MM - (OU RPVC, OU PVC DEFOFO, OU PRFV) - PARA AGUA.</t>
  </si>
  <si>
    <t>73888/15</t>
  </si>
  <si>
    <t>ASSENTAMENTO TUBO PVC COM JUNTA ELASTICA, DN 1000 MM - (OU RPVC, OU PVC DEFOFO, OU PRFV) - PARA AGUA.</t>
  </si>
  <si>
    <t>73888/2</t>
  </si>
  <si>
    <t>ASSENTAMENTO TUBO PVC COM JUNTA ELASTICA, DN 75 MM - (OU RPVC, OU PVC DEFOFO, OU PRFV) - PARA AGUA.</t>
  </si>
  <si>
    <t>73888/3</t>
  </si>
  <si>
    <t>ASSENTAMENTO TUBO PVC COM JUNTA ELASTICA, DN 100 MM - (OU RPVC, OU PVC DEFOFO, OU PRFV) - PARA AGUA.</t>
  </si>
  <si>
    <t>73888/9</t>
  </si>
  <si>
    <t>ASSENTAMENTO TUBO PVC COM JUNTA ELASTICA, DN 400 MM - (OU RPVC, OU PVC DEFOFO, OU PRFV) - PARA AGUA.</t>
  </si>
  <si>
    <t>73890/1</t>
  </si>
  <si>
    <t>ENSECADEIRA DE MADEIRA COM PAREDE SIMPLES</t>
  </si>
  <si>
    <t>73890/2</t>
  </si>
  <si>
    <t>ENSECADEIRA DE MADEIRA COM PAREDE DUPLA</t>
  </si>
  <si>
    <t>73891/1</t>
  </si>
  <si>
    <t>ESGOTAMENTO COM MOTO-BOMBA AUTOESCOVANTE</t>
  </si>
  <si>
    <t>73898/1</t>
  </si>
  <si>
    <t>JUNTA DE DILATACAO ELASTICA (PVC) O-220/6 PRESSAO ATE 30 MCA</t>
  </si>
  <si>
    <t>73899/1</t>
  </si>
  <si>
    <t>DEMOLICAO DE ALVENARIA DE TIJOLOS MACICOS S/REAPROVEITAMENTO</t>
  </si>
  <si>
    <t>73899/2</t>
  </si>
  <si>
    <t>DEMOLICAO DE ALVENARIA DE TIJOLOS FURADOS S/REAPROVEITAMENTO</t>
  </si>
  <si>
    <t>73900/11</t>
  </si>
  <si>
    <t>ENSAIOS DE AREIA ASFALTO A QUENTE</t>
  </si>
  <si>
    <t>73900/12</t>
  </si>
  <si>
    <t>ENSAIOS DE CONCRETO ASFALTICO</t>
  </si>
  <si>
    <t>73902/1</t>
  </si>
  <si>
    <t>CAMADA DRENANTE COM BRITA NUM 3</t>
  </si>
  <si>
    <t>73903/1</t>
  </si>
  <si>
    <t>LIMPEZA SUPERFICIAL DA CAMADA VEGETAL EM JAZIDA</t>
  </si>
  <si>
    <t>73903/2</t>
  </si>
  <si>
    <t>EXPURGO DE JAZIDA (MATERIAL VEGETAL, OU INSERVÍVEL, EXCETO LAMA)</t>
  </si>
  <si>
    <t>73908/1</t>
  </si>
  <si>
    <t>CANTONEIRA DE ALUMINIO 2"X2", PARA PROTECAO DE QUINA DE PAREDE</t>
  </si>
  <si>
    <t>73908/2</t>
  </si>
  <si>
    <t>CANTONEIRA DE ALUMINIO 1"X1, PARA PROTECAO DE QUINA DE PAREDE</t>
  </si>
  <si>
    <t>73909/1</t>
  </si>
  <si>
    <t>DIVISORIA EM MADEIRA COMPENSADA RESINADA ESPESSURA 6MM, ESTRUTURADA EM MADEIRA DE LEI 3"X3"</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</si>
  <si>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</si>
  <si>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</si>
  <si>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</si>
  <si>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</si>
  <si>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73916/2</t>
  </si>
  <si>
    <t>PLACA ESMALTADA PARA IDENTIFICAÇÃO NR DE RUA, DIMENSÕES 45X25CM</t>
  </si>
  <si>
    <t>73921/2</t>
  </si>
  <si>
    <t>PISO EM PEDRA ARDOSIA ASSENTADO SOBRE ARGAMASSA COLANTE REJUNTADO COM CIMENTO COMUM</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</si>
  <si>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</si>
  <si>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</si>
  <si>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</si>
  <si>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</si>
  <si>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</si>
  <si>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</si>
  <si>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</si>
  <si>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</si>
  <si>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</si>
  <si>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</si>
  <si>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</si>
  <si>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</si>
  <si>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</si>
  <si>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</si>
  <si>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</si>
  <si>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</si>
  <si>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</si>
  <si>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PINTURA ESMALTE ALTO BRILHO, DUAS DEMAOS, SOBRE SUPERFICIE METALICA</t>
  </si>
  <si>
    <t>73924/2</t>
  </si>
  <si>
    <t>PINTURA ESMALTE ACETINADO, DUAS DEMAOS, SOBRE SUPERFICIE METALICA</t>
  </si>
  <si>
    <t>PINTURA ESMALTE FOSCO, DUAS DEMAOS, SOBRE SUPERFICIE METALICA</t>
  </si>
  <si>
    <t>73929/1</t>
  </si>
  <si>
    <t>IMPERMEABILIZACAO DE SUPERFICIE COM CIMENTO ESPECIAL CRISTALIZANTE COM ADESIVO LIQUIDO, UMA DEMAO.</t>
  </si>
  <si>
    <t>73929/4</t>
  </si>
  <si>
    <t>IMPERMEABILIZACAO DE ESTRUTURAS ENTERRADAS COM CIMENTO CRISTALIZANTE E ADESIVO LIQUIDO, ATE 7M DE PROFUNDIDADE.</t>
  </si>
  <si>
    <t>73932/1</t>
  </si>
  <si>
    <t>GRADE DE FERRO EM BARRA CHATA 3/16"</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</si>
  <si>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</si>
  <si>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</si>
  <si>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</si>
  <si>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</si>
  <si>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</si>
  <si>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</si>
  <si>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</si>
  <si>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</si>
  <si>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</si>
  <si>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</si>
  <si>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</si>
  <si>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</si>
  <si>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</si>
  <si>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LIMPEZA PISO CERAMICO</t>
  </si>
  <si>
    <t>73948/15</t>
  </si>
  <si>
    <t>LIMPEZA PISO MARMORITE/GRANILITE</t>
  </si>
  <si>
    <t>73948/16</t>
  </si>
  <si>
    <t>LIMPEZA MANUAL DO TERRENO (C/ RASPAGEM SUPERFICIAL)</t>
  </si>
  <si>
    <t>73948/2</t>
  </si>
  <si>
    <t>LIMPEZA/PREPARO SUPERFICIE CONCRETO P/PINTURA</t>
  </si>
  <si>
    <t>73948/3</t>
  </si>
  <si>
    <t>LIMPEZA AZULEJO</t>
  </si>
  <si>
    <t>73948/8</t>
  </si>
  <si>
    <t>LIMPEZA VIDRO COMUM</t>
  </si>
  <si>
    <t>73948/9</t>
  </si>
  <si>
    <t>LIMPEZA FORRO</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</si>
  <si>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</si>
  <si>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</si>
  <si>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</si>
  <si>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</si>
  <si>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</si>
  <si>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</si>
  <si>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</si>
  <si>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</si>
  <si>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</si>
  <si>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</si>
  <si>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</si>
  <si>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</si>
  <si>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</si>
  <si>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</si>
  <si>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</si>
  <si>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</si>
  <si>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</si>
  <si>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</si>
  <si>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</si>
  <si>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</si>
  <si>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</si>
  <si>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</si>
  <si>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</si>
  <si>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</si>
  <si>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</si>
  <si>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</si>
  <si>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</si>
  <si>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</si>
  <si>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</si>
  <si>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</si>
  <si>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</si>
  <si>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</si>
  <si>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</si>
  <si>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</si>
  <si>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</si>
  <si>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</si>
  <si>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</si>
  <si>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</si>
  <si>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</si>
  <si>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</si>
  <si>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</si>
  <si>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</si>
  <si>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</si>
  <si>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</si>
  <si>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</si>
  <si>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</si>
  <si>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</si>
  <si>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</si>
  <si>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</si>
  <si>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</si>
  <si>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</si>
  <si>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</si>
  <si>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</si>
  <si>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</si>
  <si>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</si>
  <si>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</si>
  <si>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</si>
  <si>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</si>
  <si>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</si>
  <si>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</si>
  <si>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</si>
  <si>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</si>
  <si>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</si>
  <si>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</si>
  <si>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</si>
  <si>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</si>
  <si>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</si>
  <si>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</si>
  <si>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</si>
  <si>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</si>
  <si>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</si>
  <si>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</si>
  <si>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</si>
  <si>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</si>
  <si>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</si>
  <si>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</si>
  <si>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</si>
  <si>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</si>
  <si>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</si>
  <si>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</si>
  <si>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</si>
  <si>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</si>
  <si>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</si>
  <si>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</si>
  <si>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</si>
  <si>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</si>
  <si>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</si>
  <si>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</si>
  <si>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</si>
  <si>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</si>
  <si>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</si>
  <si>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</si>
  <si>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</si>
  <si>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</si>
  <si>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</si>
  <si>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</si>
  <si>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</si>
  <si>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</si>
  <si>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</si>
  <si>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</si>
  <si>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</si>
  <si>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</si>
  <si>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</si>
  <si>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</si>
  <si>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</si>
  <si>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</si>
  <si>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</si>
  <si>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</si>
  <si>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73965/9</t>
  </si>
  <si>
    <t>ESCAVACAO MANUAL DE VALA EM LODO, DE 1,5 ATE 3M, EXCLUINDO ESGOTAMENTO/ESCORAMENTO.</t>
  </si>
  <si>
    <t>73967/1</t>
  </si>
  <si>
    <t>PLANTIO DE ARVORE, ALTURA DE 1,00M, EM CAVAS DE 80X80X80CM</t>
  </si>
  <si>
    <t>73967/2</t>
  </si>
  <si>
    <t>PLANTIO DE ARVORE REGIONAL, ALTURA MAIOR QUE 2,00M, EM CAVAS DE 80X80X80CM</t>
  </si>
  <si>
    <t>73967/4</t>
  </si>
  <si>
    <t>IRRIGAÇÃO DE ÁRVORE COM CARRO PIPA</t>
  </si>
  <si>
    <t>73968/1</t>
  </si>
  <si>
    <t>MANTA IMPERMEABILIZANTE A BASE DE ASFALTO - FORNECIMENTO E INSTALACAO</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</si>
  <si>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</si>
  <si>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</si>
  <si>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</si>
  <si>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</si>
  <si>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</si>
  <si>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</si>
  <si>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</si>
  <si>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</si>
  <si>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</si>
  <si>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</si>
  <si>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</si>
  <si>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</si>
  <si>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</si>
  <si>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</si>
  <si>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</si>
  <si>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PINTURA HIDROFUGANTE COM SILICONE SOBRE PISO CIMENTADO, UMA DEMAO</t>
  </si>
  <si>
    <t>73990/1</t>
  </si>
  <si>
    <t>ARMACAO ACO CA-50 P/1,0M3 DE CONCRETO</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</si>
  <si>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</si>
  <si>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</si>
  <si>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</si>
  <si>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</si>
  <si>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</si>
  <si>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</si>
  <si>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</si>
  <si>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</si>
  <si>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</si>
  <si>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</si>
  <si>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</si>
  <si>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</si>
  <si>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</si>
  <si>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</si>
  <si>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COMPACTACAO MECANICA, SEM CONTROLE DO GC (C/COMPACTADOR PLACA 400 KG)</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</si>
  <si>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</si>
  <si>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</si>
  <si>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</si>
  <si>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</si>
  <si>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</si>
  <si>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</si>
  <si>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</si>
  <si>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</si>
  <si>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</si>
  <si>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</si>
  <si>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</si>
  <si>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</si>
  <si>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</si>
  <si>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</si>
  <si>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</si>
  <si>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</si>
  <si>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</si>
  <si>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</si>
  <si>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</si>
  <si>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</si>
  <si>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</si>
  <si>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</si>
  <si>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</si>
  <si>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</si>
  <si>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</si>
  <si>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</si>
  <si>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</si>
  <si>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</si>
  <si>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</si>
  <si>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</si>
  <si>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</si>
  <si>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</si>
  <si>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</si>
  <si>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</si>
  <si>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</si>
  <si>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</si>
  <si>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</si>
  <si>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</si>
  <si>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</si>
  <si>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</si>
  <si>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</si>
  <si>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</si>
  <si>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</si>
  <si>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</si>
  <si>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</si>
  <si>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</si>
  <si>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</si>
  <si>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</si>
  <si>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t>
  </si>
  <si>
    <t>ENSAIO DE VISCOSIDADE SAYBOLT - FUROL - MATERIAL BETUMINOSO</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</si>
  <si>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</si>
  <si>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</si>
  <si>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</si>
  <si>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</si>
  <si>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</si>
  <si>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</si>
  <si>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</si>
  <si>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</si>
  <si>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</si>
  <si>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</si>
  <si>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</si>
  <si>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</si>
  <si>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</si>
  <si>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</si>
  <si>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</si>
  <si>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</si>
  <si>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</si>
  <si>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</si>
  <si>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</si>
  <si>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</si>
  <si>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t>
  </si>
  <si>
    <t>ENSAIO DE DETERMINACAO DA PENEIRACAO - EMULSAO ASFALTICA</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</si>
  <si>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</si>
  <si>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</si>
  <si>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</si>
  <si>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</si>
  <si>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</si>
  <si>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</si>
  <si>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</si>
  <si>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</si>
  <si>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</si>
  <si>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</si>
  <si>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</si>
  <si>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</si>
  <si>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</si>
  <si>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</si>
  <si>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</si>
  <si>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</si>
  <si>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</si>
  <si>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</si>
  <si>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</si>
  <si>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</si>
  <si>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t>
  </si>
  <si>
    <t>ENSAIO DE DETERMINACAO DA SEDIMENTACAO - EMULSAO ASFALTICA</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</si>
  <si>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</si>
  <si>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</si>
  <si>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</si>
  <si>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</si>
  <si>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</si>
  <si>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</si>
  <si>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</si>
  <si>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</si>
  <si>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</si>
  <si>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</si>
  <si>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</si>
  <si>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</si>
  <si>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</si>
  <si>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</si>
  <si>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</si>
  <si>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</si>
  <si>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</si>
  <si>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</si>
  <si>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t>
  </si>
  <si>
    <t>ENSAIO DE DETERMINACAO DO TEOR DE BETUME - CIMENTO ASFALTICO DE PETROLEO</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</si>
  <si>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</si>
  <si>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</si>
  <si>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</si>
  <si>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</si>
  <si>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</si>
  <si>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</si>
  <si>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</si>
  <si>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</si>
  <si>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</si>
  <si>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</si>
  <si>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</si>
  <si>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</si>
  <si>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</si>
  <si>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</si>
  <si>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</si>
  <si>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</si>
  <si>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</si>
  <si>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</si>
  <si>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</si>
  <si>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</si>
  <si>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</si>
  <si>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</si>
  <si>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</si>
  <si>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</si>
  <si>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</si>
  <si>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</si>
  <si>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</si>
  <si>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</si>
  <si>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</si>
  <si>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</si>
  <si>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</si>
  <si>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</si>
  <si>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</si>
  <si>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</si>
  <si>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</si>
  <si>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</si>
  <si>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74041/1</t>
  </si>
  <si>
    <t>LUMINARIA GLOBO VIDRO LEITOSO/PLAFONIER/BOCAL/LAMPADA FLUORESCENTE 20W</t>
  </si>
  <si>
    <t>LUMINARIA GLOBO VIDRO LEITOSO/PLAFONIER/BOCAL/LAMPADA FLUORESCENTE 40W</t>
  </si>
  <si>
    <t>74045/2</t>
  </si>
  <si>
    <t>CUMEEIRA TIPO SHED PARA TELHA DE FIBROCIMENTO ONDULADA, INCLUSO JUNTAS DE VEDACAO E ACESSORIOS DE FIXACAO</t>
  </si>
  <si>
    <t>74046/2</t>
  </si>
  <si>
    <t>TARJETA TIPO LIVRE/OCUPADO PARA PORTA DE BANHEIRO</t>
  </si>
  <si>
    <t>74047/2</t>
  </si>
  <si>
    <t>DOBRADICA EM ACO/FERRO, 3" X 21/2", E=1,9 A 2 MM, SEM ANEL, CROMADO OU ZINCADO, TAMPA BOLA, COM PARAFUSOS</t>
  </si>
  <si>
    <t>74051/1</t>
  </si>
  <si>
    <t>CAIXA DE GORDURA DUPLA EM CONCRETO PRE-MOLDADO DN 60MM COM TAMPA - FORNECIMENTO E INSTALACAO</t>
  </si>
  <si>
    <t>74051/2</t>
  </si>
  <si>
    <t>CAIXA DE GORDURA SIMPLES EM CONCRETO PRE-MOLDADO DN 40MM COM TAMPA - FORNECIMENTO E INSTALACAO</t>
  </si>
  <si>
    <t>74052/5</t>
  </si>
  <si>
    <t>QUADRO DE MEDICAO GERAL EM CHAPA METALICA PARA EDIFICIOS COM 16 APTOS, INCLUSIVE DISJUNTORES E ATERRAMENTO</t>
  </si>
  <si>
    <t>74064/1</t>
  </si>
  <si>
    <t>FUNDO ANTICORROSIVO A BASE DE OXIDO DE FERRO (ZARCAO), DUAS DEMAOS</t>
  </si>
  <si>
    <t>74064/2</t>
  </si>
  <si>
    <t>FUNDO ANTICORROSIVO A BASE DE OXIDO DE FERRO (ZARCAO), UMA DEMAO</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</si>
  <si>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</si>
  <si>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</si>
  <si>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</si>
  <si>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</si>
  <si>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</si>
  <si>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</si>
  <si>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74066/2</t>
  </si>
  <si>
    <t>IMPERMEABILIZACAO DE SUPERFICIE, COM IMPERMEABILIZANTE FLEXIVEL A BASE ACRILICA.</t>
  </si>
  <si>
    <t>74072/1</t>
  </si>
  <si>
    <t>CORRIMAO EM TUBO ACO GALVANIZADO 3/4" COM BRACADEIRA</t>
  </si>
  <si>
    <t>CORRIMAO EM TUBO ACO GALVANIZADO 2 1/2" COM BRACADEIRA</t>
  </si>
  <si>
    <t>74072/3</t>
  </si>
  <si>
    <t>CORRIMAO EM TUBO ACO GALVANIZADO 1 1/4" COM BRACADEIRA</t>
  </si>
  <si>
    <t>74073/1</t>
  </si>
  <si>
    <t>ALCAPAO EM FERRO 60X60CM, INCLUSO FERRAGENS</t>
  </si>
  <si>
    <t>74073/2</t>
  </si>
  <si>
    <t>ALCAPAO EM FERRO 70X70CM, INCLUSO FERRAGENS</t>
  </si>
  <si>
    <t>FORMA TABUA P/ CONCRETO EM FUNDACAO RADIER C/ REAPROVEITAMENTO 3X.</t>
  </si>
  <si>
    <t>74076/2</t>
  </si>
  <si>
    <t>FORMA TABUA P/ CONCRETO EM FUNDACAO RADIER C/ REAPROVEITAMENTO 5X.</t>
  </si>
  <si>
    <t>74076/3</t>
  </si>
  <si>
    <t>FORMA TABUA P/ CONCRETO EM FUNDACAO RADIER C/ REAPROVEITAMENTO 10X.</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</si>
  <si>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</si>
  <si>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</si>
  <si>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</si>
  <si>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</si>
  <si>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AGULHAMENTO FUNDO DE VALAS C/MACO 30KG PEDRA-DE-MAO H=10CM</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</si>
  <si>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</si>
  <si>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</si>
  <si>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</si>
  <si>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</si>
  <si>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</si>
  <si>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</si>
  <si>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</si>
  <si>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LIMPEZA LOUCAS E METAIS</t>
  </si>
  <si>
    <t>74091/1</t>
  </si>
  <si>
    <t>VALVULA RETENCAO VERTICAL BRONZE (PN-16) 2.1/2" 200PSI - EXTREMIDADES COM ROSCA - FORNECIMENTO E INSTALACAO</t>
  </si>
  <si>
    <t>74093/1</t>
  </si>
  <si>
    <t>VALVULA PE COM CRIVO BRONZE 1.1/4" - FORNECIMENTO E INSTALACAO</t>
  </si>
  <si>
    <t>74094/1</t>
  </si>
  <si>
    <t>LUMINARIA TIPO SPOT PARA 1 LAMPADA INCANDESCENTE/FLUORESCENTE COMPACTA</t>
  </si>
  <si>
    <t>74100/1</t>
  </si>
  <si>
    <t>PORTAO DE FERRO COM VARA 1/2", COM REQUADRO</t>
  </si>
  <si>
    <t>74104/1</t>
  </si>
  <si>
    <t>CAIXA DE INSPEÇÃO EM ALVENARIA DE TIJOLO MACIÇO 60X60X60CM, REVESTIDA INTERNAMENTO COM BARRA LISA (CIMENTO E AREIA, TRAÇO 1:4) E=2,0CM, COM TAMPA PRÉ-MOLDADA DE CONCRETO E FUNDO DE CONCRETO 15MPA TIPO C - ESCAVAÇÃO E CONFECÇÃO</t>
  </si>
  <si>
    <t>IMPERMEABILIZACAO DE ESTRUTURAS ENTERRADAS, COM TINTA ASFALTICA, DUAS DEMAOS.</t>
  </si>
  <si>
    <t>74111/1</t>
  </si>
  <si>
    <t>SOLEIRA / TABEIRA EM MARMORE BRANCO COMUM, POLIDO, LARGURA 5 CM, ESPESSURA 2 CM, ASSENTADA COM ARGAMASSA COLANTE</t>
  </si>
  <si>
    <t>74118/1</t>
  </si>
  <si>
    <t>PLANTIO DE CERCA VIVA COM ARBUSTOS DE ALTURA 50 A 100CM, COM 4UN/M</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</si>
  <si>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</si>
  <si>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</si>
  <si>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</si>
  <si>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</si>
  <si>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</si>
  <si>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</si>
  <si>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</si>
  <si>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</si>
  <si>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</si>
  <si>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</si>
  <si>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</si>
  <si>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</si>
  <si>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</si>
  <si>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</si>
  <si>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</si>
  <si>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</si>
  <si>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</si>
  <si>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</si>
  <si>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ESPELHO CRISTAL ESPESSURA 4MM, COM MOLDURA DE MADEIRA</t>
  </si>
  <si>
    <t>74125/2</t>
  </si>
  <si>
    <t>ESPELHO CRISTAL ESPESSURA 4MM, COM MOLDURA EM ALUMINIO E COMPENSADO 6MM PLASTIFICADO COLADO</t>
  </si>
  <si>
    <t>DISJUNTOR TERMOMAGNETICO MONOPOLAR PADRAO NEMA (AMERICANO) 10 A 30A 240V, FORNECIMENTO E INSTALACAO</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</si>
  <si>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</si>
  <si>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</si>
  <si>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</si>
  <si>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</si>
  <si>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</si>
  <si>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</si>
  <si>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</si>
  <si>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</si>
  <si>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</si>
  <si>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</si>
  <si>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</si>
  <si>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</si>
  <si>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</si>
  <si>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</si>
  <si>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74131/1</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</si>
  <si>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</si>
  <si>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</si>
  <si>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</si>
  <si>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</si>
  <si>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</si>
  <si>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</si>
  <si>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</si>
  <si>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</si>
  <si>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</si>
  <si>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74133/1</t>
  </si>
  <si>
    <t>EMASSAMENTO COM MASSA A OLEO, UMA DEMAO</t>
  </si>
  <si>
    <t>74133/2</t>
  </si>
  <si>
    <t>EMASSAMENTO COM MASSA A OLEO, DUAS DEMAOS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</si>
  <si>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</si>
  <si>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</si>
  <si>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</si>
  <si>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</si>
  <si>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</si>
  <si>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</si>
  <si>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</si>
  <si>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</si>
  <si>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</si>
  <si>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</si>
  <si>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</si>
  <si>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</si>
  <si>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</si>
  <si>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</si>
  <si>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</si>
  <si>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</si>
  <si>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</si>
  <si>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</si>
  <si>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</si>
  <si>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</si>
  <si>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</si>
  <si>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</si>
  <si>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</si>
  <si>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</si>
  <si>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</si>
  <si>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</si>
  <si>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</si>
  <si>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SUPORTE APOIO CAIXA D AGUA BARROTES MADEIRA DE 1</t>
  </si>
  <si>
    <t>PINTURA ESMALTE FOSCO, DUAS DEMAOS, SOBRE SUPERFICIE METALICA, INCLUSO UMA DEMAO DE FUNDO ANTICORROSIVO. UTILIZACAO DE REVOLVER ( AR-COMPRIMIDO).</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</si>
  <si>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</si>
  <si>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</si>
  <si>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</si>
  <si>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</si>
  <si>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</si>
  <si>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</si>
  <si>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</si>
  <si>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</si>
  <si>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</si>
  <si>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</si>
  <si>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ESTACA A TRADO (BROCA) DIAMETRO = 20 CM, EM CONCRETO MOLDADO IN LOCO, 15 MPA, SEM ARMACAO.</t>
  </si>
  <si>
    <t>LANCAMENTO/APLICACAO MANUAL DE CONCRETO EM FUNDACOES</t>
  </si>
  <si>
    <t>74162/1</t>
  </si>
  <si>
    <t>CAIXA DE CONCRETO, ALTURA = 1,00 METRO, DIAMETRO REGISTRO &lt; 150 MM</t>
  </si>
  <si>
    <t>74163/1</t>
  </si>
  <si>
    <t>PERFURACAO DE POCO COM PERFURATRIZ PNEUMATICA</t>
  </si>
  <si>
    <t>74163/2</t>
  </si>
  <si>
    <t>PERFURACAO DE POCO COM PERFURATRIZ A PERCUSSAO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</si>
  <si>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</si>
  <si>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</si>
  <si>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</si>
  <si>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</si>
  <si>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</si>
  <si>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</si>
  <si>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</si>
  <si>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</si>
  <si>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</si>
  <si>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ESCADA TIPO MARINHEIRO EM TUBO ACO GALVANIZADO 1 1/2" 5 DEGRAUS</t>
  </si>
  <si>
    <t>74195/1</t>
  </si>
  <si>
    <t>GUARDA-CORPO  COM CORRIMAO EM FERRO BARRA CHATA 3/16"</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</si>
  <si>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</si>
  <si>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</si>
  <si>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</si>
  <si>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</si>
  <si>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</si>
  <si>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</si>
  <si>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</si>
  <si>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</si>
  <si>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</si>
  <si>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ESCAVACAO MECANICA DE MATERIAL 1A. CATEGORIA, PROVENIENTE DE CORTE DE SUBLEITO (C/TRATOR ESTEIRAS  160HP)</t>
  </si>
  <si>
    <t>74206/1</t>
  </si>
  <si>
    <t>CAIXA COLETORA, 1,20X1,20X1,50M, COM FUNDO E TAMPA DE CONCRETO E PAREDES EM ALVENARIA</t>
  </si>
  <si>
    <t>74206/2</t>
  </si>
  <si>
    <t>CAIXA COLETORA, 0,25 X 0,85 X 1,00 M, COM FUNDO E PAREDES EM ALVENARIA</t>
  </si>
  <si>
    <t>PLACA DE OBRA EM CHAPA DE ACO GALVANIZADO</t>
  </si>
  <si>
    <t>74212/1</t>
  </si>
  <si>
    <t>POCO DE VISITA PARA REDE DE ESGOTO SANITARIO, EM ALVENARIA, DIAMETRO = 60 CM, PROF 160 CM, INCLUINDO TAMPAO FERRO FUNDIDO</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</si>
  <si>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</si>
  <si>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</si>
  <si>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</si>
  <si>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</si>
  <si>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</si>
  <si>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KIT CAVALETE PVC COM REGISTRO 3/4" - FORNECIMENTO E INSTALACAO</t>
  </si>
  <si>
    <t>74219/1</t>
  </si>
  <si>
    <t>PASSADICOS COM TABUAS DE MADEIRA PARA PEDESTRES</t>
  </si>
  <si>
    <t>74219/2</t>
  </si>
  <si>
    <t>PASSADICOS COM TABUAS DE MADEIRA PARA VEICULOS</t>
  </si>
  <si>
    <t>74220/1</t>
  </si>
  <si>
    <t>TAPUME DE CHAPA DE MADEIRA COMPENSADA, E= 6MM, COM PINTURA A CAL E REAPROVEITAMENTO DE 2X</t>
  </si>
  <si>
    <t>74221/1</t>
  </si>
  <si>
    <t>SINALIZACAO DE TRANSITO - NOTURNA</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</si>
  <si>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</si>
  <si>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</si>
  <si>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</si>
  <si>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</si>
  <si>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</si>
  <si>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</si>
  <si>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MICTORIO SIFONADO DE LOUCA BRANCA COM PERTENCES, COM REGISTRO DE PRESSAO 1/2" COM CANOPLA CROMADA ACABAMENTO SIMPLES E CONJUNTO PARA FIXACAO  - FORNECIMENTO E INSTALACAO</t>
  </si>
  <si>
    <t>74236/1</t>
  </si>
  <si>
    <t>PLANTIO DE GRAMA BATATAIS EM PLACAS</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</si>
  <si>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</si>
  <si>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</si>
  <si>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</si>
  <si>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</si>
  <si>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</si>
  <si>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</si>
  <si>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PINTURA ACRILICA EM PISO CIMENTADO DUAS DEMAOS</t>
  </si>
  <si>
    <t>REFLETOR RETANGULAR FECHADO COM LAMPADA VAPOR METALICO 400 W</t>
  </si>
  <si>
    <t>74253/1</t>
  </si>
  <si>
    <t>RAMAL PREDIAL EM TUBO PEAD 20MM - FORNECIMENTO, INSTALAÇÃO, ESCAVAÇÃO E REATERRO</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</si>
  <si>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</si>
  <si>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</si>
  <si>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</si>
  <si>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</si>
  <si>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</si>
  <si>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</si>
  <si>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</si>
  <si>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</si>
  <si>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</si>
  <si>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</si>
  <si>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</si>
  <si>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</si>
  <si>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</si>
  <si>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</si>
  <si>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PINTURA DE QUADRO ESCOLAR COM TINTA ESMALTE ACABAMENTO FOSCO, DUAS DEMAOS SOBRE MASSA ACRILICA</t>
  </si>
  <si>
    <t>79497/1</t>
  </si>
  <si>
    <t>PINTURA A OLEO, 3 DEMAOS</t>
  </si>
  <si>
    <t>PINTURA A OLEO BRILHANTE SOBRE SUPERFICIE METALICA, UMA DEMAO INCLUSO UMA DEMAO DE FUNDO ANTICORROSIVO</t>
  </si>
  <si>
    <t>79499/1</t>
  </si>
  <si>
    <t>PINTURA POSTE RETO DE ACO 3,5 A 6M C/1 DEMAO D/TINTA GRAFITE C/PROPRIEDADES DE PRIMER E ACABAMENTO - OBS: C/ALTO TEOR DE ZARCAO</t>
  </si>
  <si>
    <t>79500/2</t>
  </si>
  <si>
    <t>PINTURA ACRILICA EM PISO CIMENTADO, TRES DEMAOS</t>
  </si>
  <si>
    <t>79504/1</t>
  </si>
  <si>
    <t>TIRANTES P/PROTENSAO E ANCORAGEM EM ROCHA C/ 6 FIOS ACO DURO 8MM .</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</si>
  <si>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</si>
  <si>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</si>
  <si>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</si>
  <si>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</si>
  <si>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</si>
  <si>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</si>
  <si>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</si>
  <si>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</si>
  <si>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</si>
  <si>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</si>
  <si>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</si>
  <si>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</si>
  <si>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</si>
  <si>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</si>
  <si>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</si>
  <si>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</si>
  <si>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</si>
  <si>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</si>
  <si>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</si>
  <si>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</si>
  <si>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</si>
  <si>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</si>
  <si>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</si>
  <si>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ESCAVAÇÃO MANUAL DE VALA/CAVA EM LODO, ENTRE 3 E 4,5M DE PROFUNDIDADE</t>
  </si>
  <si>
    <t>79514/1</t>
  </si>
  <si>
    <t>PINTURA EPOXI, TRES DEMAOS</t>
  </si>
  <si>
    <t>79515/1</t>
  </si>
  <si>
    <t>PINTURA COM TINTA PROTETORA ACABAMENTO ALUMINIO, TRES DEMAOS</t>
  </si>
  <si>
    <t>79518/1</t>
  </si>
  <si>
    <t>MARROAMENTO EM MATERIAL DE 3A CATEGORIA, ROCHA VIVA PARA REDUÇÃO A PEDRA-DE-MÃO</t>
  </si>
  <si>
    <t>79518/2</t>
  </si>
  <si>
    <t>MARROAMENTO DE MATERIAL DE 2A CATEGORIA, ROCHA DECOMPOSTA PARA REDUÇÃO A PEDRA-DE-MÃO</t>
  </si>
  <si>
    <t>83695/1</t>
  </si>
  <si>
    <t>REJUNTAMENTO PAVIMENTACAO PARALELEPIPEDO BETUME CASCALH INCL MATERIAIS</t>
  </si>
  <si>
    <t>83696/1</t>
  </si>
  <si>
    <t>PINTURA GUARDA-CORPO GUARDA-RODA E MURETA PROTECAO COM CAL EM PONTES EVIADUTOS MEDIDA PELO DOBRO DA AREA TOTAL (LARGURAXALTURA).</t>
  </si>
  <si>
    <t>CÓDIGO DA COMPOSIÇÃO</t>
  </si>
  <si>
    <t>DESCRIÇÃO</t>
  </si>
  <si>
    <t>UNIDADE</t>
  </si>
  <si>
    <t>COEF.</t>
  </si>
  <si>
    <t>PREÇO. UNI</t>
  </si>
  <si>
    <t>PREÇO. TOT</t>
  </si>
  <si>
    <t>TIPO</t>
  </si>
  <si>
    <t>REFERENCIA</t>
  </si>
  <si>
    <t>CÓDIGO</t>
  </si>
  <si>
    <t>COMP 001</t>
  </si>
  <si>
    <t xml:space="preserve">INSUMO </t>
  </si>
  <si>
    <t>COMPOSIÇÃO</t>
  </si>
  <si>
    <t>COMP 002</t>
  </si>
  <si>
    <t>INSTALAÇÃO PROVISÓRIA DE ÁGUA E SANITÁRIOS</t>
  </si>
  <si>
    <t xml:space="preserve">COMPOSIÇÃO </t>
  </si>
  <si>
    <t>AQUISIÇÃO E INSTALAÇÃO DE BEBEDOURO DE CAPACIDADE DE 100L</t>
  </si>
  <si>
    <t>MERCADO</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</si>
  <si>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</si>
  <si>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</si>
  <si>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</si>
  <si>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</si>
  <si>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</si>
  <si>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PREFEITURA </t>
  </si>
  <si>
    <t xml:space="preserve">TAXAS ADIMINISTRATIVAS REERENTE A SERVIÇOS DE PREFEITURA - EMISSÃO DE ALVARÁ E ETC </t>
  </si>
  <si>
    <t xml:space="preserve">SERVIÇOS DE PLOTAGENS </t>
  </si>
  <si>
    <t xml:space="preserve">MERCADO </t>
  </si>
  <si>
    <t xml:space="preserve">PLOTAGEM DE PROJETOS DIVERSOS EM FOLHAS A1 - A0 </t>
  </si>
  <si>
    <t xml:space="preserve">CONJUNTO INDIVIDUAL DE UNIFORMES </t>
  </si>
  <si>
    <t>CONJ</t>
  </si>
  <si>
    <t xml:space="preserve">CAMISA LONGA DE BRIM, CALÇA DE BRIM, BANDANA E BOTINA </t>
  </si>
  <si>
    <t>ENERGISA</t>
  </si>
  <si>
    <t xml:space="preserve">CONSUMO MENASAL DE ENERGIA DE UM CANTEIRO DE OBRAS PADRÃO MÉDIO </t>
  </si>
  <si>
    <t>CONSUMO MENSAL DE AGUA</t>
  </si>
  <si>
    <t>DAE</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</si>
  <si>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</si>
  <si>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</si>
  <si>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</si>
  <si>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</si>
  <si>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</si>
  <si>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</si>
  <si>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</si>
  <si>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</si>
  <si>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</si>
  <si>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</si>
  <si>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74022/058</t>
  </si>
  <si>
    <t>74022/013</t>
  </si>
  <si>
    <t>74022/030</t>
  </si>
  <si>
    <t xml:space="preserve">ENSAIOS DE PROVA DE CARGA DE ESTACAS </t>
  </si>
  <si>
    <t>ENSAIO DE PROVADA DE CARGA ESTÁTICA</t>
  </si>
  <si>
    <t xml:space="preserve"> UNI</t>
  </si>
  <si>
    <t>COMP 003</t>
  </si>
  <si>
    <t xml:space="preserve">REMOÇÃO DE FORRO EM MADEIRA OU PVC </t>
  </si>
  <si>
    <t>COMP 004</t>
  </si>
  <si>
    <t>ESTACA A TRADO (BROCA) DIAMETRO = 30 CM, EM CONCRETO MOLDADO IN LOCO, 25 MPA, SEM ARMACAO.</t>
  </si>
  <si>
    <t>COMP 005</t>
  </si>
  <si>
    <t xml:space="preserve">PORTA DE ABRIR EM ACO TIPO VENEZIANA, COM FUNDO ANTICORROSIVO / PRIMER DE PROTECAO </t>
  </si>
  <si>
    <t>INSUMO</t>
  </si>
  <si>
    <t>COMPOSICAO</t>
  </si>
  <si>
    <t>COMP 006</t>
  </si>
  <si>
    <t>COMP 007</t>
  </si>
  <si>
    <t>REVESTIMENTO DE PAREDE COM CERÂMICA 10X10CM, COM ARGAMASSA AC III E REJUNTE BRANCO</t>
  </si>
  <si>
    <t>COMP 008</t>
  </si>
  <si>
    <t xml:space="preserve">FORNECIMENTO E INSTALAÇÃO DE BANCADAS EM GRANITO POLIDO ESP =2,5CM A 3,0CM </t>
  </si>
  <si>
    <t>INSTALAÇÕES HIDRAULICAS</t>
  </si>
  <si>
    <t>COMP 009</t>
  </si>
  <si>
    <t>FORNECIMENTO E INSTALAÇÃO DE JOELHO SOLDAVEL COM ROSCA 25MM- 3/4"</t>
  </si>
  <si>
    <t>COMP 010</t>
  </si>
  <si>
    <t>FORNECIMENTO E INSTALAÇÃO DE JOELHO SOLDAVEL COM ROSCA 25MM- 1/2" - PARA INSTALAÇÃO DE BEBEDOURO</t>
  </si>
  <si>
    <t>COMP 011</t>
  </si>
  <si>
    <t xml:space="preserve">VASO SANITÁRIO CONVENCIONAL COM CONEXÕES DE INSTALAÇÃO E ACENTO PLASTICO - FORNECIMENTO E INSTALAÇÃO </t>
  </si>
  <si>
    <t>COMP 012</t>
  </si>
  <si>
    <t xml:space="preserve">FORNECIMENTO E INSTALAÇÃO DE BOLSA DE LIGAÇÃO PARA VASO SANITÁRIO </t>
  </si>
  <si>
    <t>COMP 013</t>
  </si>
  <si>
    <t>FORNECIMENTO E INSTALAÇÃO DE TUBO DE LIGAÇÃO PARA VASO SANITÁRIO VDE</t>
  </si>
  <si>
    <t>TUBO DE LIGAÇÃO PARA VASO SANITÁRIO</t>
  </si>
  <si>
    <t>COMP 014</t>
  </si>
  <si>
    <t>FORNECIMENTO E INSTALAÇÃO DE TUBO DE LIGAÇÃO CROMADO PARA VASO SANITÁRIO VDE -</t>
  </si>
  <si>
    <t>COMP 015</t>
  </si>
  <si>
    <t xml:space="preserve">BUCHA DE REDUCAO DE PVC, SOLDAVEL, CURTA, COM 25 X 20 MM, PARA AGUA FRIA PREDIAL - FORNECIMENTO E INSTALAÇÃO </t>
  </si>
  <si>
    <t>COMP 016</t>
  </si>
  <si>
    <t xml:space="preserve">BUCHA DE REDUCAO DE PVC, SOLDAVEL, CURTA, COM 60 X 50 MM, PARA AGUA FRIA PREDIAL -  FORNECIMENTO E INSTALAÇÃO </t>
  </si>
  <si>
    <t>COMP 017</t>
  </si>
  <si>
    <t xml:space="preserve">BUCHA DE REDUCAO DE PVC, SOLDAVEL, CURTA, COM 75 X 60 MM, PARA AGUA FRIA PREDIAL -  FORNECIMENTO E INSTALAÇÃO </t>
  </si>
  <si>
    <t>COMP 018</t>
  </si>
  <si>
    <t xml:space="preserve">BUCHA DE REDUCAO DE PVC, SOLDAVEL, LONGA, COM 60 X 25 MM, PARA AGUA FRIA PREDIAL - FORNECIMENTO E INSTALAÇÃO </t>
  </si>
  <si>
    <t>COMP 019</t>
  </si>
  <si>
    <t xml:space="preserve">BUCHA DE REDUCAO DE PVC, SOLDAVEL, LONGA, COM 60 X 50 MM, PARA AGUA FRIA PREDIAL - FORNECIMENTO E INSTALAÇÃO </t>
  </si>
  <si>
    <t>COMP 020</t>
  </si>
  <si>
    <t xml:space="preserve">BUCHA DE REDUCAO DE PVC, SOLDAVEL, LONGA, COM 60 X 32 MM, PARA AGUA FRIA PREDIAL -  FORNECIMENTO E INSTALAÇÃO </t>
  </si>
  <si>
    <t>COMP 021</t>
  </si>
  <si>
    <t xml:space="preserve">JOELHO DE REDUCAO, PVC SOLDAVEL, 90 GRAUS,  32 MM X 25 MM, PARA AGUA FRIA PREDIAL - FORNECIMENTO E INSTALAÇÃO </t>
  </si>
  <si>
    <t>COMP 022</t>
  </si>
  <si>
    <t xml:space="preserve">JOELHO DE REDUÇÃO, PVC SOLDAVEL, 90 GRAUS, 40MMX32MM, PARA AGUA FRIA PREDIAL - FORNECIMENTO E INSTALAÇÃO </t>
  </si>
  <si>
    <t xml:space="preserve">JOELHO DE REDUÇÃO, PVC SOLDAVEL, 90 GRAUS, 40MMX32MM, PARA AGUA FRIA PREDIAL </t>
  </si>
  <si>
    <t>COMP 023</t>
  </si>
  <si>
    <t>TE DE REDUÇÃO, PVC, SOLDÁVEL, DN 75MM X 60MM, INSTALADO EM PRUMADA DE ÁGUA - FORNECIMENTO E INSTALAÇÃO.</t>
  </si>
  <si>
    <t>TE DE REDUÇÃO, PVC, SOLDÁVEL, DN 75MM X 60MM, INSTALADO EM PRUMADA DE ÁGUA</t>
  </si>
  <si>
    <t>COMP 024</t>
  </si>
  <si>
    <t>FORNECIMENTO E INSTALAÇÃO BARRA DE APOIO RETA, EM ACO INOX POLIDO, COMPRIMENTO 90 CM, DIAMETRO MINIMO 3 CM</t>
  </si>
  <si>
    <t>COMP 025</t>
  </si>
  <si>
    <t>FORNECIMENTO E INSTALAÇÃO BARRA DE APOIO LAVATORIO, EM ACO INOX POLIDO, *40 X 50* CM,  DIAMETRO MINIMO 3 CM</t>
  </si>
  <si>
    <t>COMP 026</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</si>
  <si>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</si>
  <si>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027</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</si>
  <si>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</si>
  <si>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COMP 028</t>
  </si>
  <si>
    <t>FORNECIMENTO E INSTALAÇÃO CAIXA SIFONADA 150X150X50R</t>
  </si>
  <si>
    <t>COMP 029</t>
  </si>
  <si>
    <t>FORNECIMENTO E INSTALAÇÃO DE JUNÇÃO SIMPLES PVC ESGOTO 100X50MM</t>
  </si>
  <si>
    <t>COMP 030</t>
  </si>
  <si>
    <t xml:space="preserve">CURVA LONGA 45GRAUS 50MM PARA ESGOTO - FORNECIMENTO E INSTALAÇÃO </t>
  </si>
  <si>
    <t>COMP 031</t>
  </si>
  <si>
    <t xml:space="preserve">CURVA LONGA 45GRAUS 75MM PARA ESGOTO - FORNECIMENTO E INSTALAÇÃO </t>
  </si>
  <si>
    <t>COMP 032</t>
  </si>
  <si>
    <t xml:space="preserve">REDUÇÃO EXCENTRICA 75X50MM PARA ESGOTO - FORNECIMENTO E INSTALAÇÃO </t>
  </si>
  <si>
    <t>COMP 033</t>
  </si>
  <si>
    <t>COMP 034</t>
  </si>
  <si>
    <t>COMP 035</t>
  </si>
  <si>
    <t>SUMIDOURO DE PAREDES DE CONCRETO ARMADO COM FUROS DE DIÂMETRO 20MM EXECUTADOS COM TUBOS EM PVC: DIAMETRO DO SUMIDOURO: 4,00 M; ALTURA DO SUMIDOURO: 2,5M; ALTURA DA CAMDA DE BRITA: 0,30M; INCLUSO TAMPA DE CONCRETO COM TAMPÃO DE VISITA E VIGA DE APOIO PARA LAJE</t>
  </si>
  <si>
    <t>COMP 036</t>
  </si>
  <si>
    <t>FORNECIMENTO E INSTALAÇÃO DE CASA DE GÁS MODELO PADRÃO DE 2,00X1,00</t>
  </si>
  <si>
    <t>RADIER</t>
  </si>
  <si>
    <t>FECHAMENTO</t>
  </si>
  <si>
    <t>LAJE</t>
  </si>
  <si>
    <t xml:space="preserve">INSTALAÇÕES DE GÁS </t>
  </si>
  <si>
    <t>COMP 037</t>
  </si>
  <si>
    <t>FITA ADESIVA ANTICORROSIVA DE PVC FLEXIVEL, COR PRETA, PARA PROTECAO TUBULACAO, 50 MM X 30 M (L X C), E= *0,25* MM - FORNECIMETNO E INSTALAÇÃO</t>
  </si>
  <si>
    <t>COMP 038</t>
  </si>
  <si>
    <t>VALVULA DE RETENCAO VERTICAL, DE BRONZE (PN-16), 3/4", 200 PSI, EXTREMIDADES COM ROSCA - FORNECIMENTO E INSTALAÇÃO</t>
  </si>
  <si>
    <t>COMP 039</t>
  </si>
  <si>
    <t>TÊ GALVANIZADO Ø3/4" PARA INSTALAÇÃO EM RAMAL DE GÁS - FORNECIMENTO E INSTALAÇÃO</t>
  </si>
  <si>
    <t>COMP 040</t>
  </si>
  <si>
    <t xml:space="preserve">REGUALADOR DE 1º ESTÁGIO PARA 10KG - FORNECIMENTO E INSTALAÇÃO </t>
  </si>
  <si>
    <t>REGUALADOR DE 1º ESTÁGIO PARA 10KG</t>
  </si>
  <si>
    <t>COMP 041</t>
  </si>
  <si>
    <t>MANOMETRO COM CAIXA EM ACO PINTADO, ESCALA *10* KGF/CM2 (*10* BAR), DIAMETRO NOMINAL DE 100 MM, CONEXAO DE 1/2" - FORNECIMENTO E INSTALAÇÃO</t>
  </si>
  <si>
    <t>COMP 042</t>
  </si>
  <si>
    <t>TUBO MULTICAMADA PEX, DN 20 MM, PARA INSTALACOES A GAS (AMARELO) - FORNECIMENTO E INSTALAÇÃO</t>
  </si>
  <si>
    <t>COMP 043</t>
  </si>
  <si>
    <t>PLACA DE SINALIZACAO DE SEGURANCA CONTRA INCENDIO, FOTOLUMINESCENTE, RETANGULAR, *20 X 40* CM, EM PVC *2* MM ANTI-CHAMAS (SIMBOLOS, CORES E PICTOGRAMAS CONFORME NBR 13434) - FORNECIMENTO E INSTALAÇÃO</t>
  </si>
  <si>
    <t>COMP 044</t>
  </si>
  <si>
    <t>PLACA DE SINALIZACAO DE SEGURANCA CONTRA INCENDIO - ALERTA, TRIANGULAR, BASE DE *30* CM, EM PVC *2* MM ANTI-CHAMAS (SIMBOLOS, CORES E PICTOGRAMAS CONFORME NBR 13434) - FORNECIMENTO E INSTALAÇÃO</t>
  </si>
  <si>
    <t>INSTALAÇÕES ELÉTRICAS</t>
  </si>
  <si>
    <t>COMP 045</t>
  </si>
  <si>
    <t>ARRUELA EM ALUMINIO, COM ROSCA, DE 1 1/2", PARA ELETRODUTO - FORNECIMENTO E INSTALAÇÃO</t>
  </si>
  <si>
    <t>COMP 046</t>
  </si>
  <si>
    <t>ARRUELA EM ALUMINIO, COM ROSCA, DE 3/4", PARA ELETRODUTO -  FORNECIMENTO E INSTALAÇÃO</t>
  </si>
  <si>
    <t>COMP 047</t>
  </si>
  <si>
    <t>ABRACADEIRA EM ACO PARA AMARRACAO DE ELETRODUTOS, TIPO D, COM 2 1/2" E PARAFUSO DE FIXACAO -  FORNECIMENTO E INSTALAÇÃO</t>
  </si>
  <si>
    <t>COMP 048</t>
  </si>
  <si>
    <t>BUCHA EM ALUMINIO, COM ROSCA, DE  1 1/2", PARA ELETRODUTO - FORNECIMENTO E INSTALAÇÃO</t>
  </si>
  <si>
    <t>COMP 049</t>
  </si>
  <si>
    <t>BUCHA EM ALUMINIO, COM ROSCA, DE 3/4", PARA ELETRODUTO - FORNECIMENTO E INSTALAÇÃO</t>
  </si>
  <si>
    <t>COMP 050</t>
  </si>
  <si>
    <t>PLUG OU BUJAO DE FERRO GALVANIZADO, DE 2 1/2" - FORNECIMENTO E INSTALAÇÃO</t>
  </si>
  <si>
    <t>COMP 051</t>
  </si>
  <si>
    <t>CURVA 180 GRAUS, DE PVC RIGIDO ROSCAVEL, DE 1 1/2", PARA ELETRODUTO -  FORNECIMENTO E INSTALAÇÃO</t>
  </si>
  <si>
    <t>COMP 052</t>
  </si>
  <si>
    <t>CURVA 90 GRAUS, LONGA, DE PVC RIGIDO ROSCAVEL, DE 1 1/2", PARA ELETRODUTO - FORNECIMENTO E INSTALAÇAO</t>
  </si>
  <si>
    <t>COMP 053</t>
  </si>
  <si>
    <t xml:space="preserve">CURVA 90 GRAUS, LONGA, DE PVC RIGIDO ROSCAVEL, DE 3/4", PARA ELETRODUTO - FORNECIMENTO E INSTALAÇÃO </t>
  </si>
  <si>
    <t>COMP 054</t>
  </si>
  <si>
    <t>LUVA PARA ELETRODUTO, EM ACO GALVANIZADO ELETROLITICO, DIAMETRO DE 65 MM (2 1/2") -  FORNECIMENTO E INSTALAÇÃO</t>
  </si>
  <si>
    <t>COMP 055</t>
  </si>
  <si>
    <t>FITA ISOLANTE DE BORRACHA AUTOFUSAO, USO ATE 69 KV (ALTA TENSAO) - FORNECIMENTO E INSTALAÇÃO</t>
  </si>
  <si>
    <t>COMP 056</t>
  </si>
  <si>
    <t xml:space="preserve">VARIADOR DE VELOCIDADE PARA VENTILADOR 127V, 150W + 2 INTERRUPTORES PARALELOS, PARA REVERSAO E LAMPADA, CONJUNTO MONTADO PARA EMBUTIR 4" X 2" (PLACA + SUPORTE + MODULOS) - FORNECIMENTO E INSTALAÇÃO </t>
  </si>
  <si>
    <t>COMP 057</t>
  </si>
  <si>
    <t>VENTILADOR DE TETO SIMPLES - FORNECIMENTO E INSTALAÇÃO</t>
  </si>
  <si>
    <t xml:space="preserve">VENTILADOR DE TETO SIMPLES </t>
  </si>
  <si>
    <t>COMP 058</t>
  </si>
  <si>
    <t>DISPOSITIVO DPS CLASSE II, 1 POLO, TENSAO MAXIMA DE 175 V, CORRENTE MAXIMA DE *45* KA (TIPO AC) - FORNECIMENTO E INSTALAÇAO</t>
  </si>
  <si>
    <t>COMP 059</t>
  </si>
  <si>
    <t>ELETRODUTODUTO PEAD FLEXIVEL PAREDE SIMPLES, CORRUGACAO HELICOIDAL, COR PRETA, SEM ROSCA, DE 1 1/2",  PARA CABEAMENTO SUBTERRANEO (NBR 15715) - FORNECIMENTO E INSTALAÇÃO</t>
  </si>
  <si>
    <t>COMP 060</t>
  </si>
  <si>
    <t>ELETRODUTO/DUTO PEAD FLEXIVEL PAREDE SIMPLES, CORRUGACAO HELICOIDAL, COR PRETA, SEM ROSCA, DE 2",  PARA CABEAMENTO SUBTERRANEO (NBR 15715) - FORNECIMENTO E INSTALAÇÃO</t>
  </si>
  <si>
    <t>COMP 061</t>
  </si>
  <si>
    <t>ELETRODUTO/DUTO PEAD FLEXIVEL PAREDE SIMPLES, CORRUGACAO HELICOIDAL, COR PRETA, SEM ROSCA, DE 3",  PARA CABEAMENTO SUBTERRANEO (NBR 15715) - FORNECIMENTO E INSTALAÇÃO</t>
  </si>
  <si>
    <t>COMP 062</t>
  </si>
  <si>
    <t>ELETRODUTODUTO PEAD FLEXIVEL PAREDE SIMPLES, CORRUGACAO HELICOIDAL, COR PRETA, SEM ROSCA, DE 4",  PARA CABEAMENTO SUBTERRANEO (NBR 15715) - FORNECIMENTO E INSTALAÇÃO</t>
  </si>
  <si>
    <t>COMP 063</t>
  </si>
  <si>
    <t>LUMINARIA DE TETO PLAFON/PLAFONIER EM PLASTICO COM BASE E27, POTENCIA MAXIMA 60 W (INCLUI LAMPADA) - FORNECIMENTO E INSTALAÇÃO</t>
  </si>
  <si>
    <t>COMP 064</t>
  </si>
  <si>
    <t xml:space="preserve">CAIXA INSPECAO EM CONCRETO PARA ATERRAMENTO E PARA RAIOS DIAMETRO = 300 MM COM TAMPA -  FORNECIMENTO E INSTALAÇÃO </t>
  </si>
  <si>
    <t>COMP 065</t>
  </si>
  <si>
    <t>ISOLADOR DE PORCELANA SUSPENSO, DISCO TIPO GARFO OLHAL, DIAMETRO DE 152 MM, PARA TENSAO DE *15* KV - FORNECIMENTO E INSTALAÇÃO</t>
  </si>
  <si>
    <t>COMP 066</t>
  </si>
  <si>
    <t>ELETRODUTO EM ACO GALVANIZADO ELETROLITICO, SEMI-PESADO, DIAMETRO 2.1/2", PAREDE DE 1,52 MM -  FORNECIMENTO E INSTALAÇÃO</t>
  </si>
  <si>
    <t>COMP 067</t>
  </si>
  <si>
    <t>QUADRO DE DISTRIBUICAO COM BARRAMENTO TRIFASICO, DE EMBUTIR, EM CHAPA DE ACO GALVANIZADO, PARA 12 DISJUNTORES DIN, 100 A SEM BARRAMENTO - FORNECIMENTO E INSTALAÇÃO</t>
  </si>
  <si>
    <t>COMP 068</t>
  </si>
  <si>
    <t>COMP 069</t>
  </si>
  <si>
    <t>CAIXA DE AQUALIZAÇÃO DE POTENCIAS 200X200MM - FORNCIMENTO E INSTALAÇÃO</t>
  </si>
  <si>
    <t>CAIXA DE AQUALIZAÇÃO DE POTENCIAS 200X200MM</t>
  </si>
  <si>
    <t>POSTO DE TRANSFORMAÇÃO 15KVA</t>
  </si>
  <si>
    <t>COMP 070</t>
  </si>
  <si>
    <t xml:space="preserve">ANEL DE AMARRAÇÃO </t>
  </si>
  <si>
    <t>COMP 071</t>
  </si>
  <si>
    <t>ARAME GALVANIZADO 14 BWG</t>
  </si>
  <si>
    <t>COMP 072</t>
  </si>
  <si>
    <t>ARMÁRIO DE MEDIÇÃO DIRETA 800 A, E PROTEÇÃO ENERGISA-NDU 001</t>
  </si>
  <si>
    <t>COMP 073</t>
  </si>
  <si>
    <t>ARRUELA ESPAÇADORA 40X80MM</t>
  </si>
  <si>
    <t>COMP 074</t>
  </si>
  <si>
    <t>COMP 075</t>
  </si>
  <si>
    <t>COMP 076</t>
  </si>
  <si>
    <t>BUCHA LIGA ALUMINIO P/ ELETRODUTO ROSCAVEL 4"</t>
  </si>
  <si>
    <t>COMP 077</t>
  </si>
  <si>
    <t>CABEÇOTE PARA ENTRADA DE LINHA DE ALIMENTAÇÃO PARA ELETRODUTO DE 4" COM ACABAMENTO ANTI-CORROSIVO</t>
  </si>
  <si>
    <t>COMP 078</t>
  </si>
  <si>
    <t>CABO DE ALUMÍNIO PROTEGIDO 35MM²- 15KV- XLPE</t>
  </si>
  <si>
    <t>COMP 079</t>
  </si>
  <si>
    <t>COMP 080</t>
  </si>
  <si>
    <t>COMP 081</t>
  </si>
  <si>
    <t xml:space="preserve">ACO CA-60 VERGALHÃO </t>
  </si>
  <si>
    <t>CHAPA DE MADEIRA COMPENSADA RESINADA E=17MM</t>
  </si>
  <si>
    <t>COMP 082</t>
  </si>
  <si>
    <t>COMP 083</t>
  </si>
  <si>
    <t>COMP 084</t>
  </si>
  <si>
    <t>COMP 085</t>
  </si>
  <si>
    <t>COMP 086</t>
  </si>
  <si>
    <t>COMP 087</t>
  </si>
  <si>
    <t>COMP 088</t>
  </si>
  <si>
    <t>ELETRODUTO DE AÇO CARBONO COM COSTURA GALVANIZADO ELETROLITICO 4''</t>
  </si>
  <si>
    <t>COMP 089</t>
  </si>
  <si>
    <t>COMP 090</t>
  </si>
  <si>
    <t>ESPAÇADOR LOSANGULAR PARA CABO DE ALUMÍNIO- 15KV</t>
  </si>
  <si>
    <t>COMP 091</t>
  </si>
  <si>
    <t>FITA ISOLANTE ADESIVA ANTI-CHAMAS USO ATÉ 750V, EM ROLO DE 19MMX20M. (AZUL)</t>
  </si>
  <si>
    <t>COMP 092</t>
  </si>
  <si>
    <t>FITA ISOLANTE ADESIVA ANTI-CHAMAS USO ATÉ 750V, EM ROLO DE 19MMX20M. (VERDE)</t>
  </si>
  <si>
    <t>COMP 093</t>
  </si>
  <si>
    <t>FITA ISOLANTE ADESIVA ANTI-CHAMAS USO ATÉ 750V, EM ROLO DE 19MMX20M. (VERMELHO)</t>
  </si>
  <si>
    <t>COMP 094</t>
  </si>
  <si>
    <t>COMP 095</t>
  </si>
  <si>
    <t>COMP 096</t>
  </si>
  <si>
    <t>GRAMPO DE ANCORAGEM TIPO BASTÃO POLIMÉRICO 15KV- 50MM²</t>
  </si>
  <si>
    <t>COMP 097</t>
  </si>
  <si>
    <t>GRAMPO DE ANCORAGEM TIPO BASTÃO POLIMÉTRICO 15KV- 35MM²</t>
  </si>
  <si>
    <t>COMP 098</t>
  </si>
  <si>
    <t>COMP 099</t>
  </si>
  <si>
    <t>ISOLADOR DE ANCORAGEM TIPO BASTÃO POLÍMERO 15KV</t>
  </si>
  <si>
    <t>COMP 100</t>
  </si>
  <si>
    <t>COMP 101</t>
  </si>
  <si>
    <t>COMP 102</t>
  </si>
  <si>
    <t>COMP 103</t>
  </si>
  <si>
    <t>COMP 104</t>
  </si>
  <si>
    <t>MADEIRA SERRADA</t>
  </si>
  <si>
    <t>COMP 105</t>
  </si>
  <si>
    <t>COMP 106</t>
  </si>
  <si>
    <t>COMP 107</t>
  </si>
  <si>
    <t>PARA RAIO DE DISTRIBUIÇÃO 12KV- POLIMÉTRICO- 10KA</t>
  </si>
  <si>
    <t>COMP 108</t>
  </si>
  <si>
    <t>PARAFUSO CABEÇA QUADRADA DE 100MM</t>
  </si>
  <si>
    <t>COMP 109</t>
  </si>
  <si>
    <t>COMP 110</t>
  </si>
  <si>
    <t>PARAFUSO DE CABEÇA QUADRADA 200MM</t>
  </si>
  <si>
    <t>COMP 111</t>
  </si>
  <si>
    <t>PARAFUSO DE CABEÇA QUADRADA 250MM</t>
  </si>
  <si>
    <t>COMP 112</t>
  </si>
  <si>
    <t>PARAFUSO DE CABEÇA QUADRADA 300MM</t>
  </si>
  <si>
    <t>COMP 113</t>
  </si>
  <si>
    <t>COMP 114</t>
  </si>
  <si>
    <t>PINO ALTO TRAVANTE 140MM PARA ISOLADOR PILAR</t>
  </si>
  <si>
    <t>COMP 115</t>
  </si>
  <si>
    <t>COMP 116</t>
  </si>
  <si>
    <t>COMP 117</t>
  </si>
  <si>
    <t>COMP 118</t>
  </si>
  <si>
    <t>MUNCK 6T EM CAMINHÃO CARROCEIRO</t>
  </si>
  <si>
    <t>COMP 119</t>
  </si>
  <si>
    <t>COMP 120</t>
  </si>
  <si>
    <t>FORNECIMENTO E INSTALAÇÃO DE PLACA DE INAUGURAÇÃO DE 40X60CM</t>
  </si>
  <si>
    <t>COMP 121</t>
  </si>
  <si>
    <t xml:space="preserve">DISJUNTOR MONOPOLAR TIPO DIN, CORRENTE NOMINAL DE 63A - FORNECIMENTO E INSTALAÇÃO. 
</t>
  </si>
  <si>
    <t>COMP 122</t>
  </si>
  <si>
    <t xml:space="preserve">DISJUNTOR MONOPOLAR TIPO DIN, CORRENTE NOMINAL DE 100A - FORNECIMENTO E INSTALAÇÃO. 
</t>
  </si>
  <si>
    <t>PRPRIA</t>
  </si>
  <si>
    <t xml:space="preserve">DISJUNTOR MONOPOLAR TIPO DIN, CORRENTE NOMINAL DE 100A 
</t>
  </si>
  <si>
    <t>COMP 123</t>
  </si>
  <si>
    <t>PLACA DE SINALIZAÇÃO DE EXTINTORES  20X20CM</t>
  </si>
  <si>
    <t>COMP 124</t>
  </si>
  <si>
    <r>
      <t>MUNICÍPIO:</t>
    </r>
    <r>
      <rPr>
        <sz val="11"/>
        <rFont val="Arial"/>
        <family val="2"/>
      </rPr>
      <t xml:space="preserve"> VÁRZEA GRANDE - MT</t>
    </r>
  </si>
  <si>
    <r>
      <t xml:space="preserve">DATA BASE: </t>
    </r>
    <r>
      <rPr>
        <sz val="11"/>
        <rFont val="Arial"/>
        <family val="2"/>
      </rPr>
      <t xml:space="preserve">SINAPI OUTUBRO- COM DESONERAÇÃO / 2017 - </t>
    </r>
    <r>
      <rPr>
        <b/>
        <sz val="11"/>
        <rFont val="Arial"/>
        <family val="2"/>
      </rPr>
      <t>BDI - 28,24%</t>
    </r>
  </si>
  <si>
    <t>ESTIMATIVA DE CUSTO</t>
  </si>
  <si>
    <t>ITEM</t>
  </si>
  <si>
    <t>FONTE</t>
  </si>
  <si>
    <t>ESPECIFICAÇÃO</t>
  </si>
  <si>
    <t>UNID.</t>
  </si>
  <si>
    <t>QUANT.</t>
  </si>
  <si>
    <t>P. UNIT. SEM BDI (R$)</t>
  </si>
  <si>
    <t>P.UNI.COM BDI(R$)</t>
  </si>
  <si>
    <t>P. TOTAL SEM BDI (R$)</t>
  </si>
  <si>
    <t>P. TOTAL COM BDI (R$)</t>
  </si>
  <si>
    <t>1.0</t>
  </si>
  <si>
    <t>1.1</t>
  </si>
  <si>
    <t>1.2</t>
  </si>
  <si>
    <t>1.3</t>
  </si>
  <si>
    <t>SUBTOTAL</t>
  </si>
  <si>
    <t>2.0</t>
  </si>
  <si>
    <t>2.1</t>
  </si>
  <si>
    <t>2.2</t>
  </si>
  <si>
    <t>2.3</t>
  </si>
  <si>
    <t>3.0</t>
  </si>
  <si>
    <t>3.1</t>
  </si>
  <si>
    <t>3.2</t>
  </si>
  <si>
    <t>3.3</t>
  </si>
  <si>
    <t>3.4</t>
  </si>
  <si>
    <t>3.5</t>
  </si>
  <si>
    <t>3.6</t>
  </si>
  <si>
    <t>3.7</t>
  </si>
  <si>
    <t>3.8</t>
  </si>
  <si>
    <t>3.11</t>
  </si>
  <si>
    <t>4.0</t>
  </si>
  <si>
    <t>4.1</t>
  </si>
  <si>
    <t>4.2</t>
  </si>
  <si>
    <t>4.3</t>
  </si>
  <si>
    <t>5.0</t>
  </si>
  <si>
    <t>5.1</t>
  </si>
  <si>
    <t>5.2</t>
  </si>
  <si>
    <t>5.3</t>
  </si>
  <si>
    <t>6.0</t>
  </si>
  <si>
    <t>6.1</t>
  </si>
  <si>
    <t>7.0</t>
  </si>
  <si>
    <t>7.1</t>
  </si>
  <si>
    <t>7.2</t>
  </si>
  <si>
    <t>7.3</t>
  </si>
  <si>
    <t>7.4</t>
  </si>
  <si>
    <t>7.5</t>
  </si>
  <si>
    <t>8.0</t>
  </si>
  <si>
    <t>8.1</t>
  </si>
  <si>
    <t>8.2</t>
  </si>
  <si>
    <t>8.3</t>
  </si>
  <si>
    <t>8.4</t>
  </si>
  <si>
    <t>9.0</t>
  </si>
  <si>
    <t>9.1</t>
  </si>
  <si>
    <t>10.0</t>
  </si>
  <si>
    <t>10.1</t>
  </si>
  <si>
    <t>10.2</t>
  </si>
  <si>
    <t>10.3</t>
  </si>
  <si>
    <t>10.4</t>
  </si>
  <si>
    <t>11.5</t>
  </si>
  <si>
    <t>10.5</t>
  </si>
  <si>
    <t>10.6</t>
  </si>
  <si>
    <t>10.7</t>
  </si>
  <si>
    <t>12.0</t>
  </si>
  <si>
    <t>12.1</t>
  </si>
  <si>
    <t>15.1.1</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</si>
  <si>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</si>
  <si>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</si>
  <si>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</si>
  <si>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</si>
  <si>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</si>
  <si>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</si>
  <si>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</si>
  <si>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</si>
  <si>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</si>
  <si>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</si>
  <si>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</si>
  <si>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</si>
  <si>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</si>
  <si>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</si>
  <si>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</si>
  <si>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</si>
  <si>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</si>
  <si>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</si>
  <si>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</si>
  <si>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</si>
  <si>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</si>
  <si>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</si>
  <si>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</si>
  <si>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</si>
  <si>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</si>
  <si>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</si>
  <si>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</si>
  <si>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</si>
  <si>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</si>
  <si>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</si>
  <si>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</si>
  <si>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</si>
  <si>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</si>
  <si>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</si>
  <si>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</si>
  <si>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</si>
  <si>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</si>
  <si>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</si>
  <si>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</si>
  <si>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</si>
  <si>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</si>
  <si>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</si>
  <si>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</si>
  <si>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</si>
  <si>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</si>
  <si>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</si>
  <si>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</si>
  <si>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</si>
  <si>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</si>
  <si>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</si>
  <si>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</si>
  <si>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</si>
  <si>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</si>
  <si>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</si>
  <si>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</si>
  <si>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</si>
  <si>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</si>
  <si>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</si>
  <si>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</si>
  <si>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</si>
  <si>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</si>
  <si>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</si>
  <si>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</si>
  <si>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</si>
  <si>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</si>
  <si>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</si>
  <si>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</si>
  <si>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</si>
  <si>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</si>
  <si>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</si>
  <si>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</si>
  <si>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</si>
  <si>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12.1.1</t>
  </si>
  <si>
    <t>12.1.2</t>
  </si>
  <si>
    <t>13.0</t>
  </si>
  <si>
    <t>13.1</t>
  </si>
  <si>
    <t>13.2</t>
  </si>
  <si>
    <t>13.3</t>
  </si>
  <si>
    <t>13.4</t>
  </si>
  <si>
    <t>13.5</t>
  </si>
  <si>
    <t>13.6</t>
  </si>
  <si>
    <t>13.7</t>
  </si>
  <si>
    <t>13.8</t>
  </si>
  <si>
    <t>13.9</t>
  </si>
  <si>
    <t>13.10</t>
  </si>
  <si>
    <t>13.11</t>
  </si>
  <si>
    <t>13.12</t>
  </si>
  <si>
    <t>13.13</t>
  </si>
  <si>
    <t>13.14</t>
  </si>
  <si>
    <t>13.15</t>
  </si>
  <si>
    <t>13.16</t>
  </si>
  <si>
    <t>14.0</t>
  </si>
  <si>
    <t>14.1</t>
  </si>
  <si>
    <t>14.1.1</t>
  </si>
  <si>
    <t>14.1.2</t>
  </si>
  <si>
    <t>14.1.3</t>
  </si>
  <si>
    <t>14.1.4</t>
  </si>
  <si>
    <t>14.1.5</t>
  </si>
  <si>
    <t>14.2</t>
  </si>
  <si>
    <t>14.2.3</t>
  </si>
  <si>
    <t>14.2.4</t>
  </si>
  <si>
    <t>14.2.5</t>
  </si>
  <si>
    <t>14.2.6</t>
  </si>
  <si>
    <t>14.2.7</t>
  </si>
  <si>
    <t>14.3</t>
  </si>
  <si>
    <t>14.3.2</t>
  </si>
  <si>
    <t>14.3.3</t>
  </si>
  <si>
    <t>14.3.4</t>
  </si>
  <si>
    <t>14.3.5</t>
  </si>
  <si>
    <t>14.3.6</t>
  </si>
  <si>
    <t>14.3.8</t>
  </si>
  <si>
    <t>14.4</t>
  </si>
  <si>
    <t>14.4.1</t>
  </si>
  <si>
    <t>14.4.2</t>
  </si>
  <si>
    <t>14.4.3</t>
  </si>
  <si>
    <t>14.4.4</t>
  </si>
  <si>
    <t>14.4.5</t>
  </si>
  <si>
    <t>14.5</t>
  </si>
  <si>
    <t>14.5.1</t>
  </si>
  <si>
    <t>14.5.2</t>
  </si>
  <si>
    <t>14.5.3</t>
  </si>
  <si>
    <t>14.5.4</t>
  </si>
  <si>
    <t>14.6</t>
  </si>
  <si>
    <t>14.6.1</t>
  </si>
  <si>
    <t>14.6.2</t>
  </si>
  <si>
    <t>14.6.3</t>
  </si>
  <si>
    <t>11.0</t>
  </si>
  <si>
    <t>11.1</t>
  </si>
  <si>
    <t>11.2</t>
  </si>
  <si>
    <t>11.3</t>
  </si>
  <si>
    <t>11.4</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</si>
  <si>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</si>
  <si>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</si>
  <si>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</si>
  <si>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</si>
  <si>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</si>
  <si>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</si>
  <si>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</si>
  <si>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</si>
  <si>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</si>
  <si>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</si>
  <si>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</si>
  <si>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</si>
  <si>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</si>
  <si>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</si>
  <si>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</si>
  <si>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</si>
  <si>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</si>
  <si>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</si>
  <si>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</si>
  <si>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</si>
  <si>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</si>
  <si>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</si>
  <si>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</si>
  <si>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</si>
  <si>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</si>
  <si>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</si>
  <si>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12.1.3</t>
  </si>
  <si>
    <t>12.2</t>
  </si>
  <si>
    <t>12.2.1</t>
  </si>
  <si>
    <t>12.2.2</t>
  </si>
  <si>
    <t>12.3</t>
  </si>
  <si>
    <t>PLACA DE INAUGURAÇÃO</t>
  </si>
  <si>
    <t>12.3.1</t>
  </si>
  <si>
    <t>LIMPEZA GERAL DA OBRA</t>
  </si>
  <si>
    <t>M²</t>
  </si>
  <si>
    <t xml:space="preserve">  VALOR TOTAL DA OBRA SEM BDI</t>
  </si>
  <si>
    <t xml:space="preserve">  VALOR TOTAL DA OBRA COM BDI</t>
  </si>
  <si>
    <t>Claudenir Tomas Junior</t>
  </si>
  <si>
    <t>Eng.Civil CREA-MT038835</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</si>
  <si>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</si>
  <si>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</si>
  <si>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</si>
  <si>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</si>
  <si>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</si>
  <si>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</si>
  <si>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</si>
  <si>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</si>
  <si>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</si>
  <si>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</si>
  <si>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</si>
  <si>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</si>
  <si>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</si>
  <si>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</si>
  <si>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</si>
  <si>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</si>
  <si>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</si>
  <si>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</si>
  <si>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</si>
  <si>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</si>
  <si>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</si>
  <si>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</si>
  <si>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</si>
  <si>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</si>
  <si>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</si>
  <si>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</si>
  <si>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</si>
  <si>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</si>
  <si>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</si>
  <si>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</si>
  <si>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</si>
  <si>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</si>
  <si>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</si>
  <si>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</si>
  <si>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</si>
  <si>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FÍSICO-FINANCEIRO</t>
  </si>
  <si>
    <t>DESCRIÇÃO / ETAPA</t>
  </si>
  <si>
    <t>TOTAL</t>
  </si>
  <si>
    <t>PERÍODO DE EXECUÇÃO DA OBRA</t>
  </si>
  <si>
    <t>VALOR (R$)</t>
  </si>
  <si>
    <t>(%)</t>
  </si>
  <si>
    <t>MÊS 01</t>
  </si>
  <si>
    <t>MÊS 02</t>
  </si>
  <si>
    <t>MÊS 03</t>
  </si>
  <si>
    <t>MÊS 04</t>
  </si>
  <si>
    <t>TOTAL ACUMULADO MENSAL</t>
  </si>
  <si>
    <t>PORCENTAGEM PREVISTA</t>
  </si>
  <si>
    <t>VALOR TOTAL ACUMULADO SEM BDI</t>
  </si>
  <si>
    <t>PINTURA INTERNA</t>
  </si>
  <si>
    <t>AREA DE PISO</t>
  </si>
  <si>
    <t>PE DIREITO</t>
  </si>
  <si>
    <t>JANELAS</t>
  </si>
  <si>
    <t>PORTAS</t>
  </si>
  <si>
    <t>AREA DE PAREDE</t>
  </si>
  <si>
    <t>REVESTIMENTO</t>
  </si>
  <si>
    <t>AREA DE REVESTIMENTO</t>
  </si>
  <si>
    <t>AREA DE PINTURA - AREA DE REVESTIMENTO</t>
  </si>
  <si>
    <t>BASE</t>
  </si>
  <si>
    <t>ALTURA</t>
  </si>
  <si>
    <t>REPETIÇÕES</t>
  </si>
  <si>
    <t xml:space="preserve">AREA </t>
  </si>
  <si>
    <t>AREA PAREDE</t>
  </si>
  <si>
    <t>AREA REVESTIMENTO</t>
  </si>
  <si>
    <t>AREA A PINTAR</t>
  </si>
  <si>
    <t xml:space="preserve">Sala 10 </t>
  </si>
  <si>
    <t>SIM</t>
  </si>
  <si>
    <t>Sala 09</t>
  </si>
  <si>
    <t>Sala 07</t>
  </si>
  <si>
    <t>Sala 06</t>
  </si>
  <si>
    <t>Sala 08</t>
  </si>
  <si>
    <t>Sala 05</t>
  </si>
  <si>
    <t>Sala 04</t>
  </si>
  <si>
    <t>Sala 01</t>
  </si>
  <si>
    <t>Sala 02</t>
  </si>
  <si>
    <t>Sala 03 (INFORMATICA)</t>
  </si>
  <si>
    <t>Despensa</t>
  </si>
  <si>
    <t>Sanitario Feminino</t>
  </si>
  <si>
    <t>Sanitario Masculino</t>
  </si>
  <si>
    <t>Deposito 01</t>
  </si>
  <si>
    <t>Deposito 02</t>
  </si>
  <si>
    <t>Circulação</t>
  </si>
  <si>
    <t>CORRIMÃO METALICO</t>
  </si>
  <si>
    <t>M LINEAR</t>
  </si>
  <si>
    <t>BARRAS</t>
  </si>
  <si>
    <t>RAIO</t>
  </si>
  <si>
    <t xml:space="preserve">AREA DA BARRA </t>
  </si>
  <si>
    <t>CORRIMÃO ENTRADA PORTAOZINHO LADO ESQUERDO</t>
  </si>
  <si>
    <t>CORRIMÃO ENTRADA PORTAOZINHO LADO DIREITA</t>
  </si>
  <si>
    <t>CORRIMÃO ENTRADA COZINHA</t>
  </si>
  <si>
    <t>CORRIMÃO ENTRE DISPENAS E SALA 08</t>
  </si>
  <si>
    <t>CORRIMÃO ENTRADA TOLDO LADO ESQUERDO</t>
  </si>
  <si>
    <t>CORRIMÃO ENTRADA TOLDO LADO DIREITO</t>
  </si>
  <si>
    <t>CORRIMÃO SALA 08</t>
  </si>
  <si>
    <t>CORRIMÃO SALA 09</t>
  </si>
  <si>
    <t>CORRIMÃO SALA 10</t>
  </si>
  <si>
    <t>CORRIMÃO LATERAL SALA 08</t>
  </si>
  <si>
    <t>CORRIMÃO LATERAL SANITARIO FEM.</t>
  </si>
  <si>
    <t>M² CORRIMÃO</t>
  </si>
  <si>
    <t>PILARES E VIGAS</t>
  </si>
  <si>
    <t>A</t>
  </si>
  <si>
    <t>B</t>
  </si>
  <si>
    <t xml:space="preserve">PE DIREITO </t>
  </si>
  <si>
    <t>QUANTIDADE</t>
  </si>
  <si>
    <t>PILARES</t>
  </si>
  <si>
    <t>M² AZUL</t>
  </si>
  <si>
    <t>VIGAS</t>
  </si>
  <si>
    <t>M² BRANCO</t>
  </si>
  <si>
    <t>AREA PINTURA EXTERNA</t>
  </si>
  <si>
    <t xml:space="preserve">PE DIREITO AZUL </t>
  </si>
  <si>
    <t>PE DIREITO BRANCO</t>
  </si>
  <si>
    <t>AREA A PINTAR AZUL</t>
  </si>
  <si>
    <t>AREA A PINTAR BRANCO</t>
  </si>
  <si>
    <t>AREA DOS BLOCOS EXTERNA TOTAL</t>
  </si>
  <si>
    <t>AREA PINTURA QUADRA</t>
  </si>
  <si>
    <t>AREA MURO EXTERNO</t>
  </si>
  <si>
    <t>AREA MURO INTERNO</t>
  </si>
  <si>
    <t>PISO</t>
  </si>
  <si>
    <t>AREA RESTAURÇÃO EXTERNA</t>
  </si>
  <si>
    <t xml:space="preserve">PE DIREITO  </t>
  </si>
  <si>
    <t>AREA A RESTAURAR</t>
  </si>
  <si>
    <t>AREA RESTAURAÇÃO DE PISOS</t>
  </si>
  <si>
    <t>AREA PLACA</t>
  </si>
  <si>
    <t>PISO CONCRETO PATIO</t>
  </si>
  <si>
    <t>PISO VERMELHO</t>
  </si>
  <si>
    <t>PISO GRANILITE</t>
  </si>
  <si>
    <t>AREA PINTURA MURO</t>
  </si>
  <si>
    <t>AREA INTERNA</t>
  </si>
  <si>
    <t>AREA EXTERNA</t>
  </si>
  <si>
    <t>AREA TELHADO /FORRO</t>
  </si>
  <si>
    <t>AREA</t>
  </si>
  <si>
    <t>SALAS ESTRUTURA DE MADEIRA</t>
  </si>
  <si>
    <t>SALAS ESTRUTURA DE METALICA</t>
  </si>
  <si>
    <t>CORREDORES ESTRUTURA DE MADEIRA</t>
  </si>
  <si>
    <t>AREA PISO</t>
  </si>
  <si>
    <t>MATERIAL</t>
  </si>
  <si>
    <t>SALA 01</t>
  </si>
  <si>
    <t xml:space="preserve">CERAMICA 43 X43 </t>
  </si>
  <si>
    <t>SALA 02</t>
  </si>
  <si>
    <t>SALA 06</t>
  </si>
  <si>
    <t>CERAMICA 43 X43</t>
  </si>
  <si>
    <t>SALA 07</t>
  </si>
  <si>
    <t>METRO LINEAR DE CALHA</t>
  </si>
  <si>
    <t>METROS</t>
  </si>
  <si>
    <t>CALHA PARA TODO O PERIMETRO</t>
  </si>
  <si>
    <t>METRO LINEAR DE CUMINHEIRA</t>
  </si>
  <si>
    <t>CUMINHEIRA PARA TODO O PERIMETRO</t>
  </si>
  <si>
    <t>LOCAL: EMEB "HONORATO PEDROSO DE BARROS"</t>
  </si>
  <si>
    <t xml:space="preserve">OBRA: REFORMA E ADEQUAÇÃO </t>
  </si>
  <si>
    <t>ENDEREÇO: AV. FILINTO MULLER, S/N°, BAIRRO: ÁGUA VERMELHA</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</si>
</sst>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 #,##0.00_);_(* \(#,##0.00\);_(* &quot;-&quot;??_);_(@_)"/>
    <numFmt numFmtId="165" formatCode="_(&quot;R$&quot;* #,##0.00_);_(&quot;R$&quot;* \(#,##0.00\);_(&quot;R$&quot;* &quot;-&quot;??_);_(@_)"/>
    <numFmt numFmtId="166" formatCode="#,##0.00;[Red]#,##0.00"/>
    <numFmt numFmtId="167" formatCode="00"/>
    <numFmt numFmtId="168" formatCode="0.0"/>
    <numFmt numFmtId="169" formatCode="&quot;R$ &quot;#,##0_);\(&quot;R$ &quot;#,##0\)"/>
    <numFmt numFmtId="170" formatCode="_(* #,##0.0000_);_(* \(#,##0.0000\);_(* &quot;-&quot;??_);_(@_)"/>
  </numFmts>
  <fonts count="9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b/>
      <sz val="10"/>
      <color indexed="34"/>
      <name val="Arial"/>
      <family val="2"/>
    </font>
    <font>
      <sz val="10"/>
      <color indexed="36"/>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b/>
      <u/>
      <sz val="11"/>
      <name val="Calibri"/>
      <family val="2"/>
      <scheme val="minor"/>
    </font>
    <font>
      <sz val="9"/>
      <name val="Calibri"/>
      <family val="2"/>
    </font>
    <font>
      <sz val="9"/>
      <color indexed="8"/>
      <name val="Calibri"/>
      <family val="2"/>
      <scheme val="minor"/>
    </font>
    <font>
      <b/>
      <u/>
      <sz val="10"/>
      <color rgb="FFFF0000"/>
      <name val="Arial"/>
      <family val="2"/>
    </font>
    <font>
      <sz val="18"/>
      <name val="Arial"/>
      <family val="2"/>
    </font>
    <font>
      <sz val="10"/>
      <color rgb="FF92D050"/>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49"/>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s>
  <cellStyleXfs count="107">
    <xf numFmtId="0" fontId="0" fillId="0" borderId="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2" borderId="0" applyNumberFormat="0" applyFont="0" applyFill="0" applyProtection="0"/>
    <xf numFmtId="0" fontId="3" fillId="13"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4" borderId="0" applyNumberFormat="0" applyFont="0" applyFill="0" applyProtection="0"/>
    <xf numFmtId="0" fontId="3" fillId="10" borderId="0" applyNumberFormat="0" applyBorder="0" applyAlignment="0" applyProtection="0"/>
    <xf numFmtId="0" fontId="5" fillId="15" borderId="0" applyNumberFormat="0" applyFont="0" applyFill="0" applyProtection="0"/>
    <xf numFmtId="0" fontId="29" fillId="6" borderId="0" applyNumberFormat="0" applyBorder="0" applyAlignment="0" applyProtection="0"/>
    <xf numFmtId="0" fontId="5" fillId="9" borderId="0" applyNumberFormat="0" applyFont="0" applyFill="0" applyProtection="0"/>
    <xf numFmtId="0" fontId="29" fillId="17" borderId="0" applyNumberFormat="0" applyBorder="0" applyAlignment="0" applyProtection="0"/>
    <xf numFmtId="0" fontId="5" fillId="12" borderId="0" applyNumberFormat="0" applyFont="0" applyFill="0" applyProtection="0"/>
    <xf numFmtId="0" fontId="29" fillId="11" borderId="0" applyNumberFormat="0" applyBorder="0" applyAlignment="0" applyProtection="0"/>
    <xf numFmtId="0" fontId="5" fillId="18" borderId="0" applyNumberFormat="0" applyFont="0" applyFill="0" applyProtection="0"/>
    <xf numFmtId="0" fontId="29" fillId="3" borderId="0" applyNumberFormat="0" applyBorder="0" applyAlignment="0" applyProtection="0"/>
    <xf numFmtId="0" fontId="5" fillId="16" borderId="0" applyNumberFormat="0" applyFont="0" applyFill="0" applyProtection="0"/>
    <xf numFmtId="0" fontId="29" fillId="6" borderId="0" applyNumberFormat="0" applyBorder="0" applyAlignment="0" applyProtection="0"/>
    <xf numFmtId="0" fontId="5" fillId="14" borderId="0" applyNumberFormat="0" applyFont="0" applyFill="0" applyProtection="0"/>
    <xf numFmtId="0" fontId="29" fillId="9" borderId="0" applyNumberFormat="0" applyBorder="0" applyAlignment="0" applyProtection="0"/>
    <xf numFmtId="0" fontId="33" fillId="6" borderId="0" applyNumberFormat="0" applyBorder="0" applyAlignment="0" applyProtection="0"/>
    <xf numFmtId="0" fontId="6" fillId="21" borderId="1" applyNumberFormat="0" applyFont="0" applyProtection="0"/>
    <xf numFmtId="0" fontId="40" fillId="22" borderId="1" applyNumberFormat="0" applyAlignment="0" applyProtection="0"/>
    <xf numFmtId="0" fontId="31" fillId="23" borderId="2" applyNumberFormat="0" applyAlignment="0" applyProtection="0"/>
    <xf numFmtId="0" fontId="39" fillId="0" borderId="3" applyNumberFormat="0" applyFill="0" applyAlignment="0" applyProtection="0"/>
    <xf numFmtId="0" fontId="31" fillId="23" borderId="2"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19" borderId="0" applyNumberFormat="0" applyFont="0" applyFill="0" applyProtection="0"/>
    <xf numFmtId="0" fontId="29" fillId="24" borderId="0" applyNumberFormat="0" applyBorder="0" applyAlignment="0" applyProtection="0"/>
    <xf numFmtId="0" fontId="5" fillId="25" borderId="0" applyNumberFormat="0" applyFont="0" applyFill="0" applyProtection="0"/>
    <xf numFmtId="0" fontId="29" fillId="17" borderId="0" applyNumberFormat="0" applyBorder="0" applyAlignment="0" applyProtection="0"/>
    <xf numFmtId="0" fontId="5" fillId="26" borderId="0" applyNumberFormat="0" applyFont="0" applyFill="0" applyProtection="0"/>
    <xf numFmtId="0" fontId="29" fillId="11" borderId="0" applyNumberFormat="0" applyBorder="0" applyAlignment="0" applyProtection="0"/>
    <xf numFmtId="0" fontId="5" fillId="18" borderId="0" applyNumberFormat="0" applyFont="0" applyFill="0" applyProtection="0"/>
    <xf numFmtId="0" fontId="29" fillId="27" borderId="0" applyNumberFormat="0" applyBorder="0" applyAlignment="0" applyProtection="0"/>
    <xf numFmtId="0" fontId="5" fillId="16" borderId="0" applyNumberFormat="0" applyFont="0" applyFill="0" applyProtection="0"/>
    <xf numFmtId="0" fontId="29" fillId="16" borderId="0" applyNumberFormat="0" applyBorder="0" applyAlignment="0" applyProtection="0"/>
    <xf numFmtId="0" fontId="5" fillId="20" borderId="0" applyNumberFormat="0" applyFont="0" applyFill="0" applyProtection="0"/>
    <xf numFmtId="0" fontId="29" fillId="20" borderId="0" applyNumberFormat="0" applyBorder="0" applyAlignment="0" applyProtection="0"/>
    <xf numFmtId="0" fontId="34" fillId="13" borderId="1" applyNumberFormat="0" applyAlignment="0" applyProtection="0"/>
    <xf numFmtId="0" fontId="3" fillId="0" borderId="0"/>
    <xf numFmtId="0" fontId="33" fillId="4" borderId="0" applyNumberFormat="0" applyBorder="0" applyAlignment="0" applyProtection="0"/>
    <xf numFmtId="0" fontId="7" fillId="3" borderId="0" applyNumberFormat="0" applyFont="0" applyFill="0" applyProtection="0"/>
    <xf numFmtId="0" fontId="30" fillId="5" borderId="0" applyNumberFormat="0" applyBorder="0" applyAlignment="0" applyProtection="0"/>
    <xf numFmtId="0" fontId="34" fillId="7" borderId="1" applyNumberFormat="0" applyAlignment="0" applyProtection="0"/>
    <xf numFmtId="0" fontId="35" fillId="0" borderId="5" applyNumberFormat="0" applyFill="0" applyAlignment="0" applyProtection="0"/>
    <xf numFmtId="165" fontId="2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1" fillId="13" borderId="0" applyNumberFormat="0" applyBorder="0" applyAlignment="0" applyProtection="0"/>
    <xf numFmtId="0" fontId="36" fillId="13" borderId="0" applyNumberFormat="0" applyBorder="0" applyAlignment="0" applyProtection="0"/>
    <xf numFmtId="0" fontId="4" fillId="0" borderId="0"/>
    <xf numFmtId="0" fontId="50" fillId="0" borderId="0"/>
    <xf numFmtId="0" fontId="4" fillId="0" borderId="0"/>
    <xf numFmtId="0" fontId="4" fillId="0" borderId="0"/>
    <xf numFmtId="0" fontId="4" fillId="0" borderId="0"/>
    <xf numFmtId="0" fontId="3" fillId="0" borderId="0"/>
    <xf numFmtId="0" fontId="24" fillId="0" borderId="0"/>
    <xf numFmtId="0" fontId="28" fillId="10" borderId="6" applyNumberFormat="0" applyFont="0" applyAlignment="0" applyProtection="0"/>
    <xf numFmtId="0" fontId="3" fillId="10" borderId="6" applyNumberFormat="0" applyFont="0" applyAlignment="0" applyProtection="0"/>
    <xf numFmtId="9" fontId="1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8" fillId="21" borderId="8" applyNumberFormat="0" applyFont="0" applyProtection="0"/>
    <xf numFmtId="0" fontId="37" fillId="22" borderId="7"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0" fontId="39" fillId="0" borderId="0" applyNumberFormat="0" applyFill="0" applyBorder="0" applyAlignment="0" applyProtection="0"/>
    <xf numFmtId="0" fontId="10" fillId="0" borderId="0" applyNumberFormat="0" applyFont="0" applyFill="0" applyAlignment="0" applyProtection="0"/>
    <xf numFmtId="0" fontId="32" fillId="0" borderId="0" applyNumberFormat="0" applyFill="0" applyBorder="0" applyAlignment="0" applyProtection="0"/>
    <xf numFmtId="0" fontId="11" fillId="0" borderId="0" applyNumberFormat="0" applyFont="0" applyFill="0" applyAlignment="0" applyProtection="0"/>
    <xf numFmtId="0" fontId="12" fillId="0" borderId="9" applyNumberFormat="0" applyFont="0" applyAlignment="0" applyProtection="0"/>
    <xf numFmtId="0" fontId="43" fillId="0" borderId="10" applyNumberFormat="0" applyFill="0" applyAlignment="0" applyProtection="0"/>
    <xf numFmtId="0" fontId="13" fillId="0" borderId="4" applyNumberFormat="0" applyFont="0" applyAlignment="0" applyProtection="0"/>
    <xf numFmtId="0" fontId="44" fillId="0" borderId="11" applyNumberFormat="0" applyFill="0" applyAlignment="0" applyProtection="0"/>
    <xf numFmtId="0" fontId="14" fillId="0" borderId="9" applyNumberFormat="0" applyFont="0" applyAlignment="0" applyProtection="0"/>
    <xf numFmtId="0" fontId="45" fillId="0" borderId="12" applyNumberFormat="0" applyFill="0" applyAlignment="0" applyProtection="0"/>
    <xf numFmtId="0" fontId="14" fillId="0" borderId="0" applyNumberFormat="0" applyFont="0" applyFill="0" applyAlignment="0" applyProtection="0"/>
    <xf numFmtId="0" fontId="45" fillId="0" borderId="0" applyNumberFormat="0" applyFill="0" applyBorder="0" applyAlignment="0" applyProtection="0"/>
    <xf numFmtId="0" fontId="42" fillId="0" borderId="0" applyNumberFormat="0" applyFill="0" applyBorder="0" applyAlignment="0" applyProtection="0"/>
    <xf numFmtId="0" fontId="15" fillId="0" borderId="13" applyNumberFormat="0" applyFont="0" applyAlignment="0" applyProtection="0"/>
    <xf numFmtId="0" fontId="38" fillId="0" borderId="14" applyNumberFormat="0" applyFill="0" applyAlignment="0" applyProtection="0"/>
    <xf numFmtId="164" fontId="27" fillId="0" borderId="0" applyFont="0" applyFill="0" applyBorder="0" applyAlignment="0" applyProtection="0"/>
    <xf numFmtId="169" fontId="4" fillId="0" borderId="0" applyFont="0" applyFill="0" applyBorder="0" applyAlignment="0" applyProtection="0"/>
    <xf numFmtId="164" fontId="4" fillId="0" borderId="0" applyFont="0" applyFill="0" applyBorder="0" applyAlignment="0" applyProtection="0"/>
    <xf numFmtId="0" fontId="39" fillId="0" borderId="0" applyNumberFormat="0" applyFill="0" applyBorder="0" applyAlignment="0" applyProtection="0"/>
    <xf numFmtId="0" fontId="2" fillId="0" borderId="0"/>
  </cellStyleXfs>
  <cellXfs count="824">
    <xf numFmtId="0" fontId="0" fillId="0" borderId="0" xfId="0"/>
    <xf numFmtId="4" fontId="0" fillId="0" borderId="0" xfId="0" applyNumberFormat="1"/>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5" fontId="0" fillId="0" borderId="0" xfId="64" applyFont="1"/>
    <xf numFmtId="165" fontId="18" fillId="0" borderId="30" xfId="64" applyFont="1" applyBorder="1" applyAlignment="1">
      <alignment horizontal="center" vertical="justify"/>
    </xf>
    <xf numFmtId="0" fontId="18" fillId="0" borderId="35" xfId="0" applyFont="1" applyBorder="1" applyAlignment="1">
      <alignment horizontal="center" vertical="justify"/>
    </xf>
    <xf numFmtId="0" fontId="16" fillId="0" borderId="35" xfId="0" applyFont="1" applyBorder="1" applyAlignment="1">
      <alignment horizontal="center"/>
    </xf>
    <xf numFmtId="0" fontId="54" fillId="36" borderId="16" xfId="0" applyNumberFormat="1" applyFont="1" applyFill="1" applyBorder="1" applyAlignment="1">
      <alignment horizontal="center" vertical="center"/>
    </xf>
    <xf numFmtId="1" fontId="54" fillId="36" borderId="15" xfId="0" applyNumberFormat="1" applyFont="1" applyFill="1" applyBorder="1" applyAlignment="1">
      <alignment horizontal="center" vertical="center" wrapText="1"/>
    </xf>
    <xf numFmtId="167" fontId="54" fillId="36" borderId="15" xfId="0" applyNumberFormat="1" applyFont="1" applyFill="1" applyBorder="1" applyAlignment="1">
      <alignment horizontal="center" vertical="center" wrapText="1"/>
    </xf>
    <xf numFmtId="166" fontId="54" fillId="36" borderId="15" xfId="0" applyNumberFormat="1" applyFont="1" applyFill="1" applyBorder="1" applyAlignment="1">
      <alignment horizontal="left" vertical="center" wrapText="1"/>
    </xf>
    <xf numFmtId="166" fontId="54" fillId="36" borderId="15" xfId="0" applyNumberFormat="1" applyFont="1" applyFill="1" applyBorder="1" applyAlignment="1">
      <alignment horizontal="center" vertical="center"/>
    </xf>
    <xf numFmtId="164" fontId="54" fillId="36" borderId="15" xfId="83" applyFont="1" applyFill="1" applyBorder="1" applyAlignment="1">
      <alignment horizontal="center" vertical="center"/>
    </xf>
    <xf numFmtId="165" fontId="54" fillId="36" borderId="15" xfId="64" applyFont="1" applyFill="1" applyBorder="1" applyAlignment="1">
      <alignment horizontal="center" vertical="center"/>
    </xf>
    <xf numFmtId="0" fontId="55" fillId="0" borderId="16" xfId="0" applyFont="1" applyFill="1" applyBorder="1" applyAlignment="1">
      <alignment horizontal="center" vertical="center"/>
    </xf>
    <xf numFmtId="0" fontId="55" fillId="0" borderId="15" xfId="0" applyFont="1" applyFill="1" applyBorder="1" applyAlignment="1">
      <alignment horizontal="center" vertical="center" wrapText="1"/>
    </xf>
    <xf numFmtId="0" fontId="55" fillId="0" borderId="15" xfId="0" applyFont="1" applyFill="1" applyBorder="1" applyAlignment="1">
      <alignment horizontal="left" vertical="center" wrapText="1"/>
    </xf>
    <xf numFmtId="164" fontId="55" fillId="0" borderId="15" xfId="83" applyFont="1" applyFill="1" applyBorder="1" applyAlignment="1">
      <alignment horizontal="center" vertical="center"/>
    </xf>
    <xf numFmtId="0" fontId="55" fillId="0" borderId="16" xfId="0" applyFont="1" applyFill="1" applyBorder="1" applyAlignment="1">
      <alignment horizontal="center" vertical="center" wrapText="1"/>
    </xf>
    <xf numFmtId="1" fontId="55" fillId="0" borderId="15" xfId="0" applyNumberFormat="1" applyFont="1" applyFill="1" applyBorder="1" applyAlignment="1">
      <alignment horizontal="center" vertical="center" wrapText="1"/>
    </xf>
    <xf numFmtId="164" fontId="55" fillId="0" borderId="15" xfId="83" applyFont="1" applyFill="1" applyBorder="1" applyAlignment="1">
      <alignment horizontal="center" vertical="center" wrapText="1"/>
    </xf>
    <xf numFmtId="165" fontId="55" fillId="0" borderId="15" xfId="64" applyFont="1" applyFill="1" applyBorder="1" applyAlignment="1">
      <alignment horizontal="center" vertical="center" wrapText="1"/>
    </xf>
    <xf numFmtId="1" fontId="55" fillId="30" borderId="15" xfId="0" applyNumberFormat="1" applyFont="1" applyFill="1" applyBorder="1" applyAlignment="1">
      <alignment horizontal="center" vertical="center" wrapText="1"/>
    </xf>
    <xf numFmtId="164" fontId="55" fillId="30" borderId="15" xfId="83" applyFont="1" applyFill="1" applyBorder="1" applyAlignment="1">
      <alignment horizontal="center" vertical="center" wrapText="1"/>
    </xf>
    <xf numFmtId="1" fontId="55" fillId="30" borderId="15" xfId="69" applyNumberFormat="1" applyFont="1" applyFill="1" applyBorder="1" applyAlignment="1">
      <alignment horizontal="center" vertical="center" wrapText="1"/>
    </xf>
    <xf numFmtId="0" fontId="55" fillId="0" borderId="16" xfId="0" applyNumberFormat="1" applyFont="1" applyFill="1" applyBorder="1" applyAlignment="1">
      <alignment horizontal="center" vertical="center"/>
    </xf>
    <xf numFmtId="1" fontId="55" fillId="0" borderId="15" xfId="0" applyNumberFormat="1" applyFont="1" applyFill="1" applyBorder="1" applyAlignment="1">
      <alignment horizontal="center" vertical="center"/>
    </xf>
    <xf numFmtId="0" fontId="54" fillId="29" borderId="16" xfId="0" applyNumberFormat="1" applyFont="1" applyFill="1" applyBorder="1" applyAlignment="1">
      <alignment horizontal="center" vertical="center"/>
    </xf>
    <xf numFmtId="166" fontId="54" fillId="29" borderId="15" xfId="0" quotePrefix="1" applyNumberFormat="1" applyFont="1" applyFill="1" applyBorder="1" applyAlignment="1">
      <alignment horizontal="center" vertical="center"/>
    </xf>
    <xf numFmtId="164" fontId="54" fillId="29" borderId="15" xfId="83" quotePrefix="1" applyFont="1" applyFill="1" applyBorder="1" applyAlignment="1">
      <alignment horizontal="center" vertical="center"/>
    </xf>
    <xf numFmtId="165" fontId="54" fillId="29" borderId="15" xfId="64" quotePrefix="1" applyFont="1" applyFill="1" applyBorder="1" applyAlignment="1">
      <alignment horizontal="center" vertical="center"/>
    </xf>
    <xf numFmtId="1" fontId="55" fillId="30" borderId="15" xfId="0" applyNumberFormat="1" applyFont="1" applyFill="1" applyBorder="1" applyAlignment="1">
      <alignment horizontal="center" vertical="center"/>
    </xf>
    <xf numFmtId="0" fontId="55" fillId="30" borderId="15" xfId="0" applyFont="1" applyFill="1" applyBorder="1" applyAlignment="1">
      <alignment horizontal="center" vertical="center"/>
    </xf>
    <xf numFmtId="164" fontId="55" fillId="30" borderId="15" xfId="83" applyFont="1" applyFill="1" applyBorder="1" applyAlignment="1">
      <alignment horizontal="center" vertical="center"/>
    </xf>
    <xf numFmtId="165" fontId="55" fillId="0" borderId="15" xfId="64" applyFont="1" applyFill="1" applyBorder="1" applyAlignment="1">
      <alignment horizontal="right" vertical="center"/>
    </xf>
    <xf numFmtId="1" fontId="55" fillId="0" borderId="15" xfId="75" applyNumberFormat="1" applyFont="1" applyFill="1" applyBorder="1" applyAlignment="1">
      <alignment horizontal="center" vertical="center"/>
    </xf>
    <xf numFmtId="0" fontId="55" fillId="30" borderId="16" xfId="0" applyFont="1" applyFill="1" applyBorder="1" applyAlignment="1">
      <alignment horizontal="center" vertical="center" wrapText="1"/>
    </xf>
    <xf numFmtId="164" fontId="54" fillId="32" borderId="15" xfId="83" applyFont="1" applyFill="1" applyBorder="1" applyAlignment="1">
      <alignment horizontal="center" vertical="center"/>
    </xf>
    <xf numFmtId="3" fontId="55" fillId="0" borderId="16"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164" fontId="4" fillId="0" borderId="0" xfId="83" applyFont="1" applyFill="1" applyBorder="1" applyAlignment="1">
      <alignment horizontal="center" vertical="center"/>
    </xf>
    <xf numFmtId="165" fontId="4" fillId="0" borderId="0" xfId="64" applyFont="1" applyFill="1" applyBorder="1" applyAlignment="1">
      <alignment horizontal="center" vertical="center"/>
    </xf>
    <xf numFmtId="164" fontId="4" fillId="0" borderId="25" xfId="83" applyFont="1" applyFill="1" applyBorder="1" applyAlignment="1">
      <alignment horizontal="center" vertical="center"/>
    </xf>
    <xf numFmtId="165" fontId="4" fillId="0" borderId="25" xfId="64" applyFont="1" applyFill="1" applyBorder="1" applyAlignment="1">
      <alignment horizontal="center" vertical="center"/>
    </xf>
    <xf numFmtId="165" fontId="4" fillId="0" borderId="0" xfId="64" applyFont="1" applyFill="1" applyBorder="1" applyAlignment="1">
      <alignment vertical="center"/>
    </xf>
    <xf numFmtId="0" fontId="0" fillId="0" borderId="27" xfId="0" applyBorder="1"/>
    <xf numFmtId="165" fontId="0" fillId="0" borderId="0" xfId="64" applyFont="1" applyBorder="1"/>
    <xf numFmtId="165" fontId="20" fillId="0" borderId="0" xfId="64" applyFont="1" applyBorder="1"/>
    <xf numFmtId="165" fontId="4" fillId="0" borderId="25" xfId="64" applyFont="1" applyFill="1" applyBorder="1" applyAlignment="1">
      <alignment vertical="center"/>
    </xf>
    <xf numFmtId="0" fontId="0" fillId="0" borderId="0" xfId="0" applyBorder="1" applyAlignment="1">
      <alignment horizontal="center" vertical="center"/>
    </xf>
    <xf numFmtId="0" fontId="56" fillId="0" borderId="0" xfId="0" applyFont="1" applyBorder="1" applyAlignment="1"/>
    <xf numFmtId="0" fontId="56" fillId="0" borderId="0" xfId="0" applyFont="1" applyBorder="1" applyAlignment="1">
      <alignment wrapText="1"/>
    </xf>
    <xf numFmtId="0" fontId="0" fillId="0" borderId="25" xfId="0" applyBorder="1" applyAlignment="1">
      <alignment horizontal="center" vertical="center"/>
    </xf>
    <xf numFmtId="0" fontId="56" fillId="0" borderId="25" xfId="0" applyFont="1" applyBorder="1" applyAlignment="1"/>
    <xf numFmtId="0" fontId="56" fillId="0" borderId="25" xfId="0" applyFont="1" applyBorder="1" applyAlignment="1">
      <alignment wrapText="1"/>
    </xf>
    <xf numFmtId="0" fontId="56" fillId="0" borderId="0" xfId="0" applyFont="1" applyBorder="1" applyAlignment="1">
      <alignment vertical="center"/>
    </xf>
    <xf numFmtId="0" fontId="56" fillId="0" borderId="25" xfId="0" applyFont="1" applyBorder="1" applyAlignment="1">
      <alignment vertical="center"/>
    </xf>
    <xf numFmtId="0" fontId="4" fillId="0" borderId="27" xfId="0" applyFont="1" applyFill="1" applyBorder="1" applyAlignment="1">
      <alignment horizontal="center"/>
    </xf>
    <xf numFmtId="0" fontId="59" fillId="32" borderId="15" xfId="0" applyFont="1" applyFill="1" applyBorder="1" applyAlignment="1">
      <alignment horizontal="center" vertical="center"/>
    </xf>
    <xf numFmtId="10" fontId="60" fillId="30" borderId="15" xfId="79" applyNumberFormat="1" applyFont="1" applyFill="1" applyBorder="1" applyAlignment="1">
      <alignment horizontal="center"/>
    </xf>
    <xf numFmtId="0" fontId="61" fillId="30" borderId="15" xfId="0" applyFont="1" applyFill="1" applyBorder="1" applyAlignment="1">
      <alignment horizontal="center" vertical="center"/>
    </xf>
    <xf numFmtId="0" fontId="58" fillId="30" borderId="15" xfId="0" applyFont="1" applyFill="1" applyBorder="1" applyAlignment="1">
      <alignment vertical="center" wrapText="1"/>
    </xf>
    <xf numFmtId="10" fontId="63" fillId="30" borderId="15" xfId="79" applyNumberFormat="1" applyFont="1" applyFill="1" applyBorder="1" applyAlignment="1">
      <alignment horizontal="center" vertical="center"/>
    </xf>
    <xf numFmtId="0" fontId="58" fillId="30" borderId="15" xfId="0" applyFont="1" applyFill="1" applyBorder="1" applyAlignment="1">
      <alignment horizontal="right" vertical="center" wrapText="1"/>
    </xf>
    <xf numFmtId="10" fontId="61" fillId="30" borderId="15" xfId="79" applyNumberFormat="1" applyFont="1" applyFill="1" applyBorder="1" applyAlignment="1">
      <alignment horizontal="center" vertical="center"/>
    </xf>
    <xf numFmtId="0" fontId="61" fillId="30" borderId="15" xfId="0" applyFont="1" applyFill="1" applyBorder="1" applyAlignment="1">
      <alignment vertical="center" wrapText="1"/>
    </xf>
    <xf numFmtId="0" fontId="58" fillId="30" borderId="15" xfId="0" applyFont="1" applyFill="1" applyBorder="1" applyAlignment="1">
      <alignment vertical="center"/>
    </xf>
    <xf numFmtId="0" fontId="58" fillId="34" borderId="15" xfId="0" applyFont="1" applyFill="1" applyBorder="1" applyAlignment="1">
      <alignment vertical="center" wrapText="1"/>
    </xf>
    <xf numFmtId="0" fontId="62" fillId="30" borderId="15" xfId="0" applyFont="1" applyFill="1" applyBorder="1" applyAlignment="1">
      <alignment horizontal="right" vertical="center"/>
    </xf>
    <xf numFmtId="9" fontId="62" fillId="30" borderId="15" xfId="0" applyNumberFormat="1" applyFont="1" applyFill="1" applyBorder="1" applyAlignment="1">
      <alignment horizontal="right" vertical="center"/>
    </xf>
    <xf numFmtId="9" fontId="58" fillId="30" borderId="15" xfId="0" applyNumberFormat="1" applyFont="1" applyFill="1" applyBorder="1" applyAlignment="1">
      <alignment horizontal="right" vertical="center"/>
    </xf>
    <xf numFmtId="10" fontId="60" fillId="30" borderId="15" xfId="79" applyNumberFormat="1" applyFont="1" applyFill="1" applyBorder="1" applyAlignment="1">
      <alignment horizontal="center" vertical="center"/>
    </xf>
    <xf numFmtId="0" fontId="60" fillId="30" borderId="15" xfId="0" applyFont="1" applyFill="1" applyBorder="1" applyAlignment="1"/>
    <xf numFmtId="4" fontId="55" fillId="0" borderId="0" xfId="0" applyNumberFormat="1" applyFont="1" applyFill="1" applyBorder="1" applyAlignment="1">
      <alignment horizontal="center" vertical="center" wrapText="1"/>
    </xf>
    <xf numFmtId="4" fontId="55" fillId="0" borderId="0" xfId="0" applyNumberFormat="1" applyFont="1" applyFill="1" applyBorder="1" applyAlignment="1">
      <alignment horizontal="left" vertical="center" wrapText="1"/>
    </xf>
    <xf numFmtId="164" fontId="0" fillId="0" borderId="0" xfId="83" applyFont="1" applyAlignment="1">
      <alignment horizontal="center" vertical="center"/>
    </xf>
    <xf numFmtId="164" fontId="53" fillId="0" borderId="0" xfId="83" applyFont="1" applyBorder="1" applyAlignment="1">
      <alignment horizontal="center" vertical="center"/>
    </xf>
    <xf numFmtId="164" fontId="68" fillId="0" borderId="0" xfId="83" applyFont="1" applyBorder="1" applyAlignment="1">
      <alignment horizontal="center" vertical="center"/>
    </xf>
    <xf numFmtId="164" fontId="15" fillId="0" borderId="0" xfId="83" applyFont="1" applyBorder="1" applyAlignment="1">
      <alignment horizontal="center" vertical="center"/>
    </xf>
    <xf numFmtId="164" fontId="47" fillId="0" borderId="0" xfId="83" applyFont="1" applyFill="1" applyBorder="1" applyAlignment="1">
      <alignment horizontal="center" vertical="center"/>
    </xf>
    <xf numFmtId="164" fontId="47" fillId="0" borderId="22" xfId="83" applyFont="1" applyFill="1" applyBorder="1" applyAlignment="1">
      <alignment horizontal="center" vertical="center"/>
    </xf>
    <xf numFmtId="164" fontId="47" fillId="0" borderId="22" xfId="83" applyFont="1" applyBorder="1" applyAlignment="1">
      <alignment horizontal="center" vertical="center"/>
    </xf>
    <xf numFmtId="164" fontId="15" fillId="0" borderId="0" xfId="83" applyFont="1" applyFill="1" applyBorder="1" applyAlignment="1">
      <alignment horizontal="center" vertical="center"/>
    </xf>
    <xf numFmtId="164" fontId="47" fillId="0" borderId="0" xfId="83" applyFont="1" applyBorder="1" applyAlignment="1">
      <alignment horizontal="center" vertical="center"/>
    </xf>
    <xf numFmtId="164" fontId="15" fillId="0" borderId="0" xfId="83" applyFont="1" applyBorder="1" applyAlignment="1">
      <alignment horizontal="left" vertical="center"/>
    </xf>
    <xf numFmtId="0" fontId="47" fillId="0" borderId="0" xfId="0" applyFont="1" applyFill="1" applyBorder="1" applyAlignment="1">
      <alignment horizontal="left" vertical="center"/>
    </xf>
    <xf numFmtId="0" fontId="47" fillId="0" borderId="0" xfId="0" applyFont="1" applyFill="1" applyBorder="1" applyAlignment="1">
      <alignment horizontal="left" vertical="center" wrapText="1"/>
    </xf>
    <xf numFmtId="164" fontId="4" fillId="0" borderId="0" xfId="83" applyFont="1" applyBorder="1" applyAlignment="1">
      <alignment horizontal="left" vertical="center"/>
    </xf>
    <xf numFmtId="164" fontId="0" fillId="0" borderId="0" xfId="83" applyFont="1" applyFill="1" applyBorder="1" applyAlignment="1">
      <alignment horizontal="left" vertical="center"/>
    </xf>
    <xf numFmtId="164" fontId="48" fillId="0" borderId="0" xfId="83" applyFont="1" applyFill="1" applyBorder="1" applyAlignment="1">
      <alignment horizontal="center" vertical="center"/>
    </xf>
    <xf numFmtId="164" fontId="55" fillId="0" borderId="0" xfId="83" applyFont="1" applyFill="1" applyBorder="1" applyAlignment="1">
      <alignment vertical="center"/>
    </xf>
    <xf numFmtId="164" fontId="55" fillId="0" borderId="0" xfId="83" applyFont="1" applyFill="1" applyBorder="1" applyAlignment="1">
      <alignment horizontal="left" vertical="center" wrapText="1"/>
    </xf>
    <xf numFmtId="164" fontId="55" fillId="0" borderId="0" xfId="83" applyFont="1" applyFill="1" applyBorder="1" applyAlignment="1">
      <alignment horizontal="center" vertical="center" wrapText="1"/>
    </xf>
    <xf numFmtId="164" fontId="0" fillId="0" borderId="0" xfId="83" applyFont="1" applyBorder="1" applyAlignment="1">
      <alignment horizontal="center" vertical="center" wrapText="1"/>
    </xf>
    <xf numFmtId="0" fontId="15" fillId="0" borderId="35" xfId="0" applyFont="1" applyFill="1" applyBorder="1" applyAlignment="1">
      <alignment horizontal="center" vertical="center" wrapText="1"/>
    </xf>
    <xf numFmtId="165" fontId="54" fillId="36" borderId="15" xfId="64" applyFont="1" applyFill="1" applyBorder="1" applyAlignment="1">
      <alignment horizontal="right" vertical="center"/>
    </xf>
    <xf numFmtId="165" fontId="55" fillId="0" borderId="15" xfId="64" applyFont="1" applyFill="1" applyBorder="1" applyAlignment="1">
      <alignment horizontal="left" vertical="center"/>
    </xf>
    <xf numFmtId="165" fontId="54" fillId="28" borderId="15" xfId="64" applyFont="1" applyFill="1" applyBorder="1" applyAlignment="1">
      <alignment horizontal="right" vertical="center"/>
    </xf>
    <xf numFmtId="165" fontId="54" fillId="29" borderId="15" xfId="64" quotePrefix="1" applyFont="1" applyFill="1" applyBorder="1" applyAlignment="1">
      <alignment horizontal="right" vertical="center"/>
    </xf>
    <xf numFmtId="165" fontId="54" fillId="32" borderId="15" xfId="64" applyFont="1" applyFill="1" applyBorder="1" applyAlignment="1">
      <alignment horizontal="center" vertical="center"/>
    </xf>
    <xf numFmtId="4" fontId="55" fillId="0" borderId="24" xfId="0" applyNumberFormat="1" applyFont="1" applyFill="1" applyBorder="1" applyAlignment="1">
      <alignment vertical="center" wrapText="1"/>
    </xf>
    <xf numFmtId="164" fontId="4" fillId="0" borderId="0" xfId="83" applyFont="1" applyFill="1" applyBorder="1" applyAlignment="1">
      <alignment horizontal="left" vertical="center"/>
    </xf>
    <xf numFmtId="164" fontId="4" fillId="0" borderId="0" xfId="83" applyFont="1" applyFill="1" applyBorder="1" applyAlignment="1">
      <alignment horizontal="center" vertical="center" wrapText="1"/>
    </xf>
    <xf numFmtId="164" fontId="15" fillId="38" borderId="0" xfId="83" applyFont="1" applyFill="1" applyBorder="1" applyAlignment="1">
      <alignment horizontal="center" vertical="center"/>
    </xf>
    <xf numFmtId="164" fontId="0" fillId="0" borderId="24" xfId="83" applyFont="1" applyBorder="1" applyAlignment="1">
      <alignment horizontal="left" vertical="center"/>
    </xf>
    <xf numFmtId="164" fontId="9" fillId="0" borderId="0" xfId="83" applyFont="1" applyBorder="1" applyAlignment="1">
      <alignment horizontal="left" vertical="center"/>
    </xf>
    <xf numFmtId="164" fontId="0" fillId="0" borderId="25" xfId="83" applyFont="1" applyBorder="1" applyAlignment="1">
      <alignment horizontal="center" vertical="center"/>
    </xf>
    <xf numFmtId="164" fontId="4" fillId="0" borderId="24" xfId="83" applyFont="1" applyBorder="1" applyAlignment="1">
      <alignment horizontal="left" vertical="center"/>
    </xf>
    <xf numFmtId="164" fontId="0" fillId="0" borderId="0" xfId="83" applyFont="1" applyFill="1" applyBorder="1" applyAlignment="1">
      <alignment horizontal="center" vertical="center" wrapText="1"/>
    </xf>
    <xf numFmtId="164" fontId="4" fillId="0" borderId="0" xfId="83" applyFont="1" applyFill="1" applyBorder="1" applyAlignment="1">
      <alignment vertical="center"/>
    </xf>
    <xf numFmtId="164" fontId="4" fillId="0" borderId="0" xfId="83" applyFont="1" applyBorder="1" applyAlignment="1">
      <alignment horizontal="right" vertical="center"/>
    </xf>
    <xf numFmtId="164" fontId="0" fillId="39" borderId="0" xfId="83" applyFont="1" applyFill="1" applyBorder="1" applyAlignment="1">
      <alignment horizontal="center" vertical="center"/>
    </xf>
    <xf numFmtId="4" fontId="73" fillId="0" borderId="0" xfId="0" applyNumberFormat="1" applyFont="1" applyFill="1" applyBorder="1" applyAlignment="1">
      <alignment vertical="center" wrapText="1"/>
    </xf>
    <xf numFmtId="164" fontId="55" fillId="39" borderId="0" xfId="83" applyFont="1" applyFill="1" applyBorder="1" applyAlignment="1">
      <alignment horizontal="left" vertical="center" wrapText="1"/>
    </xf>
    <xf numFmtId="164" fontId="4" fillId="39" borderId="0" xfId="83" applyFont="1" applyFill="1" applyBorder="1" applyAlignment="1">
      <alignment horizontal="center" vertical="center" wrapText="1"/>
    </xf>
    <xf numFmtId="164" fontId="4" fillId="39" borderId="0" xfId="83" applyFont="1" applyFill="1" applyBorder="1" applyAlignment="1">
      <alignment horizontal="center" vertical="center"/>
    </xf>
    <xf numFmtId="164" fontId="4" fillId="0" borderId="0" xfId="83" applyFont="1" applyFill="1" applyBorder="1" applyAlignment="1">
      <alignment horizontal="left" vertical="center" wrapText="1"/>
    </xf>
    <xf numFmtId="0" fontId="4" fillId="0" borderId="24" xfId="0" applyFont="1" applyBorder="1" applyAlignment="1">
      <alignment horizontal="left" vertical="center" wrapText="1"/>
    </xf>
    <xf numFmtId="164" fontId="4" fillId="0" borderId="0" xfId="83" applyFont="1" applyBorder="1" applyAlignment="1">
      <alignment vertical="center"/>
    </xf>
    <xf numFmtId="0" fontId="4" fillId="0" borderId="0" xfId="0" applyFont="1" applyBorder="1" applyAlignment="1">
      <alignment horizontal="center" vertical="center"/>
    </xf>
    <xf numFmtId="0" fontId="15" fillId="0" borderId="30" xfId="0" applyFont="1" applyFill="1" applyBorder="1" applyAlignment="1">
      <alignment horizontal="center" vertical="center" wrapText="1"/>
    </xf>
    <xf numFmtId="164" fontId="4" fillId="0" borderId="27" xfId="83" applyFont="1" applyBorder="1" applyAlignment="1">
      <alignment horizontal="center" vertical="center"/>
    </xf>
    <xf numFmtId="164" fontId="0" fillId="39" borderId="27" xfId="83" applyFont="1" applyFill="1" applyBorder="1" applyAlignment="1">
      <alignment horizontal="center" vertical="center"/>
    </xf>
    <xf numFmtId="164" fontId="55" fillId="0" borderId="27" xfId="83" applyFont="1" applyFill="1" applyBorder="1" applyAlignment="1">
      <alignment vertical="center"/>
    </xf>
    <xf numFmtId="164" fontId="54" fillId="0" borderId="27" xfId="83" applyFont="1" applyFill="1" applyBorder="1" applyAlignment="1">
      <alignment vertical="center"/>
    </xf>
    <xf numFmtId="164" fontId="4" fillId="0" borderId="27" xfId="83" applyFont="1" applyBorder="1" applyAlignment="1">
      <alignment horizontal="center" vertical="center" wrapText="1"/>
    </xf>
    <xf numFmtId="164" fontId="0" fillId="0" borderId="27" xfId="83" applyFont="1" applyBorder="1" applyAlignment="1">
      <alignment horizontal="center" vertical="center"/>
    </xf>
    <xf numFmtId="164" fontId="55" fillId="0" borderId="27" xfId="83" applyFont="1" applyFill="1" applyBorder="1" applyAlignment="1">
      <alignment horizontal="left" vertical="center"/>
    </xf>
    <xf numFmtId="4" fontId="55" fillId="0" borderId="24" xfId="0" applyNumberFormat="1" applyFont="1" applyFill="1" applyBorder="1" applyAlignment="1">
      <alignment horizontal="left" vertical="center" wrapText="1"/>
    </xf>
    <xf numFmtId="164" fontId="55" fillId="0" borderId="27" xfId="83" applyFont="1" applyFill="1" applyBorder="1" applyAlignment="1">
      <alignment horizontal="left" vertical="center" wrapText="1"/>
    </xf>
    <xf numFmtId="164" fontId="55" fillId="39" borderId="27" xfId="83" applyFont="1" applyFill="1" applyBorder="1" applyAlignment="1">
      <alignment horizontal="left" vertical="center" wrapText="1"/>
    </xf>
    <xf numFmtId="164" fontId="55" fillId="39" borderId="27" xfId="83" applyFont="1" applyFill="1" applyBorder="1" applyAlignment="1">
      <alignment vertical="center"/>
    </xf>
    <xf numFmtId="164" fontId="4" fillId="39" borderId="27" xfId="83" applyFont="1" applyFill="1" applyBorder="1" applyAlignment="1">
      <alignment horizontal="center" vertical="center" wrapText="1"/>
    </xf>
    <xf numFmtId="164" fontId="55" fillId="0" borderId="27" xfId="83" applyFont="1" applyFill="1" applyBorder="1" applyAlignment="1">
      <alignment horizontal="center" vertical="center" wrapText="1"/>
    </xf>
    <xf numFmtId="164" fontId="55" fillId="0" borderId="24" xfId="83" applyFont="1" applyFill="1" applyBorder="1" applyAlignment="1">
      <alignment horizontal="left" vertical="center" wrapText="1"/>
    </xf>
    <xf numFmtId="164" fontId="4" fillId="39" borderId="27" xfId="83" applyFont="1" applyFill="1" applyBorder="1" applyAlignment="1">
      <alignment horizontal="center" vertical="center"/>
    </xf>
    <xf numFmtId="164" fontId="4" fillId="0" borderId="24" xfId="83" applyFont="1" applyBorder="1" applyAlignment="1">
      <alignment horizontal="center" vertical="center"/>
    </xf>
    <xf numFmtId="164" fontId="4" fillId="0" borderId="27" xfId="83" applyFont="1" applyFill="1" applyBorder="1" applyAlignment="1">
      <alignment horizontal="center" vertical="center"/>
    </xf>
    <xf numFmtId="164" fontId="0" fillId="0" borderId="27" xfId="83" applyFont="1" applyBorder="1" applyAlignment="1">
      <alignment horizontal="center" vertical="center" wrapText="1"/>
    </xf>
    <xf numFmtId="49" fontId="0" fillId="0" borderId="27" xfId="83" applyNumberFormat="1" applyFont="1" applyBorder="1" applyAlignment="1">
      <alignment horizontal="center" vertical="center"/>
    </xf>
    <xf numFmtId="164" fontId="4" fillId="0" borderId="27" xfId="83" applyFont="1" applyFill="1" applyBorder="1" applyAlignment="1">
      <alignment horizontal="center" vertical="center" wrapText="1"/>
    </xf>
    <xf numFmtId="164" fontId="4" fillId="0" borderId="27" xfId="83" applyFont="1" applyBorder="1" applyAlignment="1">
      <alignment vertical="center"/>
    </xf>
    <xf numFmtId="164" fontId="0" fillId="0" borderId="27" xfId="83" applyFont="1" applyFill="1" applyBorder="1" applyAlignment="1">
      <alignment horizontal="center" vertical="center"/>
    </xf>
    <xf numFmtId="164" fontId="4" fillId="0" borderId="24" xfId="83" applyFont="1" applyFill="1" applyBorder="1" applyAlignment="1">
      <alignment horizontal="left" vertical="center" wrapText="1"/>
    </xf>
    <xf numFmtId="0" fontId="47" fillId="0" borderId="0" xfId="83" applyNumberFormat="1" applyFont="1" applyBorder="1" applyAlignment="1">
      <alignment horizontal="center" vertical="center" wrapText="1"/>
    </xf>
    <xf numFmtId="0" fontId="0" fillId="0" borderId="0" xfId="0" applyAlignment="1">
      <alignment horizontal="center" vertical="center"/>
    </xf>
    <xf numFmtId="0" fontId="9" fillId="0" borderId="0" xfId="0" applyFont="1" applyBorder="1" applyAlignment="1">
      <alignment horizontal="center" vertical="center"/>
    </xf>
    <xf numFmtId="0" fontId="0" fillId="0" borderId="0" xfId="0" applyFill="1" applyBorder="1" applyAlignment="1">
      <alignment horizontal="center" vertical="center"/>
    </xf>
    <xf numFmtId="0" fontId="46" fillId="0" borderId="0" xfId="0" applyFont="1" applyBorder="1" applyAlignment="1">
      <alignment horizontal="center" vertical="center"/>
    </xf>
    <xf numFmtId="0" fontId="0" fillId="0" borderId="0" xfId="0" applyBorder="1" applyAlignment="1">
      <alignment horizontal="center" vertical="center" wrapText="1"/>
    </xf>
    <xf numFmtId="0" fontId="9" fillId="0" borderId="0" xfId="0" applyFont="1" applyFill="1" applyBorder="1" applyAlignment="1">
      <alignment horizontal="center" vertical="center"/>
    </xf>
    <xf numFmtId="0" fontId="53" fillId="0" borderId="0" xfId="0" applyFont="1" applyBorder="1" applyAlignment="1">
      <alignment horizontal="center" vertical="center"/>
    </xf>
    <xf numFmtId="1" fontId="0" fillId="0" borderId="0" xfId="0" applyNumberFormat="1" applyBorder="1" applyAlignment="1">
      <alignment horizontal="center" vertical="center"/>
    </xf>
    <xf numFmtId="0" fontId="79" fillId="0" borderId="0" xfId="0" applyFont="1" applyFill="1" applyBorder="1" applyAlignment="1">
      <alignment horizontal="center" vertical="center" wrapText="1"/>
    </xf>
    <xf numFmtId="164" fontId="15" fillId="0" borderId="35" xfId="83" applyFont="1" applyBorder="1" applyAlignment="1">
      <alignment horizontal="center" vertical="center" wrapText="1"/>
    </xf>
    <xf numFmtId="164" fontId="15" fillId="0" borderId="35" xfId="83" applyFont="1" applyBorder="1" applyAlignment="1">
      <alignment horizontal="center" vertical="center"/>
    </xf>
    <xf numFmtId="164" fontId="0" fillId="0" borderId="0" xfId="83" applyFont="1" applyAlignment="1">
      <alignment horizontal="left" vertical="center"/>
    </xf>
    <xf numFmtId="164" fontId="53" fillId="0" borderId="0" xfId="83" applyFont="1" applyBorder="1" applyAlignment="1">
      <alignment horizontal="left" vertical="center"/>
    </xf>
    <xf numFmtId="164" fontId="68" fillId="0" borderId="0" xfId="83" applyFont="1" applyBorder="1" applyAlignment="1">
      <alignment horizontal="left" vertical="center"/>
    </xf>
    <xf numFmtId="164" fontId="47" fillId="0" borderId="0" xfId="83" applyFont="1" applyBorder="1" applyAlignment="1">
      <alignment horizontal="left" vertical="center"/>
    </xf>
    <xf numFmtId="164" fontId="47" fillId="0" borderId="22" xfId="83" applyFont="1" applyFill="1" applyBorder="1" applyAlignment="1">
      <alignment horizontal="left" vertical="center"/>
    </xf>
    <xf numFmtId="164" fontId="47" fillId="0" borderId="0" xfId="83" applyFont="1" applyFill="1" applyBorder="1" applyAlignment="1">
      <alignment horizontal="left" vertical="center"/>
    </xf>
    <xf numFmtId="164" fontId="0" fillId="0" borderId="22" xfId="83" applyFont="1" applyBorder="1" applyAlignment="1">
      <alignment horizontal="left" vertical="center" wrapText="1"/>
    </xf>
    <xf numFmtId="164" fontId="0" fillId="0" borderId="25" xfId="83" applyFont="1" applyBorder="1" applyAlignment="1">
      <alignment horizontal="left" vertical="center"/>
    </xf>
    <xf numFmtId="164" fontId="0" fillId="39" borderId="27" xfId="83" applyFont="1" applyFill="1" applyBorder="1" applyAlignment="1">
      <alignment horizontal="left" vertical="center"/>
    </xf>
    <xf numFmtId="164" fontId="0" fillId="0" borderId="24" xfId="83" applyFont="1" applyBorder="1" applyAlignment="1">
      <alignment horizontal="center" vertical="center"/>
    </xf>
    <xf numFmtId="0" fontId="71" fillId="0" borderId="0" xfId="0" applyFont="1" applyBorder="1" applyAlignment="1">
      <alignment vertical="center"/>
    </xf>
    <xf numFmtId="0" fontId="0" fillId="0" borderId="24" xfId="0" applyBorder="1" applyAlignment="1">
      <alignment vertical="center"/>
    </xf>
    <xf numFmtId="0" fontId="75" fillId="0" borderId="0" xfId="0" applyFont="1" applyBorder="1" applyAlignment="1">
      <alignment horizontal="center" vertical="center"/>
    </xf>
    <xf numFmtId="164" fontId="47" fillId="0" borderId="24" xfId="83" applyFont="1" applyBorder="1" applyAlignment="1">
      <alignment horizontal="left" vertical="center"/>
    </xf>
    <xf numFmtId="164" fontId="4" fillId="39" borderId="0" xfId="83" applyFont="1" applyFill="1" applyBorder="1" applyAlignment="1">
      <alignment horizontal="left" vertical="center"/>
    </xf>
    <xf numFmtId="164" fontId="0" fillId="0" borderId="24" xfId="83" quotePrefix="1" applyFont="1" applyBorder="1" applyAlignment="1">
      <alignment horizontal="center" vertical="center"/>
    </xf>
    <xf numFmtId="0" fontId="71" fillId="0" borderId="0" xfId="0" applyFont="1" applyAlignment="1">
      <alignment vertical="center"/>
    </xf>
    <xf numFmtId="0" fontId="15" fillId="0" borderId="24" xfId="0" applyFont="1" applyBorder="1" applyAlignment="1">
      <alignment horizontal="center" vertical="center"/>
    </xf>
    <xf numFmtId="0" fontId="0" fillId="0" borderId="0" xfId="0" applyBorder="1" applyAlignment="1">
      <alignment vertical="center"/>
    </xf>
    <xf numFmtId="164" fontId="51" fillId="0" borderId="24" xfId="83" applyFont="1" applyBorder="1" applyAlignment="1">
      <alignment horizontal="center" vertical="center"/>
    </xf>
    <xf numFmtId="0" fontId="4" fillId="0" borderId="24" xfId="0" applyFont="1" applyBorder="1" applyAlignment="1">
      <alignment vertical="center"/>
    </xf>
    <xf numFmtId="43" fontId="53" fillId="0" borderId="0" xfId="0" applyNumberFormat="1" applyFont="1" applyBorder="1" applyAlignment="1">
      <alignment vertical="center"/>
    </xf>
    <xf numFmtId="164" fontId="4" fillId="39" borderId="27" xfId="83" applyFont="1" applyFill="1" applyBorder="1" applyAlignment="1">
      <alignment horizontal="left" vertical="center"/>
    </xf>
    <xf numFmtId="164" fontId="4" fillId="0" borderId="27" xfId="83" applyFont="1" applyBorder="1" applyAlignment="1">
      <alignment horizontal="left" vertical="center"/>
    </xf>
    <xf numFmtId="164" fontId="15" fillId="0" borderId="27" xfId="83" applyFont="1" applyBorder="1" applyAlignment="1">
      <alignment horizontal="left" vertical="center"/>
    </xf>
    <xf numFmtId="0" fontId="74" fillId="0" borderId="0" xfId="0" applyFont="1" applyBorder="1" applyAlignment="1">
      <alignment horizontal="center" vertical="center"/>
    </xf>
    <xf numFmtId="164" fontId="46" fillId="0" borderId="24" xfId="83" applyFont="1" applyBorder="1" applyAlignment="1">
      <alignment horizontal="left" vertical="center"/>
    </xf>
    <xf numFmtId="164" fontId="9" fillId="0" borderId="24" xfId="83" applyFont="1" applyBorder="1" applyAlignment="1">
      <alignment horizontal="left" vertical="center"/>
    </xf>
    <xf numFmtId="0" fontId="76" fillId="0" borderId="0" xfId="0" applyFont="1" applyBorder="1" applyAlignment="1">
      <alignment horizontal="center" vertical="center"/>
    </xf>
    <xf numFmtId="0" fontId="15" fillId="0" borderId="0" xfId="0" applyFont="1" applyAlignment="1">
      <alignment vertical="center"/>
    </xf>
    <xf numFmtId="49" fontId="4" fillId="0" borderId="24" xfId="0" applyNumberFormat="1" applyFont="1" applyBorder="1" applyAlignment="1">
      <alignment vertical="center"/>
    </xf>
    <xf numFmtId="0" fontId="0" fillId="0" borderId="0" xfId="0" applyAlignment="1">
      <alignment vertical="center" wrapText="1"/>
    </xf>
    <xf numFmtId="0" fontId="0" fillId="0" borderId="24" xfId="0" applyBorder="1" applyAlignment="1">
      <alignment vertical="center" wrapText="1"/>
    </xf>
    <xf numFmtId="43" fontId="53" fillId="0" borderId="0" xfId="0" applyNumberFormat="1" applyFont="1" applyBorder="1" applyAlignment="1">
      <alignment horizontal="center" vertical="center"/>
    </xf>
    <xf numFmtId="164" fontId="15" fillId="0" borderId="24" xfId="83" applyFont="1" applyBorder="1" applyAlignment="1">
      <alignment horizontal="center" vertical="center"/>
    </xf>
    <xf numFmtId="164" fontId="4" fillId="0" borderId="24" xfId="83" applyFont="1" applyFill="1" applyBorder="1" applyAlignment="1">
      <alignment horizontal="left" vertical="center"/>
    </xf>
    <xf numFmtId="43" fontId="53" fillId="0" borderId="0" xfId="0" applyNumberFormat="1" applyFont="1" applyFill="1" applyBorder="1" applyAlignment="1">
      <alignment horizontal="center" vertical="center"/>
    </xf>
    <xf numFmtId="0" fontId="53" fillId="0" borderId="0" xfId="0" applyFont="1" applyFill="1" applyBorder="1" applyAlignment="1">
      <alignment horizontal="center" vertical="center"/>
    </xf>
    <xf numFmtId="164" fontId="0" fillId="0" borderId="27" xfId="83" applyFont="1" applyFill="1" applyBorder="1" applyAlignment="1">
      <alignment horizontal="left" vertical="center"/>
    </xf>
    <xf numFmtId="164" fontId="0" fillId="0" borderId="24" xfId="83" quotePrefix="1" applyFont="1" applyFill="1" applyBorder="1" applyAlignment="1">
      <alignment horizontal="center" vertical="center"/>
    </xf>
    <xf numFmtId="164" fontId="4" fillId="0" borderId="27" xfId="83" applyFont="1" applyFill="1" applyBorder="1" applyAlignment="1">
      <alignment horizontal="left" vertical="center"/>
    </xf>
    <xf numFmtId="43" fontId="71" fillId="0" borderId="0" xfId="0" applyNumberFormat="1" applyFont="1" applyFill="1" applyBorder="1" applyAlignment="1">
      <alignment horizontal="center" vertical="center"/>
    </xf>
    <xf numFmtId="0" fontId="71" fillId="0" borderId="0" xfId="0" applyFont="1" applyFill="1" applyBorder="1" applyAlignment="1">
      <alignment horizontal="center" vertical="center"/>
    </xf>
    <xf numFmtId="0" fontId="71" fillId="0" borderId="0" xfId="0" applyFont="1" applyBorder="1" applyAlignment="1">
      <alignment horizontal="left" vertical="center"/>
    </xf>
    <xf numFmtId="0" fontId="71" fillId="0" borderId="0" xfId="0" applyFont="1" applyBorder="1" applyAlignment="1">
      <alignment horizontal="center" vertical="center"/>
    </xf>
    <xf numFmtId="164" fontId="47" fillId="0" borderId="24" xfId="83" applyFont="1" applyFill="1" applyBorder="1" applyAlignment="1">
      <alignment horizontal="center" vertical="center"/>
    </xf>
    <xf numFmtId="164" fontId="47" fillId="0" borderId="24" xfId="83" applyFont="1" applyBorder="1" applyAlignment="1">
      <alignment horizontal="center" vertical="center"/>
    </xf>
    <xf numFmtId="164" fontId="9" fillId="0" borderId="0" xfId="83" applyFont="1" applyBorder="1" applyAlignment="1">
      <alignment horizontal="center" vertical="center"/>
    </xf>
    <xf numFmtId="164" fontId="9" fillId="0" borderId="24" xfId="83" applyFont="1" applyBorder="1" applyAlignment="1">
      <alignment horizontal="center" vertical="center"/>
    </xf>
    <xf numFmtId="164" fontId="9" fillId="0" borderId="27" xfId="83" applyFont="1" applyBorder="1" applyAlignment="1">
      <alignment horizontal="left" vertical="center"/>
    </xf>
    <xf numFmtId="164" fontId="47" fillId="0" borderId="53" xfId="83" applyFont="1" applyFill="1" applyBorder="1" applyAlignment="1">
      <alignment horizontal="left" vertical="center"/>
    </xf>
    <xf numFmtId="164" fontId="47" fillId="0" borderId="52" xfId="83" applyFont="1" applyFill="1" applyBorder="1" applyAlignment="1">
      <alignment horizontal="center" vertical="center"/>
    </xf>
    <xf numFmtId="164" fontId="47" fillId="0" borderId="27" xfId="83" applyFont="1" applyFill="1" applyBorder="1" applyAlignment="1">
      <alignment horizontal="left" vertical="center"/>
    </xf>
    <xf numFmtId="0" fontId="75" fillId="0" borderId="0" xfId="0" applyFont="1" applyFill="1" applyBorder="1" applyAlignment="1">
      <alignment horizontal="left" vertical="center"/>
    </xf>
    <xf numFmtId="0" fontId="47" fillId="0" borderId="24" xfId="0" applyFont="1" applyFill="1" applyBorder="1" applyAlignment="1">
      <alignment horizontal="left" vertical="center"/>
    </xf>
    <xf numFmtId="0" fontId="75" fillId="0" borderId="0" xfId="0" applyFont="1" applyFill="1" applyBorder="1" applyAlignment="1">
      <alignment vertical="center"/>
    </xf>
    <xf numFmtId="164" fontId="47" fillId="0" borderId="24" xfId="83" applyFont="1" applyFill="1" applyBorder="1" applyAlignment="1">
      <alignment horizontal="left" vertical="center"/>
    </xf>
    <xf numFmtId="0" fontId="47" fillId="0" borderId="0" xfId="0" applyFont="1" applyFill="1" applyBorder="1" applyAlignment="1">
      <alignment vertical="center"/>
    </xf>
    <xf numFmtId="0" fontId="75" fillId="0" borderId="0" xfId="0" applyFont="1" applyFill="1" applyBorder="1" applyAlignment="1">
      <alignment horizontal="left" vertical="center" wrapText="1"/>
    </xf>
    <xf numFmtId="0" fontId="47" fillId="0" borderId="24" xfId="0" applyFont="1" applyFill="1" applyBorder="1" applyAlignment="1">
      <alignment horizontal="left" vertical="center" wrapText="1"/>
    </xf>
    <xf numFmtId="0" fontId="76" fillId="0" borderId="0" xfId="0" applyFont="1" applyBorder="1" applyAlignment="1">
      <alignment vertical="center"/>
    </xf>
    <xf numFmtId="164" fontId="70" fillId="0" borderId="0" xfId="83" applyFont="1" applyFill="1" applyBorder="1" applyAlignment="1">
      <alignment horizontal="left" vertical="center"/>
    </xf>
    <xf numFmtId="164" fontId="70" fillId="0" borderId="0" xfId="83" applyFont="1" applyFill="1" applyBorder="1" applyAlignment="1">
      <alignment horizontal="center" vertical="center"/>
    </xf>
    <xf numFmtId="164" fontId="15" fillId="0" borderId="24" xfId="83" applyFont="1" applyFill="1" applyBorder="1" applyAlignment="1">
      <alignment horizontal="center" vertical="center"/>
    </xf>
    <xf numFmtId="164" fontId="46" fillId="0" borderId="27" xfId="83" applyFont="1" applyFill="1" applyBorder="1" applyAlignment="1">
      <alignment horizontal="left" vertical="center"/>
    </xf>
    <xf numFmtId="164" fontId="46" fillId="0" borderId="27" xfId="83" applyFont="1" applyBorder="1" applyAlignment="1">
      <alignment horizontal="left" vertical="center"/>
    </xf>
    <xf numFmtId="164" fontId="47" fillId="0" borderId="27" xfId="83" applyFont="1" applyBorder="1" applyAlignment="1">
      <alignment horizontal="left" vertical="center"/>
    </xf>
    <xf numFmtId="164" fontId="51" fillId="0" borderId="27" xfId="83" applyFont="1" applyBorder="1" applyAlignment="1">
      <alignment horizontal="left" vertical="center"/>
    </xf>
    <xf numFmtId="0" fontId="9" fillId="0" borderId="24" xfId="0" applyFont="1" applyBorder="1" applyAlignment="1">
      <alignment horizontal="left" vertical="center"/>
    </xf>
    <xf numFmtId="0" fontId="9" fillId="0" borderId="24" xfId="0" applyFont="1" applyBorder="1" applyAlignment="1">
      <alignment horizontal="left" vertical="center" wrapText="1"/>
    </xf>
    <xf numFmtId="43" fontId="4" fillId="0" borderId="0" xfId="0" applyNumberFormat="1" applyFont="1" applyBorder="1" applyAlignment="1">
      <alignment vertical="center"/>
    </xf>
    <xf numFmtId="164" fontId="51" fillId="0" borderId="0" xfId="83" applyFont="1" applyBorder="1" applyAlignment="1">
      <alignment horizontal="center" vertical="center"/>
    </xf>
    <xf numFmtId="164" fontId="52" fillId="0" borderId="27" xfId="83" applyFont="1" applyBorder="1" applyAlignment="1">
      <alignment horizontal="left" vertical="center"/>
    </xf>
    <xf numFmtId="164" fontId="47" fillId="0" borderId="53" xfId="83" applyFont="1" applyBorder="1" applyAlignment="1">
      <alignment horizontal="left" vertical="center"/>
    </xf>
    <xf numFmtId="164" fontId="47" fillId="0" borderId="52" xfId="83" applyFont="1" applyBorder="1" applyAlignment="1">
      <alignment horizontal="center" vertical="center"/>
    </xf>
    <xf numFmtId="0" fontId="53" fillId="0" borderId="0" xfId="0" applyNumberFormat="1" applyFont="1" applyBorder="1" applyAlignment="1">
      <alignment horizontal="center" vertical="center"/>
    </xf>
    <xf numFmtId="164" fontId="0" fillId="39" borderId="0" xfId="83" applyFont="1" applyFill="1" applyBorder="1" applyAlignment="1">
      <alignment horizontal="left" vertical="center"/>
    </xf>
    <xf numFmtId="0" fontId="75" fillId="0" borderId="22" xfId="0" applyFont="1" applyFill="1" applyBorder="1" applyAlignment="1">
      <alignment horizontal="left" vertical="center"/>
    </xf>
    <xf numFmtId="0" fontId="9" fillId="0" borderId="0" xfId="0" applyFont="1" applyAlignment="1">
      <alignment vertical="center"/>
    </xf>
    <xf numFmtId="0" fontId="9" fillId="0" borderId="0" xfId="0" applyFont="1" applyFill="1" applyAlignment="1">
      <alignment vertical="center"/>
    </xf>
    <xf numFmtId="0" fontId="9" fillId="0" borderId="0" xfId="0" applyFont="1" applyBorder="1" applyAlignment="1">
      <alignment vertical="center"/>
    </xf>
    <xf numFmtId="164" fontId="0" fillId="0" borderId="0" xfId="83" applyNumberFormat="1" applyFont="1" applyBorder="1" applyAlignment="1">
      <alignment horizontal="center" vertical="center"/>
    </xf>
    <xf numFmtId="0" fontId="15" fillId="0" borderId="24" xfId="0" applyFont="1" applyFill="1" applyBorder="1" applyAlignment="1">
      <alignment horizontal="center" vertical="center"/>
    </xf>
    <xf numFmtId="0" fontId="0" fillId="0" borderId="0" xfId="0" applyFill="1" applyAlignment="1">
      <alignment vertical="center"/>
    </xf>
    <xf numFmtId="164" fontId="4" fillId="0" borderId="27" xfId="83" applyFont="1" applyBorder="1" applyAlignment="1">
      <alignment horizontal="right" vertical="center"/>
    </xf>
    <xf numFmtId="0" fontId="4" fillId="0" borderId="0" xfId="0" applyFont="1" applyAlignment="1">
      <alignment vertical="center"/>
    </xf>
    <xf numFmtId="43" fontId="71" fillId="0" borderId="0" xfId="0" applyNumberFormat="1" applyFont="1" applyBorder="1" applyAlignment="1">
      <alignment vertical="center"/>
    </xf>
    <xf numFmtId="0" fontId="71" fillId="0" borderId="0" xfId="0" applyFont="1" applyFill="1" applyBorder="1" applyAlignment="1">
      <alignment vertical="center"/>
    </xf>
    <xf numFmtId="0" fontId="0" fillId="0" borderId="24" xfId="0" applyFill="1" applyBorder="1" applyAlignment="1">
      <alignment vertical="center"/>
    </xf>
    <xf numFmtId="0" fontId="77" fillId="0" borderId="0" xfId="0" applyFont="1" applyFill="1" applyBorder="1" applyAlignment="1">
      <alignment vertical="center"/>
    </xf>
    <xf numFmtId="164" fontId="9" fillId="0" borderId="24" xfId="83" applyFont="1" applyFill="1" applyBorder="1" applyAlignment="1">
      <alignment horizontal="left" vertical="center"/>
    </xf>
    <xf numFmtId="0" fontId="71" fillId="0" borderId="22" xfId="0" applyFont="1" applyBorder="1" applyAlignment="1">
      <alignment horizontal="left" vertical="center" wrapText="1"/>
    </xf>
    <xf numFmtId="0" fontId="0" fillId="0" borderId="52" xfId="0" applyBorder="1" applyAlignment="1">
      <alignment horizontal="left" vertical="center" wrapText="1"/>
    </xf>
    <xf numFmtId="164" fontId="0" fillId="0" borderId="28" xfId="83" applyFont="1" applyBorder="1" applyAlignment="1">
      <alignment horizontal="left" vertical="center"/>
    </xf>
    <xf numFmtId="164" fontId="0" fillId="0" borderId="26" xfId="83" applyFont="1" applyBorder="1" applyAlignment="1">
      <alignment horizontal="center" vertical="center"/>
    </xf>
    <xf numFmtId="0" fontId="71" fillId="0" borderId="25" xfId="0" applyFont="1" applyBorder="1" applyAlignment="1">
      <alignment vertical="center"/>
    </xf>
    <xf numFmtId="0" fontId="0" fillId="0" borderId="26" xfId="0" applyBorder="1" applyAlignment="1">
      <alignment vertical="center"/>
    </xf>
    <xf numFmtId="164" fontId="55" fillId="0" borderId="0" xfId="83" applyFont="1" applyFill="1" applyBorder="1" applyAlignment="1">
      <alignment vertical="center" wrapText="1"/>
    </xf>
    <xf numFmtId="0" fontId="4" fillId="0" borderId="0" xfId="0" applyFont="1"/>
    <xf numFmtId="0" fontId="4" fillId="0" borderId="16" xfId="0" applyFont="1" applyBorder="1" applyAlignment="1">
      <alignment horizontal="center" vertical="center"/>
    </xf>
    <xf numFmtId="164" fontId="4" fillId="0" borderId="15" xfId="83" applyFont="1" applyBorder="1" applyAlignment="1">
      <alignment horizontal="center" vertical="center"/>
    </xf>
    <xf numFmtId="0" fontId="4" fillId="0" borderId="15" xfId="0" applyNumberFormat="1" applyFont="1" applyBorder="1" applyAlignment="1">
      <alignment horizontal="center" vertical="center"/>
    </xf>
    <xf numFmtId="0" fontId="4" fillId="0" borderId="15" xfId="0" applyFont="1" applyBorder="1" applyAlignment="1">
      <alignment horizontal="center" vertical="center"/>
    </xf>
    <xf numFmtId="0" fontId="4" fillId="0" borderId="15"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15" fillId="0" borderId="0" xfId="0" applyFont="1" applyBorder="1" applyAlignment="1">
      <alignment vertical="center"/>
    </xf>
    <xf numFmtId="0" fontId="15" fillId="0" borderId="35" xfId="0" applyFont="1" applyBorder="1" applyAlignment="1">
      <alignment horizontal="center" vertical="center"/>
    </xf>
    <xf numFmtId="1" fontId="15" fillId="0" borderId="30" xfId="0" applyNumberFormat="1" applyFont="1" applyBorder="1" applyAlignment="1">
      <alignment horizontal="center" vertical="center"/>
    </xf>
    <xf numFmtId="0" fontId="4" fillId="0" borderId="27" xfId="0" applyFont="1" applyBorder="1" applyAlignment="1">
      <alignment horizontal="center" vertical="center"/>
    </xf>
    <xf numFmtId="1" fontId="4" fillId="0" borderId="0" xfId="0" applyNumberFormat="1" applyFont="1" applyBorder="1" applyAlignment="1">
      <alignment horizontal="center" vertical="center"/>
    </xf>
    <xf numFmtId="0" fontId="4" fillId="0" borderId="0" xfId="0" applyFont="1" applyBorder="1" applyAlignment="1">
      <alignment horizontal="left" wrapText="1"/>
    </xf>
    <xf numFmtId="165" fontId="4" fillId="0" borderId="0" xfId="64" applyFont="1" applyBorder="1"/>
    <xf numFmtId="1" fontId="15" fillId="37" borderId="33" xfId="0" applyNumberFormat="1" applyFont="1" applyFill="1" applyBorder="1" applyAlignment="1">
      <alignment vertical="center" wrapText="1"/>
    </xf>
    <xf numFmtId="0" fontId="15" fillId="37" borderId="15" xfId="0" applyFont="1" applyFill="1" applyBorder="1" applyAlignment="1">
      <alignment horizontal="left" vertical="center" wrapText="1"/>
    </xf>
    <xf numFmtId="0" fontId="15" fillId="37" borderId="15" xfId="0" applyFont="1" applyFill="1" applyBorder="1" applyAlignment="1">
      <alignment horizontal="center" vertical="center" wrapText="1"/>
    </xf>
    <xf numFmtId="164" fontId="15" fillId="37" borderId="15" xfId="83" applyFont="1" applyFill="1" applyBorder="1" applyAlignment="1">
      <alignment horizontal="center" vertical="center" wrapText="1"/>
    </xf>
    <xf numFmtId="165" fontId="15" fillId="37" borderId="15" xfId="64" applyFont="1" applyFill="1" applyBorder="1" applyAlignment="1">
      <alignment horizontal="center" vertical="center" wrapText="1"/>
    </xf>
    <xf numFmtId="1" fontId="4" fillId="0" borderId="15" xfId="0" applyNumberFormat="1" applyFont="1" applyFill="1" applyBorder="1" applyAlignment="1">
      <alignment horizontal="center" vertical="center"/>
    </xf>
    <xf numFmtId="0" fontId="80" fillId="0" borderId="15" xfId="0" applyFont="1" applyFill="1" applyBorder="1" applyAlignment="1">
      <alignment horizontal="left" vertical="center" wrapText="1"/>
    </xf>
    <xf numFmtId="0" fontId="80" fillId="0" borderId="15" xfId="0" applyFont="1" applyFill="1" applyBorder="1" applyAlignment="1">
      <alignment horizontal="center" vertical="center" wrapText="1"/>
    </xf>
    <xf numFmtId="164" fontId="4" fillId="0" borderId="15" xfId="83" applyFont="1" applyFill="1" applyBorder="1" applyAlignment="1">
      <alignment horizontal="center" vertical="center" wrapText="1"/>
    </xf>
    <xf numFmtId="0" fontId="4" fillId="0" borderId="15" xfId="74" applyFont="1" applyBorder="1" applyAlignment="1">
      <alignment horizontal="left" vertical="center" wrapText="1"/>
    </xf>
    <xf numFmtId="0" fontId="4" fillId="0" borderId="15" xfId="0" applyFont="1" applyFill="1" applyBorder="1" applyAlignment="1">
      <alignment horizontal="center" vertical="center" wrapText="1"/>
    </xf>
    <xf numFmtId="165" fontId="4" fillId="0" borderId="15" xfId="64" applyFont="1" applyFill="1" applyBorder="1" applyAlignment="1">
      <alignment horizontal="center" vertical="center" wrapText="1"/>
    </xf>
    <xf numFmtId="0" fontId="4" fillId="0" borderId="15" xfId="74" applyFont="1" applyBorder="1" applyAlignment="1" applyProtection="1">
      <alignment horizontal="left" vertical="center" wrapText="1"/>
    </xf>
    <xf numFmtId="0" fontId="4" fillId="0" borderId="15" xfId="0" applyFont="1" applyFill="1" applyBorder="1" applyAlignment="1" applyProtection="1">
      <alignment horizontal="center" vertical="center" wrapText="1"/>
    </xf>
    <xf numFmtId="164" fontId="4" fillId="0" borderId="15" xfId="83" applyFont="1" applyFill="1" applyBorder="1" applyAlignment="1" applyProtection="1">
      <alignment horizontal="center" vertical="center" wrapText="1"/>
    </xf>
    <xf numFmtId="165" fontId="4" fillId="0" borderId="15" xfId="64" applyFont="1" applyFill="1" applyBorder="1" applyAlignment="1" applyProtection="1">
      <alignment horizontal="center" vertical="center" wrapText="1"/>
    </xf>
    <xf numFmtId="164" fontId="4" fillId="0" borderId="15" xfId="83" applyFont="1" applyBorder="1" applyAlignment="1">
      <alignment horizontal="center" vertical="center" wrapText="1"/>
    </xf>
    <xf numFmtId="165" fontId="4" fillId="0" borderId="17" xfId="64" applyFont="1" applyBorder="1" applyAlignment="1">
      <alignment horizontal="center" vertical="center"/>
    </xf>
    <xf numFmtId="165" fontId="4" fillId="0" borderId="24" xfId="64" applyFont="1" applyBorder="1" applyAlignment="1">
      <alignment horizontal="center" vertical="center"/>
    </xf>
    <xf numFmtId="1" fontId="4" fillId="0" borderId="15" xfId="0" applyNumberFormat="1" applyFont="1" applyBorder="1" applyAlignment="1">
      <alignment horizontal="center"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4" fontId="4" fillId="0" borderId="0" xfId="83" applyFont="1" applyAlignment="1">
      <alignment horizontal="center" vertical="center"/>
    </xf>
    <xf numFmtId="165" fontId="4" fillId="0" borderId="0" xfId="64" applyFont="1"/>
    <xf numFmtId="165" fontId="80" fillId="0" borderId="15" xfId="64" applyFont="1" applyFill="1" applyBorder="1" applyAlignment="1">
      <alignment horizontal="center" vertical="center" wrapText="1"/>
    </xf>
    <xf numFmtId="165" fontId="54" fillId="0" borderId="15" xfId="64" applyFont="1" applyFill="1" applyBorder="1" applyAlignment="1">
      <alignment horizontal="right" vertical="center"/>
    </xf>
    <xf numFmtId="0" fontId="54" fillId="0" borderId="15" xfId="0" applyFont="1" applyFill="1" applyBorder="1" applyAlignment="1">
      <alignment horizontal="right" vertical="center" wrapText="1"/>
    </xf>
    <xf numFmtId="164" fontId="54" fillId="0" borderId="15" xfId="83" applyFont="1" applyFill="1" applyBorder="1" applyAlignment="1">
      <alignment horizontal="right" vertical="center" wrapText="1"/>
    </xf>
    <xf numFmtId="43" fontId="0" fillId="0" borderId="0" xfId="0" applyNumberFormat="1" applyAlignment="1">
      <alignment vertical="center"/>
    </xf>
    <xf numFmtId="170" fontId="0" fillId="0" borderId="0" xfId="83" applyNumberFormat="1" applyFont="1"/>
    <xf numFmtId="164" fontId="15" fillId="0" borderId="0" xfId="83" applyFont="1" applyBorder="1" applyAlignment="1">
      <alignment horizontal="center" vertical="center" wrapText="1"/>
    </xf>
    <xf numFmtId="165" fontId="15" fillId="37" borderId="17" xfId="64" applyFont="1" applyFill="1" applyBorder="1" applyAlignment="1">
      <alignment horizontal="center" vertical="center"/>
    </xf>
    <xf numFmtId="165" fontId="4" fillId="0" borderId="17" xfId="64" applyFont="1" applyFill="1" applyBorder="1" applyAlignment="1">
      <alignment horizontal="center" vertical="center" wrapText="1"/>
    </xf>
    <xf numFmtId="165" fontId="4" fillId="0" borderId="17" xfId="64" applyFont="1" applyFill="1" applyBorder="1" applyAlignment="1" applyProtection="1">
      <alignment horizontal="center" vertical="center" wrapText="1"/>
    </xf>
    <xf numFmtId="165" fontId="4" fillId="0" borderId="0" xfId="64" applyFont="1" applyAlignment="1">
      <alignment horizontal="center" vertical="center"/>
    </xf>
    <xf numFmtId="1" fontId="54" fillId="0" borderId="15" xfId="0" applyNumberFormat="1" applyFont="1" applyFill="1" applyBorder="1" applyAlignment="1">
      <alignment horizontal="left" vertical="center" wrapText="1"/>
    </xf>
    <xf numFmtId="164" fontId="54" fillId="0" borderId="15" xfId="83" applyFont="1" applyFill="1" applyBorder="1" applyAlignment="1">
      <alignment horizontal="center" vertical="center"/>
    </xf>
    <xf numFmtId="165" fontId="54" fillId="0" borderId="15" xfId="64" applyFont="1" applyFill="1" applyBorder="1" applyAlignment="1">
      <alignment horizontal="center" vertical="center"/>
    </xf>
    <xf numFmtId="165" fontId="54" fillId="0" borderId="15" xfId="64" applyFont="1" applyFill="1" applyBorder="1" applyAlignment="1">
      <alignment horizontal="right" vertical="center" wrapText="1"/>
    </xf>
    <xf numFmtId="0" fontId="0" fillId="40" borderId="15" xfId="0" applyFill="1" applyBorder="1" applyAlignment="1">
      <alignment horizontal="center" vertical="center"/>
    </xf>
    <xf numFmtId="0" fontId="0" fillId="40" borderId="15" xfId="0" applyFill="1" applyBorder="1" applyAlignment="1">
      <alignment vertical="center" wrapText="1"/>
    </xf>
    <xf numFmtId="0" fontId="0" fillId="40" borderId="15" xfId="0" applyNumberFormat="1" applyFill="1" applyBorder="1" applyAlignment="1">
      <alignment horizontal="center" vertical="center"/>
    </xf>
    <xf numFmtId="4" fontId="0" fillId="40" borderId="15" xfId="0" applyNumberFormat="1" applyFill="1" applyBorder="1" applyAlignment="1">
      <alignment horizontal="center" vertical="center"/>
    </xf>
    <xf numFmtId="0" fontId="81" fillId="41" borderId="15" xfId="0" applyNumberFormat="1" applyFont="1" applyFill="1" applyBorder="1" applyAlignment="1">
      <alignment horizontal="center" vertical="center"/>
    </xf>
    <xf numFmtId="0" fontId="81" fillId="41" borderId="15" xfId="0" applyFont="1" applyFill="1" applyBorder="1" applyAlignment="1">
      <alignment horizontal="left" vertical="center" wrapText="1"/>
    </xf>
    <xf numFmtId="0" fontId="81" fillId="41" borderId="15" xfId="0" applyFont="1" applyFill="1" applyBorder="1" applyAlignment="1">
      <alignment horizontal="center" vertical="center"/>
    </xf>
    <xf numFmtId="4" fontId="81" fillId="41" borderId="15" xfId="0" applyNumberFormat="1" applyFont="1" applyFill="1" applyBorder="1" applyAlignment="1">
      <alignment horizontal="center" vertical="center"/>
    </xf>
    <xf numFmtId="9" fontId="4" fillId="0" borderId="0" xfId="78" applyFont="1"/>
    <xf numFmtId="164" fontId="0" fillId="42" borderId="0" xfId="83" applyFont="1" applyFill="1" applyBorder="1" applyAlignment="1">
      <alignment horizontal="center" vertical="center"/>
    </xf>
    <xf numFmtId="164" fontId="4" fillId="42" borderId="24" xfId="83" applyFont="1" applyFill="1" applyBorder="1" applyAlignment="1">
      <alignment horizontal="center" vertical="center"/>
    </xf>
    <xf numFmtId="164" fontId="4" fillId="40" borderId="24" xfId="83" applyFont="1" applyFill="1" applyBorder="1" applyAlignment="1">
      <alignment horizontal="center" vertical="center"/>
    </xf>
    <xf numFmtId="164" fontId="4" fillId="0" borderId="24" xfId="83" applyFont="1" applyFill="1" applyBorder="1" applyAlignment="1">
      <alignment horizontal="center" vertical="center"/>
    </xf>
    <xf numFmtId="0" fontId="4" fillId="0" borderId="0" xfId="0" applyFont="1" applyAlignment="1">
      <alignment horizontal="right" vertical="center" wrapText="1"/>
    </xf>
    <xf numFmtId="0" fontId="4" fillId="0" borderId="27" xfId="0" applyFont="1" applyBorder="1" applyAlignment="1">
      <alignment horizontal="right" vertical="center" wrapText="1"/>
    </xf>
    <xf numFmtId="0" fontId="9" fillId="0" borderId="27" xfId="0" applyFont="1" applyBorder="1" applyAlignment="1">
      <alignment horizontal="right" vertical="center" wrapText="1"/>
    </xf>
    <xf numFmtId="0" fontId="4" fillId="0" borderId="27" xfId="0" applyFont="1" applyBorder="1" applyAlignment="1">
      <alignment horizontal="left" vertical="center" wrapText="1"/>
    </xf>
    <xf numFmtId="4" fontId="82" fillId="0" borderId="27" xfId="0" applyNumberFormat="1" applyFont="1" applyFill="1" applyBorder="1" applyAlignment="1">
      <alignment horizontal="left" vertical="center" wrapText="1"/>
    </xf>
    <xf numFmtId="0" fontId="4" fillId="0" borderId="27" xfId="0" applyFont="1" applyFill="1" applyBorder="1" applyAlignment="1">
      <alignment horizontal="right" vertical="center" wrapText="1"/>
    </xf>
    <xf numFmtId="0" fontId="4" fillId="0" borderId="27" xfId="0" applyFont="1" applyBorder="1" applyAlignment="1">
      <alignment horizontal="center" vertical="center" wrapText="1"/>
    </xf>
    <xf numFmtId="0" fontId="15" fillId="0" borderId="27" xfId="0" applyFont="1" applyBorder="1" applyAlignment="1">
      <alignment horizontal="right" vertical="center" wrapText="1"/>
    </xf>
    <xf numFmtId="0" fontId="46" fillId="0" borderId="27" xfId="0" applyFont="1" applyBorder="1" applyAlignment="1">
      <alignment horizontal="right" vertical="center" wrapText="1"/>
    </xf>
    <xf numFmtId="0" fontId="9" fillId="0" borderId="27" xfId="0" applyFont="1" applyFill="1" applyBorder="1" applyAlignment="1">
      <alignment horizontal="right" vertical="center" wrapText="1"/>
    </xf>
    <xf numFmtId="0" fontId="51" fillId="0" borderId="27" xfId="0" applyFont="1" applyFill="1" applyBorder="1" applyAlignment="1">
      <alignment horizontal="right" vertical="center" wrapText="1"/>
    </xf>
    <xf numFmtId="0" fontId="53" fillId="0" borderId="27" xfId="0" applyFont="1" applyFill="1" applyBorder="1" applyAlignment="1">
      <alignment horizontal="right" vertical="center" wrapText="1"/>
    </xf>
    <xf numFmtId="0" fontId="4" fillId="0" borderId="27" xfId="0" applyFont="1" applyBorder="1" applyAlignment="1">
      <alignment vertical="center" wrapText="1"/>
    </xf>
    <xf numFmtId="0" fontId="53" fillId="0" borderId="27" xfId="0" applyFont="1" applyBorder="1" applyAlignment="1">
      <alignment horizontal="right" vertical="center" wrapText="1"/>
    </xf>
    <xf numFmtId="0" fontId="83" fillId="0" borderId="27" xfId="0" applyFont="1" applyBorder="1" applyAlignment="1">
      <alignment horizontal="right" vertical="center" wrapText="1"/>
    </xf>
    <xf numFmtId="0" fontId="4" fillId="0" borderId="28" xfId="0" applyFont="1" applyBorder="1" applyAlignment="1">
      <alignment horizontal="right" vertical="center" wrapText="1"/>
    </xf>
    <xf numFmtId="0" fontId="4" fillId="0" borderId="53" xfId="0" applyFont="1" applyBorder="1" applyAlignment="1">
      <alignment horizontal="right" vertical="center" wrapText="1"/>
    </xf>
    <xf numFmtId="0" fontId="18" fillId="0" borderId="22" xfId="0" applyFont="1" applyFill="1" applyBorder="1" applyAlignment="1">
      <alignment horizontal="center" vertical="center"/>
    </xf>
    <xf numFmtId="164" fontId="23" fillId="0" borderId="53" xfId="83" applyFont="1" applyFill="1" applyBorder="1" applyAlignment="1">
      <alignment horizontal="center" vertical="center"/>
    </xf>
    <xf numFmtId="164" fontId="23" fillId="0" borderId="22" xfId="83" applyFont="1" applyFill="1" applyBorder="1" applyAlignment="1">
      <alignment horizontal="center" vertical="center"/>
    </xf>
    <xf numFmtId="164" fontId="23" fillId="0" borderId="52" xfId="83" applyFont="1" applyFill="1" applyBorder="1" applyAlignment="1">
      <alignment horizontal="center" vertical="center"/>
    </xf>
    <xf numFmtId="164" fontId="72" fillId="0" borderId="22" xfId="83" applyFont="1" applyFill="1" applyBorder="1" applyAlignment="1">
      <alignment horizontal="center" vertical="center"/>
    </xf>
    <xf numFmtId="0" fontId="47" fillId="0" borderId="24" xfId="0" applyFont="1" applyBorder="1" applyAlignment="1">
      <alignment horizontal="center" vertical="center" wrapText="1"/>
    </xf>
    <xf numFmtId="0" fontId="47" fillId="0" borderId="24" xfId="0" applyFont="1" applyBorder="1" applyAlignment="1">
      <alignment horizontal="center" vertical="center"/>
    </xf>
    <xf numFmtId="164" fontId="0" fillId="0" borderId="0" xfId="0" applyNumberFormat="1" applyAlignment="1">
      <alignment vertical="center"/>
    </xf>
    <xf numFmtId="166" fontId="54" fillId="29" borderId="15" xfId="0" applyNumberFormat="1" applyFont="1" applyFill="1" applyBorder="1" applyAlignment="1">
      <alignment vertical="center" wrapText="1"/>
    </xf>
    <xf numFmtId="0" fontId="24" fillId="0" borderId="0" xfId="0" applyFont="1" applyFill="1" applyAlignment="1">
      <alignment horizontal="center"/>
    </xf>
    <xf numFmtId="1" fontId="24" fillId="0" borderId="0" xfId="0" applyNumberFormat="1" applyFont="1"/>
    <xf numFmtId="0" fontId="24" fillId="0" borderId="0" xfId="0" applyFont="1" applyFill="1"/>
    <xf numFmtId="0" fontId="24" fillId="0" borderId="0" xfId="0" applyFont="1" applyFill="1" applyAlignment="1">
      <alignment horizontal="left" wrapText="1"/>
    </xf>
    <xf numFmtId="0" fontId="24" fillId="0" borderId="0" xfId="0" applyFont="1" applyFill="1" applyAlignment="1">
      <alignment horizontal="center" vertical="center"/>
    </xf>
    <xf numFmtId="164" fontId="24" fillId="0" borderId="0" xfId="83" applyFont="1" applyFill="1" applyAlignment="1">
      <alignment horizontal="center" vertical="center"/>
    </xf>
    <xf numFmtId="165" fontId="24" fillId="0" borderId="0" xfId="64" applyFont="1" applyFill="1" applyAlignment="1">
      <alignment horizontal="center" vertical="center"/>
    </xf>
    <xf numFmtId="165" fontId="24" fillId="0" borderId="0" xfId="64" applyFont="1" applyFill="1" applyAlignment="1">
      <alignment vertical="center"/>
    </xf>
    <xf numFmtId="0" fontId="24" fillId="0" borderId="0" xfId="0" applyFont="1"/>
    <xf numFmtId="165" fontId="54" fillId="36" borderId="17" xfId="64" applyFont="1" applyFill="1" applyBorder="1" applyAlignment="1">
      <alignment horizontal="right" vertical="center"/>
    </xf>
    <xf numFmtId="1" fontId="24" fillId="0" borderId="0" xfId="0" applyNumberFormat="1" applyFont="1" applyBorder="1"/>
    <xf numFmtId="0" fontId="24" fillId="0" borderId="0" xfId="0" applyFont="1" applyFill="1" applyBorder="1"/>
    <xf numFmtId="0" fontId="24" fillId="0" borderId="0" xfId="0" applyFont="1" applyFill="1" applyBorder="1" applyAlignment="1">
      <alignment horizontal="left" wrapText="1"/>
    </xf>
    <xf numFmtId="0" fontId="24" fillId="0" borderId="0" xfId="0" applyFont="1" applyFill="1" applyBorder="1" applyAlignment="1">
      <alignment horizontal="center" vertical="center"/>
    </xf>
    <xf numFmtId="164" fontId="24" fillId="0" borderId="0" xfId="83" applyFont="1" applyFill="1" applyBorder="1" applyAlignment="1">
      <alignment horizontal="center" vertical="center"/>
    </xf>
    <xf numFmtId="165" fontId="24" fillId="0" borderId="0" xfId="64" applyFont="1" applyFill="1" applyBorder="1" applyAlignment="1">
      <alignment horizontal="center" vertical="center"/>
    </xf>
    <xf numFmtId="0" fontId="24" fillId="0" borderId="0" xfId="0" applyFont="1" applyBorder="1" applyAlignment="1">
      <alignment horizontal="center" vertical="center"/>
    </xf>
    <xf numFmtId="0" fontId="24" fillId="32" borderId="0" xfId="0" applyFont="1" applyFill="1"/>
    <xf numFmtId="44" fontId="24" fillId="0" borderId="0" xfId="0" applyNumberFormat="1" applyFont="1" applyFill="1"/>
    <xf numFmtId="0" fontId="24" fillId="36" borderId="0" xfId="0" applyFont="1" applyFill="1"/>
    <xf numFmtId="0" fontId="24" fillId="0" borderId="0" xfId="0" applyFont="1" applyFill="1" applyAlignment="1">
      <alignment vertical="center"/>
    </xf>
    <xf numFmtId="0" fontId="24" fillId="0" borderId="0" xfId="0" applyFont="1" applyFill="1" applyBorder="1" applyAlignment="1">
      <alignment vertical="center" wrapText="1"/>
    </xf>
    <xf numFmtId="0" fontId="84" fillId="0" borderId="0" xfId="0" applyFont="1"/>
    <xf numFmtId="165" fontId="24" fillId="0" borderId="0" xfId="0" applyNumberFormat="1" applyFont="1"/>
    <xf numFmtId="164" fontId="0" fillId="0" borderId="27" xfId="83" applyFont="1" applyBorder="1" applyAlignment="1">
      <alignment vertical="center"/>
    </xf>
    <xf numFmtId="164" fontId="0" fillId="0" borderId="0" xfId="83" applyFont="1" applyBorder="1" applyAlignment="1">
      <alignment vertical="center"/>
    </xf>
    <xf numFmtId="164" fontId="0" fillId="0" borderId="24" xfId="83" applyFont="1" applyBorder="1" applyAlignment="1">
      <alignment vertical="center"/>
    </xf>
    <xf numFmtId="164" fontId="54" fillId="0" borderId="27" xfId="83"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80" fillId="0" borderId="0" xfId="0" applyFont="1" applyFill="1" applyBorder="1" applyAlignment="1">
      <alignment horizontal="left" vertical="center" wrapText="1"/>
    </xf>
    <xf numFmtId="0" fontId="80" fillId="0" borderId="0" xfId="0" applyFont="1" applyFill="1" applyBorder="1" applyAlignment="1">
      <alignment horizontal="center" vertical="center" wrapText="1"/>
    </xf>
    <xf numFmtId="165" fontId="80" fillId="0" borderId="0" xfId="64" applyFont="1" applyFill="1" applyBorder="1" applyAlignment="1">
      <alignment horizontal="center" vertical="center" wrapText="1"/>
    </xf>
    <xf numFmtId="1" fontId="25" fillId="0" borderId="15" xfId="83" applyNumberFormat="1" applyFont="1" applyFill="1" applyBorder="1" applyAlignment="1">
      <alignment horizontal="center" vertical="center"/>
    </xf>
    <xf numFmtId="1" fontId="24" fillId="0" borderId="15" xfId="69" applyNumberFormat="1" applyFont="1" applyFill="1" applyBorder="1" applyAlignment="1">
      <alignment horizontal="center" vertical="center"/>
    </xf>
    <xf numFmtId="0" fontId="24" fillId="0" borderId="16" xfId="0" applyFont="1" applyBorder="1" applyAlignment="1">
      <alignment horizontal="center" vertical="center"/>
    </xf>
    <xf numFmtId="0" fontId="15" fillId="37" borderId="15" xfId="0" applyNumberFormat="1" applyFont="1" applyFill="1" applyBorder="1" applyAlignment="1">
      <alignment horizontal="left" vertical="center" wrapText="1"/>
    </xf>
    <xf numFmtId="0" fontId="15" fillId="0" borderId="27" xfId="0" applyFont="1" applyBorder="1" applyAlignment="1">
      <alignment horizontal="left" vertical="center"/>
    </xf>
    <xf numFmtId="0" fontId="25" fillId="0" borderId="15" xfId="83" applyNumberFormat="1" applyFont="1" applyFill="1" applyBorder="1" applyAlignment="1">
      <alignment horizontal="center" vertical="center"/>
    </xf>
    <xf numFmtId="0" fontId="0" fillId="0" borderId="15" xfId="0" applyBorder="1" applyAlignment="1">
      <alignment horizontal="center" vertical="center"/>
    </xf>
    <xf numFmtId="0" fontId="56" fillId="0" borderId="0" xfId="0" applyFont="1" applyBorder="1" applyAlignment="1">
      <alignment horizontal="center" wrapText="1"/>
    </xf>
    <xf numFmtId="1" fontId="15" fillId="37" borderId="21" xfId="0" applyNumberFormat="1" applyFont="1" applyFill="1" applyBorder="1" applyAlignment="1">
      <alignment horizontal="center" vertical="center" wrapText="1"/>
    </xf>
    <xf numFmtId="1" fontId="15" fillId="37" borderId="20" xfId="0" applyNumberFormat="1" applyFont="1" applyFill="1" applyBorder="1" applyAlignment="1">
      <alignment horizontal="center" vertical="center" wrapText="1"/>
    </xf>
    <xf numFmtId="0" fontId="0" fillId="0" borderId="0" xfId="0" applyBorder="1"/>
    <xf numFmtId="0" fontId="53" fillId="0" borderId="27" xfId="0" applyFont="1" applyBorder="1" applyAlignment="1">
      <alignment horizontal="left" vertical="center"/>
    </xf>
    <xf numFmtId="0" fontId="0" fillId="0" borderId="15" xfId="0" applyNumberFormat="1" applyBorder="1" applyAlignment="1">
      <alignment horizontal="center" vertical="center"/>
    </xf>
    <xf numFmtId="164" fontId="0" fillId="0" borderId="0" xfId="83" applyFont="1" applyAlignment="1">
      <alignment horizontal="right" vertical="center"/>
    </xf>
    <xf numFmtId="164" fontId="15" fillId="0" borderId="32" xfId="83" applyFont="1" applyBorder="1" applyAlignment="1">
      <alignment horizontal="right" vertical="center"/>
    </xf>
    <xf numFmtId="164" fontId="23" fillId="0" borderId="22" xfId="83" applyFont="1" applyFill="1" applyBorder="1" applyAlignment="1">
      <alignment horizontal="right" vertical="center"/>
    </xf>
    <xf numFmtId="164" fontId="15" fillId="0" borderId="0" xfId="83" applyFont="1" applyFill="1" applyBorder="1" applyAlignment="1">
      <alignment horizontal="right" vertical="center"/>
    </xf>
    <xf numFmtId="164" fontId="0" fillId="0" borderId="0" xfId="83" applyFont="1" applyBorder="1" applyAlignment="1">
      <alignment horizontal="right" vertical="center"/>
    </xf>
    <xf numFmtId="164" fontId="68" fillId="0" borderId="0" xfId="83" applyFont="1" applyBorder="1" applyAlignment="1">
      <alignment horizontal="right" vertical="center"/>
    </xf>
    <xf numFmtId="164" fontId="53" fillId="0" borderId="0" xfId="83" applyFont="1" applyBorder="1" applyAlignment="1">
      <alignment horizontal="right" vertical="center"/>
    </xf>
    <xf numFmtId="164" fontId="55" fillId="0" borderId="0" xfId="83" applyFont="1" applyFill="1" applyBorder="1" applyAlignment="1">
      <alignment horizontal="right" vertical="center" wrapText="1"/>
    </xf>
    <xf numFmtId="164" fontId="15" fillId="0" borderId="0" xfId="83" applyFont="1" applyBorder="1" applyAlignment="1">
      <alignment horizontal="right" vertical="center"/>
    </xf>
    <xf numFmtId="164" fontId="4" fillId="0" borderId="0" xfId="83" applyFont="1" applyFill="1" applyBorder="1" applyAlignment="1">
      <alignment horizontal="right" vertical="center"/>
    </xf>
    <xf numFmtId="164" fontId="47" fillId="0" borderId="0" xfId="83" applyFont="1" applyBorder="1" applyAlignment="1">
      <alignment horizontal="right" vertical="center"/>
    </xf>
    <xf numFmtId="164" fontId="9" fillId="0" borderId="0" xfId="83" applyFont="1" applyBorder="1" applyAlignment="1">
      <alignment horizontal="right" vertical="center"/>
    </xf>
    <xf numFmtId="164" fontId="47" fillId="0" borderId="22" xfId="83" applyFont="1" applyFill="1" applyBorder="1" applyAlignment="1">
      <alignment horizontal="right" vertical="center"/>
    </xf>
    <xf numFmtId="164" fontId="47" fillId="0" borderId="0" xfId="83" applyFont="1" applyFill="1" applyBorder="1" applyAlignment="1">
      <alignment horizontal="right" vertical="center"/>
    </xf>
    <xf numFmtId="164" fontId="47" fillId="0" borderId="0" xfId="83" applyFont="1" applyFill="1" applyBorder="1" applyAlignment="1">
      <alignment horizontal="right" vertical="center" wrapText="1"/>
    </xf>
    <xf numFmtId="164" fontId="49" fillId="0" borderId="0" xfId="83" applyFont="1" applyBorder="1" applyAlignment="1">
      <alignment horizontal="right" vertical="center"/>
    </xf>
    <xf numFmtId="0" fontId="0" fillId="0" borderId="0" xfId="0" applyBorder="1" applyAlignment="1">
      <alignment horizontal="right" vertical="center"/>
    </xf>
    <xf numFmtId="164" fontId="47" fillId="0" borderId="22" xfId="83" applyFont="1" applyBorder="1" applyAlignment="1">
      <alignment horizontal="right" vertical="center"/>
    </xf>
    <xf numFmtId="164" fontId="51" fillId="0" borderId="0" xfId="83" applyFont="1" applyBorder="1" applyAlignment="1">
      <alignment horizontal="right" vertical="center"/>
    </xf>
    <xf numFmtId="164" fontId="0" fillId="0" borderId="0" xfId="83" applyFont="1" applyFill="1" applyBorder="1" applyAlignment="1">
      <alignment horizontal="right" vertical="center"/>
    </xf>
    <xf numFmtId="164" fontId="4" fillId="0" borderId="0" xfId="83" quotePrefix="1" applyFont="1" applyBorder="1" applyAlignment="1">
      <alignment horizontal="right" vertical="center"/>
    </xf>
    <xf numFmtId="164" fontId="0" fillId="0" borderId="22" xfId="83" applyFont="1" applyBorder="1" applyAlignment="1">
      <alignment horizontal="right" vertical="center" wrapText="1"/>
    </xf>
    <xf numFmtId="164" fontId="0" fillId="0" borderId="25" xfId="83" applyFont="1" applyBorder="1" applyAlignment="1">
      <alignment horizontal="right" vertical="center"/>
    </xf>
    <xf numFmtId="164" fontId="70" fillId="0" borderId="0" xfId="83" applyFont="1" applyBorder="1" applyAlignment="1">
      <alignment horizontal="right" vertical="center"/>
    </xf>
    <xf numFmtId="0" fontId="51" fillId="0" borderId="0" xfId="0" applyFont="1" applyBorder="1" applyAlignment="1">
      <alignment horizontal="center" vertical="center"/>
    </xf>
    <xf numFmtId="0" fontId="54" fillId="32" borderId="16" xfId="0" applyNumberFormat="1" applyFont="1" applyFill="1" applyBorder="1" applyAlignment="1">
      <alignment horizontal="center" vertical="center"/>
    </xf>
    <xf numFmtId="1" fontId="54" fillId="32" borderId="15" xfId="0" applyNumberFormat="1" applyFont="1" applyFill="1" applyBorder="1" applyAlignment="1">
      <alignment horizontal="center" vertical="center" wrapText="1"/>
    </xf>
    <xf numFmtId="167" fontId="54" fillId="32" borderId="15" xfId="0" applyNumberFormat="1" applyFont="1" applyFill="1" applyBorder="1" applyAlignment="1">
      <alignment horizontal="center" vertical="center" wrapText="1"/>
    </xf>
    <xf numFmtId="166" fontId="85" fillId="32" borderId="15" xfId="0" applyNumberFormat="1" applyFont="1" applyFill="1" applyBorder="1" applyAlignment="1">
      <alignment horizontal="left" vertical="center" wrapText="1"/>
    </xf>
    <xf numFmtId="166" fontId="54" fillId="32" borderId="15" xfId="0" applyNumberFormat="1" applyFont="1" applyFill="1" applyBorder="1" applyAlignment="1">
      <alignment horizontal="center" vertical="center"/>
    </xf>
    <xf numFmtId="165" fontId="54" fillId="32" borderId="15" xfId="64" applyFont="1" applyFill="1" applyBorder="1" applyAlignment="1">
      <alignment horizontal="right" vertical="center"/>
    </xf>
    <xf numFmtId="1" fontId="54" fillId="0" borderId="15" xfId="64" applyNumberFormat="1" applyFont="1" applyFill="1" applyBorder="1" applyAlignment="1">
      <alignment horizontal="center" vertical="center" wrapText="1"/>
    </xf>
    <xf numFmtId="165" fontId="54" fillId="0" borderId="15" xfId="64" applyFont="1" applyFill="1" applyBorder="1" applyAlignment="1">
      <alignment horizontal="center" vertical="center" wrapText="1"/>
    </xf>
    <xf numFmtId="1" fontId="55" fillId="33" borderId="15" xfId="0" applyNumberFormat="1" applyFont="1" applyFill="1" applyBorder="1" applyAlignment="1">
      <alignment horizontal="center" vertical="center" wrapText="1"/>
    </xf>
    <xf numFmtId="164" fontId="55" fillId="33" borderId="15" xfId="83" applyFont="1" applyFill="1" applyBorder="1" applyAlignment="1">
      <alignment horizontal="center" vertical="center" wrapText="1"/>
    </xf>
    <xf numFmtId="0" fontId="24" fillId="0" borderId="15" xfId="0" applyFont="1" applyFill="1" applyBorder="1" applyAlignment="1">
      <alignment horizontal="center"/>
    </xf>
    <xf numFmtId="0" fontId="24" fillId="0" borderId="15" xfId="0" applyFont="1" applyFill="1" applyBorder="1"/>
    <xf numFmtId="0" fontId="24" fillId="0" borderId="15" xfId="0" applyFont="1" applyFill="1" applyBorder="1" applyAlignment="1">
      <alignment wrapText="1"/>
    </xf>
    <xf numFmtId="164" fontId="24" fillId="0" borderId="15" xfId="83" applyFont="1" applyFill="1" applyBorder="1"/>
    <xf numFmtId="165" fontId="24" fillId="0" borderId="15" xfId="64" applyFont="1" applyFill="1" applyBorder="1"/>
    <xf numFmtId="1" fontId="24" fillId="0" borderId="15" xfId="0" applyNumberFormat="1" applyFont="1" applyBorder="1"/>
    <xf numFmtId="0" fontId="24" fillId="0" borderId="15" xfId="0" applyFont="1" applyFill="1" applyBorder="1" applyAlignment="1">
      <alignment horizontal="left" wrapText="1"/>
    </xf>
    <xf numFmtId="0" fontId="24" fillId="0" borderId="15" xfId="0" applyFont="1" applyFill="1" applyBorder="1" applyAlignment="1">
      <alignment horizontal="center" vertical="center"/>
    </xf>
    <xf numFmtId="164" fontId="24" fillId="0" borderId="15" xfId="83" applyFont="1" applyFill="1" applyBorder="1" applyAlignment="1">
      <alignment horizontal="center" vertical="center"/>
    </xf>
    <xf numFmtId="165" fontId="24" fillId="0" borderId="15" xfId="64" applyFont="1" applyFill="1" applyBorder="1" applyAlignment="1">
      <alignment horizontal="center" vertical="center"/>
    </xf>
    <xf numFmtId="165" fontId="24" fillId="0" borderId="15" xfId="64" applyFont="1" applyFill="1" applyBorder="1" applyAlignment="1">
      <alignment vertical="center"/>
    </xf>
    <xf numFmtId="0" fontId="24" fillId="0" borderId="15" xfId="0" applyFont="1" applyBorder="1" applyAlignment="1">
      <alignment horizontal="center"/>
    </xf>
    <xf numFmtId="0" fontId="24" fillId="0" borderId="15" xfId="0" applyFont="1" applyBorder="1"/>
    <xf numFmtId="0" fontId="24" fillId="0" borderId="15" xfId="0" applyFont="1" applyBorder="1" applyAlignment="1">
      <alignment wrapText="1"/>
    </xf>
    <xf numFmtId="164" fontId="24" fillId="0" borderId="15" xfId="83" applyFont="1" applyBorder="1"/>
    <xf numFmtId="165" fontId="24" fillId="0" borderId="15" xfId="64" applyFont="1" applyBorder="1"/>
    <xf numFmtId="165" fontId="54" fillId="0" borderId="16" xfId="64" applyFont="1" applyFill="1" applyBorder="1" applyAlignment="1">
      <alignment horizontal="center" vertical="center"/>
    </xf>
    <xf numFmtId="165" fontId="54" fillId="0" borderId="17" xfId="64" applyFont="1" applyFill="1" applyBorder="1" applyAlignment="1">
      <alignment horizontal="center" vertical="center" wrapText="1"/>
    </xf>
    <xf numFmtId="165" fontId="55" fillId="0" borderId="17" xfId="64" applyFont="1" applyFill="1" applyBorder="1" applyAlignment="1">
      <alignment horizontal="right" vertical="center"/>
    </xf>
    <xf numFmtId="165" fontId="54" fillId="28" borderId="17" xfId="64" applyFont="1" applyFill="1" applyBorder="1" applyAlignment="1">
      <alignment horizontal="right" vertical="center"/>
    </xf>
    <xf numFmtId="165" fontId="54" fillId="0" borderId="17" xfId="64" applyFont="1" applyFill="1" applyBorder="1" applyAlignment="1">
      <alignment horizontal="right" vertical="center"/>
    </xf>
    <xf numFmtId="0" fontId="24" fillId="0" borderId="16" xfId="0" applyFont="1" applyFill="1" applyBorder="1" applyAlignment="1">
      <alignment horizontal="center"/>
    </xf>
    <xf numFmtId="0" fontId="24" fillId="0" borderId="17" xfId="0" applyFont="1" applyFill="1" applyBorder="1"/>
    <xf numFmtId="165" fontId="24" fillId="0" borderId="17" xfId="64" applyFont="1" applyFill="1" applyBorder="1" applyAlignment="1">
      <alignment vertical="center"/>
    </xf>
    <xf numFmtId="165" fontId="54" fillId="29" borderId="17" xfId="64" quotePrefix="1" applyFont="1" applyFill="1" applyBorder="1" applyAlignment="1">
      <alignment horizontal="right" vertical="center"/>
    </xf>
    <xf numFmtId="165" fontId="54" fillId="32" borderId="17" xfId="64" applyFont="1" applyFill="1" applyBorder="1" applyAlignment="1">
      <alignment horizontal="right" vertical="center"/>
    </xf>
    <xf numFmtId="0" fontId="24" fillId="0" borderId="16" xfId="0" applyFont="1" applyBorder="1" applyAlignment="1">
      <alignment horizontal="center"/>
    </xf>
    <xf numFmtId="0" fontId="24" fillId="0" borderId="17" xfId="0" applyFont="1" applyBorder="1"/>
    <xf numFmtId="165" fontId="24" fillId="0" borderId="0" xfId="64" applyFont="1" applyFill="1" applyBorder="1" applyAlignment="1">
      <alignment vertical="center"/>
    </xf>
    <xf numFmtId="165" fontId="54" fillId="36" borderId="37" xfId="64" applyFont="1" applyFill="1" applyBorder="1" applyAlignment="1">
      <alignment horizontal="right" vertical="center"/>
    </xf>
    <xf numFmtId="165" fontId="54" fillId="36" borderId="38" xfId="64" applyFont="1" applyFill="1" applyBorder="1" applyAlignment="1">
      <alignment horizontal="right" vertical="center"/>
    </xf>
    <xf numFmtId="0" fontId="86" fillId="0" borderId="16" xfId="0" applyFont="1" applyBorder="1"/>
    <xf numFmtId="0" fontId="86" fillId="0" borderId="15" xfId="0" applyFont="1" applyBorder="1" applyAlignment="1">
      <alignment vertical="justify" wrapText="1"/>
    </xf>
    <xf numFmtId="43" fontId="86" fillId="0" borderId="15" xfId="83" applyNumberFormat="1" applyFont="1" applyBorder="1" applyAlignment="1">
      <alignment horizontal="center"/>
    </xf>
    <xf numFmtId="43" fontId="86" fillId="0" borderId="15" xfId="83" applyNumberFormat="1" applyFont="1" applyBorder="1"/>
    <xf numFmtId="43" fontId="86" fillId="0" borderId="17" xfId="83" applyNumberFormat="1" applyFont="1" applyBorder="1"/>
    <xf numFmtId="0" fontId="87" fillId="0" borderId="16" xfId="0" applyFont="1" applyBorder="1"/>
    <xf numFmtId="0" fontId="87" fillId="0" borderId="15" xfId="0" applyFont="1" applyBorder="1" applyAlignment="1">
      <alignment vertical="justify" wrapText="1"/>
    </xf>
    <xf numFmtId="43" fontId="87" fillId="0" borderId="15" xfId="83" applyNumberFormat="1" applyFont="1" applyBorder="1" applyAlignment="1">
      <alignment horizontal="center"/>
    </xf>
    <xf numFmtId="43" fontId="87" fillId="0" borderId="15" xfId="83" applyNumberFormat="1" applyFont="1" applyBorder="1"/>
    <xf numFmtId="43" fontId="87" fillId="0" borderId="17" xfId="83" applyNumberFormat="1" applyFont="1" applyBorder="1"/>
    <xf numFmtId="0" fontId="86" fillId="0" borderId="15" xfId="0" applyFont="1" applyBorder="1" applyAlignment="1">
      <alignment horizontal="center"/>
    </xf>
    <xf numFmtId="0" fontId="87" fillId="0" borderId="15" xfId="0" applyFont="1" applyBorder="1" applyAlignment="1">
      <alignment horizontal="center"/>
    </xf>
    <xf numFmtId="0" fontId="86" fillId="0" borderId="15" xfId="0" applyNumberFormat="1" applyFont="1" applyBorder="1" applyAlignment="1">
      <alignment horizontal="center"/>
    </xf>
    <xf numFmtId="0" fontId="24" fillId="0" borderId="27" xfId="0" applyFont="1" applyFill="1" applyBorder="1" applyAlignment="1">
      <alignment horizontal="center"/>
    </xf>
    <xf numFmtId="165" fontId="24" fillId="0" borderId="24" xfId="64" applyFont="1" applyFill="1" applyBorder="1" applyAlignment="1">
      <alignment vertical="center"/>
    </xf>
    <xf numFmtId="0" fontId="24" fillId="0" borderId="28" xfId="0" applyFont="1" applyFill="1" applyBorder="1" applyAlignment="1">
      <alignment horizontal="center"/>
    </xf>
    <xf numFmtId="0" fontId="24" fillId="0" borderId="25" xfId="0" applyFont="1" applyBorder="1" applyAlignment="1">
      <alignment horizontal="center" vertical="center"/>
    </xf>
    <xf numFmtId="0" fontId="56" fillId="0" borderId="25" xfId="0" applyFont="1" applyBorder="1" applyAlignment="1">
      <alignment horizontal="center" wrapText="1"/>
    </xf>
    <xf numFmtId="164" fontId="24" fillId="0" borderId="25" xfId="83" applyFont="1" applyFill="1" applyBorder="1" applyAlignment="1">
      <alignment horizontal="center" vertical="center"/>
    </xf>
    <xf numFmtId="165" fontId="24" fillId="0" borderId="25" xfId="64" applyFont="1" applyFill="1" applyBorder="1" applyAlignment="1">
      <alignment horizontal="center" vertical="center"/>
    </xf>
    <xf numFmtId="165" fontId="24" fillId="0" borderId="25" xfId="64" applyFont="1" applyFill="1" applyBorder="1" applyAlignment="1">
      <alignment vertical="center"/>
    </xf>
    <xf numFmtId="165" fontId="24" fillId="0" borderId="26" xfId="64" applyFont="1" applyFill="1" applyBorder="1" applyAlignment="1">
      <alignment vertical="center"/>
    </xf>
    <xf numFmtId="165" fontId="20" fillId="0" borderId="55" xfId="64" applyFont="1" applyBorder="1" applyAlignment="1">
      <alignment horizontal="center"/>
    </xf>
    <xf numFmtId="165" fontId="20" fillId="0" borderId="23" xfId="64" applyFont="1" applyBorder="1" applyAlignment="1">
      <alignment horizontal="center"/>
    </xf>
    <xf numFmtId="165" fontId="20" fillId="0" borderId="50" xfId="64" applyFont="1" applyBorder="1" applyAlignment="1"/>
    <xf numFmtId="165" fontId="20" fillId="0" borderId="56" xfId="64" applyFont="1" applyBorder="1" applyAlignment="1"/>
    <xf numFmtId="165" fontId="21" fillId="0" borderId="35" xfId="64" applyFont="1" applyBorder="1" applyAlignment="1"/>
    <xf numFmtId="10" fontId="21" fillId="0" borderId="31" xfId="78" applyNumberFormat="1" applyFont="1" applyBorder="1" applyAlignment="1">
      <alignment horizontal="center"/>
    </xf>
    <xf numFmtId="164" fontId="0" fillId="0" borderId="0" xfId="83" applyFont="1" applyAlignment="1">
      <alignment horizontal="center" vertical="center" wrapText="1"/>
    </xf>
    <xf numFmtId="0" fontId="4" fillId="0" borderId="28" xfId="0" applyFont="1" applyFill="1" applyBorder="1" applyAlignment="1">
      <alignment horizontal="center"/>
    </xf>
    <xf numFmtId="0" fontId="54" fillId="0" borderId="16" xfId="0" applyFont="1" applyFill="1" applyBorder="1" applyAlignment="1">
      <alignment horizontal="center" vertical="center" wrapText="1"/>
    </xf>
    <xf numFmtId="0" fontId="54" fillId="0" borderId="15" xfId="0" applyFont="1" applyFill="1" applyBorder="1" applyAlignment="1">
      <alignment horizontal="center" vertical="center" wrapText="1"/>
    </xf>
    <xf numFmtId="1" fontId="0" fillId="0" borderId="0" xfId="0" applyNumberFormat="1" applyFill="1" applyBorder="1" applyAlignment="1">
      <alignment horizontal="center" vertical="center"/>
    </xf>
    <xf numFmtId="165" fontId="54" fillId="28" borderId="15" xfId="64" applyFont="1" applyFill="1" applyBorder="1" applyAlignment="1">
      <alignment horizontal="right" vertical="center" wrapText="1"/>
    </xf>
    <xf numFmtId="164" fontId="0" fillId="0" borderId="27" xfId="83" applyFont="1" applyBorder="1" applyAlignment="1">
      <alignment horizontal="left" vertical="center"/>
    </xf>
    <xf numFmtId="164" fontId="0" fillId="0" borderId="0" xfId="83" applyFont="1" applyBorder="1" applyAlignment="1">
      <alignment horizontal="left" vertical="center"/>
    </xf>
    <xf numFmtId="165" fontId="54" fillId="28" borderId="29" xfId="64" applyFont="1" applyFill="1" applyBorder="1" applyAlignment="1">
      <alignment horizontal="center" vertical="center"/>
    </xf>
    <xf numFmtId="1" fontId="54" fillId="28" borderId="18" xfId="64" applyNumberFormat="1" applyFont="1" applyFill="1" applyBorder="1" applyAlignment="1">
      <alignment horizontal="center" vertical="center" wrapText="1"/>
    </xf>
    <xf numFmtId="165" fontId="54" fillId="28" borderId="18" xfId="64" applyFont="1" applyFill="1" applyBorder="1" applyAlignment="1">
      <alignment horizontal="center" vertical="center" wrapText="1"/>
    </xf>
    <xf numFmtId="165" fontId="54" fillId="28" borderId="18" xfId="64" applyFont="1" applyFill="1" applyBorder="1" applyAlignment="1">
      <alignment horizontal="center" vertical="center"/>
    </xf>
    <xf numFmtId="164" fontId="54" fillId="28" borderId="18" xfId="83" applyFont="1" applyFill="1" applyBorder="1" applyAlignment="1">
      <alignment horizontal="center" vertical="center"/>
    </xf>
    <xf numFmtId="165" fontId="54" fillId="28" borderId="54" xfId="64" applyFont="1" applyFill="1" applyBorder="1" applyAlignment="1">
      <alignment horizontal="center" vertical="center" wrapText="1"/>
    </xf>
    <xf numFmtId="0" fontId="4" fillId="0" borderId="20" xfId="0" applyNumberFormat="1" applyFont="1" applyBorder="1" applyAlignment="1">
      <alignment horizontal="center" vertical="center"/>
    </xf>
    <xf numFmtId="43" fontId="86" fillId="0" borderId="20" xfId="83" applyNumberFormat="1" applyFont="1" applyBorder="1"/>
    <xf numFmtId="43" fontId="87" fillId="0" borderId="20" xfId="83" applyNumberFormat="1" applyFont="1" applyBorder="1"/>
    <xf numFmtId="0" fontId="4" fillId="0" borderId="0" xfId="0" applyFont="1" applyBorder="1" applyAlignment="1">
      <alignment horizontal="center"/>
    </xf>
    <xf numFmtId="0" fontId="4" fillId="0" borderId="28" xfId="0" applyFont="1" applyBorder="1" applyAlignment="1">
      <alignment horizontal="center" vertical="center"/>
    </xf>
    <xf numFmtId="0" fontId="4" fillId="0" borderId="25" xfId="0" applyFont="1" applyBorder="1" applyAlignment="1">
      <alignment horizontal="center" vertical="center"/>
    </xf>
    <xf numFmtId="1" fontId="4" fillId="0" borderId="25" xfId="0" applyNumberFormat="1" applyFont="1" applyBorder="1" applyAlignment="1">
      <alignment horizontal="center" vertical="center"/>
    </xf>
    <xf numFmtId="0" fontId="4" fillId="0" borderId="25" xfId="0" applyFont="1" applyBorder="1" applyAlignment="1">
      <alignment horizontal="left" wrapText="1"/>
    </xf>
    <xf numFmtId="164" fontId="4" fillId="0" borderId="25" xfId="83" applyFont="1" applyBorder="1" applyAlignment="1">
      <alignment horizontal="center" vertical="center"/>
    </xf>
    <xf numFmtId="165" fontId="4" fillId="0" borderId="25" xfId="64" applyFont="1" applyBorder="1"/>
    <xf numFmtId="165" fontId="4" fillId="0" borderId="26" xfId="64" applyFont="1" applyBorder="1" applyAlignment="1">
      <alignment horizontal="center" vertical="center"/>
    </xf>
    <xf numFmtId="164" fontId="0" fillId="43" borderId="0" xfId="83" applyFont="1" applyFill="1" applyBorder="1" applyAlignment="1">
      <alignment horizontal="center" vertical="center"/>
    </xf>
    <xf numFmtId="164" fontId="4" fillId="43" borderId="24" xfId="83" applyFont="1" applyFill="1" applyBorder="1" applyAlignment="1">
      <alignment horizontal="center" vertical="center"/>
    </xf>
    <xf numFmtId="164" fontId="51" fillId="0" borderId="27" xfId="83" applyFont="1" applyFill="1" applyBorder="1" applyAlignment="1">
      <alignment horizontal="left" vertical="center"/>
    </xf>
    <xf numFmtId="164" fontId="51" fillId="0" borderId="0" xfId="83" applyFont="1" applyFill="1" applyBorder="1" applyAlignment="1">
      <alignment horizontal="center" vertical="center"/>
    </xf>
    <xf numFmtId="164" fontId="51" fillId="0" borderId="24" xfId="83" applyFont="1" applyFill="1" applyBorder="1" applyAlignment="1">
      <alignment horizontal="center" vertical="center"/>
    </xf>
    <xf numFmtId="0" fontId="51" fillId="0" borderId="27" xfId="0" applyFont="1" applyBorder="1" applyAlignment="1">
      <alignment horizontal="right" vertical="center" wrapText="1"/>
    </xf>
    <xf numFmtId="43" fontId="76" fillId="0" borderId="0" xfId="0" applyNumberFormat="1" applyFont="1" applyBorder="1" applyAlignment="1">
      <alignment horizontal="left" vertical="center"/>
    </xf>
    <xf numFmtId="0" fontId="81" fillId="0" borderId="0" xfId="0" applyNumberFormat="1" applyFont="1" applyFill="1" applyBorder="1" applyAlignment="1">
      <alignment horizontal="center" vertical="center"/>
    </xf>
    <xf numFmtId="164" fontId="0" fillId="0" borderId="27" xfId="83" quotePrefix="1" applyFont="1" applyBorder="1" applyAlignment="1">
      <alignment horizontal="left" vertical="center"/>
    </xf>
    <xf numFmtId="0" fontId="0" fillId="0" borderId="0" xfId="0" quotePrefix="1" applyBorder="1" applyAlignment="1">
      <alignment horizontal="center" vertical="center"/>
    </xf>
    <xf numFmtId="0" fontId="4" fillId="0" borderId="0" xfId="0" applyFont="1" applyFill="1" applyBorder="1" applyAlignment="1">
      <alignment horizontal="right" vertical="center" wrapText="1"/>
    </xf>
    <xf numFmtId="164" fontId="51" fillId="0" borderId="0" xfId="83" applyFont="1" applyBorder="1" applyAlignment="1">
      <alignment horizontal="left" vertical="center"/>
    </xf>
    <xf numFmtId="0" fontId="88" fillId="0" borderId="0" xfId="0" applyFont="1" applyBorder="1" applyAlignment="1">
      <alignment horizontal="center" vertical="center"/>
    </xf>
    <xf numFmtId="164" fontId="51" fillId="0" borderId="24" xfId="83" applyFont="1" applyBorder="1" applyAlignment="1">
      <alignment horizontal="left" vertical="center"/>
    </xf>
    <xf numFmtId="0" fontId="70" fillId="0" borderId="0" xfId="0" applyFont="1" applyAlignment="1">
      <alignment vertical="center"/>
    </xf>
    <xf numFmtId="0" fontId="51" fillId="0" borderId="0" xfId="0" applyFont="1" applyAlignment="1">
      <alignment vertical="center"/>
    </xf>
    <xf numFmtId="9" fontId="51" fillId="0" borderId="0" xfId="0" applyNumberFormat="1" applyFont="1" applyAlignment="1">
      <alignment vertical="center"/>
    </xf>
    <xf numFmtId="164" fontId="70" fillId="0" borderId="0" xfId="83" applyFont="1" applyBorder="1" applyAlignment="1">
      <alignment horizontal="left" vertical="center"/>
    </xf>
    <xf numFmtId="0" fontId="77" fillId="0" borderId="0" xfId="0" applyFont="1" applyBorder="1" applyAlignment="1">
      <alignment vertical="center"/>
    </xf>
    <xf numFmtId="0" fontId="51" fillId="0" borderId="24" xfId="0" applyFont="1" applyBorder="1" applyAlignment="1">
      <alignment vertical="center"/>
    </xf>
    <xf numFmtId="164" fontId="68" fillId="0" borderId="0" xfId="83" applyFont="1" applyFill="1" applyBorder="1" applyAlignment="1">
      <alignment horizontal="right" vertical="center"/>
    </xf>
    <xf numFmtId="164" fontId="53" fillId="0" borderId="0" xfId="83" applyFont="1" applyFill="1" applyBorder="1" applyAlignment="1">
      <alignment horizontal="center" vertical="center"/>
    </xf>
    <xf numFmtId="9" fontId="4" fillId="0" borderId="0" xfId="78" applyFont="1" applyBorder="1" applyAlignment="1">
      <alignment horizontal="center" vertical="center"/>
    </xf>
    <xf numFmtId="164" fontId="4" fillId="40" borderId="0" xfId="83" applyFont="1" applyFill="1" applyBorder="1" applyAlignment="1">
      <alignment horizontal="center" vertical="center"/>
    </xf>
    <xf numFmtId="164" fontId="48" fillId="0" borderId="27" xfId="83" applyFont="1" applyFill="1" applyBorder="1" applyAlignment="1">
      <alignment horizontal="left" vertical="center"/>
    </xf>
    <xf numFmtId="164" fontId="48" fillId="0" borderId="27" xfId="83" applyFont="1" applyBorder="1" applyAlignment="1">
      <alignment horizontal="left" vertical="center"/>
    </xf>
    <xf numFmtId="0" fontId="47" fillId="0" borderId="24" xfId="0" applyFont="1" applyFill="1" applyBorder="1" applyAlignment="1">
      <alignment horizontal="center" vertical="center"/>
    </xf>
    <xf numFmtId="0" fontId="54" fillId="0" borderId="16" xfId="0" applyFont="1" applyFill="1" applyBorder="1" applyAlignment="1">
      <alignment horizontal="right" vertical="center" wrapText="1"/>
    </xf>
    <xf numFmtId="165" fontId="24" fillId="0" borderId="0" xfId="0" applyNumberFormat="1" applyFont="1" applyFill="1"/>
    <xf numFmtId="10" fontId="24" fillId="0" borderId="0" xfId="78" applyNumberFormat="1" applyFont="1" applyFill="1"/>
    <xf numFmtId="1" fontId="55" fillId="30" borderId="15" xfId="0" applyNumberFormat="1" applyFont="1" applyFill="1" applyBorder="1" applyAlignment="1">
      <alignment horizontal="left" vertical="center" wrapText="1"/>
    </xf>
    <xf numFmtId="0" fontId="24" fillId="0" borderId="15" xfId="0" applyFont="1" applyBorder="1" applyAlignment="1">
      <alignment horizontal="center" vertical="center"/>
    </xf>
    <xf numFmtId="0" fontId="24" fillId="39" borderId="15" xfId="0" applyFont="1" applyFill="1" applyBorder="1" applyAlignment="1">
      <alignment horizontal="center" vertical="center"/>
    </xf>
    <xf numFmtId="0" fontId="24" fillId="34" borderId="15" xfId="0" applyFont="1" applyFill="1" applyBorder="1" applyAlignment="1">
      <alignment horizontal="center" vertical="center"/>
    </xf>
    <xf numFmtId="0" fontId="24" fillId="45" borderId="15" xfId="0" applyFont="1" applyFill="1" applyBorder="1" applyAlignment="1">
      <alignment horizontal="center" vertical="center"/>
    </xf>
    <xf numFmtId="0" fontId="0" fillId="0" borderId="15" xfId="0" applyBorder="1" applyAlignment="1">
      <alignment horizontal="center"/>
    </xf>
    <xf numFmtId="0" fontId="0" fillId="0" borderId="57" xfId="0" applyBorder="1" applyAlignment="1">
      <alignment horizontal="center"/>
    </xf>
    <xf numFmtId="0" fontId="4" fillId="47" borderId="15" xfId="0" applyFont="1" applyFill="1" applyBorder="1" applyAlignment="1">
      <alignment horizontal="center"/>
    </xf>
    <xf numFmtId="0" fontId="4" fillId="0" borderId="15" xfId="0" applyFont="1" applyBorder="1" applyAlignment="1">
      <alignment horizontal="center"/>
    </xf>
    <xf numFmtId="2" fontId="0" fillId="0" borderId="15" xfId="0" applyNumberFormat="1" applyBorder="1" applyAlignment="1">
      <alignment horizontal="center"/>
    </xf>
    <xf numFmtId="0" fontId="4" fillId="47" borderId="15" xfId="0" applyFont="1" applyFill="1" applyBorder="1" applyAlignment="1">
      <alignment horizontal="center" vertical="center"/>
    </xf>
    <xf numFmtId="2" fontId="0" fillId="0" borderId="15" xfId="0" applyNumberFormat="1" applyBorder="1" applyAlignment="1">
      <alignment horizontal="center" vertical="center"/>
    </xf>
    <xf numFmtId="0" fontId="4" fillId="0" borderId="15" xfId="0" applyFont="1" applyBorder="1" applyAlignment="1">
      <alignment horizontal="left" vertical="center"/>
    </xf>
    <xf numFmtId="0" fontId="4" fillId="0" borderId="15" xfId="0" applyFont="1" applyBorder="1" applyAlignment="1">
      <alignment horizontal="left"/>
    </xf>
    <xf numFmtId="0" fontId="4" fillId="47" borderId="57" xfId="0" applyFont="1" applyFill="1" applyBorder="1" applyAlignment="1">
      <alignment horizontal="center"/>
    </xf>
    <xf numFmtId="0" fontId="4" fillId="0" borderId="0" xfId="0" applyFont="1" applyFill="1" applyBorder="1" applyAlignment="1">
      <alignment horizontal="center"/>
    </xf>
    <xf numFmtId="0" fontId="0" fillId="0" borderId="0" xfId="0" applyFill="1" applyBorder="1" applyAlignment="1">
      <alignment horizontal="center"/>
    </xf>
    <xf numFmtId="168" fontId="0" fillId="0" borderId="0" xfId="0" applyNumberFormat="1" applyFill="1" applyBorder="1" applyAlignment="1">
      <alignment horizontal="center"/>
    </xf>
    <xf numFmtId="0" fontId="0" fillId="0" borderId="0" xfId="0" applyFill="1" applyBorder="1" applyAlignment="1"/>
    <xf numFmtId="0" fontId="90" fillId="0" borderId="0" xfId="0" applyFont="1"/>
    <xf numFmtId="2" fontId="0" fillId="0" borderId="0" xfId="0" applyNumberFormat="1" applyFill="1" applyBorder="1" applyAlignment="1">
      <alignment horizontal="center"/>
    </xf>
    <xf numFmtId="0" fontId="4" fillId="0" borderId="0" xfId="0" applyFont="1" applyFill="1" applyBorder="1" applyAlignment="1"/>
    <xf numFmtId="0" fontId="0" fillId="0" borderId="15" xfId="0" applyBorder="1" applyAlignment="1">
      <alignment horizontal="right"/>
    </xf>
    <xf numFmtId="0" fontId="4" fillId="36" borderId="27" xfId="0" applyFont="1" applyFill="1" applyBorder="1" applyAlignment="1">
      <alignment horizontal="right" vertical="center" wrapText="1"/>
    </xf>
    <xf numFmtId="0" fontId="0" fillId="36" borderId="0" xfId="0" applyFill="1" applyBorder="1" applyAlignment="1">
      <alignment horizontal="center" vertical="center"/>
    </xf>
    <xf numFmtId="164" fontId="4" fillId="36" borderId="27" xfId="83" applyFont="1" applyFill="1" applyBorder="1" applyAlignment="1">
      <alignment horizontal="left" vertical="center"/>
    </xf>
    <xf numFmtId="164" fontId="0" fillId="36" borderId="0" xfId="83" applyFont="1" applyFill="1" applyBorder="1" applyAlignment="1">
      <alignment horizontal="center" vertical="center"/>
    </xf>
    <xf numFmtId="164" fontId="0" fillId="36" borderId="24" xfId="83" applyFont="1" applyFill="1" applyBorder="1" applyAlignment="1">
      <alignment horizontal="center" vertical="center"/>
    </xf>
    <xf numFmtId="164" fontId="0" fillId="36" borderId="0" xfId="83" applyFont="1" applyFill="1" applyBorder="1" applyAlignment="1">
      <alignment horizontal="right" vertical="center"/>
    </xf>
    <xf numFmtId="164" fontId="0" fillId="36" borderId="0" xfId="83" applyFont="1" applyFill="1" applyBorder="1" applyAlignment="1">
      <alignment horizontal="left" vertical="center"/>
    </xf>
    <xf numFmtId="0" fontId="71" fillId="36" borderId="0" xfId="0" applyFont="1" applyFill="1" applyBorder="1" applyAlignment="1">
      <alignment vertical="center"/>
    </xf>
    <xf numFmtId="0" fontId="0" fillId="36" borderId="24" xfId="0" applyFill="1" applyBorder="1" applyAlignment="1">
      <alignment vertical="center"/>
    </xf>
    <xf numFmtId="0" fontId="0" fillId="36" borderId="0" xfId="0" applyFill="1" applyAlignment="1">
      <alignment vertical="center"/>
    </xf>
    <xf numFmtId="0" fontId="51" fillId="36" borderId="27" xfId="0" applyFont="1" applyFill="1" applyBorder="1" applyAlignment="1">
      <alignment horizontal="right" vertical="center" wrapText="1"/>
    </xf>
    <xf numFmtId="0" fontId="51" fillId="36" borderId="0" xfId="0" applyFont="1" applyFill="1" applyBorder="1" applyAlignment="1">
      <alignment horizontal="center" vertical="center"/>
    </xf>
    <xf numFmtId="164" fontId="51" fillId="36" borderId="27" xfId="83" applyFont="1" applyFill="1" applyBorder="1" applyAlignment="1">
      <alignment horizontal="left" vertical="center"/>
    </xf>
    <xf numFmtId="164" fontId="51" fillId="36" borderId="0" xfId="83" applyFont="1" applyFill="1" applyBorder="1" applyAlignment="1">
      <alignment horizontal="center" vertical="center"/>
    </xf>
    <xf numFmtId="164" fontId="51" fillId="36" borderId="24" xfId="83" applyFont="1" applyFill="1" applyBorder="1" applyAlignment="1">
      <alignment horizontal="center" vertical="center"/>
    </xf>
    <xf numFmtId="164" fontId="51" fillId="36" borderId="0" xfId="83" applyFont="1" applyFill="1" applyBorder="1" applyAlignment="1">
      <alignment horizontal="right" vertical="center"/>
    </xf>
    <xf numFmtId="164" fontId="51" fillId="36" borderId="0" xfId="83" applyFont="1" applyFill="1" applyBorder="1" applyAlignment="1">
      <alignment horizontal="left" vertical="center"/>
    </xf>
    <xf numFmtId="0" fontId="77" fillId="36" borderId="0" xfId="0" applyFont="1" applyFill="1" applyBorder="1" applyAlignment="1">
      <alignment vertical="center"/>
    </xf>
    <xf numFmtId="0" fontId="51" fillId="36" borderId="24" xfId="0" applyFont="1" applyFill="1" applyBorder="1" applyAlignment="1">
      <alignment vertical="center"/>
    </xf>
    <xf numFmtId="0" fontId="51" fillId="36" borderId="0" xfId="0" applyFont="1" applyFill="1" applyAlignment="1">
      <alignment vertical="center"/>
    </xf>
    <xf numFmtId="164" fontId="0" fillId="36" borderId="27" xfId="83" applyFont="1" applyFill="1" applyBorder="1" applyAlignment="1">
      <alignment horizontal="left" vertical="center"/>
    </xf>
    <xf numFmtId="164" fontId="15" fillId="36" borderId="0" xfId="83" applyFont="1" applyFill="1" applyBorder="1" applyAlignment="1">
      <alignment horizontal="right" vertical="center"/>
    </xf>
    <xf numFmtId="0" fontId="0" fillId="35" borderId="0" xfId="0" applyFill="1" applyAlignment="1">
      <alignment vertical="center"/>
    </xf>
    <xf numFmtId="0" fontId="0" fillId="28" borderId="15" xfId="0" applyFill="1" applyBorder="1" applyAlignment="1">
      <alignment horizontal="center"/>
    </xf>
    <xf numFmtId="0" fontId="0" fillId="28" borderId="15" xfId="0" applyFill="1" applyBorder="1" applyAlignment="1">
      <alignment horizontal="center" vertical="center"/>
    </xf>
    <xf numFmtId="168" fontId="0" fillId="28" borderId="15" xfId="0" applyNumberFormat="1" applyFill="1" applyBorder="1" applyAlignment="1">
      <alignment horizontal="center"/>
    </xf>
    <xf numFmtId="168" fontId="0" fillId="28" borderId="15" xfId="0" applyNumberFormat="1" applyFill="1" applyBorder="1" applyAlignment="1">
      <alignment horizontal="center" vertical="center"/>
    </xf>
    <xf numFmtId="0" fontId="0" fillId="34" borderId="0" xfId="0" applyFill="1" applyBorder="1" applyAlignment="1">
      <alignment horizontal="center" vertical="center"/>
    </xf>
    <xf numFmtId="1" fontId="0" fillId="34" borderId="0" xfId="0" applyNumberFormat="1" applyFill="1" applyBorder="1" applyAlignment="1">
      <alignment horizontal="center" vertical="center"/>
    </xf>
    <xf numFmtId="0" fontId="86" fillId="0" borderId="15" xfId="0" applyFont="1" applyBorder="1" applyAlignment="1">
      <alignment horizontal="center" vertical="center"/>
    </xf>
    <xf numFmtId="164" fontId="15" fillId="0" borderId="27" xfId="83" applyFont="1" applyBorder="1" applyAlignment="1">
      <alignment horizontal="left" vertical="center" wrapText="1"/>
    </xf>
    <xf numFmtId="164" fontId="15" fillId="0" borderId="0" xfId="83" applyFont="1" applyBorder="1" applyAlignment="1">
      <alignment horizontal="left" vertical="center" wrapText="1"/>
    </xf>
    <xf numFmtId="164" fontId="15" fillId="0" borderId="24" xfId="83" applyFont="1" applyBorder="1" applyAlignment="1">
      <alignment horizontal="left" vertical="center" wrapText="1"/>
    </xf>
    <xf numFmtId="164" fontId="4" fillId="0" borderId="0" xfId="83" applyFont="1" applyBorder="1" applyAlignment="1">
      <alignment horizontal="center" vertical="center"/>
    </xf>
    <xf numFmtId="164" fontId="0" fillId="0" borderId="0" xfId="83" applyFont="1" applyBorder="1" applyAlignment="1">
      <alignment horizontal="center" vertical="center"/>
    </xf>
    <xf numFmtId="164" fontId="4" fillId="0" borderId="0" xfId="83" applyFont="1" applyBorder="1" applyAlignment="1">
      <alignment horizontal="center" vertical="center" wrapText="1"/>
    </xf>
    <xf numFmtId="164" fontId="4" fillId="0" borderId="24" xfId="83" applyFont="1" applyBorder="1" applyAlignment="1">
      <alignment horizontal="center" vertical="center" wrapText="1"/>
    </xf>
    <xf numFmtId="0" fontId="4" fillId="0" borderId="27" xfId="83" applyNumberFormat="1" applyFont="1" applyFill="1" applyBorder="1" applyAlignment="1">
      <alignment horizontal="left" vertical="center" wrapText="1"/>
    </xf>
    <xf numFmtId="0" fontId="4" fillId="0" borderId="0" xfId="83" applyNumberFormat="1" applyFont="1" applyFill="1" applyBorder="1" applyAlignment="1">
      <alignment horizontal="left" vertical="center" wrapText="1"/>
    </xf>
    <xf numFmtId="0" fontId="4" fillId="0" borderId="24" xfId="83" applyNumberFormat="1" applyFont="1" applyFill="1" applyBorder="1" applyAlignment="1">
      <alignment horizontal="left" vertical="center" wrapText="1"/>
    </xf>
    <xf numFmtId="164" fontId="15" fillId="0" borderId="32" xfId="83" applyFont="1" applyBorder="1" applyAlignment="1">
      <alignment horizontal="center" vertical="center"/>
    </xf>
    <xf numFmtId="164" fontId="47" fillId="0" borderId="0" xfId="83" applyFont="1" applyFill="1" applyBorder="1" applyAlignment="1">
      <alignment horizontal="left" vertical="center" wrapText="1"/>
    </xf>
    <xf numFmtId="164" fontId="0" fillId="0" borderId="27" xfId="83" applyFont="1" applyBorder="1" applyAlignment="1">
      <alignment horizontal="left" vertical="center" wrapText="1"/>
    </xf>
    <xf numFmtId="164" fontId="0" fillId="0" borderId="0" xfId="83" applyFont="1" applyFill="1" applyBorder="1" applyAlignment="1">
      <alignment horizontal="center" vertical="center"/>
    </xf>
    <xf numFmtId="164" fontId="0" fillId="0" borderId="24" xfId="83" applyFont="1" applyFill="1" applyBorder="1" applyAlignment="1">
      <alignment horizontal="center" vertical="center"/>
    </xf>
    <xf numFmtId="164" fontId="15" fillId="0" borderId="27" xfId="83" applyFont="1" applyFill="1" applyBorder="1" applyAlignment="1">
      <alignment horizontal="left" vertical="center"/>
    </xf>
    <xf numFmtId="164" fontId="15" fillId="0" borderId="0" xfId="83" applyFont="1" applyFill="1" applyBorder="1" applyAlignment="1">
      <alignment horizontal="left" vertical="center"/>
    </xf>
    <xf numFmtId="164" fontId="15" fillId="0" borderId="24" xfId="83" applyFont="1" applyFill="1" applyBorder="1" applyAlignment="1">
      <alignment horizontal="left" vertical="center"/>
    </xf>
    <xf numFmtId="0" fontId="24" fillId="46" borderId="15" xfId="0" applyFont="1" applyFill="1" applyBorder="1" applyAlignment="1">
      <alignment horizontal="center" vertical="center"/>
    </xf>
    <xf numFmtId="0" fontId="1" fillId="0" borderId="16" xfId="0" applyFont="1" applyFill="1" applyBorder="1" applyAlignment="1">
      <alignment horizontal="center" vertical="center" wrapText="1"/>
    </xf>
    <xf numFmtId="166" fontId="54" fillId="32" borderId="15" xfId="0" applyNumberFormat="1" applyFont="1" applyFill="1" applyBorder="1" applyAlignment="1">
      <alignment horizontal="left" vertical="center" wrapText="1"/>
    </xf>
    <xf numFmtId="164" fontId="20" fillId="0" borderId="18" xfId="83" applyFont="1" applyBorder="1" applyAlignment="1">
      <alignment horizontal="center" vertical="center"/>
    </xf>
    <xf numFmtId="10" fontId="20" fillId="28" borderId="15" xfId="0" applyNumberFormat="1" applyFont="1" applyFill="1" applyBorder="1" applyAlignment="1">
      <alignment horizontal="center" vertical="center"/>
    </xf>
    <xf numFmtId="164" fontId="20" fillId="0" borderId="15" xfId="83" applyFont="1" applyBorder="1" applyAlignment="1">
      <alignment horizontal="center" vertical="center"/>
    </xf>
    <xf numFmtId="10" fontId="20" fillId="0" borderId="15" xfId="0" applyNumberFormat="1" applyFont="1" applyBorder="1" applyAlignment="1">
      <alignment horizontal="center" vertical="center"/>
    </xf>
    <xf numFmtId="164" fontId="20" fillId="0" borderId="15" xfId="83" applyNumberFormat="1" applyFont="1" applyBorder="1" applyAlignment="1">
      <alignment horizontal="center" vertical="center"/>
    </xf>
    <xf numFmtId="165" fontId="21" fillId="0" borderId="53" xfId="64" applyFont="1" applyBorder="1" applyAlignment="1">
      <alignment horizontal="center" vertical="center"/>
    </xf>
    <xf numFmtId="165" fontId="21" fillId="0" borderId="44" xfId="64" applyFont="1" applyBorder="1" applyAlignment="1">
      <alignment horizontal="center" vertical="center"/>
    </xf>
    <xf numFmtId="10" fontId="21" fillId="32" borderId="30" xfId="78" applyNumberFormat="1" applyFont="1" applyFill="1" applyBorder="1" applyAlignment="1">
      <alignment horizontal="center" vertical="center"/>
    </xf>
    <xf numFmtId="10" fontId="21" fillId="32" borderId="35" xfId="78" applyNumberFormat="1" applyFont="1" applyFill="1" applyBorder="1" applyAlignment="1">
      <alignment horizontal="center" vertical="center"/>
    </xf>
    <xf numFmtId="165" fontId="20" fillId="0" borderId="30" xfId="64" applyFont="1" applyBorder="1" applyAlignment="1">
      <alignment horizontal="center" vertical="center"/>
    </xf>
    <xf numFmtId="165" fontId="20" fillId="0" borderId="35" xfId="64" applyFont="1" applyBorder="1" applyAlignment="1">
      <alignment horizontal="center" vertical="center"/>
    </xf>
    <xf numFmtId="1" fontId="1" fillId="30" borderId="15" xfId="0" applyNumberFormat="1" applyFont="1" applyFill="1" applyBorder="1" applyAlignment="1">
      <alignment horizontal="center" vertical="center" wrapText="1"/>
    </xf>
    <xf numFmtId="0" fontId="1" fillId="0" borderId="15" xfId="0" applyFont="1" applyFill="1" applyBorder="1" applyAlignment="1">
      <alignment horizontal="left" vertical="center" wrapText="1"/>
    </xf>
    <xf numFmtId="0" fontId="1" fillId="0" borderId="15" xfId="0" applyFont="1" applyFill="1" applyBorder="1" applyAlignment="1">
      <alignment horizontal="center" vertical="center" wrapText="1"/>
    </xf>
    <xf numFmtId="164" fontId="1" fillId="0" borderId="15" xfId="83" applyFont="1" applyFill="1" applyBorder="1" applyAlignment="1">
      <alignment horizontal="center" vertical="center"/>
    </xf>
    <xf numFmtId="165" fontId="1" fillId="0" borderId="15" xfId="64" applyFont="1" applyFill="1" applyBorder="1" applyAlignment="1">
      <alignment horizontal="left" vertical="center" wrapText="1"/>
    </xf>
    <xf numFmtId="165" fontId="1" fillId="0" borderId="15" xfId="64" applyFont="1" applyFill="1" applyBorder="1" applyAlignment="1">
      <alignment horizontal="center" vertical="center" wrapText="1"/>
    </xf>
    <xf numFmtId="1" fontId="1" fillId="30" borderId="15" xfId="0" applyNumberFormat="1" applyFont="1" applyFill="1" applyBorder="1" applyAlignment="1">
      <alignment horizontal="left" vertical="center" wrapText="1"/>
    </xf>
    <xf numFmtId="1" fontId="1" fillId="0" borderId="15" xfId="0" applyNumberFormat="1" applyFont="1" applyFill="1" applyBorder="1" applyAlignment="1">
      <alignment horizontal="center" vertical="center" wrapText="1"/>
    </xf>
    <xf numFmtId="164" fontId="1" fillId="0" borderId="15" xfId="83" applyFont="1" applyFill="1" applyBorder="1" applyAlignment="1">
      <alignment horizontal="center" vertical="center" wrapText="1"/>
    </xf>
    <xf numFmtId="0" fontId="1" fillId="0" borderId="16" xfId="0" applyFont="1" applyFill="1" applyBorder="1" applyAlignment="1">
      <alignment horizontal="center" vertical="center"/>
    </xf>
    <xf numFmtId="164" fontId="1" fillId="30" borderId="15" xfId="83" applyFont="1" applyFill="1" applyBorder="1" applyAlignment="1">
      <alignment horizontal="center" vertical="center"/>
    </xf>
    <xf numFmtId="0" fontId="15" fillId="0" borderId="27" xfId="83" applyNumberFormat="1" applyFont="1" applyBorder="1" applyAlignment="1">
      <alignment horizontal="left" vertical="center" wrapText="1"/>
    </xf>
    <xf numFmtId="0" fontId="15" fillId="0" borderId="0" xfId="83" applyNumberFormat="1" applyFont="1" applyBorder="1" applyAlignment="1">
      <alignment horizontal="left" vertical="center" wrapText="1"/>
    </xf>
    <xf numFmtId="0" fontId="15" fillId="0" borderId="24" xfId="83" applyNumberFormat="1" applyFont="1" applyBorder="1" applyAlignment="1">
      <alignment horizontal="left" vertical="center" wrapText="1"/>
    </xf>
    <xf numFmtId="164" fontId="15" fillId="0" borderId="27" xfId="83" applyFont="1" applyBorder="1" applyAlignment="1">
      <alignment horizontal="left" vertical="center" wrapText="1"/>
    </xf>
    <xf numFmtId="164" fontId="15" fillId="0" borderId="0" xfId="83" applyFont="1" applyBorder="1" applyAlignment="1">
      <alignment horizontal="left" vertical="center" wrapText="1"/>
    </xf>
    <xf numFmtId="164" fontId="15" fillId="0" borderId="24" xfId="83" applyFont="1" applyBorder="1" applyAlignment="1">
      <alignment horizontal="left" vertical="center" wrapText="1"/>
    </xf>
    <xf numFmtId="0" fontId="15" fillId="0" borderId="27" xfId="83" applyNumberFormat="1" applyFont="1" applyFill="1" applyBorder="1" applyAlignment="1">
      <alignment horizontal="left" vertical="center" wrapText="1"/>
    </xf>
    <xf numFmtId="0" fontId="15" fillId="0" borderId="0" xfId="83" applyNumberFormat="1" applyFont="1" applyFill="1" applyBorder="1" applyAlignment="1">
      <alignment horizontal="left" vertical="center" wrapText="1"/>
    </xf>
    <xf numFmtId="0" fontId="15" fillId="0" borderId="24" xfId="83" applyNumberFormat="1" applyFont="1" applyFill="1" applyBorder="1" applyAlignment="1">
      <alignment horizontal="left" vertical="center" wrapText="1"/>
    </xf>
    <xf numFmtId="164" fontId="4" fillId="0" borderId="0" xfId="83" applyFont="1" applyBorder="1" applyAlignment="1">
      <alignment horizontal="center" vertical="center"/>
    </xf>
    <xf numFmtId="164" fontId="0" fillId="0" borderId="0" xfId="83" applyFont="1" applyBorder="1" applyAlignment="1">
      <alignment horizontal="center" vertical="center"/>
    </xf>
    <xf numFmtId="164" fontId="4" fillId="0" borderId="0" xfId="83" applyFont="1" applyBorder="1" applyAlignment="1">
      <alignment horizontal="center" vertical="center" wrapText="1"/>
    </xf>
    <xf numFmtId="164" fontId="4" fillId="0" borderId="24" xfId="83" applyFont="1" applyBorder="1" applyAlignment="1">
      <alignment horizontal="center" vertical="center" wrapText="1"/>
    </xf>
    <xf numFmtId="164" fontId="15" fillId="28" borderId="30" xfId="83" applyFont="1" applyFill="1" applyBorder="1" applyAlignment="1">
      <alignment horizontal="left" vertical="center" wrapText="1"/>
    </xf>
    <xf numFmtId="164" fontId="15" fillId="28" borderId="31" xfId="83" applyFont="1" applyFill="1" applyBorder="1" applyAlignment="1">
      <alignment horizontal="left" vertical="center" wrapText="1"/>
    </xf>
    <xf numFmtId="164" fontId="15" fillId="28" borderId="32" xfId="83" applyFont="1" applyFill="1" applyBorder="1" applyAlignment="1">
      <alignment horizontal="left" vertical="center" wrapText="1"/>
    </xf>
    <xf numFmtId="164" fontId="68" fillId="32" borderId="16" xfId="83" applyFont="1" applyFill="1" applyBorder="1" applyAlignment="1">
      <alignment horizontal="left" vertical="center"/>
    </xf>
    <xf numFmtId="164" fontId="68" fillId="32" borderId="15" xfId="83" applyFont="1" applyFill="1" applyBorder="1" applyAlignment="1">
      <alignment horizontal="left" vertical="center"/>
    </xf>
    <xf numFmtId="164" fontId="15" fillId="28" borderId="30" xfId="83" applyFont="1" applyFill="1" applyBorder="1" applyAlignment="1">
      <alignment horizontal="left" vertical="center"/>
    </xf>
    <xf numFmtId="164" fontId="15" fillId="28" borderId="31" xfId="83" applyFont="1" applyFill="1" applyBorder="1" applyAlignment="1">
      <alignment horizontal="left" vertical="center"/>
    </xf>
    <xf numFmtId="164" fontId="15" fillId="28" borderId="32" xfId="83" applyFont="1" applyFill="1" applyBorder="1" applyAlignment="1">
      <alignment horizontal="left" vertical="center"/>
    </xf>
    <xf numFmtId="164" fontId="54" fillId="0" borderId="27" xfId="83" applyFont="1" applyFill="1" applyBorder="1" applyAlignment="1">
      <alignment horizontal="left" vertical="center" wrapText="1"/>
    </xf>
    <xf numFmtId="164" fontId="54" fillId="0" borderId="0" xfId="83" applyFont="1" applyFill="1" applyBorder="1" applyAlignment="1">
      <alignment horizontal="left" vertical="center" wrapText="1"/>
    </xf>
    <xf numFmtId="164" fontId="54" fillId="0" borderId="24" xfId="83" applyFont="1" applyFill="1" applyBorder="1" applyAlignment="1">
      <alignment horizontal="left" vertical="center" wrapText="1"/>
    </xf>
    <xf numFmtId="164" fontId="68" fillId="32" borderId="33" xfId="83" applyFont="1" applyFill="1" applyBorder="1" applyAlignment="1">
      <alignment horizontal="left" vertical="center"/>
    </xf>
    <xf numFmtId="164" fontId="68" fillId="32" borderId="21" xfId="83" applyFont="1" applyFill="1" applyBorder="1" applyAlignment="1">
      <alignment horizontal="left" vertical="center"/>
    </xf>
    <xf numFmtId="164" fontId="68" fillId="32" borderId="20" xfId="83" applyFont="1" applyFill="1" applyBorder="1" applyAlignment="1">
      <alignment horizontal="left" vertical="center"/>
    </xf>
    <xf numFmtId="0" fontId="4" fillId="0" borderId="27" xfId="83" applyNumberFormat="1" applyFont="1" applyFill="1" applyBorder="1" applyAlignment="1">
      <alignment horizontal="left" vertical="center" wrapText="1"/>
    </xf>
    <xf numFmtId="0" fontId="4" fillId="0" borderId="0" xfId="83" applyNumberFormat="1" applyFont="1" applyFill="1" applyBorder="1" applyAlignment="1">
      <alignment horizontal="left" vertical="center" wrapText="1"/>
    </xf>
    <xf numFmtId="0" fontId="4" fillId="0" borderId="24" xfId="83" applyNumberFormat="1"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164" fontId="15" fillId="0" borderId="27" xfId="83" applyFont="1" applyBorder="1" applyAlignment="1">
      <alignment vertical="center" wrapText="1"/>
    </xf>
    <xf numFmtId="164" fontId="15" fillId="0" borderId="0" xfId="83" applyFont="1" applyBorder="1" applyAlignment="1">
      <alignment vertical="center" wrapText="1"/>
    </xf>
    <xf numFmtId="164" fontId="15" fillId="0" borderId="24" xfId="83" applyFont="1" applyBorder="1" applyAlignment="1">
      <alignment vertical="center" wrapText="1"/>
    </xf>
    <xf numFmtId="4" fontId="54" fillId="0" borderId="27" xfId="0" applyNumberFormat="1" applyFont="1" applyFill="1" applyBorder="1" applyAlignment="1">
      <alignment horizontal="left" vertical="center" wrapText="1"/>
    </xf>
    <xf numFmtId="4" fontId="54" fillId="0" borderId="0" xfId="0" applyNumberFormat="1" applyFont="1" applyFill="1" applyBorder="1" applyAlignment="1">
      <alignment horizontal="left" vertical="center" wrapText="1"/>
    </xf>
    <xf numFmtId="4" fontId="54" fillId="0" borderId="24" xfId="0" applyNumberFormat="1" applyFont="1" applyFill="1" applyBorder="1" applyAlignment="1">
      <alignment horizontal="left" vertical="center" wrapText="1"/>
    </xf>
    <xf numFmtId="0" fontId="70" fillId="0" borderId="30" xfId="0" applyFont="1" applyBorder="1" applyAlignment="1">
      <alignment horizontal="left" vertical="center" wrapText="1"/>
    </xf>
    <xf numFmtId="0" fontId="70" fillId="0" borderId="31" xfId="0" applyFont="1" applyBorder="1" applyAlignment="1">
      <alignment horizontal="left" vertical="center" wrapText="1"/>
    </xf>
    <xf numFmtId="0" fontId="70" fillId="0" borderId="32" xfId="0" applyFont="1" applyBorder="1" applyAlignment="1">
      <alignment horizontal="left" vertical="center" wrapText="1"/>
    </xf>
    <xf numFmtId="164" fontId="15" fillId="0" borderId="30" xfId="83" applyFont="1" applyBorder="1" applyAlignment="1">
      <alignment horizontal="center" vertical="center"/>
    </xf>
    <xf numFmtId="164" fontId="15" fillId="0" borderId="31" xfId="83" applyFont="1" applyBorder="1" applyAlignment="1">
      <alignment horizontal="center" vertical="center"/>
    </xf>
    <xf numFmtId="164" fontId="15" fillId="0" borderId="32" xfId="83" applyFont="1" applyBorder="1" applyAlignment="1">
      <alignment horizontal="center" vertical="center"/>
    </xf>
    <xf numFmtId="164" fontId="48" fillId="0" borderId="27" xfId="83" applyFont="1" applyFill="1" applyBorder="1" applyAlignment="1">
      <alignment horizontal="left" vertical="center" wrapText="1"/>
    </xf>
    <xf numFmtId="164" fontId="48" fillId="0" borderId="0" xfId="83" applyFont="1" applyFill="1" applyBorder="1" applyAlignment="1">
      <alignment horizontal="left" vertical="center" wrapText="1"/>
    </xf>
    <xf numFmtId="164" fontId="48" fillId="0" borderId="24" xfId="83" applyFont="1" applyFill="1" applyBorder="1" applyAlignment="1">
      <alignment horizontal="left" vertical="center" wrapText="1"/>
    </xf>
    <xf numFmtId="164" fontId="70" fillId="0" borderId="27" xfId="83" applyFont="1" applyBorder="1" applyAlignment="1">
      <alignment horizontal="left" vertical="center" wrapText="1"/>
    </xf>
    <xf numFmtId="164" fontId="70" fillId="0" borderId="0" xfId="83" applyFont="1" applyBorder="1" applyAlignment="1">
      <alignment horizontal="left" vertical="center" wrapText="1"/>
    </xf>
    <xf numFmtId="164" fontId="70" fillId="0" borderId="24" xfId="83" applyFont="1" applyBorder="1" applyAlignment="1">
      <alignment horizontal="left" vertical="center" wrapText="1"/>
    </xf>
    <xf numFmtId="164" fontId="47" fillId="0" borderId="27" xfId="83" applyFont="1" applyFill="1" applyBorder="1" applyAlignment="1">
      <alignment horizontal="left" vertical="center" wrapText="1"/>
    </xf>
    <xf numFmtId="164" fontId="47" fillId="0" borderId="0" xfId="83" applyFont="1" applyFill="1" applyBorder="1" applyAlignment="1">
      <alignment horizontal="left" vertical="center" wrapText="1"/>
    </xf>
    <xf numFmtId="164" fontId="47" fillId="0" borderId="24" xfId="83" applyFont="1" applyFill="1" applyBorder="1" applyAlignment="1">
      <alignment horizontal="left" vertical="center" wrapText="1"/>
    </xf>
    <xf numFmtId="164" fontId="15" fillId="0" borderId="27" xfId="83" applyFont="1" applyFill="1" applyBorder="1" applyAlignment="1">
      <alignment horizontal="left" vertical="center" wrapText="1"/>
    </xf>
    <xf numFmtId="164" fontId="15" fillId="0" borderId="0" xfId="83" applyFont="1" applyFill="1" applyBorder="1" applyAlignment="1">
      <alignment horizontal="left" vertical="center" wrapText="1"/>
    </xf>
    <xf numFmtId="164" fontId="15" fillId="0" borderId="24" xfId="83" applyFont="1" applyFill="1" applyBorder="1" applyAlignment="1">
      <alignment horizontal="left" vertical="center" wrapText="1"/>
    </xf>
    <xf numFmtId="0" fontId="0" fillId="0" borderId="27" xfId="83" applyNumberFormat="1" applyFont="1" applyBorder="1" applyAlignment="1">
      <alignment horizontal="left" vertical="center" wrapText="1"/>
    </xf>
    <xf numFmtId="0" fontId="0" fillId="0" borderId="0" xfId="83" applyNumberFormat="1" applyFont="1" applyBorder="1" applyAlignment="1">
      <alignment horizontal="left" vertical="center" wrapText="1"/>
    </xf>
    <xf numFmtId="0" fontId="0" fillId="0" borderId="24" xfId="83" applyNumberFormat="1" applyFont="1" applyBorder="1" applyAlignment="1">
      <alignment horizontal="left" vertical="center" wrapText="1"/>
    </xf>
    <xf numFmtId="164" fontId="68" fillId="32" borderId="27" xfId="83" applyFont="1" applyFill="1" applyBorder="1" applyAlignment="1">
      <alignment horizontal="left" vertical="center"/>
    </xf>
    <xf numFmtId="164" fontId="68" fillId="32" borderId="0" xfId="83" applyFont="1" applyFill="1" applyBorder="1" applyAlignment="1">
      <alignment horizontal="left" vertical="center"/>
    </xf>
    <xf numFmtId="164" fontId="68" fillId="32" borderId="24" xfId="83" applyFont="1" applyFill="1" applyBorder="1" applyAlignment="1">
      <alignment horizontal="left" vertical="center"/>
    </xf>
    <xf numFmtId="164" fontId="68" fillId="28" borderId="27" xfId="83" applyFont="1" applyFill="1" applyBorder="1" applyAlignment="1">
      <alignment horizontal="left" vertical="center"/>
    </xf>
    <xf numFmtId="164" fontId="68" fillId="28" borderId="0" xfId="83" applyFont="1" applyFill="1" applyBorder="1" applyAlignment="1">
      <alignment horizontal="left" vertical="center"/>
    </xf>
    <xf numFmtId="164" fontId="68" fillId="28" borderId="24" xfId="83" applyFont="1" applyFill="1" applyBorder="1" applyAlignment="1">
      <alignment horizontal="left" vertical="center"/>
    </xf>
    <xf numFmtId="164" fontId="0" fillId="0" borderId="27" xfId="83" applyFont="1" applyBorder="1" applyAlignment="1">
      <alignment horizontal="left" vertical="center" wrapText="1"/>
    </xf>
    <xf numFmtId="164" fontId="0" fillId="0" borderId="0" xfId="83" applyFont="1" applyBorder="1" applyAlignment="1">
      <alignment horizontal="left" vertical="center" wrapText="1"/>
    </xf>
    <xf numFmtId="164" fontId="0" fillId="0" borderId="24" xfId="83" applyFont="1" applyBorder="1" applyAlignment="1">
      <alignment horizontal="left" vertical="center" wrapText="1"/>
    </xf>
    <xf numFmtId="164" fontId="68" fillId="0" borderId="53" xfId="83" applyFont="1" applyBorder="1" applyAlignment="1">
      <alignment horizontal="left" vertical="center"/>
    </xf>
    <xf numFmtId="164" fontId="68" fillId="0" borderId="22" xfId="83" applyFont="1" applyBorder="1" applyAlignment="1">
      <alignment horizontal="left" vertical="center"/>
    </xf>
    <xf numFmtId="164" fontId="68" fillId="0" borderId="52" xfId="83" applyFont="1" applyBorder="1" applyAlignment="1">
      <alignment horizontal="left" vertical="center"/>
    </xf>
    <xf numFmtId="164" fontId="4" fillId="0" borderId="27" xfId="83" applyFont="1" applyBorder="1" applyAlignment="1">
      <alignment horizontal="left" vertical="center" wrapText="1"/>
    </xf>
    <xf numFmtId="164" fontId="4" fillId="0" borderId="0" xfId="83" applyFont="1" applyBorder="1" applyAlignment="1">
      <alignment horizontal="left" vertical="center" wrapText="1"/>
    </xf>
    <xf numFmtId="164" fontId="4" fillId="0" borderId="24" xfId="83" applyFont="1" applyBorder="1" applyAlignment="1">
      <alignment horizontal="left" vertical="center" wrapText="1"/>
    </xf>
    <xf numFmtId="164" fontId="0" fillId="0" borderId="0" xfId="83" applyFont="1" applyFill="1" applyBorder="1" applyAlignment="1">
      <alignment horizontal="center" vertical="center"/>
    </xf>
    <xf numFmtId="164" fontId="0" fillId="0" borderId="24" xfId="83" applyFont="1" applyFill="1" applyBorder="1" applyAlignment="1">
      <alignment horizontal="center" vertical="center"/>
    </xf>
    <xf numFmtId="164" fontId="15" fillId="0" borderId="27" xfId="83" applyFont="1" applyFill="1" applyBorder="1" applyAlignment="1">
      <alignment horizontal="left" vertical="center"/>
    </xf>
    <xf numFmtId="164" fontId="15" fillId="0" borderId="0" xfId="83" applyFont="1" applyFill="1" applyBorder="1" applyAlignment="1">
      <alignment horizontal="left" vertical="center"/>
    </xf>
    <xf numFmtId="164" fontId="15" fillId="0" borderId="24" xfId="83" applyFont="1" applyFill="1" applyBorder="1" applyAlignment="1">
      <alignment horizontal="left" vertical="center"/>
    </xf>
    <xf numFmtId="0" fontId="4" fillId="0" borderId="0" xfId="0" applyFont="1" applyAlignment="1">
      <alignment horizontal="center" wrapText="1"/>
    </xf>
    <xf numFmtId="0" fontId="15" fillId="0" borderId="27" xfId="69" applyFont="1" applyFill="1" applyBorder="1" applyAlignment="1">
      <alignment horizontal="left" vertical="center" readingOrder="1"/>
    </xf>
    <xf numFmtId="0" fontId="15" fillId="0" borderId="0" xfId="69" applyFont="1" applyFill="1" applyBorder="1" applyAlignment="1">
      <alignment horizontal="left" vertical="center" readingOrder="1"/>
    </xf>
    <xf numFmtId="0" fontId="15" fillId="0" borderId="24" xfId="69" applyFont="1" applyFill="1" applyBorder="1" applyAlignment="1">
      <alignment horizontal="left" vertical="center" readingOrder="1"/>
    </xf>
    <xf numFmtId="0" fontId="15" fillId="0" borderId="44" xfId="0" applyFont="1" applyBorder="1" applyAlignment="1">
      <alignment horizontal="left" vertical="center" wrapText="1"/>
    </xf>
    <xf numFmtId="0" fontId="4" fillId="0" borderId="45" xfId="0" applyFont="1" applyBorder="1" applyAlignment="1">
      <alignment horizontal="left" wrapText="1"/>
    </xf>
    <xf numFmtId="0" fontId="15" fillId="0" borderId="44" xfId="0" applyFont="1" applyBorder="1" applyAlignment="1">
      <alignment horizontal="center" vertical="center"/>
    </xf>
    <xf numFmtId="0" fontId="4" fillId="0" borderId="45" xfId="0" applyFont="1" applyBorder="1" applyAlignment="1">
      <alignment horizontal="center" vertical="center"/>
    </xf>
    <xf numFmtId="164" fontId="15" fillId="0" borderId="44" xfId="83" applyFont="1" applyBorder="1" applyAlignment="1">
      <alignment horizontal="center" vertical="center"/>
    </xf>
    <xf numFmtId="164" fontId="4" fillId="0" borderId="45" xfId="83" applyFont="1" applyBorder="1" applyAlignment="1">
      <alignment horizontal="center" vertical="center"/>
    </xf>
    <xf numFmtId="165" fontId="15" fillId="0" borderId="44" xfId="64" applyFont="1" applyBorder="1" applyAlignment="1">
      <alignment horizontal="center" vertical="center"/>
    </xf>
    <xf numFmtId="165" fontId="15" fillId="0" borderId="45" xfId="64"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4" fillId="0" borderId="30" xfId="0" applyFont="1" applyFill="1" applyBorder="1" applyAlignment="1">
      <alignment horizontal="center"/>
    </xf>
    <xf numFmtId="0" fontId="4" fillId="0" borderId="31" xfId="0" applyFont="1" applyFill="1" applyBorder="1" applyAlignment="1">
      <alignment horizontal="center"/>
    </xf>
    <xf numFmtId="0" fontId="4" fillId="0" borderId="32" xfId="0" applyFont="1" applyFill="1" applyBorder="1" applyAlignment="1">
      <alignment horizontal="center"/>
    </xf>
    <xf numFmtId="0" fontId="24" fillId="0" borderId="30" xfId="0" applyFont="1" applyFill="1" applyBorder="1" applyAlignment="1">
      <alignment horizontal="center"/>
    </xf>
    <xf numFmtId="0" fontId="24" fillId="0" borderId="31" xfId="0" applyFont="1" applyFill="1" applyBorder="1" applyAlignment="1">
      <alignment horizontal="center"/>
    </xf>
    <xf numFmtId="0" fontId="24" fillId="0" borderId="32" xfId="0" applyFont="1" applyFill="1" applyBorder="1" applyAlignment="1">
      <alignment horizontal="center"/>
    </xf>
    <xf numFmtId="0" fontId="54" fillId="0" borderId="30" xfId="0" applyFont="1" applyFill="1" applyBorder="1" applyAlignment="1">
      <alignment horizontal="center" vertical="center" wrapText="1"/>
    </xf>
    <xf numFmtId="0" fontId="54" fillId="0" borderId="31" xfId="0" applyFont="1" applyFill="1" applyBorder="1" applyAlignment="1">
      <alignment horizontal="center" vertical="center" wrapText="1"/>
    </xf>
    <xf numFmtId="0" fontId="54" fillId="0" borderId="32" xfId="0" applyFont="1" applyFill="1" applyBorder="1" applyAlignment="1">
      <alignment horizontal="center" vertical="center" wrapText="1"/>
    </xf>
    <xf numFmtId="0" fontId="16" fillId="0" borderId="53" xfId="69" applyFont="1" applyFill="1" applyBorder="1" applyAlignment="1">
      <alignment horizontal="left" vertical="center" readingOrder="1"/>
    </xf>
    <xf numFmtId="0" fontId="16" fillId="0" borderId="22" xfId="69" applyFont="1" applyFill="1" applyBorder="1" applyAlignment="1">
      <alignment horizontal="left" vertical="center" readingOrder="1"/>
    </xf>
    <xf numFmtId="0" fontId="16" fillId="0" borderId="52" xfId="69" applyFont="1" applyFill="1" applyBorder="1" applyAlignment="1">
      <alignment horizontal="left" vertical="center" readingOrder="1"/>
    </xf>
    <xf numFmtId="0" fontId="16" fillId="0" borderId="16" xfId="69" applyFont="1" applyFill="1" applyBorder="1" applyAlignment="1">
      <alignment horizontal="left" vertical="center" readingOrder="1"/>
    </xf>
    <xf numFmtId="0" fontId="16" fillId="0" borderId="15" xfId="69" applyFont="1" applyFill="1" applyBorder="1" applyAlignment="1">
      <alignment horizontal="left" vertical="center" readingOrder="1"/>
    </xf>
    <xf numFmtId="0" fontId="16" fillId="0" borderId="17" xfId="69" applyFont="1" applyFill="1" applyBorder="1" applyAlignment="1">
      <alignment horizontal="left" vertical="center" readingOrder="1"/>
    </xf>
    <xf numFmtId="0" fontId="16" fillId="0" borderId="28" xfId="69" applyFont="1" applyFill="1" applyBorder="1" applyAlignment="1">
      <alignment horizontal="left" vertical="center" readingOrder="1"/>
    </xf>
    <xf numFmtId="0" fontId="16" fillId="0" borderId="25" xfId="69" applyFont="1" applyFill="1" applyBorder="1" applyAlignment="1">
      <alignment horizontal="left" vertical="center" readingOrder="1"/>
    </xf>
    <xf numFmtId="0" fontId="16" fillId="0" borderId="26" xfId="69" applyFont="1" applyFill="1" applyBorder="1" applyAlignment="1">
      <alignment horizontal="left" vertical="center" readingOrder="1"/>
    </xf>
    <xf numFmtId="0" fontId="54" fillId="36" borderId="36" xfId="0" applyNumberFormat="1" applyFont="1" applyFill="1" applyBorder="1" applyAlignment="1">
      <alignment horizontal="right" vertical="center"/>
    </xf>
    <xf numFmtId="0" fontId="54" fillId="36" borderId="37" xfId="0" applyNumberFormat="1" applyFont="1" applyFill="1" applyBorder="1" applyAlignment="1">
      <alignment horizontal="right" vertical="center"/>
    </xf>
    <xf numFmtId="0" fontId="54" fillId="28" borderId="16" xfId="0" applyFont="1" applyFill="1" applyBorder="1" applyAlignment="1">
      <alignment horizontal="right" vertical="center" wrapText="1"/>
    </xf>
    <xf numFmtId="0" fontId="54" fillId="28" borderId="15" xfId="0" applyFont="1" applyFill="1" applyBorder="1" applyAlignment="1">
      <alignment horizontal="right" vertical="center" wrapText="1"/>
    </xf>
    <xf numFmtId="0" fontId="54" fillId="31" borderId="16" xfId="0" applyFont="1" applyFill="1" applyBorder="1" applyAlignment="1">
      <alignment horizontal="center" vertical="center" wrapText="1"/>
    </xf>
    <xf numFmtId="0" fontId="54" fillId="31" borderId="15" xfId="0" applyFont="1" applyFill="1" applyBorder="1" applyAlignment="1">
      <alignment horizontal="center" vertical="center" wrapText="1"/>
    </xf>
    <xf numFmtId="0" fontId="54" fillId="36" borderId="16" xfId="0" applyNumberFormat="1" applyFont="1" applyFill="1" applyBorder="1" applyAlignment="1">
      <alignment horizontal="right" vertical="center"/>
    </xf>
    <xf numFmtId="0" fontId="54" fillId="36" borderId="15" xfId="0" applyNumberFormat="1" applyFont="1" applyFill="1" applyBorder="1" applyAlignment="1">
      <alignment horizontal="right" vertical="center"/>
    </xf>
    <xf numFmtId="0" fontId="66" fillId="30" borderId="15" xfId="0" applyFont="1" applyFill="1" applyBorder="1" applyAlignment="1" applyProtection="1">
      <alignment horizontal="left" vertical="center" wrapText="1"/>
    </xf>
    <xf numFmtId="0" fontId="57" fillId="0" borderId="47" xfId="0" applyFont="1" applyBorder="1" applyAlignment="1">
      <alignment horizontal="center" vertical="center"/>
    </xf>
    <xf numFmtId="0" fontId="57" fillId="0" borderId="48" xfId="0" applyFont="1" applyBorder="1" applyAlignment="1">
      <alignment horizontal="center" vertical="center"/>
    </xf>
    <xf numFmtId="0" fontId="57" fillId="0" borderId="49" xfId="0" applyFont="1" applyBorder="1" applyAlignment="1">
      <alignment horizontal="center" vertical="center"/>
    </xf>
    <xf numFmtId="0" fontId="57" fillId="0" borderId="23" xfId="0" applyFont="1" applyBorder="1" applyAlignment="1">
      <alignment horizontal="center" vertical="center"/>
    </xf>
    <xf numFmtId="0" fontId="57" fillId="0" borderId="0" xfId="0" applyFont="1" applyBorder="1" applyAlignment="1">
      <alignment horizontal="center" vertical="center"/>
    </xf>
    <xf numFmtId="0" fontId="57" fillId="0" borderId="50" xfId="0" applyFont="1" applyBorder="1" applyAlignment="1">
      <alignment horizontal="center" vertical="center"/>
    </xf>
    <xf numFmtId="0" fontId="57" fillId="0" borderId="51" xfId="0" applyFont="1" applyBorder="1" applyAlignment="1">
      <alignment horizontal="center" vertical="center"/>
    </xf>
    <xf numFmtId="0" fontId="57" fillId="0" borderId="34" xfId="0" applyFont="1" applyBorder="1" applyAlignment="1">
      <alignment horizontal="center" vertical="center"/>
    </xf>
    <xf numFmtId="0" fontId="57" fillId="0" borderId="43" xfId="0" applyFont="1" applyBorder="1" applyAlignment="1">
      <alignment horizontal="center" vertical="center"/>
    </xf>
    <xf numFmtId="0" fontId="58" fillId="32" borderId="15" xfId="0" applyFont="1" applyFill="1" applyBorder="1" applyAlignment="1">
      <alignment horizontal="center" vertical="center" wrapText="1"/>
    </xf>
    <xf numFmtId="0" fontId="58" fillId="30" borderId="15" xfId="0" applyFont="1" applyFill="1" applyBorder="1" applyAlignment="1">
      <alignment horizontal="center" vertical="center"/>
    </xf>
    <xf numFmtId="0" fontId="20" fillId="0" borderId="19" xfId="0" applyFont="1" applyFill="1" applyBorder="1" applyAlignment="1">
      <alignment vertical="center" wrapText="1"/>
    </xf>
    <xf numFmtId="0" fontId="20" fillId="0" borderId="18" xfId="0" applyFont="1" applyFill="1" applyBorder="1" applyAlignment="1">
      <alignment vertical="center" wrapText="1"/>
    </xf>
    <xf numFmtId="165" fontId="20" fillId="30" borderId="19" xfId="64" applyFont="1" applyFill="1" applyBorder="1" applyAlignment="1">
      <alignment horizontal="center" vertical="center"/>
    </xf>
    <xf numFmtId="165" fontId="20" fillId="30" borderId="18" xfId="64" applyFont="1" applyFill="1" applyBorder="1" applyAlignment="1">
      <alignment horizontal="center" vertical="center"/>
    </xf>
    <xf numFmtId="0" fontId="20" fillId="0" borderId="19" xfId="0" applyFont="1" applyFill="1" applyBorder="1" applyAlignment="1">
      <alignment horizontal="left" vertical="center" wrapText="1"/>
    </xf>
    <xf numFmtId="0" fontId="20" fillId="0" borderId="18" xfId="0" applyFont="1" applyFill="1" applyBorder="1" applyAlignment="1">
      <alignment horizontal="left" vertical="center" wrapText="1"/>
    </xf>
    <xf numFmtId="168" fontId="21" fillId="0" borderId="16" xfId="0" applyNumberFormat="1" applyFont="1" applyFill="1" applyBorder="1" applyAlignment="1">
      <alignment horizontal="center" vertical="center" wrapText="1"/>
    </xf>
    <xf numFmtId="0" fontId="21" fillId="38" borderId="30" xfId="0" applyFont="1" applyFill="1" applyBorder="1" applyAlignment="1">
      <alignment horizontal="right"/>
    </xf>
    <xf numFmtId="0" fontId="21" fillId="38" borderId="32" xfId="0" applyFont="1" applyFill="1" applyBorder="1" applyAlignment="1">
      <alignment horizontal="right"/>
    </xf>
    <xf numFmtId="10" fontId="20" fillId="0" borderId="18" xfId="84" applyNumberFormat="1" applyFont="1" applyBorder="1" applyAlignment="1">
      <alignment horizontal="center" vertical="center"/>
    </xf>
    <xf numFmtId="10" fontId="20" fillId="0" borderId="15" xfId="84" applyNumberFormat="1" applyFont="1" applyBorder="1" applyAlignment="1">
      <alignment horizontal="center" vertical="center"/>
    </xf>
    <xf numFmtId="168" fontId="21" fillId="0" borderId="46" xfId="0" applyNumberFormat="1" applyFont="1" applyFill="1" applyBorder="1" applyAlignment="1">
      <alignment horizontal="center" vertical="center" wrapText="1"/>
    </xf>
    <xf numFmtId="168" fontId="21" fillId="0" borderId="29" xfId="0" applyNumberFormat="1" applyFont="1" applyFill="1" applyBorder="1" applyAlignment="1">
      <alignment horizontal="center" vertical="center" wrapText="1"/>
    </xf>
    <xf numFmtId="4" fontId="20" fillId="0" borderId="15" xfId="0" applyNumberFormat="1" applyFont="1" applyFill="1" applyBorder="1" applyAlignment="1">
      <alignment horizontal="left" vertical="center" wrapText="1"/>
    </xf>
    <xf numFmtId="0" fontId="20" fillId="0" borderId="15" xfId="0" applyFont="1" applyFill="1" applyBorder="1" applyAlignment="1">
      <alignment horizontal="left" vertical="center" wrapText="1"/>
    </xf>
    <xf numFmtId="165" fontId="20" fillId="0" borderId="15" xfId="64" applyFont="1" applyFill="1" applyBorder="1" applyAlignment="1">
      <alignment horizontal="center" vertical="center"/>
    </xf>
    <xf numFmtId="165" fontId="20" fillId="30" borderId="15" xfId="64" applyFont="1" applyFill="1" applyBorder="1" applyAlignment="1">
      <alignment horizontal="center" vertical="center"/>
    </xf>
    <xf numFmtId="165" fontId="20" fillId="35" borderId="19" xfId="64" applyFont="1" applyFill="1" applyBorder="1" applyAlignment="1">
      <alignment horizontal="center" vertical="center"/>
    </xf>
    <xf numFmtId="165" fontId="20" fillId="35" borderId="18" xfId="64" applyFont="1" applyFill="1" applyBorder="1" applyAlignment="1">
      <alignment horizontal="center" vertical="center"/>
    </xf>
    <xf numFmtId="165" fontId="20" fillId="0" borderId="19" xfId="64" applyFont="1" applyFill="1" applyBorder="1" applyAlignment="1">
      <alignment horizontal="center" vertical="center"/>
    </xf>
    <xf numFmtId="165" fontId="20" fillId="0" borderId="18" xfId="64" applyFont="1" applyFill="1" applyBorder="1" applyAlignment="1">
      <alignment horizontal="center" vertical="center"/>
    </xf>
    <xf numFmtId="0" fontId="21" fillId="38" borderId="30" xfId="0" applyFont="1" applyFill="1" applyBorder="1" applyAlignment="1">
      <alignment horizontal="right" wrapText="1"/>
    </xf>
    <xf numFmtId="0" fontId="21" fillId="38" borderId="32" xfId="0" applyFont="1" applyFill="1" applyBorder="1" applyAlignment="1">
      <alignment horizontal="right" wrapText="1"/>
    </xf>
    <xf numFmtId="164" fontId="20" fillId="0" borderId="15" xfId="0" applyNumberFormat="1" applyFont="1" applyFill="1" applyBorder="1" applyAlignment="1">
      <alignment horizontal="left" vertical="center" wrapText="1"/>
    </xf>
    <xf numFmtId="0" fontId="16" fillId="0" borderId="27" xfId="69" applyFont="1" applyFill="1" applyBorder="1" applyAlignment="1">
      <alignment horizontal="left" vertical="center" readingOrder="1"/>
    </xf>
    <xf numFmtId="0" fontId="16" fillId="0" borderId="0" xfId="69" applyFont="1" applyFill="1" applyBorder="1" applyAlignment="1">
      <alignment horizontal="left" vertical="center" readingOrder="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8" fillId="0" borderId="39" xfId="0" applyFont="1" applyBorder="1" applyAlignment="1">
      <alignment horizontal="center" vertical="center"/>
    </xf>
    <xf numFmtId="0" fontId="18" fillId="0" borderId="33" xfId="0" applyFont="1" applyBorder="1" applyAlignment="1">
      <alignment horizontal="center" vertic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18" fillId="0" borderId="40" xfId="0" applyFont="1" applyBorder="1" applyAlignment="1">
      <alignment horizontal="center" vertical="center"/>
    </xf>
    <xf numFmtId="0" fontId="18" fillId="0" borderId="38" xfId="0" applyFont="1" applyBorder="1" applyAlignment="1">
      <alignment horizontal="center" vertical="center"/>
    </xf>
    <xf numFmtId="0" fontId="24" fillId="44" borderId="15" xfId="0" applyFont="1" applyFill="1" applyBorder="1" applyAlignment="1">
      <alignment horizontal="center" vertical="center"/>
    </xf>
    <xf numFmtId="0" fontId="24" fillId="46" borderId="15" xfId="0" applyFont="1" applyFill="1" applyBorder="1" applyAlignment="1">
      <alignment horizontal="center" vertical="center"/>
    </xf>
    <xf numFmtId="0" fontId="89" fillId="45" borderId="34" xfId="0" applyFont="1" applyFill="1" applyBorder="1" applyAlignment="1">
      <alignment horizontal="center"/>
    </xf>
    <xf numFmtId="0" fontId="24" fillId="46" borderId="19" xfId="0" applyFont="1" applyFill="1" applyBorder="1" applyAlignment="1">
      <alignment horizontal="center" vertical="center" wrapText="1"/>
    </xf>
    <xf numFmtId="0" fontId="24" fillId="46" borderId="18" xfId="0" applyFont="1" applyFill="1" applyBorder="1" applyAlignment="1">
      <alignment horizontal="center" vertical="center" wrapText="1"/>
    </xf>
    <xf numFmtId="0" fontId="0" fillId="0" borderId="57" xfId="0" applyBorder="1" applyAlignment="1">
      <alignment horizontal="right"/>
    </xf>
    <xf numFmtId="0" fontId="0" fillId="0" borderId="20" xfId="0" applyBorder="1" applyAlignment="1">
      <alignment horizontal="right"/>
    </xf>
    <xf numFmtId="0" fontId="4" fillId="39" borderId="15" xfId="0" applyFont="1" applyFill="1" applyBorder="1" applyAlignment="1">
      <alignment horizontal="center"/>
    </xf>
    <xf numFmtId="0" fontId="4" fillId="39" borderId="57" xfId="0" applyFont="1" applyFill="1" applyBorder="1" applyAlignment="1">
      <alignment horizontal="center"/>
    </xf>
    <xf numFmtId="0" fontId="4" fillId="39" borderId="21" xfId="0" applyFont="1" applyFill="1" applyBorder="1" applyAlignment="1">
      <alignment horizontal="center"/>
    </xf>
    <xf numFmtId="0" fontId="4" fillId="39" borderId="20" xfId="0" applyFont="1" applyFill="1" applyBorder="1" applyAlignment="1">
      <alignment horizontal="center"/>
    </xf>
    <xf numFmtId="0" fontId="0" fillId="0" borderId="21" xfId="0" applyBorder="1" applyAlignment="1">
      <alignment horizontal="right"/>
    </xf>
    <xf numFmtId="0" fontId="0" fillId="39" borderId="15" xfId="0" applyFill="1" applyBorder="1" applyAlignment="1">
      <alignment horizontal="center"/>
    </xf>
    <xf numFmtId="0" fontId="0" fillId="0" borderId="57" xfId="0" applyBorder="1" applyAlignment="1">
      <alignment horizontal="right" vertical="center"/>
    </xf>
    <xf numFmtId="0" fontId="0" fillId="0" borderId="21" xfId="0" applyBorder="1" applyAlignment="1">
      <alignment horizontal="right" vertical="center"/>
    </xf>
    <xf numFmtId="0" fontId="0" fillId="0" borderId="20" xfId="0" applyBorder="1" applyAlignment="1">
      <alignment horizontal="right" vertical="center"/>
    </xf>
  </cellXfs>
  <cellStyles count="107">
    <cellStyle name="20% - Accent1" xfId="1"/>
    <cellStyle name="20% - Accent2" xfId="3"/>
    <cellStyle name="20% - Accent3" xfId="5"/>
    <cellStyle name="20% - Accent4" xfId="7"/>
    <cellStyle name="20% - Accent5" xfId="9"/>
    <cellStyle name="20% - Accent6" xfId="11"/>
    <cellStyle name="20% - Ênfase1 2" xfId="2"/>
    <cellStyle name="20% - Ênfase2 2" xfId="4"/>
    <cellStyle name="20% - Ênfase3 2" xfId="6"/>
    <cellStyle name="20% - Ênfase4 2" xfId="8"/>
    <cellStyle name="20% - Ênfase5 2" xfId="10"/>
    <cellStyle name="20% - Ênfase6 2" xfId="12"/>
    <cellStyle name="40% - Accent1" xfId="13"/>
    <cellStyle name="40% - Accent2" xfId="15"/>
    <cellStyle name="40% - Accent3" xfId="17"/>
    <cellStyle name="40% - Accent4" xfId="19"/>
    <cellStyle name="40% - Accent5" xfId="21"/>
    <cellStyle name="40% - Accent6" xfId="23"/>
    <cellStyle name="40% - Ênfase1 2" xfId="14"/>
    <cellStyle name="40% - Ênfase2 2" xfId="16"/>
    <cellStyle name="40% - Ênfase3 2" xfId="18"/>
    <cellStyle name="40% - Ênfase4 2" xfId="20"/>
    <cellStyle name="40% - Ênfase5 2" xfId="22"/>
    <cellStyle name="40% - Ênfase6 2" xfId="24"/>
    <cellStyle name="60% - Accent1" xfId="25"/>
    <cellStyle name="60% - Accent2" xfId="27"/>
    <cellStyle name="60% - Accent3" xfId="29"/>
    <cellStyle name="60% - Accent4" xfId="31"/>
    <cellStyle name="60% - Accent5" xfId="33"/>
    <cellStyle name="60% - Accent6" xfId="35"/>
    <cellStyle name="60% - Ênfase1 2" xfId="26"/>
    <cellStyle name="60% - Ênfase2 2" xfId="28"/>
    <cellStyle name="60% - Ênfase3 2" xfId="30"/>
    <cellStyle name="60% - Ênfase4 2" xfId="32"/>
    <cellStyle name="60% - Ênfase5 2" xfId="34"/>
    <cellStyle name="60% - Ênfase6 2" xfId="36"/>
    <cellStyle name="Accent1" xfId="45"/>
    <cellStyle name="Accent2" xfId="47"/>
    <cellStyle name="Accent3" xfId="49"/>
    <cellStyle name="Accent4" xfId="51"/>
    <cellStyle name="Accent5" xfId="53"/>
    <cellStyle name="Accent6" xfId="55"/>
    <cellStyle name="Bad" xfId="60"/>
    <cellStyle name="Bom" xfId="59" builtinId="26" customBuiltin="1"/>
    <cellStyle name="Bom 2" xfId="37"/>
    <cellStyle name="Calculation" xfId="38"/>
    <cellStyle name="Cálculo 2" xfId="39"/>
    <cellStyle name="Célula de Verificação" xfId="42" builtinId="23" customBuiltin="1"/>
    <cellStyle name="Célula de Verificação 2" xfId="40"/>
    <cellStyle name="Célula Vinculada" xfId="63" builtinId="24" customBuiltin="1"/>
    <cellStyle name="Célula Vinculada 2" xfId="41"/>
    <cellStyle name="Comma0" xfId="43"/>
    <cellStyle name="Currency0" xfId="44"/>
    <cellStyle name="Ênfase1 2" xfId="46"/>
    <cellStyle name="Ênfase2 2" xfId="48"/>
    <cellStyle name="Ênfase3 2" xfId="50"/>
    <cellStyle name="Ênfase4 2" xfId="52"/>
    <cellStyle name="Ênfase5 2" xfId="54"/>
    <cellStyle name="Ênfase6 2" xfId="56"/>
    <cellStyle name="Entrada" xfId="62" builtinId="20" customBuiltin="1"/>
    <cellStyle name="Entrada 2" xfId="57"/>
    <cellStyle name="Excel Built-in Normal" xfId="58"/>
    <cellStyle name="Explanatory Text" xfId="88"/>
    <cellStyle name="Heading 1" xfId="91"/>
    <cellStyle name="Heading 2" xfId="93"/>
    <cellStyle name="Heading 3" xfId="95"/>
    <cellStyle name="Heading 4" xfId="97"/>
    <cellStyle name="Incorreto 2" xfId="61"/>
    <cellStyle name="Moeda" xfId="64" builtinId="4"/>
    <cellStyle name="Moeda 2" xfId="65"/>
    <cellStyle name="Moeda 3" xfId="66"/>
    <cellStyle name="Neutra" xfId="68" builtinId="28" customBuiltin="1"/>
    <cellStyle name="Neutra 2" xfId="67"/>
    <cellStyle name="Normal" xfId="0" builtinId="0"/>
    <cellStyle name="Normal 2" xfId="69"/>
    <cellStyle name="Normal 3 3" xfId="70"/>
    <cellStyle name="Normal 30" xfId="71"/>
    <cellStyle name="Normal 4" xfId="72"/>
    <cellStyle name="Normal 4 2" xfId="106"/>
    <cellStyle name="Normal 6" xfId="73"/>
    <cellStyle name="Normal_Pesquisa no referencial 10 de maio de 2013" xfId="74"/>
    <cellStyle name="Normal_Planilha Casa A=50,00 m²" xfId="75"/>
    <cellStyle name="Nota" xfId="77" builtinId="10" customBuiltin="1"/>
    <cellStyle name="Nota 2" xfId="76"/>
    <cellStyle name="Output" xfId="81"/>
    <cellStyle name="Porcentagem" xfId="78" builtinId="5"/>
    <cellStyle name="Porcentagem 2" xfId="79"/>
    <cellStyle name="Porcentagem 3" xfId="80"/>
    <cellStyle name="Saída 2" xfId="82"/>
    <cellStyle name="Separador de milhares" xfId="83" builtinId="3"/>
    <cellStyle name="Separador de milhares 2" xfId="84"/>
    <cellStyle name="Separador de milhares 3" xfId="85"/>
    <cellStyle name="Separador de milhares 3 2" xfId="86"/>
    <cellStyle name="Texto de Aviso" xfId="105" builtinId="11" customBuiltin="1"/>
    <cellStyle name="Texto de Aviso 2" xfId="87"/>
    <cellStyle name="Texto Explicativo 2" xfId="89"/>
    <cellStyle name="Title" xfId="90"/>
    <cellStyle name="Título 1 2" xfId="92"/>
    <cellStyle name="Título 2 2" xfId="94"/>
    <cellStyle name="Título 3 2" xfId="96"/>
    <cellStyle name="Título 4 2" xfId="98"/>
    <cellStyle name="Título 5" xfId="99"/>
    <cellStyle name="Total" xfId="100" builtinId="25" customBuiltin="1"/>
    <cellStyle name="Total 2" xfId="101"/>
    <cellStyle name="Vírgula 2" xfId="102"/>
    <cellStyle name="Vírgula 3" xfId="103"/>
    <cellStyle name="Vírgula 5" xfId="104"/>
  </cellStyles>
  <dxfs count="1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469448</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576604</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3374572</xdr:colOff>
      <xdr:row>1</xdr:row>
      <xdr:rowOff>122465</xdr:rowOff>
    </xdr:from>
    <xdr:to>
      <xdr:col>10</xdr:col>
      <xdr:colOff>417994</xdr:colOff>
      <xdr:row>1</xdr:row>
      <xdr:rowOff>1157867</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545036" y="598715"/>
          <a:ext cx="4395106" cy="1035402"/>
        </a:xfrm>
        <a:prstGeom prst="rect">
          <a:avLst/>
        </a:prstGeom>
      </xdr:spPr>
    </xdr:pic>
    <xdr:clientData/>
  </xdr:twoCellAnchor>
  <xdr:twoCellAnchor editAs="oneCell">
    <xdr:from>
      <xdr:col>1</xdr:col>
      <xdr:colOff>244928</xdr:colOff>
      <xdr:row>1</xdr:row>
      <xdr:rowOff>137798</xdr:rowOff>
    </xdr:from>
    <xdr:to>
      <xdr:col>4</xdr:col>
      <xdr:colOff>879361</xdr:colOff>
      <xdr:row>1</xdr:row>
      <xdr:rowOff>1052069</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102178" y="614048"/>
          <a:ext cx="3007179" cy="91427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leitonrc\Downloads\019%20-%20OR&#199;.AIR%20ADOR%20-%20RV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NOVEMBRO 2017"/>
      <sheetName val="3-COMPO.ADM.PRF "/>
      <sheetName val="4-ORÇAMENTO"/>
      <sheetName val="5-BDI"/>
      <sheetName val="6-CRONOGRAMA"/>
    </sheetNames>
    <sheetDataSet>
      <sheetData sheetId="0" refreshError="1"/>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3.12</v>
          </cell>
        </row>
        <row r="4">
          <cell r="A4">
            <v>6</v>
          </cell>
          <cell r="B4" t="str">
            <v>DETERGENTE AMONIACO (AMONIA DILUIDA)</v>
          </cell>
          <cell r="C4" t="str">
            <v xml:space="preserve">L     </v>
          </cell>
          <cell r="D4">
            <v>2.1800000000000002</v>
          </cell>
        </row>
        <row r="5">
          <cell r="A5">
            <v>7</v>
          </cell>
          <cell r="B5" t="str">
            <v>SODA CAUSTICA EM ESCAMAS</v>
          </cell>
          <cell r="C5" t="str">
            <v xml:space="preserve">KG    </v>
          </cell>
          <cell r="D5">
            <v>7.21</v>
          </cell>
        </row>
        <row r="6">
          <cell r="A6">
            <v>10</v>
          </cell>
          <cell r="B6" t="str">
            <v>BALDE PLASTICO CAPACIDADE *10* L</v>
          </cell>
          <cell r="C6" t="str">
            <v xml:space="preserve">UN    </v>
          </cell>
          <cell r="D6">
            <v>6.56</v>
          </cell>
        </row>
        <row r="7">
          <cell r="A7">
            <v>12</v>
          </cell>
          <cell r="B7" t="str">
            <v>ESCOVA DE ACO, COM CABO, *4  X 15* FILEIRAS DE CERDAS</v>
          </cell>
          <cell r="C7" t="str">
            <v xml:space="preserve">UN    </v>
          </cell>
          <cell r="D7">
            <v>6.42</v>
          </cell>
        </row>
        <row r="8">
          <cell r="A8">
            <v>13</v>
          </cell>
          <cell r="B8" t="str">
            <v>ESTOPA</v>
          </cell>
          <cell r="C8" t="str">
            <v xml:space="preserve">KG    </v>
          </cell>
          <cell r="D8">
            <v>9.8800000000000008</v>
          </cell>
        </row>
        <row r="9">
          <cell r="A9">
            <v>16</v>
          </cell>
          <cell r="B9" t="str">
            <v>SABAO EM PO</v>
          </cell>
          <cell r="C9" t="str">
            <v xml:space="preserve">KG    </v>
          </cell>
          <cell r="D9">
            <v>4.34</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16.010000000000002</v>
          </cell>
        </row>
        <row r="30">
          <cell r="A30">
            <v>46</v>
          </cell>
          <cell r="B30" t="str">
            <v>ADAPTADOR, PVC PBA,  BOLSA/ROSCA, JE, DN 75 / DE  85 MM</v>
          </cell>
          <cell r="C30" t="str">
            <v xml:space="preserve">UN    </v>
          </cell>
          <cell r="D30">
            <v>26.12</v>
          </cell>
        </row>
        <row r="31">
          <cell r="A31">
            <v>47</v>
          </cell>
          <cell r="B31" t="str">
            <v>ADAPTADOR, PVC PBA, BOLSA/ROSCA, JE, DN 100 / DE 110 MM</v>
          </cell>
          <cell r="C31" t="str">
            <v xml:space="preserve">UN    </v>
          </cell>
          <cell r="D31">
            <v>31.23</v>
          </cell>
        </row>
        <row r="32">
          <cell r="A32">
            <v>48</v>
          </cell>
          <cell r="B32" t="str">
            <v>ADAPTADOR, PVC PBA, BOLSA/ROSCA, JE, DN 50 / DE 60 MM</v>
          </cell>
          <cell r="C32" t="str">
            <v xml:space="preserve">UN    </v>
          </cell>
          <cell r="D32">
            <v>12.18</v>
          </cell>
        </row>
        <row r="33">
          <cell r="A33">
            <v>50</v>
          </cell>
          <cell r="B33" t="str">
            <v>ADAPTADOR, PVC PBA, A BOLSA DEFOFO, JE, DN 75 / DE  85 MM</v>
          </cell>
          <cell r="C33" t="str">
            <v xml:space="preserve">UN    </v>
          </cell>
          <cell r="D33">
            <v>37.58</v>
          </cell>
        </row>
        <row r="34">
          <cell r="A34">
            <v>51</v>
          </cell>
          <cell r="B34" t="str">
            <v>ADAPTADOR, PVC PBA, A BOLSA DEFOFO, JE, DN 100 / DE 110 MM</v>
          </cell>
          <cell r="C34" t="str">
            <v xml:space="preserve">UN    </v>
          </cell>
          <cell r="D34">
            <v>59.33</v>
          </cell>
        </row>
        <row r="35">
          <cell r="A35">
            <v>52</v>
          </cell>
          <cell r="B35" t="str">
            <v>ADAPTADOR, PVC PBA, PONTA/ROSCA, JE, DN 50 / DE  60 MM</v>
          </cell>
          <cell r="C35" t="str">
            <v xml:space="preserve">UN    </v>
          </cell>
          <cell r="D35">
            <v>6.08</v>
          </cell>
        </row>
        <row r="36">
          <cell r="A36">
            <v>55</v>
          </cell>
          <cell r="B36" t="str">
            <v>ADAPTADOR DE COMPRESSAO EM POLIPROPILENO (PP), PARA TUBO EM PEAD, 20 MM X 1/2", PARA LIGACAO PREDIAL DE AGUA (NTS 179)</v>
          </cell>
          <cell r="C36" t="str">
            <v xml:space="preserve">UN    </v>
          </cell>
          <cell r="D36">
            <v>2.94</v>
          </cell>
        </row>
        <row r="37">
          <cell r="A37">
            <v>60</v>
          </cell>
          <cell r="B37" t="str">
            <v>ADAPTADOR PVC, COM REGISTRO, PARA PEAD, 20 MM X 3/4", PARA LIGACAO PREDIAL DE AGUA</v>
          </cell>
          <cell r="C37" t="str">
            <v xml:space="preserve">UN    </v>
          </cell>
          <cell r="D37">
            <v>3.81</v>
          </cell>
        </row>
        <row r="38">
          <cell r="A38">
            <v>61</v>
          </cell>
          <cell r="B38" t="str">
            <v>ADAPTADOR DE COMPRESSAO EM POLIPROPILENO (PP), PARA TUBO EM PEAD, 20 MM X 3/4", PARA LIGACAO PREDIAL DE AGUA (NTS 179)</v>
          </cell>
          <cell r="C38" t="str">
            <v xml:space="preserve">UN    </v>
          </cell>
          <cell r="D38">
            <v>2.78</v>
          </cell>
        </row>
        <row r="39">
          <cell r="A39">
            <v>62</v>
          </cell>
          <cell r="B39" t="str">
            <v>ADAPTADOR DE COMPRESSAO EM POLIPROPILENO (PP), PARA TUBO EM PEAD, 32 MM X 1", PARA LIGACAO PREDIAL DE AGUA (NTS 179)</v>
          </cell>
          <cell r="C39" t="str">
            <v xml:space="preserve">UN    </v>
          </cell>
          <cell r="D39">
            <v>5.76</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3.35</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13.42</v>
          </cell>
        </row>
        <row r="141">
          <cell r="A141">
            <v>334</v>
          </cell>
          <cell r="B141" t="str">
            <v>ARAME GALVANIZADO  8 BWG, D = 4,19MM (0,101 KG/M)</v>
          </cell>
          <cell r="C141" t="str">
            <v xml:space="preserve">KG    </v>
          </cell>
          <cell r="D141">
            <v>12.66</v>
          </cell>
        </row>
        <row r="142">
          <cell r="A142">
            <v>335</v>
          </cell>
          <cell r="B142" t="str">
            <v>ARAME GALVANIZADO 10 BWG, 3,40 MM (0,0713 KG/M)</v>
          </cell>
          <cell r="C142" t="str">
            <v xml:space="preserve">KG    </v>
          </cell>
          <cell r="D142">
            <v>11.6</v>
          </cell>
        </row>
        <row r="143">
          <cell r="A143">
            <v>337</v>
          </cell>
          <cell r="B143" t="str">
            <v>ARAME RECOZIDO 18 BWG, 1,25 MM (0,01 KG/M)</v>
          </cell>
          <cell r="C143" t="str">
            <v xml:space="preserve">KG    </v>
          </cell>
          <cell r="D143">
            <v>7.19</v>
          </cell>
        </row>
        <row r="144">
          <cell r="A144">
            <v>338</v>
          </cell>
          <cell r="B144" t="str">
            <v>ARAME FARPADO 16 BWG (0,047 KG/M)</v>
          </cell>
          <cell r="C144" t="str">
            <v xml:space="preserve">KG    </v>
          </cell>
          <cell r="D144">
            <v>17.62</v>
          </cell>
        </row>
        <row r="145">
          <cell r="A145">
            <v>339</v>
          </cell>
          <cell r="B145" t="str">
            <v>ARAME FARPADO GALVANIZADO 14 BWG, CLASSE 250</v>
          </cell>
          <cell r="C145" t="str">
            <v xml:space="preserve">M     </v>
          </cell>
          <cell r="D145">
            <v>0.68</v>
          </cell>
        </row>
        <row r="146">
          <cell r="A146">
            <v>340</v>
          </cell>
          <cell r="B146" t="str">
            <v>ARAME FARPADO 16 BWG 4 X 4", 23,50 KG/ROLO 500 M</v>
          </cell>
          <cell r="C146" t="str">
            <v xml:space="preserve">M     </v>
          </cell>
          <cell r="D146">
            <v>0.93</v>
          </cell>
        </row>
        <row r="147">
          <cell r="A147">
            <v>341</v>
          </cell>
          <cell r="B147" t="str">
            <v>ARAME GALVANIZADO 18 BWG, 1,24MM (0,009 KG/M)</v>
          </cell>
          <cell r="C147" t="str">
            <v xml:space="preserve">M     </v>
          </cell>
          <cell r="D147">
            <v>0.17</v>
          </cell>
        </row>
        <row r="148">
          <cell r="A148">
            <v>342</v>
          </cell>
          <cell r="B148" t="str">
            <v>ARAME GALVANIZADO 12 BWG, 2,76 MM (0,048 KG/M)</v>
          </cell>
          <cell r="C148" t="str">
            <v xml:space="preserve">KG    </v>
          </cell>
          <cell r="D148">
            <v>13.11</v>
          </cell>
        </row>
        <row r="149">
          <cell r="A149">
            <v>343</v>
          </cell>
          <cell r="B149" t="str">
            <v>ARAME GALVANIZADO 14 BWG, 2,10MM (0,0272 KG/M)</v>
          </cell>
          <cell r="C149" t="str">
            <v xml:space="preserve">M     </v>
          </cell>
          <cell r="D149">
            <v>0.36</v>
          </cell>
        </row>
        <row r="150">
          <cell r="A150">
            <v>344</v>
          </cell>
          <cell r="B150" t="str">
            <v>ARAME GALVANIZADO 16 BWG, 1,65MM (0,0166 KG/M)</v>
          </cell>
          <cell r="C150" t="str">
            <v xml:space="preserve">KG    </v>
          </cell>
          <cell r="D150">
            <v>14.51</v>
          </cell>
        </row>
        <row r="151">
          <cell r="A151">
            <v>345</v>
          </cell>
          <cell r="B151" t="str">
            <v>ARAME GALVANIZADO 18 BWG, 1,24MM (0,009 KG/M)</v>
          </cell>
          <cell r="C151" t="str">
            <v xml:space="preserve">KG    </v>
          </cell>
          <cell r="D151">
            <v>17.739999999999998</v>
          </cell>
        </row>
        <row r="152">
          <cell r="A152">
            <v>346</v>
          </cell>
          <cell r="B152" t="str">
            <v>ARAME DE ACO OVALADO 15 X 17 ( 45,7 KG, 700 KGF), ROLO 1000 M</v>
          </cell>
          <cell r="C152" t="str">
            <v xml:space="preserve">KG    </v>
          </cell>
          <cell r="D152">
            <v>14</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57.5</v>
          </cell>
        </row>
        <row r="159">
          <cell r="A159">
            <v>368</v>
          </cell>
          <cell r="B159" t="str">
            <v>AREIA PARA ATERRO - POSTO JAZIDA/FORNECEDOR (RETIRADO NA JAZIDA, SEM TRANSPORTE)</v>
          </cell>
          <cell r="C159" t="str">
            <v xml:space="preserve">M3    </v>
          </cell>
          <cell r="D159">
            <v>43.12</v>
          </cell>
        </row>
        <row r="160">
          <cell r="A160">
            <v>369</v>
          </cell>
          <cell r="B160" t="str">
            <v>AREIA AMARELA, AREIA BARRADA OU ARENOSO (RETIRADA NO AREAL, SEM TRANSPORTE)</v>
          </cell>
          <cell r="C160" t="str">
            <v xml:space="preserve">M3    </v>
          </cell>
          <cell r="D160">
            <v>63.98</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0.46</v>
          </cell>
        </row>
        <row r="163">
          <cell r="A163">
            <v>374</v>
          </cell>
          <cell r="B163" t="str">
            <v>ARGAMASSA PRONTA PARA REVESTIMENTO INTERNO EM PAREDES</v>
          </cell>
          <cell r="C163" t="str">
            <v xml:space="preserve">KG    </v>
          </cell>
          <cell r="D163">
            <v>0.4</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1.7</v>
          </cell>
        </row>
        <row r="179">
          <cell r="A179">
            <v>406</v>
          </cell>
          <cell r="B179" t="str">
            <v>FITA ACO INOX PARA CINTAR POSTE, L = 19 MM, E = 0,5 MM (ROLO DE 30M)</v>
          </cell>
          <cell r="C179" t="str">
            <v xml:space="preserve">UN    </v>
          </cell>
          <cell r="D179">
            <v>51.65</v>
          </cell>
        </row>
        <row r="180">
          <cell r="A180">
            <v>407</v>
          </cell>
          <cell r="B180" t="str">
            <v>FITA DE ALUMINIO PARA PROTECAO DO CONDUTOR LARGURA 10 MM</v>
          </cell>
          <cell r="C180" t="str">
            <v xml:space="preserve">KG    </v>
          </cell>
          <cell r="D180">
            <v>57.63</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14.25</v>
          </cell>
        </row>
        <row r="187">
          <cell r="A187">
            <v>416</v>
          </cell>
          <cell r="B187" t="str">
            <v>GRAMPO METALICO TIPO OLHAL PARA HASTE DE ATERRAMENTO DE 3/4'', CONDUTOR DE *10* A 50 MM2</v>
          </cell>
          <cell r="C187" t="str">
            <v xml:space="preserve">UN    </v>
          </cell>
          <cell r="D187">
            <v>5.21</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3.23</v>
          </cell>
        </row>
        <row r="192">
          <cell r="A192">
            <v>426</v>
          </cell>
          <cell r="B192" t="str">
            <v>GRAMPO METALICO TIPO U PARA HASTE DE ATERRAMENTO DE ATE 3/4'', CONDUTOR DE 10 A 25 MM2</v>
          </cell>
          <cell r="C192" t="str">
            <v xml:space="preserve">UN    </v>
          </cell>
          <cell r="D192">
            <v>17.809999999999999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6.81</v>
          </cell>
        </row>
        <row r="208">
          <cell r="A208">
            <v>510</v>
          </cell>
          <cell r="B208" t="str">
            <v>ASFALTO MODIFICADO TIPO I - NBR 9910 (ASFALTO OXIDADO PARA IMPERMEABILIZACAO, COEFICIENTE DE PENETRACAO 25-40)</v>
          </cell>
          <cell r="C208" t="str">
            <v xml:space="preserve">KG    </v>
          </cell>
          <cell r="D208">
            <v>6.26</v>
          </cell>
        </row>
        <row r="209">
          <cell r="A209">
            <v>511</v>
          </cell>
          <cell r="B209" t="str">
            <v>PRIMER PARA MANTA ASFALTICA A BASE DE ASFALTO MODIFICADO DILUIDO EM SOLVENTE, APLICACAO A FRIO</v>
          </cell>
          <cell r="C209" t="str">
            <v xml:space="preserve">L     </v>
          </cell>
          <cell r="D209">
            <v>11.65</v>
          </cell>
        </row>
        <row r="210">
          <cell r="A210">
            <v>516</v>
          </cell>
          <cell r="B210" t="str">
            <v>ASFALTO MODIFICADO TIPO II - NBR 9910 (ASFALTO OXIDADO PARA IMPERMEABILIZACAO, COEFICIENTE DE PENETRACAO 20-35)</v>
          </cell>
          <cell r="C210" t="str">
            <v xml:space="preserve">KG    </v>
          </cell>
          <cell r="D210">
            <v>6.67</v>
          </cell>
        </row>
        <row r="211">
          <cell r="A211">
            <v>517</v>
          </cell>
          <cell r="B211" t="str">
            <v>EMULSAO ASFALTICA ANIONICA</v>
          </cell>
          <cell r="C211" t="str">
            <v xml:space="preserve">L     </v>
          </cell>
          <cell r="D211">
            <v>6.09</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6.07</v>
          </cell>
        </row>
        <row r="219">
          <cell r="A219">
            <v>547</v>
          </cell>
          <cell r="B219" t="str">
            <v>BARRA DE FERRO RETANGULAR, BARRA CHATA, 2" X 3/8" (L X E), 3,79KG/M</v>
          </cell>
          <cell r="C219" t="str">
            <v xml:space="preserve">M     </v>
          </cell>
          <cell r="D219">
            <v>23</v>
          </cell>
        </row>
        <row r="220">
          <cell r="A220">
            <v>549</v>
          </cell>
          <cell r="B220" t="str">
            <v>BARRA DE FERRO RETANGULAR, BARRA CHATA, 2" X 1/2" (L X E), 5,06 KG/M</v>
          </cell>
          <cell r="C220" t="str">
            <v xml:space="preserve">M     </v>
          </cell>
          <cell r="D220">
            <v>30.71</v>
          </cell>
        </row>
        <row r="221">
          <cell r="A221">
            <v>551</v>
          </cell>
          <cell r="B221" t="str">
            <v>BARRA DE FERRO RETANGULAR, BARRA CHATA, 2" X 1" (L X E), 10,12 KG/M</v>
          </cell>
          <cell r="C221" t="str">
            <v xml:space="preserve">M     </v>
          </cell>
          <cell r="D221">
            <v>60.01</v>
          </cell>
        </row>
        <row r="222">
          <cell r="A222">
            <v>552</v>
          </cell>
          <cell r="B222" t="str">
            <v>BARRA DE FERRO RETANGULAR, BARRA CHATA, 1 1/2" X 1/4" (L X E), 1,89 KG/M</v>
          </cell>
          <cell r="C222" t="str">
            <v xml:space="preserve">M     </v>
          </cell>
          <cell r="D222">
            <v>11.47</v>
          </cell>
        </row>
        <row r="223">
          <cell r="A223">
            <v>555</v>
          </cell>
          <cell r="B223" t="str">
            <v>BARRA DE FERRO RETANGULAR, BARRA CHATA, 1" X 1/4" (L X E), 1,2265 KG/M</v>
          </cell>
          <cell r="C223" t="str">
            <v xml:space="preserve">M     </v>
          </cell>
          <cell r="D223">
            <v>7.03</v>
          </cell>
        </row>
        <row r="224">
          <cell r="A224">
            <v>557</v>
          </cell>
          <cell r="B224" t="str">
            <v>BARRA DE FERRO RETANGULAR, BARRA CHATA, 1 1/2"  X 1/2" (L X E), 3,79 KG/M</v>
          </cell>
          <cell r="C224" t="str">
            <v xml:space="preserve">M     </v>
          </cell>
          <cell r="D224">
            <v>23.3</v>
          </cell>
        </row>
        <row r="225">
          <cell r="A225">
            <v>559</v>
          </cell>
          <cell r="B225" t="str">
            <v>BARRA DE FERRO RETANGULAR, BARRA CHATA, 2" X 1/4" (L X E), 2,53 KG/M</v>
          </cell>
          <cell r="C225" t="str">
            <v xml:space="preserve">M     </v>
          </cell>
          <cell r="D225">
            <v>15.35</v>
          </cell>
        </row>
        <row r="226">
          <cell r="A226">
            <v>560</v>
          </cell>
          <cell r="B226" t="str">
            <v>BARRA DE FERRO RETANGULAR, BARRA CHATA, 2" X 5/16" (L X E), 3,162 KG/M</v>
          </cell>
          <cell r="C226" t="str">
            <v xml:space="preserve">M     </v>
          </cell>
          <cell r="D226">
            <v>19.43</v>
          </cell>
        </row>
        <row r="227">
          <cell r="A227">
            <v>563</v>
          </cell>
          <cell r="B227" t="str">
            <v>BARRA DE FERRO RETANGULAR, BARRA CHATA, 3/8" X 1 1/2" (L X E), 2,84 KG/M</v>
          </cell>
          <cell r="C227" t="str">
            <v xml:space="preserve">M     </v>
          </cell>
          <cell r="D227">
            <v>17.45</v>
          </cell>
        </row>
        <row r="228">
          <cell r="A228">
            <v>565</v>
          </cell>
          <cell r="B228" t="str">
            <v>BARRA DE FERRO RETANGULAR, BARRA CHATA, 1" X 3/16" (L X E), 1,73 KG/M</v>
          </cell>
          <cell r="C228" t="str">
            <v xml:space="preserve">M     </v>
          </cell>
          <cell r="D228">
            <v>10.74</v>
          </cell>
        </row>
        <row r="229">
          <cell r="A229">
            <v>566</v>
          </cell>
          <cell r="B229" t="str">
            <v>BARRA DE FERRO RETANGULAR, BARRA CHATA, 3/4" X 1/8" (L X E), 0,47 KG/M</v>
          </cell>
          <cell r="C229" t="str">
            <v xml:space="preserve">M     </v>
          </cell>
          <cell r="D229">
            <v>3.12</v>
          </cell>
        </row>
        <row r="230">
          <cell r="A230">
            <v>567</v>
          </cell>
          <cell r="B230" t="str">
            <v>CANTONEIRA FERRO GALVANIZADO DE ABAS IGUAIS, 1" X 1/8" (L X E) , 1,20KG/M</v>
          </cell>
          <cell r="C230" t="str">
            <v xml:space="preserve">M     </v>
          </cell>
          <cell r="D230">
            <v>8</v>
          </cell>
        </row>
        <row r="231">
          <cell r="A231">
            <v>568</v>
          </cell>
          <cell r="B231" t="str">
            <v>CANTONEIRA FERRO GALVANIZADO DE ABAS IGUAIS, 2" X 3/8" (L X E), 6,9 KG/M</v>
          </cell>
          <cell r="C231" t="str">
            <v xml:space="preserve">M     </v>
          </cell>
          <cell r="D231">
            <v>48.43</v>
          </cell>
        </row>
        <row r="232">
          <cell r="A232">
            <v>569</v>
          </cell>
          <cell r="B232" t="str">
            <v>CANTONEIRA FERRO GALVANIZADO DE ABAS IGUAIS, 3/4" X 1/8" (L X E)</v>
          </cell>
          <cell r="C232" t="str">
            <v xml:space="preserve">KG    </v>
          </cell>
          <cell r="D232">
            <v>6.73</v>
          </cell>
        </row>
        <row r="233">
          <cell r="A233">
            <v>574</v>
          </cell>
          <cell r="B233" t="str">
            <v>CANTONEIRA FERRO GALVANIZADO DE ABAS IGUAIS, 1 1/2" X 1/4" (L X E), 3,40 KG/M</v>
          </cell>
          <cell r="C233" t="str">
            <v xml:space="preserve">M     </v>
          </cell>
          <cell r="D233">
            <v>21.59</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41.42</v>
          </cell>
        </row>
        <row r="236">
          <cell r="A236">
            <v>584</v>
          </cell>
          <cell r="B236" t="str">
            <v>CANTONEIRA ALUMINIO ABAS IGUAIS 2 ", E = 1/8 "</v>
          </cell>
          <cell r="C236" t="str">
            <v xml:space="preserve">M     </v>
          </cell>
          <cell r="D236">
            <v>35.770000000000003</v>
          </cell>
        </row>
        <row r="237">
          <cell r="A237">
            <v>585</v>
          </cell>
          <cell r="B237" t="str">
            <v>CANTONEIRA "U" ALUMINIO ABAS IGUAIS 1 ", E = 3/32 "</v>
          </cell>
          <cell r="C237" t="str">
            <v xml:space="preserve">KG    </v>
          </cell>
          <cell r="D237">
            <v>33.61</v>
          </cell>
        </row>
        <row r="238">
          <cell r="A238">
            <v>586</v>
          </cell>
          <cell r="B238" t="str">
            <v>CANTONEIRA ALUMINIO ABAS IGUAIS 1 ", E = 3 /16 "</v>
          </cell>
          <cell r="C238" t="str">
            <v xml:space="preserve">M     </v>
          </cell>
          <cell r="D238">
            <v>21.17</v>
          </cell>
        </row>
        <row r="239">
          <cell r="A239">
            <v>587</v>
          </cell>
          <cell r="B239" t="str">
            <v>CANTONEIRA ALUMINIO ABAS DESIGUAIS 1" X 3/4 ", E = 1/8 "</v>
          </cell>
          <cell r="C239" t="str">
            <v xml:space="preserve">KG    </v>
          </cell>
          <cell r="D239">
            <v>36.020000000000003</v>
          </cell>
        </row>
        <row r="240">
          <cell r="A240">
            <v>588</v>
          </cell>
          <cell r="B240" t="str">
            <v>CANTONEIRA ALUMINIO ABAS IGUAIS 1 1/4 ", E = 3/16 "</v>
          </cell>
          <cell r="C240" t="str">
            <v xml:space="preserve">M     </v>
          </cell>
          <cell r="D240">
            <v>33.49</v>
          </cell>
        </row>
        <row r="241">
          <cell r="A241">
            <v>589</v>
          </cell>
          <cell r="B241" t="str">
            <v>CANTONEIRA ALUMINIO ABAS IGUAIS 2 ", E = 1/4 "</v>
          </cell>
          <cell r="C241" t="str">
            <v xml:space="preserve">M     </v>
          </cell>
          <cell r="D241">
            <v>56.62</v>
          </cell>
        </row>
        <row r="242">
          <cell r="A242">
            <v>590</v>
          </cell>
          <cell r="B242" t="str">
            <v>CANTONEIRA ALUMINIO ABAS DESIGUAIS 2 1/2" X 1/2 ", E = 3/16 "</v>
          </cell>
          <cell r="C242" t="str">
            <v xml:space="preserve">KG    </v>
          </cell>
          <cell r="D242">
            <v>34.81</v>
          </cell>
        </row>
        <row r="243">
          <cell r="A243">
            <v>591</v>
          </cell>
          <cell r="B243" t="str">
            <v>CANTONEIRA ALUMINIO ABAS IGUAIS 1 1/2 ", E = 3/16 "</v>
          </cell>
          <cell r="C243" t="str">
            <v xml:space="preserve">KG    </v>
          </cell>
          <cell r="D243">
            <v>33.61</v>
          </cell>
        </row>
        <row r="244">
          <cell r="A244">
            <v>592</v>
          </cell>
          <cell r="B244" t="str">
            <v>CANTONEIRA ALUMINIO ABAS IGUAIS 1 ", E = 1/8 ", 25,40 X 3,17 MM (0,408 KG/M)</v>
          </cell>
          <cell r="C244" t="str">
            <v xml:space="preserve">KG    </v>
          </cell>
          <cell r="D244">
            <v>36.020000000000003</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484.96</v>
          </cell>
        </row>
        <row r="249">
          <cell r="A249">
            <v>606</v>
          </cell>
          <cell r="B249" t="str">
            <v>JANELA DE CORRER, ACO, BATENTE/REQUADRO DE 6 A 14 CM, QUADRICULADA, PINTURA ANTICORROSIVA, SEM VIDRO, BANDEIRA COM BASCULA, 4 FLS, 120  X 150 CM (A X L)</v>
          </cell>
          <cell r="C249" t="str">
            <v xml:space="preserve">M2    </v>
          </cell>
          <cell r="D249">
            <v>422.99</v>
          </cell>
        </row>
        <row r="250">
          <cell r="A250">
            <v>615</v>
          </cell>
          <cell r="B250" t="str">
            <v>JANELA BASCULANTE, ACO, COM BATENTE/REQUADRO, 60 X 80 CM (SEM VIDROS)</v>
          </cell>
          <cell r="C250" t="str">
            <v xml:space="preserve">M2    </v>
          </cell>
          <cell r="D250">
            <v>269.27</v>
          </cell>
        </row>
        <row r="251">
          <cell r="A251">
            <v>616</v>
          </cell>
          <cell r="B251" t="str">
            <v>JANELA BASCULANTE, ACO, COM BATENTE/REQUADRO, 60 X 80 CM (SEM VIDROS)</v>
          </cell>
          <cell r="C251" t="str">
            <v xml:space="preserve">UN    </v>
          </cell>
          <cell r="D251">
            <v>129.25</v>
          </cell>
        </row>
        <row r="252">
          <cell r="A252">
            <v>622</v>
          </cell>
          <cell r="B252" t="str">
            <v>JANELA DE CORRER, ACO, BATENTE/REQUADRO DE 6 A 14 CM, QUADRICULADA, PINT ANTICORROSIVA, SEM VIDRO, SEM BANDEIRA, 4 FLS, 100  X 120 CM (A X L)</v>
          </cell>
          <cell r="C252" t="str">
            <v xml:space="preserve">UN    </v>
          </cell>
          <cell r="D252">
            <v>422.71</v>
          </cell>
        </row>
        <row r="253">
          <cell r="A253">
            <v>623</v>
          </cell>
          <cell r="B253" t="str">
            <v>JANELA MAXIMO AR, ACO, BATENTE/REQUADRO DE 6 A 14 CM, PINT ANTICORROSIVA, SEM VIDRO, SEM GRADE, 1 FL, 60  X 80 CM (A X L)</v>
          </cell>
          <cell r="C253" t="str">
            <v xml:space="preserve">M2    </v>
          </cell>
          <cell r="D253">
            <v>187.26</v>
          </cell>
        </row>
        <row r="254">
          <cell r="A254">
            <v>624</v>
          </cell>
          <cell r="B254" t="str">
            <v>JANELA MAXIMO AR, ACO, BATENTE/REQUADRO DE 6 A 14 CM, PINT ANTICORROSIVA, SEM VIDRO, COM GRADE, 1 FL, 60  X 80 CM (A X L)</v>
          </cell>
          <cell r="C254" t="str">
            <v xml:space="preserve">M2    </v>
          </cell>
          <cell r="D254">
            <v>498.71</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93.8</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45.33</v>
          </cell>
        </row>
        <row r="269">
          <cell r="A269">
            <v>679</v>
          </cell>
          <cell r="B269" t="str">
            <v>BLOQUETE/PISO INTERTRAVADO DE CONCRETO - MODELO SEXTAVADO, 25 CM X 25 CM, E = 10 CM, RESISTENCIA DE 35 MPA (NBR 9781), COR NATURAL</v>
          </cell>
          <cell r="C269" t="str">
            <v xml:space="preserve">M2    </v>
          </cell>
          <cell r="D269">
            <v>53.91</v>
          </cell>
        </row>
        <row r="270">
          <cell r="A270">
            <v>695</v>
          </cell>
          <cell r="B270" t="str">
            <v>BLOQUETE/PISO INTERTRAVADO DE CONCRETO - MODELO RAQUETE, *22 CM X 13,5* CM, E = 6 CM, RESISTENCIA DE 35 MPA (NBR 9781), COR NATURAL</v>
          </cell>
          <cell r="C270" t="str">
            <v xml:space="preserve">M2    </v>
          </cell>
          <cell r="D270">
            <v>39.340000000000003</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41.16</v>
          </cell>
        </row>
        <row r="273">
          <cell r="A273">
            <v>712</v>
          </cell>
          <cell r="B273" t="str">
            <v>BLOQUETE/PISO INTERTRAVADO DE CONCRETO - MODELO SEXTAVADO, 25 CM X 25 CM, E = 8 CM, RESISTENCIA DE 35 MPA (NBR 9781), COR NATURAL</v>
          </cell>
          <cell r="C273" t="str">
            <v xml:space="preserve">M2    </v>
          </cell>
          <cell r="D273">
            <v>42.9</v>
          </cell>
        </row>
        <row r="274">
          <cell r="A274">
            <v>715</v>
          </cell>
          <cell r="B274" t="str">
            <v>BLOCO DE VIDRO INCOLOR, CANELADO, DE *19 X 19 X 8* CM</v>
          </cell>
          <cell r="C274" t="str">
            <v xml:space="preserve">UN    </v>
          </cell>
          <cell r="D274">
            <v>14</v>
          </cell>
        </row>
        <row r="275">
          <cell r="A275">
            <v>716</v>
          </cell>
          <cell r="B275" t="str">
            <v>BLOCO DE VIDRO INCOLOR XADREZ, DE *20 X 20 X 10* CM</v>
          </cell>
          <cell r="C275" t="str">
            <v xml:space="preserve">UN    </v>
          </cell>
          <cell r="D275">
            <v>14.15</v>
          </cell>
        </row>
        <row r="276">
          <cell r="A276">
            <v>718</v>
          </cell>
          <cell r="B276" t="str">
            <v>BLOCO DE VIDRO/ELEMENTO VAZADO INCOLOR, VENEZIANA, DE *20 X 20 X 6* CM</v>
          </cell>
          <cell r="C276" t="str">
            <v xml:space="preserve">UN    </v>
          </cell>
          <cell r="D276">
            <v>20.86</v>
          </cell>
        </row>
        <row r="277">
          <cell r="A277">
            <v>723</v>
          </cell>
          <cell r="B277" t="str">
            <v>MOTOBOMBA AUTOESCORVANTE POTENCIA 5,42 HP, BOCAIS SUCCAO X RECALQUE 2" X 2", A GASOLINA, DIAMETRO DO ROTOR 122 MM HM/Q = 6 MCA / 33,0 M3/H A 28 MCA / 8,0 M3/H</v>
          </cell>
          <cell r="C277" t="str">
            <v xml:space="preserve">UN    </v>
          </cell>
          <cell r="D277">
            <v>2191.7600000000002</v>
          </cell>
        </row>
        <row r="278">
          <cell r="A278">
            <v>729</v>
          </cell>
          <cell r="B278" t="str">
            <v>BOMBA CENTRIFUGA COM MOTOR ELETRICO MONOFASICO, POTENCIA 0,33 HP,  BOCAIS 1" X 3/4", DIAMETRO DO ROTOR 99 MM, HM/Q = 4 MCA / 8,5 M3/H A 18 MCA / 0,90 M3/H</v>
          </cell>
          <cell r="C278" t="str">
            <v xml:space="preserve">UN    </v>
          </cell>
          <cell r="D278">
            <v>498.78</v>
          </cell>
        </row>
        <row r="279">
          <cell r="A279">
            <v>730</v>
          </cell>
          <cell r="B279" t="str">
            <v>MOTOBOMBA AUTOESCORVANTE MOTOR ELETRICO TRIFASICO 7,4HP BOCA DIAMETRO DE SUCCAO X RECLAQUE: 2"X2", HM/ Q = 10 M / 73,5 M3/H A 28 M / 8,2 M3 /H</v>
          </cell>
          <cell r="C279" t="str">
            <v xml:space="preserve">UN    </v>
          </cell>
          <cell r="D279">
            <v>4409.67</v>
          </cell>
        </row>
        <row r="280">
          <cell r="A280">
            <v>731</v>
          </cell>
          <cell r="B280" t="str">
            <v>BOMBA CENTRIFUGA MOTOR ELETRICO MONOFASICO 0,49 HP  BOCAIS 1" X 3/4", DIAMETRO DO ROTOR 110 MM, HM/Q: 6 M / 8,3 M3/H A 20 M / 1,2 M3/H</v>
          </cell>
          <cell r="C280" t="str">
            <v xml:space="preserve">UN    </v>
          </cell>
          <cell r="D280">
            <v>485.43</v>
          </cell>
        </row>
        <row r="281">
          <cell r="A281">
            <v>732</v>
          </cell>
          <cell r="B281" t="str">
            <v>BOMBA CENTRIFUGA MOTOR ELETRICO TRIFASICO 0,99HP  DIAMETRO DE SUCCAO X ELEVACAO 1" X 1", DIAMETRO DO ROTOR 145 MM, HM/Q: 14 M / 8,4 M3/H A 40 M / 0,60 M3/H</v>
          </cell>
          <cell r="C281" t="str">
            <v xml:space="preserve">UN    </v>
          </cell>
          <cell r="D281">
            <v>818.28</v>
          </cell>
        </row>
        <row r="282">
          <cell r="A282">
            <v>733</v>
          </cell>
          <cell r="B282" t="str">
            <v>BOMBA CENTRIFUGA MOTOR ELETRICO MONOFASICO 0,74HP  DIAMETRO DE SUCCAO X ELEVACAO 1 1/4" X 1", DIAMETRO DO ROTOR 120 MM, HM/Q: 8 M / 7,70 M3/H A 24 M / 2,80 M3/H</v>
          </cell>
          <cell r="C282" t="str">
            <v xml:space="preserve">UN    </v>
          </cell>
          <cell r="D282">
            <v>829.43</v>
          </cell>
        </row>
        <row r="283">
          <cell r="A283">
            <v>734</v>
          </cell>
          <cell r="B283" t="str">
            <v>BOMBA CENTRIFUGA,  MOTOR ELETRICO TRIFASICO 1,48HP  DIAMETRO DE SUCCAO X ELEVACAO 1 1/2" X 1", DIAMETRO DO ROTOR 117 MM, HM/Q: 10 M / 21,9 M3/H A 24 M / 6,1 M3/H</v>
          </cell>
          <cell r="C283" t="str">
            <v xml:space="preserve">UN    </v>
          </cell>
          <cell r="D283">
            <v>877.2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1455.68</v>
          </cell>
        </row>
        <row r="285">
          <cell r="A285">
            <v>736</v>
          </cell>
          <cell r="B285" t="str">
            <v>BOMBA CENTRIFUGA  MOTOR ELETRICO TRIFASICO 2,96HP, DIAMETRO DE SUCCAO X ELEVACAO 1 1/2" X 1 1/4", DIAMETRO DO ROTOR 148 MM, HM/Q: 34 M / 14,80 M3/H A 40 M / 8,60 M3/H</v>
          </cell>
          <cell r="C285" t="str">
            <v xml:space="preserve">UN    </v>
          </cell>
          <cell r="D285">
            <v>1223.96</v>
          </cell>
        </row>
        <row r="286">
          <cell r="A286">
            <v>737</v>
          </cell>
          <cell r="B286" t="str">
            <v>BOMBA CENTRIFUGA MOTOR ELETRICO TRIFASICO 14,8 HP, DIAMETRO DE SUCCAO X ELEVACAO 2 1/2" X 2", DIAMETRO DO ROTOR 195 MM, HM/Q: 62 M / 55,5 M3/H A 80 M / 31,50 M3/H</v>
          </cell>
          <cell r="C286" t="str">
            <v xml:space="preserve">UN    </v>
          </cell>
          <cell r="D286">
            <v>4588.6899999999996</v>
          </cell>
        </row>
        <row r="287">
          <cell r="A287">
            <v>738</v>
          </cell>
          <cell r="B287" t="str">
            <v>BOMBA CENTRIFUGA MOTOR ELETRICO TRIFASICO 5HP, DIAMETRO DE SUCCAO X ELEVACAO 2" X 1 1/2", DIAMETRO DO ROTOR 155 MM, HM/Q: 40 M / 20,40 M3/H A 46 M / 9,20 M3/H</v>
          </cell>
          <cell r="C287" t="str">
            <v xml:space="preserve">UN    </v>
          </cell>
          <cell r="D287">
            <v>2127.7399999999998</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4316.75</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3359</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2.2999999999999998</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5.28</v>
          </cell>
        </row>
        <row r="334">
          <cell r="A334">
            <v>797</v>
          </cell>
          <cell r="B334" t="str">
            <v>BUCHA DE REDUCAO PVC ROSCAVEL 1 1/2" X 1"</v>
          </cell>
          <cell r="C334" t="str">
            <v xml:space="preserve">UN    </v>
          </cell>
          <cell r="D334">
            <v>5.36</v>
          </cell>
        </row>
        <row r="335">
          <cell r="A335">
            <v>798</v>
          </cell>
          <cell r="B335" t="str">
            <v>BUCHA DE REDUCAO PVC ROSCAVEL 3/4" X 1/2"</v>
          </cell>
          <cell r="C335" t="str">
            <v xml:space="preserve">UN    </v>
          </cell>
          <cell r="D335">
            <v>0.78</v>
          </cell>
        </row>
        <row r="336">
          <cell r="A336">
            <v>799</v>
          </cell>
          <cell r="B336" t="str">
            <v>BUCHA DE REDUCAO PVC ROSCAVEL, 1" X 1/2"</v>
          </cell>
          <cell r="C336" t="str">
            <v xml:space="preserve">UN    </v>
          </cell>
          <cell r="D336">
            <v>2.42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21.77</v>
          </cell>
        </row>
        <row r="364">
          <cell r="A364">
            <v>842</v>
          </cell>
          <cell r="B364" t="str">
            <v>CABO DE ALUMINIO NU SEM ALMA DE ACO, BITOLA 4 AWG</v>
          </cell>
          <cell r="C364" t="str">
            <v xml:space="preserve">KG    </v>
          </cell>
          <cell r="D364">
            <v>26.85</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41.23</v>
          </cell>
        </row>
        <row r="387">
          <cell r="A387">
            <v>902</v>
          </cell>
          <cell r="B387" t="str">
            <v>CABO DE COBRE UNIPOLAR 70 MM2, BLINDADO, ISOLACAO 12/20 KV EPR, COBERTURA EM PVC</v>
          </cell>
          <cell r="C387" t="str">
            <v xml:space="preserve">M     </v>
          </cell>
          <cell r="D387">
            <v>65.08</v>
          </cell>
        </row>
        <row r="388">
          <cell r="A388">
            <v>903</v>
          </cell>
          <cell r="B388" t="str">
            <v>CABO DE COBRE UNIPOLAR 95 MM2, BLINDADO, ISOLACAO 12/20 KV EPR, COBERTURA EM PVC</v>
          </cell>
          <cell r="C388" t="str">
            <v xml:space="preserve">M     </v>
          </cell>
          <cell r="D388">
            <v>79.680000000000007</v>
          </cell>
        </row>
        <row r="389">
          <cell r="A389">
            <v>911</v>
          </cell>
          <cell r="B389" t="str">
            <v>CABO DE COBRE UNIPOLAR 16 MM2, BLINDADO, ISOLACAO 6/10 KV EPR, COBERTURA EM PVC</v>
          </cell>
          <cell r="C389" t="str">
            <v xml:space="preserve">M     </v>
          </cell>
          <cell r="D389">
            <v>37.72</v>
          </cell>
        </row>
        <row r="390">
          <cell r="A390">
            <v>912</v>
          </cell>
          <cell r="B390" t="str">
            <v>CABO DE COBRE UNIPOLAR 35 MM2, BLINDADO, ISOLACAO 6/10 KV EPR, COBERTURA EM PVC</v>
          </cell>
          <cell r="C390" t="str">
            <v xml:space="preserve">M     </v>
          </cell>
          <cell r="D390">
            <v>43.84</v>
          </cell>
        </row>
        <row r="391">
          <cell r="A391">
            <v>913</v>
          </cell>
          <cell r="B391" t="str">
            <v>CABO DE COBRE UNIPOLAR 70 MM2, BLINDADO, ISOLACAO 6/10 KV EPR, COBERTURA EM PVC</v>
          </cell>
          <cell r="C391" t="str">
            <v xml:space="preserve">M     </v>
          </cell>
          <cell r="D391">
            <v>70.41</v>
          </cell>
        </row>
        <row r="392">
          <cell r="A392">
            <v>914</v>
          </cell>
          <cell r="B392" t="str">
            <v>CABO DE COBRE UNIPOLAR 95 MM2, BLINDADO, ISOLACAO 6/10 KV EPR, COBERTURA EM PVC</v>
          </cell>
          <cell r="C392" t="str">
            <v xml:space="preserve">M     </v>
          </cell>
          <cell r="D392">
            <v>86.35</v>
          </cell>
        </row>
        <row r="393">
          <cell r="A393">
            <v>925</v>
          </cell>
          <cell r="B393" t="str">
            <v>CABO DE COBRE UNIPOLAR 25 MM2, BLINDADO, ISOLACAO 3,6/6 KV EPR, COBERTURA EM PVC</v>
          </cell>
          <cell r="C393" t="str">
            <v xml:space="preserve">M     </v>
          </cell>
          <cell r="D393">
            <v>34.869999999999997</v>
          </cell>
        </row>
        <row r="394">
          <cell r="A394">
            <v>926</v>
          </cell>
          <cell r="B394" t="str">
            <v>CABO DE COBRE UNIPOLAR 35 MM2, BLINDADO, ISOLACAO 3,6/6 KV EPR, COBERTURA EM PVC</v>
          </cell>
          <cell r="C394" t="str">
            <v xml:space="preserve">M     </v>
          </cell>
          <cell r="D394">
            <v>43.57</v>
          </cell>
        </row>
        <row r="395">
          <cell r="A395">
            <v>927</v>
          </cell>
          <cell r="B395" t="str">
            <v>CABO DE COBRE UNIPOLAR 70 MM2, BLINDADO, ISOLACAO 3,6/6 KV EPR, COBERTURA EM PVC</v>
          </cell>
          <cell r="C395" t="str">
            <v xml:space="preserve">M     </v>
          </cell>
          <cell r="D395">
            <v>63.08</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84.29</v>
          </cell>
        </row>
        <row r="404">
          <cell r="A404">
            <v>946</v>
          </cell>
          <cell r="B404" t="str">
            <v>CABO DE COBRE UNIPOLAR 50 MM2, BLINDADO, ISOLACAO 3,6/6 KV EPR, COBERTURA EM PVC</v>
          </cell>
          <cell r="C404" t="str">
            <v xml:space="preserve">M     </v>
          </cell>
          <cell r="D404">
            <v>58.83</v>
          </cell>
        </row>
        <row r="405">
          <cell r="A405">
            <v>947</v>
          </cell>
          <cell r="B405" t="str">
            <v>CABO DE COBRE UNIPOLAR 16 MM2, BLINDADO, ISOLACAO 3,6/6 KV EPR, COBERTURA EM PVC</v>
          </cell>
          <cell r="C405" t="str">
            <v xml:space="preserve">M     </v>
          </cell>
          <cell r="D405">
            <v>25.94</v>
          </cell>
        </row>
        <row r="406">
          <cell r="A406">
            <v>948</v>
          </cell>
          <cell r="B406" t="str">
            <v>CABO DE COBRE UNIPOLAR 10 MM2, BLINDADO, ISOLACAO 3,6/6 KV EPR, COBERTURA EM PVC</v>
          </cell>
          <cell r="C406" t="str">
            <v xml:space="preserve">M     </v>
          </cell>
          <cell r="D406">
            <v>25.5</v>
          </cell>
        </row>
        <row r="407">
          <cell r="A407">
            <v>953</v>
          </cell>
          <cell r="B407" t="str">
            <v>CABO DE COBRE UNIPOLAR 50 MM2, BLINDADO, ISOLACAO 6/10 KV EPR, COBERTURA EM PVC</v>
          </cell>
          <cell r="C407" t="str">
            <v xml:space="preserve">M     </v>
          </cell>
          <cell r="D407">
            <v>53.53</v>
          </cell>
        </row>
        <row r="408">
          <cell r="A408">
            <v>954</v>
          </cell>
          <cell r="B408" t="str">
            <v>CABO DE COBRE UNIPOLAR 25MM2, BLINDADO, ISOLACAO 6/10 KV EPR, COBERTURA EM PVC</v>
          </cell>
          <cell r="C408" t="str">
            <v xml:space="preserve">M     </v>
          </cell>
          <cell r="D408">
            <v>38.520000000000003</v>
          </cell>
        </row>
        <row r="409">
          <cell r="A409">
            <v>955</v>
          </cell>
          <cell r="B409" t="str">
            <v>CABO DE COBRE UNIPOLAR 50 MM2, BLINDADO, ISOLACAO 12/20 KV EPR, COBERTURA EM PVC</v>
          </cell>
          <cell r="C409" t="str">
            <v xml:space="preserve">M     </v>
          </cell>
          <cell r="D409">
            <v>52.32</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28.75</v>
          </cell>
        </row>
        <row r="450">
          <cell r="A450">
            <v>1031</v>
          </cell>
          <cell r="B450" t="str">
            <v>TUBO DE DESCIDA EXTERNO DE PVC PARA CAIXA DE DESCARGA EXTERNA ALTA - 40 MM X 1,60 M</v>
          </cell>
          <cell r="C450" t="str">
            <v xml:space="preserve">UN    </v>
          </cell>
          <cell r="D450">
            <v>8.7100000000000009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147.84</v>
          </cell>
        </row>
        <row r="455">
          <cell r="A455">
            <v>1068</v>
          </cell>
          <cell r="B455" t="str">
            <v>CAIXA PARA MEDICAO COLETIVA TIPO L, PADRAO BIFASICO OU TRIFASICO, PARA ATE 4 MEDIDORES (PADRAO DA CONCESSIONARIA LOCAL)</v>
          </cell>
          <cell r="C455" t="str">
            <v xml:space="preserve">UN    </v>
          </cell>
          <cell r="D455">
            <v>1982.69</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26.36</v>
          </cell>
        </row>
        <row r="477">
          <cell r="A477">
            <v>1109</v>
          </cell>
          <cell r="B477" t="str">
            <v>CALHA QUADRADA DE CHAPA DE ACO GALVANIZADA NUM 26, CORTE 33 CM</v>
          </cell>
          <cell r="C477" t="str">
            <v xml:space="preserve">M     </v>
          </cell>
          <cell r="D477">
            <v>26.23</v>
          </cell>
        </row>
        <row r="478">
          <cell r="A478">
            <v>1110</v>
          </cell>
          <cell r="B478" t="str">
            <v>CALHA PLATIBANDA DE CHAPA DE ACO GALVANIZADA NUM 26, CORTE 45 CM</v>
          </cell>
          <cell r="C478" t="str">
            <v xml:space="preserve">M     </v>
          </cell>
          <cell r="D478">
            <v>39.340000000000003</v>
          </cell>
        </row>
        <row r="479">
          <cell r="A479">
            <v>1113</v>
          </cell>
          <cell r="B479" t="str">
            <v>RUFO EXTERNO/INTERNO DE CHAPA DE ACO GALVANIZADA NUM 26, CORTE 33 CM</v>
          </cell>
          <cell r="C479" t="str">
            <v xml:space="preserve">M     </v>
          </cell>
          <cell r="D479">
            <v>26.23</v>
          </cell>
        </row>
        <row r="480">
          <cell r="A480">
            <v>1114</v>
          </cell>
          <cell r="B480" t="str">
            <v>RUFO INTERNO DE CHAPA DE ACO GALVANIZADA NUM 26, CORTE 50 CM</v>
          </cell>
          <cell r="C480" t="str">
            <v xml:space="preserve">M     </v>
          </cell>
          <cell r="D480">
            <v>39.340000000000003</v>
          </cell>
        </row>
        <row r="481">
          <cell r="A481">
            <v>1115</v>
          </cell>
          <cell r="B481" t="str">
            <v>RUFO EXTERNO DE CHAPA DE ACO GALVANIZADA NUM 26, CORTE 28 CM</v>
          </cell>
          <cell r="C481" t="str">
            <v xml:space="preserve">M     </v>
          </cell>
          <cell r="D481">
            <v>23.91</v>
          </cell>
        </row>
        <row r="482">
          <cell r="A482">
            <v>1116</v>
          </cell>
          <cell r="B482" t="str">
            <v>RUFO EXTERNO DE CHAPA DE ACO GALVANIZADA NUM 26, CORTE 25 CM</v>
          </cell>
          <cell r="C482" t="str">
            <v xml:space="preserve">M     </v>
          </cell>
          <cell r="D482">
            <v>19.670000000000002</v>
          </cell>
        </row>
        <row r="483">
          <cell r="A483">
            <v>1117</v>
          </cell>
          <cell r="B483" t="str">
            <v>CALHA PARA AGUA FURTADA DE CHAPA DE ACO GALVANIZADA NUM 26, CORTE 40 CM</v>
          </cell>
          <cell r="C483" t="str">
            <v xml:space="preserve">M     </v>
          </cell>
          <cell r="D483">
            <v>30.6</v>
          </cell>
        </row>
        <row r="484">
          <cell r="A484">
            <v>1118</v>
          </cell>
          <cell r="B484" t="str">
            <v>CALHA PARA AGUA FURTADA DE CHAPA DE ACO GALVANIZADA NUM 26, CORTE 50 CM</v>
          </cell>
          <cell r="C484" t="str">
            <v xml:space="preserve">M     </v>
          </cell>
          <cell r="D484">
            <v>39.340000000000003</v>
          </cell>
        </row>
        <row r="485">
          <cell r="A485">
            <v>1119</v>
          </cell>
          <cell r="B485" t="str">
            <v>CALHA QUADRADA DE CHAPA DE ACO GALVANIZADA NUM 28, CORTE 25 CM</v>
          </cell>
          <cell r="C485" t="str">
            <v xml:space="preserve">M     </v>
          </cell>
          <cell r="D485">
            <v>19.670000000000002</v>
          </cell>
        </row>
        <row r="486">
          <cell r="A486">
            <v>1159</v>
          </cell>
          <cell r="B486" t="str">
            <v>CAMINHONETE COM MOTOR A DIESEL, POTENCIA 180 CV, CABINE DUPLA, 4X4</v>
          </cell>
          <cell r="C486" t="str">
            <v xml:space="preserve">UN    </v>
          </cell>
          <cell r="D486">
            <v>162606.49</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12.68</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5.67</v>
          </cell>
        </row>
        <row r="514">
          <cell r="A514">
            <v>1207</v>
          </cell>
          <cell r="B514" t="str">
            <v>CAP, PVC PBA, JE, DN 100 / DE 110 MM,  PARA REDE DE AGUA (NBR 10351)</v>
          </cell>
          <cell r="C514" t="str">
            <v xml:space="preserve">UN    </v>
          </cell>
          <cell r="D514">
            <v>23.63</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14.51</v>
          </cell>
        </row>
        <row r="520">
          <cell r="A520">
            <v>1292</v>
          </cell>
          <cell r="B520" t="str">
            <v>PISO EM CERAMICA ESMALTADA EXTRA, PEI MAIOR OU IGUAL A 4, FORMATO MAIOR QUE 2025 CM2</v>
          </cell>
          <cell r="C520" t="str">
            <v xml:space="preserve">M2    </v>
          </cell>
          <cell r="D520">
            <v>29.57</v>
          </cell>
        </row>
        <row r="521">
          <cell r="A521">
            <v>1297</v>
          </cell>
          <cell r="B521" t="str">
            <v>PISO EM CERAMICA ESMALTADA, COMERCIAL (PADRAO POPULAR), PEI MAIOR OU IGUAL A 3, FORMATO MENOR OU IGUAL A  2025 CM2</v>
          </cell>
          <cell r="C521" t="str">
            <v xml:space="preserve">M2    </v>
          </cell>
          <cell r="D521">
            <v>12.03</v>
          </cell>
        </row>
        <row r="522">
          <cell r="A522">
            <v>1318</v>
          </cell>
          <cell r="B522" t="str">
            <v>CHAPA DE ACO FINA A QUENTE BITOLA MSG 14, E = 2,00 MM (16,0 KG/M2)</v>
          </cell>
          <cell r="C522" t="str">
            <v xml:space="preserve">KG    </v>
          </cell>
          <cell r="D522">
            <v>7.44</v>
          </cell>
        </row>
        <row r="523">
          <cell r="A523">
            <v>1319</v>
          </cell>
          <cell r="B523" t="str">
            <v>CHAPA DE ACO FINA A QUENTE BITOLA MSG 3/16 ", E = 4,75 MM (38,00 KG/M2)</v>
          </cell>
          <cell r="C523" t="str">
            <v xml:space="preserve">KG    </v>
          </cell>
          <cell r="D523">
            <v>7.09</v>
          </cell>
        </row>
        <row r="524">
          <cell r="A524">
            <v>1321</v>
          </cell>
          <cell r="B524" t="str">
            <v>CHAPA DE ACO FINA A QUENTE BITOLA MSG 13, E = 2,25 MM (18,00 KG/M2)</v>
          </cell>
          <cell r="C524" t="str">
            <v xml:space="preserve">KG    </v>
          </cell>
          <cell r="D524">
            <v>7.74</v>
          </cell>
        </row>
        <row r="525">
          <cell r="A525">
            <v>1322</v>
          </cell>
          <cell r="B525" t="str">
            <v>CHAPA DE ACO FINA A QUENTE BITOLA MSG 16, E = 1,50 MM (12,00 KG/M2)</v>
          </cell>
          <cell r="C525" t="str">
            <v xml:space="preserve">KG    </v>
          </cell>
          <cell r="D525">
            <v>8.1999999999999993</v>
          </cell>
        </row>
        <row r="526">
          <cell r="A526">
            <v>1323</v>
          </cell>
          <cell r="B526" t="str">
            <v>CHAPA DE ACO FINA A QUENTE BITOLA MSG 18, E = 1,20 MM (9,60 KG/M2)</v>
          </cell>
          <cell r="C526" t="str">
            <v xml:space="preserve">KG    </v>
          </cell>
          <cell r="D526">
            <v>8.02</v>
          </cell>
        </row>
        <row r="527">
          <cell r="A527">
            <v>1325</v>
          </cell>
          <cell r="B527" t="str">
            <v>CHAPA DE ACO FINA A FRIO BITOLA MSG 20, E = 0,90 MM (7,20 KG/M2)</v>
          </cell>
          <cell r="C527" t="str">
            <v xml:space="preserve">KG    </v>
          </cell>
          <cell r="D527">
            <v>7.71</v>
          </cell>
        </row>
        <row r="528">
          <cell r="A528">
            <v>1327</v>
          </cell>
          <cell r="B528" t="str">
            <v>CHAPA DE ACO FINA A FRIO BITOLA MSG 24, E = 0,60 MM (4,80 KG/M2)</v>
          </cell>
          <cell r="C528" t="str">
            <v xml:space="preserve">KG    </v>
          </cell>
          <cell r="D528">
            <v>6.9</v>
          </cell>
        </row>
        <row r="529">
          <cell r="A529">
            <v>1328</v>
          </cell>
          <cell r="B529" t="str">
            <v>CHAPA DE ACO FINA A FRIO BITOLA MSG 26, E = 0,45 MM (3,60 KG/M2)</v>
          </cell>
          <cell r="C529" t="str">
            <v xml:space="preserve">KG    </v>
          </cell>
          <cell r="D529">
            <v>7.22</v>
          </cell>
        </row>
        <row r="530">
          <cell r="A530">
            <v>1330</v>
          </cell>
          <cell r="B530" t="str">
            <v>CHAPA DE ACO GROSSA, ASTM A36, E = 1/4 " (6,35 MM) 49,79 KG/M2</v>
          </cell>
          <cell r="C530" t="str">
            <v xml:space="preserve">KG    </v>
          </cell>
          <cell r="D530">
            <v>7.32</v>
          </cell>
        </row>
        <row r="531">
          <cell r="A531">
            <v>1332</v>
          </cell>
          <cell r="B531" t="str">
            <v>CHAPA DE ACO GROSSA, ASTM A36, E = 3/8 " (9,53 MM) 74,69 KG/M2</v>
          </cell>
          <cell r="C531" t="str">
            <v xml:space="preserve">KG    </v>
          </cell>
          <cell r="D531">
            <v>7.61</v>
          </cell>
        </row>
        <row r="532">
          <cell r="A532">
            <v>1333</v>
          </cell>
          <cell r="B532" t="str">
            <v>CHAPA DE ACO GROSSA, ASTM A36, E = 1/2 " (12,70 MM) 99,59 KG/M2</v>
          </cell>
          <cell r="C532" t="str">
            <v xml:space="preserve">KG    </v>
          </cell>
          <cell r="D532">
            <v>7.14</v>
          </cell>
        </row>
        <row r="533">
          <cell r="A533">
            <v>1334</v>
          </cell>
          <cell r="B533" t="str">
            <v>CHAPA DE ACO GROSSA, ASTM A36, E = 5/8 " (15,88 MM) 124,49 KG/M2</v>
          </cell>
          <cell r="C533" t="str">
            <v xml:space="preserve">KG    </v>
          </cell>
          <cell r="D533">
            <v>8.42</v>
          </cell>
        </row>
        <row r="534">
          <cell r="A534">
            <v>1335</v>
          </cell>
          <cell r="B534" t="str">
            <v>CHAPA DE ACO GROSSA, ASTM A36, E = 7/8 " (22,23 MM) 174,28 KG/M2</v>
          </cell>
          <cell r="C534" t="str">
            <v xml:space="preserve">KG    </v>
          </cell>
          <cell r="D534">
            <v>8.5399999999999991</v>
          </cell>
        </row>
        <row r="535">
          <cell r="A535">
            <v>1336</v>
          </cell>
          <cell r="B535" t="str">
            <v>CHAPA DE ACO GROSSA, ASTM A36, E = 1 " (25,40 MM) 199,18 KG/M2</v>
          </cell>
          <cell r="C535" t="str">
            <v xml:space="preserve">M2    </v>
          </cell>
          <cell r="D535">
            <v>1836.2</v>
          </cell>
        </row>
        <row r="536">
          <cell r="A536">
            <v>1337</v>
          </cell>
          <cell r="B536" t="str">
            <v>CHAPA DE ACO XADREZ PARA PISOS, E = 1/4 " (6,30 MM) 54,53 KG/M2</v>
          </cell>
          <cell r="C536" t="str">
            <v xml:space="preserve">KG    </v>
          </cell>
          <cell r="D536">
            <v>9</v>
          </cell>
        </row>
        <row r="537">
          <cell r="A537">
            <v>1338</v>
          </cell>
          <cell r="B537" t="str">
            <v>CHAPA DE LAMINADO MELAMINICO, LISO BRILHANTE, DE *1,25 X 3,08* M, E = 0,8 MM</v>
          </cell>
          <cell r="C537" t="str">
            <v xml:space="preserve">M2    </v>
          </cell>
          <cell r="D537">
            <v>21.29</v>
          </cell>
        </row>
        <row r="538">
          <cell r="A538">
            <v>1339</v>
          </cell>
          <cell r="B538" t="str">
            <v>COLA A BASE DE RESINA SINTETICA PARA CHAPA DE LAMINADO MELAMINICO</v>
          </cell>
          <cell r="C538" t="str">
            <v xml:space="preserve">KG    </v>
          </cell>
          <cell r="D538">
            <v>21.34</v>
          </cell>
        </row>
        <row r="539">
          <cell r="A539">
            <v>1340</v>
          </cell>
          <cell r="B539" t="str">
            <v>CHAPA DE LAMINADO MELAMINICO, LISO FOSCO, DE *1,25 X 3,08* M, E = 0,8 MM</v>
          </cell>
          <cell r="C539" t="str">
            <v xml:space="preserve">M2    </v>
          </cell>
          <cell r="D539">
            <v>24.61</v>
          </cell>
        </row>
        <row r="540">
          <cell r="A540">
            <v>1341</v>
          </cell>
          <cell r="B540" t="str">
            <v>CHAPA DE LAMINADO MELAMINICO, TEXTURIZADO, DE *1,25 X 3,08* M, E = 0,8 MM</v>
          </cell>
          <cell r="C540" t="str">
            <v xml:space="preserve">M2    </v>
          </cell>
          <cell r="D540">
            <v>23.7</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36.880000000000003</v>
          </cell>
        </row>
        <row r="548">
          <cell r="A548">
            <v>1351</v>
          </cell>
          <cell r="B548" t="str">
            <v>CHAPA DE MADEIRA COMPENSADA RESINADA PARA FORMA DE CONCRETO, DE *2,2 X 1,1* M, E = 6 MM</v>
          </cell>
          <cell r="C548" t="str">
            <v xml:space="preserve">UN    </v>
          </cell>
          <cell r="D548">
            <v>23.39</v>
          </cell>
        </row>
        <row r="549">
          <cell r="A549">
            <v>1355</v>
          </cell>
          <cell r="B549" t="str">
            <v>CHAPA DE MADEIRA COMPENSADA RESINADA PARA FORMA DE CONCRETO, DE *2,2 X 1,1* M, E = 14 MM</v>
          </cell>
          <cell r="C549" t="str">
            <v xml:space="preserve">M2    </v>
          </cell>
          <cell r="D549">
            <v>21.62</v>
          </cell>
        </row>
        <row r="550">
          <cell r="A550">
            <v>1357</v>
          </cell>
          <cell r="B550" t="str">
            <v>CHAPA DE MADEIRA COMPENSADA RESINADA PARA FORMA DE CONCRETO, DE *2,2 X 1,1* M, E = 12 MM</v>
          </cell>
          <cell r="C550" t="str">
            <v xml:space="preserve">UN    </v>
          </cell>
          <cell r="D550">
            <v>46.98</v>
          </cell>
        </row>
        <row r="551">
          <cell r="A551">
            <v>1358</v>
          </cell>
          <cell r="B551" t="str">
            <v>CHAPA DE MADEIRA COMPENSADA RESINADA PARA FORMA DE CONCRETO, DE *2,2 X 1,1* M, E = 17 MM</v>
          </cell>
          <cell r="C551" t="str">
            <v xml:space="preserve">M2    </v>
          </cell>
          <cell r="D551">
            <v>25.05</v>
          </cell>
        </row>
        <row r="552">
          <cell r="A552">
            <v>1359</v>
          </cell>
          <cell r="B552" t="str">
            <v>CHAPA DE MADEIRA COMPENSADA RESINADA PARA FORMA DE CONCRETO, DE *2,2 X 1,1* M, E = 20 MM</v>
          </cell>
          <cell r="C552" t="str">
            <v xml:space="preserve">UN    </v>
          </cell>
          <cell r="D552">
            <v>72.58</v>
          </cell>
        </row>
        <row r="553">
          <cell r="A553">
            <v>1360</v>
          </cell>
          <cell r="B553" t="str">
            <v>CHAPA DE MADEIRA COMPENSADA NAVAL (COM COLA FENOLICA), E = 6 MM, DE *1,60 X 2,20* M</v>
          </cell>
          <cell r="C553" t="str">
            <v xml:space="preserve">M2    </v>
          </cell>
          <cell r="D553">
            <v>16.760000000000002</v>
          </cell>
        </row>
        <row r="554">
          <cell r="A554">
            <v>1361</v>
          </cell>
          <cell r="B554" t="str">
            <v>CHAPA DE MADEIRA COMPENSADA DE PINUS, VIROLA OU EQUIVALENTE, DE *2,2 X 1,6* M, E = 12 MM</v>
          </cell>
          <cell r="C554" t="str">
            <v xml:space="preserve">UN    </v>
          </cell>
          <cell r="D554">
            <v>85.31</v>
          </cell>
        </row>
        <row r="555">
          <cell r="A555">
            <v>1362</v>
          </cell>
          <cell r="B555" t="str">
            <v>CHAPA DE MADEIRA COMPENSADA DE PINUS, VIROLA OU EQUIVALENTE, DE *2,2 X 1,6* M, E = 15 MM</v>
          </cell>
          <cell r="C555" t="str">
            <v xml:space="preserve">M2    </v>
          </cell>
          <cell r="D555">
            <v>28.48</v>
          </cell>
        </row>
        <row r="556">
          <cell r="A556">
            <v>1363</v>
          </cell>
          <cell r="B556" t="str">
            <v>CHAPA DE MADEIRA COMPENSADA DE PINUS, VIROLA OU EQUIVALENTE, DE *2,2 X 1,6* M, E = 6 MM</v>
          </cell>
          <cell r="C556" t="str">
            <v xml:space="preserve">M2    </v>
          </cell>
          <cell r="D556">
            <v>14.49</v>
          </cell>
        </row>
        <row r="557">
          <cell r="A557">
            <v>1364</v>
          </cell>
          <cell r="B557" t="str">
            <v>CHAPA DE MADEIRA COMPENSADA DE PINUS, VIROLA OU EQUIVALENTE, DE *2,2 X 1,6* M, E = 10 MM</v>
          </cell>
          <cell r="C557" t="str">
            <v xml:space="preserve">M2    </v>
          </cell>
          <cell r="D557">
            <v>20.46</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0.52</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10409.700000000001</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6.63</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0.14000000000000001</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4.33</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108.71</v>
          </cell>
        </row>
        <row r="656">
          <cell r="A656">
            <v>1744</v>
          </cell>
          <cell r="B656" t="str">
            <v>CUBA ACO INOX (AISI 304) DE EMBUTIR COM VALVULA 3 1/2 ", DE *40 X 34 X 12* CM</v>
          </cell>
          <cell r="C656" t="str">
            <v xml:space="preserve">UN    </v>
          </cell>
          <cell r="D656">
            <v>82.79</v>
          </cell>
        </row>
        <row r="657">
          <cell r="A657">
            <v>1745</v>
          </cell>
          <cell r="B657" t="str">
            <v>BANCADA/BANCA/PIA DE ACO INOXIDAVEL (AISI 430) COM 1 CUBA CENTRAL, SEM VALVULA, ESCORREDOR DUPLO, DE *0,55 X 1,60* M</v>
          </cell>
          <cell r="C657" t="str">
            <v xml:space="preserve">UN    </v>
          </cell>
          <cell r="D657">
            <v>174.17</v>
          </cell>
        </row>
        <row r="658">
          <cell r="A658">
            <v>1746</v>
          </cell>
          <cell r="B658" t="str">
            <v>BANCADA/BANCA/PIA DE ACO INOXIDAVEL (AISI 430) COM 1 CUBA CENTRAL, COM VALVULA, ESCORREDOR DUPLO, DE *0,55 X 1,20* M</v>
          </cell>
          <cell r="C658" t="str">
            <v xml:space="preserve">UN    </v>
          </cell>
          <cell r="D658">
            <v>149.84</v>
          </cell>
        </row>
        <row r="659">
          <cell r="A659">
            <v>1747</v>
          </cell>
          <cell r="B659" t="str">
            <v>CUBA ACO INOX (AISI 304) DE EMBUTIR COM VALVULA DE 3 1/2 ", DE *56 X 33 X 12* CM</v>
          </cell>
          <cell r="C659" t="str">
            <v xml:space="preserve">UN    </v>
          </cell>
          <cell r="D659">
            <v>119.52</v>
          </cell>
        </row>
        <row r="660">
          <cell r="A660">
            <v>1748</v>
          </cell>
          <cell r="B660" t="str">
            <v>BANCADA/BANCA/PIA DE ACO INOXIDAVEL (AISI 430) COM 1 CUBA CENTRAL, COM VALVULA, ESCORREDOR DUPLO, DE *0,55 X 1,40* M</v>
          </cell>
          <cell r="C660" t="str">
            <v xml:space="preserve">UN    </v>
          </cell>
          <cell r="D660">
            <v>199.25</v>
          </cell>
        </row>
        <row r="661">
          <cell r="A661">
            <v>1749</v>
          </cell>
          <cell r="B661" t="str">
            <v>BANCADA/BANCA/PIA DE ACO INOXIDAVEL (AISI 430) COM 1 CUBA CENTRAL, COM VALVULA, ESCORREDOR DUPLO, DE *0,55 X 1,80* M</v>
          </cell>
          <cell r="C661" t="str">
            <v xml:space="preserve">UN    </v>
          </cell>
          <cell r="D661">
            <v>288.68</v>
          </cell>
        </row>
        <row r="662">
          <cell r="A662">
            <v>1750</v>
          </cell>
          <cell r="B662" t="str">
            <v>BANCADA/BANCA/PIA DE ACO INOXIDAVEL (AISI 430) COM 2 CUBAS, COM VALVULAS, ESCORREDOR DUPLO, DE *0,55 X 2,00* M</v>
          </cell>
          <cell r="C662" t="str">
            <v xml:space="preserve">UN    </v>
          </cell>
          <cell r="D662">
            <v>407.01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25.84</v>
          </cell>
        </row>
        <row r="709">
          <cell r="A709">
            <v>1824</v>
          </cell>
          <cell r="B709" t="str">
            <v>CURVA PVC PBA, JE, PB, 90 GRAUS, DN 75 / DE 85 MM, PARA REDE AGUA (NBR 10351)</v>
          </cell>
          <cell r="C709" t="str">
            <v xml:space="preserve">UN    </v>
          </cell>
          <cell r="D709">
            <v>29.39</v>
          </cell>
        </row>
        <row r="710">
          <cell r="A710">
            <v>1825</v>
          </cell>
          <cell r="B710" t="str">
            <v>CURVA PVC PBA, JE, PB, 45 GRAUS, DN 75 / DE 85 MM, PARA REDE AGUA (NBR 10351)</v>
          </cell>
          <cell r="C710" t="str">
            <v xml:space="preserve">UN    </v>
          </cell>
          <cell r="D710">
            <v>25.79</v>
          </cell>
        </row>
        <row r="711">
          <cell r="A711">
            <v>1827</v>
          </cell>
          <cell r="B711" t="str">
            <v>CURVA PVC PBA, JE, PB, 45 GRAUS, DN 100 / DE 110 MM, PARA REDE AGUA (NBR 10351)</v>
          </cell>
          <cell r="C711" t="str">
            <v xml:space="preserve">UN    </v>
          </cell>
          <cell r="D711">
            <v>46.49</v>
          </cell>
        </row>
        <row r="712">
          <cell r="A712">
            <v>1828</v>
          </cell>
          <cell r="B712" t="str">
            <v>CURVA PVC PBA, JE, PB, 90 GRAUS, DN 100 / DE 110 MM, PARA REDE AGUA (NBR 10351)</v>
          </cell>
          <cell r="C712" t="str">
            <v xml:space="preserve">UN    </v>
          </cell>
          <cell r="D712">
            <v>52.67</v>
          </cell>
        </row>
        <row r="713">
          <cell r="A713">
            <v>1831</v>
          </cell>
          <cell r="B713" t="str">
            <v>CURVA PVC PBA, JE, PB, 45 GRAUS, DN 50 / DE 60 MM, PARA REDE AGUA (NBR 10351)</v>
          </cell>
          <cell r="C713" t="str">
            <v xml:space="preserve">UN    </v>
          </cell>
          <cell r="D713">
            <v>11.5</v>
          </cell>
        </row>
        <row r="714">
          <cell r="A714">
            <v>1835</v>
          </cell>
          <cell r="B714" t="str">
            <v>CURVA PVC PBA, JE, PB, 22 GRAUS, DN 50 / DE 60 MM, PARA REDE AGUA (NBR 10351)</v>
          </cell>
          <cell r="C714" t="str">
            <v xml:space="preserve">UN    </v>
          </cell>
          <cell r="D714">
            <v>11.07</v>
          </cell>
        </row>
        <row r="715">
          <cell r="A715">
            <v>1836</v>
          </cell>
          <cell r="B715" t="str">
            <v>CURVA LONGA, PVC, PB, JE, 45 GRAUS, DN 200 MM, PARA REDE COLETORA ESGOTO (NBR 10569)</v>
          </cell>
          <cell r="C715" t="str">
            <v xml:space="preserve">UN    </v>
          </cell>
          <cell r="D715">
            <v>173.72</v>
          </cell>
        </row>
        <row r="716">
          <cell r="A716">
            <v>1837</v>
          </cell>
          <cell r="B716" t="str">
            <v>CURVA LONGA PVC, PB, JE, 45 GRAUS, DN 250 MM, PARA REDE COLETORA ESGOTO (NBR 10569)</v>
          </cell>
          <cell r="C716" t="str">
            <v xml:space="preserve">UN    </v>
          </cell>
          <cell r="D716">
            <v>285.76</v>
          </cell>
        </row>
        <row r="717">
          <cell r="A717">
            <v>1839</v>
          </cell>
          <cell r="B717" t="str">
            <v>CURVA PVC PBA, JE, PB, 22 GRAUS, DN 100 / DE 110 MM, PARA REDE AGUA (NBR 10351)</v>
          </cell>
          <cell r="C717" t="str">
            <v xml:space="preserve">UN    </v>
          </cell>
          <cell r="D717">
            <v>45.18</v>
          </cell>
        </row>
        <row r="718">
          <cell r="A718">
            <v>1844</v>
          </cell>
          <cell r="B718" t="str">
            <v>CURVA LONGA PVC, PB, JE, 45 GRAUS, DN 150 MM, PARA REDE COLETORA ESGOTO (NBR 10569)</v>
          </cell>
          <cell r="C718" t="str">
            <v xml:space="preserve">UN    </v>
          </cell>
          <cell r="D718">
            <v>78.86</v>
          </cell>
        </row>
        <row r="719">
          <cell r="A719">
            <v>1845</v>
          </cell>
          <cell r="B719" t="str">
            <v>CURVA PVC PBA, JE, PB, 90 GRAUS, DN 50 / DE 60 MM, PARA REDE AGUA (NBR 10351)</v>
          </cell>
          <cell r="C719" t="str">
            <v xml:space="preserve">UN    </v>
          </cell>
          <cell r="D719">
            <v>12.59</v>
          </cell>
        </row>
        <row r="720">
          <cell r="A720">
            <v>1853</v>
          </cell>
          <cell r="B720" t="str">
            <v>CURVA LONGA PVC, PB, JE, 90 GRAUS, DN 250 MM, PARA REDE COLETORA ESGOTO (NBR 10569)</v>
          </cell>
          <cell r="C720" t="str">
            <v xml:space="preserve">UN    </v>
          </cell>
          <cell r="D720">
            <v>321.2</v>
          </cell>
        </row>
        <row r="721">
          <cell r="A721">
            <v>1858</v>
          </cell>
          <cell r="B721" t="str">
            <v>CURVA LONGA PVC, PB, JE, 45 GRAUS, DN 100 MM, PARA REDE COLETORA ESGOTO (NBR 10569)</v>
          </cell>
          <cell r="C721" t="str">
            <v xml:space="preserve">UN    </v>
          </cell>
          <cell r="D721">
            <v>18.39</v>
          </cell>
        </row>
        <row r="722">
          <cell r="A722">
            <v>1859</v>
          </cell>
          <cell r="B722" t="str">
            <v>CURVA LONGA PVC, PB, JE, 90 GRAUS, DN 400 MM, PARA REDE COLETORA ESGOTO (NBR 10569)</v>
          </cell>
          <cell r="C722" t="str">
            <v xml:space="preserve">UN    </v>
          </cell>
          <cell r="D722">
            <v>1342.92</v>
          </cell>
        </row>
        <row r="723">
          <cell r="A723">
            <v>1860</v>
          </cell>
          <cell r="B723" t="str">
            <v>CURVA LONGA PVC, PB, JE, 45 GRAUS, DN 300 MM, PARA REDE COLETORA ESGOTO (NBR 10569)</v>
          </cell>
          <cell r="C723" t="str">
            <v xml:space="preserve">UN    </v>
          </cell>
          <cell r="D723">
            <v>562.76</v>
          </cell>
        </row>
        <row r="724">
          <cell r="A724">
            <v>1862</v>
          </cell>
          <cell r="B724" t="str">
            <v>CURVA LONGA PVC, PB, JE, 45 GRAUS, DN 400 MM, PARA REDE COLETORA ESGOTO (NBR 10569)</v>
          </cell>
          <cell r="C724" t="str">
            <v xml:space="preserve">UN    </v>
          </cell>
          <cell r="D724">
            <v>904.15</v>
          </cell>
        </row>
        <row r="725">
          <cell r="A725">
            <v>1863</v>
          </cell>
          <cell r="B725" t="str">
            <v>CURVA LONGA PVC, PB, JE, 90 GRAUS, DN 100 MM, PARA REDE COLETORA ESGOTO (NBR 10569)</v>
          </cell>
          <cell r="C725" t="str">
            <v xml:space="preserve">UN    </v>
          </cell>
          <cell r="D725">
            <v>17.68</v>
          </cell>
        </row>
        <row r="726">
          <cell r="A726">
            <v>1865</v>
          </cell>
          <cell r="B726" t="str">
            <v>CURVA LONGA PVC, PB, JE, 90 GRAUS, DN 150 MM, PARA REDE COLETORA ESGOTO (NBR 10569)</v>
          </cell>
          <cell r="C726" t="str">
            <v xml:space="preserve">UN    </v>
          </cell>
          <cell r="D726">
            <v>79.41</v>
          </cell>
        </row>
        <row r="727">
          <cell r="A727">
            <v>1866</v>
          </cell>
          <cell r="B727" t="str">
            <v>CURVA LONGA PVC, PB, JE, 90 GRAUS, DN 200 MM, PARA REDE COLETORA ESGOTO (NBR 10569)</v>
          </cell>
          <cell r="C727" t="str">
            <v xml:space="preserve">UN    </v>
          </cell>
          <cell r="D727">
            <v>217.26</v>
          </cell>
        </row>
        <row r="728">
          <cell r="A728">
            <v>1867</v>
          </cell>
          <cell r="B728" t="str">
            <v>CURVA LONGA PVC, PB, JE, 90 GRAUS, DN 300 MM, PARA REDE COLETORA ESGOTO (NBR 10569)</v>
          </cell>
          <cell r="C728" t="str">
            <v xml:space="preserve">UN    </v>
          </cell>
          <cell r="D728">
            <v>711.07</v>
          </cell>
        </row>
        <row r="729">
          <cell r="A729">
            <v>1868</v>
          </cell>
          <cell r="B729" t="str">
            <v>CURVA LONGA PVC, PB, JE, 90 GRAUS, DN 350 MM, PARA REDE COLETORA ESGOTO (NBR 10569)</v>
          </cell>
          <cell r="C729" t="str">
            <v xml:space="preserve">UN    </v>
          </cell>
          <cell r="D729">
            <v>1026.08</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19.059999999999999</v>
          </cell>
        </row>
        <row r="793">
          <cell r="A793">
            <v>2357</v>
          </cell>
          <cell r="B793" t="str">
            <v>DESENHISTA COPISTA</v>
          </cell>
          <cell r="C793" t="str">
            <v xml:space="preserve">H     </v>
          </cell>
          <cell r="D793">
            <v>15.67</v>
          </cell>
        </row>
        <row r="794">
          <cell r="A794">
            <v>2358</v>
          </cell>
          <cell r="B794" t="str">
            <v>DESENHISTA PROJETISTA</v>
          </cell>
          <cell r="C794" t="str">
            <v xml:space="preserve">H     </v>
          </cell>
          <cell r="D794">
            <v>28.48</v>
          </cell>
        </row>
        <row r="795">
          <cell r="A795">
            <v>2359</v>
          </cell>
          <cell r="B795" t="str">
            <v>AUXILIAR DE DESENHISTA</v>
          </cell>
          <cell r="C795" t="str">
            <v xml:space="preserve">H     </v>
          </cell>
          <cell r="D795">
            <v>15.48</v>
          </cell>
        </row>
        <row r="796">
          <cell r="A796">
            <v>2370</v>
          </cell>
          <cell r="B796" t="str">
            <v>DISJUNTOR TIPO NEMA, MONOPOLAR 10 ATE 30A, TENSAO MAXIMA DE 240 V</v>
          </cell>
          <cell r="C796" t="str">
            <v xml:space="preserve">UN    </v>
          </cell>
          <cell r="D796">
            <v>8.2200000000000006</v>
          </cell>
        </row>
        <row r="797">
          <cell r="A797">
            <v>2373</v>
          </cell>
          <cell r="B797" t="str">
            <v>DISJUNTOR TIPO NEMA, TRIPOLAR 60 ATE 100 A, TENSAO MAXIMA DE 415 V</v>
          </cell>
          <cell r="C797" t="str">
            <v xml:space="preserve">UN    </v>
          </cell>
          <cell r="D797">
            <v>77.739999999999995</v>
          </cell>
        </row>
        <row r="798">
          <cell r="A798">
            <v>2374</v>
          </cell>
          <cell r="B798" t="str">
            <v>DISJUNTOR TERMOMAGNETICO TRIPOLAR 150 A / 600 V, TIPO FXD / ICC - 35 KA</v>
          </cell>
          <cell r="C798" t="str">
            <v xml:space="preserve">UN    </v>
          </cell>
          <cell r="D798">
            <v>275.82</v>
          </cell>
        </row>
        <row r="799">
          <cell r="A799">
            <v>2376</v>
          </cell>
          <cell r="B799" t="str">
            <v>DISJUNTOR TERMOMAGNETICO TRIPOLAR 600 A / 600 V, TIPO LXD / ICC - 40 KA</v>
          </cell>
          <cell r="C799" t="str">
            <v xml:space="preserve">UN    </v>
          </cell>
          <cell r="D799">
            <v>1466.53</v>
          </cell>
        </row>
        <row r="800">
          <cell r="A800">
            <v>2377</v>
          </cell>
          <cell r="B800" t="str">
            <v>DISJUNTOR TERMOMAGNETICO TRIPOLAR 200 A / 600 V, TIPO FXD / ICC - 35 KA</v>
          </cell>
          <cell r="C800" t="str">
            <v xml:space="preserve">UN    </v>
          </cell>
          <cell r="D800">
            <v>387.08</v>
          </cell>
        </row>
        <row r="801">
          <cell r="A801">
            <v>2378</v>
          </cell>
          <cell r="B801" t="str">
            <v>DISJUNTOR TERMOMAGNETICO TRIPOLAR 300 A / 600 V, TIPO JXD / ICC - 40 KA</v>
          </cell>
          <cell r="C801" t="str">
            <v xml:space="preserve">UN    </v>
          </cell>
          <cell r="D801">
            <v>890.43</v>
          </cell>
        </row>
        <row r="802">
          <cell r="A802">
            <v>2379</v>
          </cell>
          <cell r="B802" t="str">
            <v>DISJUNTOR TERMOMAGNETICO TRIPOLAR 400 A / 600 V, TIPO JXD / ICC - 40 KA</v>
          </cell>
          <cell r="C802" t="str">
            <v xml:space="preserve">UN    </v>
          </cell>
          <cell r="D802">
            <v>890.43</v>
          </cell>
        </row>
        <row r="803">
          <cell r="A803">
            <v>2386</v>
          </cell>
          <cell r="B803" t="str">
            <v>DISJUNTOR TIPO NEMA, MONOPOLAR 35  ATE  50 A, TENSAO MAXIMA DE 240 V</v>
          </cell>
          <cell r="C803" t="str">
            <v xml:space="preserve">UN    </v>
          </cell>
          <cell r="D803">
            <v>13.79</v>
          </cell>
        </row>
        <row r="804">
          <cell r="A804">
            <v>2388</v>
          </cell>
          <cell r="B804" t="str">
            <v>DISJUNTOR TIPO NEMA, BIPOLAR 10  ATE  50 A, TENSAO MAXIMA 415 V</v>
          </cell>
          <cell r="C804" t="str">
            <v xml:space="preserve">UN    </v>
          </cell>
          <cell r="D804">
            <v>44.24</v>
          </cell>
        </row>
        <row r="805">
          <cell r="A805">
            <v>2391</v>
          </cell>
          <cell r="B805" t="str">
            <v>DISJUNTOR TERMOMAGNETICO TRIPOLAR 125A</v>
          </cell>
          <cell r="C805" t="str">
            <v xml:space="preserve">UN    </v>
          </cell>
          <cell r="D805">
            <v>243.13</v>
          </cell>
        </row>
        <row r="806">
          <cell r="A806">
            <v>2392</v>
          </cell>
          <cell r="B806" t="str">
            <v>DISJUNTOR TIPO NEMA, TRIPOLAR 10  ATE  50A, TENSAO MAXIMA DE 415 V</v>
          </cell>
          <cell r="C806" t="str">
            <v xml:space="preserve">UN    </v>
          </cell>
          <cell r="D806">
            <v>55.18</v>
          </cell>
        </row>
        <row r="807">
          <cell r="A807">
            <v>2393</v>
          </cell>
          <cell r="B807" t="str">
            <v>DISJUNTOR TERMOMAGNETICO TRIPOLAR 250 A / 600 V, TIPO FXD</v>
          </cell>
          <cell r="C807" t="str">
            <v xml:space="preserve">UN    </v>
          </cell>
          <cell r="D807">
            <v>648.23</v>
          </cell>
        </row>
        <row r="808">
          <cell r="A808">
            <v>2394</v>
          </cell>
          <cell r="B808" t="str">
            <v>DISJUNTOR TERMOMAGNETICO TRIPOLAR 800 A / 600 V, TIPO LMXD</v>
          </cell>
          <cell r="C808" t="str">
            <v xml:space="preserve">UN    </v>
          </cell>
          <cell r="D808">
            <v>3135.17</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5.04</v>
          </cell>
        </row>
        <row r="832">
          <cell r="A832">
            <v>2446</v>
          </cell>
          <cell r="B832" t="str">
            <v>ELETRODUTO/DUTO PEAD FLEXIVEL PAREDE SIMPLES, CORRUGACAO HELICOIDAL, COR PRETA, SEM ROSCA, DE 2",  PARA CABEAMENTO SUBTERRANEO (NBR 15715)</v>
          </cell>
          <cell r="C832" t="str">
            <v xml:space="preserve">M     </v>
          </cell>
          <cell r="D832">
            <v>3.6</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18.21</v>
          </cell>
        </row>
        <row r="840">
          <cell r="A840">
            <v>2501</v>
          </cell>
          <cell r="B840" t="str">
            <v>ELETRODUTO FLEXIVEL, EM ACO GALVANIZADO, REVESTIDO EXTERNAMENTE COM PVC PRETO, DIAMETRO EXTERNO DE 32 MM (1"), TIPO SEALTUBO</v>
          </cell>
          <cell r="C840" t="str">
            <v xml:space="preserve">M     </v>
          </cell>
          <cell r="D840">
            <v>7.04</v>
          </cell>
        </row>
        <row r="841">
          <cell r="A841">
            <v>2502</v>
          </cell>
          <cell r="B841" t="str">
            <v>ELETRODUTO FLEXIVEL, EM ACO GALVANIZADO, REVESTIDO EXTERNAMENTE COM PVC PRETO, DIAMETRO EXTERNO DE 40 MM (1 1/4"), TIPO SEALTUBO</v>
          </cell>
          <cell r="C841" t="str">
            <v xml:space="preserve">M     </v>
          </cell>
          <cell r="D841">
            <v>10.62</v>
          </cell>
        </row>
        <row r="842">
          <cell r="A842">
            <v>2503</v>
          </cell>
          <cell r="B842" t="str">
            <v>ELETRODUTO FLEXIVEL, EM ACO GALVANIZADO, REVESTIDO EXTERNAMENTE COM PVC PRETO, DIAMETRO EXTERNO DE 50 MM( 1 1/2"), TIPO SEALTUBO</v>
          </cell>
          <cell r="C842" t="str">
            <v xml:space="preserve">M     </v>
          </cell>
          <cell r="D842">
            <v>13.67</v>
          </cell>
        </row>
        <row r="843">
          <cell r="A843">
            <v>2504</v>
          </cell>
          <cell r="B843" t="str">
            <v>ELETRODUTO FLEXIVEL, EM ACO GALVANIZADO, REVESTIDO EXTERNAMENTE COM PVC PRETO, DIAMETRO EXTERNO DE 25 MM (3/4"), TIPO SEALTUBO</v>
          </cell>
          <cell r="C843" t="str">
            <v xml:space="preserve">M     </v>
          </cell>
          <cell r="D843">
            <v>5.37</v>
          </cell>
        </row>
        <row r="844">
          <cell r="A844">
            <v>2505</v>
          </cell>
          <cell r="B844" t="str">
            <v>ELETRODUTO FLEXIVEL, EM ACO GALVANIZADO, REVESTIDO EXTERNAMENTE COM PVC PRETO, DIAMETRO EXTERNO DE 75 MM (2 1/2"), TIPO SEALTUBO</v>
          </cell>
          <cell r="C844" t="str">
            <v xml:space="preserve">M     </v>
          </cell>
          <cell r="D844">
            <v>28.39</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1.47</v>
          </cell>
        </row>
        <row r="860">
          <cell r="A860">
            <v>2556</v>
          </cell>
          <cell r="B860" t="str">
            <v>CAIXA DE LUZ "4 X 2" EM ACO ESMALTADA</v>
          </cell>
          <cell r="C860" t="str">
            <v xml:space="preserve">UN    </v>
          </cell>
          <cell r="D860">
            <v>1.36</v>
          </cell>
        </row>
        <row r="861">
          <cell r="A861">
            <v>2557</v>
          </cell>
          <cell r="B861" t="str">
            <v>CAIXA DE LUZ "4 X 4" EM ACO ESMALTADA</v>
          </cell>
          <cell r="C861" t="str">
            <v xml:space="preserve">UN    </v>
          </cell>
          <cell r="D861">
            <v>2.86</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2.33</v>
          </cell>
        </row>
        <row r="899">
          <cell r="A899">
            <v>2611</v>
          </cell>
          <cell r="B899" t="str">
            <v>CURVA 45 GRAUS, PARA ELETRODUTO, EM ACO GALVANIZADO ELETROLITICO, DIAMETRO DE 40 MM (1 1/2")</v>
          </cell>
          <cell r="C899" t="str">
            <v xml:space="preserve">UN    </v>
          </cell>
          <cell r="D899">
            <v>8.6300000000000008</v>
          </cell>
        </row>
        <row r="900">
          <cell r="A900">
            <v>2612</v>
          </cell>
          <cell r="B900" t="str">
            <v>CURVA 45 GRAUS, PARA ELETRODUTO, EM ACO GALVANIZADO ELETROLITICO, DIAMETRO DE 50 MM (2")</v>
          </cell>
          <cell r="C900" t="str">
            <v xml:space="preserve">UN    </v>
          </cell>
          <cell r="D900">
            <v>12.56</v>
          </cell>
        </row>
        <row r="901">
          <cell r="A901">
            <v>2613</v>
          </cell>
          <cell r="B901" t="str">
            <v>CURVA 45 GRAUS, PARA ELETRODUTO, EM ACO GALVANIZADO ELETROLITICO, DIAMETRO DE 65 MM (2 1/2")</v>
          </cell>
          <cell r="C901" t="str">
            <v xml:space="preserve">UN    </v>
          </cell>
          <cell r="D901">
            <v>30.32</v>
          </cell>
        </row>
        <row r="902">
          <cell r="A902">
            <v>2614</v>
          </cell>
          <cell r="B902" t="str">
            <v>CURVA 45 GRAUS, PARA ELETRODUTO, EM ACO GALVANIZADO ELETROLITICO, DIAMETRO DE 80 MM (3")</v>
          </cell>
          <cell r="C902" t="str">
            <v xml:space="preserve">UN    </v>
          </cell>
          <cell r="D902">
            <v>42.16</v>
          </cell>
        </row>
        <row r="903">
          <cell r="A903">
            <v>2615</v>
          </cell>
          <cell r="B903" t="str">
            <v>CURVA 45 GRAUS, PARA ELETRODUTO, EM ACO GALVANIZADO ELETROLITICO, DIAMETRO DE 100 MM (4")</v>
          </cell>
          <cell r="C903" t="str">
            <v xml:space="preserve">UN    </v>
          </cell>
          <cell r="D903">
            <v>69.459999999999994</v>
          </cell>
        </row>
        <row r="904">
          <cell r="A904">
            <v>2616</v>
          </cell>
          <cell r="B904" t="str">
            <v>CURVA 90 GRAUS, PARA ELETRODUTO, EM ACO GALVANIZADO ELETROLITICO, DIAMETRO DE 15 MM (1/2")</v>
          </cell>
          <cell r="C904" t="str">
            <v xml:space="preserve">UN    </v>
          </cell>
          <cell r="D904">
            <v>2.09</v>
          </cell>
        </row>
        <row r="905">
          <cell r="A905">
            <v>2617</v>
          </cell>
          <cell r="B905" t="str">
            <v>CURVA 90 GRAUS, PARA ELETRODUTO, EM ACO GALVANIZADO ELETROLITICO, DIAMETRO DE 25 MM (1")</v>
          </cell>
          <cell r="C905" t="str">
            <v xml:space="preserve">UN    </v>
          </cell>
          <cell r="D905">
            <v>3.21</v>
          </cell>
        </row>
        <row r="906">
          <cell r="A906">
            <v>2618</v>
          </cell>
          <cell r="B906" t="str">
            <v>CURVA 90 GRAUS, PARA ELETRODUTO, EM ACO GALVANIZADO ELETROLITICO, DIAMETRO DE 32 MM (1 1/4")</v>
          </cell>
          <cell r="C906" t="str">
            <v xml:space="preserve">UN    </v>
          </cell>
          <cell r="D906">
            <v>7.31</v>
          </cell>
        </row>
        <row r="907">
          <cell r="A907">
            <v>2619</v>
          </cell>
          <cell r="B907" t="str">
            <v>CURVA 90 GRAUS, PARA ELETRODUTO, EM ACO GALVANIZADO ELETROLITICO, DIAMETRO DE 65 MM (2 1/2")</v>
          </cell>
          <cell r="C907" t="str">
            <v xml:space="preserve">UN    </v>
          </cell>
          <cell r="D907">
            <v>33.18</v>
          </cell>
        </row>
        <row r="908">
          <cell r="A908">
            <v>2620</v>
          </cell>
          <cell r="B908" t="str">
            <v>CURVA 90 GRAUS, PARA ELETRODUTO, EM ACO GALVANIZADO ELETROLITICO, DIAMETRO DE 80 MM (3")</v>
          </cell>
          <cell r="C908" t="str">
            <v xml:space="preserve">UN    </v>
          </cell>
          <cell r="D908">
            <v>43.56</v>
          </cell>
        </row>
        <row r="909">
          <cell r="A909">
            <v>2621</v>
          </cell>
          <cell r="B909" t="str">
            <v>CURVA 90 GRAUS, PARA ELETRODUTO, EM ACO GALVANIZADO ELETROLITICO, DIAMETRO DE 100 MM (4")</v>
          </cell>
          <cell r="C909" t="str">
            <v xml:space="preserve">UN    </v>
          </cell>
          <cell r="D909">
            <v>73.88</v>
          </cell>
        </row>
        <row r="910">
          <cell r="A910">
            <v>2622</v>
          </cell>
          <cell r="B910" t="str">
            <v>CURVA 135 GRAUS, PARA ELETRODUTO, EM ACO GALVANIZADO ELETROLITICO, DIAMETRO DE 15 MM (1/2")</v>
          </cell>
          <cell r="C910" t="str">
            <v xml:space="preserve">UN    </v>
          </cell>
          <cell r="D910">
            <v>2.48</v>
          </cell>
        </row>
        <row r="911">
          <cell r="A911">
            <v>2623</v>
          </cell>
          <cell r="B911" t="str">
            <v>CURVA 135 GRAUS, PARA ELETRODUTO, EM ACO GALVANIZADO ELETROLITICO, DIAMETRO DE 20 MM (3/4")</v>
          </cell>
          <cell r="C911" t="str">
            <v xml:space="preserve">UN    </v>
          </cell>
          <cell r="D911">
            <v>2.99</v>
          </cell>
        </row>
        <row r="912">
          <cell r="A912">
            <v>2624</v>
          </cell>
          <cell r="B912" t="str">
            <v>CURVA 135 GRAUS, PARA ELETRODUTO, EM ACO GALVANIZADO ELETROLITICO, DIAMETRO DE 25 MM (1")</v>
          </cell>
          <cell r="C912" t="str">
            <v xml:space="preserve">UN    </v>
          </cell>
          <cell r="D912">
            <v>4.75</v>
          </cell>
        </row>
        <row r="913">
          <cell r="A913">
            <v>2625</v>
          </cell>
          <cell r="B913" t="str">
            <v>CURVA 135 GRAUS, PARA ELETRODUTO, EM ACO GALVANIZADO ELETROLITICO, DIAMETRO DE 32 MM (1 1/4")</v>
          </cell>
          <cell r="C913" t="str">
            <v xml:space="preserve">UN    </v>
          </cell>
          <cell r="D913">
            <v>10.029999999999999</v>
          </cell>
        </row>
        <row r="914">
          <cell r="A914">
            <v>2626</v>
          </cell>
          <cell r="B914" t="str">
            <v>CURVA 135 GRAUS, PARA ELETRODUTO, EM ACO GALVANIZADO ELETROLITICO, DIAMETRO DE 40 MM (1 1/2")</v>
          </cell>
          <cell r="C914" t="str">
            <v xml:space="preserve">UN    </v>
          </cell>
          <cell r="D914">
            <v>14.7</v>
          </cell>
        </row>
        <row r="915">
          <cell r="A915">
            <v>2627</v>
          </cell>
          <cell r="B915" t="str">
            <v>CURVA 135 GRAUS, PARA ELETRODUTO, EM ACO GALVANIZADO ELETROLITICO, DIAMETRO DE 65 MM (2 1/2")</v>
          </cell>
          <cell r="C915" t="str">
            <v xml:space="preserve">UN    </v>
          </cell>
          <cell r="D915">
            <v>39.380000000000003</v>
          </cell>
        </row>
        <row r="916">
          <cell r="A916">
            <v>2628</v>
          </cell>
          <cell r="B916" t="str">
            <v>CURVA 135 GRAUS, PARA ELETRODUTO, EM ACO GALVANIZADO ELETROLITICO, DIAMETRO DE 100 MM (4")</v>
          </cell>
          <cell r="C916" t="str">
            <v xml:space="preserve">UN    </v>
          </cell>
          <cell r="D916">
            <v>104.56</v>
          </cell>
        </row>
        <row r="917">
          <cell r="A917">
            <v>2629</v>
          </cell>
          <cell r="B917" t="str">
            <v>CURVA 135 GRAUS, PARA ELETRODUTO, EM ACO GALVANIZADO ELETROLITICO, DIAMETRO DE 80 MM (3")</v>
          </cell>
          <cell r="C917" t="str">
            <v xml:space="preserve">UN    </v>
          </cell>
          <cell r="D917">
            <v>53.27</v>
          </cell>
        </row>
        <row r="918">
          <cell r="A918">
            <v>2630</v>
          </cell>
          <cell r="B918" t="str">
            <v>CURVA 135 GRAUS, PARA ELETRODUTO, EM ACO GALVANIZADO ELETROLITICO, DIAMETRO DE 50 MM (2")</v>
          </cell>
          <cell r="C918" t="str">
            <v xml:space="preserve">UN    </v>
          </cell>
          <cell r="D918">
            <v>22.36</v>
          </cell>
        </row>
        <row r="919">
          <cell r="A919">
            <v>2631</v>
          </cell>
          <cell r="B919" t="str">
            <v>CURVA 90 GRAUS, PARA ELETRODUTO, EM ACO GALVANIZADO ELETROLITICO, DIAMETRO DE 50 MM (2")</v>
          </cell>
          <cell r="C919" t="str">
            <v xml:space="preserve">UN    </v>
          </cell>
          <cell r="D919">
            <v>13.1</v>
          </cell>
        </row>
        <row r="920">
          <cell r="A920">
            <v>2632</v>
          </cell>
          <cell r="B920" t="str">
            <v>CURVA 90 GRAUS, PARA ELETRODUTO, EM ACO GALVANIZADO ELETROLITICO, DIAMETRO DE 40 MM (1 1/2")</v>
          </cell>
          <cell r="C920" t="str">
            <v xml:space="preserve">UN    </v>
          </cell>
          <cell r="D920">
            <v>8.92</v>
          </cell>
        </row>
        <row r="921">
          <cell r="A921">
            <v>2633</v>
          </cell>
          <cell r="B921" t="str">
            <v>CURVA 90 GRAUS, PARA ELETRODUTO, EM ACO GALVANIZADO ELETROLITICO, DIAMETRO DE 20 MM (3/4")</v>
          </cell>
          <cell r="C921" t="str">
            <v xml:space="preserve">UN    </v>
          </cell>
          <cell r="D921">
            <v>2.36</v>
          </cell>
        </row>
        <row r="922">
          <cell r="A922">
            <v>2634</v>
          </cell>
          <cell r="B922" t="str">
            <v>CURVA 45 GRAUS, PARA ELETRODUTO, EM ACO GALVANIZADO ELETROLITICO, DIAMETRO DE 25 MM (1")</v>
          </cell>
          <cell r="C922" t="str">
            <v xml:space="preserve">UN    </v>
          </cell>
          <cell r="D922">
            <v>3.06</v>
          </cell>
        </row>
        <row r="923">
          <cell r="A923">
            <v>2635</v>
          </cell>
          <cell r="B923" t="str">
            <v>CURVA 45 GRAUS, PARA ELETRODUTO, EM ACO GALVANIZADO ELETROLITICO, DIAMETRO DE 15 MM (1/2")</v>
          </cell>
          <cell r="C923" t="str">
            <v xml:space="preserve">UN    </v>
          </cell>
          <cell r="D923">
            <v>2.0699999999999998</v>
          </cell>
        </row>
        <row r="924">
          <cell r="A924">
            <v>2636</v>
          </cell>
          <cell r="B924" t="str">
            <v>LUVA PARA ELETRODUTO, EM ACO GALVANIZADO ELETROLITICO, DIAMETRO DE 15 MM (1/2")</v>
          </cell>
          <cell r="C924" t="str">
            <v xml:space="preserve">UN    </v>
          </cell>
          <cell r="D924">
            <v>0.83</v>
          </cell>
        </row>
        <row r="925">
          <cell r="A925">
            <v>2637</v>
          </cell>
          <cell r="B925" t="str">
            <v>LUVA PARA ELETRODUTO, EM ACO GALVANIZADO ELETROLITICO, DIAMETRO DE 20 MM (3/4")</v>
          </cell>
          <cell r="C925" t="str">
            <v xml:space="preserve">UN    </v>
          </cell>
          <cell r="D925">
            <v>0.89</v>
          </cell>
        </row>
        <row r="926">
          <cell r="A926">
            <v>2638</v>
          </cell>
          <cell r="B926" t="str">
            <v>LUVA PARA ELETRODUTO, EM ACO GALVANIZADO ELETROLITICO, DIAMETRO DE 25 MM (1")</v>
          </cell>
          <cell r="C926" t="str">
            <v xml:space="preserve">UN    </v>
          </cell>
          <cell r="D926">
            <v>1.03</v>
          </cell>
        </row>
        <row r="927">
          <cell r="A927">
            <v>2639</v>
          </cell>
          <cell r="B927" t="str">
            <v>LUVA PARA ELETRODUTO, EM ACO GALVANIZADO ELETROLITICO, DIAMETRO DE 32 MM (1 1/4")</v>
          </cell>
          <cell r="C927" t="str">
            <v xml:space="preserve">UN    </v>
          </cell>
          <cell r="D927">
            <v>1.83</v>
          </cell>
        </row>
        <row r="928">
          <cell r="A928">
            <v>2640</v>
          </cell>
          <cell r="B928" t="str">
            <v>LUVA PARA ELETRODUTO, EM ACO GALVANIZADO ELETROLITICO, DIAMETRO DE 65 MM (2 1/2")</v>
          </cell>
          <cell r="C928" t="str">
            <v xml:space="preserve">UN    </v>
          </cell>
          <cell r="D928">
            <v>5.41</v>
          </cell>
        </row>
        <row r="929">
          <cell r="A929">
            <v>2641</v>
          </cell>
          <cell r="B929" t="str">
            <v>LUVA PARA ELETRODUTO, EM ACO GALVANIZADO ELETROLITICO, DIAMETRO DE 100 MM (4")</v>
          </cell>
          <cell r="C929" t="str">
            <v xml:space="preserve">UN    </v>
          </cell>
          <cell r="D929">
            <v>13</v>
          </cell>
        </row>
        <row r="930">
          <cell r="A930">
            <v>2642</v>
          </cell>
          <cell r="B930" t="str">
            <v>LUVA PARA ELETRODUTO, EM ACO GALVANIZADO ELETROLITICO, DIAMETRO DE 80 MM (3")</v>
          </cell>
          <cell r="C930" t="str">
            <v xml:space="preserve">UN    </v>
          </cell>
          <cell r="D930">
            <v>8.24</v>
          </cell>
        </row>
        <row r="931">
          <cell r="A931">
            <v>2643</v>
          </cell>
          <cell r="B931" t="str">
            <v>LUVA PARA ELETRODUTO, EM ACO GALVANIZADO ELETROLITICO, DIAMETRO DE 50 MM (2")</v>
          </cell>
          <cell r="C931" t="str">
            <v xml:space="preserve">UN    </v>
          </cell>
          <cell r="D931">
            <v>3.71</v>
          </cell>
        </row>
        <row r="932">
          <cell r="A932">
            <v>2644</v>
          </cell>
          <cell r="B932" t="str">
            <v>LUVA PARA ELETRODUTO, EM ACO GALVANIZADO ELETROLITICO, DIAMETRO DE 40 MM (1 1/2")</v>
          </cell>
          <cell r="C932" t="str">
            <v xml:space="preserve">UN    </v>
          </cell>
          <cell r="D932">
            <v>2.66</v>
          </cell>
        </row>
        <row r="933">
          <cell r="A933">
            <v>2662</v>
          </cell>
          <cell r="B933" t="str">
            <v>TAMPAO / TERMINAL / PLUG, D = 4" , PARA DUTO CORRUGADO PEAD (CABEAMENTO SUBTERRANEO)</v>
          </cell>
          <cell r="C933" t="str">
            <v xml:space="preserve">UN    </v>
          </cell>
          <cell r="D933">
            <v>7.5</v>
          </cell>
        </row>
        <row r="934">
          <cell r="A934">
            <v>2664</v>
          </cell>
          <cell r="B934" t="str">
            <v>TAMPAO / TERMINAL / PLUG, D = 3" , PARA DUTO CORRUGADO PEAD (CABEAMENTO SUBTERRANEO)</v>
          </cell>
          <cell r="C934" t="str">
            <v xml:space="preserve">UN    </v>
          </cell>
          <cell r="D934">
            <v>6.12</v>
          </cell>
        </row>
        <row r="935">
          <cell r="A935">
            <v>2666</v>
          </cell>
          <cell r="B935" t="str">
            <v>TAMPAO / TERMINAL / PLUG, D = 1 1/4" , PARA DUTO CORRUGADO PEAD (CABEAMENTO SUBTERRANEO)</v>
          </cell>
          <cell r="C935" t="str">
            <v xml:space="preserve">UN    </v>
          </cell>
          <cell r="D935">
            <v>3.63</v>
          </cell>
        </row>
        <row r="936">
          <cell r="A936">
            <v>2668</v>
          </cell>
          <cell r="B936" t="str">
            <v>TAMPAO / TERMINAL / PLUG, D = 2" , PARA DUTO CORRUGADO PEAD (CABEAMENTO SUBTERRANEO)</v>
          </cell>
          <cell r="C936" t="str">
            <v xml:space="preserve">UN    </v>
          </cell>
          <cell r="D936">
            <v>4.1500000000000004</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34.92</v>
          </cell>
        </row>
        <row r="962">
          <cell r="A962">
            <v>2711</v>
          </cell>
          <cell r="B962" t="str">
            <v>CARRINHO DE MAO DE ACO CAPACIDADE 50 A 60 L, PNEU COM CAMARA</v>
          </cell>
          <cell r="C962" t="str">
            <v xml:space="preserve">UN    </v>
          </cell>
          <cell r="D962">
            <v>99.92</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139.63999999999999</v>
          </cell>
        </row>
        <row r="964">
          <cell r="A964">
            <v>2720</v>
          </cell>
          <cell r="B964" t="str">
            <v>!EM PROCESSO DE DESATIVACAO! ESCAVADEIRA DRAGA DE ARRASTE, CAP. 3/4 JC 140HP (INCL MANUTENCAO/OPERACAO)</v>
          </cell>
          <cell r="C964" t="str">
            <v xml:space="preserve">H     </v>
          </cell>
          <cell r="D964">
            <v>164.81</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4.8</v>
          </cell>
        </row>
        <row r="975">
          <cell r="A975">
            <v>2762</v>
          </cell>
          <cell r="B975" t="str">
            <v>ESTOPIM SIMPLES</v>
          </cell>
          <cell r="C975" t="str">
            <v xml:space="preserve">M     </v>
          </cell>
          <cell r="D975">
            <v>6</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41.51</v>
          </cell>
        </row>
        <row r="985">
          <cell r="A985">
            <v>3081</v>
          </cell>
          <cell r="B985" t="str">
            <v>FECHADURA DE EMBUTIR PARA PORTA EXTERNA / ENTRADA, MAQUINA 55 MM, COM CILINDRO, MACANETA ALAVANCA E ESPELHO EM METAL CROMADO - NIVEL SEGURANCA MEDIO - COMPLETA</v>
          </cell>
          <cell r="C985" t="str">
            <v xml:space="preserve">CJ    </v>
          </cell>
          <cell r="D985">
            <v>62.82</v>
          </cell>
        </row>
        <row r="986">
          <cell r="A986">
            <v>3082</v>
          </cell>
          <cell r="B986" t="str">
            <v>FECHADURA DE SOBREPOR EM FERRO PINTADO, COM MACANETA ALAVANCA, CHAVE GRANDE - COMPLETA</v>
          </cell>
          <cell r="C986" t="str">
            <v xml:space="preserve">CJ    </v>
          </cell>
          <cell r="D986">
            <v>38.83</v>
          </cell>
        </row>
        <row r="987">
          <cell r="A987">
            <v>3084</v>
          </cell>
          <cell r="B987" t="str">
            <v>FECHADURA BICO DE PAPAGAIO, MAQUINA *45* MM, CROMADA, COM CILINDRO, PARA PORTA DE CORRER EXTERNA - COMPLETA</v>
          </cell>
          <cell r="C987" t="str">
            <v xml:space="preserve">CJ    </v>
          </cell>
          <cell r="D987">
            <v>56.07</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33.56</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55.78</v>
          </cell>
        </row>
        <row r="990">
          <cell r="A990">
            <v>3096</v>
          </cell>
          <cell r="B990" t="str">
            <v>FECHO / FECHADURA CONCHA COM ALAVANCA / TRAVA, DE EMBUTIR, PARA PORTA OU JANELA DE CORRER EM LATAO OU ACO INOX - COMPLETO</v>
          </cell>
          <cell r="C990" t="str">
            <v xml:space="preserve">CJ    </v>
          </cell>
          <cell r="D990">
            <v>25.53</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31.06</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49.68</v>
          </cell>
        </row>
        <row r="993">
          <cell r="A993">
            <v>3103</v>
          </cell>
          <cell r="B993" t="str">
            <v>FECHADURA C/ CILINDRO LATAO CROMADO P/ PORTA VIDRO TP AROUCA 2171-L OU EQUIV</v>
          </cell>
          <cell r="C993" t="str">
            <v xml:space="preserve">UN    </v>
          </cell>
          <cell r="D993">
            <v>50.12</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350.87</v>
          </cell>
        </row>
        <row r="995">
          <cell r="A995">
            <v>3105</v>
          </cell>
          <cell r="B995" t="str">
            <v>FECHO DE EMBUTIR, TIPO UNHA, COMANDO COM ALAVANCA, EM LATAO CROMADO, 40 CM, PARA PORTAS E JANELAS - INCLUI PARAFUSOS</v>
          </cell>
          <cell r="C995" t="str">
            <v xml:space="preserve">UN    </v>
          </cell>
          <cell r="D995">
            <v>32.47</v>
          </cell>
        </row>
        <row r="996">
          <cell r="A996">
            <v>3106</v>
          </cell>
          <cell r="B996" t="str">
            <v>FERROLHO / FECHO CHATO, DE SOBREPOR, EM FERRO ZINCADO, REFORCADO, 6", COM PORTA CADEADO, PARA PORTAO, PORTA E JANELA - INCLUI PARAFUSOS</v>
          </cell>
          <cell r="C996" t="str">
            <v xml:space="preserve">UN    </v>
          </cell>
          <cell r="D996">
            <v>3.58</v>
          </cell>
        </row>
        <row r="997">
          <cell r="A997">
            <v>3107</v>
          </cell>
          <cell r="B997" t="str">
            <v>FERROLHO / FECHO CHATO, EM FERRO ZINCADO, LEVE, 3", COM PORTA CADEADO, PARA PORTAO, PORTA E JANELA - INCLUI PARAFUSOS</v>
          </cell>
          <cell r="C997" t="str">
            <v xml:space="preserve">UN    </v>
          </cell>
          <cell r="D997">
            <v>3.01</v>
          </cell>
        </row>
        <row r="998">
          <cell r="A998">
            <v>3108</v>
          </cell>
          <cell r="B998" t="str">
            <v>FECHO DE EMBUTIR, TIPO UNHA, COMANDO COM ALAVANCA, EM LATAO CROMADO, 22 CM, PARA PORTAS E JANELAS - INCLUI PARAFUSOS</v>
          </cell>
          <cell r="C998" t="str">
            <v xml:space="preserve">UN    </v>
          </cell>
          <cell r="D998">
            <v>20.9</v>
          </cell>
        </row>
        <row r="999">
          <cell r="A999">
            <v>3111</v>
          </cell>
          <cell r="B999" t="str">
            <v>FECHO DE EMBUTIR, TIPO UNHA, COMANDO COM ALAVANCA, EM ACO CROMADO, 22 CM, PARA PORTAS E JANELAS - INCLUI PARAFUSOS</v>
          </cell>
          <cell r="C999" t="str">
            <v xml:space="preserve">UN    </v>
          </cell>
          <cell r="D999">
            <v>19.920000000000002</v>
          </cell>
        </row>
        <row r="1000">
          <cell r="A1000">
            <v>3112</v>
          </cell>
          <cell r="B1000" t="str">
            <v>CREMONA COM CASTANHA BIPARTIDA, COM VARA DE 1.20 M, EM LATAO CROMADO, PARA PORTAS E JANELAS - COMPLETA</v>
          </cell>
          <cell r="C1000" t="str">
            <v xml:space="preserve">CJ    </v>
          </cell>
          <cell r="D1000">
            <v>50.24</v>
          </cell>
        </row>
        <row r="1001">
          <cell r="A1001">
            <v>3113</v>
          </cell>
          <cell r="B1001" t="str">
            <v>CREMONA COM CASTANHA BIPARTIDA, COM VARA DE 1.50 M, EM LATAO CROMADO, PARA PORTAS E JANELAS - COMPLETA</v>
          </cell>
          <cell r="C1001" t="str">
            <v xml:space="preserve">CJ    </v>
          </cell>
          <cell r="D1001">
            <v>57.89</v>
          </cell>
        </row>
        <row r="1002">
          <cell r="A1002">
            <v>3114</v>
          </cell>
          <cell r="B1002" t="str">
            <v>CREMONA LATAO CROMADO, COM CASTANHA BIPARTIDA E PRESILHAS, MEDIDAS APROXIMADAS DE 113 X 40 X 35 MM (NAO INCL VARA FERRO)</v>
          </cell>
          <cell r="C1002" t="str">
            <v xml:space="preserve">UN    </v>
          </cell>
          <cell r="D1002">
            <v>26.15</v>
          </cell>
        </row>
        <row r="1003">
          <cell r="A1003">
            <v>3115</v>
          </cell>
          <cell r="B1003" t="str">
            <v>VARA / PERFIL PARA CREMONA, EM FERRO CROMADO, COMPRIMENTO DE 120 CM</v>
          </cell>
          <cell r="C1003" t="str">
            <v xml:space="preserve">UN    </v>
          </cell>
          <cell r="D1003">
            <v>15.77</v>
          </cell>
        </row>
        <row r="1004">
          <cell r="A1004">
            <v>3116</v>
          </cell>
          <cell r="B1004" t="str">
            <v>VARA / PERFIL PARA CREMONA, EM FERRO CROMADO, COMPRIMENTO DE 150 CM</v>
          </cell>
          <cell r="C1004" t="str">
            <v xml:space="preserve">UN    </v>
          </cell>
          <cell r="D1004">
            <v>16.260000000000002</v>
          </cell>
        </row>
        <row r="1005">
          <cell r="A1005">
            <v>3119</v>
          </cell>
          <cell r="B1005" t="str">
            <v>FECHO / TRINCO / FERROLHO FIO REDONDO, DE SOBREPOR, 2", EM ACO GALVANIZADO / ZINCADO</v>
          </cell>
          <cell r="C1005" t="str">
            <v xml:space="preserve">UN    </v>
          </cell>
          <cell r="D1005">
            <v>1.72</v>
          </cell>
        </row>
        <row r="1006">
          <cell r="A1006">
            <v>3120</v>
          </cell>
          <cell r="B1006" t="str">
            <v>FECHO / TRINCO / FERROLHO FIO REDONDO, DE SOBREPOR, 6", EM ACO GALVANIZADO / ZINCADO</v>
          </cell>
          <cell r="C1006" t="str">
            <v xml:space="preserve">UN    </v>
          </cell>
          <cell r="D1006">
            <v>5.93</v>
          </cell>
        </row>
        <row r="1007">
          <cell r="A1007">
            <v>3121</v>
          </cell>
          <cell r="B1007" t="str">
            <v>FECHO / TRINCO / FERROLHO FIO REDONDO, DE SOBREPOR, 5", EM ACO GALVANIZADO / ZINCADO</v>
          </cell>
          <cell r="C1007" t="str">
            <v xml:space="preserve">UN    </v>
          </cell>
          <cell r="D1007">
            <v>3.76</v>
          </cell>
        </row>
        <row r="1008">
          <cell r="A1008">
            <v>3122</v>
          </cell>
          <cell r="B1008" t="str">
            <v>FECHO / TRINCO / FERROLHO FIO REDONDO, DE SOBREPOR, 4", EM ACO GALVANIZADO / ZINCADO</v>
          </cell>
          <cell r="C1008" t="str">
            <v xml:space="preserve">UN    </v>
          </cell>
          <cell r="D1008">
            <v>2.42</v>
          </cell>
        </row>
        <row r="1009">
          <cell r="A1009">
            <v>3123</v>
          </cell>
          <cell r="B1009" t="str">
            <v>FERTILIZANTE NPK - 4: 14: 8</v>
          </cell>
          <cell r="C1009" t="str">
            <v xml:space="preserve">KG    </v>
          </cell>
          <cell r="D1009">
            <v>1.4</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64.16</v>
          </cell>
        </row>
        <row r="1032">
          <cell r="A1032">
            <v>3277</v>
          </cell>
          <cell r="B1032" t="str">
            <v>FOSSA SEPTICA CONCRETO PRE MOLDADO PARA 10 CONTRIBUINTES - *90 X 90* CM</v>
          </cell>
          <cell r="C1032" t="str">
            <v xml:space="preserve">UN    </v>
          </cell>
          <cell r="D1032">
            <v>704.58</v>
          </cell>
        </row>
        <row r="1033">
          <cell r="A1033">
            <v>3278</v>
          </cell>
          <cell r="B1033" t="str">
            <v>CAIXA INSPECAO, CONCRETO PRE MOLDADO, CIRCULAR, COM TAMPA, D = 40* CM</v>
          </cell>
          <cell r="C1033" t="str">
            <v xml:space="preserve">UN    </v>
          </cell>
          <cell r="D1033">
            <v>77.06</v>
          </cell>
        </row>
        <row r="1034">
          <cell r="A1034">
            <v>3279</v>
          </cell>
          <cell r="B1034" t="str">
            <v>CAIXA INSPECAO, CONCRETO PRE MOLDADO, CIRCULAR, COM TAMPA, D = 60* CM, H= 60* CM</v>
          </cell>
          <cell r="C1034" t="str">
            <v xml:space="preserve">UN    </v>
          </cell>
          <cell r="D1034">
            <v>127.15</v>
          </cell>
        </row>
        <row r="1035">
          <cell r="A1035">
            <v>3280</v>
          </cell>
          <cell r="B1035" t="str">
            <v>CAIXA GORDURA DUPLA, CONCRETO PRE MOLDADO, CIRCULAR, COM TAMPA, D = 60* CM</v>
          </cell>
          <cell r="C1035" t="str">
            <v xml:space="preserve">UN    </v>
          </cell>
          <cell r="D1035">
            <v>146.97</v>
          </cell>
        </row>
        <row r="1036">
          <cell r="A1036">
            <v>3281</v>
          </cell>
          <cell r="B1036" t="str">
            <v>FOSSA SEPTICA CONCRETO PRE MOLDADO PARA 5 CONTRIBUINTES *90 X 70* CM</v>
          </cell>
          <cell r="C1036" t="str">
            <v xml:space="preserve">UN    </v>
          </cell>
          <cell r="D1036">
            <v>583.48</v>
          </cell>
        </row>
        <row r="1037">
          <cell r="A1037">
            <v>3282</v>
          </cell>
          <cell r="B1037" t="str">
            <v>SUMIDOURO CONCRETO PRE MOLDADO, COMPLETO, PARA 5 CONTRIBUINTES</v>
          </cell>
          <cell r="C1037" t="str">
            <v xml:space="preserve">UN    </v>
          </cell>
          <cell r="D1037">
            <v>696.33</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320.44</v>
          </cell>
        </row>
        <row r="1049">
          <cell r="A1049">
            <v>3310</v>
          </cell>
          <cell r="B1049" t="str">
            <v>GABIAO MANTA (COLCHAO) MALHA HEXAGONAL 8 X 10 CM (ZN/AL), FIO 2,2 A 2,4 MM, DIMENSOES 4,0 X 2,0 X 0,3 M (C X L X A)</v>
          </cell>
          <cell r="C1049" t="str">
            <v xml:space="preserve">M3    </v>
          </cell>
          <cell r="D1049">
            <v>401.69</v>
          </cell>
        </row>
        <row r="1050">
          <cell r="A1050">
            <v>3311</v>
          </cell>
          <cell r="B1050" t="str">
            <v>GABIAO SACO MALHA HEXAGONAL 8 X 10 CM (ZN/AL + PVC), FIO 2,4 MM, H = 0,65 M</v>
          </cell>
          <cell r="C1050" t="str">
            <v xml:space="preserve">M3    </v>
          </cell>
          <cell r="D1050">
            <v>302.60000000000002</v>
          </cell>
        </row>
        <row r="1051">
          <cell r="A1051">
            <v>3312</v>
          </cell>
          <cell r="B1051" t="str">
            <v>ARAME DE AMARRACAO PARA GABIAO GALVANIZADO, DIAMETRO 2,2 MM</v>
          </cell>
          <cell r="C1051" t="str">
            <v xml:space="preserve">KG    </v>
          </cell>
          <cell r="D1051">
            <v>15.83</v>
          </cell>
        </row>
        <row r="1052">
          <cell r="A1052">
            <v>3313</v>
          </cell>
          <cell r="B1052" t="str">
            <v>ARAME PROTEGIDO COM PVC PARA GABIAO, DIAMETRO 2,2 MM</v>
          </cell>
          <cell r="C1052" t="str">
            <v xml:space="preserve">KG    </v>
          </cell>
          <cell r="D1052">
            <v>20.38</v>
          </cell>
        </row>
        <row r="1053">
          <cell r="A1053">
            <v>3314</v>
          </cell>
          <cell r="B1053" t="str">
            <v>GABIAO TIPO CAIXA MALHA HEXAGONAL 8 X 10 CM (ZN/AL + PVC),  FIO 2,4 MM, H = 0,50 M</v>
          </cell>
          <cell r="C1053" t="str">
            <v xml:space="preserve">M3    </v>
          </cell>
          <cell r="D1053">
            <v>403.5</v>
          </cell>
        </row>
        <row r="1054">
          <cell r="A1054">
            <v>3315</v>
          </cell>
          <cell r="B1054" t="str">
            <v>GESSO EM PO PARA REVESTIMENTOS/MOLDURAS/SANCAS</v>
          </cell>
          <cell r="C1054" t="str">
            <v xml:space="preserve">KG    </v>
          </cell>
          <cell r="D1054">
            <v>0.46</v>
          </cell>
        </row>
        <row r="1055">
          <cell r="A1055">
            <v>3318</v>
          </cell>
          <cell r="B1055" t="str">
            <v>GRADE DE DISCOS MECANICA 20X24" COM 20 DISCOS 24" X 6MM  COM PNEUS PARA TRANSPORTE</v>
          </cell>
          <cell r="C1055" t="str">
            <v xml:space="preserve">UN    </v>
          </cell>
          <cell r="D1055">
            <v>23600</v>
          </cell>
        </row>
        <row r="1056">
          <cell r="A1056">
            <v>3322</v>
          </cell>
          <cell r="B1056" t="str">
            <v>GRAMA ESMERALDA OU SAO CARLOS OU CURITIBANA, EM PLACAS, SEM PLANTIO</v>
          </cell>
          <cell r="C1056" t="str">
            <v xml:space="preserve">M2    </v>
          </cell>
          <cell r="D1056">
            <v>7</v>
          </cell>
        </row>
        <row r="1057">
          <cell r="A1057">
            <v>3324</v>
          </cell>
          <cell r="B1057" t="str">
            <v>GRAMA BATATAIS EM PLACAS, SEM PLANTIO</v>
          </cell>
          <cell r="C1057" t="str">
            <v xml:space="preserve">M2    </v>
          </cell>
          <cell r="D1057">
            <v>4.99</v>
          </cell>
        </row>
        <row r="1058">
          <cell r="A1058">
            <v>3345</v>
          </cell>
          <cell r="B1058" t="str">
            <v>LOCACAO DE GRUPO GERADOR ACIMA DE * 20 A 80* KVA, MOTOR DIESEL, REBOCAVEL, ACIONAMENTO MANUAL</v>
          </cell>
          <cell r="C1058" t="str">
            <v xml:space="preserve">H     </v>
          </cell>
          <cell r="D1058">
            <v>13.91</v>
          </cell>
        </row>
        <row r="1059">
          <cell r="A1059">
            <v>3346</v>
          </cell>
          <cell r="B1059" t="str">
            <v>LOCACAO DE GRUPO GERADOR *80 A 125* KVA, MOTOR DIESEL, REBOCAVEL, ACIONAMENTO MANUAL</v>
          </cell>
          <cell r="C1059" t="str">
            <v xml:space="preserve">H     </v>
          </cell>
          <cell r="D1059">
            <v>18</v>
          </cell>
        </row>
        <row r="1060">
          <cell r="A1060">
            <v>3348</v>
          </cell>
          <cell r="B1060" t="str">
            <v>LOCACAO DE GRUPO GERADOR ACIMA DE * 125 ATE 180* KVA, MOTOR DIESEL, REBOCAVEL, ACIONAMENTO MANUAL</v>
          </cell>
          <cell r="C1060" t="str">
            <v xml:space="preserve">H     </v>
          </cell>
          <cell r="D1060">
            <v>21.53</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60000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140250</v>
          </cell>
        </row>
        <row r="1064">
          <cell r="A1064">
            <v>3373</v>
          </cell>
          <cell r="B1064" t="str">
            <v>HASTE DE ATERRAMENTO EM ACO COM 3,00 M DE COMPRIMENTO E DN = 1/2", REVESTIDA COM BAIXA CAMADA DE COBRE, SEM CONECTOR</v>
          </cell>
          <cell r="C1064" t="str">
            <v xml:space="preserve">UN    </v>
          </cell>
          <cell r="D1064">
            <v>29.9</v>
          </cell>
        </row>
        <row r="1065">
          <cell r="A1065">
            <v>3376</v>
          </cell>
          <cell r="B1065" t="str">
            <v>HASTE DE ATERRAMENTO EM ACO COM 3,00 M DE COMPRIMENTO E DN = 3/4", REVESTIDA COM BAIXA CAMADA DE COBRE, COM CONECTOR TIPO GRAMPO</v>
          </cell>
          <cell r="C1065" t="str">
            <v xml:space="preserve">UN    </v>
          </cell>
          <cell r="D1065">
            <v>51.02</v>
          </cell>
        </row>
        <row r="1066">
          <cell r="A1066">
            <v>3378</v>
          </cell>
          <cell r="B1066" t="str">
            <v>HASTE DE ATERRAMENTO EM ACO COM 3,00 M DE COMPRIMENTO E DN = 3/4", REVESTIDA COM BAIXA CAMADA DE COBRE, SEM CONECTOR</v>
          </cell>
          <cell r="C1066" t="str">
            <v xml:space="preserve">UN    </v>
          </cell>
          <cell r="D1066">
            <v>50.44</v>
          </cell>
        </row>
        <row r="1067">
          <cell r="A1067">
            <v>3379</v>
          </cell>
          <cell r="B1067" t="str">
            <v>HASTE DE ATERRAMENTO EM ACO COM 3,00 M DE COMPRIMENTO E DN = 5/8", REVESTIDA COM BAIXA CAMADA DE COBRE, SEM CONECTOR</v>
          </cell>
          <cell r="C1067" t="str">
            <v xml:space="preserve">UN    </v>
          </cell>
          <cell r="D1067">
            <v>34.090000000000003</v>
          </cell>
        </row>
        <row r="1068">
          <cell r="A1068">
            <v>3380</v>
          </cell>
          <cell r="B1068" t="str">
            <v>HASTE DE ATERRAMENTO EM ACO COM 3,00 M DE COMPRIMENTO E DN = 5/8", REVESTIDA COM BAIXA CAMADA DE COBRE, COM CONECTOR TIPO GRAMPO</v>
          </cell>
          <cell r="C1068" t="str">
            <v xml:space="preserve">UN    </v>
          </cell>
          <cell r="D1068">
            <v>35.31</v>
          </cell>
        </row>
        <row r="1069">
          <cell r="A1069">
            <v>3383</v>
          </cell>
          <cell r="B1069" t="str">
            <v>HASTE DE ATERRAMENTO EM ACO COM 2,40 M DE COMPRIMENTO E DN = 5/8", REVESTIDA COM BAIXA CAMADA DE COBRE, SEM CONECTOR</v>
          </cell>
          <cell r="C1069" t="str">
            <v xml:space="preserve">UN    </v>
          </cell>
          <cell r="D1069">
            <v>26.2</v>
          </cell>
        </row>
        <row r="1070">
          <cell r="A1070">
            <v>3384</v>
          </cell>
          <cell r="B1070" t="str">
            <v>SUPORTE GUIA SIMPLES COM ROLDANA EM POLIPROPILENO PARA CHUMBAR, H = 20 CM</v>
          </cell>
          <cell r="C1070" t="str">
            <v xml:space="preserve">UN    </v>
          </cell>
          <cell r="D1070">
            <v>4.04</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8.0299999999999994</v>
          </cell>
        </row>
        <row r="1082">
          <cell r="A1082">
            <v>3409</v>
          </cell>
          <cell r="B1082" t="str">
            <v>POLIESTIRENO EXPANDIDO/EPS (ISOPOR), TIPO 2F, PLACA, ISOLAMENTO TERMOACUSTICO, E = 50 MM, 1000 X 500 MM</v>
          </cell>
          <cell r="C1082" t="str">
            <v xml:space="preserve">M2    </v>
          </cell>
          <cell r="D1082">
            <v>20.07</v>
          </cell>
        </row>
        <row r="1083">
          <cell r="A1083">
            <v>3410</v>
          </cell>
          <cell r="B1083" t="str">
            <v>ADESIVO/COLA PARA EPS (ISOPOR) E OUTROS MATERIAIS</v>
          </cell>
          <cell r="C1083" t="str">
            <v xml:space="preserve">KG    </v>
          </cell>
          <cell r="D1083">
            <v>23.63</v>
          </cell>
        </row>
        <row r="1084">
          <cell r="A1084">
            <v>3411</v>
          </cell>
          <cell r="B1084" t="str">
            <v>POLIESTIRENO EXPANDIDO/EPS (ISOPOR), PEROLAS, PARA CONCRETO LEVE</v>
          </cell>
          <cell r="C1084" t="str">
            <v xml:space="preserve">KG    </v>
          </cell>
          <cell r="D1084">
            <v>46.33</v>
          </cell>
        </row>
        <row r="1085">
          <cell r="A1085">
            <v>3412</v>
          </cell>
          <cell r="B1085" t="str">
            <v>PAINEL DE LA DE VIDRO SEM REVESTIMENTO PSI 20, E = 25 MM, DE 1200 X 600 MM</v>
          </cell>
          <cell r="C1085" t="str">
            <v xml:space="preserve">M2    </v>
          </cell>
          <cell r="D1085">
            <v>16.5</v>
          </cell>
        </row>
        <row r="1086">
          <cell r="A1086">
            <v>3413</v>
          </cell>
          <cell r="B1086" t="str">
            <v>PAINEL DE LA DE VIDRO SEM REVESTIMENTO PSI 20, E = 50 MM, DE 1200 X 600 MM</v>
          </cell>
          <cell r="C1086" t="str">
            <v xml:space="preserve">M2    </v>
          </cell>
          <cell r="D1086">
            <v>37.159999999999997</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270.10000000000002</v>
          </cell>
        </row>
        <row r="1187">
          <cell r="A1187">
            <v>3646</v>
          </cell>
          <cell r="B1187" t="str">
            <v>JUNCAO, PVC, 45 GRAUS, JE, BBB, DN 350 MM, PARA REDE COLETORA DE ESGOTO (NBR 10569)</v>
          </cell>
          <cell r="C1187" t="str">
            <v xml:space="preserve">UN    </v>
          </cell>
          <cell r="D1187">
            <v>439.76</v>
          </cell>
        </row>
        <row r="1188">
          <cell r="A1188">
            <v>3647</v>
          </cell>
          <cell r="B1188" t="str">
            <v>JUNCAO, PVC, 45 GRAUS, JE, BBB, DN 400 MM, PARA REDE COLETORA DE ESGOTO (NBR 10569)</v>
          </cell>
          <cell r="C1188" t="str">
            <v xml:space="preserve">UN    </v>
          </cell>
          <cell r="D1188">
            <v>504.97</v>
          </cell>
        </row>
        <row r="1189">
          <cell r="A1189">
            <v>3649</v>
          </cell>
          <cell r="B1189" t="str">
            <v>JUNCAO, PVC, 45 GRAUS, JE, BBB, DN 150 MM, PARA REDE COLETORA DE ESGOTO (NBR 10569)</v>
          </cell>
          <cell r="C1189" t="str">
            <v xml:space="preserve">UN    </v>
          </cell>
          <cell r="D1189">
            <v>59.02</v>
          </cell>
        </row>
        <row r="1190">
          <cell r="A1190">
            <v>3650</v>
          </cell>
          <cell r="B1190" t="str">
            <v>JUNCAO, PVC, 45 GRAUS, JE, BBB, DN 250 MM, PARA REDE COLETORA DE ESGOTO (NBR 10569)</v>
          </cell>
          <cell r="C1190" t="str">
            <v xml:space="preserve">UN    </v>
          </cell>
          <cell r="D1190">
            <v>123.81</v>
          </cell>
        </row>
        <row r="1191">
          <cell r="A1191">
            <v>3651</v>
          </cell>
          <cell r="B1191" t="str">
            <v>JUNCAO, PVC, 45 GRAUS, JE, BBB, DN 200 MM, PARA REDE COLETORA DE ESGOTO (NBR 10569)</v>
          </cell>
          <cell r="C1191" t="str">
            <v xml:space="preserve">UN    </v>
          </cell>
          <cell r="D1191">
            <v>88.88</v>
          </cell>
        </row>
        <row r="1192">
          <cell r="A1192">
            <v>3653</v>
          </cell>
          <cell r="B1192" t="str">
            <v>JUNCAO, PVC, 45 GRAUS, JE, BBB, DN 100 MM, PARA REDE COLETORA DE ESGOTO (NBR 10569)</v>
          </cell>
          <cell r="C1192" t="str">
            <v xml:space="preserve">UN    </v>
          </cell>
          <cell r="D1192">
            <v>23.05</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43.5</v>
          </cell>
        </row>
        <row r="1219">
          <cell r="A1219">
            <v>3733</v>
          </cell>
          <cell r="B1219" t="str">
            <v>LADRILHO HIDRAULICO, *20 x 20* CM, E= 2 CM, PADRAO COPACABANA, 2 CORES (PRETO E BRANCO)</v>
          </cell>
          <cell r="C1219" t="str">
            <v xml:space="preserve">M2    </v>
          </cell>
          <cell r="D1219">
            <v>46.86</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0.54</v>
          </cell>
        </row>
        <row r="1241">
          <cell r="A1241">
            <v>3768</v>
          </cell>
          <cell r="B1241" t="str">
            <v>LIXA EM FOLHA PARA FERRO, NUMERO 150</v>
          </cell>
          <cell r="C1241" t="str">
            <v xml:space="preserve">UN    </v>
          </cell>
          <cell r="D1241">
            <v>2.29</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7.5</v>
          </cell>
        </row>
        <row r="1268">
          <cell r="A1268">
            <v>3847</v>
          </cell>
          <cell r="B1268" t="str">
            <v>LUVA DE CORRER PARA TUBO SOLDAVEL, PVC, 50 MM, PARA AGUA FRIA PREDIAL</v>
          </cell>
          <cell r="C1268" t="str">
            <v xml:space="preserve">UN    </v>
          </cell>
          <cell r="D1268">
            <v>20.71</v>
          </cell>
        </row>
        <row r="1269">
          <cell r="A1269">
            <v>3848</v>
          </cell>
          <cell r="B1269" t="str">
            <v>LUVA DE CORRER, PVC, DN 50 MM, PARA ESGOTO PREDIAL</v>
          </cell>
          <cell r="C1269" t="str">
            <v xml:space="preserve">UN    </v>
          </cell>
          <cell r="D1269">
            <v>7.03</v>
          </cell>
        </row>
        <row r="1270">
          <cell r="A1270">
            <v>3850</v>
          </cell>
          <cell r="B1270" t="str">
            <v>LUVA DE REDUCAO SOLDAVEL, PVC, 60 MM X 50 MM, PARA AGUA FRIA PREDIAL</v>
          </cell>
          <cell r="C1270" t="str">
            <v xml:space="preserve">UN    </v>
          </cell>
          <cell r="D1270">
            <v>7.74</v>
          </cell>
        </row>
        <row r="1271">
          <cell r="A1271">
            <v>3854</v>
          </cell>
          <cell r="B1271" t="str">
            <v>LUVA DE CORRER PARA TUBO SOLDAVEL, PVC, 20 MM, PARA AGUA FRIA PREDIAL</v>
          </cell>
          <cell r="C1271" t="str">
            <v xml:space="preserve">UN    </v>
          </cell>
          <cell r="D1271">
            <v>6.44</v>
          </cell>
        </row>
        <row r="1272">
          <cell r="A1272">
            <v>3855</v>
          </cell>
          <cell r="B1272" t="str">
            <v>LUVA SOLDAVEL COM BUCHA DE LATAO, PVC, 20 MM X 1/2"</v>
          </cell>
          <cell r="C1272" t="str">
            <v xml:space="preserve">UN    </v>
          </cell>
          <cell r="D1272">
            <v>3.93</v>
          </cell>
        </row>
        <row r="1273">
          <cell r="A1273">
            <v>3856</v>
          </cell>
          <cell r="B1273" t="str">
            <v>LUVA SOLDAVEL COM ROSCA, PVC, 25 MM X 1/2", PARA AGUA FRIA PREDIAL</v>
          </cell>
          <cell r="C1273" t="str">
            <v xml:space="preserve">UN    </v>
          </cell>
          <cell r="D1273">
            <v>1.45</v>
          </cell>
        </row>
        <row r="1274">
          <cell r="A1274">
            <v>3859</v>
          </cell>
          <cell r="B1274" t="str">
            <v>LUVA SOLDAVEL COM ROSCA, PVC, 20 MM X 1/2", PARA AGUA FRIA PREDIAL</v>
          </cell>
          <cell r="C1274" t="str">
            <v xml:space="preserve">UN    </v>
          </cell>
          <cell r="D1274">
            <v>0.95</v>
          </cell>
        </row>
        <row r="1275">
          <cell r="A1275">
            <v>3860</v>
          </cell>
          <cell r="B1275" t="str">
            <v>LUVA SOLDAVEL COM ROSCA, PVC, 32 MM X 1", PARA AGUA FRIA PREDIAL</v>
          </cell>
          <cell r="C1275" t="str">
            <v xml:space="preserve">UN    </v>
          </cell>
          <cell r="D1275">
            <v>3.51</v>
          </cell>
        </row>
        <row r="1276">
          <cell r="A1276">
            <v>3861</v>
          </cell>
          <cell r="B1276" t="str">
            <v>LUVA PVC SOLDAVEL, 20 MM, PARA AGUA FRIA PREDIAL</v>
          </cell>
          <cell r="C1276" t="str">
            <v xml:space="preserve">UN    </v>
          </cell>
          <cell r="D1276">
            <v>0.54</v>
          </cell>
        </row>
        <row r="1277">
          <cell r="A1277">
            <v>3862</v>
          </cell>
          <cell r="B1277" t="str">
            <v>LUVA PVC SOLDAVEL, 40 MM, PARA AGUA FRIA PREDIAL</v>
          </cell>
          <cell r="C1277" t="str">
            <v xml:space="preserve">UN    </v>
          </cell>
          <cell r="D1277">
            <v>2.85</v>
          </cell>
        </row>
        <row r="1278">
          <cell r="A1278">
            <v>3863</v>
          </cell>
          <cell r="B1278" t="str">
            <v>LUVA PVC SOLDAVEL, 50 MM, PARA AGUA FRIA PREDIAL</v>
          </cell>
          <cell r="C1278" t="str">
            <v xml:space="preserve">UN    </v>
          </cell>
          <cell r="D1278">
            <v>3.35</v>
          </cell>
        </row>
        <row r="1279">
          <cell r="A1279">
            <v>3864</v>
          </cell>
          <cell r="B1279" t="str">
            <v>LUVA PVC SOLDAVEL, 60 MM, PARA AGUA FRIA PREDIAL</v>
          </cell>
          <cell r="C1279" t="str">
            <v xml:space="preserve">UN    </v>
          </cell>
          <cell r="D1279">
            <v>9.16</v>
          </cell>
        </row>
        <row r="1280">
          <cell r="A1280">
            <v>3865</v>
          </cell>
          <cell r="B1280" t="str">
            <v>LUVA PVC SOLDAVEL, 75 MM, PARA AGUA FRIA PREDIAL</v>
          </cell>
          <cell r="C1280" t="str">
            <v xml:space="preserve">UN    </v>
          </cell>
          <cell r="D1280">
            <v>13.71</v>
          </cell>
        </row>
        <row r="1281">
          <cell r="A1281">
            <v>3866</v>
          </cell>
          <cell r="B1281" t="str">
            <v>LUVA PVC SOLDAVEL, 85 MM, PARA AGUA FRIA PREDIAL</v>
          </cell>
          <cell r="C1281" t="str">
            <v xml:space="preserve">UN    </v>
          </cell>
          <cell r="D1281">
            <v>31.23</v>
          </cell>
        </row>
        <row r="1282">
          <cell r="A1282">
            <v>3867</v>
          </cell>
          <cell r="B1282" t="str">
            <v>LUVA PVC SOLDAVEL, 110 MM, PARA AGUA FRIA PREDIAL</v>
          </cell>
          <cell r="C1282" t="str">
            <v xml:space="preserve">UN    </v>
          </cell>
          <cell r="D1282">
            <v>53.16</v>
          </cell>
        </row>
        <row r="1283">
          <cell r="A1283">
            <v>3868</v>
          </cell>
          <cell r="B1283" t="str">
            <v>LUVA DE REDUCAO SOLDAVEL, PVC, 25 MM X 20 MM, PARA AGUA FRIA PREDIAL</v>
          </cell>
          <cell r="C1283" t="str">
            <v xml:space="preserve">UN    </v>
          </cell>
          <cell r="D1283">
            <v>0.95</v>
          </cell>
        </row>
        <row r="1284">
          <cell r="A1284">
            <v>3869</v>
          </cell>
          <cell r="B1284" t="str">
            <v>LUVA DE REDUCAO SOLDAVEL, PVC, 32 MM X 25 MM, PARA AGUA FRIA PREDIAL</v>
          </cell>
          <cell r="C1284" t="str">
            <v xml:space="preserve">UN    </v>
          </cell>
          <cell r="D1284">
            <v>2.31</v>
          </cell>
        </row>
        <row r="1285">
          <cell r="A1285">
            <v>3870</v>
          </cell>
          <cell r="B1285" t="str">
            <v>LUVA SOLDAVEL COM BUCHA DE LATAO, PVC, 25 MM X 3/4"</v>
          </cell>
          <cell r="C1285" t="str">
            <v xml:space="preserve">UN    </v>
          </cell>
          <cell r="D1285">
            <v>5.25</v>
          </cell>
        </row>
        <row r="1286">
          <cell r="A1286">
            <v>3871</v>
          </cell>
          <cell r="B1286" t="str">
            <v>LUVA SOLDAVEL COM ROSCA, PVC, 50 MM X 1 1/2", PARA AGUA FRIA PREDIAL</v>
          </cell>
          <cell r="C1286" t="str">
            <v xml:space="preserve">UN    </v>
          </cell>
          <cell r="D1286">
            <v>13.33</v>
          </cell>
        </row>
        <row r="1287">
          <cell r="A1287">
            <v>3872</v>
          </cell>
          <cell r="B1287" t="str">
            <v>LUVA DE REDUCAO SOLDAVEL, PVC, 40 MM X 32 MM, PARA AGUA FRIA PREDIAL</v>
          </cell>
          <cell r="C1287" t="str">
            <v xml:space="preserve">UN    </v>
          </cell>
          <cell r="D1287">
            <v>2.84</v>
          </cell>
        </row>
        <row r="1288">
          <cell r="A1288">
            <v>3873</v>
          </cell>
          <cell r="B1288" t="str">
            <v>LUVA DE CORRER PARA TUBO SOLDAVEL, PVC, 25 MM, PARA AGUA FRIA PREDIAL</v>
          </cell>
          <cell r="C1288" t="str">
            <v xml:space="preserve">UN    </v>
          </cell>
          <cell r="D1288">
            <v>9.08</v>
          </cell>
        </row>
        <row r="1289">
          <cell r="A1289">
            <v>3874</v>
          </cell>
          <cell r="B1289" t="str">
            <v>LUVA SOLDAVEL COM BUCHA DE LATAO, PVC, 25 MM X 1/2"</v>
          </cell>
          <cell r="C1289" t="str">
            <v xml:space="preserve">UN    </v>
          </cell>
          <cell r="D1289">
            <v>4.1900000000000004</v>
          </cell>
        </row>
        <row r="1290">
          <cell r="A1290">
            <v>3875</v>
          </cell>
          <cell r="B1290" t="str">
            <v>LUVA SIMPLES, PVC, SOLDAVEL, DN 50 MM, SERIE NORMAL, PARA ESGOTO PREDIAL</v>
          </cell>
          <cell r="C1290" t="str">
            <v xml:space="preserve">UN    </v>
          </cell>
          <cell r="D1290">
            <v>2.2400000000000002</v>
          </cell>
        </row>
        <row r="1291">
          <cell r="A1291">
            <v>3876</v>
          </cell>
          <cell r="B1291" t="str">
            <v>LUVA ROSCAVEL, PVC, 1", AGUA FRIA PREDIAL</v>
          </cell>
          <cell r="C1291" t="str">
            <v xml:space="preserve">UN    </v>
          </cell>
          <cell r="D1291">
            <v>2.52</v>
          </cell>
        </row>
        <row r="1292">
          <cell r="A1292">
            <v>3877</v>
          </cell>
          <cell r="B1292" t="str">
            <v>LUVA PVC, ROSCAVEL, 1 1/4", AGUA FRIA PREDIAL</v>
          </cell>
          <cell r="C1292" t="str">
            <v xml:space="preserve">UN    </v>
          </cell>
          <cell r="D1292">
            <v>5.07</v>
          </cell>
        </row>
        <row r="1293">
          <cell r="A1293">
            <v>3878</v>
          </cell>
          <cell r="B1293" t="str">
            <v>LUVA PVC, ROSCAVEL, 1 1/2",  AGUA FRIA PREDIAL</v>
          </cell>
          <cell r="C1293" t="str">
            <v xml:space="preserve">UN    </v>
          </cell>
          <cell r="D1293">
            <v>5.56</v>
          </cell>
        </row>
        <row r="1294">
          <cell r="A1294">
            <v>3879</v>
          </cell>
          <cell r="B1294" t="str">
            <v>LUVA PVC, ROSCAVEL, 2",  AGUA FRIA PREDIAL</v>
          </cell>
          <cell r="C1294" t="str">
            <v xml:space="preserve">UN    </v>
          </cell>
          <cell r="D1294">
            <v>11.21</v>
          </cell>
        </row>
        <row r="1295">
          <cell r="A1295">
            <v>3880</v>
          </cell>
          <cell r="B1295" t="str">
            <v>LUVA PVC, ROSCAVEL, 3", AGUA FRIA PREDIAL</v>
          </cell>
          <cell r="C1295" t="str">
            <v xml:space="preserve">UN    </v>
          </cell>
          <cell r="D1295">
            <v>25.34</v>
          </cell>
        </row>
        <row r="1296">
          <cell r="A1296">
            <v>3883</v>
          </cell>
          <cell r="B1296" t="str">
            <v>LUVA ROSCAVEL, PVC, 1/2", AGUA FRIA PREDIAL</v>
          </cell>
          <cell r="C1296" t="str">
            <v xml:space="preserve">UN    </v>
          </cell>
          <cell r="D1296">
            <v>0.97</v>
          </cell>
        </row>
        <row r="1297">
          <cell r="A1297">
            <v>3884</v>
          </cell>
          <cell r="B1297" t="str">
            <v>LUVA ROSCAVEL, PVC, 3/4", AGUA FRIA PREDIAL</v>
          </cell>
          <cell r="C1297" t="str">
            <v xml:space="preserve">UN    </v>
          </cell>
          <cell r="D1297">
            <v>1.45</v>
          </cell>
        </row>
        <row r="1298">
          <cell r="A1298">
            <v>3886</v>
          </cell>
          <cell r="B1298" t="str">
            <v>LUVA DE CORRER PARA TUBO ROSCAVEL, PVC, 3/4", PARA AGUA FRIA PREDIAL</v>
          </cell>
          <cell r="C1298" t="str">
            <v xml:space="preserve">UN    </v>
          </cell>
          <cell r="D1298">
            <v>10.55</v>
          </cell>
        </row>
        <row r="1299">
          <cell r="A1299">
            <v>3889</v>
          </cell>
          <cell r="B1299" t="str">
            <v>LUVA DE REDUCAO ROSCAVEL, PVC, 3/4" X 1/2", PARA AGUA FRIA PREDIAL</v>
          </cell>
          <cell r="C1299" t="str">
            <v xml:space="preserve">UN    </v>
          </cell>
          <cell r="D1299">
            <v>1.94</v>
          </cell>
        </row>
        <row r="1300">
          <cell r="A1300">
            <v>3893</v>
          </cell>
          <cell r="B1300" t="str">
            <v>LUVA DE CORRER, PVC, DN 100 MM, PARA ESGOTO PREDIAL</v>
          </cell>
          <cell r="C1300" t="str">
            <v xml:space="preserve">UN    </v>
          </cell>
          <cell r="D1300">
            <v>11.58</v>
          </cell>
        </row>
        <row r="1301">
          <cell r="A1301">
            <v>3895</v>
          </cell>
          <cell r="B1301" t="str">
            <v>LUVA DE CORRER, PVC, DN 75 MM, PARA ESGOTO PREDIAL</v>
          </cell>
          <cell r="C1301" t="str">
            <v xml:space="preserve">UN    </v>
          </cell>
          <cell r="D1301">
            <v>7.53</v>
          </cell>
        </row>
        <row r="1302">
          <cell r="A1302">
            <v>3897</v>
          </cell>
          <cell r="B1302" t="str">
            <v>LUVA SIMPLES, PVC, SOLDAVEL, DN 40 MM, SERIE NORMAL, PARA ESGOTO PREDIAL</v>
          </cell>
          <cell r="C1302" t="str">
            <v xml:space="preserve">UN    </v>
          </cell>
          <cell r="D1302">
            <v>0.99</v>
          </cell>
        </row>
        <row r="1303">
          <cell r="A1303">
            <v>3898</v>
          </cell>
          <cell r="B1303" t="str">
            <v>LUVA SIMPLES, PVC, SOLDAVEL, DN 75 MM, SERIE NORMAL, PARA ESGOTO PREDIAL</v>
          </cell>
          <cell r="C1303" t="str">
            <v xml:space="preserve">UN    </v>
          </cell>
          <cell r="D1303">
            <v>4.16</v>
          </cell>
        </row>
        <row r="1304">
          <cell r="A1304">
            <v>3899</v>
          </cell>
          <cell r="B1304" t="str">
            <v>LUVA SIMPLES, PVC, SOLDAVEL, DN 100 MM, SERIE NORMAL, PARA ESGOTO PREDIAL</v>
          </cell>
          <cell r="C1304" t="str">
            <v xml:space="preserve">UN    </v>
          </cell>
          <cell r="D1304">
            <v>4.84</v>
          </cell>
        </row>
        <row r="1305">
          <cell r="A1305">
            <v>3900</v>
          </cell>
          <cell r="B1305" t="str">
            <v>LUVA DE CORRER PARA TUBO ROSCAVEL, PVC, 1 1/2", PARA AGUA FRIA PREDIAL</v>
          </cell>
          <cell r="C1305" t="str">
            <v xml:space="preserve">UN    </v>
          </cell>
          <cell r="D1305">
            <v>24.08</v>
          </cell>
        </row>
        <row r="1306">
          <cell r="A1306">
            <v>3902</v>
          </cell>
          <cell r="B1306" t="str">
            <v>LUVA PVC, ROSCAVEL,  2 1/2",  AGUA FRIA PREDIAL</v>
          </cell>
          <cell r="C1306" t="str">
            <v xml:space="preserve">UN    </v>
          </cell>
          <cell r="D1306">
            <v>17.62</v>
          </cell>
        </row>
        <row r="1307">
          <cell r="A1307">
            <v>3903</v>
          </cell>
          <cell r="B1307" t="str">
            <v>LUVA PVC SOLDAVEL, 32 MM, PARA AGUA FRIA PREDIAL</v>
          </cell>
          <cell r="C1307" t="str">
            <v xml:space="preserve">UN    </v>
          </cell>
          <cell r="D1307">
            <v>1.28</v>
          </cell>
        </row>
        <row r="1308">
          <cell r="A1308">
            <v>3904</v>
          </cell>
          <cell r="B1308" t="str">
            <v>LUVA PVC SOLDAVEL, 25 MM, PARA AGUA FRIA PREDIAL</v>
          </cell>
          <cell r="C1308" t="str">
            <v xml:space="preserve">UN    </v>
          </cell>
          <cell r="D1308">
            <v>0.61</v>
          </cell>
        </row>
        <row r="1309">
          <cell r="A1309">
            <v>3905</v>
          </cell>
          <cell r="B1309" t="str">
            <v>LUVA SOLDAVEL COM ROSCA, PVC, 40 MM X 1 1/4", PARA AGUA FRIA PREDIAL</v>
          </cell>
          <cell r="C1309" t="str">
            <v xml:space="preserve">UN    </v>
          </cell>
          <cell r="D1309">
            <v>7.56</v>
          </cell>
        </row>
        <row r="1310">
          <cell r="A1310">
            <v>3906</v>
          </cell>
          <cell r="B1310" t="str">
            <v>LUVA SOLDAVEL COM ROSCA, PVC, 25 MM X 3/4", PARA AGUA FRIA PREDIAL</v>
          </cell>
          <cell r="C1310" t="str">
            <v xml:space="preserve">UN    </v>
          </cell>
          <cell r="D1310">
            <v>1.1000000000000001</v>
          </cell>
        </row>
        <row r="1311">
          <cell r="A1311">
            <v>3907</v>
          </cell>
          <cell r="B1311" t="str">
            <v>LUVA DE REDUCAO ROSCAVEL, PVC, 1" X 3/4", PARA AGUA FRIA PREDIAL</v>
          </cell>
          <cell r="C1311" t="str">
            <v xml:space="preserve">UN    </v>
          </cell>
          <cell r="D1311">
            <v>2.7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1149.42</v>
          </cell>
        </row>
        <row r="1344">
          <cell r="A1344">
            <v>3990</v>
          </cell>
          <cell r="B1344" t="str">
            <v>TABUA DE MADEIRA APARELHADA *2,5 X 25* CM, MACARANDUBA, ANGELIM OU EQUIVALENTE DA REGIAO</v>
          </cell>
          <cell r="C1344" t="str">
            <v xml:space="preserve">M     </v>
          </cell>
          <cell r="D1344">
            <v>7.19</v>
          </cell>
        </row>
        <row r="1345">
          <cell r="A1345">
            <v>3992</v>
          </cell>
          <cell r="B1345" t="str">
            <v>TABUA DE MADEIRA APARELHADA *2,5 X 30* CM, MACARANDUBA, ANGELIM OU EQUIVALENTE DA REGIAO</v>
          </cell>
          <cell r="C1345" t="str">
            <v xml:space="preserve">M     </v>
          </cell>
          <cell r="D1345">
            <v>8.83</v>
          </cell>
        </row>
        <row r="1346">
          <cell r="A1346">
            <v>3993</v>
          </cell>
          <cell r="B1346" t="str">
            <v>TABUA DE MADEIRA APARELHADA *2,5 X 15* CM, MACARANDUBA, ANGELIM OU EQUIVALENTE DA REGIAO</v>
          </cell>
          <cell r="C1346" t="str">
            <v xml:space="preserve">M2    </v>
          </cell>
          <cell r="D1346">
            <v>32.57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749.13</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12.47</v>
          </cell>
        </row>
        <row r="1364">
          <cell r="A1364">
            <v>4048</v>
          </cell>
          <cell r="B1364" t="str">
            <v>MASSA CORRIDA PVA PARA PAREDES INTERNAS</v>
          </cell>
          <cell r="C1364" t="str">
            <v xml:space="preserve">L     </v>
          </cell>
          <cell r="D1364">
            <v>3.46</v>
          </cell>
        </row>
        <row r="1365">
          <cell r="A1365">
            <v>4049</v>
          </cell>
          <cell r="B1365" t="str">
            <v>MASSA EPOXI BICOMPONENTE (MASSA + CATALIZADOR)</v>
          </cell>
          <cell r="C1365" t="str">
            <v xml:space="preserve">L     </v>
          </cell>
          <cell r="D1365">
            <v>39.06</v>
          </cell>
        </row>
        <row r="1366">
          <cell r="A1366">
            <v>4051</v>
          </cell>
          <cell r="B1366" t="str">
            <v>MASSA CORRIDA PVA PARA PAREDES INTERNAS</v>
          </cell>
          <cell r="C1366" t="str">
            <v xml:space="preserve">18L   </v>
          </cell>
          <cell r="D1366">
            <v>62.35</v>
          </cell>
        </row>
        <row r="1367">
          <cell r="A1367">
            <v>4052</v>
          </cell>
          <cell r="B1367" t="str">
            <v>MASSA ACRILICA</v>
          </cell>
          <cell r="C1367" t="str">
            <v xml:space="preserve">18L   </v>
          </cell>
          <cell r="D1367">
            <v>96.88</v>
          </cell>
        </row>
        <row r="1368">
          <cell r="A1368">
            <v>4053</v>
          </cell>
          <cell r="B1368" t="str">
            <v>MASSA A OLEO PARA MADEIRA</v>
          </cell>
          <cell r="C1368" t="str">
            <v xml:space="preserve">GL    </v>
          </cell>
          <cell r="D1368">
            <v>47.5</v>
          </cell>
        </row>
        <row r="1369">
          <cell r="A1369">
            <v>4056</v>
          </cell>
          <cell r="B1369" t="str">
            <v>MASSA ACRILICA PARA PAREDES INTERIOR/EXTERIOR</v>
          </cell>
          <cell r="C1369" t="str">
            <v xml:space="preserve">GL    </v>
          </cell>
          <cell r="D1369">
            <v>24.98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165.76</v>
          </cell>
        </row>
        <row r="1392">
          <cell r="A1392">
            <v>4127</v>
          </cell>
          <cell r="B1392" t="str">
            <v>MUFLA TERMINAL PRIMARIA UNIPOLAR USO EXTERNO PARA CABO 25/70MM2 ISOL, 3,6/6KV EM EPR - BORRACHA DE SILICONE</v>
          </cell>
          <cell r="C1392" t="str">
            <v xml:space="preserve">UN    </v>
          </cell>
          <cell r="D1392">
            <v>166.43</v>
          </cell>
        </row>
        <row r="1393">
          <cell r="A1393">
            <v>4154</v>
          </cell>
          <cell r="B1393" t="str">
            <v>MUFLA TERMINAL PRIMARIA UNIPOLAR USO INTERNO PARA CABO 25/70MM2 ISOL 6/10KV EM EPR- BORRACHA DE SILICONE</v>
          </cell>
          <cell r="C1393" t="str">
            <v xml:space="preserve">UN    </v>
          </cell>
          <cell r="D1393">
            <v>203.34</v>
          </cell>
        </row>
        <row r="1394">
          <cell r="A1394">
            <v>4161</v>
          </cell>
          <cell r="B1394" t="str">
            <v>MUFLA TERMINAL PRIMARIA UNIPOLAR USO INTERNO PARA CABO 35/70MM2 ISOLACAO 8,7/15KV EM EPR - BORRACHA DE SILICONE</v>
          </cell>
          <cell r="C1394" t="str">
            <v xml:space="preserve">UN    </v>
          </cell>
          <cell r="D1394">
            <v>206.69</v>
          </cell>
        </row>
        <row r="1395">
          <cell r="A1395">
            <v>4168</v>
          </cell>
          <cell r="B1395" t="str">
            <v>MUFLA TERMINAL PRIMARIA UNIPOLAR USO INTERNO PARA CABO 35/120MM2 ISOLACAO 15/25KV EM EPR - BORRACHA DE SILICONE</v>
          </cell>
          <cell r="C1395" t="str">
            <v xml:space="preserve">UN    </v>
          </cell>
          <cell r="D1395">
            <v>214.75</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3.64</v>
          </cell>
        </row>
        <row r="1430">
          <cell r="A1430">
            <v>4222</v>
          </cell>
          <cell r="B1430" t="str">
            <v>GASOLINA COMUM</v>
          </cell>
          <cell r="C1430" t="str">
            <v xml:space="preserve">L     </v>
          </cell>
          <cell r="D1430">
            <v>4.0599999999999996</v>
          </cell>
        </row>
        <row r="1431">
          <cell r="A1431">
            <v>4223</v>
          </cell>
          <cell r="B1431" t="str">
            <v>ETANOL</v>
          </cell>
          <cell r="C1431" t="str">
            <v xml:space="preserve">L     </v>
          </cell>
          <cell r="D1431">
            <v>2.41</v>
          </cell>
        </row>
        <row r="1432">
          <cell r="A1432">
            <v>4224</v>
          </cell>
          <cell r="B1432" t="str">
            <v>QUEROSENE</v>
          </cell>
          <cell r="C1432" t="str">
            <v xml:space="preserve">L     </v>
          </cell>
          <cell r="D1432">
            <v>11.53</v>
          </cell>
        </row>
        <row r="1433">
          <cell r="A1433">
            <v>4226</v>
          </cell>
          <cell r="B1433" t="str">
            <v>GAS DE COZINHA - GLP</v>
          </cell>
          <cell r="C1433" t="str">
            <v xml:space="preserve">KG    </v>
          </cell>
          <cell r="D1433">
            <v>7.13</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240000</v>
          </cell>
        </row>
        <row r="1455">
          <cell r="A1455">
            <v>4263</v>
          </cell>
          <cell r="B1455" t="str">
            <v>PA CARREGADEIRA SOBRE RODAS, POTENCIA LIQUIDA 197 HP, CAPACIDADE DA CACAMBA DE 2,5 A 3,5 M3, PESO OPERACIONAL DE 18338 KG</v>
          </cell>
          <cell r="C1455" t="str">
            <v xml:space="preserve">UN    </v>
          </cell>
          <cell r="D1455">
            <v>332799.98</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0.74</v>
          </cell>
        </row>
        <row r="1461">
          <cell r="A1461">
            <v>4300</v>
          </cell>
          <cell r="B1461" t="str">
            <v>PARAFUSO ZINCADO ROSCA SOBERBA, CABECA SEXTAVADA, 5/16 " X 50 MM, PARA FIXACAO DE TELHA EM MADEIRA</v>
          </cell>
          <cell r="C1461" t="str">
            <v xml:space="preserve">UN    </v>
          </cell>
          <cell r="D1461">
            <v>0.5</v>
          </cell>
        </row>
        <row r="1462">
          <cell r="A1462">
            <v>4301</v>
          </cell>
          <cell r="B1462" t="str">
            <v>PARAFUSO ZINCADO ROSCA SOBERBA, CABECA SEXTAVADA, 5/16 " X 85 MM, PARA FIXACAO DE TELHA EM MADEIRA</v>
          </cell>
          <cell r="C1462" t="str">
            <v xml:space="preserve">UN    </v>
          </cell>
          <cell r="D1462">
            <v>0.61</v>
          </cell>
        </row>
        <row r="1463">
          <cell r="A1463">
            <v>4302</v>
          </cell>
          <cell r="B1463" t="str">
            <v>PARAFUSO ZINCADO ROSCA SOBERBA, CABECA SEXTAVADA, 5/16 " X 250 MM, PARA FIXACAO DE TELHA EM MADEIRA</v>
          </cell>
          <cell r="C1463" t="str">
            <v xml:space="preserve">UN    </v>
          </cell>
          <cell r="D1463">
            <v>2.11</v>
          </cell>
        </row>
        <row r="1464">
          <cell r="A1464">
            <v>4304</v>
          </cell>
          <cell r="B1464" t="str">
            <v>PARAFUSO ZINCADO ROSCA SOBERBA, CABECA SEXTAVADA, 5/16 " X 150 MM, PARA FIXACAO DE TELHA EM MADEIRA</v>
          </cell>
          <cell r="C1464" t="str">
            <v xml:space="preserve">UN    </v>
          </cell>
          <cell r="D1464">
            <v>1.01</v>
          </cell>
        </row>
        <row r="1465">
          <cell r="A1465">
            <v>4305</v>
          </cell>
          <cell r="B1465" t="str">
            <v>PARAFUSO ZINCADO ROSCA SOBERBA, CABECA SEXTAVADA, 5/16 " X 180 MM, PARA FIXACAO DE TELHA EM MADEIRA</v>
          </cell>
          <cell r="C1465" t="str">
            <v xml:space="preserve">UN    </v>
          </cell>
          <cell r="D1465">
            <v>1.17</v>
          </cell>
        </row>
        <row r="1466">
          <cell r="A1466">
            <v>4306</v>
          </cell>
          <cell r="B1466" t="str">
            <v>PARAFUSO ZINCADO ROSCA SOBERBA, CABECA SEXTAVADA, 5/16 " X 200 MM, PARA FIXACAO DE TELHA EM MADEIRA</v>
          </cell>
          <cell r="C1466" t="str">
            <v xml:space="preserve">UN    </v>
          </cell>
          <cell r="D1466">
            <v>1.36</v>
          </cell>
        </row>
        <row r="1467">
          <cell r="A1467">
            <v>4307</v>
          </cell>
          <cell r="B1467" t="str">
            <v>PLACA DE VENTILACAO PARA TELHA DE FIBROCIMENTO, CANALETE 90 OU KALHETAO</v>
          </cell>
          <cell r="C1467" t="str">
            <v xml:space="preserve">UN    </v>
          </cell>
          <cell r="D1467">
            <v>6.93</v>
          </cell>
        </row>
        <row r="1468">
          <cell r="A1468">
            <v>4308</v>
          </cell>
          <cell r="B1468" t="str">
            <v>PARAFUSO ZINCADO ROSCA SOBERBA, CABECA SEXTAVADA, 5/16 " X 230 MM, PARA FIXACAO DE TELHA EM MADEIRA</v>
          </cell>
          <cell r="C1468" t="str">
            <v xml:space="preserve">UN    </v>
          </cell>
          <cell r="D1468">
            <v>2.81</v>
          </cell>
        </row>
        <row r="1469">
          <cell r="A1469">
            <v>4309</v>
          </cell>
          <cell r="B1469" t="str">
            <v>PLACA DE VENTILACAO PARA TELHA DE FIBROCIMENTO CANALETE 49 KALHETA</v>
          </cell>
          <cell r="C1469" t="str">
            <v xml:space="preserve">UN    </v>
          </cell>
          <cell r="D1469">
            <v>4.05</v>
          </cell>
        </row>
        <row r="1470">
          <cell r="A1470">
            <v>4310</v>
          </cell>
          <cell r="B1470" t="str">
            <v>FIXADOR DE ABA AUTOTRAVANTE PARA TELHA DE FIBROCIMENTO, TIPO CANALETE 90 OU KALHETAO</v>
          </cell>
          <cell r="C1470" t="str">
            <v xml:space="preserve">UN    </v>
          </cell>
          <cell r="D1470">
            <v>1.66</v>
          </cell>
        </row>
        <row r="1471">
          <cell r="A1471">
            <v>4311</v>
          </cell>
          <cell r="B1471" t="str">
            <v>FIXADOR DE ABA SIMPLES PARA TELHA DE FIBROCIMENTO, TIPO CANALETA 49 OU KALHETA</v>
          </cell>
          <cell r="C1471" t="str">
            <v xml:space="preserve">UN    </v>
          </cell>
          <cell r="D1471">
            <v>1.17</v>
          </cell>
        </row>
        <row r="1472">
          <cell r="A1472">
            <v>4312</v>
          </cell>
          <cell r="B1472" t="str">
            <v>FIXADOR DE ABA SIMPLES PARA TELHA DE FIBROCIMENTO, TIPO CANALETA 90 OU KALHETAO</v>
          </cell>
          <cell r="C1472" t="str">
            <v xml:space="preserve">UN    </v>
          </cell>
          <cell r="D1472">
            <v>1.64</v>
          </cell>
        </row>
        <row r="1473">
          <cell r="A1473">
            <v>4313</v>
          </cell>
          <cell r="B1473" t="str">
            <v>HASTE RETA PARA GANCHO DE FERRO GALVANIZADO, COM ROSCA 5/16" X 35 CM PARA FIXACAO DE TELHA DE FIBROCIMENTO, INCLUI PORCA E ARRUELAS DE VEDACAO</v>
          </cell>
          <cell r="C1473" t="str">
            <v xml:space="preserve">CJ    </v>
          </cell>
          <cell r="D1473">
            <v>1.51</v>
          </cell>
        </row>
        <row r="1474">
          <cell r="A1474">
            <v>4314</v>
          </cell>
          <cell r="B1474" t="str">
            <v>HASTE RETA PARA GANCHO DE FERRO GALVANIZADO, COM ROSCA 5/16" X 45 CM PARA FIXACAO DE TELHA DE FIBROCIMENTO, INCLUI PORCA E ARRUELAS DE VEDACAO</v>
          </cell>
          <cell r="C1474" t="str">
            <v xml:space="preserve">CJ    </v>
          </cell>
          <cell r="D1474">
            <v>2.02</v>
          </cell>
        </row>
        <row r="1475">
          <cell r="A1475">
            <v>4315</v>
          </cell>
          <cell r="B1475" t="str">
            <v>GANCHO CHATO EM FERRO GALVANIZADO,  L = 110 MM, RECOBRIMENTO = 100MM, SECAO 1/8 X 1/2" (3 MM X 12 MM), PARA FIXAR TELHA DE FIBROCIMENTO ONDULADA</v>
          </cell>
          <cell r="C1475" t="str">
            <v xml:space="preserve">UN    </v>
          </cell>
          <cell r="D1475">
            <v>1.2</v>
          </cell>
        </row>
        <row r="1476">
          <cell r="A1476">
            <v>4316</v>
          </cell>
          <cell r="B1476" t="str">
            <v>HASTE RETA PARA GANCHO DE FERRO GALVANIZADO, COM ROSCA 1/4 " X 40 CM PARA FIXACAO DE TELHA DE FIBROCIMENTO, INCLUI PORCA SEXTAVADA DE  ZINCO</v>
          </cell>
          <cell r="C1476" t="str">
            <v xml:space="preserve">UN    </v>
          </cell>
          <cell r="D1476">
            <v>1.05</v>
          </cell>
        </row>
        <row r="1477">
          <cell r="A1477">
            <v>4317</v>
          </cell>
          <cell r="B1477" t="str">
            <v>HASTE RETA PARA GANCHO DE FERRO GALVANIZADO, COM ROSCA 5/16" X 40 CM PARA FIXACAO DE TELHA DE FIBROCIMENTO, INCLUI PORCA SEXTAVADA DE  ZINCO</v>
          </cell>
          <cell r="C1477" t="str">
            <v xml:space="preserve">UN    </v>
          </cell>
          <cell r="D1477">
            <v>1.72</v>
          </cell>
        </row>
        <row r="1478">
          <cell r="A1478">
            <v>4318</v>
          </cell>
          <cell r="B1478" t="str">
            <v>PARAFUSO ZINCADO 5/16 " X 85 MM PARA FIXACAO DE TELHA DE FIBROCIMENTO CANALETE 90, INCLUI BUCHA NYLON S-10</v>
          </cell>
          <cell r="C1478" t="str">
            <v xml:space="preserve">UN    </v>
          </cell>
          <cell r="D1478">
            <v>0.91</v>
          </cell>
        </row>
        <row r="1479">
          <cell r="A1479">
            <v>4319</v>
          </cell>
          <cell r="B1479" t="str">
            <v>AFASTADOR PARA TELHA DE FIBROCIMENTO CANALETE 90 OU KALHETAO</v>
          </cell>
          <cell r="C1479" t="str">
            <v xml:space="preserve">UN    </v>
          </cell>
          <cell r="D1479">
            <v>0.95</v>
          </cell>
        </row>
        <row r="1480">
          <cell r="A1480">
            <v>4320</v>
          </cell>
          <cell r="B1480" t="str">
            <v>PARAFUSO ZINCADO 5/16 " X 250 MM PARA FIXACAO DE TELHA DE FIBROCIMENTO CANALETE 49, INCLUI BUCHA NYLON S-10</v>
          </cell>
          <cell r="C1480" t="str">
            <v xml:space="preserve">UN    </v>
          </cell>
          <cell r="D1480">
            <v>1.86</v>
          </cell>
        </row>
        <row r="1481">
          <cell r="A1481">
            <v>4329</v>
          </cell>
          <cell r="B1481" t="str">
            <v>PARAFUSO EM ACO GALVANIZADO, TIPO MAQUINA, SEXTAVADO, SEM PORCA, DIAMETRO 1/2", COMPRIMENTO 2"</v>
          </cell>
          <cell r="C1481" t="str">
            <v xml:space="preserve">UN    </v>
          </cell>
          <cell r="D1481">
            <v>0.95</v>
          </cell>
        </row>
        <row r="1482">
          <cell r="A1482">
            <v>4330</v>
          </cell>
          <cell r="B1482" t="str">
            <v>PORCA ZINCADA, SEXTAVADA, DIAMETRO 5/16"</v>
          </cell>
          <cell r="C1482" t="str">
            <v xml:space="preserve">UN    </v>
          </cell>
          <cell r="D1482">
            <v>0.06</v>
          </cell>
        </row>
        <row r="1483">
          <cell r="A1483">
            <v>4331</v>
          </cell>
          <cell r="B1483" t="str">
            <v>PARAFUSO ZINCADO, SEXTAVADO, COM ROSCA INTEIRA, DIAMETRO 5/8", COMPRIMENTO 2 1/4"</v>
          </cell>
          <cell r="C1483" t="str">
            <v xml:space="preserve">UN    </v>
          </cell>
          <cell r="D1483">
            <v>1.8</v>
          </cell>
        </row>
        <row r="1484">
          <cell r="A1484">
            <v>4332</v>
          </cell>
          <cell r="B1484" t="str">
            <v>PARAFUSO ZINCADO, SEXTAVADO, COM ROSCA INTEIRA, DIAMETRO 3/8", COMPRIMENTO 2"</v>
          </cell>
          <cell r="C1484" t="str">
            <v xml:space="preserve">UN    </v>
          </cell>
          <cell r="D1484">
            <v>0.47</v>
          </cell>
        </row>
        <row r="1485">
          <cell r="A1485">
            <v>4333</v>
          </cell>
          <cell r="B1485" t="str">
            <v>PARAFUSO DE LATAO COM ROSCA SOBERBA, CABECA CHATA E FENDA SIMPLES, DIAMETRO 3,2 MM, COMPRIMENTO 16 MM</v>
          </cell>
          <cell r="C1485" t="str">
            <v xml:space="preserve">UN    </v>
          </cell>
          <cell r="D1485">
            <v>0.11</v>
          </cell>
        </row>
        <row r="1486">
          <cell r="A1486">
            <v>4334</v>
          </cell>
          <cell r="B1486" t="str">
            <v>PARAFUSO FRANCES ZINCADO, DIAMETRO 1/2", COMPRIMENTO 15", COM PORCA E ARRUELA LISA MEDIA</v>
          </cell>
          <cell r="C1486" t="str">
            <v xml:space="preserve">UN    </v>
          </cell>
          <cell r="D1486">
            <v>8.2899999999999991</v>
          </cell>
        </row>
        <row r="1487">
          <cell r="A1487">
            <v>4335</v>
          </cell>
          <cell r="B1487" t="str">
            <v>PARAFUSO FRANCES ZINCADO, DIAMETRO 1/2", COMPRIMENTO 12", COM PORCA E ARRUELA LISA MEDIA</v>
          </cell>
          <cell r="C1487" t="str">
            <v xml:space="preserve">UN    </v>
          </cell>
          <cell r="D1487">
            <v>6.04</v>
          </cell>
        </row>
        <row r="1488">
          <cell r="A1488">
            <v>4336</v>
          </cell>
          <cell r="B1488" t="str">
            <v>PARAFUSO ZINCADO, SEXTAVADO, COM ROSCA INTEIRA, DIAMETRO 5/8", COMPRIMENTO 3", COM PORCA E ARRUELA DE PRESSAO MEDIA</v>
          </cell>
          <cell r="C1488" t="str">
            <v xml:space="preserve">UN    </v>
          </cell>
          <cell r="D1488">
            <v>2.2999999999999998</v>
          </cell>
        </row>
        <row r="1489">
          <cell r="A1489">
            <v>4337</v>
          </cell>
          <cell r="B1489" t="str">
            <v>PORCA ZINCADA, QUADRADA, DIAMETRO 5/8"</v>
          </cell>
          <cell r="C1489" t="str">
            <v xml:space="preserve">UN    </v>
          </cell>
          <cell r="D1489">
            <v>1.1200000000000001</v>
          </cell>
        </row>
        <row r="1490">
          <cell r="A1490">
            <v>4339</v>
          </cell>
          <cell r="B1490" t="str">
            <v>PORCA ZINCADA, SEXTAVADA, DIAMETRO 1/2"</v>
          </cell>
          <cell r="C1490" t="str">
            <v xml:space="preserve">UN    </v>
          </cell>
          <cell r="D1490">
            <v>0.23</v>
          </cell>
        </row>
        <row r="1491">
          <cell r="A1491">
            <v>4340</v>
          </cell>
          <cell r="B1491" t="str">
            <v>PORCA ZINCADA, SEXTAVADA, DIAMETRO 5/8"</v>
          </cell>
          <cell r="C1491" t="str">
            <v xml:space="preserve">UN    </v>
          </cell>
          <cell r="D1491">
            <v>0.52</v>
          </cell>
        </row>
        <row r="1492">
          <cell r="A1492">
            <v>4341</v>
          </cell>
          <cell r="B1492" t="str">
            <v>PORCA ZINCADA, QUADRADA, DIAMETRO 3/8"</v>
          </cell>
          <cell r="C1492" t="str">
            <v xml:space="preserve">UN    </v>
          </cell>
          <cell r="D1492">
            <v>0.44</v>
          </cell>
        </row>
        <row r="1493">
          <cell r="A1493">
            <v>4342</v>
          </cell>
          <cell r="B1493" t="str">
            <v>PORCA ZINCADA, SEXTAVADA, DIAMETRO 3/8"</v>
          </cell>
          <cell r="C1493" t="str">
            <v xml:space="preserve">UN    </v>
          </cell>
          <cell r="D1493">
            <v>0.09</v>
          </cell>
        </row>
        <row r="1494">
          <cell r="A1494">
            <v>4343</v>
          </cell>
          <cell r="B1494" t="str">
            <v>PARAFUSO FRANCES ZINCADO, DIAMETRO 1/2", COMPRIMENTO 4", COM PORCA E ARRUELA</v>
          </cell>
          <cell r="C1494" t="str">
            <v xml:space="preserve">UN    </v>
          </cell>
          <cell r="D1494">
            <v>2.04</v>
          </cell>
        </row>
        <row r="1495">
          <cell r="A1495">
            <v>4344</v>
          </cell>
          <cell r="B1495" t="str">
            <v>PARAFUSO FRANCES METRICO ZINCADO, DIAMETRO 12 MM, COMPRIMENTO 150 MM, COM PORCA SEXTAVADA E ARRUELA DE PRESSAO MEDIA</v>
          </cell>
          <cell r="C1495" t="str">
            <v xml:space="preserve">UN    </v>
          </cell>
          <cell r="D1495">
            <v>9</v>
          </cell>
        </row>
        <row r="1496">
          <cell r="A1496">
            <v>4346</v>
          </cell>
          <cell r="B1496" t="str">
            <v>PARAFUSO DE FERRO POLIDO, SEXTAVADO, COM ROSCA PARCIAL, DIAMETRO 5/8", COMPRIMENTO 6", COM PORCA E ARRUELA DE PRESSAO MEDIA</v>
          </cell>
          <cell r="C1496" t="str">
            <v xml:space="preserve">UN    </v>
          </cell>
          <cell r="D1496">
            <v>4.45</v>
          </cell>
        </row>
        <row r="1497">
          <cell r="A1497">
            <v>4350</v>
          </cell>
          <cell r="B1497" t="str">
            <v>BUCHA DE NYLON, DIAMETRO DO FURO 8 MM, COMPRIMENTO 40 MM, COM PARAFUSO DE ROSCA SOBERBA, CABECA CHATA, FENDA SIMPLES, 4,8 X 50 MM</v>
          </cell>
          <cell r="C1497" t="str">
            <v xml:space="preserve">UN    </v>
          </cell>
          <cell r="D1497">
            <v>0.28000000000000003</v>
          </cell>
        </row>
        <row r="1498">
          <cell r="A1498">
            <v>4351</v>
          </cell>
          <cell r="B1498" t="str">
            <v>PARAFUSO NIQUELADO 3 1/2" COM ACABAMENTO CROMADO PARA FIXAR PECA SANITARIA, INCLUI PORCA CEGA, ARRUELA E BUCHA DE NYLON TAMANHO S-8</v>
          </cell>
          <cell r="C1498" t="str">
            <v xml:space="preserve">UN    </v>
          </cell>
          <cell r="D1498">
            <v>7.31</v>
          </cell>
        </row>
        <row r="1499">
          <cell r="A1499">
            <v>4354</v>
          </cell>
          <cell r="B1499" t="str">
            <v>PARAFUSO ZINCADO, SEXTAVADO, GRAU 5, ROSCA INTEIRA, DIAMETRO 1 1/2", COMPRIMENTO 4"</v>
          </cell>
          <cell r="C1499" t="str">
            <v xml:space="preserve">UN    </v>
          </cell>
          <cell r="D1499">
            <v>20.65</v>
          </cell>
        </row>
        <row r="1500">
          <cell r="A1500">
            <v>4356</v>
          </cell>
          <cell r="B1500" t="str">
            <v>PARAFUSO DE ACO ZINCADO COM ROSCA SOBERBA, CABECA CHATA E FENDA SIMPLES, DIAMETRO 4,8 MM, COMPRIMENTO 45 MM</v>
          </cell>
          <cell r="C1500" t="str">
            <v xml:space="preserve">UN    </v>
          </cell>
          <cell r="D1500">
            <v>0.11</v>
          </cell>
        </row>
        <row r="1501">
          <cell r="A1501">
            <v>4358</v>
          </cell>
          <cell r="B1501" t="str">
            <v>PARAFUSO DE LATAO COM ROSCA SOBERBA, CABECA CHATA E FENDA SIMPLES, DIAMETRO 4,8 MM, COMPRIMENTO 65 MM</v>
          </cell>
          <cell r="C1501" t="str">
            <v xml:space="preserve">UN    </v>
          </cell>
          <cell r="D1501">
            <v>0.89</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0.08</v>
          </cell>
        </row>
        <row r="1506">
          <cell r="A1506">
            <v>4379</v>
          </cell>
          <cell r="B1506" t="str">
            <v>PARAFUSO DE ACO ZINCADO COM ROSCA SOBERBA, CABECA CHATA E FENDA SIMPLES, DIAMETRO 2,5 MM, COMPRIMENTO * 9,5 * MM</v>
          </cell>
          <cell r="C1506" t="str">
            <v xml:space="preserve">UN    </v>
          </cell>
          <cell r="D1506">
            <v>0.02</v>
          </cell>
        </row>
        <row r="1507">
          <cell r="A1507">
            <v>4380</v>
          </cell>
          <cell r="B1507" t="str">
            <v>PARAFUSO ZINCADO ROSCA SOBERBA 5/16 " X 120 MM PARA TELHA FIBROCIMENTO</v>
          </cell>
          <cell r="C1507" t="str">
            <v xml:space="preserve">UN    </v>
          </cell>
          <cell r="D1507">
            <v>0.78</v>
          </cell>
        </row>
        <row r="1508">
          <cell r="A1508">
            <v>4382</v>
          </cell>
          <cell r="B1508" t="str">
            <v>PARAFUSO ZINCADO, SEXTAVADO, COM ROSCA SOBERBA, DIAMETRO 5/16", COMPRIMENTO 80 MM</v>
          </cell>
          <cell r="C1508" t="str">
            <v xml:space="preserve">UN    </v>
          </cell>
          <cell r="D1508">
            <v>0.49</v>
          </cell>
        </row>
        <row r="1509">
          <cell r="A1509">
            <v>4383</v>
          </cell>
          <cell r="B1509" t="str">
            <v>PARAFUSO FRANCES METRICO ZINCADO, DIAMETRO 12 MM, COMPRIMENTO 140MM, COM PORCA SEXTAVADA E ARRUELA DE PRESSAO MEDIA</v>
          </cell>
          <cell r="C1509" t="str">
            <v xml:space="preserve">UN    </v>
          </cell>
          <cell r="D1509">
            <v>8.59</v>
          </cell>
        </row>
        <row r="1510">
          <cell r="A1510">
            <v>4384</v>
          </cell>
          <cell r="B1510" t="str">
            <v>PARAFUSO NIQUELADO COM ACABAMENTO CROMADO PARA FIXAR PECA SANITARIA, INCLUI PORCA CEGA, ARRUELA E BUCHA DE NYLON TAMANHO S-10</v>
          </cell>
          <cell r="C1510" t="str">
            <v xml:space="preserve">UN    </v>
          </cell>
          <cell r="D1510">
            <v>9.8699999999999992</v>
          </cell>
        </row>
        <row r="1511">
          <cell r="A1511">
            <v>4385</v>
          </cell>
          <cell r="B1511" t="str">
            <v>PARALELEPIPEDO GRANITICO OU BASALTICO, PARA PAVIMENTACAO, SEM FRETE,  *30 A 35* PECAS POR M2</v>
          </cell>
          <cell r="C1511" t="str">
            <v xml:space="preserve">MIL   </v>
          </cell>
          <cell r="D1511">
            <v>1320</v>
          </cell>
        </row>
        <row r="1512">
          <cell r="A1512">
            <v>4386</v>
          </cell>
          <cell r="B1512" t="str">
            <v>PARALELEPIPEDO GRANITICO OU BASALTICO, PARA PAVIMENTACAO, SEM FRETE,  *30 A 35* PECAS POR M2</v>
          </cell>
          <cell r="C1512" t="str">
            <v xml:space="preserve">M2    </v>
          </cell>
          <cell r="D1512">
            <v>55.81</v>
          </cell>
        </row>
        <row r="1513">
          <cell r="A1513">
            <v>4396</v>
          </cell>
          <cell r="B1513" t="str">
            <v>PASTILHA CERAMICA/PORCELANA, REVEST INT/EXT E  PISCINA, CORES BRANCA OU FRIAS, *2,5 X 2,5* CM</v>
          </cell>
          <cell r="C1513" t="str">
            <v xml:space="preserve">M2    </v>
          </cell>
          <cell r="D1513">
            <v>111.72</v>
          </cell>
        </row>
        <row r="1514">
          <cell r="A1514">
            <v>4397</v>
          </cell>
          <cell r="B1514" t="str">
            <v>PASTILHA CERAMICA/PORCELANA, REVEST INT/EXT E  PISCINA, CORES QUENTES, *2,5 X 2,5* CM</v>
          </cell>
          <cell r="C1514" t="str">
            <v xml:space="preserve">M2    </v>
          </cell>
          <cell r="D1514">
            <v>181.16</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2.89</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1.87</v>
          </cell>
        </row>
        <row r="1538">
          <cell r="A1538">
            <v>4517</v>
          </cell>
          <cell r="B1538" t="str">
            <v>PECA DE MADEIRA NATIVA/REGIONAL 2,5 X 7,0 CM (SARRAFO-P/FORMA)</v>
          </cell>
          <cell r="C1538" t="str">
            <v xml:space="preserve">M     </v>
          </cell>
          <cell r="D1538">
            <v>1.3</v>
          </cell>
        </row>
        <row r="1539">
          <cell r="A1539">
            <v>4704</v>
          </cell>
          <cell r="B1539" t="str">
            <v>PEDRA ARDOSIA, CINZA, 20  X  40 CM,  E=  *1 CM</v>
          </cell>
          <cell r="C1539" t="str">
            <v xml:space="preserve">M2    </v>
          </cell>
          <cell r="D1539">
            <v>22.69</v>
          </cell>
        </row>
        <row r="1540">
          <cell r="A1540">
            <v>4708</v>
          </cell>
          <cell r="B1540" t="str">
            <v>PEDRA PORTUGUESA  OU PETIT PAVE, BRANCA OU PRETA</v>
          </cell>
          <cell r="C1540" t="str">
            <v xml:space="preserve">M2    </v>
          </cell>
          <cell r="D1540">
            <v>91.19</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142.97</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44.58</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2.25</v>
          </cell>
        </row>
        <row r="1575">
          <cell r="A1575">
            <v>4780</v>
          </cell>
          <cell r="B1575" t="str">
            <v>LOCACAO DE PERFURATRIZ PNEUMATICA DE PESO MEDIO, * 24 * KG, PARA ROCHA</v>
          </cell>
          <cell r="C1575" t="str">
            <v xml:space="preserve">H     </v>
          </cell>
          <cell r="D1575">
            <v>2.4300000000000002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59.79</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99.44</v>
          </cell>
        </row>
        <row r="1582">
          <cell r="A1582">
            <v>4794</v>
          </cell>
          <cell r="B1582" t="str">
            <v>PISO DE BORRACHA ESPORTIVO EM PLACAS 50 X 50 CM, E = 15 MM, PARA ARGAMASSA, PRETO</v>
          </cell>
          <cell r="C1582" t="str">
            <v xml:space="preserve">M2    </v>
          </cell>
          <cell r="D1582">
            <v>211.83</v>
          </cell>
        </row>
        <row r="1583">
          <cell r="A1583">
            <v>4795</v>
          </cell>
          <cell r="B1583" t="str">
            <v>PISO DE BORRACHA PASTILHADO EM PLACAS 50 X 50 CM, E = 15 MM, PARA ARGAMASSA, PRETO</v>
          </cell>
          <cell r="C1583" t="str">
            <v xml:space="preserve">M2    </v>
          </cell>
          <cell r="D1583">
            <v>206.21</v>
          </cell>
        </row>
        <row r="1584">
          <cell r="A1584">
            <v>4796</v>
          </cell>
          <cell r="B1584" t="str">
            <v>PISO DE BORRACHA FRISADO OU PASTILHADO, PRETO, EM PLACAS 50 X 50 CM, E = 7 MM, PARA ARGAMASSA</v>
          </cell>
          <cell r="C1584" t="str">
            <v xml:space="preserve">M2    </v>
          </cell>
          <cell r="D1584">
            <v>128.66999999999999</v>
          </cell>
        </row>
        <row r="1585">
          <cell r="A1585">
            <v>4800</v>
          </cell>
          <cell r="B1585" t="str">
            <v>PISO DE BORRACHA PASTILHADO EM PLACAS 50 X 50 CM, E = *3,5* MM, PARA COLA, PRETO</v>
          </cell>
          <cell r="C1585" t="str">
            <v xml:space="preserve">M2    </v>
          </cell>
          <cell r="D1585">
            <v>35.380000000000003</v>
          </cell>
        </row>
        <row r="1586">
          <cell r="A1586">
            <v>4801</v>
          </cell>
          <cell r="B1586" t="str">
            <v>PISO DE BORRACHA CANELADO EM PLACAS 50 X 50 CM, E = *3,5* MM, PARA COLA</v>
          </cell>
          <cell r="C1586" t="str">
            <v xml:space="preserve">M2    </v>
          </cell>
          <cell r="D1586">
            <v>46.51</v>
          </cell>
        </row>
        <row r="1587">
          <cell r="A1587">
            <v>4803</v>
          </cell>
          <cell r="B1587" t="str">
            <v>RODAPE DE BORRACHA LISO, H = 70 MM, E = *2* MM, PARA ARGAMASSA, PRETO</v>
          </cell>
          <cell r="C1587" t="str">
            <v xml:space="preserve">M     </v>
          </cell>
          <cell r="D1587">
            <v>18.91</v>
          </cell>
        </row>
        <row r="1588">
          <cell r="A1588">
            <v>4804</v>
          </cell>
          <cell r="B1588" t="str">
            <v>RODAPE PLANO PARA PISO VINILICO, H = 5 CM</v>
          </cell>
          <cell r="C1588" t="str">
            <v xml:space="preserve">M     </v>
          </cell>
          <cell r="D1588">
            <v>14.52</v>
          </cell>
        </row>
        <row r="1589">
          <cell r="A1589">
            <v>4806</v>
          </cell>
          <cell r="B1589" t="str">
            <v>TESTEIRA ANTIDERRAPANTE PARA PISO VINILICO *5 X 2,5* CM, E = 2 MM</v>
          </cell>
          <cell r="C1589" t="str">
            <v xml:space="preserve">M     </v>
          </cell>
          <cell r="D1589">
            <v>10.98</v>
          </cell>
        </row>
        <row r="1590">
          <cell r="A1590">
            <v>4812</v>
          </cell>
          <cell r="B1590" t="str">
            <v>PLACA DE GESSO PARA FORRO, DE  *60 X 60* CM E ESPESSURA DE 12 MM (30 MM NAS BORDAS) SEM COLOCACAO</v>
          </cell>
          <cell r="C1590" t="str">
            <v xml:space="preserve">M2    </v>
          </cell>
          <cell r="D1590">
            <v>10.56</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27.63</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236</v>
          </cell>
        </row>
        <row r="1623">
          <cell r="A1623">
            <v>4911</v>
          </cell>
          <cell r="B1623" t="str">
            <v>PORTA DE ENROLAR MANUAL COMPLETA, ARTICULADA RAIADA LARGA, EM ACO GALVANIZADO NATURAL, CHAPA NUMERO 24 (SEM INSTALACAO)</v>
          </cell>
          <cell r="C1623" t="str">
            <v xml:space="preserve">M2    </v>
          </cell>
          <cell r="D1623">
            <v>236</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364.11</v>
          </cell>
        </row>
        <row r="1629">
          <cell r="A1629">
            <v>4943</v>
          </cell>
          <cell r="B1629" t="str">
            <v>PORTA DE ENROLAR MANUAL COMPLETA, PERFIL MEIA CANA VAZADA TIJOLINHO, EM ACO GALVANIZADO NATURAL, CHAPA NUMERO 24 (SEM INSTALACAO)</v>
          </cell>
          <cell r="C1629" t="str">
            <v xml:space="preserve">M2    </v>
          </cell>
          <cell r="D1629">
            <v>374.58</v>
          </cell>
        </row>
        <row r="1630">
          <cell r="A1630">
            <v>4944</v>
          </cell>
          <cell r="B1630" t="str">
            <v>PORTA GRADE DE ENROLAR MANUAL COMPLETA, PERFIL TUBULAR TIJOLINHO 3/4 ", EM ACO GALVANIZADO NATURAL (SEM INSTALACAO)</v>
          </cell>
          <cell r="C1630" t="str">
            <v xml:space="preserve">M2    </v>
          </cell>
          <cell r="D1630">
            <v>459.37</v>
          </cell>
        </row>
        <row r="1631">
          <cell r="A1631">
            <v>4947</v>
          </cell>
          <cell r="B1631" t="str">
            <v>PORTAO BASCULANTE MANUAL EM ACO GALVANIZADO NATURAL, TIPO LAMBRIL COM REQUADRO/BATENTE, CHAPA NUMERO 26, INCLUI FECHADURA (SEM INSTALACAO)</v>
          </cell>
          <cell r="C1631" t="str">
            <v xml:space="preserve">M2    </v>
          </cell>
          <cell r="D1631">
            <v>467.92</v>
          </cell>
        </row>
        <row r="1632">
          <cell r="A1632">
            <v>4948</v>
          </cell>
          <cell r="B1632" t="str">
            <v>PORTAO DE ABRIR EM GRADIL DE METALON REDONDO DE 3/4"  VERTICAL, COM REQUADRO, ACABAMENTO NATURAL - COMPLETO</v>
          </cell>
          <cell r="C1632" t="str">
            <v xml:space="preserve">M2    </v>
          </cell>
          <cell r="D1632">
            <v>326.06</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217.36</v>
          </cell>
        </row>
        <row r="1637">
          <cell r="A1637">
            <v>4977</v>
          </cell>
          <cell r="B1637" t="str">
            <v>PORTA DE MADEIRA TIPO VENEZIANA (EUCALIPTO OU EQUIVALENTE REGIONAL), E = *3,5* CM</v>
          </cell>
          <cell r="C1637" t="str">
            <v xml:space="preserve">M2    </v>
          </cell>
          <cell r="D1637">
            <v>153.68</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312.31</v>
          </cell>
        </row>
        <row r="1644">
          <cell r="A1644">
            <v>5002</v>
          </cell>
          <cell r="B1644" t="str">
            <v>PORTA DE MADEIRA QUADRICULADA PARA VIDRO, DE CORRER (EUCALIPTO OU EQUIVALENTE REGIONAL), E = *3,5* CM</v>
          </cell>
          <cell r="C1644" t="str">
            <v xml:space="preserve">M2    </v>
          </cell>
          <cell r="D1644">
            <v>227.67</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376.04</v>
          </cell>
        </row>
        <row r="1647">
          <cell r="A1647">
            <v>5031</v>
          </cell>
          <cell r="B1647" t="str">
            <v>VIDRO TEMPERADO INCOLOR PARA PORTA DE ABRIR, E = 10 MM (SEM FERRAGENS E SEM COLOCACAO)</v>
          </cell>
          <cell r="C1647" t="str">
            <v xml:space="preserve">M2    </v>
          </cell>
          <cell r="D1647">
            <v>250.95</v>
          </cell>
        </row>
        <row r="1648">
          <cell r="A1648">
            <v>5033</v>
          </cell>
          <cell r="B1648" t="str">
            <v>POSTE DE CONCRETO DUPLO T, TIPO B, 300 KG, H = 9 M (NBR 8451)</v>
          </cell>
          <cell r="C1648" t="str">
            <v xml:space="preserve">UN    </v>
          </cell>
          <cell r="D1648">
            <v>548.22</v>
          </cell>
        </row>
        <row r="1649">
          <cell r="A1649">
            <v>5034</v>
          </cell>
          <cell r="B1649" t="str">
            <v>POSTE DE CONCRETO CIRCULAR, 600 KG, H = 10 M (NBR 8451)</v>
          </cell>
          <cell r="C1649" t="str">
            <v xml:space="preserve">UN    </v>
          </cell>
          <cell r="D1649">
            <v>1059.72</v>
          </cell>
        </row>
        <row r="1650">
          <cell r="A1650">
            <v>5035</v>
          </cell>
          <cell r="B1650" t="str">
            <v>POSTE DE CONCRETO CIRCULAR, 400 KG, H = 11 M (NBR 8451)</v>
          </cell>
          <cell r="C1650" t="str">
            <v xml:space="preserve">UN    </v>
          </cell>
          <cell r="D1650">
            <v>981.93</v>
          </cell>
        </row>
        <row r="1651">
          <cell r="A1651">
            <v>5036</v>
          </cell>
          <cell r="B1651" t="str">
            <v>POSTE DE CONCRETO CIRCULAR, 400 KG, H = 14 M (NBR 8451)</v>
          </cell>
          <cell r="C1651" t="str">
            <v xml:space="preserve">UN    </v>
          </cell>
          <cell r="D1651">
            <v>1639.17</v>
          </cell>
        </row>
        <row r="1652">
          <cell r="A1652">
            <v>5037</v>
          </cell>
          <cell r="B1652" t="str">
            <v>POSTE DE CONCRETO DUPLO T, TIPO D, 100 KG, H = 7 M (NBR 8451)</v>
          </cell>
          <cell r="C1652" t="str">
            <v xml:space="preserve">UN    </v>
          </cell>
          <cell r="D1652">
            <v>278.13</v>
          </cell>
        </row>
        <row r="1653">
          <cell r="A1653">
            <v>5038</v>
          </cell>
          <cell r="B1653" t="str">
            <v>POSTE DE CONCRETO DUPLO T, TIPO D, 200 KG, H = 9 M (NBR 8451)</v>
          </cell>
          <cell r="C1653" t="str">
            <v xml:space="preserve">UN    </v>
          </cell>
          <cell r="D1653">
            <v>446.79</v>
          </cell>
        </row>
        <row r="1654">
          <cell r="A1654">
            <v>5040</v>
          </cell>
          <cell r="B1654" t="str">
            <v>POSTE DE CONCRETO CIRCULAR, 100 KG, H = 5 M (NBR 8451)</v>
          </cell>
          <cell r="C1654" t="str">
            <v xml:space="preserve">UN    </v>
          </cell>
          <cell r="D1654">
            <v>212.7</v>
          </cell>
        </row>
        <row r="1655">
          <cell r="A1655">
            <v>5041</v>
          </cell>
          <cell r="B1655" t="str">
            <v>POSTE DE CONCRETO CIRCULAR, 300 KG, H = 5 M (NBR 8451)</v>
          </cell>
          <cell r="C1655" t="str">
            <v xml:space="preserve">UN    </v>
          </cell>
          <cell r="D1655">
            <v>285.07</v>
          </cell>
        </row>
        <row r="1656">
          <cell r="A1656">
            <v>5042</v>
          </cell>
          <cell r="B1656" t="str">
            <v>POSTE DE CONCRETO CIRCULAR, 200 KG, H = 7 M (NBR 8451)</v>
          </cell>
          <cell r="C1656" t="str">
            <v xml:space="preserve">UN    </v>
          </cell>
          <cell r="D1656">
            <v>401.29</v>
          </cell>
        </row>
        <row r="1657">
          <cell r="A1657">
            <v>5043</v>
          </cell>
          <cell r="B1657" t="str">
            <v>POSTE DE CONCRETO CIRCULAR, 300 KG, H = 7 M (NBR 8451)</v>
          </cell>
          <cell r="C1657" t="str">
            <v xml:space="preserve">UN    </v>
          </cell>
          <cell r="D1657">
            <v>492.3</v>
          </cell>
        </row>
        <row r="1658">
          <cell r="A1658">
            <v>5044</v>
          </cell>
          <cell r="B1658" t="str">
            <v>POSTE DE CONCRETO CIRCULAR, 200 KG, H = 9 M (NBR 8451)</v>
          </cell>
          <cell r="C1658" t="str">
            <v xml:space="preserve">UN    </v>
          </cell>
          <cell r="D1658">
            <v>542.73</v>
          </cell>
        </row>
        <row r="1659">
          <cell r="A1659">
            <v>5045</v>
          </cell>
          <cell r="B1659" t="str">
            <v>POSTE DE CONCRETO CIRCULAR, 200 KG, H = 11 M (NBR 8451)</v>
          </cell>
          <cell r="C1659" t="str">
            <v xml:space="preserve">UN    </v>
          </cell>
          <cell r="D1659">
            <v>769.28</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296.08999999999997</v>
          </cell>
        </row>
        <row r="1662">
          <cell r="A1662">
            <v>5051</v>
          </cell>
          <cell r="B1662" t="str">
            <v>POSTE CONICO CONTINUO EM ACO GALVANIZADO, CURVO, BRACO SIMPLES, ENGASTADO,  H = 9 M, DIAMETRO INFERIOR = *135* MM</v>
          </cell>
          <cell r="C1662" t="str">
            <v xml:space="preserve">UN    </v>
          </cell>
          <cell r="D1662">
            <v>1150.92</v>
          </cell>
        </row>
        <row r="1663">
          <cell r="A1663">
            <v>5052</v>
          </cell>
          <cell r="B1663" t="str">
            <v>POSTE CONICO CONTINUO EM ACO GALVANIZADO, CURVO, BRACO SIMPLES, FLANGEADO, H = 7 M, DIAMETRO INFERIOR = *125* MM</v>
          </cell>
          <cell r="C1663" t="str">
            <v xml:space="preserve">UN    </v>
          </cell>
          <cell r="D1663">
            <v>857.5</v>
          </cell>
        </row>
        <row r="1664">
          <cell r="A1664">
            <v>5053</v>
          </cell>
          <cell r="B1664" t="str">
            <v>POSTE DE CONCRETO CIRCULAR, 300 KG, H = 9 M (NBR 8451)</v>
          </cell>
          <cell r="C1664" t="str">
            <v xml:space="preserve">UN    </v>
          </cell>
          <cell r="D1664">
            <v>600.58000000000004</v>
          </cell>
        </row>
        <row r="1665">
          <cell r="A1665">
            <v>5054</v>
          </cell>
          <cell r="B1665" t="str">
            <v>POSTE DE CONCRETO CIRCULAR, 100 KG, H = 7 M (NBR 8451)</v>
          </cell>
          <cell r="C1665" t="str">
            <v xml:space="preserve">UN    </v>
          </cell>
          <cell r="D1665">
            <v>310.29000000000002</v>
          </cell>
        </row>
        <row r="1666">
          <cell r="A1666">
            <v>5055</v>
          </cell>
          <cell r="B1666" t="str">
            <v>POSTE DE CONCRETO CIRCULAR, 300 KG, H = 11 M (NBR 8451)</v>
          </cell>
          <cell r="C1666" t="str">
            <v xml:space="preserve">UN    </v>
          </cell>
          <cell r="D1666">
            <v>771.63</v>
          </cell>
        </row>
        <row r="1667">
          <cell r="A1667">
            <v>5056</v>
          </cell>
          <cell r="B1667" t="str">
            <v>POSTE DE CONCRETO DUPLO T ,TIPO B, 500 KG, H = 9 M (NBR 8451)</v>
          </cell>
          <cell r="C1667" t="str">
            <v xml:space="preserve">UN    </v>
          </cell>
          <cell r="D1667">
            <v>823.42</v>
          </cell>
        </row>
        <row r="1668">
          <cell r="A1668">
            <v>5057</v>
          </cell>
          <cell r="B1668" t="str">
            <v>POSTE DE CONCRETO DUPLO T, TIPO B, 300 KG, H = 10 M (NBR 8451)</v>
          </cell>
          <cell r="C1668" t="str">
            <v xml:space="preserve">UN    </v>
          </cell>
          <cell r="D1668">
            <v>660.38</v>
          </cell>
        </row>
        <row r="1669">
          <cell r="A1669">
            <v>5059</v>
          </cell>
          <cell r="B1669" t="str">
            <v>POSTE DE CONCRETO CIRCULAR, 400 KG, H = 9 M (NBR 8451)</v>
          </cell>
          <cell r="C1669" t="str">
            <v xml:space="preserve">UN    </v>
          </cell>
          <cell r="D1669">
            <v>767.96</v>
          </cell>
        </row>
        <row r="1670">
          <cell r="A1670">
            <v>5061</v>
          </cell>
          <cell r="B1670" t="str">
            <v>PREGO DE ACO POLIDO COM CABECA 18 X 27 (2 1/2 X 10)</v>
          </cell>
          <cell r="C1670" t="str">
            <v xml:space="preserve">KG    </v>
          </cell>
          <cell r="D1670">
            <v>8.73</v>
          </cell>
        </row>
        <row r="1671">
          <cell r="A1671">
            <v>5062</v>
          </cell>
          <cell r="B1671" t="str">
            <v>PREGO DE ACO POLIDO COM CABECA 19 X 33 (3 X 9)</v>
          </cell>
          <cell r="C1671" t="str">
            <v xml:space="preserve">KG    </v>
          </cell>
          <cell r="D1671">
            <v>8.99</v>
          </cell>
        </row>
        <row r="1672">
          <cell r="A1672">
            <v>5063</v>
          </cell>
          <cell r="B1672" t="str">
            <v>PREGO DE ACO POLIDO COM CABECA 14 X 18 (1 1/2 X 14)</v>
          </cell>
          <cell r="C1672" t="str">
            <v xml:space="preserve">KG    </v>
          </cell>
          <cell r="D1672">
            <v>10.59</v>
          </cell>
        </row>
        <row r="1673">
          <cell r="A1673">
            <v>5065</v>
          </cell>
          <cell r="B1673" t="str">
            <v>PREGO DE ACO POLIDO COM CABECA 10 X 10 (7/8 X 17)</v>
          </cell>
          <cell r="C1673" t="str">
            <v xml:space="preserve">KG    </v>
          </cell>
          <cell r="D1673">
            <v>16.89</v>
          </cell>
        </row>
        <row r="1674">
          <cell r="A1674">
            <v>5066</v>
          </cell>
          <cell r="B1674" t="str">
            <v>PREGO DE ACO POLIDO COM CABECA 12 X 12</v>
          </cell>
          <cell r="C1674" t="str">
            <v xml:space="preserve">KG    </v>
          </cell>
          <cell r="D1674">
            <v>11.7</v>
          </cell>
        </row>
        <row r="1675">
          <cell r="A1675">
            <v>5067</v>
          </cell>
          <cell r="B1675" t="str">
            <v>PREGO DE ACO POLIDO COM CABECA 16 X 24 (2 1/4 X 12)</v>
          </cell>
          <cell r="C1675" t="str">
            <v xml:space="preserve">KG    </v>
          </cell>
          <cell r="D1675">
            <v>9.4600000000000009</v>
          </cell>
        </row>
        <row r="1676">
          <cell r="A1676">
            <v>5068</v>
          </cell>
          <cell r="B1676" t="str">
            <v>PREGO DE ACO POLIDO COM CABECA 17 X 21 (2 X 11)</v>
          </cell>
          <cell r="C1676" t="str">
            <v xml:space="preserve">KG    </v>
          </cell>
          <cell r="D1676">
            <v>8.8800000000000008</v>
          </cell>
        </row>
        <row r="1677">
          <cell r="A1677">
            <v>5069</v>
          </cell>
          <cell r="B1677" t="str">
            <v>PREGO DE ACO POLIDO COM CABECA 17 X 27 (2 1/2 X 11)</v>
          </cell>
          <cell r="C1677" t="str">
            <v xml:space="preserve">KG    </v>
          </cell>
          <cell r="D1677">
            <v>9.0500000000000007</v>
          </cell>
        </row>
        <row r="1678">
          <cell r="A1678">
            <v>5070</v>
          </cell>
          <cell r="B1678" t="str">
            <v>PREGO DE ACO POLIDO COM CABECA 17 X 30 (2 3/4 X 11)</v>
          </cell>
          <cell r="C1678" t="str">
            <v xml:space="preserve">KG    </v>
          </cell>
          <cell r="D1678">
            <v>9.15</v>
          </cell>
        </row>
        <row r="1679">
          <cell r="A1679">
            <v>5071</v>
          </cell>
          <cell r="B1679" t="str">
            <v>PREGO DE ACO POLIDO COM CABECA 18 X 24 (2 1/4 X 10)</v>
          </cell>
          <cell r="C1679" t="str">
            <v xml:space="preserve">KG    </v>
          </cell>
          <cell r="D1679">
            <v>8.8800000000000008</v>
          </cell>
        </row>
        <row r="1680">
          <cell r="A1680">
            <v>5072</v>
          </cell>
          <cell r="B1680" t="str">
            <v>PREGO DE ACO POLIDO COM CABECA 10 X 11 (1 X 17)</v>
          </cell>
          <cell r="C1680" t="str">
            <v xml:space="preserve">KG    </v>
          </cell>
          <cell r="D1680">
            <v>15.62</v>
          </cell>
        </row>
        <row r="1681">
          <cell r="A1681">
            <v>5073</v>
          </cell>
          <cell r="B1681" t="str">
            <v>PREGO DE ACO POLIDO COM CABECA 17 X 24 (2 1/4 X 11)</v>
          </cell>
          <cell r="C1681" t="str">
            <v xml:space="preserve">KG    </v>
          </cell>
          <cell r="D1681">
            <v>9.0500000000000007</v>
          </cell>
        </row>
        <row r="1682">
          <cell r="A1682">
            <v>5074</v>
          </cell>
          <cell r="B1682" t="str">
            <v>PREGO DE ACO POLIDO COM CABECA 15 X 18 (1 1/2 X 13)</v>
          </cell>
          <cell r="C1682" t="str">
            <v xml:space="preserve">KG    </v>
          </cell>
          <cell r="D1682">
            <v>9.9499999999999993</v>
          </cell>
        </row>
        <row r="1683">
          <cell r="A1683">
            <v>5075</v>
          </cell>
          <cell r="B1683" t="str">
            <v>PREGO DE ACO POLIDO COM CABECA 18 X 30 (2 3/4 X 10)</v>
          </cell>
          <cell r="C1683" t="str">
            <v xml:space="preserve">KG    </v>
          </cell>
          <cell r="D1683">
            <v>8.8800000000000008</v>
          </cell>
        </row>
        <row r="1684">
          <cell r="A1684">
            <v>5076</v>
          </cell>
          <cell r="B1684" t="str">
            <v>GRAMPO DE ACO POLIDO 1 " X 9</v>
          </cell>
          <cell r="C1684" t="str">
            <v xml:space="preserve">KG    </v>
          </cell>
          <cell r="D1684">
            <v>8.9700000000000006</v>
          </cell>
        </row>
        <row r="1685">
          <cell r="A1685">
            <v>5077</v>
          </cell>
          <cell r="B1685" t="str">
            <v>GRAMPO DE ACO POLIDO 7/8 " X 9</v>
          </cell>
          <cell r="C1685" t="str">
            <v xml:space="preserve">KG    </v>
          </cell>
          <cell r="D1685">
            <v>9.91</v>
          </cell>
        </row>
        <row r="1686">
          <cell r="A1686">
            <v>5078</v>
          </cell>
          <cell r="B1686" t="str">
            <v>PREGO DE ACO POLIDO COM CABECA 16 X 27 (2 1/2 X 12)</v>
          </cell>
          <cell r="C1686" t="str">
            <v xml:space="preserve">KG    </v>
          </cell>
          <cell r="D1686">
            <v>9.35</v>
          </cell>
        </row>
        <row r="1687">
          <cell r="A1687">
            <v>5080</v>
          </cell>
          <cell r="B1687" t="str">
            <v>PUXADOR CENTRAL, TIPO ALCA, EM ZAMAC CROMADO, COM ROSETAS, COMPRIMENTO *100* MM, PARA PORTA / JANELA EM MADEIRA OU METALICA - INCLUI PARAFUSOS</v>
          </cell>
          <cell r="C1687" t="str">
            <v xml:space="preserve">UN    </v>
          </cell>
          <cell r="D1687">
            <v>10.69</v>
          </cell>
        </row>
        <row r="1688">
          <cell r="A1688">
            <v>5081</v>
          </cell>
          <cell r="B1688" t="str">
            <v>BORBOLETA EM LATAO FUNDIDO CROMADO, PARA TRAVAR JANELA TIPO GUILHOTINA</v>
          </cell>
          <cell r="C1688" t="str">
            <v xml:space="preserve">PAR   </v>
          </cell>
          <cell r="D1688">
            <v>19.11</v>
          </cell>
        </row>
        <row r="1689">
          <cell r="A1689">
            <v>5085</v>
          </cell>
          <cell r="B1689" t="str">
            <v>CADEADO SIMPLES, EM LATAO MACICO CROMADO, LARGURA DE 35 MM,  HASTE DE ACO TEMPERADO, CEMENTADO (NAO LONGA), INCLUI 2 CHAVES</v>
          </cell>
          <cell r="C1689" t="str">
            <v xml:space="preserve">UN    </v>
          </cell>
          <cell r="D1689">
            <v>16.940000000000001</v>
          </cell>
        </row>
        <row r="1690">
          <cell r="A1690">
            <v>5086</v>
          </cell>
          <cell r="B1690" t="str">
            <v>CORRENTE DE ELO CURTO COMUM, SOLDADA, GALVANIZADA, ESPESSURA DO ELO = 1/2" (12,5 MM)</v>
          </cell>
          <cell r="C1690" t="str">
            <v xml:space="preserve">KG    </v>
          </cell>
          <cell r="D1690">
            <v>24.87</v>
          </cell>
        </row>
        <row r="1691">
          <cell r="A1691">
            <v>5088</v>
          </cell>
          <cell r="B1691" t="str">
            <v>PORTA CADEADO,  3 1/2", EM ACO ZINCADO, PRETO, PARA PORTAO E JANELA</v>
          </cell>
          <cell r="C1691" t="str">
            <v xml:space="preserve">UN    </v>
          </cell>
          <cell r="D1691">
            <v>2.4</v>
          </cell>
        </row>
        <row r="1692">
          <cell r="A1692">
            <v>5089</v>
          </cell>
          <cell r="B1692" t="str">
            <v>ROLO COMPACTADOR VIBRATÓRIO PÉ DE CARNEIRO PARA SOLOS, POTÊNCIA 80 HP, PESO OPERACIONAL SEM/COM LASTRO 7,4 / 8,8 T, LARGURA DE TRABALHO 1,68 M - MANUTENÇÃO. AF_02/2016</v>
          </cell>
          <cell r="C1692" t="str">
            <v>H</v>
          </cell>
          <cell r="D1692">
            <v>19.96</v>
          </cell>
        </row>
        <row r="1693">
          <cell r="A1693">
            <v>5090</v>
          </cell>
          <cell r="B1693" t="str">
            <v>CADEADO SIMPLES/COMUM, EM LATAO MACICO CROMADO, LARGURA DE 25 MM,  HASTE DE ACO TEMPERADO, CEMENTADO (NAO LONGA), INCLUI 2 CHAVES</v>
          </cell>
          <cell r="C1693" t="str">
            <v xml:space="preserve">UN    </v>
          </cell>
          <cell r="D1693">
            <v>15.2</v>
          </cell>
        </row>
        <row r="1694">
          <cell r="A1694">
            <v>5091</v>
          </cell>
          <cell r="B1694" t="str">
            <v>CARRANCA PARA JANELA VENEZIANA DE ABRIR, EM LATAO CROMADO, SIMPLES, PARA APARAFUSAR NA PAREDE</v>
          </cell>
          <cell r="C1694" t="str">
            <v xml:space="preserve">UN    </v>
          </cell>
          <cell r="D1694">
            <v>14.84</v>
          </cell>
        </row>
        <row r="1695">
          <cell r="A1695">
            <v>5092</v>
          </cell>
          <cell r="B1695" t="str">
            <v>GONZO DE EMBUTIR, EM LATAO / ZAMAC, *20 X 48* MM, PARA JANELA BASCULANTE / PIVOTANTE -  INCLUI PARAFUSOS</v>
          </cell>
          <cell r="C1695" t="str">
            <v xml:space="preserve">PAR   </v>
          </cell>
          <cell r="D1695">
            <v>13.33</v>
          </cell>
        </row>
        <row r="1696">
          <cell r="A1696">
            <v>5093</v>
          </cell>
          <cell r="B1696" t="str">
            <v>LEVANTADOR DE JANELA GUILHOTINA, EM LATAO CROMADO</v>
          </cell>
          <cell r="C1696" t="str">
            <v xml:space="preserve">PAR   </v>
          </cell>
          <cell r="D1696">
            <v>13.19</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68.510000000000005</v>
          </cell>
        </row>
        <row r="1700">
          <cell r="A1700">
            <v>5318</v>
          </cell>
          <cell r="B1700" t="str">
            <v>SOLVENTE DILUENTE A BASE DE AGUARRAS</v>
          </cell>
          <cell r="C1700" t="str">
            <v xml:space="preserve">L     </v>
          </cell>
          <cell r="D1700">
            <v>10.96</v>
          </cell>
        </row>
        <row r="1701">
          <cell r="A1701">
            <v>5320</v>
          </cell>
          <cell r="B1701" t="str">
            <v>REMOVEDOR DE TINTA OLEO/ESMALTE VERNIZ</v>
          </cell>
          <cell r="C1701" t="str">
            <v xml:space="preserve">L     </v>
          </cell>
          <cell r="D1701">
            <v>29.47</v>
          </cell>
        </row>
        <row r="1702">
          <cell r="A1702">
            <v>5327</v>
          </cell>
          <cell r="B1702" t="str">
            <v>PIGMENTO EM PO PARA ARGAMASSAS, CIMENTOS E OUTROS</v>
          </cell>
          <cell r="C1702" t="str">
            <v xml:space="preserve">KG    </v>
          </cell>
          <cell r="D1702">
            <v>26.42</v>
          </cell>
        </row>
        <row r="1703">
          <cell r="A1703">
            <v>5328</v>
          </cell>
          <cell r="B1703" t="str">
            <v>CORANTE LIQUIDO PARA TINTA PVA, BISNAGA 50 ML</v>
          </cell>
          <cell r="C1703" t="str">
            <v xml:space="preserve">UN    </v>
          </cell>
          <cell r="D1703">
            <v>3.83</v>
          </cell>
        </row>
        <row r="1704">
          <cell r="A1704">
            <v>5330</v>
          </cell>
          <cell r="B1704" t="str">
            <v>DILUENTE EPOXI</v>
          </cell>
          <cell r="C1704" t="str">
            <v xml:space="preserve">L     </v>
          </cell>
          <cell r="D1704">
            <v>32.409999999999997</v>
          </cell>
        </row>
        <row r="1705">
          <cell r="A1705">
            <v>5333</v>
          </cell>
          <cell r="B1705" t="str">
            <v>OLEO DE LINHACA</v>
          </cell>
          <cell r="C1705" t="str">
            <v xml:space="preserve">L     </v>
          </cell>
          <cell r="D1705">
            <v>16.649999999999999</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54.27</v>
          </cell>
        </row>
        <row r="1710">
          <cell r="A1710">
            <v>5631</v>
          </cell>
          <cell r="B1710" t="str">
            <v>ESCAVADEIRA HIDRÁULICA SOBRE ESTEIRAS, CAÇAMBA 0,80 M3, PESO OPERACIONAL 17 T, POTENCIA BRUTA 111 HP - CHP DIURNO. AF_06/2014</v>
          </cell>
          <cell r="C1710" t="str">
            <v>CHP</v>
          </cell>
          <cell r="D1710">
            <v>130.05000000000001</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1.07</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41.53</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19.2</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95.96</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88.75</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92.02</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33.729999999999997</v>
          </cell>
        </row>
        <row r="1723">
          <cell r="A1723">
            <v>5689</v>
          </cell>
          <cell r="B1723" t="str">
            <v>GRADE DE DISCO CONTROLE REMOTO REBOCÁVEL, COM 24 DISCOS 24 X 6 MM COM PNEUS PARA TRANSPORTE - CHP DIURNO. AF_06/2014</v>
          </cell>
          <cell r="C1723" t="str">
            <v>CHP</v>
          </cell>
          <cell r="D1723">
            <v>3.02</v>
          </cell>
        </row>
        <row r="1724">
          <cell r="A1724">
            <v>5690</v>
          </cell>
          <cell r="B1724" t="str">
            <v>GRADE DE DISCO CONTROLE REMOTO REBOCÁVEL, COM 24 DISCOS 24 X 6 MM COM PNEUS PARA TRANSPORTE - CHI DIURNO. AF_06/2014</v>
          </cell>
          <cell r="C1724" t="str">
            <v>CHI</v>
          </cell>
          <cell r="D1724">
            <v>1.95</v>
          </cell>
        </row>
        <row r="1725">
          <cell r="A1725">
            <v>5692</v>
          </cell>
          <cell r="B1725" t="str">
            <v>MOTOBOMBA CENTRÍFUGA, MOTOR A GASOLINA, POTÊNCIA 5,42 HP, BOCAIS 1 1/2" X 1", DIÂMETRO ROTOR 143 MM HM/Q = 6 MCA / 16,8 M3/H A 38 MCA / 6,6 M3/H - MANUTENÇÃO. AF_06/2014</v>
          </cell>
          <cell r="C1725" t="str">
            <v>H</v>
          </cell>
          <cell r="D1725">
            <v>0.14000000000000001</v>
          </cell>
        </row>
        <row r="1726">
          <cell r="A1726">
            <v>5693</v>
          </cell>
          <cell r="B1726" t="str">
            <v>MOTOBOMBA CENTRÍFUGA, MOTOR A GASOLINA, POTÊNCIA 5,42 HP, BOCAIS 1 1/2" X 1", DIÂMETRO ROTOR 143 MM HM/Q = 6 MCA / 16,8 M3/H A 38 MCA / 6,6 M3/H - MATERIAIS NA OPERAÇÃO. AF_06/2014</v>
          </cell>
          <cell r="C1726" t="str">
            <v>H</v>
          </cell>
          <cell r="D1726">
            <v>3.28</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17.86</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11.1</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56.63</v>
          </cell>
        </row>
        <row r="1732">
          <cell r="A1732">
            <v>5711</v>
          </cell>
          <cell r="B1732" t="str">
            <v>VIBROACABADORA DE ASFALTO SOBRE ESTEIRAS, LARGURA DE PAVIMENTAÇÃO 1,90 M A 5,30 M, POTÊNCIA 105 HP CAPACIDADE 450 T/H - MATERIAIS NA OPERAÇÃO. AF_11/2014</v>
          </cell>
          <cell r="C1732" t="str">
            <v>H</v>
          </cell>
          <cell r="D1732">
            <v>51.32</v>
          </cell>
        </row>
        <row r="1733">
          <cell r="A1733">
            <v>5714</v>
          </cell>
          <cell r="B1733" t="str">
            <v>TRATOR DE PNEUS, POTÊNCIA 85 CV, TRAÇÃO 4X4, PESO COM LASTRO DE 4.675 KG - MANUTENÇÃO. AF_06/2014</v>
          </cell>
          <cell r="C1733" t="str">
            <v>H</v>
          </cell>
          <cell r="D1733">
            <v>7.69</v>
          </cell>
        </row>
        <row r="1734">
          <cell r="A1734">
            <v>5715</v>
          </cell>
          <cell r="B1734" t="str">
            <v>TRATOR DE PNEUS, POTÊNCIA 85 CV, TRAÇÃO 4X4, PESO COM LASTRO DE 4.675 KG - MATERIAIS NA OPERAÇÃO. AF_06/2014</v>
          </cell>
          <cell r="C1734" t="str">
            <v>H</v>
          </cell>
          <cell r="D1734">
            <v>40.98</v>
          </cell>
        </row>
        <row r="1735">
          <cell r="A1735">
            <v>5718</v>
          </cell>
          <cell r="B1735" t="str">
            <v>TRATOR DE ESTEIRAS, POTÊNCIA 170 HP, PESO OPERACIONAL 19 T, CAÇAMBA 5,2 M3 - MATERIAIS NA OPERAÇÃO. AF_06/2014</v>
          </cell>
          <cell r="C1735" t="str">
            <v>H</v>
          </cell>
          <cell r="D1735">
            <v>83.1</v>
          </cell>
        </row>
        <row r="1736">
          <cell r="A1736">
            <v>5721</v>
          </cell>
          <cell r="B1736" t="str">
            <v>TRATOR DE ESTEIRAS, POTÊNCIA 150 HP, PESO OPERACIONAL 16,7 T, COM RODA MOTRIZ ELEVADA E LÂMINA 3,18 M3 - MATERIAIS NA OPERAÇÃO. AF_06/2014</v>
          </cell>
          <cell r="C1736" t="str">
            <v>H</v>
          </cell>
          <cell r="D1736">
            <v>73.3</v>
          </cell>
        </row>
        <row r="1737">
          <cell r="A1737">
            <v>5722</v>
          </cell>
          <cell r="B1737" t="str">
            <v>TRATOR DE ESTEIRAS, POTÊNCIA 347 HP, PESO OPERACIONAL 38,5 T, COM LÂMINA 8,70 M3 - MATERIAIS NA OPERAÇÃO. AF_06/2014</v>
          </cell>
          <cell r="C1737" t="str">
            <v>H</v>
          </cell>
          <cell r="D1737">
            <v>169.62</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5.79</v>
          </cell>
        </row>
        <row r="1740">
          <cell r="A1740">
            <v>5729</v>
          </cell>
          <cell r="B1740" t="str">
            <v>ROLO COMPACTADOR VIBRATÓRIO TANDEM AÇO LISO, POTÊNCIA 58 HP, PESO SEM/COM LASTRO 6,5 / 9,4 T, LARGURA DE TRABALHO 1,2 M - MANUTENÇÃO. AF_06/2014</v>
          </cell>
          <cell r="C1740" t="str">
            <v>H</v>
          </cell>
          <cell r="D1740">
            <v>23.58</v>
          </cell>
        </row>
        <row r="1741">
          <cell r="A1741">
            <v>5730</v>
          </cell>
          <cell r="B1741" t="str">
            <v>ROLO COMPACTADOR VIBRATÓRIO TANDEM AÇO LISO, POTÊNCIA 58 HP, PESO SEM/COM LASTRO 6,5 / 9,4 T, LARGURA DE TRABALHO 1,2 M - MATERIAIS NA OPERAÇÃO. AF_06/2014</v>
          </cell>
          <cell r="C1741" t="str">
            <v>H</v>
          </cell>
          <cell r="D1741">
            <v>28.35</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38.11</v>
          </cell>
        </row>
        <row r="1744">
          <cell r="A1744">
            <v>5738</v>
          </cell>
          <cell r="B1744" t="str">
            <v>ROLO COMPACTADOR VIBRATÓRIO PÉ DE CARNEIRO, OPERADO POR CONTROLE REMOTO, POTÊNCIA 12,5 KW, PESO OPERACIONAL 1,675 T, LARGURA DE TRABALHO 0,85 M - DEPRECIAÇÃO. AF_02/2016</v>
          </cell>
          <cell r="C1744" t="str">
            <v>H</v>
          </cell>
          <cell r="D1744">
            <v>20.96</v>
          </cell>
        </row>
        <row r="1745">
          <cell r="A1745">
            <v>5739</v>
          </cell>
          <cell r="B1745" t="str">
            <v>ROLO COMPACTADOR VIBRATÓRIO PÉ DE CARNEIRO, OPERADO POR CONTROLE REMOTO, POTÊNCIA 12,5 KW, PESO OPERACIONAL 1,675 T, LARGURA DE TRABALHO 0,85 M - MANUTENÇÃO. AF_02/2016</v>
          </cell>
          <cell r="C1745" t="str">
            <v>H</v>
          </cell>
          <cell r="D1745">
            <v>26.24</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15.9</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91.14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17.559999999999999</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2.0699999999999998</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96.27</v>
          </cell>
        </row>
        <row r="1756">
          <cell r="A1756">
            <v>5795</v>
          </cell>
          <cell r="B1756" t="str">
            <v>MARTELETE OU ROMPEDOR PNEUMÁTICO MANUAL, 28 KG, COM SILENCIADOR - CHP DIURNO. AF_07/2016</v>
          </cell>
          <cell r="C1756" t="str">
            <v>CHP</v>
          </cell>
          <cell r="D1756">
            <v>13.41</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0.15</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156.22</v>
          </cell>
        </row>
        <row r="1761">
          <cell r="A1761">
            <v>5823</v>
          </cell>
          <cell r="B1761" t="str">
            <v>USINA DE CONCRETO FIXA, CAPACIDADE NOMINAL DE 90 A 120 M3/H, SEM SILO - CHP DIURNO. AF_07/2016</v>
          </cell>
          <cell r="C1761" t="str">
            <v>CHP</v>
          </cell>
          <cell r="D1761">
            <v>162.37</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124.91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22.67</v>
          </cell>
        </row>
        <row r="1764">
          <cell r="A1764">
            <v>5829</v>
          </cell>
          <cell r="B1764" t="str">
            <v>USINA DE CONCRETO FIXA, CAPACIDADE NOMINAL DE 90 A 120 M3/H, SEM SILO - CHI DIURNO. AF_07/2016</v>
          </cell>
          <cell r="C1764" t="str">
            <v>CHI</v>
          </cell>
          <cell r="D1764">
            <v>112.62</v>
          </cell>
        </row>
        <row r="1765">
          <cell r="A1765">
            <v>5835</v>
          </cell>
          <cell r="B1765" t="str">
            <v>VIBROACABADORA DE ASFALTO SOBRE ESTEIRAS, LARGURA DE PAVIMENTAÇÃO 1,90 M A 5,30 M, POTÊNCIA 105 HP CAPACIDADE 450 T/H - CHP DIURNO. AF_11/2014</v>
          </cell>
          <cell r="C1765" t="str">
            <v>CHP</v>
          </cell>
          <cell r="D1765">
            <v>171.12</v>
          </cell>
        </row>
        <row r="1766">
          <cell r="A1766">
            <v>5837</v>
          </cell>
          <cell r="B1766" t="str">
            <v>VIBROACABADORA DE ASFALTO SOBRE ESTEIRAS, LARGURA DE PAVIMENTAÇÃO 1,90 M A 5,30 M, POTÊNCIA 105 HP CAPACIDADE 450 T/H - CHI DIURNO. AF_11/2014</v>
          </cell>
          <cell r="C1766" t="str">
            <v>CHI</v>
          </cell>
          <cell r="D1766">
            <v>63.17</v>
          </cell>
        </row>
        <row r="1767">
          <cell r="A1767">
            <v>5839</v>
          </cell>
          <cell r="B1767" t="str">
            <v>VASSOURA MECÂNICA REBOCÁVEL COM ESCOVA CILÍNDRICA, LARGURA ÚTIL DE VARRIMENTO DE 2,44 M - CHP DIURNO. AF_06/2014</v>
          </cell>
          <cell r="C1767" t="str">
            <v>CHP</v>
          </cell>
          <cell r="D1767">
            <v>4.46</v>
          </cell>
        </row>
        <row r="1768">
          <cell r="A1768">
            <v>5841</v>
          </cell>
          <cell r="B1768" t="str">
            <v>VASSOURA MECÂNICA REBOCÁVEL COM ESCOVA CILÍNDRICA, LARGURA ÚTIL DE VARRIMENTO DE 2,44 M - CHI DIURNO. AF_06/2014</v>
          </cell>
          <cell r="C1768" t="str">
            <v>CHI</v>
          </cell>
          <cell r="D1768">
            <v>2.23</v>
          </cell>
        </row>
        <row r="1769">
          <cell r="A1769">
            <v>5843</v>
          </cell>
          <cell r="B1769" t="str">
            <v>TRATOR DE PNEUS, POTÊNCIA 122 CV, TRAÇÃO 4X4, PESO COM LASTRO DE 4.510 KG - CHP DIURNO. AF_06/2014</v>
          </cell>
          <cell r="C1769" t="str">
            <v>CHP</v>
          </cell>
          <cell r="D1769">
            <v>97.19</v>
          </cell>
        </row>
        <row r="1770">
          <cell r="A1770">
            <v>5845</v>
          </cell>
          <cell r="B1770" t="str">
            <v>TRATOR DE PNEUS, POTÊNCIA 122 CV, TRAÇÃO 4X4, PESO COM LASTRO DE 4.510 KG - CHI DIURNO. AF_06/2014</v>
          </cell>
          <cell r="C1770" t="str">
            <v>CHI</v>
          </cell>
          <cell r="D1770">
            <v>27.87</v>
          </cell>
        </row>
        <row r="1771">
          <cell r="A1771">
            <v>5847</v>
          </cell>
          <cell r="B1771" t="str">
            <v>TRATOR DE ESTEIRAS, POTÊNCIA 170 HP, PESO OPERACIONAL 19 T, CAÇAMBA 5,2 M3 - CHP DIURNO. AF_06/2014</v>
          </cell>
          <cell r="C1771" t="str">
            <v>CHP</v>
          </cell>
          <cell r="D1771">
            <v>164.68</v>
          </cell>
        </row>
        <row r="1772">
          <cell r="A1772">
            <v>5849</v>
          </cell>
          <cell r="B1772" t="str">
            <v>TRATOR DE ESTEIRAS, POTÊNCIA 170 HP, PESO OPERACIONAL 19 T, CAÇAMBA 5,2 M3 - CHI DIURNO. AF_06/2014</v>
          </cell>
          <cell r="C1772" t="str">
            <v>CHI</v>
          </cell>
          <cell r="D1772">
            <v>44.98</v>
          </cell>
        </row>
        <row r="1773">
          <cell r="A1773">
            <v>5851</v>
          </cell>
          <cell r="B1773" t="str">
            <v>TRATOR DE ESTEIRAS, POTÊNCIA 150 HP, PESO OPERACIONAL 16,7 T, COM RODA MOTRIZ ELEVADA E LÂMINA 3,18 M3 - CHP DIURNO. AF_06/2014</v>
          </cell>
          <cell r="C1773" t="str">
            <v>CHP</v>
          </cell>
          <cell r="D1773">
            <v>155.30000000000001</v>
          </cell>
        </row>
        <row r="1774">
          <cell r="A1774">
            <v>5853</v>
          </cell>
          <cell r="B1774" t="str">
            <v>TRATOR DE ESTEIRAS, POTÊNCIA 150 HP, PESO OPERACIONAL 16,7 T, COM RODA MOTRIZ ELEVADA E LÂMINA 3,18 M3 - CHI DIURNO. AF_06/2014</v>
          </cell>
          <cell r="C1774" t="str">
            <v>CHI</v>
          </cell>
          <cell r="D1774">
            <v>45.17</v>
          </cell>
        </row>
        <row r="1775">
          <cell r="A1775">
            <v>5855</v>
          </cell>
          <cell r="B1775" t="str">
            <v>TRATOR DE ESTEIRAS, POTÊNCIA 347 HP, PESO OPERACIONAL 38,5 T, COM LÂMINA 8,70 M3 - CHP DIURNO. AF_06/2014</v>
          </cell>
          <cell r="C1775" t="str">
            <v>CHP</v>
          </cell>
          <cell r="D1775">
            <v>402.37</v>
          </cell>
        </row>
        <row r="1776">
          <cell r="A1776">
            <v>5857</v>
          </cell>
          <cell r="B1776" t="str">
            <v>TRATOR DE ESTEIRAS, POTÊNCIA 347 HP, PESO OPERACIONAL 38,5 T, COM LÂMINA 8,70 M3 - CHI DIURNO. AF_06/2014</v>
          </cell>
          <cell r="C1776" t="str">
            <v>CHI</v>
          </cell>
          <cell r="D1776">
            <v>112.1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11.63</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5.84</v>
          </cell>
        </row>
        <row r="1779">
          <cell r="A1779">
            <v>5867</v>
          </cell>
          <cell r="B1779" t="str">
            <v>ROLO COMPACTADOR VIBRATÓRIO TANDEM AÇO LISO, POTÊNCIA 58 HP, PESO SEM/COM LASTRO 6,5 / 9,4 T, LARGURA DE TRABALHO 1,2 M - CHP DIURNO. AF_06/2014</v>
          </cell>
          <cell r="C1779" t="str">
            <v>CHP</v>
          </cell>
          <cell r="D1779">
            <v>90.08</v>
          </cell>
        </row>
        <row r="1780">
          <cell r="A1780">
            <v>5869</v>
          </cell>
          <cell r="B1780" t="str">
            <v>ROLO COMPACTADOR VIBRATÓRIO TANDEM AÇO LISO, POTÊNCIA 58 HP, PESO SEM/COM LASTRO 6,5 / 9,4 T, LARGURA DE TRABALHO 1,2 M - CHI DIURNO. AF_06/2014</v>
          </cell>
          <cell r="C1780" t="str">
            <v>CHI</v>
          </cell>
          <cell r="D1780">
            <v>38.15</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87.92</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75.25</v>
          </cell>
        </row>
        <row r="1784">
          <cell r="A1784">
            <v>5881</v>
          </cell>
          <cell r="B1784" t="str">
            <v>ROLO COMPACTADOR VIBRATÓRIO PÉ DE CARNEIRO, OPERADO POR CONTROLE REMOTO, POTÊNCIA 12,5 KW, PESO OPERACIONAL 1,675 T, LARGURA DE TRABALHO 0,85 M - CHI DIURNO. AF_02/2016</v>
          </cell>
          <cell r="C1784" t="str">
            <v>CHI</v>
          </cell>
          <cell r="D1784">
            <v>40.82</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71.8</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31.93</v>
          </cell>
        </row>
        <row r="1787">
          <cell r="A1787">
            <v>5890</v>
          </cell>
          <cell r="B1787" t="str">
            <v>CAMINHÃO TOCO, PESO BRUTO TOTAL 14.300 KG, CARGA ÚTIL MÁXIMA 9590 KG, DISTÂNCIA ENTRE EIXOS 4,76 M, POTÊNCIA 185 CV (NÃO INCLUI CARROCERIA) - CHP DIURNO. AF_06/2014</v>
          </cell>
          <cell r="C1787" t="str">
            <v>CHP</v>
          </cell>
          <cell r="D1787">
            <v>124.86</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123.37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156.24</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27.77</v>
          </cell>
        </row>
        <row r="1793">
          <cell r="A1793">
            <v>5909</v>
          </cell>
          <cell r="B1793" t="str">
            <v>ESPARGIDOR DE ASFALTO PRESSURIZADO COM TANQUE DE 2500 L, REBOCÁVEL COM MOTOR A GASOLINA POTÊNCIA 3,4 HP - CHP DIURNO. AF_07/2014</v>
          </cell>
          <cell r="C1793" t="str">
            <v>CHP</v>
          </cell>
          <cell r="D1793">
            <v>20.7</v>
          </cell>
        </row>
        <row r="1794">
          <cell r="A1794">
            <v>5911</v>
          </cell>
          <cell r="B1794" t="str">
            <v>ESPARGIDOR DE ASFALTO PRESSURIZADO COM TANQUE DE 2500 L, REBOCÁVEL COM MOTOR A GASOLINA POTÊNCIA 3,4 HP - CHI DIURNO. AF_07/2014</v>
          </cell>
          <cell r="C1794" t="str">
            <v>CHI</v>
          </cell>
          <cell r="D1794">
            <v>16.940000000000001</v>
          </cell>
        </row>
        <row r="1795">
          <cell r="A1795">
            <v>5921</v>
          </cell>
          <cell r="B1795" t="str">
            <v>GRADE DE DISCO REBOCÁVEL COM 20 DISCOS 24" X 6 MM COM PNEUS PARA TRANSPORTE - CHP DIURNO. AF_06/2014</v>
          </cell>
          <cell r="C1795" t="str">
            <v>CHP</v>
          </cell>
          <cell r="D1795">
            <v>2.37</v>
          </cell>
        </row>
        <row r="1796">
          <cell r="A1796">
            <v>5923</v>
          </cell>
          <cell r="B1796" t="str">
            <v>GRADE DE DISCO REBOCÁVEL COM 20 DISCOS 24" X 6 MM COM PNEUS PARA TRANSPORTE - CHI DIURNO. AF_06/2014</v>
          </cell>
          <cell r="C1796" t="str">
            <v>CHI</v>
          </cell>
          <cell r="D1796">
            <v>1.53</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131.38</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26.16</v>
          </cell>
        </row>
        <row r="1799">
          <cell r="A1799">
            <v>5932</v>
          </cell>
          <cell r="B1799" t="str">
            <v>MOTONIVELADORA POTÊNCIA BÁSICA LÍQUIDA (PRIMEIRA MARCHA) 125 HP, PESO BRUTO 13032 KG, LARGURA DA LÂMINA DE 3,7 M - CHP DIURNO. AF_06/2014</v>
          </cell>
          <cell r="C1799" t="str">
            <v>CHP</v>
          </cell>
          <cell r="D1799">
            <v>156.75</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112.27</v>
          </cell>
        </row>
        <row r="1802">
          <cell r="A1802">
            <v>5942</v>
          </cell>
          <cell r="B1802" t="str">
            <v>PÁ CARREGADEIRA SOBRE RODAS, POTÊNCIA LÍQUIDA 128 HP, CAPACIDADE DA CAÇAMBA 1,7 A 2,8 M3, PESO OPERACIONAL 11632 KG - CHI DIURNO. AF_06/2014</v>
          </cell>
          <cell r="C1802" t="str">
            <v>CHI</v>
          </cell>
          <cell r="D1802">
            <v>32.9</v>
          </cell>
        </row>
        <row r="1803">
          <cell r="A1803">
            <v>5944</v>
          </cell>
          <cell r="B1803" t="str">
            <v>PÁ CARREGADEIRA SOBRE RODAS, POTÊNCIA 197 HP, CAPACIDADE DA CAÇAMBA 2,5 A 3,5 M3, PESO OPERACIONAL 18338 KG - CHP DIURNO. AF_06/2014</v>
          </cell>
          <cell r="C1803" t="str">
            <v>CHP</v>
          </cell>
          <cell r="D1803">
            <v>158.99</v>
          </cell>
        </row>
        <row r="1804">
          <cell r="A1804">
            <v>5946</v>
          </cell>
          <cell r="B1804" t="str">
            <v>PÁ CARREGADEIRA SOBRE RODAS, POTÊNCIA 197 HP, CAPACIDADE DA CAÇAMBA 2,5 A 3,5 M3, PESO OPERACIONAL 18338 KG - CHI DIURNO. AF_06/2014</v>
          </cell>
          <cell r="C1804" t="str">
            <v>CHI</v>
          </cell>
          <cell r="D1804">
            <v>39.43</v>
          </cell>
        </row>
        <row r="1805">
          <cell r="A1805">
            <v>5952</v>
          </cell>
          <cell r="B1805" t="str">
            <v>MARTELETE OU ROMPEDOR PNEUMÁTICO MANUAL, 28 KG, COM SILENCIADOR - CHI DIURNO. AF_07/2016</v>
          </cell>
          <cell r="C1805" t="str">
            <v>CHI</v>
          </cell>
          <cell r="D1805">
            <v>11.92</v>
          </cell>
        </row>
        <row r="1806">
          <cell r="A1806">
            <v>5953</v>
          </cell>
          <cell r="B1806" t="str">
            <v>COMPRESSOR DE AR REBOCÁVEL, VAZÃO 189 PCM, PRESSÃO EFETIVA DE TRABALHO 102 PSI, MOTOR DIESEL, POTÊNCIA 63 CV - CHP DIURNO. AF_06/2015</v>
          </cell>
          <cell r="C1806" t="str">
            <v>CHP</v>
          </cell>
          <cell r="D1806">
            <v>35.21</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27.45</v>
          </cell>
        </row>
        <row r="1809">
          <cell r="A1809">
            <v>5968</v>
          </cell>
          <cell r="B1809" t="str">
            <v>IMPERMEABILIZACAO DE SUPERFICIE COM ARGAMASSA DE CIMENTO E AREIA (MEDIA), TRACO 1:3, COM ADITIVO IMPERMEABILIZANTE, E=2CM.</v>
          </cell>
          <cell r="C1809" t="str">
            <v>M2</v>
          </cell>
          <cell r="D1809">
            <v>34.119999999999997</v>
          </cell>
        </row>
        <row r="1810">
          <cell r="A1810">
            <v>5991</v>
          </cell>
          <cell r="B1810" t="str">
            <v>BARRA LISA COM ARGAMASSA TRACO 1:4 (CIMENTO E AREIA GROSSA), ESPESSURA 2,0CM, INCLUSO ADITIVO IMPERMEABILIZANTE, PREPARO MECANICO DA ARGAMASSA</v>
          </cell>
          <cell r="C1810" t="str">
            <v>M2</v>
          </cell>
          <cell r="D1810">
            <v>36.909999999999997</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38.9</v>
          </cell>
        </row>
        <row r="1813">
          <cell r="A1813">
            <v>6006</v>
          </cell>
          <cell r="B1813" t="str">
            <v>REGISTRO GAVETA COM ACABAMENTO E CANOPLA CROMADOS, SIMPLES, BITOLA 1/2 " (REF 1509)</v>
          </cell>
          <cell r="C1813" t="str">
            <v xml:space="preserve">UN    </v>
          </cell>
          <cell r="D1813">
            <v>34.479999999999997</v>
          </cell>
        </row>
        <row r="1814">
          <cell r="A1814">
            <v>6010</v>
          </cell>
          <cell r="B1814" t="str">
            <v>REGISTRO GAVETA BRUTO EM LATAO FORJADO, BITOLA 1 1/2 " (REF 1509)</v>
          </cell>
          <cell r="C1814" t="str">
            <v xml:space="preserve">UN    </v>
          </cell>
          <cell r="D1814">
            <v>43.3</v>
          </cell>
        </row>
        <row r="1815">
          <cell r="A1815">
            <v>6011</v>
          </cell>
          <cell r="B1815" t="str">
            <v>REGISTRO GAVETA BRUTO EM LATAO FORJADO, BITOLA 2 1/2 " (REF 1509)</v>
          </cell>
          <cell r="C1815" t="str">
            <v xml:space="preserve">UN    </v>
          </cell>
          <cell r="D1815">
            <v>125.09</v>
          </cell>
        </row>
        <row r="1816">
          <cell r="A1816">
            <v>6012</v>
          </cell>
          <cell r="B1816" t="str">
            <v>REGISTRO GAVETA BRUTO EM LATAO FORJADO, BITOLA 3 " (REF 1509)</v>
          </cell>
          <cell r="C1816" t="str">
            <v xml:space="preserve">UN    </v>
          </cell>
          <cell r="D1816">
            <v>151.44999999999999</v>
          </cell>
        </row>
        <row r="1817">
          <cell r="A1817">
            <v>6013</v>
          </cell>
          <cell r="B1817" t="str">
            <v>REGISTRO GAVETA COM ACABAMENTO E CANOPLA CROMADOS, SIMPLES, BITOLA 1 " (REF 1509)</v>
          </cell>
          <cell r="C1817" t="str">
            <v xml:space="preserve">UN    </v>
          </cell>
          <cell r="D1817">
            <v>47.62</v>
          </cell>
        </row>
        <row r="1818">
          <cell r="A1818">
            <v>6014</v>
          </cell>
          <cell r="B1818" t="str">
            <v>REGISTRO GAVETA COM ACABAMENTO E CANOPLA CROMADOS, SIMPLES, BITOLA 1 1/4 " (REF 1509)</v>
          </cell>
          <cell r="C1818" t="str">
            <v xml:space="preserve">UN    </v>
          </cell>
          <cell r="D1818">
            <v>66.2</v>
          </cell>
        </row>
        <row r="1819">
          <cell r="A1819">
            <v>6015</v>
          </cell>
          <cell r="B1819" t="str">
            <v>REGISTRO GAVETA COM ACABAMENTO E CANOPLA CROMADOS, SIMPLES, BITOLA 1 1/2 " (REF 1509)</v>
          </cell>
          <cell r="C1819" t="str">
            <v xml:space="preserve">UN    </v>
          </cell>
          <cell r="D1819">
            <v>69.239999999999995</v>
          </cell>
        </row>
        <row r="1820">
          <cell r="A1820">
            <v>6016</v>
          </cell>
          <cell r="B1820" t="str">
            <v>REGISTRO GAVETA BRUTO EM LATAO FORJADO, BITOLA 3/4 " (REF 1509)</v>
          </cell>
          <cell r="C1820" t="str">
            <v xml:space="preserve">UN    </v>
          </cell>
          <cell r="D1820">
            <v>15.94</v>
          </cell>
        </row>
        <row r="1821">
          <cell r="A1821">
            <v>6017</v>
          </cell>
          <cell r="B1821" t="str">
            <v>REGISTRO GAVETA BRUTO EM LATAO FORJADO, BITOLA 1 1/4 " (REF 1509)</v>
          </cell>
          <cell r="C1821" t="str">
            <v xml:space="preserve">UN    </v>
          </cell>
          <cell r="D1821">
            <v>34.299999999999997</v>
          </cell>
        </row>
        <row r="1822">
          <cell r="A1822">
            <v>6019</v>
          </cell>
          <cell r="B1822" t="str">
            <v>REGISTRO GAVETA BRUTO EM LATAO FORJADO, BITOLA 1 " (REF 1509)</v>
          </cell>
          <cell r="C1822" t="str">
            <v xml:space="preserve">UN    </v>
          </cell>
          <cell r="D1822">
            <v>25.17</v>
          </cell>
        </row>
        <row r="1823">
          <cell r="A1823">
            <v>6020</v>
          </cell>
          <cell r="B1823" t="str">
            <v>REGISTRO GAVETA BRUTO EM LATAO FORJADO, BITOLA 1/2 " (REF 1509)</v>
          </cell>
          <cell r="C1823" t="str">
            <v xml:space="preserve">UN    </v>
          </cell>
          <cell r="D1823">
            <v>15.11</v>
          </cell>
        </row>
        <row r="1824">
          <cell r="A1824">
            <v>6021</v>
          </cell>
          <cell r="B1824" t="str">
            <v>REGISTRO PRESSAO COM ACABAMENTO E CANOPLA CROMADA, SIMPLES, BITOLA 1/2 " (REF 1416)</v>
          </cell>
          <cell r="C1824" t="str">
            <v xml:space="preserve">UN    </v>
          </cell>
          <cell r="D1824">
            <v>35.49</v>
          </cell>
        </row>
        <row r="1825">
          <cell r="A1825">
            <v>6024</v>
          </cell>
          <cell r="B1825" t="str">
            <v>REGISTRO PRESSAO COM ACABAMENTO E CANOPLA CROMADA, SIMPLES, BITOLA 3/4 " (REF 1416)</v>
          </cell>
          <cell r="C1825" t="str">
            <v xml:space="preserve">UN    </v>
          </cell>
          <cell r="D1825">
            <v>36.69</v>
          </cell>
        </row>
        <row r="1826">
          <cell r="A1826">
            <v>6027</v>
          </cell>
          <cell r="B1826" t="str">
            <v>REGISTRO GAVETA BRUTO EM LATAO FORJADO, BITOLA 4 " (REF 1509)</v>
          </cell>
          <cell r="C1826" t="str">
            <v xml:space="preserve">UN    </v>
          </cell>
          <cell r="D1826">
            <v>315.57</v>
          </cell>
        </row>
        <row r="1827">
          <cell r="A1827">
            <v>6028</v>
          </cell>
          <cell r="B1827" t="str">
            <v>REGISTRO GAVETA BRUTO EM LATAO FORJADO, BITOLA 2 " (REF 1509)</v>
          </cell>
          <cell r="C1827" t="str">
            <v xml:space="preserve">UN    </v>
          </cell>
          <cell r="D1827">
            <v>60.32</v>
          </cell>
        </row>
        <row r="1828">
          <cell r="A1828">
            <v>6029</v>
          </cell>
          <cell r="B1828" t="str">
            <v>REGISTRO DE ESFERA PVC, COM CABECA QUADRADA, COM ROSCA EXTERNA, 1/2"</v>
          </cell>
          <cell r="C1828" t="str">
            <v xml:space="preserve">UN    </v>
          </cell>
          <cell r="D1828">
            <v>11.89</v>
          </cell>
        </row>
        <row r="1829">
          <cell r="A1829">
            <v>6031</v>
          </cell>
          <cell r="B1829" t="str">
            <v>REGISTRO DE ESFERA PVC, COM BORBOLETA, COM ROSCA EXTERNA, DE 3/4"</v>
          </cell>
          <cell r="C1829" t="str">
            <v xml:space="preserve">UN    </v>
          </cell>
          <cell r="D1829">
            <v>11.76</v>
          </cell>
        </row>
        <row r="1830">
          <cell r="A1830">
            <v>6032</v>
          </cell>
          <cell r="B1830" t="str">
            <v>REGISTRO DE ESFERA, PVC, COM VOLANTE, VS, ROSCAVEL, DN 3/4", COM CORPO DIVIDIDO</v>
          </cell>
          <cell r="C1830" t="str">
            <v xml:space="preserve">UN    </v>
          </cell>
          <cell r="D1830">
            <v>14.9</v>
          </cell>
        </row>
        <row r="1831">
          <cell r="A1831">
            <v>6033</v>
          </cell>
          <cell r="B1831" t="str">
            <v>REGISTRO DE ESFERA PVC, COM CABECA QUADRADA, COM ROSCA EXTERNA, 3/4"</v>
          </cell>
          <cell r="C1831" t="str">
            <v xml:space="preserve">UN    </v>
          </cell>
          <cell r="D1831">
            <v>15.67</v>
          </cell>
        </row>
        <row r="1832">
          <cell r="A1832">
            <v>6034</v>
          </cell>
          <cell r="B1832" t="str">
            <v>REGISTRO DE ESFERA DE PASSEIO, PVC PARA POLIETILENO, 20 MM</v>
          </cell>
          <cell r="C1832" t="str">
            <v xml:space="preserve">UN    </v>
          </cell>
          <cell r="D1832">
            <v>7.35</v>
          </cell>
        </row>
        <row r="1833">
          <cell r="A1833">
            <v>6036</v>
          </cell>
          <cell r="B1833" t="str">
            <v>REGISTRO DE ESFERA PVC, COM BORBOLETA, COM ROSCA EXTERNA, DE 1/2"</v>
          </cell>
          <cell r="C1833" t="str">
            <v xml:space="preserve">UN    </v>
          </cell>
          <cell r="D1833">
            <v>10.01</v>
          </cell>
        </row>
        <row r="1834">
          <cell r="A1834">
            <v>6037</v>
          </cell>
          <cell r="B1834" t="str">
            <v>REGISTRO DE PRESSAO PVC, SOLDAVEL, VOLANTE SIMPLES, DE 20 MM</v>
          </cell>
          <cell r="C1834" t="str">
            <v xml:space="preserve">UN    </v>
          </cell>
          <cell r="D1834">
            <v>8.01</v>
          </cell>
        </row>
        <row r="1835">
          <cell r="A1835">
            <v>6038</v>
          </cell>
          <cell r="B1835" t="str">
            <v>REGISTRO DE PRESSAO PVC, ROSCAVEL, VOLANTE SIMPLES, DE 1/2"</v>
          </cell>
          <cell r="C1835" t="str">
            <v xml:space="preserve">UN    </v>
          </cell>
          <cell r="D1835">
            <v>3.85</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353571.43</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86914.3</v>
          </cell>
        </row>
        <row r="1839">
          <cell r="A1839">
            <v>6070</v>
          </cell>
          <cell r="B1839" t="str">
            <v>ROLO COMPACTADOR VIBRATORIO PE DE CARNEIRO, COM CONTROLE REMOTO POR RADIO, POTENCIA  12,5 KW, PESO OPERACIONAL DE 1,675 T, LARGURA DE TRABALHO 0,85 M</v>
          </cell>
          <cell r="C1839" t="str">
            <v xml:space="preserve">UN    </v>
          </cell>
          <cell r="D1839">
            <v>393428.56</v>
          </cell>
        </row>
        <row r="1840">
          <cell r="A1840">
            <v>6076</v>
          </cell>
          <cell r="B1840" t="str">
            <v>SAIBRO PARA ARGAMASSA (COLETADO NO COMERCIO)</v>
          </cell>
          <cell r="C1840" t="str">
            <v xml:space="preserve">M3    </v>
          </cell>
          <cell r="D1840">
            <v>51.19</v>
          </cell>
        </row>
        <row r="1841">
          <cell r="A1841">
            <v>6077</v>
          </cell>
          <cell r="B1841" t="str">
            <v>ARGILA OU BARRO PARA ATERRO/REATERRO (RETIRADO NA JAZIDA, SEM TRANSPORTE)</v>
          </cell>
          <cell r="C1841" t="str">
            <v xml:space="preserve">M3    </v>
          </cell>
          <cell r="D1841">
            <v>15.67</v>
          </cell>
        </row>
        <row r="1842">
          <cell r="A1842">
            <v>6079</v>
          </cell>
          <cell r="B1842" t="str">
            <v>ARGILA, ARGILA VERMELHA OU ARGILA ARENOSA (RETIRADA NA JAZIDA, SEM TRANSPORTE)</v>
          </cell>
          <cell r="C1842" t="str">
            <v xml:space="preserve">M3    </v>
          </cell>
          <cell r="D1842">
            <v>8.9499999999999993</v>
          </cell>
        </row>
        <row r="1843">
          <cell r="A1843">
            <v>6081</v>
          </cell>
          <cell r="B1843" t="str">
            <v>ARGILA OU BARRO PARA ATERRO/REATERRO (COM TRANSPORTE ATE 10 KM)</v>
          </cell>
          <cell r="C1843" t="str">
            <v xml:space="preserve">M3    </v>
          </cell>
          <cell r="D1843">
            <v>27.19</v>
          </cell>
        </row>
        <row r="1844">
          <cell r="A1844">
            <v>6082</v>
          </cell>
          <cell r="B1844" t="str">
            <v>PINTURA EM VERNIZ SINTETICO BRILHANTE EM MADEIRA, TRES DEMAOS</v>
          </cell>
          <cell r="C1844" t="str">
            <v>M2</v>
          </cell>
          <cell r="D1844">
            <v>13.9</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61.63</v>
          </cell>
        </row>
        <row r="1847">
          <cell r="A1847">
            <v>6087</v>
          </cell>
          <cell r="B1847" t="str">
            <v>TAMPA EM CONCRETO ARMADO 60X60X5CM P/CX INSPECAO/FOSSA SEPTICA</v>
          </cell>
          <cell r="C1847" t="str">
            <v>UN</v>
          </cell>
          <cell r="D1847">
            <v>21.02</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2.92</v>
          </cell>
        </row>
        <row r="1852">
          <cell r="A1852">
            <v>6107</v>
          </cell>
          <cell r="B1852" t="str">
            <v>SELIM PVC, SOLDAVEL, SEM TRAVAS, JE, 90 GRAUS,  DN 200 X 100 MM, PARA REDE COLETORA ESGOTO (NBR 10569)</v>
          </cell>
          <cell r="C1852" t="str">
            <v xml:space="preserve">UN    </v>
          </cell>
          <cell r="D1852">
            <v>8.4600000000000009</v>
          </cell>
        </row>
        <row r="1853">
          <cell r="A1853">
            <v>6108</v>
          </cell>
          <cell r="B1853" t="str">
            <v>SELIM PVC, SOLDAVEL, SEM TRAVAS, JE, 90 GRAUS,  DN 250 X 100 MM, PARA REDE COLETORA ESGOTO (NBR 10569)</v>
          </cell>
          <cell r="C1853" t="str">
            <v xml:space="preserve">UN    </v>
          </cell>
          <cell r="D1853">
            <v>10.8</v>
          </cell>
        </row>
        <row r="1854">
          <cell r="A1854">
            <v>6109</v>
          </cell>
          <cell r="B1854" t="str">
            <v>SELIM PVC, SOLDAVEL, SEM TRAVAS, JE, 90 GRAUS,  DN 300 X 100 MM, PARA REDE COLETORA ESGOTO (NBR 10569)</v>
          </cell>
          <cell r="C1854" t="str">
            <v xml:space="preserve">UN    </v>
          </cell>
          <cell r="D1854">
            <v>15.34</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124.05</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2.5</v>
          </cell>
        </row>
        <row r="1865">
          <cell r="A1865">
            <v>6141</v>
          </cell>
          <cell r="B1865" t="str">
            <v>ENGATE/RABICHO FLEXIVEL PLASTICO (PVC OU ABS) BRANCO 1/2 " X 30 CM</v>
          </cell>
          <cell r="C1865" t="str">
            <v xml:space="preserve">UN    </v>
          </cell>
          <cell r="D1865">
            <v>3.17</v>
          </cell>
        </row>
        <row r="1866">
          <cell r="A1866">
            <v>6142</v>
          </cell>
          <cell r="B1866" t="str">
            <v>CONJUNTO DE LIGACAO PARA BACIA SANITARIA AJUSTAVEL, EM PLASTICO BRANCO, COM TUBO, CANOPLA E ESPUDE</v>
          </cell>
          <cell r="C1866" t="str">
            <v xml:space="preserve">UN    </v>
          </cell>
          <cell r="D1866">
            <v>5.43</v>
          </cell>
        </row>
        <row r="1867">
          <cell r="A1867">
            <v>6145</v>
          </cell>
          <cell r="B1867" t="str">
            <v>SIFAO PLASTICO TIPO COPO PARA PIA AMERICANA 1.1/2 X 1.1/2 "</v>
          </cell>
          <cell r="C1867" t="str">
            <v xml:space="preserve">UN    </v>
          </cell>
          <cell r="D1867">
            <v>12.62</v>
          </cell>
        </row>
        <row r="1868">
          <cell r="A1868">
            <v>6146</v>
          </cell>
          <cell r="B1868" t="str">
            <v>SIFAO PLASTICO TIPO COPO PARA TANQUE, 1.1/4 X 1.1/2 "</v>
          </cell>
          <cell r="C1868" t="str">
            <v xml:space="preserve">UN    </v>
          </cell>
          <cell r="D1868">
            <v>12.63</v>
          </cell>
        </row>
        <row r="1869">
          <cell r="A1869">
            <v>6148</v>
          </cell>
          <cell r="B1869" t="str">
            <v>SIFAO PLASTICO FLEXIVEL SAIDA VERTICAL PARA COLUNA LAVATORIO, 1 X 1.1/2 "</v>
          </cell>
          <cell r="C1869" t="str">
            <v xml:space="preserve">UN    </v>
          </cell>
          <cell r="D1869">
            <v>7.04</v>
          </cell>
        </row>
        <row r="1870">
          <cell r="A1870">
            <v>6149</v>
          </cell>
          <cell r="B1870" t="str">
            <v>SIFAO PLASTICO TIPO COPO PARA PIA OU LAVATORIO, 1 X 1.1/2 "</v>
          </cell>
          <cell r="C1870" t="str">
            <v xml:space="preserve">UN    </v>
          </cell>
          <cell r="D1870">
            <v>11.9</v>
          </cell>
        </row>
        <row r="1871">
          <cell r="A1871">
            <v>6150</v>
          </cell>
          <cell r="B1871" t="str">
            <v>SIFAO EM METAL CROMADO PARA PIA AMERICANA, 1.1/2 X 2 "</v>
          </cell>
          <cell r="C1871" t="str">
            <v xml:space="preserve">UN    </v>
          </cell>
          <cell r="D1871">
            <v>157.81</v>
          </cell>
        </row>
        <row r="1872">
          <cell r="A1872">
            <v>6152</v>
          </cell>
          <cell r="B1872" t="str">
            <v>VALVULA EM PLASTICO BRANCO COM SAIDA LISA PARA TANQUE 1.1/4 " X 1.1/2 "</v>
          </cell>
          <cell r="C1872" t="str">
            <v xml:space="preserve">UN    </v>
          </cell>
          <cell r="D1872">
            <v>2.7</v>
          </cell>
        </row>
        <row r="1873">
          <cell r="A1873">
            <v>6153</v>
          </cell>
          <cell r="B1873" t="str">
            <v>VALVULA EM PLASTICO BRANCO PARA TANQUE OU LAVATORIO 1 ", SEM UNHO E SEM LADRAO</v>
          </cell>
          <cell r="C1873" t="str">
            <v xml:space="preserve">UN    </v>
          </cell>
          <cell r="D1873">
            <v>2.54</v>
          </cell>
        </row>
        <row r="1874">
          <cell r="A1874">
            <v>6154</v>
          </cell>
          <cell r="B1874" t="str">
            <v>VALVULA EM PLASTICO CROMADO PARA LAVATORIO 1 ", SEM UNHO, COM LADRAO</v>
          </cell>
          <cell r="C1874" t="str">
            <v xml:space="preserve">UN    </v>
          </cell>
          <cell r="D1874">
            <v>6.05</v>
          </cell>
        </row>
        <row r="1875">
          <cell r="A1875">
            <v>6155</v>
          </cell>
          <cell r="B1875" t="str">
            <v>VALVULA EM PLASTICO CROMADO TIPO AMERICANA PARA PIA DE COZINHA 3.1/2 " X 1.1/2 ", SEM ADAPTADOR</v>
          </cell>
          <cell r="C1875" t="str">
            <v xml:space="preserve">UN    </v>
          </cell>
          <cell r="D1875">
            <v>12.51</v>
          </cell>
        </row>
        <row r="1876">
          <cell r="A1876">
            <v>6156</v>
          </cell>
          <cell r="B1876" t="str">
            <v>VALVULA EM PLASTICO BRANCO PARA TANQUE 1.1/4 " X 1.1/2 ", SEM UNHO E SEM LADRAO</v>
          </cell>
          <cell r="C1876" t="str">
            <v xml:space="preserve">UN    </v>
          </cell>
          <cell r="D1876">
            <v>3.21</v>
          </cell>
        </row>
        <row r="1877">
          <cell r="A1877">
            <v>6157</v>
          </cell>
          <cell r="B1877" t="str">
            <v>VALVULA EM METAL CROMADO PARA PIA AMERICANA 3.1/2 X 1.1/2 "</v>
          </cell>
          <cell r="C1877" t="str">
            <v xml:space="preserve">UN    </v>
          </cell>
          <cell r="D1877">
            <v>42.36</v>
          </cell>
        </row>
        <row r="1878">
          <cell r="A1878">
            <v>6158</v>
          </cell>
          <cell r="B1878" t="str">
            <v>VALVULA EM PLASTICO BRANCO PARA LAVATORIO 1 ", SEM UNHO, COM LADRAO</v>
          </cell>
          <cell r="C1878" t="str">
            <v xml:space="preserve">UN    </v>
          </cell>
          <cell r="D1878">
            <v>3.26</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21.28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33.67</v>
          </cell>
        </row>
        <row r="1895">
          <cell r="A1895">
            <v>6240</v>
          </cell>
          <cell r="B1895" t="str">
            <v>TAMPAO FOFO SIMPLES COM BASE, CLASSE D400 CARGA MAX 40 T, REDONDO TAMPA 600 MM, REDE PLUVIAL/ESGOTO</v>
          </cell>
          <cell r="C1895" t="str">
            <v xml:space="preserve">UN    </v>
          </cell>
          <cell r="D1895">
            <v>423.68</v>
          </cell>
        </row>
        <row r="1896">
          <cell r="A1896">
            <v>6243</v>
          </cell>
          <cell r="B1896" t="str">
            <v>TAMPAO FOFO SIMPLES COM BASE, CLASSE B125 CARGA MAX 12,5 T, REDONDO TAMPA 600 MM, REDE PLUVIAL/ESGOTO</v>
          </cell>
          <cell r="C1896" t="str">
            <v xml:space="preserve">UN    </v>
          </cell>
          <cell r="D1896">
            <v>320</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60.3</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129.51</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24.69</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117.63</v>
          </cell>
        </row>
        <row r="1935">
          <cell r="A1935">
            <v>6454</v>
          </cell>
          <cell r="B1935" t="str">
            <v>FORNECIMENTO E LANCAMENTO DE PEDRA DE MAO</v>
          </cell>
          <cell r="C1935" t="str">
            <v>M3</v>
          </cell>
          <cell r="D1935">
            <v>141.44999999999999</v>
          </cell>
        </row>
        <row r="1936">
          <cell r="A1936">
            <v>6514</v>
          </cell>
          <cell r="B1936" t="str">
            <v>FORNECIMENTO E LANCAMENTO DE BRITA N. 4</v>
          </cell>
          <cell r="C1936" t="str">
            <v>M3</v>
          </cell>
          <cell r="D1936">
            <v>85.03</v>
          </cell>
        </row>
        <row r="1937">
          <cell r="A1937">
            <v>6879</v>
          </cell>
          <cell r="B1937" t="str">
            <v>ROLO COMPACTADOR DE PNEUS ESTÁTICO, PRESSÃO VARIÁVEL, POTÊNCIA 111 HP, PESO SEM/COM LASTRO 9,5 / 26 T, LARGURA DE TRABALHO 1,90 M - CHP DIURNO. AF_07/2014</v>
          </cell>
          <cell r="C1937" t="str">
            <v>CHP</v>
          </cell>
          <cell r="D1937">
            <v>128.91999999999999</v>
          </cell>
        </row>
        <row r="1938">
          <cell r="A1938">
            <v>6880</v>
          </cell>
          <cell r="B1938" t="str">
            <v>ROLO COMPACTADOR DE PNEUS ESTÁTICO, PRESSÃO VARIÁVEL, POTÊNCIA 111 HP, PESO SEM/COM LASTRO 9,5 / 26 T, LARGURA DE TRABALHO 1,90 M - CHI DIURNO. AF_07/2014</v>
          </cell>
          <cell r="C1938" t="str">
            <v>CHI</v>
          </cell>
          <cell r="D1938">
            <v>44.64</v>
          </cell>
        </row>
        <row r="1939">
          <cell r="A1939">
            <v>7030</v>
          </cell>
          <cell r="B1939" t="str">
            <v>TANQUE DE ASFALTO ESTACIONÁRIO COM SERPENTINA, CAPACIDADE 30.000 L - CHP DIURNO. AF_06/2014</v>
          </cell>
          <cell r="C1939" t="str">
            <v>CHP</v>
          </cell>
          <cell r="D1939">
            <v>163.34</v>
          </cell>
        </row>
        <row r="1940">
          <cell r="A1940">
            <v>7031</v>
          </cell>
          <cell r="B1940" t="str">
            <v>TANQUE DE ASFALTO ESTACIONÁRIO COM SERPENTINA, CAPACIDADE 30.000 L - CHI DIURNO. AF_06/2014</v>
          </cell>
          <cell r="C1940" t="str">
            <v>CHI</v>
          </cell>
          <cell r="D1940">
            <v>3.13</v>
          </cell>
        </row>
        <row r="1941">
          <cell r="A1941">
            <v>7032</v>
          </cell>
          <cell r="B1941" t="str">
            <v>TANQUE DE ASFALTO ESTACIONÁRIO COM SERPENTINA, CAPACIDADE 30.000 L - DEPRECIAÇÃO. AF_06/2014</v>
          </cell>
          <cell r="C1941" t="str">
            <v>H</v>
          </cell>
          <cell r="D1941">
            <v>2.2400000000000002</v>
          </cell>
        </row>
        <row r="1942">
          <cell r="A1942">
            <v>7033</v>
          </cell>
          <cell r="B1942" t="str">
            <v>TANQUE DE ASFALTO ESTACIONÁRIO COM SERPENTINA, CAPACIDADE 30.000 L - JUROS. AF_06/2014</v>
          </cell>
          <cell r="C1942" t="str">
            <v>H</v>
          </cell>
          <cell r="D1942">
            <v>0.89</v>
          </cell>
        </row>
        <row r="1943">
          <cell r="A1943">
            <v>7034</v>
          </cell>
          <cell r="B1943" t="str">
            <v>TANQUE DE ASFALTO ESTACIONÁRIO COM SERPENTINA, CAPACIDADE 30.000 L - MANUTENÇÃO. AF_06/2014</v>
          </cell>
          <cell r="C1943" t="str">
            <v>H</v>
          </cell>
          <cell r="D1943">
            <v>4.2</v>
          </cell>
        </row>
        <row r="1944">
          <cell r="A1944">
            <v>7035</v>
          </cell>
          <cell r="B1944" t="str">
            <v>TANQUE DE ASFALTO ESTACIONÁRIO COM SERPENTINA, CAPACIDADE 30.000 L - MATERIAIS NA OPERAÇÃO. AF_06/2014</v>
          </cell>
          <cell r="C1944" t="str">
            <v>H</v>
          </cell>
          <cell r="D1944">
            <v>156.01</v>
          </cell>
        </row>
        <row r="1945">
          <cell r="A1945">
            <v>7038</v>
          </cell>
          <cell r="B1945" t="str">
            <v>ROLO COMPACTADOR DE PNEUS ESTÁTICO, PRESSÃO VARIÁVEL, POTÊNCIA 111 HP, PESO SEM/COM LASTRO 9,5 / 26 T, LARGURA DE TRABALHO 1,90 M - DEPRECIAÇÃO. AF_07/2014</v>
          </cell>
          <cell r="C1945" t="str">
            <v>H</v>
          </cell>
          <cell r="D1945">
            <v>23.98</v>
          </cell>
        </row>
        <row r="1946">
          <cell r="A1946">
            <v>7039</v>
          </cell>
          <cell r="B1946" t="str">
            <v>ROLO COMPACTADOR DE PNEUS ESTÁTICO, PRESSÃO VARIÁVEL, POTÊNCIA 111 HP, PESO SEM/COM LASTRO 9,5 / 26 T, LARGURA DE TRABALHO 1,90 M - JUROS. AF_07/2014</v>
          </cell>
          <cell r="C1946" t="str">
            <v>H</v>
          </cell>
          <cell r="D1946">
            <v>6.3</v>
          </cell>
        </row>
        <row r="1947">
          <cell r="A1947">
            <v>7040</v>
          </cell>
          <cell r="B1947" t="str">
            <v>ROLO COMPACTADOR DE PNEUS ESTÁTICO, PRESSÃO VARIÁVEL, POTÊNCIA 111 HP, PESO SEM/COM LASTRO 9,5 / 26 T, LARGURA DE TRABALHO 1,90 M - MANUTENÇÃO. AF_07/2014</v>
          </cell>
          <cell r="C1947" t="str">
            <v>H</v>
          </cell>
          <cell r="D1947">
            <v>30.01</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4.25</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0.19</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0.16</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3.89</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128.94</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41.21</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21.27</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5.58</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26.62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61.11</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9.09</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3.18</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17.059999999999999</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89.21</v>
          </cell>
        </row>
        <row r="1965">
          <cell r="A1965">
            <v>7063</v>
          </cell>
          <cell r="B1965" t="str">
            <v>TRATOR DE PNEUS, POTÊNCIA 122 CV, TRAÇÃO 4X4, PESO COM LASTRO DE 4.510 KG - DEPRECIAÇÃO. AF_06/2014</v>
          </cell>
          <cell r="C1965" t="str">
            <v>H</v>
          </cell>
          <cell r="D1965">
            <v>9.59</v>
          </cell>
        </row>
        <row r="1966">
          <cell r="A1966">
            <v>7064</v>
          </cell>
          <cell r="B1966" t="str">
            <v>TRATOR DE PNEUS, POTÊNCIA 122 CV, TRAÇÃO 4X4, PESO COM LASTRO DE 4.510 KG - JUROS. AF_06/2014</v>
          </cell>
          <cell r="C1966" t="str">
            <v>H</v>
          </cell>
          <cell r="D1966">
            <v>2.52</v>
          </cell>
        </row>
        <row r="1967">
          <cell r="A1967">
            <v>7065</v>
          </cell>
          <cell r="B1967" t="str">
            <v>TRATOR DE PNEUS, POTÊNCIA 122 CV, TRAÇÃO 4X4, PESO COM LASTRO DE 4.510 KG - MANUTENÇÃO. AF_06/2014</v>
          </cell>
          <cell r="C1967" t="str">
            <v>H</v>
          </cell>
          <cell r="D1967">
            <v>10.5</v>
          </cell>
        </row>
        <row r="1968">
          <cell r="A1968">
            <v>7066</v>
          </cell>
          <cell r="B1968" t="str">
            <v>TRATOR DE PNEUS, POTÊNCIA 122 CV, TRAÇÃO 4X4, PESO COM LASTRO DE 4.510 KG - MATERIAIS NA OPERAÇÃO. AF_06/2014</v>
          </cell>
          <cell r="C1968" t="str">
            <v>H</v>
          </cell>
          <cell r="D1968">
            <v>58.82</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7.41</v>
          </cell>
        </row>
        <row r="2015">
          <cell r="A2015">
            <v>7155</v>
          </cell>
          <cell r="B2015" t="str">
            <v>TELA DE ACO SOLDADA NERVURADA CA-60, Q-138, (2,20 KG/M2), DIAMETRO DO FIO = 4,2 MM, LARGURA =  2,45 X 120 M DE COMPRIMENTO, ESPACAMENTO DA MALHA = 10  X 10 CM</v>
          </cell>
          <cell r="C2015" t="str">
            <v xml:space="preserve">M2    </v>
          </cell>
          <cell r="D2015">
            <v>16.48</v>
          </cell>
        </row>
        <row r="2016">
          <cell r="A2016">
            <v>7156</v>
          </cell>
          <cell r="B2016" t="str">
            <v>TELA DE ACO SOLDADA NERVURADA, CA-60, Q-196, (3,11 KG/M2), DIAMETRO DO FIO = 5,0 MM, LARGURA =  2,45 M, ESPACAMENTO DA MALHA = 10 X 10 CM</v>
          </cell>
          <cell r="C2016" t="str">
            <v xml:space="preserve">M2    </v>
          </cell>
          <cell r="D2016">
            <v>22.27</v>
          </cell>
        </row>
        <row r="2017">
          <cell r="A2017">
            <v>7158</v>
          </cell>
          <cell r="B2017" t="str">
            <v>TELA DE ARAME GALV QUADRANGULAR / LOSANGULAR,  FIO 2,77 MM (12 BWG), MALHA  5 X 5 CM, H = 2 M</v>
          </cell>
          <cell r="C2017" t="str">
            <v xml:space="preserve">M2    </v>
          </cell>
          <cell r="D2017">
            <v>23.5</v>
          </cell>
        </row>
        <row r="2018">
          <cell r="A2018">
            <v>7161</v>
          </cell>
          <cell r="B2018" t="str">
            <v>TELA EM METAL PARA ESTUQUE (DEPLOYE)</v>
          </cell>
          <cell r="C2018" t="str">
            <v xml:space="preserve">M2    </v>
          </cell>
          <cell r="D2018">
            <v>4.43</v>
          </cell>
        </row>
        <row r="2019">
          <cell r="A2019">
            <v>7162</v>
          </cell>
          <cell r="B2019" t="str">
            <v>TELA DE ARAME GALV QUADRANGULAR / LOSANGULAR,  FIO 3,4 MM (10  BWG), MALHA  5 X 5 CM, H = 2 M</v>
          </cell>
          <cell r="C2019" t="str">
            <v xml:space="preserve">M2    </v>
          </cell>
          <cell r="D2019">
            <v>35.33</v>
          </cell>
        </row>
        <row r="2020">
          <cell r="A2020">
            <v>7164</v>
          </cell>
          <cell r="B2020" t="str">
            <v>TELA DE ARAME ONDULADA,  FIO *2,77* MM (10  BWG), MALHA  5 X 5 CM, H = 2 M</v>
          </cell>
          <cell r="C2020" t="str">
            <v xml:space="preserve">M2    </v>
          </cell>
          <cell r="D2020">
            <v>29.2</v>
          </cell>
        </row>
        <row r="2021">
          <cell r="A2021">
            <v>7167</v>
          </cell>
          <cell r="B2021" t="str">
            <v>TELA DE ARAME GALV QUADRANGULAR / LOSANGULAR,  FIO 2,11 MM (14 BWG), MALHA  5 X 5 CM, H = 2 M</v>
          </cell>
          <cell r="C2021" t="str">
            <v xml:space="preserve">M2    </v>
          </cell>
          <cell r="D2021">
            <v>15.6</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1900</v>
          </cell>
        </row>
        <row r="2024">
          <cell r="A2024">
            <v>7175</v>
          </cell>
          <cell r="B2024" t="str">
            <v>TELHA CERAMICA TIPO ROMANA, COMPRIMENTO DE *41* CM,  RENDIMENTO DE *16* TELHAS/M2</v>
          </cell>
          <cell r="C2024" t="str">
            <v xml:space="preserve">UN    </v>
          </cell>
          <cell r="D2024">
            <v>2.15</v>
          </cell>
        </row>
        <row r="2025">
          <cell r="A2025">
            <v>7176</v>
          </cell>
          <cell r="B2025" t="str">
            <v>TELHA CERAMICA TIPO COLONIAL, COMPRIMENTO DE *44* CM, RENDIMENTO DE *26* TELHAS/M2</v>
          </cell>
          <cell r="C2025" t="str">
            <v xml:space="preserve">UN    </v>
          </cell>
          <cell r="D2025">
            <v>1.9</v>
          </cell>
        </row>
        <row r="2026">
          <cell r="A2026">
            <v>7180</v>
          </cell>
          <cell r="B2026" t="str">
            <v>TELHA CERAMICA TIPO PAULISTA, COMPRIMENTO DE *48* CM, RENDIMENTO DE *26* TELHAS/M2</v>
          </cell>
          <cell r="C2026" t="str">
            <v xml:space="preserve">UN    </v>
          </cell>
          <cell r="D2026">
            <v>1.81</v>
          </cell>
        </row>
        <row r="2027">
          <cell r="A2027">
            <v>7181</v>
          </cell>
          <cell r="B2027" t="str">
            <v>CUMEEIRA PARA TELHA CERAMICA, COMPRIMENTO DE *41* CM, RENDIMENTO DE *3* TELHAS/M</v>
          </cell>
          <cell r="C2027" t="str">
            <v xml:space="preserve">UN    </v>
          </cell>
          <cell r="D2027">
            <v>4.92</v>
          </cell>
        </row>
        <row r="2028">
          <cell r="A2028">
            <v>7183</v>
          </cell>
          <cell r="B2028" t="str">
            <v>TELHA CERAMICA TIPO FRANCESA, COMPRIMENTO DE *40* CM, RENDIMENTO DE *16* TELHAS/M2</v>
          </cell>
          <cell r="C2028" t="str">
            <v xml:space="preserve">UN    </v>
          </cell>
          <cell r="D2028">
            <v>3.05</v>
          </cell>
        </row>
        <row r="2029">
          <cell r="A2029">
            <v>7184</v>
          </cell>
          <cell r="B2029" t="str">
            <v>TELHA DE FIBRA DE VIDRO ONDULADA INCOLOR, E = 0,6 MM, DE *0,50 X 2,44* M</v>
          </cell>
          <cell r="C2029" t="str">
            <v xml:space="preserve">M2    </v>
          </cell>
          <cell r="D2029">
            <v>24.9</v>
          </cell>
        </row>
        <row r="2030">
          <cell r="A2030">
            <v>7186</v>
          </cell>
          <cell r="B2030" t="str">
            <v>TELHA DE FIBROCIMENTO ONDULADA E = 6 MM, DE 1,83 X 1,10 M (SEM AMIANTO)</v>
          </cell>
          <cell r="C2030" t="str">
            <v xml:space="preserve">UN    </v>
          </cell>
          <cell r="D2030">
            <v>38.549999999999997</v>
          </cell>
        </row>
        <row r="2031">
          <cell r="A2031">
            <v>7189</v>
          </cell>
          <cell r="B2031" t="str">
            <v>TELHA DE FIBROCIMENTO ONDULADA E = 8 MM, DE 2,44 X 1,10 M (SEM AMIANTO)</v>
          </cell>
          <cell r="C2031" t="str">
            <v xml:space="preserve">UN    </v>
          </cell>
          <cell r="D2031">
            <v>71.08</v>
          </cell>
        </row>
        <row r="2032">
          <cell r="A2032">
            <v>7190</v>
          </cell>
          <cell r="B2032" t="str">
            <v>TELHA DE FIBROCIMENTO ONDULADA E = 4 MM, DE 1,22 X 0,50 M (SEM AMIANTO)</v>
          </cell>
          <cell r="C2032" t="str">
            <v xml:space="preserve">UN    </v>
          </cell>
          <cell r="D2032">
            <v>6.71</v>
          </cell>
        </row>
        <row r="2033">
          <cell r="A2033">
            <v>7191</v>
          </cell>
          <cell r="B2033" t="str">
            <v>TELHA DE FIBROCIMENTO ONDULADA E = 4 MM, DE 2,44 X 0,50 M (SEM AMIANTO)</v>
          </cell>
          <cell r="C2033" t="str">
            <v xml:space="preserve">UN    </v>
          </cell>
          <cell r="D2033">
            <v>13.52</v>
          </cell>
        </row>
        <row r="2034">
          <cell r="A2034">
            <v>7192</v>
          </cell>
          <cell r="B2034" t="str">
            <v>TELHA DE FIBROCIMENTO ONDULADA E = 8 MM, DE 1,53 X 1,10 M (SEM AMIANTO)</v>
          </cell>
          <cell r="C2034" t="str">
            <v xml:space="preserve">UN    </v>
          </cell>
          <cell r="D2034">
            <v>42.39</v>
          </cell>
        </row>
        <row r="2035">
          <cell r="A2035">
            <v>7193</v>
          </cell>
          <cell r="B2035" t="str">
            <v>TELHA DE FIBROCIMENTO ONDULADA E = 8 MM, DE 1,83 X 1,10 M (SEM AMIANTO)</v>
          </cell>
          <cell r="C2035" t="str">
            <v xml:space="preserve">UN    </v>
          </cell>
          <cell r="D2035">
            <v>50.61</v>
          </cell>
        </row>
        <row r="2036">
          <cell r="A2036">
            <v>7194</v>
          </cell>
          <cell r="B2036" t="str">
            <v>TELHA DE FIBROCIMENTO ONDULADA E = 6 MM, DE 2,44 X 1,10 M (SEM AMIANTO)</v>
          </cell>
          <cell r="C2036" t="str">
            <v xml:space="preserve">M2    </v>
          </cell>
          <cell r="D2036">
            <v>19.11</v>
          </cell>
        </row>
        <row r="2037">
          <cell r="A2037">
            <v>7195</v>
          </cell>
          <cell r="B2037" t="str">
            <v>TELHA DE FIBROCIMENTO ONDULADA E = 6 MM, DE 1,53 X 1,10 M (SEM AMIANTO)</v>
          </cell>
          <cell r="C2037" t="str">
            <v xml:space="preserve">UN    </v>
          </cell>
          <cell r="D2037">
            <v>32.22</v>
          </cell>
        </row>
        <row r="2038">
          <cell r="A2038">
            <v>7197</v>
          </cell>
          <cell r="B2038" t="str">
            <v>TELHA DE FIBROCIMENTO ONDULADA E = 6 MM, DE 3,66 X 1,10 M (SEM AMIANTO)</v>
          </cell>
          <cell r="C2038" t="str">
            <v xml:space="preserve">UN    </v>
          </cell>
          <cell r="D2038">
            <v>77.08</v>
          </cell>
        </row>
        <row r="2039">
          <cell r="A2039">
            <v>7198</v>
          </cell>
          <cell r="B2039" t="str">
            <v>TELHA DE FIBROCIMENTO ONDULADA E = 8 MM, DE 3,66 X 1,10 M (SEM AMIANTO)</v>
          </cell>
          <cell r="C2039" t="str">
            <v xml:space="preserve">M2    </v>
          </cell>
          <cell r="D2039">
            <v>26.46</v>
          </cell>
        </row>
        <row r="2040">
          <cell r="A2040">
            <v>7202</v>
          </cell>
          <cell r="B2040" t="str">
            <v>TELHA DE FIBROCIMENTO E= 8 MM, DE *3,70 X 1,06* M (SEM AMIANTO)</v>
          </cell>
          <cell r="C2040" t="str">
            <v xml:space="preserve">M2    </v>
          </cell>
          <cell r="D2040">
            <v>39.130000000000003</v>
          </cell>
        </row>
        <row r="2041">
          <cell r="A2041">
            <v>7207</v>
          </cell>
          <cell r="B2041" t="str">
            <v>TELHA DE FIBROCIMENTO ONDULADA E = 6 MM, DE 2,44 X 1,10 M (SEM AMIANTO)</v>
          </cell>
          <cell r="C2041" t="str">
            <v xml:space="preserve">UN    </v>
          </cell>
          <cell r="D2041">
            <v>51.31</v>
          </cell>
        </row>
        <row r="2042">
          <cell r="A2042">
            <v>7210</v>
          </cell>
          <cell r="B2042" t="str">
            <v>TELHA ESTRUTURAL DE FIBROCIMENTO 1 ABA, DE 0,52 X 4,50 M (SEM AMIANTO)</v>
          </cell>
          <cell r="C2042" t="str">
            <v xml:space="preserve">UN    </v>
          </cell>
          <cell r="D2042">
            <v>139.19</v>
          </cell>
        </row>
        <row r="2043">
          <cell r="A2043">
            <v>7212</v>
          </cell>
          <cell r="B2043" t="str">
            <v>TELHA ESTRUTURAL DE FIBROCIMENTO 1 ABA, DE 0,52 X 7,20 M (SEM AMIANTO)</v>
          </cell>
          <cell r="C2043" t="str">
            <v xml:space="preserve">UN    </v>
          </cell>
          <cell r="D2043">
            <v>222.66</v>
          </cell>
        </row>
        <row r="2044">
          <cell r="A2044">
            <v>7213</v>
          </cell>
          <cell r="B2044" t="str">
            <v>TELHA DE FIBROCIMENTO ONDULADA E = 4 MM, DE 2,44 X 0,50 M (SEM AMIANTO)</v>
          </cell>
          <cell r="C2044" t="str">
            <v xml:space="preserve">M2    </v>
          </cell>
          <cell r="D2044">
            <v>11.08</v>
          </cell>
        </row>
        <row r="2045">
          <cell r="A2045">
            <v>7214</v>
          </cell>
          <cell r="B2045" t="str">
            <v>CUMEEIRA SHED PARA TELHA ONDULADA DE FIBROCIMENTO, E = 6 MM, ABA 280 MM, COMPRIMENTO 1100 MM (SEM AMIANTO)</v>
          </cell>
          <cell r="C2045" t="str">
            <v xml:space="preserve">UN    </v>
          </cell>
          <cell r="D2045">
            <v>26.24</v>
          </cell>
        </row>
        <row r="2046">
          <cell r="A2046">
            <v>7215</v>
          </cell>
          <cell r="B2046" t="str">
            <v>CUMEEIRA NORMAL PARA TELHA ESTRUTURAL DE FIBROCIMENTO 1 ABA, E = 6 MM, COMPRIMENTO 608 MM (SEM AMIANTO)</v>
          </cell>
          <cell r="C2046" t="str">
            <v xml:space="preserve">UN    </v>
          </cell>
          <cell r="D2046">
            <v>18.32</v>
          </cell>
        </row>
        <row r="2047">
          <cell r="A2047">
            <v>7216</v>
          </cell>
          <cell r="B2047" t="str">
            <v>CUMEEIRA NORMAL PARA TELHA ESTRUTURAL DE FIBROCIMENTO 2 ABAS, E = 6 MM, DE 1050 X 935 MM (SEM AMIANTO)</v>
          </cell>
          <cell r="C2047" t="str">
            <v xml:space="preserve">UN    </v>
          </cell>
          <cell r="D2047">
            <v>76.58</v>
          </cell>
        </row>
        <row r="2048">
          <cell r="A2048">
            <v>7219</v>
          </cell>
          <cell r="B2048" t="str">
            <v>CUMEEIRA UNIVERSAL PARA TELHA ONDULADA DE FIBROCIMENTO, E = 6 MM, ABA 210 MM, COMPRIMENTO 1100 MM (SEM AMIANTO)</v>
          </cell>
          <cell r="C2048" t="str">
            <v xml:space="preserve">UN    </v>
          </cell>
          <cell r="D2048">
            <v>27.15</v>
          </cell>
        </row>
        <row r="2049">
          <cell r="A2049">
            <v>7220</v>
          </cell>
          <cell r="B2049" t="str">
            <v>TELHA ESTRUTURAL DE FIBROCIMENTO 2 ABAS, DE 1,00 X 7,40 M (SEM AMIANTO)</v>
          </cell>
          <cell r="C2049" t="str">
            <v xml:space="preserve">UN    </v>
          </cell>
          <cell r="D2049">
            <v>378.86</v>
          </cell>
        </row>
        <row r="2050">
          <cell r="A2050">
            <v>7221</v>
          </cell>
          <cell r="B2050" t="str">
            <v>TELHA ESTRUTURAL DE FIBROCIMENTO 1 ABA, DE 0,52 X 4,50 M (SEM AMIANTO)</v>
          </cell>
          <cell r="C2050" t="str">
            <v xml:space="preserve">M2    </v>
          </cell>
          <cell r="D2050">
            <v>59.48</v>
          </cell>
        </row>
        <row r="2051">
          <cell r="A2051">
            <v>7223</v>
          </cell>
          <cell r="B2051" t="str">
            <v>TELHA ESTRUTURAL DE FIBROCIMENTO 1 ABA, DE 0,52 X 2,50 M (SEM AMIANTO)</v>
          </cell>
          <cell r="C2051" t="str">
            <v xml:space="preserve">UN    </v>
          </cell>
          <cell r="D2051">
            <v>76.78</v>
          </cell>
        </row>
        <row r="2052">
          <cell r="A2052">
            <v>7224</v>
          </cell>
          <cell r="B2052" t="str">
            <v>TELHA ESTRUTURAL DE FIBROCIMENTO 1 ABA, DE 0,52 X 4,00 M (SEM AMIANTO)</v>
          </cell>
          <cell r="C2052" t="str">
            <v xml:space="preserve">UN    </v>
          </cell>
          <cell r="D2052">
            <v>122.33</v>
          </cell>
        </row>
        <row r="2053">
          <cell r="A2053">
            <v>7225</v>
          </cell>
          <cell r="B2053" t="str">
            <v>TELHA ESTRUTURAL DE FIBROCIMENTO 1 ABA, DE 0,52 X 5,00 M (SEM AMIANTO)</v>
          </cell>
          <cell r="C2053" t="str">
            <v xml:space="preserve">UN    </v>
          </cell>
          <cell r="D2053">
            <v>154.66</v>
          </cell>
        </row>
        <row r="2054">
          <cell r="A2054">
            <v>7226</v>
          </cell>
          <cell r="B2054" t="str">
            <v>TELHA ESTRUTURAL DE FIBROCIMENTO 1 ABA, DE 0,52 X 5,50 M (SEM AMIANTO)</v>
          </cell>
          <cell r="C2054" t="str">
            <v xml:space="preserve">UN    </v>
          </cell>
          <cell r="D2054">
            <v>170.2</v>
          </cell>
        </row>
        <row r="2055">
          <cell r="A2055">
            <v>7227</v>
          </cell>
          <cell r="B2055" t="str">
            <v>TELHA ESTRUTURAL DE FIBROCIMENTO 1 ABA, DE 0,52 X 6,50 M (SEM AMIANTO)</v>
          </cell>
          <cell r="C2055" t="str">
            <v xml:space="preserve">UN    </v>
          </cell>
          <cell r="D2055">
            <v>201.1</v>
          </cell>
        </row>
        <row r="2056">
          <cell r="A2056">
            <v>7229</v>
          </cell>
          <cell r="B2056" t="str">
            <v>TELHA ESTRUTURAL DE FIBROCIMENTO 2 ABAS, DE 1,00 X 3,00 M (SEM AMIANTO)</v>
          </cell>
          <cell r="C2056" t="str">
            <v xml:space="preserve">UN    </v>
          </cell>
          <cell r="D2056">
            <v>147.25</v>
          </cell>
        </row>
        <row r="2057">
          <cell r="A2057">
            <v>7230</v>
          </cell>
          <cell r="B2057" t="str">
            <v>TELHA ESTRUTURAL DE FIBROCIMENTO 2 ABAS, DE 1,00 X 4,60 M (SEM AMIANTO)</v>
          </cell>
          <cell r="C2057" t="str">
            <v xml:space="preserve">UN    </v>
          </cell>
          <cell r="D2057">
            <v>234.65</v>
          </cell>
        </row>
        <row r="2058">
          <cell r="A2058">
            <v>7231</v>
          </cell>
          <cell r="B2058" t="str">
            <v>TELHA ESTRUTURAL DE FIBROCIMENTO 2 ABAS, DE 1,00 X 6,00 M (SEM AMIANTO)</v>
          </cell>
          <cell r="C2058" t="str">
            <v xml:space="preserve">UN    </v>
          </cell>
          <cell r="D2058">
            <v>308.16000000000003</v>
          </cell>
        </row>
        <row r="2059">
          <cell r="A2059">
            <v>7233</v>
          </cell>
          <cell r="B2059" t="str">
            <v>TELHA ESTRUTURAL DE FIBROCIMENTO 2 ABAS, DE 1,00 X 9,20 M (SEM AMIANTO)</v>
          </cell>
          <cell r="C2059" t="str">
            <v xml:space="preserve">UN    </v>
          </cell>
          <cell r="D2059">
            <v>472.08</v>
          </cell>
        </row>
        <row r="2060">
          <cell r="A2060">
            <v>7234</v>
          </cell>
          <cell r="B2060" t="str">
            <v>TELHA ESTRUTURAL DE FIBROCIMENTO 1 ABA, DE 0,52 X 3,60 M (SEM AMIANTO)</v>
          </cell>
          <cell r="C2060" t="str">
            <v xml:space="preserve">UN    </v>
          </cell>
          <cell r="D2060">
            <v>110.75</v>
          </cell>
        </row>
        <row r="2061">
          <cell r="A2061">
            <v>7236</v>
          </cell>
          <cell r="B2061" t="str">
            <v>TELHA ESTRUTURAL DE FIBROCIMENTO 1 ABA, DE 0,52 X 6,00 M (SEM AMIANTO)</v>
          </cell>
          <cell r="C2061" t="str">
            <v xml:space="preserve">UN    </v>
          </cell>
          <cell r="D2061">
            <v>185.62</v>
          </cell>
        </row>
        <row r="2062">
          <cell r="A2062">
            <v>7237</v>
          </cell>
          <cell r="B2062" t="str">
            <v>RUFO PARA TELHA ONDULADA DE FIBROCIMENTO, E = 6 MM, ABA *260* MM, COMPRIMENTO 1100 MM (SEM AMIANTO)</v>
          </cell>
          <cell r="C2062" t="str">
            <v xml:space="preserve">UN    </v>
          </cell>
          <cell r="D2062">
            <v>16.809999999999999</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26.18</v>
          </cell>
        </row>
        <row r="2068">
          <cell r="A2068">
            <v>7245</v>
          </cell>
          <cell r="B2068" t="str">
            <v>TELHA DE VIDRO TIPO FRANCESA, *39 X 23* CM</v>
          </cell>
          <cell r="C2068" t="str">
            <v xml:space="preserve">UN    </v>
          </cell>
          <cell r="D2068">
            <v>34.270000000000003</v>
          </cell>
        </row>
        <row r="2069">
          <cell r="A2069">
            <v>7246</v>
          </cell>
          <cell r="B2069" t="str">
            <v>TELHA VIDRO TIPO CANAL OU COLONIAL, C = 46 A 50 CM</v>
          </cell>
          <cell r="C2069" t="str">
            <v xml:space="preserve">UN    </v>
          </cell>
          <cell r="D2069">
            <v>31.88</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58.78</v>
          </cell>
        </row>
        <row r="2093">
          <cell r="A2093">
            <v>7288</v>
          </cell>
          <cell r="B2093" t="str">
            <v>TINTA ESMALTE SINTETICO PREMIUM FOSCO</v>
          </cell>
          <cell r="C2093" t="str">
            <v xml:space="preserve">L     </v>
          </cell>
          <cell r="D2093">
            <v>20.93</v>
          </cell>
        </row>
        <row r="2094">
          <cell r="A2094">
            <v>7292</v>
          </cell>
          <cell r="B2094" t="str">
            <v>TINTA ESMALTE SINTETICO PREMIUM BRILHANTE</v>
          </cell>
          <cell r="C2094" t="str">
            <v xml:space="preserve">L     </v>
          </cell>
          <cell r="D2094">
            <v>18.47</v>
          </cell>
        </row>
        <row r="2095">
          <cell r="A2095">
            <v>7293</v>
          </cell>
          <cell r="B2095" t="str">
            <v>TINTA ESMALTE SINTETICO GRAFITE COM PROTECAO PARA METAIS FERROSOS</v>
          </cell>
          <cell r="C2095" t="str">
            <v xml:space="preserve">L     </v>
          </cell>
          <cell r="D2095">
            <v>19.670000000000002</v>
          </cell>
        </row>
        <row r="2096">
          <cell r="A2096">
            <v>7304</v>
          </cell>
          <cell r="B2096" t="str">
            <v>TINTA EPOXI PREMIUM, BRANCA</v>
          </cell>
          <cell r="C2096" t="str">
            <v xml:space="preserve">L     </v>
          </cell>
          <cell r="D2096">
            <v>43.87</v>
          </cell>
        </row>
        <row r="2097">
          <cell r="A2097">
            <v>7306</v>
          </cell>
          <cell r="B2097" t="str">
            <v>TINTA PROTETORA SUPERFICIE METALICA ALUMINIO</v>
          </cell>
          <cell r="C2097" t="str">
            <v xml:space="preserve">L     </v>
          </cell>
          <cell r="D2097">
            <v>22.56</v>
          </cell>
        </row>
        <row r="2098">
          <cell r="A2098">
            <v>7307</v>
          </cell>
          <cell r="B2098" t="str">
            <v>FUNDO ANTICORROSIVO PARA METAIS FERROSOS (ZARCAO)</v>
          </cell>
          <cell r="C2098" t="str">
            <v xml:space="preserve">L     </v>
          </cell>
          <cell r="D2098">
            <v>19.18</v>
          </cell>
        </row>
        <row r="2099">
          <cell r="A2099">
            <v>7311</v>
          </cell>
          <cell r="B2099" t="str">
            <v>TINTA ESMALTE SINTETICO PREMIUM ACETINADO</v>
          </cell>
          <cell r="C2099" t="str">
            <v xml:space="preserve">L     </v>
          </cell>
          <cell r="D2099">
            <v>19.02</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55.95</v>
          </cell>
        </row>
        <row r="2111">
          <cell r="A2111">
            <v>7345</v>
          </cell>
          <cell r="B2111" t="str">
            <v>TINTA LATEX PVA PREMIUM, COR BRANCA</v>
          </cell>
          <cell r="C2111" t="str">
            <v xml:space="preserve">L     </v>
          </cell>
          <cell r="D2111">
            <v>15.54</v>
          </cell>
        </row>
        <row r="2112">
          <cell r="A2112">
            <v>7347</v>
          </cell>
          <cell r="B2112" t="str">
            <v>TINTA ACRILICA PREMIUM PARA PISO</v>
          </cell>
          <cell r="C2112" t="str">
            <v xml:space="preserve">GL    </v>
          </cell>
          <cell r="D2112">
            <v>43.18</v>
          </cell>
        </row>
        <row r="2113">
          <cell r="A2113">
            <v>7348</v>
          </cell>
          <cell r="B2113" t="str">
            <v>TINTA ACRILICA PREMIUM PARA PISO</v>
          </cell>
          <cell r="C2113" t="str">
            <v xml:space="preserve">L     </v>
          </cell>
          <cell r="D2113">
            <v>11.99</v>
          </cell>
        </row>
        <row r="2114">
          <cell r="A2114">
            <v>7350</v>
          </cell>
          <cell r="B2114" t="str">
            <v>TINTA ACRILICA PARA CERAMICA</v>
          </cell>
          <cell r="C2114" t="str">
            <v xml:space="preserve">L     </v>
          </cell>
          <cell r="D2114">
            <v>21.38</v>
          </cell>
        </row>
        <row r="2115">
          <cell r="A2115">
            <v>7353</v>
          </cell>
          <cell r="B2115" t="str">
            <v>RESINA ACRILICA BASE AGUA - COR BRANCA</v>
          </cell>
          <cell r="C2115" t="str">
            <v xml:space="preserve">L     </v>
          </cell>
          <cell r="D2115">
            <v>20.82</v>
          </cell>
        </row>
        <row r="2116">
          <cell r="A2116">
            <v>7355</v>
          </cell>
          <cell r="B2116" t="str">
            <v>TINTA ACRILICA PREMIUM, COR BRANCO  FOSCO</v>
          </cell>
          <cell r="C2116" t="str">
            <v xml:space="preserve">GL    </v>
          </cell>
          <cell r="D2116">
            <v>64.73</v>
          </cell>
        </row>
        <row r="2117">
          <cell r="A2117">
            <v>7356</v>
          </cell>
          <cell r="B2117" t="str">
            <v>TINTA ACRILICA PREMIUM, COR BRANCO FOSCO</v>
          </cell>
          <cell r="C2117" t="str">
            <v xml:space="preserve">L     </v>
          </cell>
          <cell r="D2117">
            <v>17.98</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12.1</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15.53</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132000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9.44</v>
          </cell>
        </row>
        <row r="2162">
          <cell r="A2162">
            <v>7692</v>
          </cell>
          <cell r="B2162" t="str">
            <v>TUBO ACO GALVANIZADO COM COSTURA, CLASSE MEDIA, DN 5", E = *5,40* MM, PESO *17,80* KG/M (NBR 5580)</v>
          </cell>
          <cell r="C2162" t="str">
            <v xml:space="preserve">M     </v>
          </cell>
          <cell r="D2162">
            <v>128.97</v>
          </cell>
        </row>
        <row r="2163">
          <cell r="A2163">
            <v>7693</v>
          </cell>
          <cell r="B2163" t="str">
            <v>TUBO ACO GALVANIZADO COM COSTURA, CLASSE MEDIA, DN 4", E = 4,50* MM, PESO 12,10* KG/M (NBR 5580)</v>
          </cell>
          <cell r="C2163" t="str">
            <v xml:space="preserve">M     </v>
          </cell>
          <cell r="D2163">
            <v>86.14</v>
          </cell>
        </row>
        <row r="2164">
          <cell r="A2164">
            <v>7694</v>
          </cell>
          <cell r="B2164" t="str">
            <v>TUBO ACO GALVANIZADO COM COSTURA, CLASSE MEDIA, DN 3", E = *4,05* MM, PESO *8,47* KG/M (NBR 5580)</v>
          </cell>
          <cell r="C2164" t="str">
            <v xml:space="preserve">M     </v>
          </cell>
          <cell r="D2164">
            <v>62.54</v>
          </cell>
        </row>
        <row r="2165">
          <cell r="A2165">
            <v>7695</v>
          </cell>
          <cell r="B2165" t="str">
            <v>TUBO ACO GALVANIZADO COM COSTURA, CLASSE MEDIA, DN 6", E = 4,85* MM, PESO 19,68* KG/M (NBR 5580)</v>
          </cell>
          <cell r="C2165" t="str">
            <v xml:space="preserve">M     </v>
          </cell>
          <cell r="D2165">
            <v>139.87</v>
          </cell>
        </row>
        <row r="2166">
          <cell r="A2166">
            <v>7696</v>
          </cell>
          <cell r="B2166" t="str">
            <v>TUBO ACO GALVANIZADO COM COSTURA, CLASSE MEDIA, DN 2", E = *3,65* MM, PESO *5,10* KG/M (NBR 5580)</v>
          </cell>
          <cell r="C2166" t="str">
            <v xml:space="preserve">M     </v>
          </cell>
          <cell r="D2166">
            <v>37.450000000000003</v>
          </cell>
        </row>
        <row r="2167">
          <cell r="A2167">
            <v>7697</v>
          </cell>
          <cell r="B2167" t="str">
            <v>TUBO ACO GALVANIZADO COM COSTURA, CLASSE MEDIA, DN 1.1/2", E = *3,25* MM, PESO *3,61* KG/M (NBR 5580)</v>
          </cell>
          <cell r="C2167" t="str">
            <v xml:space="preserve">M     </v>
          </cell>
          <cell r="D2167">
            <v>25.97</v>
          </cell>
        </row>
        <row r="2168">
          <cell r="A2168">
            <v>7698</v>
          </cell>
          <cell r="B2168" t="str">
            <v>TUBO ACO GALVANIZADO COM COSTURA, CLASSE MEDIA, DN 1.1/4", E = *3,25* MM, PESO *3,14* KG/M (NBR 5580)</v>
          </cell>
          <cell r="C2168" t="str">
            <v xml:space="preserve">M     </v>
          </cell>
          <cell r="D2168">
            <v>22.35</v>
          </cell>
        </row>
        <row r="2169">
          <cell r="A2169">
            <v>7700</v>
          </cell>
          <cell r="B2169" t="str">
            <v>TUBO ACO GALVANIZADO COM COSTURA, CLASSE MEDIA, DN 3/4", E = *2,65* MM, PESO *1,58* KG/M (NBR 5580)</v>
          </cell>
          <cell r="C2169" t="str">
            <v xml:space="preserve">M     </v>
          </cell>
          <cell r="D2169">
            <v>11.94</v>
          </cell>
        </row>
        <row r="2170">
          <cell r="A2170">
            <v>7701</v>
          </cell>
          <cell r="B2170" t="str">
            <v>TUBO ACO GALVANIZADO COM COSTURA, CLASSE MEDIA, DN 2.1/2", E = *3,65* MM, PESO *6,51* KG/M (NBR 5580)</v>
          </cell>
          <cell r="C2170" t="str">
            <v xml:space="preserve">M     </v>
          </cell>
          <cell r="D2170">
            <v>46.48</v>
          </cell>
        </row>
        <row r="2171">
          <cell r="A2171">
            <v>7714</v>
          </cell>
          <cell r="B2171" t="str">
            <v>TUBO CONCRETO ARMADO, CLASSE PA-1, PB, DN 500 MM, PARA AGUAS PLUVIAIS (NBR 8890)</v>
          </cell>
          <cell r="C2171" t="str">
            <v xml:space="preserve">M     </v>
          </cell>
          <cell r="D2171">
            <v>90.71</v>
          </cell>
        </row>
        <row r="2172">
          <cell r="A2172">
            <v>7720</v>
          </cell>
          <cell r="B2172" t="str">
            <v>TUBO CONCRETO ARMADO, CLASSE EA-2, PB JE, DN 1000 MM, PARA ESGOTO SANITARIO (NBR 8890)</v>
          </cell>
          <cell r="C2172" t="str">
            <v xml:space="preserve">M     </v>
          </cell>
          <cell r="D2172">
            <v>448.07</v>
          </cell>
        </row>
        <row r="2173">
          <cell r="A2173">
            <v>7722</v>
          </cell>
          <cell r="B2173" t="str">
            <v>TUBO CONCRETO ARMADO, CLASSE PA-2, PB, DN 700 MM, PARA AGUAS PLUVIAIS (NBR 8890)</v>
          </cell>
          <cell r="C2173" t="str">
            <v xml:space="preserve">M     </v>
          </cell>
          <cell r="D2173">
            <v>177.57</v>
          </cell>
        </row>
        <row r="2174">
          <cell r="A2174">
            <v>7725</v>
          </cell>
          <cell r="B2174" t="str">
            <v>TUBO CONCRETO ARMADO, CLASSE PA-1, PB, DN 600 MM, PARA AGUAS PLUVIAIS (NBR 8890)</v>
          </cell>
          <cell r="C2174" t="str">
            <v xml:space="preserve">M     </v>
          </cell>
          <cell r="D2174">
            <v>120</v>
          </cell>
        </row>
        <row r="2175">
          <cell r="A2175">
            <v>7727</v>
          </cell>
          <cell r="B2175" t="str">
            <v>TUBO CONCRETO ARMADO, CLASSE PA-2, PB, DN 2000 MM, PARA AGUAS PLUVIAIS (NBR 8890)</v>
          </cell>
          <cell r="C2175" t="str">
            <v xml:space="preserve">M     </v>
          </cell>
          <cell r="D2175">
            <v>1409.17</v>
          </cell>
        </row>
        <row r="2176">
          <cell r="A2176">
            <v>7733</v>
          </cell>
          <cell r="B2176" t="str">
            <v>TUBO CONCRETO ARMADO, CLASSE EA-3, PB JE, DN 700 MM, PARA ESGOTO SANITARIO (NBR 8890)</v>
          </cell>
          <cell r="C2176" t="str">
            <v xml:space="preserve">M     </v>
          </cell>
          <cell r="D2176">
            <v>290.73</v>
          </cell>
        </row>
        <row r="2177">
          <cell r="A2177">
            <v>7734</v>
          </cell>
          <cell r="B2177" t="str">
            <v>TUBO CONCRETO ARMADO, CLASSE EA-3, PB JE, DN 900 MM, PARA ESGOTO SANITARIO (NBR 8890)</v>
          </cell>
          <cell r="C2177" t="str">
            <v xml:space="preserve">M     </v>
          </cell>
          <cell r="D2177">
            <v>517.1</v>
          </cell>
        </row>
        <row r="2178">
          <cell r="A2178">
            <v>7735</v>
          </cell>
          <cell r="B2178" t="str">
            <v>TUBO CONCRETO ARMADO, CLASSE EA-3, PB JE, DN 1000 MM, PARA ESGOTO SANITARIO (NBR 8890)</v>
          </cell>
          <cell r="C2178" t="str">
            <v xml:space="preserve">M     </v>
          </cell>
          <cell r="D2178">
            <v>565.64</v>
          </cell>
        </row>
        <row r="2179">
          <cell r="A2179">
            <v>7740</v>
          </cell>
          <cell r="B2179" t="str">
            <v>TUBO CONCRETO ARMADO, CLASSE EA-2, PB JE, DN 400 MM, PARA ESGOTO SANITARIO (NBR 8890)</v>
          </cell>
          <cell r="C2179" t="str">
            <v xml:space="preserve">M     </v>
          </cell>
          <cell r="D2179">
            <v>124.51</v>
          </cell>
        </row>
        <row r="2180">
          <cell r="A2180">
            <v>7741</v>
          </cell>
          <cell r="B2180" t="str">
            <v>TUBO CONCRETO ARMADO, CLASSE EA-2, PB JE, DN 500 MM, PARA ESGOTO SANITARIO (NBR 8890)</v>
          </cell>
          <cell r="C2180" t="str">
            <v xml:space="preserve">M     </v>
          </cell>
          <cell r="D2180">
            <v>157.13999999999999</v>
          </cell>
        </row>
        <row r="2181">
          <cell r="A2181">
            <v>7742</v>
          </cell>
          <cell r="B2181" t="str">
            <v>TUBO CONCRETO ARMADO, CLASSE PA-1, PB, DN 700 MM, PARA AGUAS PLUVIAIS (NBR 8890)</v>
          </cell>
          <cell r="C2181" t="str">
            <v xml:space="preserve">M     </v>
          </cell>
          <cell r="D2181">
            <v>168.44</v>
          </cell>
        </row>
        <row r="2182">
          <cell r="A2182">
            <v>7743</v>
          </cell>
          <cell r="B2182" t="str">
            <v>TUBO CONCRETO ARMADO, CLASSE EA-3, PB JE, DN 600 MM, PARA ESGOTO SANITARIO (NBR 8890)</v>
          </cell>
          <cell r="C2182" t="str">
            <v xml:space="preserve">M     </v>
          </cell>
          <cell r="D2182">
            <v>260.72000000000003</v>
          </cell>
        </row>
        <row r="2183">
          <cell r="A2183">
            <v>7744</v>
          </cell>
          <cell r="B2183" t="str">
            <v>TUBO CONCRETO ARMADO, CLASSE EA-2, PB JE, DN 700 MM, PARA ESGOTO SANITARIO (NBR 8890)</v>
          </cell>
          <cell r="C2183" t="str">
            <v xml:space="preserve">M     </v>
          </cell>
          <cell r="D2183">
            <v>243.85</v>
          </cell>
        </row>
        <row r="2184">
          <cell r="A2184">
            <v>7745</v>
          </cell>
          <cell r="B2184" t="str">
            <v>TUBO CONCRETO ARMADO, CLASSE PA-1, PB, DN 400 MM, PARA AGUAS PLUVIAIS (NBR 8890)</v>
          </cell>
          <cell r="C2184" t="str">
            <v xml:space="preserve">M     </v>
          </cell>
          <cell r="D2184">
            <v>68.69</v>
          </cell>
        </row>
        <row r="2185">
          <cell r="A2185">
            <v>7750</v>
          </cell>
          <cell r="B2185" t="str">
            <v>TUBO CONCRETO ARMADO, CLASSE PA-1, PB, DN 800 MM, PARA AGUAS PLUVIAIS (NBR 8890)</v>
          </cell>
          <cell r="C2185" t="str">
            <v xml:space="preserve">M     </v>
          </cell>
          <cell r="D2185">
            <v>191</v>
          </cell>
        </row>
        <row r="2186">
          <cell r="A2186">
            <v>7752</v>
          </cell>
          <cell r="B2186" t="str">
            <v>TUBO CONCRETO ARMADO, CLASSE PA-2, PB, DN 500 MM, PARA AGUAS PLUVIAIS (NBR 8890)</v>
          </cell>
          <cell r="C2186" t="str">
            <v xml:space="preserve">M     </v>
          </cell>
          <cell r="D2186">
            <v>88.01</v>
          </cell>
        </row>
        <row r="2187">
          <cell r="A2187">
            <v>7753</v>
          </cell>
          <cell r="B2187" t="str">
            <v>TUBO CONCRETO ARMADO, CLASSE PA-1, PB, DN 1000 MM, PARA AGUAS PLUVIAIS (NBR 8890)</v>
          </cell>
          <cell r="C2187" t="str">
            <v xml:space="preserve">M     </v>
          </cell>
          <cell r="D2187">
            <v>262.18</v>
          </cell>
        </row>
        <row r="2188">
          <cell r="A2188">
            <v>7754</v>
          </cell>
          <cell r="B2188" t="str">
            <v>TUBO CONCRETO ARMADO, CLASSE EA-2, PB JE, DN 900 MM, PARA ESGOTO SANITARIO (NBR 8890)</v>
          </cell>
          <cell r="C2188" t="str">
            <v xml:space="preserve">M     </v>
          </cell>
          <cell r="D2188">
            <v>412.68</v>
          </cell>
        </row>
        <row r="2189">
          <cell r="A2189">
            <v>7755</v>
          </cell>
          <cell r="B2189" t="str">
            <v>TUBO CONCRETO ARMADO, CLASSE EA-3, PB JE, DN 400 MM, PARA ESGOTO SANITARIO (NBR 8890)</v>
          </cell>
          <cell r="C2189" t="str">
            <v xml:space="preserve">M     </v>
          </cell>
          <cell r="D2189">
            <v>151.69</v>
          </cell>
        </row>
        <row r="2190">
          <cell r="A2190">
            <v>7756</v>
          </cell>
          <cell r="B2190" t="str">
            <v>TUBO CONCRETO ARMADO, CLASSE PA-1, PB, DN 900 MM, PARA AGUAS PLUVIAIS (NBR 8890)</v>
          </cell>
          <cell r="C2190" t="str">
            <v xml:space="preserve">M     </v>
          </cell>
          <cell r="D2190">
            <v>235.81</v>
          </cell>
        </row>
        <row r="2191">
          <cell r="A2191">
            <v>7757</v>
          </cell>
          <cell r="B2191" t="str">
            <v>TUBO CONCRETO ARMADO, CLASSE PA-1, PB, DN 1200 MM, PARA AGUAS PLUVIAIS (NBR 8890)</v>
          </cell>
          <cell r="C2191" t="str">
            <v xml:space="preserve">M     </v>
          </cell>
          <cell r="D2191">
            <v>371.55</v>
          </cell>
        </row>
        <row r="2192">
          <cell r="A2192">
            <v>7758</v>
          </cell>
          <cell r="B2192" t="str">
            <v>TUBO CONCRETO ARMADO, CLASSE PA-1, PB, DN 1500 MM, PARA AGUAS PLUVIAIS (NBR 8890)</v>
          </cell>
          <cell r="C2192" t="str">
            <v xml:space="preserve">M     </v>
          </cell>
          <cell r="D2192">
            <v>552.66</v>
          </cell>
        </row>
        <row r="2193">
          <cell r="A2193">
            <v>7759</v>
          </cell>
          <cell r="B2193" t="str">
            <v>TUBO CONCRETO ARMADO, CLASSE PA-1, PB, DN 2000 MM, PARA AGUAS PLUVIAIS (NBR 8890)</v>
          </cell>
          <cell r="C2193" t="str">
            <v xml:space="preserve">M     </v>
          </cell>
          <cell r="D2193">
            <v>1204.04</v>
          </cell>
        </row>
        <row r="2194">
          <cell r="A2194">
            <v>7760</v>
          </cell>
          <cell r="B2194" t="str">
            <v>TUBO CONCRETO ARMADO, CLASSE PA-2, PB, DN 300 MM, PARA AGUAS PLUVIAIS (NBR 8890)</v>
          </cell>
          <cell r="C2194" t="str">
            <v xml:space="preserve">M     </v>
          </cell>
          <cell r="D2194">
            <v>68.36</v>
          </cell>
        </row>
        <row r="2195">
          <cell r="A2195">
            <v>7761</v>
          </cell>
          <cell r="B2195" t="str">
            <v>TUBO CONCRETO ARMADO, CLASSE PA-2, PB, DN 400 MM, PARA AGUAS PLUVIAIS (NBR 8890)</v>
          </cell>
          <cell r="C2195" t="str">
            <v xml:space="preserve">M     </v>
          </cell>
          <cell r="D2195">
            <v>72.66</v>
          </cell>
        </row>
        <row r="2196">
          <cell r="A2196">
            <v>7762</v>
          </cell>
          <cell r="B2196" t="str">
            <v>TUBO CONCRETO ARMADO, CLASSE PA-2, PB, DN 600 MM, PARA AGUAS PLUVIAIS (NBR 8890)</v>
          </cell>
          <cell r="C2196" t="str">
            <v xml:space="preserve">M     </v>
          </cell>
          <cell r="D2196">
            <v>115.15</v>
          </cell>
        </row>
        <row r="2197">
          <cell r="A2197">
            <v>7763</v>
          </cell>
          <cell r="B2197" t="str">
            <v>TUBO CONCRETO ARMADO, CLASSE PA-2, PB, DN 800 MM, PARA AGUAS PLUVIAIS (NBR 8890)</v>
          </cell>
          <cell r="C2197" t="str">
            <v xml:space="preserve">M     </v>
          </cell>
          <cell r="D2197">
            <v>197.88</v>
          </cell>
        </row>
        <row r="2198">
          <cell r="A2198">
            <v>7764</v>
          </cell>
          <cell r="B2198" t="str">
            <v>TUBO CONCRETO ARMADO, CLASSE PA-2, PB, DN 900 MM, PARA AGUAS PLUVIAIS (NBR 8890)</v>
          </cell>
          <cell r="C2198" t="str">
            <v xml:space="preserve">M     </v>
          </cell>
          <cell r="D2198">
            <v>297.24</v>
          </cell>
        </row>
        <row r="2199">
          <cell r="A2199">
            <v>7765</v>
          </cell>
          <cell r="B2199" t="str">
            <v>TUBO CONCRETO ARMADO, CLASSE PA-2, PB, DN 1000 MM, PARA AGUAS PLUVIAIS (NBR 8890)</v>
          </cell>
          <cell r="C2199" t="str">
            <v xml:space="preserve">M     </v>
          </cell>
          <cell r="D2199">
            <v>289.54000000000002</v>
          </cell>
        </row>
        <row r="2200">
          <cell r="A2200">
            <v>7766</v>
          </cell>
          <cell r="B2200" t="str">
            <v>TUBO CONCRETO ARMADO, CLASSE PA-2, PB, DN 1200 MM, PARA AGUAS PLUVIAIS (NBR 8890)</v>
          </cell>
          <cell r="C2200" t="str">
            <v xml:space="preserve">M     </v>
          </cell>
          <cell r="D2200">
            <v>421.1</v>
          </cell>
        </row>
        <row r="2201">
          <cell r="A2201">
            <v>7767</v>
          </cell>
          <cell r="B2201" t="str">
            <v>TUBO CONCRETO ARMADO, CLASSE PA-2, PB, DN 1500 MM, PARA AGUAS PLUVIAIS (NBR 8890)</v>
          </cell>
          <cell r="C2201" t="str">
            <v xml:space="preserve">M     </v>
          </cell>
          <cell r="D2201">
            <v>648.89</v>
          </cell>
        </row>
        <row r="2202">
          <cell r="A2202">
            <v>7773</v>
          </cell>
          <cell r="B2202" t="str">
            <v>TUBO CONCRETO ARMADO, CLASSE EA-2, PB JE, DN 800 MM, PARA ESGOTO SANITARIO (NBR 8890)</v>
          </cell>
          <cell r="C2202" t="str">
            <v xml:space="preserve">M     </v>
          </cell>
          <cell r="D2202">
            <v>303.68</v>
          </cell>
        </row>
        <row r="2203">
          <cell r="A2203">
            <v>7774</v>
          </cell>
          <cell r="B2203" t="str">
            <v>TUBO CONCRETO ARMADO, CLASSE EA-2, PB JE, DN 600 MM, PARA ESGOTO SANITARIO (NBR 8890)</v>
          </cell>
          <cell r="C2203" t="str">
            <v xml:space="preserve">M     </v>
          </cell>
          <cell r="D2203">
            <v>211.54</v>
          </cell>
        </row>
        <row r="2204">
          <cell r="A2204">
            <v>7775</v>
          </cell>
          <cell r="B2204" t="str">
            <v>TUBO CONCRETO ARMADO, CLASSE EA-3, PB JE, DN 800 MM, PARA ESGOTO SANITARIO (NBR 8890)</v>
          </cell>
          <cell r="C2204" t="str">
            <v xml:space="preserve">M     </v>
          </cell>
          <cell r="D2204">
            <v>357.68</v>
          </cell>
        </row>
        <row r="2205">
          <cell r="A2205">
            <v>7776</v>
          </cell>
          <cell r="B2205" t="str">
            <v>TUBO CONCRETO ARMADO, CLASSE EA-3, PB JE, DN 500 MM, PARA ESGOTO SANITARIO (NBR 8890)</v>
          </cell>
          <cell r="C2205" t="str">
            <v xml:space="preserve">M     </v>
          </cell>
          <cell r="D2205">
            <v>197.43</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2743.67</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904.66</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33.35</v>
          </cell>
        </row>
        <row r="2223">
          <cell r="A2223">
            <v>9826</v>
          </cell>
          <cell r="B2223" t="str">
            <v>TUBO PVC DEFOFO, JEI, 1 MPA, DN 250 MM, PARA REDE DE AGUA (NBR 7665)</v>
          </cell>
          <cell r="C2223" t="str">
            <v xml:space="preserve">M     </v>
          </cell>
          <cell r="D2223">
            <v>171.72</v>
          </cell>
        </row>
        <row r="2224">
          <cell r="A2224">
            <v>9827</v>
          </cell>
          <cell r="B2224" t="str">
            <v>TUBO PVC DEFOFO, JEI, 1 MPA, DN 300 MM, PARA REDE DE AGUA (NBR 7665)</v>
          </cell>
          <cell r="C2224" t="str">
            <v xml:space="preserve">M     </v>
          </cell>
          <cell r="D2224">
            <v>249.58</v>
          </cell>
        </row>
        <row r="2225">
          <cell r="A2225">
            <v>9828</v>
          </cell>
          <cell r="B2225" t="str">
            <v>TUBO PVC DEFOFO, JEI, 1 MPA, DN 150 MM, PARA REDEDE  AGUA (NBR 7665)</v>
          </cell>
          <cell r="C2225" t="str">
            <v xml:space="preserve">M     </v>
          </cell>
          <cell r="D2225">
            <v>65.02</v>
          </cell>
        </row>
        <row r="2226">
          <cell r="A2226">
            <v>9829</v>
          </cell>
          <cell r="B2226" t="str">
            <v>TUBO PVC DEFOFO, JEI, 1 MPA, DN 200 MM, PARA REDE DE AGUA (NBR 7665)</v>
          </cell>
          <cell r="C2226" t="str">
            <v xml:space="preserve">M     </v>
          </cell>
          <cell r="D2226">
            <v>115.75</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2.75</v>
          </cell>
        </row>
        <row r="2231">
          <cell r="A2231">
            <v>9836</v>
          </cell>
          <cell r="B2231" t="str">
            <v>TUBO PVC  SERIE NORMAL, DN 100 MM, PARA ESGOTO  PREDIAL (NBR 5688)</v>
          </cell>
          <cell r="C2231" t="str">
            <v xml:space="preserve">M     </v>
          </cell>
          <cell r="D2231">
            <v>7.27</v>
          </cell>
        </row>
        <row r="2232">
          <cell r="A2232">
            <v>9837</v>
          </cell>
          <cell r="B2232" t="str">
            <v>TUBO PVC SERIE NORMAL, DN 75 MM, PARA ESGOTO PREDIAL (NBR 5688)</v>
          </cell>
          <cell r="C2232" t="str">
            <v xml:space="preserve">M     </v>
          </cell>
          <cell r="D2232">
            <v>6.4</v>
          </cell>
        </row>
        <row r="2233">
          <cell r="A2233">
            <v>9838</v>
          </cell>
          <cell r="B2233" t="str">
            <v>TUBO PVC SERIE NORMAL, DN 50 MM, PARA ESGOTO PREDIAL (NBR 5688)</v>
          </cell>
          <cell r="C2233" t="str">
            <v xml:space="preserve">M     </v>
          </cell>
          <cell r="D2233">
            <v>4.7300000000000004</v>
          </cell>
        </row>
        <row r="2234">
          <cell r="A2234">
            <v>9839</v>
          </cell>
          <cell r="B2234" t="str">
            <v>TUBO PVC, PBV, SERIE R, DN 75 MM, PARA ESGOTO OU AGUAS PLUVIAIS PREDIAL (NBR 5688)</v>
          </cell>
          <cell r="C2234" t="str">
            <v xml:space="preserve">M     </v>
          </cell>
          <cell r="D2234">
            <v>8.4700000000000006</v>
          </cell>
        </row>
        <row r="2235">
          <cell r="A2235">
            <v>9840</v>
          </cell>
          <cell r="B2235" t="str">
            <v>TUBO PVC, PBV, SERIE R, DN 150 MM, PARA ESGOTO OU AGUAS PLUVIAIS PREDIAL (NBR 5688)</v>
          </cell>
          <cell r="C2235" t="str">
            <v xml:space="preserve">M     </v>
          </cell>
          <cell r="D2235">
            <v>29.02</v>
          </cell>
        </row>
        <row r="2236">
          <cell r="A2236">
            <v>9841</v>
          </cell>
          <cell r="B2236" t="str">
            <v>TUBO PVC, PBV, SERIE R, DN 100 MM, PARA ESGOTO OU AGUAS PLUVIAIS PREDIAL (NBR 5688)</v>
          </cell>
          <cell r="C2236" t="str">
            <v xml:space="preserve">M     </v>
          </cell>
          <cell r="D2236">
            <v>13.96</v>
          </cell>
        </row>
        <row r="2237">
          <cell r="A2237">
            <v>9850</v>
          </cell>
          <cell r="B2237" t="str">
            <v>TUBO PVC DE REVESTIMENTO GEOMECANICO NERVURADO REFORCADO, DN = 150 MM, COMPRIMENTO = 2 M</v>
          </cell>
          <cell r="C2237" t="str">
            <v xml:space="preserve">M     </v>
          </cell>
          <cell r="D2237">
            <v>100</v>
          </cell>
        </row>
        <row r="2238">
          <cell r="A2238">
            <v>9851</v>
          </cell>
          <cell r="B2238" t="str">
            <v>TUBO PVC DE REVESTIMENTO GEOMECANICO NERVURADO STANDARD, DN = 206 MM, COMPRIMENTO = 2 M</v>
          </cell>
          <cell r="C2238" t="str">
            <v xml:space="preserve">M     </v>
          </cell>
          <cell r="D2238">
            <v>135.11000000000001</v>
          </cell>
        </row>
        <row r="2239">
          <cell r="A2239">
            <v>9853</v>
          </cell>
          <cell r="B2239" t="str">
            <v>TUBO PVC DE REVESTIMENTO GEOMECANICO NERVURADO REFORCADO, DN = 200 MM, COMPRIMENTO = 2 M</v>
          </cell>
          <cell r="C2239" t="str">
            <v xml:space="preserve">M     </v>
          </cell>
          <cell r="D2239">
            <v>177.83</v>
          </cell>
        </row>
        <row r="2240">
          <cell r="A2240">
            <v>9854</v>
          </cell>
          <cell r="B2240" t="str">
            <v>TUBO PVC DE REVESTIMENTO GEOMECANICO NERVURADO STANDARD, DN = 154 MM, COMPRIMENTO = 2 M</v>
          </cell>
          <cell r="C2240" t="str">
            <v xml:space="preserve">M     </v>
          </cell>
          <cell r="D2240">
            <v>77.91</v>
          </cell>
        </row>
        <row r="2241">
          <cell r="A2241">
            <v>9855</v>
          </cell>
          <cell r="B2241" t="str">
            <v>TUBO PVC DE REVESTIMENTO GEOMECANICO NERVURADO STANDARD, DN = 250 MM, COMPRIMENTO = 2 M</v>
          </cell>
          <cell r="C2241" t="str">
            <v xml:space="preserve">M     </v>
          </cell>
          <cell r="D2241">
            <v>225.98</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9.17</v>
          </cell>
        </row>
        <row r="2263">
          <cell r="A2263">
            <v>9877</v>
          </cell>
          <cell r="B2263" t="str">
            <v>TUBO DE PVC, PBL, TIPO LEVE, DN = 250 MM,  PARA VENTILACAO</v>
          </cell>
          <cell r="C2263" t="str">
            <v xml:space="preserve">M     </v>
          </cell>
          <cell r="D2263">
            <v>33.130000000000003</v>
          </cell>
        </row>
        <row r="2264">
          <cell r="A2264">
            <v>9878</v>
          </cell>
          <cell r="B2264" t="str">
            <v>TUBO DE PVC, PBL, TIPO LEVE, DN = 300 MM,  PARA VENTILACAO</v>
          </cell>
          <cell r="C2264" t="str">
            <v xml:space="preserve">M     </v>
          </cell>
          <cell r="D2264">
            <v>45.99</v>
          </cell>
        </row>
        <row r="2265">
          <cell r="A2265">
            <v>9879</v>
          </cell>
          <cell r="B2265" t="str">
            <v>TUBO DE PVC, PBL, TIPO LEVE, DN = 400 MM,  PARA VENTILACAO</v>
          </cell>
          <cell r="C2265" t="str">
            <v xml:space="preserve">M     </v>
          </cell>
          <cell r="D2265">
            <v>108.54</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36.28</v>
          </cell>
        </row>
        <row r="2297">
          <cell r="A2297">
            <v>10230</v>
          </cell>
          <cell r="B2297" t="str">
            <v>VALVULA DE RETENCAO DE BRONZE, PE COM CRIVOS, EXTREMIDADE COM ROSCA, DE 4", PARA FUNDO DE POCO</v>
          </cell>
          <cell r="C2297" t="str">
            <v xml:space="preserve">UN    </v>
          </cell>
          <cell r="D2297">
            <v>443.83</v>
          </cell>
        </row>
        <row r="2298">
          <cell r="A2298">
            <v>10231</v>
          </cell>
          <cell r="B2298" t="str">
            <v>VALVULA DE RETENCAO DE BRONZE, PE COM CRIVOS, EXTREMIDADE COM ROSCA, DE 2 1/2", PARA FUNDO DE POCO</v>
          </cell>
          <cell r="C2298" t="str">
            <v xml:space="preserve">UN    </v>
          </cell>
          <cell r="D2298">
            <v>183.96</v>
          </cell>
        </row>
        <row r="2299">
          <cell r="A2299">
            <v>10232</v>
          </cell>
          <cell r="B2299" t="str">
            <v>VALVULA DE RETENCAO DE BRONZE, PE COM CRIVOS, EXTREMIDADE COM ROSCA, DE 2", PARA FUNDO DE POCO</v>
          </cell>
          <cell r="C2299" t="str">
            <v xml:space="preserve">UN    </v>
          </cell>
          <cell r="D2299">
            <v>102.94</v>
          </cell>
        </row>
        <row r="2300">
          <cell r="A2300">
            <v>10233</v>
          </cell>
          <cell r="B2300" t="str">
            <v>VALVULA DE RETENCAO DE BRONZE, PE COM CRIVOS, EXTREMIDADE COM ROSCA, DE 1 1/4", PARA FUNDO DE POCO</v>
          </cell>
          <cell r="C2300" t="str">
            <v xml:space="preserve">UN    </v>
          </cell>
          <cell r="D2300">
            <v>63.68</v>
          </cell>
        </row>
        <row r="2301">
          <cell r="A2301">
            <v>10234</v>
          </cell>
          <cell r="B2301" t="str">
            <v>VALVULA DE RETENCAO DE BRONZE, PE COM CRIVOS, EXTREMIDADE COM ROSCA, DE 1", PARA FUNDO DE POCO</v>
          </cell>
          <cell r="C2301" t="str">
            <v xml:space="preserve">UN    </v>
          </cell>
          <cell r="D2301">
            <v>40.11</v>
          </cell>
        </row>
        <row r="2302">
          <cell r="A2302">
            <v>10235</v>
          </cell>
          <cell r="B2302" t="str">
            <v>VALVULA DE RETENCAO DE BRONZE, PE COM CRIVOS, EXTREMIDADE COM ROSCA, DE 3", PARA FUNDO DE POCO</v>
          </cell>
          <cell r="C2302" t="str">
            <v xml:space="preserve">UN    </v>
          </cell>
          <cell r="D2302">
            <v>252.19</v>
          </cell>
        </row>
        <row r="2303">
          <cell r="A2303">
            <v>10236</v>
          </cell>
          <cell r="B2303" t="str">
            <v>VALVULA DE RETENCAO DE BRONZE, PE COM CRIVOS, EXTREMIDADE COM ROSCA, DE 1 1/2", PARA FUNDO DE POCO</v>
          </cell>
          <cell r="C2303" t="str">
            <v xml:space="preserve">UN    </v>
          </cell>
          <cell r="D2303">
            <v>67.959999999999994</v>
          </cell>
        </row>
        <row r="2304">
          <cell r="A2304">
            <v>10404</v>
          </cell>
          <cell r="B2304" t="str">
            <v>VALVULA DE RETENCAO HORIZONTAL, DE BRONZE (PN-25), 1/2", 400 PSI, TAMPA DE PORCA DE UNIAO, EXTREMIDADES COM ROSCA</v>
          </cell>
          <cell r="C2304" t="str">
            <v xml:space="preserve">UN    </v>
          </cell>
          <cell r="D2304">
            <v>47.85</v>
          </cell>
        </row>
        <row r="2305">
          <cell r="A2305">
            <v>10405</v>
          </cell>
          <cell r="B2305" t="str">
            <v>VALVULA DE RETENCAO HORIZONTAL, DE BRONZE (PN-25), 2 1/2", 400 PSI, TAMPA DE PORCA DE UNIAO, EXTREMIDADES COM ROSCA</v>
          </cell>
          <cell r="C2305" t="str">
            <v xml:space="preserve">UN    </v>
          </cell>
          <cell r="D2305">
            <v>264.17</v>
          </cell>
        </row>
        <row r="2306">
          <cell r="A2306">
            <v>10406</v>
          </cell>
          <cell r="B2306" t="str">
            <v>VALVULA DE RETENCAO HORIZONTAL, DE BRONZE (PN-25), 3", 400 PSI, TAMPA DE PORCA DE UNIAO, EXTREMIDADES COM ROSCA</v>
          </cell>
          <cell r="C2306" t="str">
            <v xml:space="preserve">UN    </v>
          </cell>
          <cell r="D2306">
            <v>364.88</v>
          </cell>
        </row>
        <row r="2307">
          <cell r="A2307">
            <v>10407</v>
          </cell>
          <cell r="B2307" t="str">
            <v>VALVULA DE RETENCAO HORIZONTAL, DE BRONZE (PN-25), 4", 400 PSI, TAMPA DE PORCA DE UNIAO, EXTREMIDADES COM ROSCA</v>
          </cell>
          <cell r="C2307" t="str">
            <v xml:space="preserve">UN    </v>
          </cell>
          <cell r="D2307">
            <v>565.92999999999995</v>
          </cell>
        </row>
        <row r="2308">
          <cell r="A2308">
            <v>10408</v>
          </cell>
          <cell r="B2308" t="str">
            <v>VALVULA DE RETENCAO HORIZONTAL, DE BRONZE (PN-25), 2", 400 PSI, TAMPA DE PORCA DE UNIAO, EXTREMIDADES COM ROSCA</v>
          </cell>
          <cell r="C2308" t="str">
            <v xml:space="preserve">UN    </v>
          </cell>
          <cell r="D2308">
            <v>184.73</v>
          </cell>
        </row>
        <row r="2309">
          <cell r="A2309">
            <v>10409</v>
          </cell>
          <cell r="B2309" t="str">
            <v>VALVULA DE RETENCAO HORIZONTAL, DE BRONZE (PN-25), 1 1/2", 400 PSI, TAMPA DE PORCA DE UNIAO, EXTREMIDADES COM ROSCA</v>
          </cell>
          <cell r="C2309" t="str">
            <v xml:space="preserve">UN    </v>
          </cell>
          <cell r="D2309">
            <v>131.85</v>
          </cell>
        </row>
        <row r="2310">
          <cell r="A2310">
            <v>10410</v>
          </cell>
          <cell r="B2310" t="str">
            <v>VALVULA DE RETENCAO HORIZONTAL, DE BRONZE (PN-25), 1", 400 PSI, TAMPA DE PORCA DE UNIAO, EXTREMIDADES COM ROSCA</v>
          </cell>
          <cell r="C2310" t="str">
            <v xml:space="preserve">UN    </v>
          </cell>
          <cell r="D2310">
            <v>78.81</v>
          </cell>
        </row>
        <row r="2311">
          <cell r="A2311">
            <v>10411</v>
          </cell>
          <cell r="B2311" t="str">
            <v>VALVULA DE RETENCAO HORIZONTAL, DE BRONZE (PN-25), 1 1/4", 400 PSI, TAMPA DE PORCA DE UNIAO, EXTREMIDADES COM ROSCA</v>
          </cell>
          <cell r="C2311" t="str">
            <v xml:space="preserve">UN    </v>
          </cell>
          <cell r="D2311">
            <v>117.98</v>
          </cell>
        </row>
        <row r="2312">
          <cell r="A2312">
            <v>10412</v>
          </cell>
          <cell r="B2312" t="str">
            <v>VALVULA DE RETENCAO HORIZONTAL, DE BRONZE (PN-25), 3/4", 400 PSI, TAMPA DE PORCA DE UNIAO, EXTREMIDADES COM ROSCA</v>
          </cell>
          <cell r="C2312" t="str">
            <v xml:space="preserve">UN    </v>
          </cell>
          <cell r="D2312">
            <v>57.98</v>
          </cell>
        </row>
        <row r="2313">
          <cell r="A2313">
            <v>10413</v>
          </cell>
          <cell r="B2313" t="str">
            <v>VALVULA DE RETENCAO VERTICAL, DE BRONZE (PN-16), 3/4", 200 PSI, EXTREMIDADES COM ROSCA</v>
          </cell>
          <cell r="C2313" t="str">
            <v xml:space="preserve">UN    </v>
          </cell>
          <cell r="D2313">
            <v>37.17</v>
          </cell>
        </row>
        <row r="2314">
          <cell r="A2314">
            <v>10414</v>
          </cell>
          <cell r="B2314" t="str">
            <v>VALVULA DE RETENCAO VERTICAL, DE BRONZE (PN-16), 3", 200 PSI, EXTREMIDADES COM ROSCA</v>
          </cell>
          <cell r="C2314" t="str">
            <v xml:space="preserve">UN    </v>
          </cell>
          <cell r="D2314">
            <v>223.81</v>
          </cell>
        </row>
        <row r="2315">
          <cell r="A2315">
            <v>10415</v>
          </cell>
          <cell r="B2315" t="str">
            <v>VALVULA DE RETENCAO VERTICAL, DE BRONZE (PN-16), 4", 200 PSI, EXTREMIDADES COM ROSCA</v>
          </cell>
          <cell r="C2315" t="str">
            <v xml:space="preserve">UN    </v>
          </cell>
          <cell r="D2315">
            <v>388.43</v>
          </cell>
        </row>
        <row r="2316">
          <cell r="A2316">
            <v>10416</v>
          </cell>
          <cell r="B2316" t="str">
            <v>VALVULA DE RETENCAO VERTICAL, DE BRONZE (PN-16), 1 1/2", 200 PSI, EXTREMIDADES COM ROSCA</v>
          </cell>
          <cell r="C2316" t="str">
            <v xml:space="preserve">UN    </v>
          </cell>
          <cell r="D2316">
            <v>70.19</v>
          </cell>
        </row>
        <row r="2317">
          <cell r="A2317">
            <v>10417</v>
          </cell>
          <cell r="B2317" t="str">
            <v>VALVULA DE RETENCAO VERTICAL, DE BRONZE (PN-16), 2", 200 PSI, EXTREMIDADES COM ROSCA</v>
          </cell>
          <cell r="C2317" t="str">
            <v xml:space="preserve">UN    </v>
          </cell>
          <cell r="D2317">
            <v>102.28</v>
          </cell>
        </row>
        <row r="2318">
          <cell r="A2318">
            <v>10418</v>
          </cell>
          <cell r="B2318" t="str">
            <v>VALVULA DE RETENCAO VERTICAL, DE BRONZE (PN-16), 1", 200 PSI, EXTREMIDADES COM ROSCA</v>
          </cell>
          <cell r="C2318" t="str">
            <v xml:space="preserve">UN    </v>
          </cell>
          <cell r="D2318">
            <v>40.61</v>
          </cell>
        </row>
        <row r="2319">
          <cell r="A2319">
            <v>10419</v>
          </cell>
          <cell r="B2319" t="str">
            <v>VALVULA DE RETENCAO VERTICAL, DE BRONZE (PN-16), 1 1/4", 200 PSI, EXTREMIDADES COM ROSCA</v>
          </cell>
          <cell r="C2319" t="str">
            <v xml:space="preserve">UN    </v>
          </cell>
          <cell r="D2319">
            <v>60.93</v>
          </cell>
        </row>
        <row r="2320">
          <cell r="A2320">
            <v>10420</v>
          </cell>
          <cell r="B2320" t="str">
            <v>BACIA SANITARIA (VASO) CONVENCIONAL DE LOUCA BRANCA</v>
          </cell>
          <cell r="C2320" t="str">
            <v xml:space="preserve">UN    </v>
          </cell>
          <cell r="D2320">
            <v>117.9</v>
          </cell>
        </row>
        <row r="2321">
          <cell r="A2321">
            <v>10421</v>
          </cell>
          <cell r="B2321" t="str">
            <v>BACIA SANITARIA (VASO) CONVENCIONAL DE LOUCA COR</v>
          </cell>
          <cell r="C2321" t="str">
            <v xml:space="preserve">UN    </v>
          </cell>
          <cell r="D2321">
            <v>157.79</v>
          </cell>
        </row>
        <row r="2322">
          <cell r="A2322">
            <v>10422</v>
          </cell>
          <cell r="B2322" t="str">
            <v>BACIA SANITARIA (VASO) COM CAIXA ACOPLADA, DE LOUCA BRANCA</v>
          </cell>
          <cell r="C2322" t="str">
            <v xml:space="preserve">UN    </v>
          </cell>
          <cell r="D2322">
            <v>314.36</v>
          </cell>
        </row>
        <row r="2323">
          <cell r="A2323">
            <v>10423</v>
          </cell>
          <cell r="B2323" t="str">
            <v>TANQUE LOUCA BRANCA SUSPENSO *20* L</v>
          </cell>
          <cell r="C2323" t="str">
            <v xml:space="preserve">UN    </v>
          </cell>
          <cell r="D2323">
            <v>319.27</v>
          </cell>
        </row>
        <row r="2324">
          <cell r="A2324">
            <v>10425</v>
          </cell>
          <cell r="B2324" t="str">
            <v>LAVATORIO LOUCA BRANCA SUSPENSO *40 X 30* CM</v>
          </cell>
          <cell r="C2324" t="str">
            <v xml:space="preserve">UN    </v>
          </cell>
          <cell r="D2324">
            <v>76.94</v>
          </cell>
        </row>
        <row r="2325">
          <cell r="A2325">
            <v>10426</v>
          </cell>
          <cell r="B2325" t="str">
            <v>LAVATORIO LOUCA BRANCA COM COLUNA *54 X 44* CM</v>
          </cell>
          <cell r="C2325" t="str">
            <v xml:space="preserve">UN    </v>
          </cell>
          <cell r="D2325">
            <v>174.47</v>
          </cell>
        </row>
        <row r="2326">
          <cell r="A2326">
            <v>10427</v>
          </cell>
          <cell r="B2326" t="str">
            <v>LAVATORIO/CUBA DE SOBREPOR RETANGULAR LOUCA BRANCA COM LADRAO *52 X 45* CM</v>
          </cell>
          <cell r="C2326" t="str">
            <v xml:space="preserve">UN    </v>
          </cell>
          <cell r="D2326">
            <v>215.73</v>
          </cell>
        </row>
        <row r="2327">
          <cell r="A2327">
            <v>10428</v>
          </cell>
          <cell r="B2327" t="str">
            <v>LAVATORIO/CUBA DE SOBREPOR RETANGULAR LOUCA COR COM LADRAO *52 X 45* CM</v>
          </cell>
          <cell r="C2327" t="str">
            <v xml:space="preserve">UN    </v>
          </cell>
          <cell r="D2327">
            <v>218.94</v>
          </cell>
        </row>
        <row r="2328">
          <cell r="A2328">
            <v>10429</v>
          </cell>
          <cell r="B2328" t="str">
            <v>LAVATORIO LOUCA COR SUSPENSO *40 X 30* CM</v>
          </cell>
          <cell r="C2328" t="str">
            <v xml:space="preserve">UN    </v>
          </cell>
          <cell r="D2328">
            <v>91.76</v>
          </cell>
        </row>
        <row r="2329">
          <cell r="A2329">
            <v>10430</v>
          </cell>
          <cell r="B2329" t="str">
            <v>MICTORIO SIFONADO LOUCA COR SEM COMPLEMENTOS</v>
          </cell>
          <cell r="C2329" t="str">
            <v xml:space="preserve">UN    </v>
          </cell>
          <cell r="D2329">
            <v>288.66000000000003</v>
          </cell>
        </row>
        <row r="2330">
          <cell r="A2330">
            <v>10431</v>
          </cell>
          <cell r="B2330" t="str">
            <v>LAVATORIO LOUCA COR COM COLUNA *54 X 44* CM</v>
          </cell>
          <cell r="C2330" t="str">
            <v xml:space="preserve">UN    </v>
          </cell>
          <cell r="D2330">
            <v>191.41</v>
          </cell>
        </row>
        <row r="2331">
          <cell r="A2331">
            <v>10432</v>
          </cell>
          <cell r="B2331" t="str">
            <v>MICTORIO SIFONADO LOUCA BRANCA SEM COMPLEMENTOS</v>
          </cell>
          <cell r="C2331" t="str">
            <v xml:space="preserve">UN    </v>
          </cell>
          <cell r="D2331">
            <v>268.02999999999997</v>
          </cell>
        </row>
        <row r="2332">
          <cell r="A2332">
            <v>10475</v>
          </cell>
          <cell r="B2332" t="str">
            <v>VERNIZ SINTETICO BRILHANTE PARA MADEIRA TIPO COPAL, USO INTERNO</v>
          </cell>
          <cell r="C2332" t="str">
            <v xml:space="preserve">L     </v>
          </cell>
          <cell r="D2332">
            <v>20.89</v>
          </cell>
        </row>
        <row r="2333">
          <cell r="A2333">
            <v>10478</v>
          </cell>
          <cell r="B2333" t="str">
            <v>VERNIZ POLIURETANO BRILHANTE PARA MADEIRA, COM FILTRO SOLAR, USO INTERNO E EXTERNO</v>
          </cell>
          <cell r="C2333" t="str">
            <v xml:space="preserve">L     </v>
          </cell>
          <cell r="D2333">
            <v>23.75</v>
          </cell>
        </row>
        <row r="2334">
          <cell r="A2334">
            <v>10481</v>
          </cell>
          <cell r="B2334" t="str">
            <v>VERNIZ SINTETICO BRILHANTE PARA MADEIRA, COM FILTRO SOLAR, USO INTERNO E EXTERNO (BASE SOLVENTE)</v>
          </cell>
          <cell r="C2334" t="str">
            <v xml:space="preserve">L     </v>
          </cell>
          <cell r="D2334">
            <v>22.79</v>
          </cell>
        </row>
        <row r="2335">
          <cell r="A2335">
            <v>10488</v>
          </cell>
          <cell r="B2335" t="str">
            <v>VIBROACABADORA DE ASFALTO SOBRE ESTEIRAS, LARG. PAVIMENT. 1,90 A 5,3 M, POT. 78 KW/105 HP, CAP. 450 T/H</v>
          </cell>
          <cell r="C2335" t="str">
            <v xml:space="preserve">UN    </v>
          </cell>
          <cell r="D2335">
            <v>880800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81.010000000000005</v>
          </cell>
        </row>
        <row r="2338">
          <cell r="A2338">
            <v>10491</v>
          </cell>
          <cell r="B2338" t="str">
            <v>VIDRO LISO INCOLOR 6 MM - SEM COLOCACAO</v>
          </cell>
          <cell r="C2338" t="str">
            <v xml:space="preserve">M2    </v>
          </cell>
          <cell r="D2338">
            <v>153.01</v>
          </cell>
        </row>
        <row r="2339">
          <cell r="A2339">
            <v>10492</v>
          </cell>
          <cell r="B2339" t="str">
            <v>VIDRO LISO INCOLOR 4MM - SEM COLOCACAO</v>
          </cell>
          <cell r="C2339" t="str">
            <v xml:space="preserve">M2    </v>
          </cell>
          <cell r="D2339">
            <v>108.01</v>
          </cell>
        </row>
        <row r="2340">
          <cell r="A2340">
            <v>10493</v>
          </cell>
          <cell r="B2340" t="str">
            <v>VIDRO LISO INCOLOR 5MM - SEM COLOCACAO</v>
          </cell>
          <cell r="C2340" t="str">
            <v xml:space="preserve">M2    </v>
          </cell>
          <cell r="D2340">
            <v>126.01</v>
          </cell>
        </row>
        <row r="2341">
          <cell r="A2341">
            <v>10496</v>
          </cell>
          <cell r="B2341" t="str">
            <v>VIDRO COMUM LAMINADO, LISO, INCOLOR, DUPLO, ESPESSURA TOTAL 6 MM (CADA CAMADA E= 3 MM) - COLOCADO</v>
          </cell>
          <cell r="C2341" t="str">
            <v xml:space="preserve">M2    </v>
          </cell>
          <cell r="D2341">
            <v>450.05</v>
          </cell>
        </row>
        <row r="2342">
          <cell r="A2342">
            <v>10497</v>
          </cell>
          <cell r="B2342" t="str">
            <v>VIDRO COMUM LAMINADO, LISO, INCOLOR, TRIPLO, ESPESSURA TOTAL 12 MM (CADA CAMADA E=  4 MM) - COLOCADO</v>
          </cell>
          <cell r="C2342" t="str">
            <v xml:space="preserve">M2    </v>
          </cell>
          <cell r="D2342">
            <v>1170.1400000000001</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90.01</v>
          </cell>
        </row>
        <row r="2345">
          <cell r="A2345">
            <v>10501</v>
          </cell>
          <cell r="B2345" t="str">
            <v>VIDRO TEMPERADO VERDE E = 6 MM, SEM COLOCACAO</v>
          </cell>
          <cell r="C2345" t="str">
            <v xml:space="preserve">M2    </v>
          </cell>
          <cell r="D2345">
            <v>165.2</v>
          </cell>
        </row>
        <row r="2346">
          <cell r="A2346">
            <v>10502</v>
          </cell>
          <cell r="B2346" t="str">
            <v>VIDRO TEMPERADO VERDE E = 10 MM, SEM COLOCACAO</v>
          </cell>
          <cell r="C2346" t="str">
            <v xml:space="preserve">M2    </v>
          </cell>
          <cell r="D2346">
            <v>292.41000000000003</v>
          </cell>
        </row>
        <row r="2347">
          <cell r="A2347">
            <v>10503</v>
          </cell>
          <cell r="B2347" t="str">
            <v>VIDRO TEMPERADO VERDE E = 8 MM, SEM COLOCACAO</v>
          </cell>
          <cell r="C2347" t="str">
            <v xml:space="preserve">M2    </v>
          </cell>
          <cell r="D2347">
            <v>223.19</v>
          </cell>
        </row>
        <row r="2348">
          <cell r="A2348">
            <v>10504</v>
          </cell>
          <cell r="B2348" t="str">
            <v>VIDRO COMUM LAMINADO, LISO, INCOLOR, TRIPLO, ESPESSURA TOTAL 15 MM (CADA CAMADA E = 5 MM) - COLOCADO</v>
          </cell>
          <cell r="C2348" t="str">
            <v xml:space="preserve">M2    </v>
          </cell>
          <cell r="D2348">
            <v>1368.16</v>
          </cell>
        </row>
        <row r="2349">
          <cell r="A2349">
            <v>10505</v>
          </cell>
          <cell r="B2349" t="str">
            <v>VIDRO TEMPERADO INCOLOR E = 6 MM, SEM COLOCACAO</v>
          </cell>
          <cell r="C2349" t="str">
            <v xml:space="preserve">M2    </v>
          </cell>
          <cell r="D2349">
            <v>136.9</v>
          </cell>
        </row>
        <row r="2350">
          <cell r="A2350">
            <v>10506</v>
          </cell>
          <cell r="B2350" t="str">
            <v>VIDRO TEMPERADO INCOLOR E = 8 MM, SEM COLOCACAO</v>
          </cell>
          <cell r="C2350" t="str">
            <v xml:space="preserve">M2    </v>
          </cell>
          <cell r="D2350">
            <v>178.72</v>
          </cell>
        </row>
        <row r="2351">
          <cell r="A2351">
            <v>10507</v>
          </cell>
          <cell r="B2351" t="str">
            <v>VIDRO TEMPERADO INCOLOR E = 10 MM, SEM COLOCACAO</v>
          </cell>
          <cell r="C2351" t="str">
            <v xml:space="preserve">M2    </v>
          </cell>
          <cell r="D2351">
            <v>232.01</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57.99</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3541.87</v>
          </cell>
        </row>
        <row r="2360">
          <cell r="A2360">
            <v>10537</v>
          </cell>
          <cell r="B2360" t="str">
            <v>BETONEIRA CAPACIDADE NOMINAL 400 L, CAPACIDADE DE MISTURA 310 L, MOTOR A DIESEL POTENCIA 5 CV, SEM CARREGADOR</v>
          </cell>
          <cell r="C2360" t="str">
            <v xml:space="preserve">UN    </v>
          </cell>
          <cell r="D2360">
            <v>4830.1499999999996</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2039</v>
          </cell>
        </row>
        <row r="2371">
          <cell r="A2371">
            <v>10561</v>
          </cell>
          <cell r="B2371" t="str">
            <v>HEXAMETAFOSFATO DE SODIO</v>
          </cell>
          <cell r="C2371" t="str">
            <v xml:space="preserve">KG    </v>
          </cell>
          <cell r="D2371">
            <v>0.28999999999999998</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2.85</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757.56</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86023.27</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46150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347586.18</v>
          </cell>
        </row>
        <row r="2396">
          <cell r="A2396">
            <v>10634</v>
          </cell>
          <cell r="B2396" t="str">
            <v>EMPILHADEIRA SOBRE PNEUS COM TORRE DE TRES ESTAGIOS, 4,80M DE ELEVACAO, C/ DESLOCADOR LATERAL DOS GARFOS, MOTOR GLP 2.4L, CAPACIDADE NOMINAL DE CARGA DE 2,5T</v>
          </cell>
          <cell r="C2396" t="str">
            <v xml:space="preserve">UN    </v>
          </cell>
          <cell r="D2396">
            <v>133500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155902.10999999999</v>
          </cell>
        </row>
        <row r="2398">
          <cell r="A2398">
            <v>10636</v>
          </cell>
          <cell r="B2398" t="str">
            <v>EMPILHADEIRA SOBRE PNEUS COM TORRE DE TRES ESTAGIOS, 4,80M DE ELEVACAO, C/ DESLOCADOR LATERAL DOS GARFOS, MOTOR GLP 4.3L, CAPACIDADE NOMINAL DE CARGA DE 4T</v>
          </cell>
          <cell r="C2398" t="str">
            <v xml:space="preserve">UN    </v>
          </cell>
          <cell r="D2398">
            <v>293999.69</v>
          </cell>
        </row>
        <row r="2399">
          <cell r="A2399">
            <v>10637</v>
          </cell>
          <cell r="B2399" t="str">
            <v>EMPILHADEIRA SOBRE PNEUS COM TORRE DE TRES ESTAGIOS, 4,80M DE ELEVACAO, C/ DESLOCADOR LATERAL DOS GARFOS, MOTOR GLP 4.3L, CAPACIDADE NOMINAL DE CARGA DE 5T</v>
          </cell>
          <cell r="C2399" t="str">
            <v xml:space="preserve">UN    </v>
          </cell>
          <cell r="D2399">
            <v>307526.78000000003</v>
          </cell>
        </row>
        <row r="2400">
          <cell r="A2400">
            <v>10638</v>
          </cell>
          <cell r="B2400" t="str">
            <v>EMPILHADEIRA SOBRE PNEUS COM TORRE DE TRES ESTAGIOS, 4,70M DE ELEVACAO, C/ DESLOCADOR LATERAL DOS GARFOS, MOTOR GLP 4.3L, CAPACIDADE NOMINAL DE CARGA DE 6T</v>
          </cell>
          <cell r="C2400" t="str">
            <v xml:space="preserve">UN    </v>
          </cell>
          <cell r="D2400">
            <v>451039.28</v>
          </cell>
        </row>
        <row r="2401">
          <cell r="A2401">
            <v>10640</v>
          </cell>
          <cell r="B2401" t="str">
            <v>REGUA VIBRATORIA DE CONCRETO TRELICADA, EQUIPADA COM MOTOR A GASOLINA DE 9 HP</v>
          </cell>
          <cell r="C2401" t="str">
            <v xml:space="preserve">UN    </v>
          </cell>
          <cell r="D2401">
            <v>17804.41</v>
          </cell>
        </row>
        <row r="2402">
          <cell r="A2402">
            <v>10642</v>
          </cell>
          <cell r="B2402" t="str">
            <v>ROLO COMPACTADOR DE PNEUS, ESTATICO, PRESSAO VARIAVEL, POTENCIA 111 HP, PESO SEM/COM LASTRO 9,5/26,0 T, LARGURA DE ROLAGEM 1,90 M</v>
          </cell>
          <cell r="C2402" t="str">
            <v xml:space="preserve">UN    </v>
          </cell>
          <cell r="D2402">
            <v>450000</v>
          </cell>
        </row>
        <row r="2403">
          <cell r="A2403">
            <v>10646</v>
          </cell>
          <cell r="B2403" t="str">
            <v>ROLO COMPACTADOR VIBRATORIO DE UM CILINDRO, ACO LISO, POTENCIA 80 HP, PESO OPERACIONAL MAXIMO 8,1 T, IMPACTO DINAMICO 16,15/9,5 T, LARGURA TRABALHO 1,68 M</v>
          </cell>
          <cell r="C2403" t="str">
            <v xml:space="preserve">UN    </v>
          </cell>
          <cell r="D2403">
            <v>287935.59999999998</v>
          </cell>
        </row>
        <row r="2404">
          <cell r="A2404">
            <v>10658</v>
          </cell>
          <cell r="B2404" t="str">
            <v>ALISADORA DE CONCRETO COM MOTOR A GASOLINA DE 5,5 HP, PESO COM MOTOR DE 78 KG, 4 PAS</v>
          </cell>
          <cell r="C2404" t="str">
            <v xml:space="preserve">UN    </v>
          </cell>
          <cell r="D2404">
            <v>9800</v>
          </cell>
        </row>
        <row r="2405">
          <cell r="A2405">
            <v>10664</v>
          </cell>
          <cell r="B2405" t="str">
            <v>ROCADEIRA DESLOCAVEL, LARGURA DE TRABALHO DE 1,3 M</v>
          </cell>
          <cell r="C2405" t="str">
            <v xml:space="preserve">UN    </v>
          </cell>
          <cell r="D2405">
            <v>5541.56</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28.51</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10925.83</v>
          </cell>
        </row>
        <row r="2411">
          <cell r="A2411">
            <v>10708</v>
          </cell>
          <cell r="B2411" t="str">
            <v>CARPETE DE POLIESTER EM MANTA PARA TRAFEGO COMERCIAL PESADO, E = 4 A 5 MM (INSTALADO)</v>
          </cell>
          <cell r="C2411" t="str">
            <v xml:space="preserve">M2    </v>
          </cell>
          <cell r="D2411">
            <v>25.05</v>
          </cell>
        </row>
        <row r="2412">
          <cell r="A2412">
            <v>10709</v>
          </cell>
          <cell r="B2412" t="str">
            <v>CARPETE DE NYLON EM MANTA PARA TRAFEGO COMERCIAL PESADO, E = 9 A 10 MM (INSTALADO)</v>
          </cell>
          <cell r="C2412" t="str">
            <v xml:space="preserve">M2    </v>
          </cell>
          <cell r="D2412">
            <v>79.52</v>
          </cell>
        </row>
        <row r="2413">
          <cell r="A2413">
            <v>10710</v>
          </cell>
          <cell r="B2413" t="str">
            <v>CARPETE DE NYLON EM MANTA PARA TRAFEGO COMERCIAL PESADO, E = 6 A 7 MM (INSTALADO)</v>
          </cell>
          <cell r="C2413" t="str">
            <v xml:space="preserve">M2    </v>
          </cell>
          <cell r="D2413">
            <v>64.73</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42656.25</v>
          </cell>
        </row>
        <row r="2415">
          <cell r="A2415">
            <v>10730</v>
          </cell>
          <cell r="B2415" t="str">
            <v>PEDRA ARDOSIA, CINZA, 30  X  30,  E= *1 CM</v>
          </cell>
          <cell r="C2415" t="str">
            <v xml:space="preserve">M2    </v>
          </cell>
          <cell r="D2415">
            <v>24.31</v>
          </cell>
        </row>
        <row r="2416">
          <cell r="A2416">
            <v>10731</v>
          </cell>
          <cell r="B2416" t="str">
            <v>PEDRA ARDOSIA, CINZA, *40 X 40* CM, E= *1 CM</v>
          </cell>
          <cell r="C2416" t="str">
            <v xml:space="preserve">M2    </v>
          </cell>
          <cell r="D2416">
            <v>25.15</v>
          </cell>
        </row>
        <row r="2417">
          <cell r="A2417">
            <v>10734</v>
          </cell>
          <cell r="B2417" t="str">
            <v>PEDRA GRANITICA, SERRADA, TIPO MIRACEMA, MADEIRA, PADUANA, RACHINHA, SANTA ISABEL OU OUTRAS SIMILARES, *11,5 X  *23 CM, E=  *1,0 A *2,0 CM</v>
          </cell>
          <cell r="C2417" t="str">
            <v xml:space="preserve">M2    </v>
          </cell>
          <cell r="D2417">
            <v>47.01</v>
          </cell>
        </row>
        <row r="2418">
          <cell r="A2418">
            <v>10737</v>
          </cell>
          <cell r="B2418" t="str">
            <v>PEDRA GRANITICA OU BASALTO, CACO, RETALHO, CAVACO, TIPO MIRACEMA, MADEIRA, PADUANA, RACHINHA, SANTA ISABEL OU OUTRAS SIMILARES, E=  *1,0 A *2,0 CM</v>
          </cell>
          <cell r="C2418" t="str">
            <v xml:space="preserve">M2    </v>
          </cell>
          <cell r="D2418">
            <v>79.03</v>
          </cell>
        </row>
        <row r="2419">
          <cell r="A2419">
            <v>10740</v>
          </cell>
          <cell r="B2419" t="str">
            <v>TALHA ELETRICA 3 T, VELOCIDADE  2,1 M / MIN, POTENCIA 1,3 KW</v>
          </cell>
          <cell r="C2419" t="str">
            <v xml:space="preserve">UN    </v>
          </cell>
          <cell r="D2419">
            <v>11181.76</v>
          </cell>
        </row>
        <row r="2420">
          <cell r="A2420">
            <v>10742</v>
          </cell>
          <cell r="B2420" t="str">
            <v>TALHA MANUAL DE CORRENTE, CAPACIDADE DE 2 T COM ELEVACAO DE 3 M</v>
          </cell>
          <cell r="C2420" t="str">
            <v xml:space="preserve">UN    </v>
          </cell>
          <cell r="D2420">
            <v>1180</v>
          </cell>
        </row>
        <row r="2421">
          <cell r="A2421">
            <v>10743</v>
          </cell>
          <cell r="B2421" t="str">
            <v>TROLEY MANUAL CAPACIDADE 1 T</v>
          </cell>
          <cell r="C2421" t="str">
            <v xml:space="preserve">UN    </v>
          </cell>
          <cell r="D2421">
            <v>653.26</v>
          </cell>
        </row>
        <row r="2422">
          <cell r="A2422">
            <v>10747</v>
          </cell>
          <cell r="B2422" t="str">
            <v>MARTELO PERFURADOR PNEUMATICO MANUAL, PESO DE 25 KG, COM SILENCIADOR</v>
          </cell>
          <cell r="C2422" t="str">
            <v xml:space="preserve">UN    </v>
          </cell>
          <cell r="D2422">
            <v>18899.95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507.5</v>
          </cell>
        </row>
        <row r="2427">
          <cell r="A2427">
            <v>10776</v>
          </cell>
          <cell r="B2427" t="str">
            <v>LOCACAO DE CONTAINER 2,30  X  6,00 M, ALT. 2,50 M, PARA ESCRITORIO, SEM DIVISORIAS INTERNAS E SEM SANITARIO</v>
          </cell>
          <cell r="C2427" t="str">
            <v xml:space="preserve">MES   </v>
          </cell>
          <cell r="D2427">
            <v>396.48</v>
          </cell>
        </row>
        <row r="2428">
          <cell r="A2428">
            <v>10777</v>
          </cell>
          <cell r="B2428" t="str">
            <v>LOCACAO DE CONTAINER 2,30 X 4,30 M, ALT. 2,50 M, PARA SANITARIO, COM 3 BACIAS, 4 CHUVEIROS, 1 LAVATORIO E 1 MICTORIO</v>
          </cell>
          <cell r="C2428" t="str">
            <v xml:space="preserve">MES   </v>
          </cell>
          <cell r="D2428">
            <v>576.22</v>
          </cell>
        </row>
        <row r="2429">
          <cell r="A2429">
            <v>10778</v>
          </cell>
          <cell r="B2429" t="str">
            <v>LOCACAO DE CONTAINER 2,30 X 6,00 M, ALT. 2,50 M,  PARA SANITARIO,  COM 4 BACIAS, 8 CHUVEIROS,1 LAVATORIO E 1 MICTORIO</v>
          </cell>
          <cell r="C2429" t="str">
            <v xml:space="preserve">MES   </v>
          </cell>
          <cell r="D2429">
            <v>634.37</v>
          </cell>
        </row>
        <row r="2430">
          <cell r="A2430">
            <v>10779</v>
          </cell>
          <cell r="B2430" t="str">
            <v>LOCACAO DE CONTAINER 2,30 X 4,30 M, ALT. 2,50 M, P/ SANITARIO, C/ 5 BACIAS, 1 LAVATORIO E 4 MICTORIOS</v>
          </cell>
          <cell r="C2430" t="str">
            <v xml:space="preserve">MES   </v>
          </cell>
          <cell r="D2430">
            <v>634.37</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39.119999999999997</v>
          </cell>
        </row>
        <row r="2446">
          <cell r="A2446">
            <v>10853</v>
          </cell>
          <cell r="B2446" t="str">
            <v>LETRA ACO INOX (AISI 304), CHAPA NUM. 22, RECORTADO, H= 20 CM (SEM RELEVO)</v>
          </cell>
          <cell r="C2446" t="str">
            <v xml:space="preserve">UN    </v>
          </cell>
          <cell r="D2446">
            <v>61.03</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9.7899999999999991</v>
          </cell>
        </row>
        <row r="2449">
          <cell r="A2449">
            <v>10865</v>
          </cell>
          <cell r="B2449" t="str">
            <v>JUNCAO, PVC PBA, BBB, DN 50 / DE 60 MM, PARA REDE DE AGUA (NBR 5647)</v>
          </cell>
          <cell r="C2449" t="str">
            <v xml:space="preserve">UN    </v>
          </cell>
          <cell r="D2449">
            <v>11.41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131.25</v>
          </cell>
        </row>
        <row r="2452">
          <cell r="A2452">
            <v>10888</v>
          </cell>
          <cell r="B2452" t="str">
            <v>EXTINTOR DE INCENDIO PORTATIL COM CARGA DE GAS CARBONICO CO2 DE 4 KG, CLASSE BC</v>
          </cell>
          <cell r="C2452" t="str">
            <v xml:space="preserve">UN    </v>
          </cell>
          <cell r="D2452">
            <v>415.38</v>
          </cell>
        </row>
        <row r="2453">
          <cell r="A2453">
            <v>10889</v>
          </cell>
          <cell r="B2453" t="str">
            <v>EXTINTOR DE INCENDIO PORTATIL COM CARGA DE GAS CARBONICO CO2 DE 6 KG, CLASSE BC</v>
          </cell>
          <cell r="C2453" t="str">
            <v xml:space="preserve">UN    </v>
          </cell>
          <cell r="D2453">
            <v>450</v>
          </cell>
        </row>
        <row r="2454">
          <cell r="A2454">
            <v>10890</v>
          </cell>
          <cell r="B2454" t="str">
            <v>EXTINTOR DE INCENDIO PORTATIL COM CARGA DE PO QUIMICO SECO (PQS) DE 12 KG, CLASSE BC</v>
          </cell>
          <cell r="C2454" t="str">
            <v xml:space="preserve">UN    </v>
          </cell>
          <cell r="D2454">
            <v>207.69</v>
          </cell>
        </row>
        <row r="2455">
          <cell r="A2455">
            <v>10891</v>
          </cell>
          <cell r="B2455" t="str">
            <v>EXTINTOR DE INCENDIO PORTATIL COM CARGA DE PO QUIMICO SECO (PQS) DE 4 KG, CLASSE BC</v>
          </cell>
          <cell r="C2455" t="str">
            <v xml:space="preserve">UN    </v>
          </cell>
          <cell r="D2455">
            <v>126.92</v>
          </cell>
        </row>
        <row r="2456">
          <cell r="A2456">
            <v>10892</v>
          </cell>
          <cell r="B2456" t="str">
            <v>EXTINTOR DE INCENDIO PORTATIL COM CARGA DE PO QUIMICO SECO (PQS) DE 6 KG, CLASSE BC</v>
          </cell>
          <cell r="C2456" t="str">
            <v xml:space="preserve">UN    </v>
          </cell>
          <cell r="D2456">
            <v>150</v>
          </cell>
        </row>
        <row r="2457">
          <cell r="A2457">
            <v>10899</v>
          </cell>
          <cell r="B2457" t="str">
            <v>ADAPTADOR, EM LATAO, ENGATE RAPIDO 2 1/2" X ROSCA INTERNA 5 FIOS 2 1/2",  PARA INSTALACAO PREDIAL DE COMBATE A INCENDIO</v>
          </cell>
          <cell r="C2457" t="str">
            <v xml:space="preserve">UN    </v>
          </cell>
          <cell r="D2457">
            <v>55.19</v>
          </cell>
        </row>
        <row r="2458">
          <cell r="A2458">
            <v>10900</v>
          </cell>
          <cell r="B2458" t="str">
            <v>ADAPTADOR, EM LATAO, ENGATE RAPIDO1 1/2" X ROSCA INTERNA 5 FIOS 2 1/2",  PARA INSTALACAO PREDIAL DE COMBATE A INCENDIO</v>
          </cell>
          <cell r="C2458" t="str">
            <v xml:space="preserve">UN    </v>
          </cell>
          <cell r="D2458">
            <v>43.19</v>
          </cell>
        </row>
        <row r="2459">
          <cell r="A2459">
            <v>10902</v>
          </cell>
          <cell r="B2459" t="str">
            <v>ESGUICHO TIPO JATO SOLIDO, EM LATAO, ENGATE RAPIDO 1 1/2" X 13 MM, PARA MANGUEIRA EM INSTALACAO PREDIAL COMBATE A INCENDIO</v>
          </cell>
          <cell r="C2459" t="str">
            <v xml:space="preserve">UN    </v>
          </cell>
          <cell r="D2459">
            <v>45.16</v>
          </cell>
        </row>
        <row r="2460">
          <cell r="A2460">
            <v>10903</v>
          </cell>
          <cell r="B2460" t="str">
            <v>ESGUICHO TIPO JATO SOLIDO, EM LATAO, ENGATE RAPIDO 2 1/2" X 13 MM, PARA MANGUEIRA EM INSTALACAO PREDIAL COMBATE A INCENDIO</v>
          </cell>
          <cell r="C2460" t="str">
            <v xml:space="preserve">UN    </v>
          </cell>
          <cell r="D2460">
            <v>74.39</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v>
          </cell>
        </row>
        <row r="2462">
          <cell r="A2462">
            <v>10905</v>
          </cell>
          <cell r="B2462" t="str">
            <v>TAMPAO COM CORRENTE, EM LATAO, ENGATE RAPIDO 2 1/2", PARA INSTALACAO PREDIAL DE COMBATE A INCENDIO</v>
          </cell>
          <cell r="C2462" t="str">
            <v xml:space="preserve">UN    </v>
          </cell>
          <cell r="D2462">
            <v>65.989999999999995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7.7</v>
          </cell>
        </row>
        <row r="2467">
          <cell r="A2467">
            <v>10916</v>
          </cell>
          <cell r="B2467" t="str">
            <v>TELA DE ACO SOLDADA NERVURADA CA-60, Q-92, (1,48 KG/M2), DIAMETRO DO FIO = 4,2 MM, LARGURA =  2,45 X 60 M DE COMPRIMENTO, ESPACAMENTO DA MALHA = 15 X 15 CM</v>
          </cell>
          <cell r="C2467" t="str">
            <v xml:space="preserve">KG    </v>
          </cell>
          <cell r="D2467">
            <v>7.48</v>
          </cell>
        </row>
        <row r="2468">
          <cell r="A2468">
            <v>10917</v>
          </cell>
          <cell r="B2468" t="str">
            <v>TELA DE ACO SOLDADA NERVURADA CA-60, Q-61, (0,97 KG/M2), DIAMETRO DO FIO = 3,4 MM, LARGURA =  2,45 X 120 M DE COMPRIMENTO, ESPACAMENTO DA MALHA = 15 X 15 CM</v>
          </cell>
          <cell r="C2468" t="str">
            <v xml:space="preserve">M2    </v>
          </cell>
          <cell r="D2468">
            <v>7.47</v>
          </cell>
        </row>
        <row r="2469">
          <cell r="A2469">
            <v>10920</v>
          </cell>
          <cell r="B2469" t="str">
            <v>TELA SOLDADA ARAME GALVANIZADO 12 BWG (2,77MM), MALHA 15 X 5 CM</v>
          </cell>
          <cell r="C2469" t="str">
            <v xml:space="preserve">M2    </v>
          </cell>
          <cell r="D2469">
            <v>14.84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16.84</v>
          </cell>
        </row>
        <row r="2475">
          <cell r="A2475">
            <v>10928</v>
          </cell>
          <cell r="B2475" t="str">
            <v>TELA DE ARAME GALV QUADRANGULAR / LOSANGULAR,  FIO 2,11 MM (14  BWG), MALHA  8 X 8 CM, H = 2 M</v>
          </cell>
          <cell r="C2475" t="str">
            <v xml:space="preserve">M2    </v>
          </cell>
          <cell r="D2475">
            <v>11.41</v>
          </cell>
        </row>
        <row r="2476">
          <cell r="A2476">
            <v>10931</v>
          </cell>
          <cell r="B2476" t="str">
            <v>TELA DE ARAME GALV, HEXAGONAL,  FIO 0,56 MM (24  BWG), MALHA  1/2", H = 1 M</v>
          </cell>
          <cell r="C2476" t="str">
            <v xml:space="preserve">M2    </v>
          </cell>
          <cell r="D2476">
            <v>10.42</v>
          </cell>
        </row>
        <row r="2477">
          <cell r="A2477">
            <v>10932</v>
          </cell>
          <cell r="B2477" t="str">
            <v>TELA DE ARAME GALV QUADRANGULAR / LOSANGULAR,  FIO 4,19 MM (8 BWG), MALHA  5 X 5 CM, H = 2 M</v>
          </cell>
          <cell r="C2477" t="str">
            <v xml:space="preserve">M2    </v>
          </cell>
          <cell r="D2477">
            <v>62.57</v>
          </cell>
        </row>
        <row r="2478">
          <cell r="A2478">
            <v>10933</v>
          </cell>
          <cell r="B2478" t="str">
            <v>TELA DE ARAME GALV QUADRANGULAR / LOSANGULAR,  FIO 2,77 MM (12  BWG), MALHA  10 X 10 CM, H = 2 M</v>
          </cell>
          <cell r="C2478" t="str">
            <v xml:space="preserve">M2    </v>
          </cell>
          <cell r="D2478">
            <v>13.94</v>
          </cell>
        </row>
        <row r="2479">
          <cell r="A2479">
            <v>10935</v>
          </cell>
          <cell r="B2479" t="str">
            <v>TELA DE ARAME GALV REVESTIDO EM PVC, QUADRANGULAR / LOSANGULAR,  FIO 2,77 MM (12 BWG), BITOLA FINAL = *3,8* MM, MALHA  7,5 X 7,5 CM, H = 2 M</v>
          </cell>
          <cell r="C2479" t="str">
            <v xml:space="preserve">M2    </v>
          </cell>
          <cell r="D2479">
            <v>32.39</v>
          </cell>
        </row>
        <row r="2480">
          <cell r="A2480">
            <v>10937</v>
          </cell>
          <cell r="B2480" t="str">
            <v>TELA DE ARAME GALV REVESTIDO EM PVC, QUADRANGULAR / LOSANGULAR,  FIO 2,11 MM (14 BWG), BITOLA FINAL = *2,8* MM, MALHA  *8 X 8* CM, H = 2 M</v>
          </cell>
          <cell r="C2480" t="str">
            <v xml:space="preserve">M2    </v>
          </cell>
          <cell r="D2480">
            <v>24.59</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9.1300000000000008</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13.13</v>
          </cell>
        </row>
        <row r="2488">
          <cell r="A2488">
            <v>10998</v>
          </cell>
          <cell r="B2488" t="str">
            <v>ELETRODO REVESTIDO AWS - E-6010, DIAMETRO IGUAL A 4,00 MM</v>
          </cell>
          <cell r="C2488" t="str">
            <v xml:space="preserve">KG    </v>
          </cell>
          <cell r="D2488">
            <v>13.76</v>
          </cell>
        </row>
        <row r="2489">
          <cell r="A2489">
            <v>10999</v>
          </cell>
          <cell r="B2489" t="str">
            <v>ELETRODO REVESTIDO AWS - E6013, DIAMETRO IGUAL A 4,00 MM</v>
          </cell>
          <cell r="C2489" t="str">
            <v xml:space="preserve">KG    </v>
          </cell>
          <cell r="D2489">
            <v>12.11</v>
          </cell>
        </row>
        <row r="2490">
          <cell r="A2490">
            <v>11002</v>
          </cell>
          <cell r="B2490" t="str">
            <v>ELETRODO REVESTIDO AWS - E6013, DIAMETRO IGUAL A 2,50 MM</v>
          </cell>
          <cell r="C2490" t="str">
            <v xml:space="preserve">KG    </v>
          </cell>
          <cell r="D2490">
            <v>12.6</v>
          </cell>
        </row>
        <row r="2491">
          <cell r="A2491">
            <v>11013</v>
          </cell>
          <cell r="B2491" t="str">
            <v>CUMEEIRA ARTICULADA (ABA INTERNA INFERIOR OU EXTERNA SUPERIOR) PARA TELHA ESTRUTURAL DE FIBROCIMENTO, 1 ABA, E = 6 MM (SEM AMIANTO)</v>
          </cell>
          <cell r="C2491" t="str">
            <v xml:space="preserve">UN    </v>
          </cell>
          <cell r="D2491">
            <v>11.39</v>
          </cell>
        </row>
        <row r="2492">
          <cell r="A2492">
            <v>11017</v>
          </cell>
          <cell r="B2492" t="str">
            <v>CUMEEIRA ARTICULADA (ABA SUPERIOR) PARA TELHA ONDULADA DE FIBROCIMENTO E = 4 MM, ABA *330* MM, COMPRIMENTO 500 MM (SEM AMIANTO)</v>
          </cell>
          <cell r="C2492" t="str">
            <v xml:space="preserve">UN    </v>
          </cell>
          <cell r="D2492">
            <v>4.8600000000000003</v>
          </cell>
        </row>
        <row r="2493">
          <cell r="A2493">
            <v>11026</v>
          </cell>
          <cell r="B2493" t="str">
            <v>CHAPA DE ACO GALVANIZADA BITOLA GSG 14, E = 1,95 MM (15,60 KG/M2)</v>
          </cell>
          <cell r="C2493" t="str">
            <v xml:space="preserve">KG    </v>
          </cell>
          <cell r="D2493">
            <v>9.5</v>
          </cell>
        </row>
        <row r="2494">
          <cell r="A2494">
            <v>11027</v>
          </cell>
          <cell r="B2494" t="str">
            <v>CHAPA DE ACO GALVANIZADA BITOLA GSG 16, E = 1,55 MM (12,40 KG/M2)</v>
          </cell>
          <cell r="C2494" t="str">
            <v xml:space="preserve">KG    </v>
          </cell>
          <cell r="D2494">
            <v>10.09</v>
          </cell>
        </row>
        <row r="2495">
          <cell r="A2495">
            <v>11029</v>
          </cell>
          <cell r="B2495" t="str">
            <v>HASTE RETA PARA GANCHO DE FERRO GALVANIZADO, COM ROSCA 1/4 " X 30 CM PARA FIXACAO DE TELHA METALICA, INCLUI PORCA E ARRUELAS DE VEDACAO</v>
          </cell>
          <cell r="C2495" t="str">
            <v xml:space="preserve">CJ    </v>
          </cell>
          <cell r="D2495">
            <v>1.04</v>
          </cell>
        </row>
        <row r="2496">
          <cell r="A2496">
            <v>11032</v>
          </cell>
          <cell r="B2496" t="str">
            <v>GRAMPO U DE 5/8 " N8 EM FERRO GALVANIZADO</v>
          </cell>
          <cell r="C2496" t="str">
            <v xml:space="preserve">UN    </v>
          </cell>
          <cell r="D2496">
            <v>6.81</v>
          </cell>
        </row>
        <row r="2497">
          <cell r="A2497">
            <v>11033</v>
          </cell>
          <cell r="B2497" t="str">
            <v>SUPORTE PARA CALHA DE 150 MM EM FERRO GALVANIZADO</v>
          </cell>
          <cell r="C2497" t="str">
            <v xml:space="preserve">UN    </v>
          </cell>
          <cell r="D2497">
            <v>3.87</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9.8000000000000007</v>
          </cell>
        </row>
        <row r="2500">
          <cell r="A2500">
            <v>11047</v>
          </cell>
          <cell r="B2500" t="str">
            <v>CHAPA DE ACO GALVANIZADA BITOLA GSG 19, E = 1,11 MM (8,88 KG/M2)</v>
          </cell>
          <cell r="C2500" t="str">
            <v xml:space="preserve">KG    </v>
          </cell>
          <cell r="D2500">
            <v>7.4</v>
          </cell>
        </row>
        <row r="2501">
          <cell r="A2501">
            <v>11049</v>
          </cell>
          <cell r="B2501" t="str">
            <v>CHAPA DE ACO GALVANIZADA BITOLA GSG 22, E = 0,80 MM (6,40 KG/M2)</v>
          </cell>
          <cell r="C2501" t="str">
            <v xml:space="preserve">KG    </v>
          </cell>
          <cell r="D2501">
            <v>9.1300000000000008</v>
          </cell>
        </row>
        <row r="2502">
          <cell r="A2502">
            <v>11051</v>
          </cell>
          <cell r="B2502" t="str">
            <v>CHAPA DE ACO GALVANIZADA BITOLA GSG 26, E = 0,50 MM (4,00 KG/M2)</v>
          </cell>
          <cell r="C2502" t="str">
            <v xml:space="preserve">KG    </v>
          </cell>
          <cell r="D2502">
            <v>9.81</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0.09</v>
          </cell>
        </row>
        <row r="2507">
          <cell r="A2507">
            <v>11058</v>
          </cell>
          <cell r="B2507" t="str">
            <v>PARAFUSO ROSCA SOBERBA ZINCADO CABECA CHATA FENDA SIMPLES 5,5 X 65 MM (2.1/2 ")</v>
          </cell>
          <cell r="C2507" t="str">
            <v xml:space="preserve">UN    </v>
          </cell>
          <cell r="D2507">
            <v>0.23</v>
          </cell>
        </row>
        <row r="2508">
          <cell r="A2508">
            <v>11059</v>
          </cell>
          <cell r="B2508" t="str">
            <v>PARAFUSO ROSCA SOBERBA ZINCADO CABECA CHATA FENDA SIMPLES 5,5 X 50 MM (2 ")</v>
          </cell>
          <cell r="C2508" t="str">
            <v xml:space="preserve">UN    </v>
          </cell>
          <cell r="D2508">
            <v>0.18</v>
          </cell>
        </row>
        <row r="2509">
          <cell r="A2509">
            <v>11060</v>
          </cell>
          <cell r="B2509" t="str">
            <v>TIRANTE EM FERRO GALVANIZADO PARA CONTRAVENTAMENTO DE TELHA CANALETE 90, 1/4 " X 400 MM</v>
          </cell>
          <cell r="C2509" t="str">
            <v xml:space="preserve">UN    </v>
          </cell>
          <cell r="D2509">
            <v>22.96</v>
          </cell>
        </row>
        <row r="2510">
          <cell r="A2510">
            <v>11061</v>
          </cell>
          <cell r="B2510" t="str">
            <v>CHAPA DE ACO GALVANIZADA BITOLA GSG 30, E = 0,35 MM (2,80 KG/M2)</v>
          </cell>
          <cell r="C2510" t="str">
            <v xml:space="preserve">KG    </v>
          </cell>
          <cell r="D2510">
            <v>6.86</v>
          </cell>
        </row>
        <row r="2511">
          <cell r="A2511">
            <v>11062</v>
          </cell>
          <cell r="B2511" t="str">
            <v>PLACA CIMENTICIA LISA E = 10 MM, DE 1,20 X 3,00 M (SEM AMIANTO)</v>
          </cell>
          <cell r="C2511" t="str">
            <v xml:space="preserve">M2    </v>
          </cell>
          <cell r="D2511">
            <v>44.22</v>
          </cell>
        </row>
        <row r="2512">
          <cell r="A2512">
            <v>11063</v>
          </cell>
          <cell r="B2512" t="str">
            <v>PLACA CIMENTICIA LISA E = 6 MM, DE 1,20 X 3,00 M (SEM AMIANTO)</v>
          </cell>
          <cell r="C2512" t="str">
            <v xml:space="preserve">M2    </v>
          </cell>
          <cell r="D2512">
            <v>42.81</v>
          </cell>
        </row>
        <row r="2513">
          <cell r="A2513">
            <v>11064</v>
          </cell>
          <cell r="B2513" t="str">
            <v>RUFO PARA TELHA ESTRUTURAL DE FIBROCIMENTO 2 ABAS, COMPRIMENTO DE 1031 MM (SEM AMIANTO)</v>
          </cell>
          <cell r="C2513" t="str">
            <v xml:space="preserve">UN    </v>
          </cell>
          <cell r="D2513">
            <v>12.32</v>
          </cell>
        </row>
        <row r="2514">
          <cell r="A2514">
            <v>11065</v>
          </cell>
          <cell r="B2514" t="str">
            <v>TAMPAO PARA TELHA ESTRUTURAL DE FIBROCIMENTO 2 ABAS, DE 787 X 215 X 60 MM (SEM AMIANTO)</v>
          </cell>
          <cell r="C2514" t="str">
            <v xml:space="preserve">UN    </v>
          </cell>
          <cell r="D2514">
            <v>11.72</v>
          </cell>
        </row>
        <row r="2515">
          <cell r="A2515">
            <v>11066</v>
          </cell>
          <cell r="B2515" t="str">
            <v>TAMPAO PARA TELHA ESTRUTURAL DE FIBROCIMENTO 1 ABA, DE 370 X 155 X 76 MM (SEM AMIANTO)</v>
          </cell>
          <cell r="C2515" t="str">
            <v xml:space="preserve">UN    </v>
          </cell>
          <cell r="D2515">
            <v>10.220000000000001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941.56</v>
          </cell>
        </row>
        <row r="2522">
          <cell r="A2522">
            <v>11076</v>
          </cell>
          <cell r="B2522" t="str">
            <v>AREIA PRETA PARA EMBOCO - POSTO JAZIDA/FORNECEDOR (RETIRADO NA JAZIDA, SEM TRANSPORTE)</v>
          </cell>
          <cell r="C2522" t="str">
            <v xml:space="preserve">M3    </v>
          </cell>
          <cell r="D2522">
            <v>71.87</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1.72</v>
          </cell>
        </row>
        <row r="2527">
          <cell r="A2527">
            <v>11091</v>
          </cell>
          <cell r="B2527" t="str">
            <v>PINGADEIRA PLASTICA PARA TELHA DE FIBROCIMENTO CANALETE 49/KALHETA OU CANALETE 90/KALHETAO</v>
          </cell>
          <cell r="C2527" t="str">
            <v xml:space="preserve">UN    </v>
          </cell>
          <cell r="D2527">
            <v>0.9</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11.52</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397.21</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18.350000000000001</v>
          </cell>
        </row>
        <row r="2539">
          <cell r="A2539">
            <v>11131</v>
          </cell>
          <cell r="B2539" t="str">
            <v>CHAPA DE MADEIRA COMPENSADA DE PINUS, VIROLA OU EQUIVALENTE, DE *2,2 X 1,6* M, E = 20 MM</v>
          </cell>
          <cell r="C2539" t="str">
            <v xml:space="preserve">M2    </v>
          </cell>
          <cell r="D2539">
            <v>36.44</v>
          </cell>
        </row>
        <row r="2540">
          <cell r="A2540">
            <v>11132</v>
          </cell>
          <cell r="B2540" t="str">
            <v>CHAPA DE MADEIRA COMPENSADA DE PINUS, VIROLA OU EQUIVALENTE, DE *2,2 X 1,6* M, E = 25 MM</v>
          </cell>
          <cell r="C2540" t="str">
            <v xml:space="preserve">M2    </v>
          </cell>
          <cell r="D2540">
            <v>43.09</v>
          </cell>
        </row>
        <row r="2541">
          <cell r="A2541">
            <v>11134</v>
          </cell>
          <cell r="B2541" t="str">
            <v>CHAPA DE MADEIRA COMPENSADA NAVAL (COM COLA FENOLICA), E = 10 MM, DE *1,60 X 2,20* M</v>
          </cell>
          <cell r="C2541" t="str">
            <v xml:space="preserve">M2    </v>
          </cell>
          <cell r="D2541">
            <v>24.71</v>
          </cell>
        </row>
        <row r="2542">
          <cell r="A2542">
            <v>11135</v>
          </cell>
          <cell r="B2542" t="str">
            <v>CHAPA DE MADEIRA COMPENSADA NAVAL (COM COLA FENOLICA), E = 12 MM, DE *1,60 X 2,20* M</v>
          </cell>
          <cell r="C2542" t="str">
            <v xml:space="preserve">M2    </v>
          </cell>
          <cell r="D2542">
            <v>30.12</v>
          </cell>
        </row>
        <row r="2543">
          <cell r="A2543">
            <v>11136</v>
          </cell>
          <cell r="B2543" t="str">
            <v>CHAPA DE MADEIRA COMPENSADA NAVAL (COM COLA FENOLICA), E = 15 MM, DE *1,60 X 2,20* M</v>
          </cell>
          <cell r="C2543" t="str">
            <v xml:space="preserve">M2    </v>
          </cell>
          <cell r="D2543">
            <v>32.58</v>
          </cell>
        </row>
        <row r="2544">
          <cell r="A2544">
            <v>11137</v>
          </cell>
          <cell r="B2544" t="str">
            <v>CHAPA DE MADEIRA COMPENSADA NAVAL (COM COLA FENOLICA), E = 20 MM, DE *1,60 X 2,20* M</v>
          </cell>
          <cell r="C2544" t="str">
            <v xml:space="preserve">M2    </v>
          </cell>
          <cell r="D2544">
            <v>46.25</v>
          </cell>
        </row>
        <row r="2545">
          <cell r="A2545">
            <v>11138</v>
          </cell>
          <cell r="B2545" t="str">
            <v>OLEO COMBUSTIVEL BPF A GRANEL</v>
          </cell>
          <cell r="C2545" t="str">
            <v xml:space="preserve">L     </v>
          </cell>
          <cell r="D2545">
            <v>2.34</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155.05000000000001</v>
          </cell>
        </row>
        <row r="2550">
          <cell r="A2550">
            <v>11154</v>
          </cell>
          <cell r="B2550" t="str">
            <v>PORTA CORTA-FOGO PARA SAIDA DE EMERGENCIA, COM FECHADURA, VAO LUZ DE 90 X 210 CM, CLASSE P-90 (NBR 11742)</v>
          </cell>
          <cell r="C2550" t="str">
            <v xml:space="preserve">UN    </v>
          </cell>
          <cell r="D2550">
            <v>753.24</v>
          </cell>
        </row>
        <row r="2551">
          <cell r="A2551">
            <v>11157</v>
          </cell>
          <cell r="B2551" t="str">
            <v>WASH PRIMER PARA TINTA AUTOMOTIVA</v>
          </cell>
          <cell r="C2551" t="str">
            <v xml:space="preserve">GL    </v>
          </cell>
          <cell r="D2551">
            <v>125.57</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440.23</v>
          </cell>
        </row>
        <row r="2555">
          <cell r="A2555">
            <v>11183</v>
          </cell>
          <cell r="B2555" t="str">
            <v>JANELA BASCULANTE, ACO, COM BATENTE/REQUADRO, 100 X 100 CM (SEM VIDROS)</v>
          </cell>
          <cell r="C2555" t="str">
            <v xml:space="preserve">UN    </v>
          </cell>
          <cell r="D2555">
            <v>236.91</v>
          </cell>
        </row>
        <row r="2556">
          <cell r="A2556">
            <v>11185</v>
          </cell>
          <cell r="B2556" t="str">
            <v>VIDRO PLANO ARMADO E = 7MM - SEM COLOCACAO</v>
          </cell>
          <cell r="C2556" t="str">
            <v xml:space="preserve">M2    </v>
          </cell>
          <cell r="D2556">
            <v>279.02999999999997</v>
          </cell>
        </row>
        <row r="2557">
          <cell r="A2557">
            <v>11186</v>
          </cell>
          <cell r="B2557" t="str">
            <v>ESPELHO CRISTAL E = 4 MM</v>
          </cell>
          <cell r="C2557" t="str">
            <v xml:space="preserve">M2    </v>
          </cell>
          <cell r="D2557">
            <v>309.63</v>
          </cell>
        </row>
        <row r="2558">
          <cell r="A2558">
            <v>11188</v>
          </cell>
          <cell r="B2558" t="str">
            <v>VIDRO LISO FUME E = 4MM - SEM COLOCACAO</v>
          </cell>
          <cell r="C2558" t="str">
            <v xml:space="preserve">M2    </v>
          </cell>
          <cell r="D2558">
            <v>144.01</v>
          </cell>
        </row>
        <row r="2559">
          <cell r="A2559">
            <v>11189</v>
          </cell>
          <cell r="B2559" t="str">
            <v>VIDRO LISO FUME E = 6MM - SEM COLOCACAO</v>
          </cell>
          <cell r="C2559" t="str">
            <v xml:space="preserve">M2    </v>
          </cell>
          <cell r="D2559">
            <v>216.02</v>
          </cell>
        </row>
        <row r="2560">
          <cell r="A2560">
            <v>11190</v>
          </cell>
          <cell r="B2560" t="str">
            <v>JANELA BASCULANTE, ACO, COM BATENTE/REQUADRO, 60 X 60 CM (SEM VIDROS)</v>
          </cell>
          <cell r="C2560" t="str">
            <v xml:space="preserve">UN    </v>
          </cell>
          <cell r="D2560">
            <v>109.9</v>
          </cell>
        </row>
        <row r="2561">
          <cell r="A2561">
            <v>11192</v>
          </cell>
          <cell r="B2561" t="str">
            <v>JANELA BASCULANTE, ACO, COM BATENTE/REQUADRO, 80 X 80 CM (SEM VIDROS)</v>
          </cell>
          <cell r="C2561" t="str">
            <v xml:space="preserve">UN    </v>
          </cell>
          <cell r="D2561">
            <v>202.21</v>
          </cell>
        </row>
        <row r="2562">
          <cell r="A2562">
            <v>11193</v>
          </cell>
          <cell r="B2562" t="str">
            <v>JANELA DE CORRER, ACO, BATENTE/REQUADRO DE 6 A 14 CM, VENEZIANA, PINT ANTICORROSIVA, PINT ACABAMENTO, COM VIDRO, 6 FLS, 120  X 150 CM (A X L)</v>
          </cell>
          <cell r="C2562" t="str">
            <v xml:space="preserve">M2    </v>
          </cell>
          <cell r="D2562">
            <v>428.87</v>
          </cell>
        </row>
        <row r="2563">
          <cell r="A2563">
            <v>11194</v>
          </cell>
          <cell r="B2563" t="str">
            <v>JANELA DE CORRER, ACO, BATENTE/REQUADRO DE 6 A 14 CM, VENEZIANA, PINT ANTICORROSIVA, SEM VIDRO, 6 FLS, 120  X 150 CM (A X L)</v>
          </cell>
          <cell r="C2563" t="str">
            <v xml:space="preserve">M2    </v>
          </cell>
          <cell r="D2563">
            <v>386.14</v>
          </cell>
        </row>
        <row r="2564">
          <cell r="A2564">
            <v>11197</v>
          </cell>
          <cell r="B2564" t="str">
            <v>JANELA DE CORRER, ACO, COM BATENTE/REQUADRO DE 6 A 14 CM, SEM DIVISAO, PINT ANTICORROSIVA, PINT ACABAMENTO, COM VIDRO, SEM BANDEIRA, 2 FLS, 120  X 150 CM (A X L)</v>
          </cell>
          <cell r="C2564" t="str">
            <v xml:space="preserve">UN    </v>
          </cell>
          <cell r="D2564">
            <v>587.34</v>
          </cell>
        </row>
        <row r="2565">
          <cell r="A2565">
            <v>11199</v>
          </cell>
          <cell r="B2565" t="str">
            <v>JANELA DE CORRER, ACO, BATENTE/REQUADRO DE 6 A 14 CM,  COM DIVISAO HORIZ , PINT ANTICORROSIVA, SEM VIDRO, BANDEIRA COM BASCULA, 4 FLS, 120  X 150 CM (A X L)</v>
          </cell>
          <cell r="C2565" t="str">
            <v xml:space="preserve">UN    </v>
          </cell>
          <cell r="D2565">
            <v>606.95000000000005</v>
          </cell>
        </row>
        <row r="2566">
          <cell r="A2566">
            <v>11227</v>
          </cell>
          <cell r="B2566" t="str">
            <v>JANELA DE CORRER, ACO, BATENTE/REQUADRO DE 6 A 14 CM, SEM  DIVISAO, PINT ANTICORROSIVA, SEM VIDRO, BANDEIRA COM BASCULA, 4 FLS, 120  X 200 CM (A X L)</v>
          </cell>
          <cell r="C2566" t="str">
            <v xml:space="preserve">UN    </v>
          </cell>
          <cell r="D2566">
            <v>448.01</v>
          </cell>
        </row>
        <row r="2567">
          <cell r="A2567">
            <v>11231</v>
          </cell>
          <cell r="B2567" t="str">
            <v>JANELA BASCULANTE, ACO, COM BATENTE/REQUADRO, 80 X 80 CM (SEM VIDROS)</v>
          </cell>
          <cell r="C2567" t="str">
            <v xml:space="preserve">M2    </v>
          </cell>
          <cell r="D2567">
            <v>315.95</v>
          </cell>
        </row>
        <row r="2568">
          <cell r="A2568">
            <v>11234</v>
          </cell>
          <cell r="B2568" t="str">
            <v>RALO FOFO COM REQUADRO, QUADRADO 200 X 200 MM</v>
          </cell>
          <cell r="C2568" t="str">
            <v xml:space="preserve">UN    </v>
          </cell>
          <cell r="D2568">
            <v>51.59</v>
          </cell>
        </row>
        <row r="2569">
          <cell r="A2569">
            <v>11235</v>
          </cell>
          <cell r="B2569" t="str">
            <v>GRELHA FOFO SIMPLES COM REQUADRO, CARGA MAXIMA 1,5 T, 150 X 1000 MM, E= *15* MM</v>
          </cell>
          <cell r="C2569" t="str">
            <v xml:space="preserve">UN    </v>
          </cell>
          <cell r="D2569">
            <v>119.06</v>
          </cell>
        </row>
        <row r="2570">
          <cell r="A2570">
            <v>11236</v>
          </cell>
          <cell r="B2570" t="str">
            <v>GRELHA FOFO SIMPLES COM REQUADRO, CARGA MAXIMA 1,5 T, 200 X 1000 MM, E= *15* MM</v>
          </cell>
          <cell r="C2570" t="str">
            <v xml:space="preserve">UN    </v>
          </cell>
          <cell r="D2570">
            <v>151.31</v>
          </cell>
        </row>
        <row r="2571">
          <cell r="A2571">
            <v>11241</v>
          </cell>
          <cell r="B2571" t="str">
            <v>TAMPAO FOFO ARTICULADO P/ REGISTRO, CLASSE A15 CARGA MAXIMA 1,5 T, *400 X 400* MM</v>
          </cell>
          <cell r="C2571" t="str">
            <v xml:space="preserve">UN    </v>
          </cell>
          <cell r="D2571">
            <v>138.91</v>
          </cell>
        </row>
        <row r="2572">
          <cell r="A2572">
            <v>11244</v>
          </cell>
          <cell r="B2572" t="str">
            <v>GRELHA FOFO ARTICULADA, CARGA MAXIMA 1,5 T, *300 X 1000* MM, E= *15* MM</v>
          </cell>
          <cell r="C2572" t="str">
            <v xml:space="preserve">UN    </v>
          </cell>
          <cell r="D2572">
            <v>156.03</v>
          </cell>
        </row>
        <row r="2573">
          <cell r="A2573">
            <v>11245</v>
          </cell>
          <cell r="B2573" t="str">
            <v>GRELHA FOFO SIMPLES COM REQUADRO, CARGA MAXIMA  12,5 T, *300 X 1000* MM, E= *15* MM, AREA ESTACIONAMENTO CARRO PASSEIO</v>
          </cell>
          <cell r="C2573" t="str">
            <v xml:space="preserve">UN    </v>
          </cell>
          <cell r="D2573">
            <v>215.81</v>
          </cell>
        </row>
        <row r="2574">
          <cell r="A2574">
            <v>11247</v>
          </cell>
          <cell r="B2574" t="str">
            <v>CAIXA DE PASSAGEM N 7, DE EMBUTIR, PADRAO TELEBRAS, DIMENSOES 150 X 150 X 15 CM, EM CHAPA DE ACO GALVANIZADO</v>
          </cell>
          <cell r="C2574" t="str">
            <v xml:space="preserve">UN    </v>
          </cell>
          <cell r="D2574">
            <v>917.22</v>
          </cell>
        </row>
        <row r="2575">
          <cell r="A2575">
            <v>11249</v>
          </cell>
          <cell r="B2575" t="str">
            <v>CAIXA DE PASSAGEM N 8, DE EMBUTIR, PADRAO TELEBRAS, DIMENSOES 200 X 200 X 20 CM, EM CHAPA DE ACO GALVANIZADO</v>
          </cell>
          <cell r="C2575" t="str">
            <v xml:space="preserve">UN    </v>
          </cell>
          <cell r="D2575">
            <v>2998.06</v>
          </cell>
        </row>
        <row r="2576">
          <cell r="A2576">
            <v>11250</v>
          </cell>
          <cell r="B2576" t="str">
            <v>CAIXA DE PASSAGEM N 2, DE EMBUTIR, PADRAO TELEBRAS, DIMENSOES 20 X 20 X 12 CM, EM CHAPA DE ACO GALVANIZADO</v>
          </cell>
          <cell r="C2576" t="str">
            <v xml:space="preserve">UN    </v>
          </cell>
          <cell r="D2576">
            <v>46.84</v>
          </cell>
        </row>
        <row r="2577">
          <cell r="A2577">
            <v>11251</v>
          </cell>
          <cell r="B2577" t="str">
            <v>CAIXA DE PASSAGEM N 3, DE EMBUTIR, PADRAO TELEBRAS, DIMENSOES 40 X 40 X 12 CM, EM CHAPA DE ACO GALVANIZADO</v>
          </cell>
          <cell r="C2577" t="str">
            <v xml:space="preserve">UN    </v>
          </cell>
          <cell r="D2577">
            <v>98.56</v>
          </cell>
        </row>
        <row r="2578">
          <cell r="A2578">
            <v>11253</v>
          </cell>
          <cell r="B2578" t="str">
            <v>CAIXA DE PASSAGEM N 4, DE EMBUTIR, PADRAO TELEBRAS, DIMENSOES 60 X 60 X 12 CM, EM CHAPA DE ACO GALVANIZADO</v>
          </cell>
          <cell r="C2578" t="str">
            <v xml:space="preserve">UN    </v>
          </cell>
          <cell r="D2578">
            <v>193.83</v>
          </cell>
        </row>
        <row r="2579">
          <cell r="A2579">
            <v>11254</v>
          </cell>
          <cell r="B2579" t="str">
            <v>CAIXA DE PASSAGEM N 4, DE SOBREPOR, PADRAO TELEBRAS, DIMENSOES 60 X 60 X *12* CM, EM CHAPA DE ACO GALVANIZADO</v>
          </cell>
          <cell r="C2579" t="str">
            <v xml:space="preserve">UN    </v>
          </cell>
          <cell r="D2579">
            <v>208.24</v>
          </cell>
        </row>
        <row r="2580">
          <cell r="A2580">
            <v>11255</v>
          </cell>
          <cell r="B2580" t="str">
            <v>CAIXA DE PASSAGEM N 5, DE EMBUTIR, PADRAO TELEBRAS, DIMENSOES 80 X 80 X 12 CM, EM CHAPA DE ACO GALVANIZADO</v>
          </cell>
          <cell r="C2580" t="str">
            <v xml:space="preserve">UN    </v>
          </cell>
          <cell r="D2580">
            <v>315.39</v>
          </cell>
        </row>
        <row r="2581">
          <cell r="A2581">
            <v>11256</v>
          </cell>
          <cell r="B2581" t="str">
            <v>CAIXA DE PASSAGEM N 5, DE SOBREPOR, PADRAO TELEBRAS, DIMENSOES 80 X 80 X *12* CM, EM CHAPA DE ACO GALVANIZADO</v>
          </cell>
          <cell r="C2581" t="str">
            <v xml:space="preserve">UN    </v>
          </cell>
          <cell r="D2581">
            <v>360.91</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1.1399999999999999</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11559.34</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12400</v>
          </cell>
        </row>
        <row r="2590">
          <cell r="A2590">
            <v>11289</v>
          </cell>
          <cell r="B2590" t="str">
            <v>TAMPAO FOFO ARTICULADO P/ REGISTRO, CLASSE A15 CARGA MAX 1,5 T, *200 X 200* MM</v>
          </cell>
          <cell r="C2590" t="str">
            <v xml:space="preserve">UN    </v>
          </cell>
          <cell r="D2590">
            <v>55.56</v>
          </cell>
        </row>
        <row r="2591">
          <cell r="A2591">
            <v>11292</v>
          </cell>
          <cell r="B2591" t="str">
            <v>TAMPAO FOFO SIMPLES COM BASE, CLASSE A15 CARGA MAX 1,5 T, 300 X 400 MM</v>
          </cell>
          <cell r="C2591" t="str">
            <v xml:space="preserve">UN    </v>
          </cell>
          <cell r="D2591">
            <v>197.45</v>
          </cell>
        </row>
        <row r="2592">
          <cell r="A2592">
            <v>11293</v>
          </cell>
          <cell r="B2592" t="str">
            <v>TAMPAO FOFO SIMPLES COM BASE, CLASSE A15 CARGA MAX 1,5 T, 400 X 500 MM, COM INSCRICAO INCENDIO</v>
          </cell>
          <cell r="C2592" t="str">
            <v xml:space="preserve">UN    </v>
          </cell>
          <cell r="D2592">
            <v>218.29</v>
          </cell>
        </row>
        <row r="2593">
          <cell r="A2593">
            <v>11296</v>
          </cell>
          <cell r="B2593" t="str">
            <v>TAMPAO FOFO SIMPLES COM BASE, CLASSE D400 CARGA MAX 40 T, REDONDO TAMPA 900 MM, REDE PLUVIAL/ESGOTO</v>
          </cell>
          <cell r="C2593" t="str">
            <v xml:space="preserve">UN    </v>
          </cell>
          <cell r="D2593">
            <v>1349.95</v>
          </cell>
        </row>
        <row r="2594">
          <cell r="A2594">
            <v>11299</v>
          </cell>
          <cell r="B2594" t="str">
            <v>TAMPAO FOFO SIMPLES, CLASSE A15 CARGA MAX 1,5 T, *550 X 1100* MM, REDE TELEFONE</v>
          </cell>
          <cell r="C2594" t="str">
            <v xml:space="preserve">UN    </v>
          </cell>
          <cell r="D2594">
            <v>456.93</v>
          </cell>
        </row>
        <row r="2595">
          <cell r="A2595">
            <v>11301</v>
          </cell>
          <cell r="B2595" t="str">
            <v>TAMPAO FOFO ARTICULADO, CLASSE B125 CARGA MAX 12,5 T, REDONDO TAMPA 600 MM, REDE PLUVIAL/ESGOTO</v>
          </cell>
          <cell r="C2595" t="str">
            <v xml:space="preserve">UN    </v>
          </cell>
          <cell r="D2595">
            <v>352.24</v>
          </cell>
        </row>
        <row r="2596">
          <cell r="A2596">
            <v>11315</v>
          </cell>
          <cell r="B2596" t="str">
            <v>TAMPAO FOFO SIMPLES COM BASE, CLASSE A15 CARGA MAX 1,5 T, 300 X 300 MM, REDE PLUVIAL/ESGOTO</v>
          </cell>
          <cell r="C2596" t="str">
            <v xml:space="preserve">UN    </v>
          </cell>
          <cell r="D2596">
            <v>84.34</v>
          </cell>
        </row>
        <row r="2597">
          <cell r="A2597">
            <v>11316</v>
          </cell>
          <cell r="B2597" t="str">
            <v>TAMPAO FOFO SIMPLES COM BASE, CLASSE B125 CARGA MAX 12,5 T, REDONDO TAMPA 500 MM, REDE PLUVIAL/ESGOTO</v>
          </cell>
          <cell r="C2597" t="str">
            <v xml:space="preserve">UN    </v>
          </cell>
          <cell r="D2597">
            <v>277.82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836.69</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8.32</v>
          </cell>
        </row>
        <row r="2612">
          <cell r="A2612">
            <v>11456</v>
          </cell>
          <cell r="B2612" t="str">
            <v>FECHO / TRINCO / FERROLHO FIO REDONDO, DE SOBREPOR, 12", EM ACO GALVANIZADO / ZINCADO</v>
          </cell>
          <cell r="C2612" t="str">
            <v xml:space="preserve">UN    </v>
          </cell>
          <cell r="D2612">
            <v>11.61</v>
          </cell>
        </row>
        <row r="2613">
          <cell r="A2613">
            <v>11457</v>
          </cell>
          <cell r="B2613" t="str">
            <v>TARJETA TIPO LIVRE / OCUPADO, CROMADA, PARA PORTA DE BANHEIRO</v>
          </cell>
          <cell r="C2613" t="str">
            <v xml:space="preserve">UN    </v>
          </cell>
          <cell r="D2613">
            <v>24.45</v>
          </cell>
        </row>
        <row r="2614">
          <cell r="A2614">
            <v>11458</v>
          </cell>
          <cell r="B2614" t="str">
            <v>FECHO DE SEGURANCA, TIPO BATOM, EM LATAO / ZAMAC, CROMADO, PARA PORTAS E JANELAS - INCLUI PARAFUSOS</v>
          </cell>
          <cell r="C2614" t="str">
            <v xml:space="preserve">UN    </v>
          </cell>
          <cell r="D2614">
            <v>18.59</v>
          </cell>
        </row>
        <row r="2615">
          <cell r="A2615">
            <v>11461</v>
          </cell>
          <cell r="B2615" t="str">
            <v>FERROLHO / FECHO CHATO, DE SOBREPOR, EM FERRO ZINCADO, REFORCADO, 5", COM PORTA CADEADO, PARA PORTAO, PORTA E JANELA - INCLUI PARAFUSOS</v>
          </cell>
          <cell r="C2615" t="str">
            <v xml:space="preserve">UN    </v>
          </cell>
          <cell r="D2615">
            <v>4.71</v>
          </cell>
        </row>
        <row r="2616">
          <cell r="A2616">
            <v>11462</v>
          </cell>
          <cell r="B2616" t="str">
            <v>GONZO DE SOBREPOR, EM LATAO / ZAMAC, PARA JANELA PIVOTANTE - INCLUI PARAFUSOS</v>
          </cell>
          <cell r="C2616" t="str">
            <v xml:space="preserve">PAR   </v>
          </cell>
          <cell r="D2616">
            <v>13.63</v>
          </cell>
        </row>
        <row r="2617">
          <cell r="A2617">
            <v>11467</v>
          </cell>
          <cell r="B2617" t="str">
            <v>CONJUNTO DE FECHADURA DE SOBREPOR EM FERRO PINTADO, SEM MACANETA, COM CHAVE GRANDE (SEM CILINDRO) - TIPO CAIXAO - COMPLETA</v>
          </cell>
          <cell r="C2617" t="str">
            <v xml:space="preserve">UN    </v>
          </cell>
          <cell r="D2617">
            <v>13.54</v>
          </cell>
        </row>
        <row r="2618">
          <cell r="A2618">
            <v>11468</v>
          </cell>
          <cell r="B2618" t="str">
            <v>FECHADURA DE SOBREPOR, CROMADA, COM CILINDRO REDONDO, PARA ARMARIO E GAVETA DE MADEIRA, COM PORTA DE APROXIMADAMENTE 20 MM</v>
          </cell>
          <cell r="C2618" t="str">
            <v xml:space="preserve">UN    </v>
          </cell>
          <cell r="D2618">
            <v>8.4700000000000006</v>
          </cell>
        </row>
        <row r="2619">
          <cell r="A2619">
            <v>11469</v>
          </cell>
          <cell r="B2619" t="str">
            <v>FECHADURA TRADICIONAL DE EMBUTIR, CROMADA, COM CILINDRO, PARA GAVETAS E MOVEIS DE MADEIRA - COM ABINHAS LATERAIS CURVAS, CHAVES COM PROTECAO PLASTICA</v>
          </cell>
          <cell r="C2619" t="str">
            <v xml:space="preserve">UN    </v>
          </cell>
          <cell r="D2619">
            <v>10.119999999999999</v>
          </cell>
        </row>
        <row r="2620">
          <cell r="A2620">
            <v>11470</v>
          </cell>
          <cell r="B2620" t="str">
            <v>FECHADURA AUXILIAR DE EMBUTIR PARA PORTA DE ARMARIO, CROMADA, CAIXA COM CILINDRO REDONDO, CHAPA TESTA E LINGUETA</v>
          </cell>
          <cell r="C2620" t="str">
            <v xml:space="preserve">UN    </v>
          </cell>
          <cell r="D2620">
            <v>19.23</v>
          </cell>
        </row>
        <row r="2621">
          <cell r="A2621">
            <v>11474</v>
          </cell>
          <cell r="B2621" t="str">
            <v>FECHADURA AUXILIAR DE EMBUTIR PARA PORTA DE ARMARIO DE MADEIRA, CROMADA, CHAVE TIPO GORGES, CAIXA COM LINGUETA, CHAPA TESTA E CONTRA CHAPA</v>
          </cell>
          <cell r="C2621" t="str">
            <v xml:space="preserve">UN    </v>
          </cell>
          <cell r="D2621">
            <v>29.36</v>
          </cell>
        </row>
        <row r="2622">
          <cell r="A2622">
            <v>11476</v>
          </cell>
          <cell r="B2622" t="str">
            <v>FECHADURA DE EMBUTIR PARA PORTA INTERNA, TIPO GORGES, MAQUINA 55 MM (SOMENTE MAQUINA, SEM ESPELHO E SEM MACANETA) - NIVEL DE SEGURANCA MEDIO</v>
          </cell>
          <cell r="C2622" t="str">
            <v xml:space="preserve">UN    </v>
          </cell>
          <cell r="D2622">
            <v>24.04</v>
          </cell>
        </row>
        <row r="2623">
          <cell r="A2623">
            <v>11477</v>
          </cell>
          <cell r="B2623" t="str">
            <v>FECHADURA TUBULAR CROMADA, MACANETA DIAMETRO *30* MM, CILINDRO CENTRAL COM CHAVE EXTERNA E BOTAO INTERNO, MAQUINA *70* MM - COMPLETA</v>
          </cell>
          <cell r="C2623" t="str">
            <v xml:space="preserve">CJ    </v>
          </cell>
          <cell r="D2623">
            <v>46</v>
          </cell>
        </row>
        <row r="2624">
          <cell r="A2624">
            <v>11478</v>
          </cell>
          <cell r="B2624" t="str">
            <v>FECHADURA DE EMBUTIR PARA PORTA EXTERNA, MAQUINA 55 MM, SEM ESPELHO, SEM MACANETA (SOMENTE MAQUINA) - NIVEL DE SEGURANCA MEDIO</v>
          </cell>
          <cell r="C2624" t="str">
            <v xml:space="preserve">UN    </v>
          </cell>
          <cell r="D2624">
            <v>40.119999999999997</v>
          </cell>
        </row>
        <row r="2625">
          <cell r="A2625">
            <v>11479</v>
          </cell>
          <cell r="B2625" t="str">
            <v>FECHADURA DE EMBUTIR PARA PORTA EXTERNA, MAQUINA 40 MM, SEM MACANETA, SEM ESPELHO (SOMENTE MAQUINA) - NIVEL DE SEGURANCA MEDIO</v>
          </cell>
          <cell r="C2625" t="str">
            <v xml:space="preserve">UN    </v>
          </cell>
          <cell r="D2625">
            <v>22.87</v>
          </cell>
        </row>
        <row r="2626">
          <cell r="A2626">
            <v>11480</v>
          </cell>
          <cell r="B2626" t="str">
            <v>FECHADURA AUXILIAR SEGURANCA, DE EMBUTIR, REFORCADA, MAQUINA DE 40 A 55 MM, COM CILINDRO, CROMADA, PARA PORTA EXTERNA - COMPLETA</v>
          </cell>
          <cell r="C2626" t="str">
            <v xml:space="preserve">CJ    </v>
          </cell>
          <cell r="D2626">
            <v>48.01</v>
          </cell>
        </row>
        <row r="2627">
          <cell r="A2627">
            <v>11481</v>
          </cell>
          <cell r="B2627" t="str">
            <v>FECHADURA DE EMBUTIR PARA PORTA DE BANHEIRO, CHAVE TIPO TRANQUETA, MAQUINA 40 MM, SEM MACANETA, SEM ESPELHO (SOMENTE MAQUINA) - NIVEL SEGURANCA MEDIO</v>
          </cell>
          <cell r="C2627" t="str">
            <v xml:space="preserve">UN    </v>
          </cell>
          <cell r="D2627">
            <v>15.12</v>
          </cell>
        </row>
        <row r="2628">
          <cell r="A2628">
            <v>11482</v>
          </cell>
          <cell r="B2628" t="str">
            <v>FECHADURA BICO DE PAPAGAIO, MAQUINA *45* MM, CROMADA, COM CHAVE TIPO GORGES BIPARTIDA, PARA PORTA DE CORRER INTERNA - COMPLETA</v>
          </cell>
          <cell r="C2628" t="str">
            <v xml:space="preserve">CJ    </v>
          </cell>
          <cell r="D2628">
            <v>43.61</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27.7</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1047.04</v>
          </cell>
        </row>
        <row r="2632">
          <cell r="A2632">
            <v>11518</v>
          </cell>
          <cell r="B2632" t="str">
            <v>MACANETA TIPO BOLA, CROMADA,  DIAMETRO APROXIMADO DE *2 1/2*", (SOMENTE MACANETAS)</v>
          </cell>
          <cell r="C2632" t="str">
            <v xml:space="preserve">PAR   </v>
          </cell>
          <cell r="D2632">
            <v>30.37</v>
          </cell>
        </row>
        <row r="2633">
          <cell r="A2633">
            <v>11519</v>
          </cell>
          <cell r="B2633" t="str">
            <v>MACANETA ALAVANCA, RETA OU CURVA, MACICA, CROMADA, COMPRIMENTO DE 10 A 16 CM, ACABAMENTO PADRAO MEDIO - SOMENTE MACANETAS</v>
          </cell>
          <cell r="C2633" t="str">
            <v xml:space="preserve">PAR   </v>
          </cell>
          <cell r="D2633">
            <v>26.32</v>
          </cell>
        </row>
        <row r="2634">
          <cell r="A2634">
            <v>11520</v>
          </cell>
          <cell r="B2634" t="str">
            <v>MACANETA ALAVANCA, RETA SIMPLES / OCA, CROMADA, COMPRIMENTO DE 10 A 16 CM, ACABAMENTO PADRAO POPULAR - SOMENTE MACANETAS</v>
          </cell>
          <cell r="C2634" t="str">
            <v xml:space="preserve">PAR   </v>
          </cell>
          <cell r="D2634">
            <v>10.43</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13.37</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12.51</v>
          </cell>
        </row>
        <row r="2637">
          <cell r="A2637">
            <v>11524</v>
          </cell>
          <cell r="B2637" t="str">
            <v>PUXADOR TIPO PUNHO REDONDO, CENTRAL, EM LATAO CROMADO, COMPRIMENTO DE *110* MM, PARA JANELAS / PORTAS DE CORRER - INCLUI PARAFUSOS</v>
          </cell>
          <cell r="C2637" t="str">
            <v xml:space="preserve">UN    </v>
          </cell>
          <cell r="D2637">
            <v>25.76</v>
          </cell>
        </row>
        <row r="2638">
          <cell r="A2638">
            <v>11552</v>
          </cell>
          <cell r="B2638" t="str">
            <v>PERFIL U / CANALETA DE ALUMINIO, DE ABAS IGUAIS, 1/2" (1,27 X 1,27 CM), PARA PORTA OU JANELA DE CORRER</v>
          </cell>
          <cell r="C2638" t="str">
            <v xml:space="preserve">M     </v>
          </cell>
          <cell r="D2638">
            <v>8.18</v>
          </cell>
        </row>
        <row r="2639">
          <cell r="A2639">
            <v>11557</v>
          </cell>
          <cell r="B2639" t="str">
            <v>ESPELHO, RETO OU CURVO, EM LATAO CROMADO, ESPESSURA MINIMA 6 MM, LARGURA *43*MM, ALTURA *230*MM - PARA FECHADURA DE EMBUTIR</v>
          </cell>
          <cell r="C2639" t="str">
            <v xml:space="preserve">PAR   </v>
          </cell>
          <cell r="D2639">
            <v>27.58</v>
          </cell>
        </row>
        <row r="2640">
          <cell r="A2640">
            <v>11558</v>
          </cell>
          <cell r="B2640" t="str">
            <v>ESPELHO, RETO OU CURVO, EM LATAO CROMADO, ESPESSURA ATE 6 MM, LARGURA *40*MM, ALTURA *180*MM - PARA FECHADURA DE EMBUTIR</v>
          </cell>
          <cell r="C2640" t="str">
            <v xml:space="preserve">PAR   </v>
          </cell>
          <cell r="D2640">
            <v>10.89</v>
          </cell>
        </row>
        <row r="2641">
          <cell r="A2641">
            <v>11559</v>
          </cell>
          <cell r="B2641" t="str">
            <v>PINO GUIA, RETO, COM CHAPA DE LATAO CROMADO, 3/4", PARA PORTA / JANELA DE CORRER</v>
          </cell>
          <cell r="C2641" t="str">
            <v xml:space="preserve">UN    </v>
          </cell>
          <cell r="D2641">
            <v>3.76</v>
          </cell>
        </row>
        <row r="2642">
          <cell r="A2642">
            <v>11560</v>
          </cell>
          <cell r="B2642" t="str">
            <v>MOLA AEREA FECHA PORTA, PARA PORTAS COM LARGURA ATE 95 CM</v>
          </cell>
          <cell r="C2642" t="str">
            <v xml:space="preserve">UN    </v>
          </cell>
          <cell r="D2642">
            <v>117</v>
          </cell>
        </row>
        <row r="2643">
          <cell r="A2643">
            <v>11561</v>
          </cell>
          <cell r="B2643" t="str">
            <v>MOLA AEREA FECHA PORTA, PARA PORTAS COM LARGURA ATE 110 CM</v>
          </cell>
          <cell r="C2643" t="str">
            <v xml:space="preserve">UN    </v>
          </cell>
          <cell r="D2643">
            <v>137.47</v>
          </cell>
        </row>
        <row r="2644">
          <cell r="A2644">
            <v>11571</v>
          </cell>
          <cell r="B2644" t="str">
            <v>MOLA AEREA FECHA PORTA, PARA PORTAS COM LARGURA ACIMA DE 110 CM</v>
          </cell>
          <cell r="C2644" t="str">
            <v xml:space="preserve">UN    </v>
          </cell>
          <cell r="D2644">
            <v>177.74</v>
          </cell>
        </row>
        <row r="2645">
          <cell r="A2645">
            <v>11572</v>
          </cell>
          <cell r="B2645" t="str">
            <v>PRENDEDOR / TRAVA DE PORTA, MONTAGEM PISO / PORTA, EM LATAO / ZAMAC, CROMADO</v>
          </cell>
          <cell r="C2645" t="str">
            <v xml:space="preserve">UN    </v>
          </cell>
          <cell r="D2645">
            <v>15.08</v>
          </cell>
        </row>
        <row r="2646">
          <cell r="A2646">
            <v>11573</v>
          </cell>
          <cell r="B2646" t="str">
            <v>RODIZIO PARA TRILHO (TIPO NAPOLEAO),  EM LATAO, COM ROLAMENTO EM ACO, 6 MM, PARA JANELA DE CORRER</v>
          </cell>
          <cell r="C2646" t="str">
            <v xml:space="preserve">UN    </v>
          </cell>
          <cell r="D2646">
            <v>6.05</v>
          </cell>
        </row>
        <row r="2647">
          <cell r="A2647">
            <v>11575</v>
          </cell>
          <cell r="B2647" t="str">
            <v>ROLDANA DUPLA, EM ZAMAC COM CHAPA DE LATAO, ROLAMENTOS EM ACO, PARA PORTA E JANELA DE CORRER</v>
          </cell>
          <cell r="C2647" t="str">
            <v xml:space="preserve">UN    </v>
          </cell>
          <cell r="D2647">
            <v>28.61</v>
          </cell>
        </row>
        <row r="2648">
          <cell r="A2648">
            <v>11577</v>
          </cell>
          <cell r="B2648" t="str">
            <v>ROSETA REDONDA DE SOBREPOR, SEM FUROS, EM ACO INOX POLIDO, DIAMETRO APROXIMADO DE 50 MM, PARA FECHADURA DE PORTA - PARAFUSOS INCLUIDOS</v>
          </cell>
          <cell r="C2648" t="str">
            <v xml:space="preserve">UN    </v>
          </cell>
          <cell r="D2648">
            <v>8.77</v>
          </cell>
        </row>
        <row r="2649">
          <cell r="A2649">
            <v>11578</v>
          </cell>
          <cell r="B2649" t="str">
            <v>ROSETA QUADRADA, SEM FUROS, EM ACO INOX POLIDO, LARGURA APROXIMADA DE 50 MM, PARA FECHADURA DE PORTA - PARAFUSOS INCLUIDOS</v>
          </cell>
          <cell r="C2649" t="str">
            <v xml:space="preserve">UN    </v>
          </cell>
          <cell r="D2649">
            <v>9.19</v>
          </cell>
        </row>
        <row r="2650">
          <cell r="A2650">
            <v>11580</v>
          </cell>
          <cell r="B2650" t="str">
            <v>TRILHO QUADRADO, EM ALUMINIO (VERGALHAO MACICO), 1/4", (*6 X 6* CM), PARA RODIZIOS</v>
          </cell>
          <cell r="C2650" t="str">
            <v xml:space="preserve">M     </v>
          </cell>
          <cell r="D2650">
            <v>10.65</v>
          </cell>
        </row>
        <row r="2651">
          <cell r="A2651">
            <v>11581</v>
          </cell>
          <cell r="B2651" t="str">
            <v>TRILHO EM ALUMINIO "U", COM ABAULADO PARA ROLDANA DE PORTA DE CORRER, *40 X 40* MM</v>
          </cell>
          <cell r="C2651" t="str">
            <v xml:space="preserve">M     </v>
          </cell>
          <cell r="D2651">
            <v>23.4</v>
          </cell>
        </row>
        <row r="2652">
          <cell r="A2652">
            <v>11584</v>
          </cell>
          <cell r="B2652" t="str">
            <v>CHAPA RIGIDA DE FIBRAS DE MADEIRA PRENSADA A QUENTE, LISA, DE *1,22 X 2,44* M,  E = 2,5 MM</v>
          </cell>
          <cell r="C2652" t="str">
            <v xml:space="preserve">UN    </v>
          </cell>
          <cell r="D2652">
            <v>78.05</v>
          </cell>
        </row>
        <row r="2653">
          <cell r="A2653">
            <v>11587</v>
          </cell>
          <cell r="B2653" t="str">
            <v>FORRO DE PVC LISO, BRANCO, REGUA DE 10 CM, ESPESSURA DE 8 MM A 10 MM (COM COLOCACAO / SEM ESTRUTURA METALICA)</v>
          </cell>
          <cell r="C2653" t="str">
            <v xml:space="preserve">M2    </v>
          </cell>
          <cell r="D2653">
            <v>43.99</v>
          </cell>
        </row>
        <row r="2654">
          <cell r="A2654">
            <v>11588</v>
          </cell>
          <cell r="B2654" t="str">
            <v>GABIAO MANTA (COLCHAO) MALHA HEXAGONAL 6 X 8 CM (ZN/AL + PVC), FIO 2 MM, REVESTIDO COM PVC, DIMENSOES 4,0 X 2,0 X 0,23 M (C X L X A)</v>
          </cell>
          <cell r="C2654" t="str">
            <v xml:space="preserve">UN    </v>
          </cell>
          <cell r="D2654">
            <v>949.41</v>
          </cell>
        </row>
        <row r="2655">
          <cell r="A2655">
            <v>11590</v>
          </cell>
          <cell r="B2655" t="str">
            <v>GABIAO MANTA (COLCHAO) MALHA HEXAGONAL 8 X 10 CM (ZN/AL), FIO 2,0 MM, DIMENSOES 4,0 X 2,0 X 0,3 M (C X L X A)</v>
          </cell>
          <cell r="C2655" t="str">
            <v xml:space="preserve">UN    </v>
          </cell>
          <cell r="D2655">
            <v>964.07</v>
          </cell>
        </row>
        <row r="2656">
          <cell r="A2656">
            <v>11591</v>
          </cell>
          <cell r="B2656" t="str">
            <v>GABIAO MANTA (COLCHAO) MALHA HEXAGONAL 6 X 8 CM (ZN/AL), FIO  2,0 MM, DIMENSOES 4,0 X 2,0 X 0,23 M (C X L X A)</v>
          </cell>
          <cell r="C2656" t="str">
            <v xml:space="preserve">UN    </v>
          </cell>
          <cell r="D2656">
            <v>925.11</v>
          </cell>
        </row>
        <row r="2657">
          <cell r="A2657">
            <v>11592</v>
          </cell>
          <cell r="B2657" t="str">
            <v>GABIAO TIPO CAIXA, MALHA HEXAGONAL 8 X 10 CM (ZN/AL + PVC), FIO 2,4 MM, DIMENSOES 2,0 X 1,0 X 0,5 M (C X L X A)</v>
          </cell>
          <cell r="C2657" t="str">
            <v xml:space="preserve">UN    </v>
          </cell>
          <cell r="D2657">
            <v>403.5</v>
          </cell>
        </row>
        <row r="2658">
          <cell r="A2658">
            <v>11593</v>
          </cell>
          <cell r="B2658" t="str">
            <v>GABIAO TIPO CAIXA MALHA HEXAGONAL 8 X 10 CM (ZN/AL + PVC),  FIO 2,4 MM, DIMENSOES 2,0 X 1,0 X 1,0 M (C X L X A)</v>
          </cell>
          <cell r="C2658" t="str">
            <v xml:space="preserve">UN    </v>
          </cell>
          <cell r="D2658">
            <v>564.17999999999995</v>
          </cell>
        </row>
        <row r="2659">
          <cell r="A2659">
            <v>11594</v>
          </cell>
          <cell r="B2659" t="str">
            <v>GABIAO SACO MALHA HEXAGONAL 8 X 10 CM (ZN/AL + PVC),  FIO 2,4 MM, DIMENSOES 3,0 X 0,65 M</v>
          </cell>
          <cell r="C2659" t="str">
            <v xml:space="preserve">UN    </v>
          </cell>
          <cell r="D2659">
            <v>302.60000000000002</v>
          </cell>
        </row>
        <row r="2660">
          <cell r="A2660">
            <v>11596</v>
          </cell>
          <cell r="B2660" t="str">
            <v>GABIAO  TIPO CAIXA, MALHA HEXAGONAL 8 X 10 CM (ZN/AL), FIO 2,7 MM, DIMENSOES 2,0 X 1,0 X 0,5 M (C X L X A)</v>
          </cell>
          <cell r="C2660" t="str">
            <v xml:space="preserve">UN    </v>
          </cell>
          <cell r="D2660">
            <v>320.44</v>
          </cell>
        </row>
        <row r="2661">
          <cell r="A2661">
            <v>11597</v>
          </cell>
          <cell r="B2661" t="str">
            <v>GABIAO TIPO CAIXA MALHA HEXAGONAL 8 X 10 CM (ZN/AL), FIO 2,7 MM, DIMENSOES 2,0 X 1,0 X 1,0 M (C X L X A)</v>
          </cell>
          <cell r="C2661" t="str">
            <v xml:space="preserve">UN    </v>
          </cell>
          <cell r="D2661">
            <v>469.22</v>
          </cell>
        </row>
        <row r="2662">
          <cell r="A2662">
            <v>11599</v>
          </cell>
          <cell r="B2662" t="str">
            <v>GABIAO SACO MALHA HEXAGONAL 8 X 10 CM (ZN/AL), FIO 2,7 MM, DIMENSOES 4,0 X 0,65 M</v>
          </cell>
          <cell r="C2662" t="str">
            <v xml:space="preserve">UN    </v>
          </cell>
          <cell r="D2662">
            <v>402.43</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3.02</v>
          </cell>
        </row>
        <row r="2665">
          <cell r="A2665">
            <v>11616</v>
          </cell>
          <cell r="B2665" t="str">
            <v>MARTELO DEMOLIDOR PNEUMATICO MANUAL, PADRAO, PESO DE 32 KG</v>
          </cell>
          <cell r="C2665" t="str">
            <v xml:space="preserve">UN    </v>
          </cell>
          <cell r="D2665">
            <v>16636.419999999998</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97.88</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13641.4</v>
          </cell>
        </row>
        <row r="2673">
          <cell r="A2673">
            <v>11652</v>
          </cell>
          <cell r="B2673" t="str">
            <v>VIBRADOR DE IMERSAO, DIAMETRO DA PONTEIRA DE *35* MM, COM MOTOR 4 TEMPOS A GASOLINA DE 5,5 HP (5,5 CV)</v>
          </cell>
          <cell r="C2673" t="str">
            <v xml:space="preserve">UN    </v>
          </cell>
          <cell r="D2673">
            <v>2446.71</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32.46</v>
          </cell>
        </row>
        <row r="2684">
          <cell r="A2684">
            <v>11670</v>
          </cell>
          <cell r="B2684" t="str">
            <v>REGISTRO DE ESFERA, PVC, COM VOLANTE, VS, ROSCAVEL, DN 1/2", COM CORPO DIVIDIDO</v>
          </cell>
          <cell r="C2684" t="str">
            <v xml:space="preserve">UN    </v>
          </cell>
          <cell r="D2684">
            <v>12.43</v>
          </cell>
        </row>
        <row r="2685">
          <cell r="A2685">
            <v>11671</v>
          </cell>
          <cell r="B2685" t="str">
            <v>REGISTRO DE ESFERA, PVC, COM VOLANTE, VS, ROSCAVEL, DN 2", COM CORPO DIVIDIDO</v>
          </cell>
          <cell r="C2685" t="str">
            <v xml:space="preserve">UN    </v>
          </cell>
          <cell r="D2685">
            <v>52.16</v>
          </cell>
        </row>
        <row r="2686">
          <cell r="A2686">
            <v>11672</v>
          </cell>
          <cell r="B2686" t="str">
            <v>REGISTRO DE ESFERA, PVC, COM VOLANTE, VS, ROSCAVEL, DN 1 1/2", COM CORPO DIVIDIDO</v>
          </cell>
          <cell r="C2686" t="str">
            <v xml:space="preserve">UN    </v>
          </cell>
          <cell r="D2686">
            <v>34.08</v>
          </cell>
        </row>
        <row r="2687">
          <cell r="A2687">
            <v>11673</v>
          </cell>
          <cell r="B2687" t="str">
            <v>REGISTRO DE ESFERA, PVC, COM VOLANTE, VS, SOLDAVEL, DN 20 MM, COM CORPO DIVIDIDO</v>
          </cell>
          <cell r="C2687" t="str">
            <v xml:space="preserve">UN    </v>
          </cell>
          <cell r="D2687">
            <v>11.73</v>
          </cell>
        </row>
        <row r="2688">
          <cell r="A2688">
            <v>11674</v>
          </cell>
          <cell r="B2688" t="str">
            <v>REGISTRO DE ESFERA, PVC, COM VOLANTE, VS, SOLDAVEL, DN 25 MM, COM CORPO DIVIDIDO</v>
          </cell>
          <cell r="C2688" t="str">
            <v xml:space="preserve">UN    </v>
          </cell>
          <cell r="D2688">
            <v>15.11</v>
          </cell>
        </row>
        <row r="2689">
          <cell r="A2689">
            <v>11675</v>
          </cell>
          <cell r="B2689" t="str">
            <v>REGISTRO DE ESFERA, PVC, COM VOLANTE, VS, SOLDAVEL, DN 32 MM, COM CORPO DIVIDIDO</v>
          </cell>
          <cell r="C2689" t="str">
            <v xml:space="preserve">UN    </v>
          </cell>
          <cell r="D2689">
            <v>23.99</v>
          </cell>
        </row>
        <row r="2690">
          <cell r="A2690">
            <v>11676</v>
          </cell>
          <cell r="B2690" t="str">
            <v>REGISTRO DE ESFERA, PVC, COM VOLANTE, VS, SOLDAVEL, DN 40 MM, COM CORPO DIVIDIDO</v>
          </cell>
          <cell r="C2690" t="str">
            <v xml:space="preserve">UN    </v>
          </cell>
          <cell r="D2690">
            <v>32.08</v>
          </cell>
        </row>
        <row r="2691">
          <cell r="A2691">
            <v>11677</v>
          </cell>
          <cell r="B2691" t="str">
            <v>REGISTRO DE ESFERA, PVC, COM VOLANTE, VS, SOLDAVEL, DN 50 MM, COM CORPO DIVIDIDO</v>
          </cell>
          <cell r="C2691" t="str">
            <v xml:space="preserve">UN    </v>
          </cell>
          <cell r="D2691">
            <v>33.130000000000003</v>
          </cell>
        </row>
        <row r="2692">
          <cell r="A2692">
            <v>11678</v>
          </cell>
          <cell r="B2692" t="str">
            <v>REGISTRO DE ESFERA, PVC, COM VOLANTE, VS, SOLDAVEL, DN 60 MM, COM CORPO DIVIDIDO</v>
          </cell>
          <cell r="C2692" t="str">
            <v xml:space="preserve">UN    </v>
          </cell>
          <cell r="D2692">
            <v>60.68</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5.3</v>
          </cell>
        </row>
        <row r="2696">
          <cell r="A2696">
            <v>11683</v>
          </cell>
          <cell r="B2696" t="str">
            <v>ENGATE / RABICHO FLEXIVEL INOX 1/2 " X 30 CM</v>
          </cell>
          <cell r="C2696" t="str">
            <v xml:space="preserve">UN    </v>
          </cell>
          <cell r="D2696">
            <v>28.44</v>
          </cell>
        </row>
        <row r="2697">
          <cell r="A2697">
            <v>11684</v>
          </cell>
          <cell r="B2697" t="str">
            <v>ENGATE / RABICHO FLEXIVEL INOX 1/2 " X 40 CM</v>
          </cell>
          <cell r="C2697" t="str">
            <v xml:space="preserve">UN    </v>
          </cell>
          <cell r="D2697">
            <v>31.13</v>
          </cell>
        </row>
        <row r="2698">
          <cell r="A2698">
            <v>11685</v>
          </cell>
          <cell r="B2698" t="str">
            <v>BRACO / CANO PARA CHUVEIRO ELETRICO, EM ALUMINIO, 30 CM X 1/2 "</v>
          </cell>
          <cell r="C2698" t="str">
            <v xml:space="preserve">UN    </v>
          </cell>
          <cell r="D2698">
            <v>20.059999999999999</v>
          </cell>
        </row>
        <row r="2699">
          <cell r="A2699">
            <v>11686</v>
          </cell>
          <cell r="B2699" t="str">
            <v>CONJUNTO DE LIGACAO PARA BACIA SANITARIA EM PLASTICO BRANCO COM TUBO, CANOPLA E ANEL DE EXPANSAO (TUBO 1.1/2 '' X 20 CM)</v>
          </cell>
          <cell r="C2699" t="str">
            <v xml:space="preserve">UN    </v>
          </cell>
          <cell r="D2699">
            <v>7.55</v>
          </cell>
        </row>
        <row r="2700">
          <cell r="A2700">
            <v>11687</v>
          </cell>
          <cell r="B2700" t="str">
            <v>BANCADA/TAMPO ACO INOX (AISI 304), LARGURA 60 CM, COM RODABANCA (NAO INCLUI PES DE APOIO)</v>
          </cell>
          <cell r="C2700" t="str">
            <v xml:space="preserve">M     </v>
          </cell>
          <cell r="D2700">
            <v>648.49</v>
          </cell>
        </row>
        <row r="2701">
          <cell r="A2701">
            <v>11688</v>
          </cell>
          <cell r="B2701" t="str">
            <v>TANQUE ACO INOXIDAVEL (ACO 304) COM ESFREGADOR E VALVULA, DE *50 X 40 X 22* CM</v>
          </cell>
          <cell r="C2701" t="str">
            <v xml:space="preserve">UN    </v>
          </cell>
          <cell r="D2701">
            <v>298.99</v>
          </cell>
        </row>
        <row r="2702">
          <cell r="A2702">
            <v>11689</v>
          </cell>
          <cell r="B2702" t="str">
            <v>BANCADA/TAMPO ACO INOX (AISI 304), LARGURA 70 CM, COM RODABANCA (NAO INCLUI PES DE APOIO)</v>
          </cell>
          <cell r="C2702" t="str">
            <v xml:space="preserve">M     </v>
          </cell>
          <cell r="D2702">
            <v>812.52</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635.52</v>
          </cell>
        </row>
        <row r="2707">
          <cell r="A2707">
            <v>11696</v>
          </cell>
          <cell r="B2707" t="str">
            <v>LAVATORIO/CUBA DE SOBREPOR OVAL PEQUENA LOUCA BRANCA SEM LADRAO *31 X 44*</v>
          </cell>
          <cell r="C2707" t="str">
            <v xml:space="preserve">UN    </v>
          </cell>
          <cell r="D2707">
            <v>120.31</v>
          </cell>
        </row>
        <row r="2708">
          <cell r="A2708">
            <v>11697</v>
          </cell>
          <cell r="B2708" t="str">
            <v>MICTORIO COLETIVO ACO INOX (AISI 304), E = 0,8 MM, DE *100 X 40 X 30* CM (C X A X P)</v>
          </cell>
          <cell r="C2708" t="str">
            <v xml:space="preserve">UN    </v>
          </cell>
          <cell r="D2708">
            <v>417.59</v>
          </cell>
        </row>
        <row r="2709">
          <cell r="A2709">
            <v>11698</v>
          </cell>
          <cell r="B2709" t="str">
            <v>MICTORIO COLETIVO ACO INOX (AISI 304), E = 0,8 MM, DE *100 X 50 X 35* CM (C X A X P)</v>
          </cell>
          <cell r="C2709" t="str">
            <v xml:space="preserve">UN    </v>
          </cell>
          <cell r="D2709">
            <v>498.16</v>
          </cell>
        </row>
        <row r="2710">
          <cell r="A2710">
            <v>11699</v>
          </cell>
          <cell r="B2710" t="str">
            <v>MICTORIO INDIVIDUAL ACO INOX (AISI 304), E = 0,8 MM, DE *50  X 45  X 35* (C X A X P)</v>
          </cell>
          <cell r="C2710" t="str">
            <v xml:space="preserve">UN    </v>
          </cell>
          <cell r="D2710">
            <v>550.58000000000004</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10.220000000000001</v>
          </cell>
        </row>
        <row r="2713">
          <cell r="A2713">
            <v>11708</v>
          </cell>
          <cell r="B2713" t="str">
            <v>RALO FOFO SEMIESFERICO, 100 MM, PARA LAJES/ CALHAS</v>
          </cell>
          <cell r="C2713" t="str">
            <v xml:space="preserve">UN    </v>
          </cell>
          <cell r="D2713">
            <v>13.64</v>
          </cell>
        </row>
        <row r="2714">
          <cell r="A2714">
            <v>11709</v>
          </cell>
          <cell r="B2714" t="str">
            <v>RALO FOFO SEMIESFERICO, 150 MM, PARA LAJES/ CALHAS</v>
          </cell>
          <cell r="C2714" t="str">
            <v xml:space="preserve">UN    </v>
          </cell>
          <cell r="D2714">
            <v>32.04</v>
          </cell>
        </row>
        <row r="2715">
          <cell r="A2715">
            <v>11710</v>
          </cell>
          <cell r="B2715" t="str">
            <v>RALO FOFO SEMIESFERICO, 200 MM, PARA LAJES/ CALHAS</v>
          </cell>
          <cell r="C2715" t="str">
            <v xml:space="preserve">UN    </v>
          </cell>
          <cell r="D2715">
            <v>73.67</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10.97</v>
          </cell>
        </row>
        <row r="2724">
          <cell r="A2724">
            <v>11719</v>
          </cell>
          <cell r="B2724" t="str">
            <v>REGISTRO DE PRESSAO PVC, SOLDAVEL, VOLANTE SIMPLES, DE 25 MM</v>
          </cell>
          <cell r="C2724" t="str">
            <v xml:space="preserve">UN    </v>
          </cell>
          <cell r="D2724">
            <v>8.9</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35.31</v>
          </cell>
        </row>
        <row r="2737">
          <cell r="A2737">
            <v>11747</v>
          </cell>
          <cell r="B2737" t="str">
            <v>VALVULA DE ESFERA BRUTA EM BRONZE, BITOLA 2 " (REF 1552-B)</v>
          </cell>
          <cell r="C2737" t="str">
            <v xml:space="preserve">UN    </v>
          </cell>
          <cell r="D2737">
            <v>97.79</v>
          </cell>
        </row>
        <row r="2738">
          <cell r="A2738">
            <v>11748</v>
          </cell>
          <cell r="B2738" t="str">
            <v>VALVULA DE ESFERA BRUTA EM BRONZE, BITOLA 1/2 " (REF 1552-B)</v>
          </cell>
          <cell r="C2738" t="str">
            <v xml:space="preserve">UN    </v>
          </cell>
          <cell r="D2738">
            <v>22.66</v>
          </cell>
        </row>
        <row r="2739">
          <cell r="A2739">
            <v>11749</v>
          </cell>
          <cell r="B2739" t="str">
            <v>VALVULA DE ESFERA BRUTA EM BRONZE, BITOLA 3/4 " (REF 1552-B)</v>
          </cell>
          <cell r="C2739" t="str">
            <v xml:space="preserve">UN    </v>
          </cell>
          <cell r="D2739">
            <v>26.15</v>
          </cell>
        </row>
        <row r="2740">
          <cell r="A2740">
            <v>11750</v>
          </cell>
          <cell r="B2740" t="str">
            <v>VALVULA DE ESFERA BRUTA EM BRONZE, BITOLA 1 1/4 " (REF 1552-B)</v>
          </cell>
          <cell r="C2740" t="str">
            <v xml:space="preserve">UN    </v>
          </cell>
          <cell r="D2740">
            <v>52.63</v>
          </cell>
        </row>
        <row r="2741">
          <cell r="A2741">
            <v>11751</v>
          </cell>
          <cell r="B2741" t="str">
            <v>VALVULA DE ESFERA BRUTA EM BRONZE, BITOLA 1 1/2 " (REF 1552-B)</v>
          </cell>
          <cell r="C2741" t="str">
            <v xml:space="preserve">UN    </v>
          </cell>
          <cell r="D2741">
            <v>63.42</v>
          </cell>
        </row>
        <row r="2742">
          <cell r="A2742">
            <v>11752</v>
          </cell>
          <cell r="B2742" t="str">
            <v>REGISTRO PRESSAO BRUTO EM LATAO FORJADO, BITOLA 1/2 " (REF 1400)</v>
          </cell>
          <cell r="C2742" t="str">
            <v xml:space="preserve">UN    </v>
          </cell>
          <cell r="D2742">
            <v>10.71</v>
          </cell>
        </row>
        <row r="2743">
          <cell r="A2743">
            <v>11753</v>
          </cell>
          <cell r="B2743" t="str">
            <v>REGISTRO PRESSAO BRUTO EM LATAO FORJADO, BITOLA 3/4 " (REF 1400)</v>
          </cell>
          <cell r="C2743" t="str">
            <v xml:space="preserve">UN    </v>
          </cell>
          <cell r="D2743">
            <v>12.79</v>
          </cell>
        </row>
        <row r="2744">
          <cell r="A2744">
            <v>11756</v>
          </cell>
          <cell r="B2744" t="str">
            <v>REGISTRO OU REGULADOR DE GAS COZINHA, VAZAO DE 2 KG/H, 2,8 KPA</v>
          </cell>
          <cell r="C2744" t="str">
            <v xml:space="preserve">UN    </v>
          </cell>
          <cell r="D2744">
            <v>18.57</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32.75</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60.69</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217.57</v>
          </cell>
        </row>
        <row r="2755">
          <cell r="A2755">
            <v>11771</v>
          </cell>
          <cell r="B2755" t="str">
            <v>MISTURADOR DE PAREDE CROMADO PARA COZINHA BICA MOVEL COM AREJADOR (REF 1258)</v>
          </cell>
          <cell r="C2755" t="str">
            <v xml:space="preserve">UN    </v>
          </cell>
          <cell r="D2755">
            <v>269.87</v>
          </cell>
        </row>
        <row r="2756">
          <cell r="A2756">
            <v>11772</v>
          </cell>
          <cell r="B2756" t="str">
            <v>TORNEIRA CROMADA DE MESA PARA COZINHA BICA MOVEL COM AREJADOR 1/2 " OU 3/4 " (REF 1167)</v>
          </cell>
          <cell r="C2756" t="str">
            <v xml:space="preserve">UN    </v>
          </cell>
          <cell r="D2756">
            <v>102.99</v>
          </cell>
        </row>
        <row r="2757">
          <cell r="A2757">
            <v>11773</v>
          </cell>
          <cell r="B2757" t="str">
            <v>TORNEIRA CROMADA DE PAREDE PARA COZINHA BICA MOVEL COM AREJADOR 1/2 " OU 3/4 " (REF 1168)</v>
          </cell>
          <cell r="C2757" t="str">
            <v xml:space="preserve">UN    </v>
          </cell>
          <cell r="D2757">
            <v>98.33</v>
          </cell>
        </row>
        <row r="2758">
          <cell r="A2758">
            <v>11775</v>
          </cell>
          <cell r="B2758" t="str">
            <v>TORNEIRA CROMADA DE PAREDE PARA COZINHA COM AREJADOR 1/2 " OU 3/4 " (REF 1157)</v>
          </cell>
          <cell r="C2758" t="str">
            <v xml:space="preserve">UN    </v>
          </cell>
          <cell r="D2758">
            <v>102.67</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441.16</v>
          </cell>
        </row>
        <row r="2762">
          <cell r="A2762">
            <v>11786</v>
          </cell>
          <cell r="B2762" t="str">
            <v>VASO SANITARIO SIFONADO INFANTIL LOUCA BRANCA</v>
          </cell>
          <cell r="C2762" t="str">
            <v xml:space="preserve">UN    </v>
          </cell>
          <cell r="D2762">
            <v>265.55</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3534.41</v>
          </cell>
        </row>
        <row r="2767">
          <cell r="A2767">
            <v>11814</v>
          </cell>
          <cell r="B2767" t="str">
            <v>AQUECEDOR DE AGUA ELETRICO  RESERVATORIO DE 500 L CILINDRICO EM COBRE, REFORCADO COM ACO CARBONO, MONOFASICO, TENSAO NOMINAL 220 V</v>
          </cell>
          <cell r="C2767" t="str">
            <v xml:space="preserve">UN    </v>
          </cell>
          <cell r="D2767">
            <v>5683.01</v>
          </cell>
        </row>
        <row r="2768">
          <cell r="A2768">
            <v>11816</v>
          </cell>
          <cell r="B2768" t="str">
            <v>AQUECEDOR DE AGUA ELETRICO  RESERVATORIO DE 100 L CILINDRICO EM COBRE, REFORCADO COM ACO CARBONO, MONOFASICO, TENSAO NOMINAL 220 V</v>
          </cell>
          <cell r="C2768" t="str">
            <v xml:space="preserve">UN    </v>
          </cell>
          <cell r="D2768">
            <v>2610.7800000000002</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30.87</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23.44</v>
          </cell>
        </row>
        <row r="2778">
          <cell r="A2778">
            <v>11832</v>
          </cell>
          <cell r="B2778" t="str">
            <v>TORNEIRA PLASTICA DE MESA PARA LAVATORIO 1/2 "</v>
          </cell>
          <cell r="C2778" t="str">
            <v xml:space="preserve">UN    </v>
          </cell>
          <cell r="D2778">
            <v>11.33</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34.75</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16.63</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68.25</v>
          </cell>
        </row>
        <row r="2799">
          <cell r="A2799">
            <v>11882</v>
          </cell>
          <cell r="B2799" t="str">
            <v>CAIXA PARA HIDROMETRO CONCRETO PRE MOLDADO</v>
          </cell>
          <cell r="C2799" t="str">
            <v xml:space="preserve">UN    </v>
          </cell>
          <cell r="D2799">
            <v>77.06</v>
          </cell>
        </row>
        <row r="2800">
          <cell r="A2800">
            <v>11883</v>
          </cell>
          <cell r="B2800" t="str">
            <v>FOSSA SEPTICA CILINDRICA, TIPO "IMHOFF", COM TAMPA, PARA 100 CONTRIBUINTES</v>
          </cell>
          <cell r="C2800" t="str">
            <v xml:space="preserve">UN    </v>
          </cell>
          <cell r="D2800">
            <v>4612.84</v>
          </cell>
        </row>
        <row r="2801">
          <cell r="A2801">
            <v>11884</v>
          </cell>
          <cell r="B2801" t="str">
            <v>FOSSA SEPTICA CILINDRICA, TIPO "IMHOFF", COM TAMPA, PARA 150 CONTRIBUINTES</v>
          </cell>
          <cell r="C2801" t="str">
            <v xml:space="preserve">UN    </v>
          </cell>
          <cell r="D2801">
            <v>4949.17</v>
          </cell>
        </row>
        <row r="2802">
          <cell r="A2802">
            <v>11885</v>
          </cell>
          <cell r="B2802" t="str">
            <v>FOSSA SEPTICA CILINDRICA, TIPO "IMHOFF", COM TAMPA, PARA 200 CONTRIBUINTES</v>
          </cell>
          <cell r="C2802" t="str">
            <v xml:space="preserve">UN    </v>
          </cell>
          <cell r="D2802">
            <v>5520</v>
          </cell>
        </row>
        <row r="2803">
          <cell r="A2803">
            <v>11886</v>
          </cell>
          <cell r="B2803" t="str">
            <v>FOSSA SEPTICA CILINDRICA, TIPO "IMHOFF", COM TAMPA, PARA 30 CONTRIBUINTES</v>
          </cell>
          <cell r="C2803" t="str">
            <v xml:space="preserve">UN    </v>
          </cell>
          <cell r="D2803">
            <v>1779.08</v>
          </cell>
        </row>
        <row r="2804">
          <cell r="A2804">
            <v>11887</v>
          </cell>
          <cell r="B2804" t="str">
            <v>FOSSA SEPTICA CILINDRICA TIPO "IMHOFF", COM TAMPA, PARA 50 CONTRIBUINTES</v>
          </cell>
          <cell r="C2804" t="str">
            <v xml:space="preserve">UN    </v>
          </cell>
          <cell r="D2804">
            <v>3137.61</v>
          </cell>
        </row>
        <row r="2805">
          <cell r="A2805">
            <v>11888</v>
          </cell>
          <cell r="B2805" t="str">
            <v>FOSSA SEPTICA CILINDRICA, TIPO "IMHOFF", COM TAMPA, PARA 75 CONTRIBUINTES</v>
          </cell>
          <cell r="C2805" t="str">
            <v xml:space="preserve">UN    </v>
          </cell>
          <cell r="D2805">
            <v>4177.9799999999996</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666.05</v>
          </cell>
        </row>
        <row r="2811">
          <cell r="A2811">
            <v>11895</v>
          </cell>
          <cell r="B2811" t="str">
            <v>SUMIDOURO CONCRETO PRE MOLDADO, COMPLETO, PARA 10 CONTRIBUINTES</v>
          </cell>
          <cell r="C2811" t="str">
            <v xml:space="preserve">UN    </v>
          </cell>
          <cell r="D2811">
            <v>957.79</v>
          </cell>
        </row>
        <row r="2812">
          <cell r="A2812">
            <v>11896</v>
          </cell>
          <cell r="B2812" t="str">
            <v>SUMIDOURO CONCRETO PRE MOLDADO, COMPLETO, PARA 100 CONTRIBUINTES</v>
          </cell>
          <cell r="C2812" t="str">
            <v xml:space="preserve">UN    </v>
          </cell>
          <cell r="D2812">
            <v>5020.18</v>
          </cell>
        </row>
        <row r="2813">
          <cell r="A2813">
            <v>11897</v>
          </cell>
          <cell r="B2813" t="str">
            <v>SUMIDOURO CONCRETO PRE MOLDADO, COMPLETO, PARA 150 CONTRIBUINTES</v>
          </cell>
          <cell r="C2813" t="str">
            <v xml:space="preserve">UN    </v>
          </cell>
          <cell r="D2813">
            <v>6550.45</v>
          </cell>
        </row>
        <row r="2814">
          <cell r="A2814">
            <v>11898</v>
          </cell>
          <cell r="B2814" t="str">
            <v>SUMIDOURO CONCRETO PRE MOLDADO, COMPLETO, PARA 200 CONTRIBUINTES</v>
          </cell>
          <cell r="C2814" t="str">
            <v xml:space="preserve">UN    </v>
          </cell>
          <cell r="D2814">
            <v>6880.73</v>
          </cell>
        </row>
        <row r="2815">
          <cell r="A2815">
            <v>11899</v>
          </cell>
          <cell r="B2815" t="str">
            <v>SUMIDOURO CONCRETO PRE MOLDADO, COMPLETO, PARA 50 CONTRIBUINTES</v>
          </cell>
          <cell r="C2815" t="str">
            <v xml:space="preserve">UN    </v>
          </cell>
          <cell r="D2815">
            <v>3396.33</v>
          </cell>
        </row>
        <row r="2816">
          <cell r="A2816">
            <v>11900</v>
          </cell>
          <cell r="B2816" t="str">
            <v>SUMIDOURO CONCRETO PRE MOLDADO, COMPLETO, PARA 75 CONTRIBUINTES</v>
          </cell>
          <cell r="C2816" t="str">
            <v xml:space="preserve">UN    </v>
          </cell>
          <cell r="D2816">
            <v>4656.88</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3.4</v>
          </cell>
        </row>
        <row r="2834">
          <cell r="A2834">
            <v>11928</v>
          </cell>
          <cell r="B2834" t="str">
            <v>ABRACADEIRA, GALVANIZADA/ZINCADA, ROSCA SEM FIM, PARAFUSO INOX, LARGURA  FITA *12,6 A *14 MM, D = 3" A 3 3/4"</v>
          </cell>
          <cell r="C2834" t="str">
            <v xml:space="preserve">UN    </v>
          </cell>
          <cell r="D2834">
            <v>3.89</v>
          </cell>
        </row>
        <row r="2835">
          <cell r="A2835">
            <v>11929</v>
          </cell>
          <cell r="B2835" t="str">
            <v>ABRACADEIRA, GALVANIZADA/ZINCADA, ROSCA SEM FIM, PARAFUSO INOX, LARGURA  FITA *12,6 A *14 MM, D = 4" A 4 3/4"</v>
          </cell>
          <cell r="C2835" t="str">
            <v xml:space="preserve">UN    </v>
          </cell>
          <cell r="D2835">
            <v>6.03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0.28999999999999998</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1.42</v>
          </cell>
        </row>
        <row r="2841">
          <cell r="A2841">
            <v>11955</v>
          </cell>
          <cell r="B2841" t="str">
            <v>PARAFUSO DE LATAO COM ACABAMENTO CROMADO PARA FIXAR PECA SANITARIA, INCLUI PORCA CEGA, ARRUELA E BUCHA DE NYLON TAMANHO S-10</v>
          </cell>
          <cell r="C2841" t="str">
            <v xml:space="preserve">UN    </v>
          </cell>
          <cell r="D2841">
            <v>1.94</v>
          </cell>
        </row>
        <row r="2842">
          <cell r="A2842">
            <v>11960</v>
          </cell>
          <cell r="B2842" t="str">
            <v>PARAFUSO DE LATAO COM ROSCA SOBERBA, CABECA CHATA E FENDA SIMPLES, DIAMETRO 2,5 MM, COMPRIMENTO 12 MM</v>
          </cell>
          <cell r="C2842" t="str">
            <v xml:space="preserve">UN    </v>
          </cell>
          <cell r="D2842">
            <v>0.06</v>
          </cell>
        </row>
        <row r="2843">
          <cell r="A2843">
            <v>11962</v>
          </cell>
          <cell r="B2843" t="str">
            <v>PARAFUSO ZINCADO, SEXTAVADO, COM ROSCA INTEIRA, DIAMETRO 1/4", COMPRIMENTO 1/2"</v>
          </cell>
          <cell r="C2843" t="str">
            <v xml:space="preserve">UN    </v>
          </cell>
          <cell r="D2843">
            <v>0.09</v>
          </cell>
        </row>
        <row r="2844">
          <cell r="A2844">
            <v>11963</v>
          </cell>
          <cell r="B2844" t="str">
            <v>PARAFUSO DE ACO TIPO CHUMBADOR PARABOLT, DIAMETRO 1/2", COMPRIMENTO 75 MM</v>
          </cell>
          <cell r="C2844" t="str">
            <v xml:space="preserve">UN    </v>
          </cell>
          <cell r="D2844">
            <v>4.1500000000000004</v>
          </cell>
        </row>
        <row r="2845">
          <cell r="A2845">
            <v>11964</v>
          </cell>
          <cell r="B2845" t="str">
            <v>PARAFUSO DE ACO TIPO CHUMBADOR PARABOLT, DIAMETRO 3/8", COMPRIMENTO 75 MM</v>
          </cell>
          <cell r="C2845" t="str">
            <v xml:space="preserve">UN    </v>
          </cell>
          <cell r="D2845">
            <v>1.04</v>
          </cell>
        </row>
        <row r="2846">
          <cell r="A2846">
            <v>11971</v>
          </cell>
          <cell r="B2846" t="str">
            <v>PORCA ZINCADA, SEXTAVADA, DIAMETRO 1"</v>
          </cell>
          <cell r="C2846" t="str">
            <v xml:space="preserve">UN    </v>
          </cell>
          <cell r="D2846">
            <v>1.85</v>
          </cell>
        </row>
        <row r="2847">
          <cell r="A2847">
            <v>11975</v>
          </cell>
          <cell r="B2847" t="str">
            <v>CHUMBADOR DE ACO, DIAMETRO 5/8", COMPRIMENTO 6", COM PORCA</v>
          </cell>
          <cell r="C2847" t="str">
            <v xml:space="preserve">UN    </v>
          </cell>
          <cell r="D2847">
            <v>10.31</v>
          </cell>
        </row>
        <row r="2848">
          <cell r="A2848">
            <v>11976</v>
          </cell>
          <cell r="B2848" t="str">
            <v>CHUMBADOR, DIAMETRO 1/4" COM PARAFUSO 1/4" X 40 MM</v>
          </cell>
          <cell r="C2848" t="str">
            <v xml:space="preserve">UN    </v>
          </cell>
          <cell r="D2848">
            <v>0.52</v>
          </cell>
        </row>
        <row r="2849">
          <cell r="A2849">
            <v>11977</v>
          </cell>
          <cell r="B2849" t="str">
            <v>CHUMBADOR DE ACO, DIAMETRO 1/2", COMPRIMENTO 75 MM</v>
          </cell>
          <cell r="C2849" t="str">
            <v xml:space="preserve">UN    </v>
          </cell>
          <cell r="D2849">
            <v>4.7</v>
          </cell>
        </row>
        <row r="2850">
          <cell r="A2850">
            <v>11981</v>
          </cell>
          <cell r="B2850" t="str">
            <v>BLOCO DE VIDRO/ELEMENTO VAZADO, INCOLOR, VENEZIANA, *20 X 10 X 8* CM</v>
          </cell>
          <cell r="C2850" t="str">
            <v xml:space="preserve">UN    </v>
          </cell>
          <cell r="D2850">
            <v>14.3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39.58</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39</v>
          </cell>
        </row>
        <row r="2865">
          <cell r="A2865">
            <v>12032</v>
          </cell>
          <cell r="B2865" t="str">
            <v>JOGO DE TRANQUETA E ROSETA QUADRADA DE SOBREPOR SEM FUROS, EM LATAO CROMADO, *50 X 50* MM, PARA FECHADURA DE PORTA DE BANHEIRO</v>
          </cell>
          <cell r="C2865" t="str">
            <v xml:space="preserve">JG    </v>
          </cell>
          <cell r="D2865">
            <v>41.51</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332.5</v>
          </cell>
        </row>
        <row r="2869">
          <cell r="A2869">
            <v>12039</v>
          </cell>
          <cell r="B2869" t="str">
            <v>QUADRO DE DISTRIBUICAO COM BARRAMENTO TRIFASICO, DE EMBUTIR, EM CHAPA DE ACO GALVANIZADO, PARA 24 DISJUNTORES DIN, 100 A</v>
          </cell>
          <cell r="C2869" t="str">
            <v xml:space="preserve">UN    </v>
          </cell>
          <cell r="D2869">
            <v>381.91</v>
          </cell>
        </row>
        <row r="2870">
          <cell r="A2870">
            <v>12040</v>
          </cell>
          <cell r="B2870" t="str">
            <v>QUADRO DE DISTRIBUICAO COM BARRAMENTO TRIFASICO, DE SOBREPOR, EM CHAPA DE ACO GALVANIZADO, PARA 24 DISJUNTORES DIN, 100 A</v>
          </cell>
          <cell r="C2870" t="str">
            <v xml:space="preserve">UN    </v>
          </cell>
          <cell r="D2870">
            <v>424.84</v>
          </cell>
        </row>
        <row r="2871">
          <cell r="A2871">
            <v>12041</v>
          </cell>
          <cell r="B2871" t="str">
            <v>QUADRO DE DISTRIBUICAO COM BARRAMENTO TRIFASICO, DE EMBUTIR, EM CHAPA DE ACO GALVANIZADO, PARA 30 DISJUNTORES DIN, 150 A</v>
          </cell>
          <cell r="C2871" t="str">
            <v xml:space="preserve">UN    </v>
          </cell>
          <cell r="D2871">
            <v>835.52</v>
          </cell>
        </row>
        <row r="2872">
          <cell r="A2872">
            <v>12042</v>
          </cell>
          <cell r="B2872" t="str">
            <v>QUADRO DE DISTRIBUICAO COM BARRAMENTO TRIFASICO, DE EMBUTIR, EM CHAPA DE ACO GALVANIZADO, PARA 40 DISJUNTORES DIN, 100 A</v>
          </cell>
          <cell r="C2872" t="str">
            <v xml:space="preserve">UN    </v>
          </cell>
          <cell r="D2872">
            <v>651.07000000000005</v>
          </cell>
        </row>
        <row r="2873">
          <cell r="A2873">
            <v>12043</v>
          </cell>
          <cell r="B2873" t="str">
            <v>QUADRO DE DISTRIBUICAO COM BARRAMENTO TRIFASICO, DE EMBUTIR, EM CHAPA DE ACO GALVANIZADO, PARA 30 DISJUNTORES DIN, 225 A</v>
          </cell>
          <cell r="C2873" t="str">
            <v xml:space="preserve">UN    </v>
          </cell>
          <cell r="D2873">
            <v>963.43</v>
          </cell>
        </row>
        <row r="2874">
          <cell r="A2874">
            <v>12056</v>
          </cell>
          <cell r="B2874" t="str">
            <v>ELETRODUTO FLEXIVEL, EM ACO, TIPO CONDUITE, DIAMETRO DE 1 1/2"</v>
          </cell>
          <cell r="C2874" t="str">
            <v xml:space="preserve">M     </v>
          </cell>
          <cell r="D2874">
            <v>11.47</v>
          </cell>
        </row>
        <row r="2875">
          <cell r="A2875">
            <v>12057</v>
          </cell>
          <cell r="B2875" t="str">
            <v>ELETRODUTO FLEXIVEL, EM ACO, TIPO CONDUITE, DIAMETRO DE 1 1/4"</v>
          </cell>
          <cell r="C2875" t="str">
            <v xml:space="preserve">M     </v>
          </cell>
          <cell r="D2875">
            <v>9.74</v>
          </cell>
        </row>
        <row r="2876">
          <cell r="A2876">
            <v>12058</v>
          </cell>
          <cell r="B2876" t="str">
            <v>ELETRODUTO FLEXIVEL, EM ACO, TIPO CONDUITE, DIAMETRO DE 1"</v>
          </cell>
          <cell r="C2876" t="str">
            <v xml:space="preserve">M     </v>
          </cell>
          <cell r="D2876">
            <v>6.07</v>
          </cell>
        </row>
        <row r="2877">
          <cell r="A2877">
            <v>12059</v>
          </cell>
          <cell r="B2877" t="str">
            <v>ELETRODUTO FLEXIVEL, EM ACO, TIPO CONDUITE, DIAMETRO DE 1/2"</v>
          </cell>
          <cell r="C2877" t="str">
            <v xml:space="preserve">M     </v>
          </cell>
          <cell r="D2877">
            <v>3.41</v>
          </cell>
        </row>
        <row r="2878">
          <cell r="A2878">
            <v>12060</v>
          </cell>
          <cell r="B2878" t="str">
            <v>ELETRODUTO FLEXIVEL, EM ACO, TIPO CONDUITE, DIAMETRO DE 2 1/2"</v>
          </cell>
          <cell r="C2878" t="str">
            <v xml:space="preserve">M     </v>
          </cell>
          <cell r="D2878">
            <v>25.31</v>
          </cell>
        </row>
        <row r="2879">
          <cell r="A2879">
            <v>12061</v>
          </cell>
          <cell r="B2879" t="str">
            <v>ELETRODUTO FLEXIVEL, EM ACO, TIPO CONDUITE, DIAMETRO DE 2"</v>
          </cell>
          <cell r="C2879" t="str">
            <v xml:space="preserve">M     </v>
          </cell>
          <cell r="D2879">
            <v>15.45</v>
          </cell>
        </row>
        <row r="2880">
          <cell r="A2880">
            <v>12062</v>
          </cell>
          <cell r="B2880" t="str">
            <v>ELETRODUTO FLEXIVEL, EM ACO, TIPO CONDUITE, DIAMETRO DE 3"</v>
          </cell>
          <cell r="C2880" t="str">
            <v xml:space="preserve">M     </v>
          </cell>
          <cell r="D2880">
            <v>28.5</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551.36</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8.3699999999999992</v>
          </cell>
        </row>
        <row r="2905">
          <cell r="A2905">
            <v>12295</v>
          </cell>
          <cell r="B2905" t="str">
            <v>SOQUETE DE BAQUELITE BASE E27, PARA LAMPADAS</v>
          </cell>
          <cell r="C2905" t="str">
            <v xml:space="preserve">UN    </v>
          </cell>
          <cell r="D2905">
            <v>2.69</v>
          </cell>
        </row>
        <row r="2906">
          <cell r="A2906">
            <v>12296</v>
          </cell>
          <cell r="B2906" t="str">
            <v>SOQUETE DE PORCELANA BASE E27, FIXO DE TETO, PARA LAMPADAS</v>
          </cell>
          <cell r="C2906" t="str">
            <v xml:space="preserve">UN    </v>
          </cell>
          <cell r="D2906">
            <v>3.49</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552.42999999999995</v>
          </cell>
        </row>
        <row r="2919">
          <cell r="A2919">
            <v>12367</v>
          </cell>
          <cell r="B2919" t="str">
            <v>POSTE DE CONCRETO CIRCULAR, 200 KG, H = 17 M (NBR 8451)</v>
          </cell>
          <cell r="C2919" t="str">
            <v xml:space="preserve">UN    </v>
          </cell>
          <cell r="D2919">
            <v>2355.15</v>
          </cell>
        </row>
        <row r="2920">
          <cell r="A2920">
            <v>12368</v>
          </cell>
          <cell r="B2920" t="str">
            <v>POSTE DE CONCRETO CIRCULAR, 200 KG, H = 22,5 M (NBR 8451)</v>
          </cell>
          <cell r="C2920" t="str">
            <v xml:space="preserve">UN    </v>
          </cell>
          <cell r="D2920">
            <v>4659.87</v>
          </cell>
        </row>
        <row r="2921">
          <cell r="A2921">
            <v>12372</v>
          </cell>
          <cell r="B2921" t="str">
            <v>POSTE DE CONCRETO DUPLO T, 200 KG, H = 11 M (NBR 8451)</v>
          </cell>
          <cell r="C2921" t="str">
            <v xml:space="preserve">UN    </v>
          </cell>
          <cell r="D2921">
            <v>588.78</v>
          </cell>
        </row>
        <row r="2922">
          <cell r="A2922">
            <v>12373</v>
          </cell>
          <cell r="B2922" t="str">
            <v>POSTE DE CONCRETO DUPLO T, 400 KG,H = 12 M (NBR 8451)</v>
          </cell>
          <cell r="C2922" t="str">
            <v xml:space="preserve">UN    </v>
          </cell>
          <cell r="D2922">
            <v>916.62</v>
          </cell>
        </row>
        <row r="2923">
          <cell r="A2923">
            <v>12374</v>
          </cell>
          <cell r="B2923" t="str">
            <v>POSTE DE CONCRETO DUPLO T, 100 KG, H = 6 M, (NBR 8451)</v>
          </cell>
          <cell r="C2923" t="str">
            <v xml:space="preserve">UN    </v>
          </cell>
          <cell r="D2923">
            <v>274.11</v>
          </cell>
        </row>
        <row r="2924">
          <cell r="A2924">
            <v>12378</v>
          </cell>
          <cell r="B2924" t="str">
            <v>POSTE CONICO CONTINUO EM ACO GALVANIZADO, RETO, FLANGEADO, H = 6 M, DIAMETRO INFERIOR = *90* CM</v>
          </cell>
          <cell r="C2924" t="str">
            <v xml:space="preserve">UN    </v>
          </cell>
          <cell r="D2924">
            <v>703.8</v>
          </cell>
        </row>
        <row r="2925">
          <cell r="A2925">
            <v>12388</v>
          </cell>
          <cell r="B2925" t="str">
            <v>POSTE DECORATIVO PARA JARDIM EM ACO TUBULAR, SEM LUMINARIA, H = *2,5* M</v>
          </cell>
          <cell r="C2925" t="str">
            <v xml:space="preserve">UN    </v>
          </cell>
          <cell r="D2925">
            <v>175.26</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56.33</v>
          </cell>
        </row>
        <row r="2957">
          <cell r="A2957">
            <v>12531</v>
          </cell>
          <cell r="B2957" t="str">
            <v>ANEL DE CONCRETO ARMADO, D = 0,60 M, H = 0,40 M</v>
          </cell>
          <cell r="C2957" t="str">
            <v xml:space="preserve">UN    </v>
          </cell>
          <cell r="D2957">
            <v>63.01</v>
          </cell>
        </row>
        <row r="2958">
          <cell r="A2958">
            <v>12532</v>
          </cell>
          <cell r="B2958" t="str">
            <v>ANEL DE CONCRETO ARMADO, D = 0,60 M, H = 0,50 M</v>
          </cell>
          <cell r="C2958" t="str">
            <v xml:space="preserve">UN    </v>
          </cell>
          <cell r="D2958">
            <v>77.06</v>
          </cell>
        </row>
        <row r="2959">
          <cell r="A2959">
            <v>12533</v>
          </cell>
          <cell r="B2959" t="str">
            <v>ANEL DE CONCRETO ARMADO, D = 0,80 M, H = 0,30 M</v>
          </cell>
          <cell r="C2959" t="str">
            <v xml:space="preserve">UN    </v>
          </cell>
          <cell r="D2959">
            <v>91.92</v>
          </cell>
        </row>
        <row r="2960">
          <cell r="A2960">
            <v>12544</v>
          </cell>
          <cell r="B2960" t="str">
            <v>ANEL DE CONCRETO ARMADO, D = 0,80 M, H = 0,50 M</v>
          </cell>
          <cell r="C2960" t="str">
            <v xml:space="preserve">UN    </v>
          </cell>
          <cell r="D2960">
            <v>112.29</v>
          </cell>
        </row>
        <row r="2961">
          <cell r="A2961">
            <v>12546</v>
          </cell>
          <cell r="B2961" t="str">
            <v>ANEL DE CONCRETO ARMADO, D = 1,00 M, H = 0,40 M</v>
          </cell>
          <cell r="C2961" t="str">
            <v xml:space="preserve">UN    </v>
          </cell>
          <cell r="D2961">
            <v>116.24</v>
          </cell>
        </row>
        <row r="2962">
          <cell r="A2962">
            <v>12547</v>
          </cell>
          <cell r="B2962" t="str">
            <v>ANEL DE CONCRETO ARMADO, D = 1,00 M, H = 0,50 M</v>
          </cell>
          <cell r="C2962" t="str">
            <v xml:space="preserve">UN    </v>
          </cell>
          <cell r="D2962">
            <v>135.16999999999999</v>
          </cell>
        </row>
        <row r="2963">
          <cell r="A2963">
            <v>12548</v>
          </cell>
          <cell r="B2963" t="str">
            <v>ANEL DE CONCRETO ARMADO, D = *1,10* M, H = 0,30 M</v>
          </cell>
          <cell r="C2963" t="str">
            <v xml:space="preserve">UN    </v>
          </cell>
          <cell r="D2963">
            <v>92.66</v>
          </cell>
        </row>
        <row r="2964">
          <cell r="A2964">
            <v>12551</v>
          </cell>
          <cell r="B2964" t="str">
            <v>ANEL DE CONCRETO ARMADO, D = 1,20 M, H = 0,50 M</v>
          </cell>
          <cell r="C2964" t="str">
            <v xml:space="preserve">UN    </v>
          </cell>
          <cell r="D2964">
            <v>147.19</v>
          </cell>
        </row>
        <row r="2965">
          <cell r="A2965">
            <v>12563</v>
          </cell>
          <cell r="B2965" t="str">
            <v>ANEL DE CONCRETO ARMADO, D = 1,50 M, H = 0,50 M</v>
          </cell>
          <cell r="C2965" t="str">
            <v xml:space="preserve">UN    </v>
          </cell>
          <cell r="D2965">
            <v>231.19</v>
          </cell>
        </row>
        <row r="2966">
          <cell r="A2966">
            <v>12565</v>
          </cell>
          <cell r="B2966" t="str">
            <v>ANEL DE CONCRETO ARMADO, D = 2,00 M, H = 0,50 M</v>
          </cell>
          <cell r="C2966" t="str">
            <v xml:space="preserve">UN    </v>
          </cell>
          <cell r="D2966">
            <v>363.8</v>
          </cell>
        </row>
        <row r="2967">
          <cell r="A2967">
            <v>12567</v>
          </cell>
          <cell r="B2967" t="str">
            <v>ANEL DE CONCRETO ARMADO, D = 2,50 M, H = 0,50 M</v>
          </cell>
          <cell r="C2967" t="str">
            <v xml:space="preserve">UN    </v>
          </cell>
          <cell r="D2967">
            <v>473.39</v>
          </cell>
        </row>
        <row r="2968">
          <cell r="A2968">
            <v>12568</v>
          </cell>
          <cell r="B2968" t="str">
            <v>ANEL DE CONCRETO ARMADO, D = 3,00 M, H = 0,50 M</v>
          </cell>
          <cell r="C2968" t="str">
            <v xml:space="preserve">UN    </v>
          </cell>
          <cell r="D2968">
            <v>781.65</v>
          </cell>
        </row>
        <row r="2969">
          <cell r="A2969">
            <v>12569</v>
          </cell>
          <cell r="B2969" t="str">
            <v>TUBO CONCRETO ARMADO, CLASSE PA-2, PB, DN 1100 MM, PARA AGUAS PLUVIAIS (NBR 8890)</v>
          </cell>
          <cell r="C2969" t="str">
            <v xml:space="preserve">M     </v>
          </cell>
          <cell r="D2969">
            <v>311.55</v>
          </cell>
        </row>
        <row r="2970">
          <cell r="A2970">
            <v>12572</v>
          </cell>
          <cell r="B2970" t="str">
            <v>TUBO CONCRETO ARMADO, CLASSE PA-3, PB, DN 1000 MM, PARA AGUAS PLUVIAIS (NBR 8890)</v>
          </cell>
          <cell r="C2970" t="str">
            <v xml:space="preserve">M     </v>
          </cell>
          <cell r="D2970">
            <v>389.72</v>
          </cell>
        </row>
        <row r="2971">
          <cell r="A2971">
            <v>12573</v>
          </cell>
          <cell r="B2971" t="str">
            <v>TUBO CONCRETO ARMADO, CLASSE PA-3, PB, DN 1100 MM, PARA AGUAS PLUVIAIS (NBR 8890)</v>
          </cell>
          <cell r="C2971" t="str">
            <v xml:space="preserve">M     </v>
          </cell>
          <cell r="D2971">
            <v>409.54</v>
          </cell>
        </row>
        <row r="2972">
          <cell r="A2972">
            <v>12574</v>
          </cell>
          <cell r="B2972" t="str">
            <v>TUBO CONCRETO ARMADO, CLASSE PA-3, PB, DN 1200 MM, PARA AGUAS PLUVIAIS (NBR 8890)</v>
          </cell>
          <cell r="C2972" t="str">
            <v xml:space="preserve">M     </v>
          </cell>
          <cell r="D2972">
            <v>532.16</v>
          </cell>
        </row>
        <row r="2973">
          <cell r="A2973">
            <v>12575</v>
          </cell>
          <cell r="B2973" t="str">
            <v>TUBO CONCRETO ARMADO, CLASSE PA-3, PB, DN 1500 MM, PARA AGUAS PLUVIAIS (NBR 8890)</v>
          </cell>
          <cell r="C2973" t="str">
            <v xml:space="preserve">M     </v>
          </cell>
          <cell r="D2973">
            <v>781.1</v>
          </cell>
        </row>
        <row r="2974">
          <cell r="A2974">
            <v>12576</v>
          </cell>
          <cell r="B2974" t="str">
            <v>TUBO CONCRETO ARMADO, CLASSE PA-3, PB, DN 400 MM, PARA AGUAS PLUVIAIS (NBR 8890)</v>
          </cell>
          <cell r="C2974" t="str">
            <v xml:space="preserve">M     </v>
          </cell>
          <cell r="D2974">
            <v>82.56</v>
          </cell>
        </row>
        <row r="2975">
          <cell r="A2975">
            <v>12577</v>
          </cell>
          <cell r="B2975" t="str">
            <v>TUBO CONCRETO ARMADO, CLASSE PA-3, PB, DN 500 MM, PARA AGUAS PLUVIAIS (NBR 8890)</v>
          </cell>
          <cell r="C2975" t="str">
            <v xml:space="preserve">M     </v>
          </cell>
          <cell r="D2975">
            <v>106.78</v>
          </cell>
        </row>
        <row r="2976">
          <cell r="A2976">
            <v>12578</v>
          </cell>
          <cell r="B2976" t="str">
            <v>TUBO CONCRETO ARMADO, CLASSE PA-3, PB, DN 600 MM, PARA AGUAS PLUVIAIS (NBR 8890)</v>
          </cell>
          <cell r="C2976" t="str">
            <v xml:space="preserve">M     </v>
          </cell>
          <cell r="D2976">
            <v>143.22</v>
          </cell>
        </row>
        <row r="2977">
          <cell r="A2977">
            <v>12579</v>
          </cell>
          <cell r="B2977" t="str">
            <v>TUBO CONCRETO ARMADO, CLASSE PA-3, PB, DN 700 MM, PARA AGUAS PLUVIAIS (NBR 8890)</v>
          </cell>
          <cell r="C2977" t="str">
            <v xml:space="preserve">M     </v>
          </cell>
          <cell r="D2977">
            <v>209.73</v>
          </cell>
        </row>
        <row r="2978">
          <cell r="A2978">
            <v>12580</v>
          </cell>
          <cell r="B2978" t="str">
            <v>TUBO CONCRETO ARMADO, CLASSE PA-3, PB, DN 800 MM, PARA AGUAS PLUVIAIS (NBR 8890)</v>
          </cell>
          <cell r="C2978" t="str">
            <v xml:space="preserve">M     </v>
          </cell>
          <cell r="D2978">
            <v>270.74</v>
          </cell>
        </row>
        <row r="2979">
          <cell r="A2979">
            <v>12581</v>
          </cell>
          <cell r="B2979" t="str">
            <v>TUBO CONCRETO ARMADO, CLASSE PA-3, PB, DN 900 MM, PARA AGUAS PLUVIAIS (NBR 8890)</v>
          </cell>
          <cell r="C2979" t="str">
            <v xml:space="preserve">M     </v>
          </cell>
          <cell r="D2979">
            <v>370.45</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163.89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580.87</v>
          </cell>
        </row>
        <row r="3033">
          <cell r="A3033">
            <v>12760</v>
          </cell>
          <cell r="B3033" t="str">
            <v>CHAPA ACO INOX AISI 304 NUMERO 4 (E = 6 MM), ACABAMENTO NUMERO 1 (LAMINADO A QUENTE, FOSCO)</v>
          </cell>
          <cell r="C3033" t="str">
            <v xml:space="preserve">M2    </v>
          </cell>
          <cell r="D3033">
            <v>871.32</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6.15</v>
          </cell>
        </row>
        <row r="3044">
          <cell r="A3044">
            <v>12863</v>
          </cell>
          <cell r="B3044" t="str">
            <v>ADAPTADOR, PVC PBA, A BOLSA DEFOFO, JE, DN 50 / DE 60 MM</v>
          </cell>
          <cell r="C3044" t="str">
            <v xml:space="preserve">UN    </v>
          </cell>
          <cell r="D3044">
            <v>17.07</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1.54</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183.37</v>
          </cell>
        </row>
        <row r="3066">
          <cell r="A3066">
            <v>13110</v>
          </cell>
          <cell r="B3066" t="str">
            <v>SAPATA DE PVC ADITIVADO NERVURADO D = 8"</v>
          </cell>
          <cell r="C3066" t="str">
            <v xml:space="preserve">UN    </v>
          </cell>
          <cell r="D3066">
            <v>241.33</v>
          </cell>
        </row>
        <row r="3067">
          <cell r="A3067">
            <v>13113</v>
          </cell>
          <cell r="B3067" t="str">
            <v>ANEL DE CONCRETO ARMADO, D = 0,60 M, H = 0,10 M</v>
          </cell>
          <cell r="C3067" t="str">
            <v xml:space="preserve">UN    </v>
          </cell>
          <cell r="D3067">
            <v>37.979999999999997</v>
          </cell>
        </row>
        <row r="3068">
          <cell r="A3068">
            <v>13114</v>
          </cell>
          <cell r="B3068" t="str">
            <v>ANEL DE CONCRETO ARMADO, D = 0,60 M, H = 0,15 M</v>
          </cell>
          <cell r="C3068" t="str">
            <v xml:space="preserve">UN    </v>
          </cell>
          <cell r="D3068">
            <v>46.23</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78.5</v>
          </cell>
        </row>
        <row r="3078">
          <cell r="A3078">
            <v>13192</v>
          </cell>
          <cell r="B3078" t="str">
            <v>LIXADEIRA ELETRICA ANGULAR PARA CONCRETO, POTENCIA 1.400 W, PRATO DIAMANTADO DE 5''</v>
          </cell>
          <cell r="C3078" t="str">
            <v xml:space="preserve">UN    </v>
          </cell>
          <cell r="D3078">
            <v>5215.82</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420603.44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155439.24</v>
          </cell>
        </row>
        <row r="3082">
          <cell r="A3082">
            <v>13244</v>
          </cell>
          <cell r="B3082" t="str">
            <v>CONE DE SINALIZACAO EM PVC RIGIDO COM FAIXA REFLETIVA, H = 70 / 76 CM</v>
          </cell>
          <cell r="C3082" t="str">
            <v xml:space="preserve">UN    </v>
          </cell>
          <cell r="D3082">
            <v>32.33</v>
          </cell>
        </row>
        <row r="3083">
          <cell r="A3083">
            <v>13246</v>
          </cell>
          <cell r="B3083" t="str">
            <v>PARAFUSO DE FERRO POLIDO, SEXTAVADO, COM ROSCA INTEIRA, DIAMETRO 5/16", COMPRIMENTO 3/4", COM PORCA E ARRUELA LISA LEVE</v>
          </cell>
          <cell r="C3083" t="str">
            <v xml:space="preserve">UN    </v>
          </cell>
          <cell r="D3083">
            <v>0.19</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306.05</v>
          </cell>
        </row>
        <row r="3087">
          <cell r="A3087">
            <v>13261</v>
          </cell>
          <cell r="B3087" t="str">
            <v>FLANELA *30 X 40* CM</v>
          </cell>
          <cell r="C3087" t="str">
            <v xml:space="preserve">UN    </v>
          </cell>
          <cell r="D3087">
            <v>1.52</v>
          </cell>
        </row>
        <row r="3088">
          <cell r="A3088">
            <v>13279</v>
          </cell>
          <cell r="B3088" t="str">
            <v>CHUMBADOR DE ACO TIPO PARABOLT, * 5/8" X 200* MM,  COM PORCA E ARRUELA</v>
          </cell>
          <cell r="C3088" t="str">
            <v xml:space="preserve">KG    </v>
          </cell>
          <cell r="D3088">
            <v>9.08</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0.66</v>
          </cell>
        </row>
        <row r="3091">
          <cell r="A3091">
            <v>13329</v>
          </cell>
          <cell r="B3091" t="str">
            <v>SOQUETE DE PVC / TERMOPLASTICO BASE E27, COM RABICHO, PARA LAMPADAS</v>
          </cell>
          <cell r="C3091" t="str">
            <v xml:space="preserve">UN    </v>
          </cell>
          <cell r="D3091">
            <v>3.51</v>
          </cell>
        </row>
        <row r="3092">
          <cell r="A3092">
            <v>13333</v>
          </cell>
          <cell r="B3092" t="str">
            <v>GRUPO DE SOLDAGEM C/ GERADOR A DIESEL 60 CV PARA SOLDA ELETRICA, SOBRE 04 RODAS, COM MOTOR 4 CILINDROS</v>
          </cell>
          <cell r="C3092" t="str">
            <v xml:space="preserve">UN    </v>
          </cell>
          <cell r="D3092">
            <v>101081.8</v>
          </cell>
        </row>
        <row r="3093">
          <cell r="A3093">
            <v>13335</v>
          </cell>
          <cell r="B3093" t="str">
            <v>POSTE DE CONCRETO DUPLO T, 200 KG, H = 8 M (NBR 8451)</v>
          </cell>
          <cell r="C3093" t="str">
            <v xml:space="preserve">UN    </v>
          </cell>
          <cell r="D3093">
            <v>354.57</v>
          </cell>
        </row>
        <row r="3094">
          <cell r="A3094">
            <v>13339</v>
          </cell>
          <cell r="B3094" t="str">
            <v>POSTE DE CONCRETO DUPLO T, 300 KG, H = 12 M (NBR 8451)</v>
          </cell>
          <cell r="C3094" t="str">
            <v xml:space="preserve">UN    </v>
          </cell>
          <cell r="D3094">
            <v>875.29</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19.57</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10.14</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63.89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238.02</v>
          </cell>
        </row>
        <row r="3109">
          <cell r="A3109">
            <v>13395</v>
          </cell>
          <cell r="B3109" t="str">
            <v>QUADRO DE DISTRIBUICAO COM BARRAMENTO TRIFASICO, DE EMBUTIR, EM CHAPA DE ACO GALVANIZADO, PARA 18 DISJUNTORES DIN, 100 A</v>
          </cell>
          <cell r="C3109" t="str">
            <v xml:space="preserve">UN    </v>
          </cell>
          <cell r="D3109">
            <v>285.41000000000003</v>
          </cell>
        </row>
        <row r="3110">
          <cell r="A3110">
            <v>13396</v>
          </cell>
          <cell r="B3110" t="str">
            <v>QUADRO DE DISTRIBUICAO COM BARRAMENTO TRIFASICO, DE EMBUTIR, EM CHAPA DE ACO GALVANIZADO, PARA 28 DISJUNTORES DIN, 100 A</v>
          </cell>
          <cell r="C3110" t="str">
            <v xml:space="preserve">UN    </v>
          </cell>
          <cell r="D3110">
            <v>610.84</v>
          </cell>
        </row>
        <row r="3111">
          <cell r="A3111">
            <v>13397</v>
          </cell>
          <cell r="B3111" t="str">
            <v>QUADRO DE DISTRIBUICAO COM BARRAMENTO TRIFASICO, DE EMBUTIR, EM CHAPA DE ACO GALVANIZADO, PARA 30 DISJUNTORES DIN, 100 A</v>
          </cell>
          <cell r="C3111" t="str">
            <v xml:space="preserve">UN    </v>
          </cell>
          <cell r="D3111">
            <v>617.39</v>
          </cell>
        </row>
        <row r="3112">
          <cell r="A3112">
            <v>13399</v>
          </cell>
          <cell r="B3112" t="str">
            <v>QUADRO DE DISTRIBUICAO SEM BARRAMENTO, COM PORTA, DE EMBUTIR, EM CHAPA DE ACO GALVANIZADO, PARA 3 DISJUNTORES NEMA</v>
          </cell>
          <cell r="C3112" t="str">
            <v xml:space="preserve">UN    </v>
          </cell>
          <cell r="D3112">
            <v>26.15</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51.08</v>
          </cell>
        </row>
        <row r="3115">
          <cell r="A3115">
            <v>13416</v>
          </cell>
          <cell r="B3115" t="str">
            <v>TORNEIRA CROMADA DE PAREDE PARA COZINHA SEM AREJADOR, PADRAO POPULAR, 1/2 " OU 3/4 " (REF 1158)</v>
          </cell>
          <cell r="C3115" t="str">
            <v xml:space="preserve">UN    </v>
          </cell>
          <cell r="D3115">
            <v>42.3</v>
          </cell>
        </row>
        <row r="3116">
          <cell r="A3116">
            <v>13417</v>
          </cell>
          <cell r="B3116" t="str">
            <v>TORNEIRA CROMADA SEM BICO PARA TANQUE 1/2 " OU 3/4 " (REF 1143)</v>
          </cell>
          <cell r="C3116" t="str">
            <v xml:space="preserve">UN    </v>
          </cell>
          <cell r="D3116">
            <v>37.31</v>
          </cell>
        </row>
        <row r="3117">
          <cell r="A3117">
            <v>13418</v>
          </cell>
          <cell r="B3117" t="str">
            <v>TORNEIRA CROMADA CURTA SEM BICO PARA TANQUE, PADRAO POPULAR, 1/2 " OU 3/4 " (REF 1140)</v>
          </cell>
          <cell r="C3117" t="str">
            <v xml:space="preserve">UN    </v>
          </cell>
          <cell r="D3117">
            <v>16.95</v>
          </cell>
        </row>
        <row r="3118">
          <cell r="A3118">
            <v>13447</v>
          </cell>
          <cell r="B3118" t="str">
            <v>MARTELO PERFURADOR PNEUMATICO MANUAL, DE SUPERFICIE, COM AVANCO DE COLUNA, PESO DE 22 KG</v>
          </cell>
          <cell r="C3118" t="str">
            <v xml:space="preserve">UN    </v>
          </cell>
          <cell r="D3118">
            <v>34442.83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8985.5</v>
          </cell>
        </row>
        <row r="3120">
          <cell r="A3120">
            <v>13458</v>
          </cell>
          <cell r="B3120" t="str">
            <v>COMPACTADOR DE SOLOS DE PERCURSAO (SOQUETE) COM MOTOR A GASOLINA 4 TEMPOS DE 4 HP (4 CV)</v>
          </cell>
          <cell r="C3120" t="str">
            <v xml:space="preserve">UN    </v>
          </cell>
          <cell r="D3120">
            <v>15365.21</v>
          </cell>
        </row>
        <row r="3121">
          <cell r="A3121">
            <v>13475</v>
          </cell>
          <cell r="B3121" t="str">
            <v>VIBRADOR DE IMERSAO, DIAMETRO DA PONTEIRA DE *45* MM, COM MOTOR 4 TEMPOS A GASOLINA DE 5,5 HP (5,5 CV)</v>
          </cell>
          <cell r="C3121" t="str">
            <v xml:space="preserve">UN    </v>
          </cell>
          <cell r="D3121">
            <v>2673.66</v>
          </cell>
        </row>
        <row r="3122">
          <cell r="A3122">
            <v>13476</v>
          </cell>
          <cell r="B3122" t="str">
            <v>VIBROACABADORA DE ASFALTO SOBRE ESTEIRAS, LARG. PAVIM. 2,60 M A 5,75 M, POT. 110 HP, CAP. 450 T/ H</v>
          </cell>
          <cell r="C3122" t="str">
            <v xml:space="preserve">UN    </v>
          </cell>
          <cell r="D3122">
            <v>727026.14</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54340.04</v>
          </cell>
        </row>
        <row r="3125">
          <cell r="A3125">
            <v>13533</v>
          </cell>
          <cell r="B3125" t="str">
            <v>GRUPO DE SOLDAGEM COM GERADOR A DIESEL 30 CV, PARA SOLDA ELETRICA, SOBRE DUAS RODAS</v>
          </cell>
          <cell r="C3125" t="str">
            <v xml:space="preserve">UN    </v>
          </cell>
          <cell r="D3125">
            <v>90355.9</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386266.05</v>
          </cell>
        </row>
        <row r="3128">
          <cell r="A3128">
            <v>13606</v>
          </cell>
          <cell r="B3128" t="str">
            <v>VIBROACABADORA DE ASFALTO SOBRE RODAS, LARGURA DE PAVIMENTACAO DE 1,70 A 4,20 M, POTENCIA 78 KW/105 HP, CAPACIDADE 300 T/H</v>
          </cell>
          <cell r="C3128" t="str">
            <v xml:space="preserve">UN    </v>
          </cell>
          <cell r="D3128">
            <v>780376.2</v>
          </cell>
        </row>
        <row r="3129">
          <cell r="A3129">
            <v>13617</v>
          </cell>
          <cell r="B3129" t="str">
            <v>CAMINHONETE CABINE SIMPLES COM MOTOR 1.6 FLEX, CAMBIO  MANUAL, POTENCIA 101/104 CV, 2 PORTAS</v>
          </cell>
          <cell r="C3129" t="str">
            <v xml:space="preserve">UN    </v>
          </cell>
          <cell r="D3129">
            <v>49589.52</v>
          </cell>
        </row>
        <row r="3130">
          <cell r="A3130">
            <v>13726</v>
          </cell>
          <cell r="B3130" t="str">
            <v>VASSOURA MECANICA REBOCAVEL COM ESCOVA CILINDRICA LARGURA UTIL DE VARRIMENTO = 2,44M</v>
          </cell>
          <cell r="C3130" t="str">
            <v xml:space="preserve">UN    </v>
          </cell>
          <cell r="D3130">
            <v>31908.16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2935</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49965.14</v>
          </cell>
        </row>
        <row r="3136">
          <cell r="A3136">
            <v>13877</v>
          </cell>
          <cell r="B3136" t="str">
            <v>FRESADORA DE ASFALTO A FRIO SOBRE RODAS, LARG. FRESAGEM 1,00 M, POT. 155 KW/208 HP</v>
          </cell>
          <cell r="C3136" t="str">
            <v xml:space="preserve">UN    </v>
          </cell>
          <cell r="D3136">
            <v>1052357.2</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438</v>
          </cell>
        </row>
        <row r="3139">
          <cell r="A3139">
            <v>13891</v>
          </cell>
          <cell r="B3139" t="str">
            <v>BETONEIRA CAPACIDADE NOMINAL 400 L, CAPACIDADE DE MISTURA 310 L, MOTOR A GASOLINA POTENCIA 5,5 CV, SEM CARREGADOR</v>
          </cell>
          <cell r="C3139" t="str">
            <v xml:space="preserve">UN    </v>
          </cell>
          <cell r="D3139">
            <v>4430.33</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2194.91</v>
          </cell>
        </row>
        <row r="3144">
          <cell r="A3144">
            <v>13897</v>
          </cell>
          <cell r="B3144" t="str">
            <v>REGUA VIBRADORA DUPLA PARA CONCRETO A GASOLINA 5,5 HP, PESO DE 60 KG, COMPRIMENTO 4 M</v>
          </cell>
          <cell r="C3144" t="str">
            <v xml:space="preserve">UN    </v>
          </cell>
          <cell r="D3144">
            <v>8220.74</v>
          </cell>
        </row>
        <row r="3145">
          <cell r="A3145">
            <v>13914</v>
          </cell>
          <cell r="B3145" t="str">
            <v>TALHA MANUAL DE CORRENTE, CAPACIDADE DE 1 T COM ELEVACAO DE 3 M</v>
          </cell>
          <cell r="C3145" t="str">
            <v xml:space="preserve">UN    </v>
          </cell>
          <cell r="D3145">
            <v>809.04</v>
          </cell>
        </row>
        <row r="3146">
          <cell r="A3146">
            <v>13954</v>
          </cell>
          <cell r="B3146" t="str">
            <v>POLIDORA DE PISO (POLITRIZ) ELETRICA, MOTOR MONOFASICO DE 4 HP, PESO DE 100 KG, DIAMETRO DO TRABALHO DE 450 MM</v>
          </cell>
          <cell r="C3146" t="str">
            <v xml:space="preserve">UN    </v>
          </cell>
          <cell r="D3146">
            <v>9013.98</v>
          </cell>
        </row>
        <row r="3147">
          <cell r="A3147">
            <v>13955</v>
          </cell>
          <cell r="B3147" t="str">
            <v>MOTOSSERRA PORTATIL COM MOTOR A GASOLINA DE *60* CC</v>
          </cell>
          <cell r="C3147" t="str">
            <v xml:space="preserve">UN    </v>
          </cell>
          <cell r="D3147">
            <v>1997.93</v>
          </cell>
        </row>
        <row r="3148">
          <cell r="A3148">
            <v>13983</v>
          </cell>
          <cell r="B3148" t="str">
            <v>TORNEIRA CROMADA DE PAREDE PARA COZINHA COM AREJADOR, PADRAO POPULAR, 1/2 " OU 3/4 " (REF 1159)</v>
          </cell>
          <cell r="C3148" t="str">
            <v xml:space="preserve">UN    </v>
          </cell>
          <cell r="D3148">
            <v>52.46</v>
          </cell>
        </row>
        <row r="3149">
          <cell r="A3149">
            <v>13984</v>
          </cell>
          <cell r="B3149" t="str">
            <v>TORNEIRA CROMADA CURTA SEM BICO PARA USO GERAL  1/2 " OU 3/4 " (REF 1152)</v>
          </cell>
          <cell r="C3149" t="str">
            <v xml:space="preserve">UN    </v>
          </cell>
          <cell r="D3149">
            <v>42.41</v>
          </cell>
        </row>
        <row r="3150">
          <cell r="A3150">
            <v>14013</v>
          </cell>
          <cell r="B3150" t="str">
            <v>BOMBA TRIPLEX COM MOTOR A DIESEL, NACIONAL, DIAMETRO DE SUCCAO DE 2 1/2''</v>
          </cell>
          <cell r="C3150" t="str">
            <v xml:space="preserve">UN    </v>
          </cell>
          <cell r="D3150">
            <v>123996.48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640.24</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180.09</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1149.24</v>
          </cell>
        </row>
        <row r="3170">
          <cell r="A3170">
            <v>14163</v>
          </cell>
          <cell r="B3170" t="str">
            <v>POSTE CONICO CONTINUO EM ACO GALVANIZADO, CURVO, BRACO DUPLO, FLANGEADO,  H = 9 M, DIAMETRO INFERIOR = *135* MM</v>
          </cell>
          <cell r="C3170" t="str">
            <v xml:space="preserve">UN    </v>
          </cell>
          <cell r="D3170">
            <v>1353.24</v>
          </cell>
        </row>
        <row r="3171">
          <cell r="A3171">
            <v>14164</v>
          </cell>
          <cell r="B3171" t="str">
            <v>POSTE CONICO CONTINUO EM ACO GALVANIZADO, CURVO, BRACO DUPLO, ENGASTADO,  H = 9 M, DIAMETRO INFERIOR = *135* MM</v>
          </cell>
          <cell r="C3171" t="str">
            <v xml:space="preserve">UN    </v>
          </cell>
          <cell r="D3171">
            <v>1190.6400000000001</v>
          </cell>
        </row>
        <row r="3172">
          <cell r="A3172">
            <v>14165</v>
          </cell>
          <cell r="B3172" t="str">
            <v>POSTE CONICO CONTINUO EM ACO GALVANIZADO, RETO, ENGASTADO,  H = 9 M, DIAMETRO INFERIOR = *145* MM</v>
          </cell>
          <cell r="C3172" t="str">
            <v xml:space="preserve">UN    </v>
          </cell>
          <cell r="D3172">
            <v>1203.03</v>
          </cell>
        </row>
        <row r="3173">
          <cell r="A3173">
            <v>14166</v>
          </cell>
          <cell r="B3173" t="str">
            <v>POSTE CONICO CONTINUO EM ACO GALVANIZADO, RETO, ENGASTADO,  H = 7 M, DIAMETRO INFERIOR = *125* MM</v>
          </cell>
          <cell r="C3173" t="str">
            <v xml:space="preserve">UN    </v>
          </cell>
          <cell r="D3173">
            <v>868.38</v>
          </cell>
        </row>
        <row r="3174">
          <cell r="A3174">
            <v>14170</v>
          </cell>
          <cell r="B3174" t="str">
            <v>TELHA DE ACO ZINCADO TRAPEZOIDAL AUTOPORTANTE, A = 120 MM, E = 0,95 MM, SEM PINTURA</v>
          </cell>
          <cell r="C3174" t="str">
            <v xml:space="preserve">M2    </v>
          </cell>
          <cell r="D3174">
            <v>62.53</v>
          </cell>
        </row>
        <row r="3175">
          <cell r="A3175">
            <v>14171</v>
          </cell>
          <cell r="B3175" t="str">
            <v>TELHA DE ACO ZINCADO TRAPEZOIDAL AUTOPORTANTE, A = 120 MM, E = 0,95 MM, COM PINTURA ELETROSTATICA BRANCA EM 1 FACE</v>
          </cell>
          <cell r="C3175" t="str">
            <v xml:space="preserve">M2    </v>
          </cell>
          <cell r="D3175">
            <v>70.77</v>
          </cell>
        </row>
        <row r="3176">
          <cell r="A3176">
            <v>14172</v>
          </cell>
          <cell r="B3176" t="str">
            <v>TELHA DE ACO ZINCADO TRAPEZOIDAL AUTOPORTANTE, A = 259 MM, E = 0,95 MM, SEM PINTURA</v>
          </cell>
          <cell r="C3176" t="str">
            <v xml:space="preserve">M2    </v>
          </cell>
          <cell r="D3176">
            <v>66.739999999999995</v>
          </cell>
        </row>
        <row r="3177">
          <cell r="A3177">
            <v>14173</v>
          </cell>
          <cell r="B3177" t="str">
            <v>TELHA DE ACO ZINCADO TRAPEZOIDAL AUTOPORTANTE, A = 259 MM, E = 0,95 MM, COM PINTURA ELETROSTATICA BRANCA EM 1 FACE</v>
          </cell>
          <cell r="C3177" t="str">
            <v xml:space="preserve">M2    </v>
          </cell>
          <cell r="D3177">
            <v>82.45</v>
          </cell>
        </row>
        <row r="3178">
          <cell r="A3178">
            <v>14185</v>
          </cell>
          <cell r="B3178" t="str">
            <v>AQUECEDOR DE AGUA ELETRICO  RESERVATORIO DE 700 L CILINDRICO EM COBRE, REFORCADO COM ACO CARBONO, MONOFASICO, TENSAO NOMINAL 220 V</v>
          </cell>
          <cell r="C3178" t="str">
            <v xml:space="preserve">UN    </v>
          </cell>
          <cell r="D3178">
            <v>9243.6299999999992</v>
          </cell>
        </row>
        <row r="3179">
          <cell r="A3179">
            <v>14186</v>
          </cell>
          <cell r="B3179" t="str">
            <v>AQUECEDOR DE AGUA ELETRICO  RESERVATORIO DE 500 L CILINDRICO EM COBRE, REFORCADO COM ACO CARBONO, TRIFASICO, TENSAO NOMINAL 220/380/400 V, POTENCIA 24 KW</v>
          </cell>
          <cell r="C3179" t="str">
            <v xml:space="preserve">UN    </v>
          </cell>
          <cell r="D3179">
            <v>7135.79</v>
          </cell>
        </row>
        <row r="3180">
          <cell r="A3180">
            <v>14211</v>
          </cell>
          <cell r="B3180" t="str">
            <v>CONTRA-PORCA SEXTAVADA, DIAMETRO NOMINAL 1 3/8", ALTURA 35 MM</v>
          </cell>
          <cell r="C3180" t="str">
            <v xml:space="preserve">UN    </v>
          </cell>
          <cell r="D3180">
            <v>19.66</v>
          </cell>
        </row>
        <row r="3181">
          <cell r="A3181">
            <v>14221</v>
          </cell>
          <cell r="B3181" t="str">
            <v>PA CARREGADEIRA SOBRE RODAS, POTENCIA 152 HP, CAPACIDADE DA CACAMBA DE 1,53 A 2,30 M3, PESO OPERACIONAL DE 10216 KG</v>
          </cell>
          <cell r="C3181" t="str">
            <v xml:space="preserve">UN    </v>
          </cell>
          <cell r="D3181">
            <v>221119.99</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1650.44</v>
          </cell>
        </row>
        <row r="3184">
          <cell r="A3184">
            <v>14254</v>
          </cell>
          <cell r="B3184" t="str">
            <v>GRUPO GERADOR DIESEL, SEM CARENAGEM, POTENCIA STANDART ENTRE 80 E 90 KVA, VELOCIDADE DE 1800 RPM, FREQUENCIA DE 60 HZ</v>
          </cell>
          <cell r="C3184" t="str">
            <v xml:space="preserve">UN    </v>
          </cell>
          <cell r="D3184">
            <v>53000</v>
          </cell>
        </row>
        <row r="3185">
          <cell r="A3185">
            <v>14405</v>
          </cell>
          <cell r="B3185" t="str">
            <v>TANQUE DE ASFALTO ESTACIONARIO COM SERPENTINA, CAPACIDADE 30.000 L</v>
          </cell>
          <cell r="C3185" t="str">
            <v xml:space="preserve">UN    </v>
          </cell>
          <cell r="D3185">
            <v>65434.36</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399141.63</v>
          </cell>
        </row>
        <row r="3188">
          <cell r="A3188">
            <v>14511</v>
          </cell>
          <cell r="B3188" t="str">
            <v>ROLO COMPACTADOR DE PNEUS, ESTATICO, PRESSAO VARIAVEL, POTENCIA 110 HP, PESO SEM/COM LASTRO 10,8/27 T, LARGURA DE ROLAGEM 2,30 M</v>
          </cell>
          <cell r="C3188" t="str">
            <v xml:space="preserve">UN    </v>
          </cell>
          <cell r="D3188">
            <v>477682.38</v>
          </cell>
        </row>
        <row r="3189">
          <cell r="A3189">
            <v>14513</v>
          </cell>
          <cell r="B3189" t="str">
            <v>ROLO COMPACTADOR PE DE CARNEIRO VIBRATORIO, POTENCIA 80 HP, PESO OPERACIONAL SEM/COM LASTRO 7,4/8,8 T, LARGURA DE TRABALHO 1,68 M</v>
          </cell>
          <cell r="C3189" t="str">
            <v xml:space="preserve">UN    </v>
          </cell>
          <cell r="D3189">
            <v>299365.69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19263</v>
          </cell>
        </row>
        <row r="3192">
          <cell r="A3192">
            <v>14531</v>
          </cell>
          <cell r="B3192" t="str">
            <v>MARTELO DEMOLIDOR PNEUMATICO MANUAL, COM REDUCAO DE VIBRACAO, PESO DE 21 KG</v>
          </cell>
          <cell r="C3192" t="str">
            <v xml:space="preserve">UN    </v>
          </cell>
          <cell r="D3192">
            <v>15306.85</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5.98</v>
          </cell>
        </row>
        <row r="3196">
          <cell r="A3196">
            <v>14575</v>
          </cell>
          <cell r="B3196" t="str">
            <v>RECICLADORA DE ASFALTO A FRIO SOBRE RODAS, LARG. FRESAGEM 2,00 M, POT. 315 KW/422 HP</v>
          </cell>
          <cell r="C3196" t="str">
            <v xml:space="preserve">UN    </v>
          </cell>
          <cell r="D3196">
            <v>2136096.87</v>
          </cell>
        </row>
        <row r="3197">
          <cell r="A3197">
            <v>14576</v>
          </cell>
          <cell r="B3197" t="str">
            <v>FRESADORA DE ASFALTO A FRIO SOBRE ESTEIRAS, LARG. FRESAGEM 2,00 M, POT. 410 KW/550 HP</v>
          </cell>
          <cell r="C3197" t="str">
            <v xml:space="preserve">UN    </v>
          </cell>
          <cell r="D3197">
            <v>2458289.81</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3865.25</v>
          </cell>
        </row>
        <row r="3201">
          <cell r="A3201">
            <v>14618</v>
          </cell>
          <cell r="B3201" t="str">
            <v>SERRA CIRCULAR DE BANCADA COM MOTOR ELETRICO, POTENCIA DE *1600* W, PARA DISCO DE DIAMETRO DE 10" (250 MM)</v>
          </cell>
          <cell r="C3201" t="str">
            <v xml:space="preserve">UN    </v>
          </cell>
          <cell r="D3201">
            <v>1258.99</v>
          </cell>
        </row>
        <row r="3202">
          <cell r="A3202">
            <v>14619</v>
          </cell>
          <cell r="B3202" t="str">
            <v>MAQUINA PARA CORTE COM DISCO ABRASIVO DE DIAMETRO DE 18'' (450 MM), COM MOTOR ELETRICO TRIFASICO DE 10 CV</v>
          </cell>
          <cell r="C3202" t="str">
            <v xml:space="preserve">UN    </v>
          </cell>
          <cell r="D3202">
            <v>14743.69</v>
          </cell>
        </row>
        <row r="3203">
          <cell r="A3203">
            <v>14626</v>
          </cell>
          <cell r="B3203" t="str">
            <v>ROLO COMPACTADOR VIBRATORIO TANDEM, ACO LISO, POTENCIA 125 HP, PESO SEM/COM LASTRO 10,20/11,65 T, LARGURA DE TRABALHO 1,73 M</v>
          </cell>
          <cell r="C3203" t="str">
            <v xml:space="preserve">UN    </v>
          </cell>
          <cell r="D3203">
            <v>430714.3</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24.31</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17.239999999999998</v>
          </cell>
        </row>
        <row r="3230">
          <cell r="A3230">
            <v>20067</v>
          </cell>
          <cell r="B3230" t="str">
            <v>TUBO PVC, PBV, SERIE R, DN 40 MM, PARA ESGOTO OU AGUAS PLUVIAIS PREDIAL (NBR 5688)</v>
          </cell>
          <cell r="C3230" t="str">
            <v xml:space="preserve">M     </v>
          </cell>
          <cell r="D3230">
            <v>5.01</v>
          </cell>
        </row>
        <row r="3231">
          <cell r="A3231">
            <v>20068</v>
          </cell>
          <cell r="B3231" t="str">
            <v>TUBO PVC, PBV, SERIE R, DN 50 MM, PARA ESGOTO OU AGUAS PLUVIAIS PREDIAL (NBR 5688)</v>
          </cell>
          <cell r="C3231" t="str">
            <v xml:space="preserve">M     </v>
          </cell>
          <cell r="D3231">
            <v>6.66</v>
          </cell>
        </row>
        <row r="3232">
          <cell r="A3232">
            <v>20069</v>
          </cell>
          <cell r="B3232" t="str">
            <v>TUBO PVC, PL, SERIE R, DN 40 MM, PARA ESGOTO OU AGUAS PLUVIAIS PREDIAL (NBR 5688)</v>
          </cell>
          <cell r="C3232" t="str">
            <v xml:space="preserve">M     </v>
          </cell>
          <cell r="D3232">
            <v>5.35</v>
          </cell>
        </row>
        <row r="3233">
          <cell r="A3233">
            <v>20070</v>
          </cell>
          <cell r="B3233" t="str">
            <v>TUBO PVC, PL, SERIE R, DN 50 MM, PARA ESGOTO OU AGUAS PLUVIAIS PREDIAL (NBR 5688)</v>
          </cell>
          <cell r="C3233" t="str">
            <v xml:space="preserve">M     </v>
          </cell>
          <cell r="D3233">
            <v>6.78</v>
          </cell>
        </row>
        <row r="3234">
          <cell r="A3234">
            <v>20071</v>
          </cell>
          <cell r="B3234" t="str">
            <v>TUBO PVC, PL, SERIE R, DN 75 MM, PARA ESGOTO OU AGUAS PLUVIAIS PREDIAL (NBR 5688)</v>
          </cell>
          <cell r="C3234" t="str">
            <v xml:space="preserve">M     </v>
          </cell>
          <cell r="D3234">
            <v>8.65</v>
          </cell>
        </row>
        <row r="3235">
          <cell r="A3235">
            <v>20072</v>
          </cell>
          <cell r="B3235" t="str">
            <v>TUBO PVC, PL, SERIE R, DN 100 MM, PARA ESGOTO OU AGUAS PLUVIAIS PREDIAL (NBR 5688)</v>
          </cell>
          <cell r="C3235" t="str">
            <v xml:space="preserve">M     </v>
          </cell>
          <cell r="D3235">
            <v>14.54</v>
          </cell>
        </row>
        <row r="3236">
          <cell r="A3236">
            <v>20073</v>
          </cell>
          <cell r="B3236" t="str">
            <v>TUBO PVC, PL, SERIE R, DN 150 MM, PARA ESGOTO OU AGUAS PLUVIAIS PREDIAL (NBR 5688)</v>
          </cell>
          <cell r="C3236" t="str">
            <v xml:space="preserve">M     </v>
          </cell>
          <cell r="D3236">
            <v>30.08</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9.61</v>
          </cell>
        </row>
        <row r="3249">
          <cell r="A3249">
            <v>20095</v>
          </cell>
          <cell r="B3249" t="str">
            <v>CURVA CURTA PVC, PB, JE, 90 GRAUS, DN 100 MM, PARA REDE COLETORA ESGOTO (NBR 10569)</v>
          </cell>
          <cell r="C3249" t="str">
            <v xml:space="preserve">UN    </v>
          </cell>
          <cell r="D3249">
            <v>16.28</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12.5</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13.39</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1605.63</v>
          </cell>
        </row>
        <row r="3306">
          <cell r="A3306">
            <v>20204</v>
          </cell>
          <cell r="B3306" t="str">
            <v>PRANCHAO DE MADEIRA APARELHADA *7,5 X 23* CM (3 X 9 ") MACARANDUBA, ANGELIM OU EQUIVALENTE DA REGIAO</v>
          </cell>
          <cell r="C3306" t="str">
            <v xml:space="preserve">M     </v>
          </cell>
          <cell r="D3306">
            <v>23.49</v>
          </cell>
        </row>
        <row r="3307">
          <cell r="A3307">
            <v>20205</v>
          </cell>
          <cell r="B3307" t="str">
            <v>RIPA DE MADEIRA APARELHADA *1,5 X 5* CM, MACARANDUBA, ANGELIM OU EQUIVALENTE DA REGIAO</v>
          </cell>
          <cell r="C3307" t="str">
            <v xml:space="preserve">M     </v>
          </cell>
          <cell r="D3307">
            <v>0.84</v>
          </cell>
        </row>
        <row r="3308">
          <cell r="A3308">
            <v>20206</v>
          </cell>
          <cell r="B3308" t="str">
            <v>SARRAFO DE MADEIRA APARELHADA *2 X 10* CM, MACARANDUBA, ANGELIM OU EQUIVALENTE DA REGIAO</v>
          </cell>
          <cell r="C3308" t="str">
            <v xml:space="preserve">M     </v>
          </cell>
          <cell r="D3308">
            <v>2.5099999999999998</v>
          </cell>
        </row>
        <row r="3309">
          <cell r="A3309">
            <v>20208</v>
          </cell>
          <cell r="B3309" t="str">
            <v>PRANCHAO DE MADEIRA APARELHADA *8 X 30* CM, MACARANDUBA, ANGELIM OU EQUIVALENTE DA REGIAO</v>
          </cell>
          <cell r="C3309" t="str">
            <v xml:space="preserve">M     </v>
          </cell>
          <cell r="D3309">
            <v>27.58</v>
          </cell>
        </row>
        <row r="3310">
          <cell r="A3310">
            <v>20209</v>
          </cell>
          <cell r="B3310" t="str">
            <v>PECA DE MADEIRA APARELHADA *7,5 X 7,5* CM (3 X 3 ") MACARANDUBA, ANGELIM OU EQUIVALENTE DA REGIAO</v>
          </cell>
          <cell r="C3310" t="str">
            <v xml:space="preserve">M     </v>
          </cell>
          <cell r="D3310">
            <v>5.47</v>
          </cell>
        </row>
        <row r="3311">
          <cell r="A3311">
            <v>20211</v>
          </cell>
          <cell r="B3311" t="str">
            <v>VIGA DE MADEIRA APARELHADA *6 X 16* CM, MACARANDUBA, ANGELIM OU EQUIVALENTE DA REGIAO</v>
          </cell>
          <cell r="C3311" t="str">
            <v xml:space="preserve">M     </v>
          </cell>
          <cell r="D3311">
            <v>9.92</v>
          </cell>
        </row>
        <row r="3312">
          <cell r="A3312">
            <v>20212</v>
          </cell>
          <cell r="B3312" t="str">
            <v>CAIBRO DE MADEIRA APARELHADA *6 X 8* CM, MACARANDUBA, ANGELIM OU EQUIVALENTE DA REGIAO</v>
          </cell>
          <cell r="C3312" t="str">
            <v xml:space="preserve">M     </v>
          </cell>
          <cell r="D3312">
            <v>5.19</v>
          </cell>
        </row>
        <row r="3313">
          <cell r="A3313">
            <v>20213</v>
          </cell>
          <cell r="B3313" t="str">
            <v>VIGA DE MADEIRA APARELHADA *6 X 12* CM, MACARANDUBA, ANGELIM OU EQUIVALENTE DA REGIAO</v>
          </cell>
          <cell r="C3313" t="str">
            <v xml:space="preserve">M     </v>
          </cell>
          <cell r="D3313">
            <v>6.72</v>
          </cell>
        </row>
        <row r="3314">
          <cell r="A3314">
            <v>20214</v>
          </cell>
          <cell r="B3314" t="str">
            <v>RUFO PARA TELHA ESTRUTURAL DE FIBROCIMENTO 1 ABA (SEM AMIANTO)</v>
          </cell>
          <cell r="C3314" t="str">
            <v xml:space="preserve">UN    </v>
          </cell>
          <cell r="D3314">
            <v>29.06</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38.72</v>
          </cell>
        </row>
        <row r="3320">
          <cell r="A3320">
            <v>20236</v>
          </cell>
          <cell r="B3320" t="str">
            <v>CUMEEIRA ARTICULADA (PAR) PARA TELHA ONDULADA DE FIBROCIMENTO, E = 6 MM, ABA 350 MM, COMPRIMENTO 1100 MM (SEM AMIANTO)</v>
          </cell>
          <cell r="C3320" t="str">
            <v xml:space="preserve">UN    </v>
          </cell>
          <cell r="D3320">
            <v>21.4</v>
          </cell>
        </row>
        <row r="3321">
          <cell r="A3321">
            <v>20247</v>
          </cell>
          <cell r="B3321" t="str">
            <v>PREGO DE ACO POLIDO COM CABECA 15 X 15 (1 1/4 X 13)</v>
          </cell>
          <cell r="C3321" t="str">
            <v xml:space="preserve">KG    </v>
          </cell>
          <cell r="D3321">
            <v>9.83</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8</v>
          </cell>
        </row>
        <row r="3324">
          <cell r="A3324">
            <v>20253</v>
          </cell>
          <cell r="B3324" t="str">
            <v>CAIXA DE PASSAGEM METALICA DE SOBREPOR COM TAMPA PARAFUSADA, DIMENSOES 35 X 35 X 12 CM</v>
          </cell>
          <cell r="C3324" t="str">
            <v xml:space="preserve">UN    </v>
          </cell>
          <cell r="D3324">
            <v>90.34</v>
          </cell>
        </row>
        <row r="3325">
          <cell r="A3325">
            <v>20254</v>
          </cell>
          <cell r="B3325" t="str">
            <v>CAIXA DE PASSAGEM METALICA DE SOBREPOR COM TAMPA PARAFUSADA, DIMENSOES 15 X 15 X 10 CM</v>
          </cell>
          <cell r="C3325" t="str">
            <v xml:space="preserve">UN    </v>
          </cell>
          <cell r="D3325">
            <v>15.8</v>
          </cell>
        </row>
        <row r="3326">
          <cell r="A3326">
            <v>20255</v>
          </cell>
          <cell r="B3326" t="str">
            <v>CAIXA DE PASSAGEM METALICA DE SOBREPOR COM TAMPA PARAFUSADA, DIMENSOES 25 X 25 X 10 CM</v>
          </cell>
          <cell r="C3326" t="str">
            <v xml:space="preserve">UN    </v>
          </cell>
          <cell r="D3326">
            <v>43.23</v>
          </cell>
        </row>
        <row r="3327">
          <cell r="A3327">
            <v>20256</v>
          </cell>
          <cell r="B3327" t="str">
            <v>ROLDANA PLASTICA COM PREGO, TAMANHO 30 X 30 MM, PARA INSTALACAO ELETRICA APARENTE</v>
          </cell>
          <cell r="C3327" t="str">
            <v xml:space="preserve">UN    </v>
          </cell>
          <cell r="D3327">
            <v>0.32</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11.37</v>
          </cell>
        </row>
        <row r="3331">
          <cell r="A3331">
            <v>20269</v>
          </cell>
          <cell r="B3331" t="str">
            <v>LAVATORIO/CUBA DE EMBUTIR OVAL LOUCA BRANCA SEM LADRAO *50 X 35* CM</v>
          </cell>
          <cell r="C3331" t="str">
            <v xml:space="preserve">UN    </v>
          </cell>
          <cell r="D3331">
            <v>75.63</v>
          </cell>
        </row>
        <row r="3332">
          <cell r="A3332">
            <v>20270</v>
          </cell>
          <cell r="B3332" t="str">
            <v>LAVATORIO/CUBA DE EMBUTIR OVAL LOUCA COR SEM LADRAO *50 X 35* CM</v>
          </cell>
          <cell r="C3332" t="str">
            <v xml:space="preserve">UN    </v>
          </cell>
          <cell r="D3332">
            <v>82.35</v>
          </cell>
        </row>
        <row r="3333">
          <cell r="A3333">
            <v>20271</v>
          </cell>
          <cell r="B3333" t="str">
            <v>TANQUE LOUCA BRANCA COM COLUNA *30* L</v>
          </cell>
          <cell r="C3333" t="str">
            <v xml:space="preserve">UN    </v>
          </cell>
          <cell r="D3333">
            <v>514.77</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49.19</v>
          </cell>
        </row>
        <row r="3340">
          <cell r="A3340">
            <v>20965</v>
          </cell>
          <cell r="B3340" t="str">
            <v>ESGUICHO TIPO JATO SOLIDO, EM LATAO, ENGATE RAPIDO 1 1/2" X 16 MM, PARA MANGUEIRA EM INSTALACAO PREDIAL COMBATE A INCENDIO</v>
          </cell>
          <cell r="C3340" t="str">
            <v xml:space="preserve">UN    </v>
          </cell>
          <cell r="D3340">
            <v>45.58</v>
          </cell>
        </row>
        <row r="3341">
          <cell r="A3341">
            <v>20966</v>
          </cell>
          <cell r="B3341" t="str">
            <v>ESGUICHO TIPO JATO SOLIDO, EM LATAO, ENGATE RAPIDO 1 1/2" X 19 MM, PARA MANGUEIRA EM INSTALACAO PREDIAL COMBATE A INCENDIO</v>
          </cell>
          <cell r="C3341" t="str">
            <v xml:space="preserve">UN    </v>
          </cell>
          <cell r="D3341">
            <v>49.08</v>
          </cell>
        </row>
        <row r="3342">
          <cell r="A3342">
            <v>20967</v>
          </cell>
          <cell r="B3342" t="str">
            <v>ESGUICHO TIPO JATO SOLIDO, EM LATAO, ENGATE RAPIDO 2 1/2" X 16 MM, PARA MANGUEIRA EM INSTALACAO PREDIAL COMBATE A INCENDIO</v>
          </cell>
          <cell r="C3342" t="str">
            <v xml:space="preserve">UN    </v>
          </cell>
          <cell r="D3342">
            <v>74.39</v>
          </cell>
        </row>
        <row r="3343">
          <cell r="A3343">
            <v>20968</v>
          </cell>
          <cell r="B3343" t="str">
            <v>ESGUICHO TIPO JATO SOLIDO, EM LATAO, ENGATE RAPIDO 2 1/2" X 19 MM, PARA MANGUEIRA EM INSTALACAO PREDIAL COMBATE A INCENDIO</v>
          </cell>
          <cell r="C3343" t="str">
            <v xml:space="preserve">UN    </v>
          </cell>
          <cell r="D3343">
            <v>81.59</v>
          </cell>
        </row>
        <row r="3344">
          <cell r="A3344">
            <v>20971</v>
          </cell>
          <cell r="B3344" t="str">
            <v>CHAVE DUPLA PARA CONEXOES TIPO STORZ, ENGATE RAPIDO 1 1/2" X 2 1/2", EM LATAO, PARA INSTALACAO PREDIAL COMBATE A INCENDIO</v>
          </cell>
          <cell r="C3344" t="str">
            <v xml:space="preserve">UN    </v>
          </cell>
          <cell r="D3344">
            <v>11.99</v>
          </cell>
        </row>
        <row r="3345">
          <cell r="A3345">
            <v>20972</v>
          </cell>
          <cell r="B3345" t="str">
            <v>REDUCAO FIXA TIPO STORZ, ENGATE RAPIDO 2.1/2" X 1.1/2", EM LATAO, PARA INSTALACAO PREDIAL COMBATE A INCENDIO PREDIAL</v>
          </cell>
          <cell r="C3345" t="str">
            <v xml:space="preserve">UN    </v>
          </cell>
          <cell r="D3345">
            <v>89.99</v>
          </cell>
        </row>
        <row r="3346">
          <cell r="A3346">
            <v>20973</v>
          </cell>
          <cell r="B3346" t="str">
            <v>UNIAO TIPO STORZ, COM EMPATACAO INTERNA TIPO ANEL DE EXPANSAO, ENGATE RAPIDO 1 1/2", PARA MANGUEIRA DE COMBATE A INCENDIO PREDIAL</v>
          </cell>
          <cell r="C3346" t="str">
            <v xml:space="preserve">UN    </v>
          </cell>
          <cell r="D3346">
            <v>77.16</v>
          </cell>
        </row>
        <row r="3347">
          <cell r="A3347">
            <v>20974</v>
          </cell>
          <cell r="B3347" t="str">
            <v>UNIAO TIPO STORZ, COM EMPATACAO INTERNA TIPO ANEL DE EXPANSAO, ENGATE RAPIDO 2 1/2", PARA MANGUEIRA DE COMBATE A INCENDIO PREDIAL</v>
          </cell>
          <cell r="C3347" t="str">
            <v xml:space="preserve">UN    </v>
          </cell>
          <cell r="D3347">
            <v>110.39</v>
          </cell>
        </row>
        <row r="3348">
          <cell r="A3348">
            <v>20975</v>
          </cell>
          <cell r="B3348" t="str">
            <v>ANEL DE EXPANSAO EM COBRE, ENGATE RAPIDO 1 1/2", PARA EMPATACAO MANGUEIRA DE COMBATE A INCENDIO PREDIAL</v>
          </cell>
          <cell r="C3348" t="str">
            <v xml:space="preserve">UN    </v>
          </cell>
          <cell r="D3348">
            <v>8.65</v>
          </cell>
        </row>
        <row r="3349">
          <cell r="A3349">
            <v>20976</v>
          </cell>
          <cell r="B3349" t="str">
            <v>ANEL DE EXPANSAO EM COBRE, ENGATE RAPIDO 2 1/2", PARA EMPATACAO MANGUEIRA DE COMBATE A INCENDIO PREDIAL</v>
          </cell>
          <cell r="C3349" t="str">
            <v xml:space="preserve">UN    </v>
          </cell>
          <cell r="D3349">
            <v>13.07</v>
          </cell>
        </row>
        <row r="3350">
          <cell r="A3350">
            <v>20977</v>
          </cell>
          <cell r="B3350" t="str">
            <v>EXTINTOR DE INCENDIO PORTATIL COM CARGA DE PO QUIMICO SECO (PQS) DE 8 KG, CLASSE BC</v>
          </cell>
          <cell r="C3350" t="str">
            <v xml:space="preserve">UN    </v>
          </cell>
          <cell r="D3350">
            <v>178.84</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5.79</v>
          </cell>
        </row>
        <row r="3357">
          <cell r="A3357">
            <v>21001</v>
          </cell>
          <cell r="B3357" t="str">
            <v>TUBO ACO PRETO COM COSTURA, NBR 5580, CLASSE L, DN = 25 MM, E = 2,65 MM, 2,02 KG/M</v>
          </cell>
          <cell r="C3357" t="str">
            <v xml:space="preserve">M     </v>
          </cell>
          <cell r="D3357">
            <v>10.81</v>
          </cell>
        </row>
        <row r="3358">
          <cell r="A3358">
            <v>21003</v>
          </cell>
          <cell r="B3358" t="str">
            <v>TUBO ACO PRETO COM COSTURA, NBR 5580, CLASSE L, DN = 40 MM, E = 3,0 MM, 3,34 KG/M</v>
          </cell>
          <cell r="C3358" t="str">
            <v xml:space="preserve">M     </v>
          </cell>
          <cell r="D3358">
            <v>17.760000000000002</v>
          </cell>
        </row>
        <row r="3359">
          <cell r="A3359">
            <v>21006</v>
          </cell>
          <cell r="B3359" t="str">
            <v>TUBO ACO PRETO COM COSTURA, NBR 5580, CLASSE L, DN = 80 MM, E = 3,35 MM, 7,07 KG/M</v>
          </cell>
          <cell r="C3359" t="str">
            <v xml:space="preserve">M     </v>
          </cell>
          <cell r="D3359">
            <v>37.700000000000003</v>
          </cell>
        </row>
        <row r="3360">
          <cell r="A3360">
            <v>21008</v>
          </cell>
          <cell r="B3360" t="str">
            <v>TUBO ACO GALVANIZADO COM COSTURA, CLASSE LEVE, DN 15 MM ( 1/2"),  E = 2,25 MM,  *1,2* KG/M (NBR 5580)</v>
          </cell>
          <cell r="C3360" t="str">
            <v xml:space="preserve">M     </v>
          </cell>
          <cell r="D3360">
            <v>9.2100000000000009</v>
          </cell>
        </row>
        <row r="3361">
          <cell r="A3361">
            <v>21009</v>
          </cell>
          <cell r="B3361" t="str">
            <v>TUBO ACO GALVANIZADO COM COSTURA, CLASSE LEVE, DN 20 MM ( 3/4"),  E = 2,25 MM,  *1,3* KG/M (NBR 5580)</v>
          </cell>
          <cell r="C3361" t="str">
            <v xml:space="preserve">M     </v>
          </cell>
          <cell r="D3361">
            <v>12</v>
          </cell>
        </row>
        <row r="3362">
          <cell r="A3362">
            <v>21010</v>
          </cell>
          <cell r="B3362" t="str">
            <v>TUBO ACO GALVANIZADO COM COSTURA, CLASSE LEVE, DN 25 MM ( 1"),  E = 2,65 MM,  *2,11* KG/M (NBR 5580)</v>
          </cell>
          <cell r="C3362" t="str">
            <v xml:space="preserve">M     </v>
          </cell>
          <cell r="D3362">
            <v>16.11</v>
          </cell>
        </row>
        <row r="3363">
          <cell r="A3363">
            <v>21011</v>
          </cell>
          <cell r="B3363" t="str">
            <v>TUBO ACO GALVANIZADO COM COSTURA, CLASSE LEVE, DN 32 MM ( 1 1/4"),  E = 2,65 MM,  *2,71* KG/M (NBR 5580)</v>
          </cell>
          <cell r="C3363" t="str">
            <v xml:space="preserve">M     </v>
          </cell>
          <cell r="D3363">
            <v>23.48</v>
          </cell>
        </row>
        <row r="3364">
          <cell r="A3364">
            <v>21012</v>
          </cell>
          <cell r="B3364" t="str">
            <v>TUBO ACO GALVANIZADO COM COSTURA, CLASSE LEVE, DN 40 MM ( 1 1/2"),  E = 3,00 MM,  *3,48* KG/M (NBR 5580)</v>
          </cell>
          <cell r="C3364" t="str">
            <v xml:space="preserve">M     </v>
          </cell>
          <cell r="D3364">
            <v>25.94</v>
          </cell>
        </row>
        <row r="3365">
          <cell r="A3365">
            <v>21013</v>
          </cell>
          <cell r="B3365" t="str">
            <v>TUBO ACO GALVANIZADO COM COSTURA, CLASSE LEVE, DN 50 MM ( 2"),  E = 3,00 MM,  *4,40* KG/M (NBR 5580)</v>
          </cell>
          <cell r="C3365" t="str">
            <v xml:space="preserve">M     </v>
          </cell>
          <cell r="D3365">
            <v>33.86</v>
          </cell>
        </row>
        <row r="3366">
          <cell r="A3366">
            <v>21014</v>
          </cell>
          <cell r="B3366" t="str">
            <v>TUBO ACO GALVANIZADO COM COSTURA, CLASSE LEVE, DN 65 MM ( 2 1/2"),  E = 3,35 MM, * 6,23* KG/M (NBR 5580)</v>
          </cell>
          <cell r="C3366" t="str">
            <v xml:space="preserve">M     </v>
          </cell>
          <cell r="D3366">
            <v>47.37</v>
          </cell>
        </row>
        <row r="3367">
          <cell r="A3367">
            <v>21015</v>
          </cell>
          <cell r="B3367" t="str">
            <v>TUBO ACO GALVANIZADO COM COSTURA, CLASSE LEVE, DN 80 MM ( 3"),  E = 3,35 MM, *7,32* KG/M (NBR 5580)</v>
          </cell>
          <cell r="C3367" t="str">
            <v xml:space="preserve">M     </v>
          </cell>
          <cell r="D3367">
            <v>54.43</v>
          </cell>
        </row>
        <row r="3368">
          <cell r="A3368">
            <v>21016</v>
          </cell>
          <cell r="B3368" t="str">
            <v>TUBO ACO GALVANIZADO COM COSTURA, CLASSE LEVE, DN 100 MM ( 4"),  E = 3,75 MM,  *10,55* KG/M (NBR 5580)</v>
          </cell>
          <cell r="C3368" t="str">
            <v xml:space="preserve">M     </v>
          </cell>
          <cell r="D3368">
            <v>78.88</v>
          </cell>
        </row>
        <row r="3369">
          <cell r="A3369">
            <v>21019</v>
          </cell>
          <cell r="B3369" t="str">
            <v>TUBO ACO PRETO COM COSTURA, NBR 5580, CLASSE M, DN = 25 MM, E = 3,35 MM, *2,50* KG//M</v>
          </cell>
          <cell r="C3369" t="str">
            <v xml:space="preserve">M     </v>
          </cell>
          <cell r="D3369">
            <v>13.1</v>
          </cell>
        </row>
        <row r="3370">
          <cell r="A3370">
            <v>21021</v>
          </cell>
          <cell r="B3370" t="str">
            <v>TUBO ACO PRETO COM COSTURA, NBR 5580, CLASSE M, DN = 40 MM, E = 3,35 MM, *3,71* KG//M</v>
          </cell>
          <cell r="C3370" t="str">
            <v xml:space="preserve">M     </v>
          </cell>
          <cell r="D3370">
            <v>20.71</v>
          </cell>
        </row>
        <row r="3371">
          <cell r="A3371">
            <v>21024</v>
          </cell>
          <cell r="B3371" t="str">
            <v>TUBO ACO PRETO COM COSTURA, NBR 5580, CLASSE M, DN = 80 MM, E = 4,05 MM, *8,47* KG/M</v>
          </cell>
          <cell r="C3371" t="str">
            <v xml:space="preserve">M     </v>
          </cell>
          <cell r="D3371">
            <v>44.38</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17.350000000000001</v>
          </cell>
        </row>
        <row r="3380">
          <cell r="A3380">
            <v>21041</v>
          </cell>
          <cell r="B3380" t="str">
            <v>SPRINKLER TIPO PENDENTE, 68 GRAUS CELSIUS (BULBO VERMELHO), ACABAMENTO NATURAL, 3/4" - 20 MM</v>
          </cell>
          <cell r="C3380" t="str">
            <v xml:space="preserve">UN    </v>
          </cell>
          <cell r="D3380">
            <v>20.94</v>
          </cell>
        </row>
        <row r="3381">
          <cell r="A3381">
            <v>21042</v>
          </cell>
          <cell r="B3381" t="str">
            <v>SPRINKLER TIPO PENDENTE, 79 GRAUS CELSIUS (BULBO AMARELO,) ACABAMENTO NATURAL OU CROMADO, 1/2" - 15 MM</v>
          </cell>
          <cell r="C3381" t="str">
            <v xml:space="preserve">UN    </v>
          </cell>
          <cell r="D3381">
            <v>20.14</v>
          </cell>
        </row>
        <row r="3382">
          <cell r="A3382">
            <v>21043</v>
          </cell>
          <cell r="B3382" t="str">
            <v>SPRINKLER TIPO PENDENTE, 79 GRAUS CELSIUS (BULBO AMARELO), ACABAMENTO NATURAL, 3/4" - 20 MM</v>
          </cell>
          <cell r="C3382" t="str">
            <v xml:space="preserve">UN    </v>
          </cell>
          <cell r="D3382">
            <v>25.45</v>
          </cell>
        </row>
        <row r="3383">
          <cell r="A3383">
            <v>21044</v>
          </cell>
          <cell r="B3383" t="str">
            <v>SPRINKLER TIPO PENDENTE, 68 GRAUS CELSIUS (BULBO VERMELHO), ACABAMENTO CROMADO, 1/2" - 15 MM</v>
          </cell>
          <cell r="C3383" t="str">
            <v xml:space="preserve">UN    </v>
          </cell>
          <cell r="D3383">
            <v>17.73</v>
          </cell>
        </row>
        <row r="3384">
          <cell r="A3384">
            <v>21045</v>
          </cell>
          <cell r="B3384" t="str">
            <v>SPRINKLER TIPO PENDENTE, 68 GRAUS CELSIUS (BULBO VERMELHO), ACABAMENTO CROMADO, 3/4" - 20 MM</v>
          </cell>
          <cell r="C3384" t="str">
            <v xml:space="preserve">UN    </v>
          </cell>
          <cell r="D3384">
            <v>24.28</v>
          </cell>
        </row>
        <row r="3385">
          <cell r="A3385">
            <v>21047</v>
          </cell>
          <cell r="B3385" t="str">
            <v>SPRINKLER TIPO PENDENTE, 79 GRAUS CELSIUS (BULBO AMARELO), ACABAMENTO CROMADO, 3/4" - 20 MM</v>
          </cell>
          <cell r="C3385" t="str">
            <v xml:space="preserve">UN    </v>
          </cell>
          <cell r="D3385">
            <v>26.14</v>
          </cell>
        </row>
        <row r="3386">
          <cell r="A3386">
            <v>21059</v>
          </cell>
          <cell r="B3386" t="str">
            <v>RALO FOFO COM REQUADRO, QUADRADO 150 X 150 MM</v>
          </cell>
          <cell r="C3386" t="str">
            <v xml:space="preserve">UN    </v>
          </cell>
          <cell r="D3386">
            <v>34.229999999999997</v>
          </cell>
        </row>
        <row r="3387">
          <cell r="A3387">
            <v>21060</v>
          </cell>
          <cell r="B3387" t="str">
            <v>RALO FOFO COM REQUADRO, QUADRADO 250 X 250 MM</v>
          </cell>
          <cell r="C3387" t="str">
            <v xml:space="preserve">UN    </v>
          </cell>
          <cell r="D3387">
            <v>63.5</v>
          </cell>
        </row>
        <row r="3388">
          <cell r="A3388">
            <v>21061</v>
          </cell>
          <cell r="B3388" t="str">
            <v>RALO FOFO COM REQUADRO, QUADRADO 300 X 300 MM</v>
          </cell>
          <cell r="C3388" t="str">
            <v xml:space="preserve">UN    </v>
          </cell>
          <cell r="D3388">
            <v>79.37</v>
          </cell>
        </row>
        <row r="3389">
          <cell r="A3389">
            <v>21062</v>
          </cell>
          <cell r="B3389" t="str">
            <v>RALO FOFO COM REQUADRO, QUADRADO 400 X 400 MM</v>
          </cell>
          <cell r="C3389" t="str">
            <v xml:space="preserve">UN    </v>
          </cell>
          <cell r="D3389">
            <v>125.02</v>
          </cell>
        </row>
        <row r="3390">
          <cell r="A3390">
            <v>21071</v>
          </cell>
          <cell r="B3390" t="str">
            <v>TAMPAO FOFO SIMPLES COM BASE, CLASSE A15 CARGA MAX 1,5 T, 400 X 400 MM, REDE PLUVIAL/ESGOTO/ELETRICA</v>
          </cell>
          <cell r="C3390" t="str">
            <v xml:space="preserve">UN    </v>
          </cell>
          <cell r="D3390">
            <v>128.99</v>
          </cell>
        </row>
        <row r="3391">
          <cell r="A3391">
            <v>21079</v>
          </cell>
          <cell r="B3391" t="str">
            <v>TAMPAO FOFO SIMPLES COM BASE, CLASSE D400 CARGA MAX 40 T, REDONDO TAMPA 500 MM, REDE PLUVIAL/ESGOTO</v>
          </cell>
          <cell r="C3391" t="str">
            <v xml:space="preserve">UN    </v>
          </cell>
          <cell r="D3391">
            <v>381.51</v>
          </cell>
        </row>
        <row r="3392">
          <cell r="A3392">
            <v>21090</v>
          </cell>
          <cell r="B3392" t="str">
            <v>TAMPAO FOFO ARTICULADO, CLASSE D400 CARGA MAX 40 T, REDONDO TAMPA *600 MM, REDE PLUVIAL/ESGOTO</v>
          </cell>
          <cell r="C3392" t="str">
            <v xml:space="preserve">UN    </v>
          </cell>
          <cell r="D3392">
            <v>431.62</v>
          </cell>
        </row>
        <row r="3393">
          <cell r="A3393">
            <v>21092</v>
          </cell>
          <cell r="B3393" t="str">
            <v>VALVULA DE RETENCAO VERTICAL, DE BRONZE (PN-16), 1/2", 200 PSI, EXTREMIDADES COM ROSCA</v>
          </cell>
          <cell r="C3393" t="str">
            <v xml:space="preserve">UN    </v>
          </cell>
          <cell r="D3393">
            <v>34.83</v>
          </cell>
        </row>
        <row r="3394">
          <cell r="A3394">
            <v>21100</v>
          </cell>
          <cell r="B3394" t="str">
            <v>AQUECEDOR DE AGUA A GAS GLP/GN COM CAPACIDADE DE ARMAZENAMENTO DE 50 A 80 L</v>
          </cell>
          <cell r="C3394" t="str">
            <v xml:space="preserve">UN    </v>
          </cell>
          <cell r="D3394">
            <v>2448.4699999999998</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155.44999999999999</v>
          </cell>
        </row>
        <row r="3399">
          <cell r="A3399">
            <v>21108</v>
          </cell>
          <cell r="B3399" t="str">
            <v>PISO EM PORCELANATO RETIFICADO EXTRA, FORMATO MENOR OU IGUAL A 2025 CM2</v>
          </cell>
          <cell r="C3399" t="str">
            <v xml:space="preserve">M2    </v>
          </cell>
          <cell r="D3399">
            <v>39.42</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4.72</v>
          </cell>
        </row>
        <row r="3412">
          <cell r="A3412">
            <v>21128</v>
          </cell>
          <cell r="B3412" t="str">
            <v>ELETRODUTO EM ACO GALVANIZADO ELETROLITICO, LEVE, DIAMETRO 3/4", PAREDE DE 0,90 MM</v>
          </cell>
          <cell r="C3412" t="str">
            <v xml:space="preserve">M     </v>
          </cell>
          <cell r="D3412">
            <v>4.84</v>
          </cell>
        </row>
        <row r="3413">
          <cell r="A3413">
            <v>21129</v>
          </cell>
          <cell r="B3413" t="str">
            <v>ELETRODUTO EM ACO GALVANIZADO ELETROLITICO, LEVE, DIAMETRO 1/2", PAREDE DE 0,90 MM</v>
          </cell>
          <cell r="C3413" t="str">
            <v xml:space="preserve">M     </v>
          </cell>
          <cell r="D3413">
            <v>4.07</v>
          </cell>
        </row>
        <row r="3414">
          <cell r="A3414">
            <v>21130</v>
          </cell>
          <cell r="B3414" t="str">
            <v>ELETRODUTO EM ACO GALVANIZADO ELETROLITICO, SEMI-PESADO, DIAMETRO 1 1/2", PAREDE DE 1,20 MM</v>
          </cell>
          <cell r="C3414" t="str">
            <v xml:space="preserve">M     </v>
          </cell>
          <cell r="D3414">
            <v>12.22</v>
          </cell>
        </row>
        <row r="3415">
          <cell r="A3415">
            <v>21131</v>
          </cell>
          <cell r="B3415" t="str">
            <v>ELETRODUTO EM ACO GALVANIZADO ELETROLITICO, SEMI-PESADO, DIAMETRO 2 1/2", PAREDE DE 1,52 MM</v>
          </cell>
          <cell r="C3415" t="str">
            <v xml:space="preserve">M     </v>
          </cell>
          <cell r="D3415">
            <v>29.92</v>
          </cell>
        </row>
        <row r="3416">
          <cell r="A3416">
            <v>21132</v>
          </cell>
          <cell r="B3416" t="str">
            <v>ELETRODUTO EM ACO GALVANIZADO ELETROLITICO, PESADO, DIAMETRO 4", PAREDE DE 2,25 MM</v>
          </cell>
          <cell r="C3416" t="str">
            <v xml:space="preserve">M     </v>
          </cell>
          <cell r="D3416">
            <v>52.56</v>
          </cell>
        </row>
        <row r="3417">
          <cell r="A3417">
            <v>21133</v>
          </cell>
          <cell r="B3417" t="str">
            <v>ELETRODUTO EM ACO GALVANIZADO ELETROLITICO, SEMI-PESADO, DIAMETRO 3", PAREDE DE 1,52 MM</v>
          </cell>
          <cell r="C3417" t="str">
            <v xml:space="preserve">M     </v>
          </cell>
          <cell r="D3417">
            <v>35.119999999999997</v>
          </cell>
        </row>
        <row r="3418">
          <cell r="A3418">
            <v>21134</v>
          </cell>
          <cell r="B3418" t="str">
            <v>ELETRODUTO EM ACO GALVANIZADO ELETROLITICO, SEMI-PESADO, DIAMETRO 2", PAREDE DE 1,20 MM</v>
          </cell>
          <cell r="C3418" t="str">
            <v xml:space="preserve">M     </v>
          </cell>
          <cell r="D3418">
            <v>17.57</v>
          </cell>
        </row>
        <row r="3419">
          <cell r="A3419">
            <v>21135</v>
          </cell>
          <cell r="B3419" t="str">
            <v>ELETRODUTO EM ACO GALVANIZADO ELETROLITICO, SEMI-PESADO, DIAMETRO 1 1/4", PAREDE DE 1,20 MM</v>
          </cell>
          <cell r="C3419" t="str">
            <v xml:space="preserve">M     </v>
          </cell>
          <cell r="D3419">
            <v>12.03</v>
          </cell>
        </row>
        <row r="3420">
          <cell r="A3420">
            <v>21136</v>
          </cell>
          <cell r="B3420" t="str">
            <v>ELETRODUTO EM ACO GALVANIZADO ELETROLITICO, LEVE, DIAMETRO 1", PAREDE DE 0,90 MM</v>
          </cell>
          <cell r="C3420" t="str">
            <v xml:space="preserve">M     </v>
          </cell>
          <cell r="D3420">
            <v>6.25</v>
          </cell>
        </row>
        <row r="3421">
          <cell r="A3421">
            <v>21137</v>
          </cell>
          <cell r="B3421" t="str">
            <v>ELETRODUTO METALICO FLEXIVEL REVESTIDO COM PVC PRETO, DIAMETRO EXTERNO DE 15 MM (3/8"), TIPO COPEX</v>
          </cell>
          <cell r="C3421" t="str">
            <v xml:space="preserve">M     </v>
          </cell>
          <cell r="D3421">
            <v>4.95</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11.07</v>
          </cell>
        </row>
        <row r="3424">
          <cell r="A3424">
            <v>21142</v>
          </cell>
          <cell r="B3424" t="str">
            <v>ESTRIBO COM PARAFUSO EM CHAPA DE FERRO FUNDIDO DE 2" X 3/16" X 35 CM, SECAO "U", PARA MADEIRAMENTO DE TELHADO</v>
          </cell>
          <cell r="C3424" t="str">
            <v xml:space="preserve">UN    </v>
          </cell>
          <cell r="D3424">
            <v>17.440000000000001</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21.43</v>
          </cell>
        </row>
        <row r="3430">
          <cell r="A3430">
            <v>25003</v>
          </cell>
          <cell r="B3430" t="str">
            <v>CABO DE ALUMINIO NU SEM ALMA DE ACO, BITOLA 2 AWG</v>
          </cell>
          <cell r="C3430" t="str">
            <v xml:space="preserve">KG    </v>
          </cell>
          <cell r="D3430">
            <v>25.5</v>
          </cell>
        </row>
        <row r="3431">
          <cell r="A3431">
            <v>25004</v>
          </cell>
          <cell r="B3431" t="str">
            <v>CABO DE ALUMINIO NU COM ALMA DE ACO, BITOLA 1/0 AWG</v>
          </cell>
          <cell r="C3431" t="str">
            <v xml:space="preserve">KG    </v>
          </cell>
          <cell r="D3431">
            <v>21.25</v>
          </cell>
        </row>
        <row r="3432">
          <cell r="A3432">
            <v>25005</v>
          </cell>
          <cell r="B3432" t="str">
            <v>CABO DE ALUMINIO NU SEM ALMA DE ACO, BITOLA 1/0 AWG</v>
          </cell>
          <cell r="C3432" t="str">
            <v xml:space="preserve">KG    </v>
          </cell>
          <cell r="D3432">
            <v>23.87</v>
          </cell>
        </row>
        <row r="3433">
          <cell r="A3433">
            <v>25007</v>
          </cell>
          <cell r="B3433" t="str">
            <v>TELHA DE ACO ZINCADO ONDULADA, A = *17* MM, E = 0,5 MM, SEM PINTURA</v>
          </cell>
          <cell r="C3433" t="str">
            <v xml:space="preserve">M2    </v>
          </cell>
          <cell r="D3433">
            <v>26.47</v>
          </cell>
        </row>
        <row r="3434">
          <cell r="A3434">
            <v>25013</v>
          </cell>
          <cell r="B3434" t="str">
            <v>TANQUE DE ASFALTO ESTACIONARIO COM SERPENTINA, CAPACIDADE 20.000 L</v>
          </cell>
          <cell r="C3434" t="str">
            <v xml:space="preserve">UN    </v>
          </cell>
          <cell r="D3434">
            <v>55743.93</v>
          </cell>
        </row>
        <row r="3435">
          <cell r="A3435">
            <v>25014</v>
          </cell>
          <cell r="B3435" t="str">
            <v>TANQUE DE ASFALTO ESTACIONARIO COM MACARICO, CAPACIDADE 20.000 L</v>
          </cell>
          <cell r="C3435" t="str">
            <v xml:space="preserve">UN    </v>
          </cell>
          <cell r="D3435">
            <v>53185.4</v>
          </cell>
        </row>
        <row r="3436">
          <cell r="A3436">
            <v>25019</v>
          </cell>
          <cell r="B3436" t="str">
            <v>GRUPO GERADOR ESTACIONARIO, MOTOR DIESEL POTENCIA 170 KVA</v>
          </cell>
          <cell r="C3436" t="str">
            <v xml:space="preserve">UN    </v>
          </cell>
          <cell r="D3436">
            <v>75865.259999999995</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2637.76</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1601.35</v>
          </cell>
        </row>
        <row r="3443">
          <cell r="A3443">
            <v>25400</v>
          </cell>
          <cell r="B3443" t="str">
            <v>PAR DE TABELAS DE BASQUETE EM COMPENSADO NAVAL DE *1,80 X 1,20* M, COM ARO DE METAL E REDE (SEM SUPORTE DE FIXACAO)</v>
          </cell>
          <cell r="C3443" t="str">
            <v xml:space="preserve">UN    </v>
          </cell>
          <cell r="D3443">
            <v>996.05</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76.28</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1.5</v>
          </cell>
        </row>
        <row r="3478">
          <cell r="A3478">
            <v>25952</v>
          </cell>
          <cell r="B3478" t="str">
            <v>GUINDASTE HIDRAULICO AUTOPROPELIDO, COM LANCA TELESCOPICA 28,80 M, CAPACIDADE MAXIMA 30 T, POTENCIA 97 KW, TRACAO 4 X 4</v>
          </cell>
          <cell r="C3478" t="str">
            <v xml:space="preserve">UN    </v>
          </cell>
          <cell r="D3478">
            <v>540661.87</v>
          </cell>
        </row>
        <row r="3479">
          <cell r="A3479">
            <v>25953</v>
          </cell>
          <cell r="B3479" t="str">
            <v>GUINDASTE HIDRAULICO AUTOPROPELIDO, COM LANCA TELESCOPICA 50 M, CAPACIDADE MAXIMA 100 T, POTENCIA 350 KW, TRACAO 10 X 6</v>
          </cell>
          <cell r="C3479" t="str">
            <v xml:space="preserve">UN    </v>
          </cell>
          <cell r="D3479">
            <v>1767548.43</v>
          </cell>
        </row>
        <row r="3480">
          <cell r="A3480">
            <v>25954</v>
          </cell>
          <cell r="B3480" t="str">
            <v>GUINDASTE HIDRAULICO AUTOPROPELIDO, COM LANCA TELESCOPICA 40 M, CAPACIDADE MAXIMA 60 T, POTENCIA 260 KW, TRACAO 6 X 6</v>
          </cell>
          <cell r="C3480" t="str">
            <v xml:space="preserve">UN    </v>
          </cell>
          <cell r="D3480">
            <v>1039734.37</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212.46</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14.73</v>
          </cell>
        </row>
        <row r="3490">
          <cell r="A3490">
            <v>25967</v>
          </cell>
          <cell r="B3490" t="str">
            <v>APOIO DO PORTA DENTE PARA FRESADORA DE ASFALTO</v>
          </cell>
          <cell r="C3490" t="str">
            <v xml:space="preserve">UN    </v>
          </cell>
          <cell r="D3490">
            <v>993.45</v>
          </cell>
        </row>
        <row r="3491">
          <cell r="A3491">
            <v>25968</v>
          </cell>
          <cell r="B3491" t="str">
            <v>DENTE PARA FRESADORA</v>
          </cell>
          <cell r="C3491" t="str">
            <v xml:space="preserve">UN    </v>
          </cell>
          <cell r="D3491">
            <v>22.46</v>
          </cell>
        </row>
        <row r="3492">
          <cell r="A3492">
            <v>25969</v>
          </cell>
          <cell r="B3492" t="str">
            <v>PORTA DENTE PARA FRESADORA</v>
          </cell>
          <cell r="C3492" t="str">
            <v xml:space="preserve">UN    </v>
          </cell>
          <cell r="D3492">
            <v>211.48</v>
          </cell>
        </row>
        <row r="3493">
          <cell r="A3493">
            <v>25970</v>
          </cell>
          <cell r="B3493" t="str">
            <v>VIBROACABADORA DE ASFALTO SOBRE ESTEIRAS, LARG. PAVIM. 2,13 M A 4,55 M, POT. 74 KW/ 100 HP, CAP. 400 T/ H</v>
          </cell>
          <cell r="C3493" t="str">
            <v xml:space="preserve">UN    </v>
          </cell>
          <cell r="D3493">
            <v>721795.69</v>
          </cell>
        </row>
        <row r="3494">
          <cell r="A3494">
            <v>25971</v>
          </cell>
          <cell r="B3494" t="str">
            <v>VIBROACABADORA DE ASFALTO SOBRE ESTEIRAS, LARG. PAVIM. MAX. 8,00 M, POT. 100 KW/ 134 HP, CAP. 600 T/ H</v>
          </cell>
          <cell r="C3494" t="str">
            <v xml:space="preserve">UN    </v>
          </cell>
          <cell r="D3494">
            <v>1714526.34</v>
          </cell>
        </row>
        <row r="3495">
          <cell r="A3495">
            <v>25972</v>
          </cell>
          <cell r="B3495" t="str">
            <v>MICROESFERAS DE VIDRO PARA SINALIZACAO HORIZONTAL VIARIA, TIPO I-B (PREMIX) - NBR 16184</v>
          </cell>
          <cell r="C3495" t="str">
            <v xml:space="preserve">KG    </v>
          </cell>
          <cell r="D3495">
            <v>9</v>
          </cell>
        </row>
        <row r="3496">
          <cell r="A3496">
            <v>25973</v>
          </cell>
          <cell r="B3496" t="str">
            <v>MICROESFERAS DE VIDRO PARA SINALIZACAO HORIZONTAL VIARIA, TIPO II-A (DROP-ON) - NBR 16184</v>
          </cell>
          <cell r="C3496" t="str">
            <v xml:space="preserve">KG    </v>
          </cell>
          <cell r="D3496">
            <v>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19270.169999999998</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81203.509999999995</v>
          </cell>
        </row>
        <row r="3503">
          <cell r="A3503">
            <v>25987</v>
          </cell>
          <cell r="B3503" t="str">
            <v>GRUPO GERADOR ESTACIONARIO SILENCIADO, POTENCIA 50 KVA, MOTOR DIESEL</v>
          </cell>
          <cell r="C3503" t="str">
            <v xml:space="preserve">UN    </v>
          </cell>
          <cell r="D3503">
            <v>44259.22</v>
          </cell>
        </row>
        <row r="3504">
          <cell r="A3504">
            <v>25988</v>
          </cell>
          <cell r="B3504" t="str">
            <v>TELA DE ANIAGEM (JUTA)</v>
          </cell>
          <cell r="C3504" t="str">
            <v xml:space="preserve">M2    </v>
          </cell>
          <cell r="D3504">
            <v>7.18</v>
          </cell>
        </row>
        <row r="3505">
          <cell r="A3505">
            <v>26017</v>
          </cell>
          <cell r="B3505" t="str">
            <v>DISCO DE BORRACHA PARA LIXADEIRA RIGIDO 7 " COM ARRUELA CENTRAL</v>
          </cell>
          <cell r="C3505" t="str">
            <v xml:space="preserve">UN    </v>
          </cell>
          <cell r="D3505">
            <v>24</v>
          </cell>
        </row>
        <row r="3506">
          <cell r="A3506">
            <v>26018</v>
          </cell>
          <cell r="B3506" t="str">
            <v>DISCO DE CORTE PARA METAL COM DUAS TELAS 12 X 1/8 X 3/4 " (300 X 3,2 X 19,05 MM)</v>
          </cell>
          <cell r="C3506" t="str">
            <v xml:space="preserve">UN    </v>
          </cell>
          <cell r="D3506">
            <v>19.489999999999998</v>
          </cell>
        </row>
        <row r="3507">
          <cell r="A3507">
            <v>26019</v>
          </cell>
          <cell r="B3507" t="str">
            <v>DISCO DE DESBASTE PARA METAL FERROSO EM GERAL, COM TRES TELAS,  9 X 1/4 X 7/8 " (228,6 X 6,4 X 22,2 MM)</v>
          </cell>
          <cell r="C3507" t="str">
            <v xml:space="preserve">UN    </v>
          </cell>
          <cell r="D3507">
            <v>18.41</v>
          </cell>
        </row>
        <row r="3508">
          <cell r="A3508">
            <v>26020</v>
          </cell>
          <cell r="B3508" t="str">
            <v>DISCO DE LIXA PARA METAL, DIAMETRO = 180 MM, GRAO 120</v>
          </cell>
          <cell r="C3508" t="str">
            <v xml:space="preserve">UN    </v>
          </cell>
          <cell r="D3508">
            <v>4.8</v>
          </cell>
        </row>
        <row r="3509">
          <cell r="A3509">
            <v>26021</v>
          </cell>
          <cell r="B3509" t="str">
            <v>ESCOVA CIRCULAR EM ACO LATONADO, 6 X 1 " (DIAMETRO X ESPESSURA), FURO DE 1 1/4 ", FIO ONDULADO *0,30* MM</v>
          </cell>
          <cell r="C3509" t="str">
            <v xml:space="preserve">UN    </v>
          </cell>
          <cell r="D3509">
            <v>44.32</v>
          </cell>
        </row>
        <row r="3510">
          <cell r="A3510">
            <v>26022</v>
          </cell>
          <cell r="B3510" t="str">
            <v>PONTEIRO PARA MARTELO ROMPEDOR, DIAMETRO = *28* MM, COMPRIMENTO = *520* MM, ENCAIXE SEXTAVADO</v>
          </cell>
          <cell r="C3510" t="str">
            <v xml:space="preserve">UN    </v>
          </cell>
          <cell r="D3510">
            <v>123.09</v>
          </cell>
        </row>
        <row r="3511">
          <cell r="A3511">
            <v>26023</v>
          </cell>
          <cell r="B3511" t="str">
            <v>REBOLO ABRASIVO RETO DE USO GERAL GRAO 36, DE 6 X 1 " (DIAMETRO X ALTURA)</v>
          </cell>
          <cell r="C3511" t="str">
            <v xml:space="preserve">UN    </v>
          </cell>
          <cell r="D3511">
            <v>43.72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101.87</v>
          </cell>
        </row>
        <row r="3518">
          <cell r="A3518">
            <v>26048</v>
          </cell>
          <cell r="B3518" t="str">
            <v>CAP, PVC, JE, DN 200 MM, PARA REDE COLETORA DE ESGOTO</v>
          </cell>
          <cell r="C3518" t="str">
            <v xml:space="preserve">UN    </v>
          </cell>
          <cell r="D3518">
            <v>151.78</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34346</v>
          </cell>
          <cell r="B3526" t="str">
            <v>ARAME FARPADO GALVANIZADO 16 BWG, CLASSE 250</v>
          </cell>
          <cell r="C3526" t="str">
            <v xml:space="preserve">M     </v>
          </cell>
          <cell r="D3526">
            <v>0.88</v>
          </cell>
        </row>
        <row r="3527">
          <cell r="A3527">
            <v>34347</v>
          </cell>
          <cell r="B3527" t="str">
            <v>CONCERTINA SIMPLES EM ACO GALVANIZADO DE ALTA RESISTENCIA, COM ESPIRAL DE 300 MM, D = 2,76 MM</v>
          </cell>
          <cell r="C3527" t="str">
            <v xml:space="preserve">M     </v>
          </cell>
          <cell r="D3527">
            <v>15.61</v>
          </cell>
        </row>
        <row r="3528">
          <cell r="A3528">
            <v>34348</v>
          </cell>
          <cell r="B3528" t="str">
            <v>CONCERTINA CLIPADA (DUPLA) EM ACO GALVANIZADO DE ALTA RESISTENCIA, COM ESPIRAL DE 300 MM, D = 2,76 MM</v>
          </cell>
          <cell r="C3528" t="str">
            <v xml:space="preserve">M     </v>
          </cell>
          <cell r="D3528">
            <v>30.22</v>
          </cell>
        </row>
        <row r="3529">
          <cell r="A3529">
            <v>34349</v>
          </cell>
          <cell r="B3529" t="str">
            <v>HASTE DE ACO GALVANIZADO PARA FIXACAO DE CONCERTINA 2 "/3 M</v>
          </cell>
          <cell r="C3529" t="str">
            <v xml:space="preserve">UN    </v>
          </cell>
          <cell r="D3529">
            <v>12.09</v>
          </cell>
        </row>
        <row r="3530">
          <cell r="A3530">
            <v>34353</v>
          </cell>
          <cell r="B3530" t="str">
            <v>ARGAMASSA COLANTE AC-II</v>
          </cell>
          <cell r="C3530" t="str">
            <v xml:space="preserve">KG    </v>
          </cell>
          <cell r="D3530">
            <v>1.04</v>
          </cell>
        </row>
        <row r="3531">
          <cell r="A3531">
            <v>34355</v>
          </cell>
          <cell r="B3531" t="str">
            <v>ARGAMASSA PISO SOBRE PISO</v>
          </cell>
          <cell r="C3531" t="str">
            <v xml:space="preserve">KG    </v>
          </cell>
          <cell r="D3531">
            <v>1.44</v>
          </cell>
        </row>
        <row r="3532">
          <cell r="A3532">
            <v>34356</v>
          </cell>
          <cell r="B3532" t="str">
            <v>REJUNTE BRANCO, CIMENTICIO</v>
          </cell>
          <cell r="C3532" t="str">
            <v xml:space="preserve">KG    </v>
          </cell>
          <cell r="D3532">
            <v>2.98</v>
          </cell>
        </row>
        <row r="3533">
          <cell r="A3533">
            <v>34357</v>
          </cell>
          <cell r="B3533" t="str">
            <v>REJUNTE COLORIDO, CIMENTICIO</v>
          </cell>
          <cell r="C3533" t="str">
            <v xml:space="preserve">KG    </v>
          </cell>
          <cell r="D3533">
            <v>3.31</v>
          </cell>
        </row>
        <row r="3534">
          <cell r="A3534">
            <v>34359</v>
          </cell>
          <cell r="B3534" t="str">
            <v>CURVA 90 GRAUS DE BARRA CHATA EM ALUMINIO 3/4 " X 1/4 " X 300 MM</v>
          </cell>
          <cell r="C3534" t="str">
            <v xml:space="preserve">UN    </v>
          </cell>
          <cell r="D3534">
            <v>10.68</v>
          </cell>
        </row>
        <row r="3535">
          <cell r="A3535">
            <v>34360</v>
          </cell>
          <cell r="B3535" t="str">
            <v>PERFIL DE ALUMINIO ANODIZADO</v>
          </cell>
          <cell r="C3535" t="str">
            <v xml:space="preserve">KG    </v>
          </cell>
          <cell r="D3535">
            <v>42.02</v>
          </cell>
        </row>
        <row r="3536">
          <cell r="A3536">
            <v>34361</v>
          </cell>
          <cell r="B3536" t="str">
            <v>METACAULIM DE ALTA REATIVIDADE/CAULIM CALCINADO</v>
          </cell>
          <cell r="C3536" t="str">
            <v xml:space="preserve">KG    </v>
          </cell>
          <cell r="D3536">
            <v>1.85</v>
          </cell>
        </row>
        <row r="3537">
          <cell r="A3537">
            <v>34362</v>
          </cell>
          <cell r="B3537" t="str">
            <v>JANELA ALUMINIO DE CORRER 1,20 X 1,20 M (AXL) COM 2 FOLHAS DE VIDRO INCLUSO GUARNICAO.</v>
          </cell>
          <cell r="C3537" t="str">
            <v xml:space="preserve">UN    </v>
          </cell>
          <cell r="D3537">
            <v>1161.21</v>
          </cell>
        </row>
        <row r="3538">
          <cell r="A3538">
            <v>34363</v>
          </cell>
          <cell r="B3538" t="str">
            <v>JANELA ALUMINIO DE CORRER 1,20 X 1,50 M (AXL) COM 2 FOLHAS DE VIDRO INCLUSO GUARNICAO.</v>
          </cell>
          <cell r="C3538" t="str">
            <v xml:space="preserve">UN    </v>
          </cell>
          <cell r="D3538">
            <v>1372.33</v>
          </cell>
        </row>
        <row r="3539">
          <cell r="A3539">
            <v>34364</v>
          </cell>
          <cell r="B3539" t="str">
            <v>JANELA ALUMIINIO DE CORRER 1,20 X 1,50 M (AXL) COM 4 FOLHAS DE VIDRO INCLUSO GUARNICAO</v>
          </cell>
          <cell r="C3539" t="str">
            <v xml:space="preserve">UN    </v>
          </cell>
          <cell r="D3539">
            <v>1372.33</v>
          </cell>
        </row>
        <row r="3540">
          <cell r="A3540">
            <v>34365</v>
          </cell>
          <cell r="B3540" t="str">
            <v>JANELA ALUMINIO DE CORRER 1,20 X 2,00 M (AXL) COM 4 FOLHAS DE VIDRO INCLUSO GUARNICAO</v>
          </cell>
          <cell r="C3540" t="str">
            <v xml:space="preserve">UN    </v>
          </cell>
          <cell r="D3540">
            <v>1621.68</v>
          </cell>
        </row>
        <row r="3541">
          <cell r="A3541">
            <v>34367</v>
          </cell>
          <cell r="B3541" t="str">
            <v>JANELA ALUMINIO DE CORRER 1,00 X 1,50 M (AXL) COM 2 FOLHAS DE VIDRO INCLUSO GUARNICAO</v>
          </cell>
          <cell r="C3541" t="str">
            <v xml:space="preserve">UN    </v>
          </cell>
          <cell r="D3541">
            <v>1150.6500000000001</v>
          </cell>
        </row>
        <row r="3542">
          <cell r="A3542">
            <v>34369</v>
          </cell>
          <cell r="B3542" t="str">
            <v>JANELA ALUMINIO DE CORRER 1,00 X 2,00 M (AXL) COM 4 FOLHAS DE VIDRO INCLUSO GUARNICAO</v>
          </cell>
          <cell r="C3542" t="str">
            <v xml:space="preserve">UN    </v>
          </cell>
          <cell r="D3542">
            <v>1477.9</v>
          </cell>
        </row>
        <row r="3543">
          <cell r="A3543">
            <v>34370</v>
          </cell>
          <cell r="B3543" t="str">
            <v>JANELA ALUMINIO DE CORRER 1,20 X 1,20 (AXL) M COM 3 FOLHAS (2 VENEZIANAS E 1 VIDRO) INCLUSO GUARNICAO</v>
          </cell>
          <cell r="C3543" t="str">
            <v xml:space="preserve">UN    </v>
          </cell>
          <cell r="D3543">
            <v>1741.81</v>
          </cell>
        </row>
        <row r="3544">
          <cell r="A3544">
            <v>34371</v>
          </cell>
          <cell r="B3544" t="str">
            <v>JANELA ALUMINIO DE CORRER 1,20 X 1,50 (AXL) M COM 3 FOLHAS (2 VENEZIANAS E 1 VIDRO) INCLUSO GUARNICAO</v>
          </cell>
          <cell r="C3544" t="str">
            <v xml:space="preserve">UN    </v>
          </cell>
          <cell r="D3544">
            <v>1979.29</v>
          </cell>
        </row>
        <row r="3545">
          <cell r="A3545">
            <v>34372</v>
          </cell>
          <cell r="B3545" t="str">
            <v>JANELA ALUMINIO DE CORRER 1,20 X 1,50 (AXL) M COM 6 FOLHAS (4 VENEZIANAS E 2 VIDROS) INCLUSO GUARNICAO</v>
          </cell>
          <cell r="C3545" t="str">
            <v xml:space="preserve">UN    </v>
          </cell>
          <cell r="D3545">
            <v>2124.83</v>
          </cell>
        </row>
        <row r="3546">
          <cell r="A3546">
            <v>34373</v>
          </cell>
          <cell r="B3546" t="str">
            <v>JANELA ALUMINIO DE CORRER 1,20 X 2,00 (AXL) M COM 6 FOLHAS (4 VENEZIANAS E 2 VIDROS) INCLUSO GUARNICAO</v>
          </cell>
          <cell r="C3546" t="str">
            <v xml:space="preserve">UN    </v>
          </cell>
          <cell r="D3546">
            <v>2528.6799999999998</v>
          </cell>
        </row>
        <row r="3547">
          <cell r="A3547">
            <v>34377</v>
          </cell>
          <cell r="B3547" t="str">
            <v>JANELA ALUMINIO BASCULANTE  80 X 60 CM (AXL)</v>
          </cell>
          <cell r="C3547" t="str">
            <v xml:space="preserve">UN    </v>
          </cell>
          <cell r="D3547">
            <v>444.23</v>
          </cell>
        </row>
        <row r="3548">
          <cell r="A3548">
            <v>34378</v>
          </cell>
          <cell r="B3548" t="str">
            <v>JANELA ALUMINIO BASCULANTE  100 X 80 CM (AXL)</v>
          </cell>
          <cell r="C3548" t="str">
            <v xml:space="preserve">UN    </v>
          </cell>
          <cell r="D3548">
            <v>650.41</v>
          </cell>
        </row>
        <row r="3549">
          <cell r="A3549">
            <v>34379</v>
          </cell>
          <cell r="B3549" t="str">
            <v>JANELA ALUMINIO BASCULANTE  100 X 100 CM (AXL)</v>
          </cell>
          <cell r="C3549" t="str">
            <v xml:space="preserve">UN    </v>
          </cell>
          <cell r="D3549">
            <v>770.68</v>
          </cell>
        </row>
        <row r="3550">
          <cell r="A3550">
            <v>34380</v>
          </cell>
          <cell r="B3550" t="str">
            <v>CAIXILHO FIXO ALUMINIO 60 X 80 CM COMPLETO</v>
          </cell>
          <cell r="C3550" t="str">
            <v xml:space="preserve">UN    </v>
          </cell>
          <cell r="D3550">
            <v>384.74</v>
          </cell>
        </row>
        <row r="3551">
          <cell r="A3551">
            <v>34381</v>
          </cell>
          <cell r="B3551" t="str">
            <v>JANELA ALUMINIO MAXIM AR 80 X 60 CM (AXL) (INCLUSO GUARNICAO E VIDRO)</v>
          </cell>
          <cell r="C3551" t="str">
            <v xml:space="preserve">UN    </v>
          </cell>
          <cell r="D3551">
            <v>557.38</v>
          </cell>
        </row>
        <row r="3552">
          <cell r="A3552">
            <v>34383</v>
          </cell>
          <cell r="B3552" t="str">
            <v>GABIAO MANTA (COLCHAO) MALHA HEXAGONAL 6 X 8 CM (ZN/AL + PVC), FIO 2 MM, REVESTIDO COM PVC, DIMENSOES 4,0 X 2,0 X 0,3 M (C X L X A)</v>
          </cell>
          <cell r="C3552" t="str">
            <v xml:space="preserve">UN    </v>
          </cell>
          <cell r="D3552">
            <v>1044.42</v>
          </cell>
        </row>
        <row r="3553">
          <cell r="A3553">
            <v>34384</v>
          </cell>
          <cell r="B3553" t="str">
            <v>VIDRO PLANO ARAMADO E = 6 MM - SEM COLOCACAO</v>
          </cell>
          <cell r="C3553" t="str">
            <v xml:space="preserve">M2    </v>
          </cell>
          <cell r="D3553">
            <v>270.02999999999997</v>
          </cell>
        </row>
        <row r="3554">
          <cell r="A3554">
            <v>34385</v>
          </cell>
          <cell r="B3554" t="str">
            <v>VIDRO LISO INCOLOR 8MM  -  SEM COLOCACAO</v>
          </cell>
          <cell r="C3554" t="str">
            <v xml:space="preserve">M2    </v>
          </cell>
          <cell r="D3554">
            <v>223.22</v>
          </cell>
        </row>
        <row r="3555">
          <cell r="A3555">
            <v>34386</v>
          </cell>
          <cell r="B3555" t="str">
            <v>VIDRO LISO INCOLOR 10 MM - SEM COLOCACAO</v>
          </cell>
          <cell r="C3555" t="str">
            <v xml:space="preserve">M2    </v>
          </cell>
          <cell r="D3555">
            <v>270.02999999999997</v>
          </cell>
        </row>
        <row r="3556">
          <cell r="A3556">
            <v>34387</v>
          </cell>
          <cell r="B3556" t="str">
            <v>VIDRO CRISTAL COLORIDO, 8 MM, PINTADO NA COR BRANCA</v>
          </cell>
          <cell r="C3556" t="str">
            <v xml:space="preserve">M2    </v>
          </cell>
          <cell r="D3556">
            <v>290.73</v>
          </cell>
        </row>
        <row r="3557">
          <cell r="A3557">
            <v>34388</v>
          </cell>
          <cell r="B3557" t="str">
            <v>VIDRO CRISTAL COLORIDO, 6 MM, PINTADO NA COR BRANCA</v>
          </cell>
          <cell r="C3557" t="str">
            <v xml:space="preserve">M2    </v>
          </cell>
          <cell r="D3557">
            <v>179.09</v>
          </cell>
        </row>
        <row r="3558">
          <cell r="A3558">
            <v>34389</v>
          </cell>
          <cell r="B3558" t="str">
            <v>VIDRO CRISTAL COLORIDO, 4 MM, PINTADO NA COR BRANCA</v>
          </cell>
          <cell r="C3558" t="str">
            <v xml:space="preserve">M2    </v>
          </cell>
          <cell r="D3558">
            <v>126.01</v>
          </cell>
        </row>
        <row r="3559">
          <cell r="A3559">
            <v>34390</v>
          </cell>
          <cell r="B3559" t="str">
            <v>VIDRO CRISTAL COLORIDO, 10 MM, PINTADO NA COR BRANCA</v>
          </cell>
          <cell r="C3559" t="str">
            <v xml:space="preserve">M2    </v>
          </cell>
          <cell r="D3559">
            <v>403.24</v>
          </cell>
        </row>
        <row r="3560">
          <cell r="A3560">
            <v>34391</v>
          </cell>
          <cell r="B3560" t="str">
            <v>VIDRO COMUM LAMINADO LISO INCOLOR DUPLO, ESPESSURA TOTAL 8 MM (CADA CAMADA DE 4 MM) - COLOCADO</v>
          </cell>
          <cell r="C3560" t="str">
            <v xml:space="preserve">M2    </v>
          </cell>
          <cell r="D3560">
            <v>517.01</v>
          </cell>
        </row>
        <row r="3561">
          <cell r="A3561">
            <v>34392</v>
          </cell>
          <cell r="B3561" t="str">
            <v>AUXILIAR  DE ALMOXARIFE</v>
          </cell>
          <cell r="C3561" t="str">
            <v xml:space="preserve">H     </v>
          </cell>
          <cell r="D3561">
            <v>9.51</v>
          </cell>
        </row>
        <row r="3562">
          <cell r="A3562">
            <v>34400</v>
          </cell>
          <cell r="B3562" t="str">
            <v>TIJOLO CERAMICO REFRATARIO 2,5 X 11,4 X 22,9 CM</v>
          </cell>
          <cell r="C3562" t="str">
            <v xml:space="preserve">UN    </v>
          </cell>
          <cell r="D3562">
            <v>2.63</v>
          </cell>
        </row>
        <row r="3563">
          <cell r="A3563">
            <v>34401</v>
          </cell>
          <cell r="B3563" t="str">
            <v>TIJOLO CERAMICO LAMINADO 5,5 X 11 X 23 CM</v>
          </cell>
          <cell r="C3563" t="str">
            <v xml:space="preserve">UN    </v>
          </cell>
          <cell r="D3563">
            <v>1.08</v>
          </cell>
        </row>
        <row r="3564">
          <cell r="A3564">
            <v>34402</v>
          </cell>
          <cell r="B3564" t="str">
            <v>TELHA DE FIBROCIMENTO ONDULADA E = 8 MM, DE 3,66 X 1,10 M (SEM AMIANTO)</v>
          </cell>
          <cell r="C3564" t="str">
            <v xml:space="preserve">UN    </v>
          </cell>
          <cell r="D3564">
            <v>106.55</v>
          </cell>
        </row>
        <row r="3565">
          <cell r="A3565">
            <v>34417</v>
          </cell>
          <cell r="B3565" t="str">
            <v>TELHA DE FIBROCIMENTO ONDULADA E = 4 MM, DE 2,13 X 0,50 M (SEM AMIANTO)</v>
          </cell>
          <cell r="C3565" t="str">
            <v xml:space="preserve">UN    </v>
          </cell>
          <cell r="D3565">
            <v>11.67</v>
          </cell>
        </row>
        <row r="3566">
          <cell r="A3566">
            <v>34425</v>
          </cell>
          <cell r="B3566" t="str">
            <v>TELHA ESTRUTURAL DE FIBROCIMENTO 1 ABA, DE 0,52 X 2,00 M (SEM AMIANTO)</v>
          </cell>
          <cell r="C3566" t="str">
            <v xml:space="preserve">UN    </v>
          </cell>
          <cell r="D3566">
            <v>65.88</v>
          </cell>
        </row>
        <row r="3567">
          <cell r="A3567">
            <v>34439</v>
          </cell>
          <cell r="B3567" t="str">
            <v>ACO CA-50, 10,0 MM, DOBRADO E CORTADO</v>
          </cell>
          <cell r="C3567" t="str">
            <v xml:space="preserve">KG    </v>
          </cell>
          <cell r="D3567">
            <v>4.8</v>
          </cell>
        </row>
        <row r="3568">
          <cell r="A3568">
            <v>34441</v>
          </cell>
          <cell r="B3568" t="str">
            <v>ACO CA-50, 12,5 MM, DOBRADO E CORTADO</v>
          </cell>
          <cell r="C3568" t="str">
            <v xml:space="preserve">KG    </v>
          </cell>
          <cell r="D3568">
            <v>4.55</v>
          </cell>
        </row>
        <row r="3569">
          <cell r="A3569">
            <v>34443</v>
          </cell>
          <cell r="B3569" t="str">
            <v>ACO CA-50, 16 MM, DOBRADO E CORTADO</v>
          </cell>
          <cell r="C3569" t="str">
            <v xml:space="preserve">KG    </v>
          </cell>
          <cell r="D3569">
            <v>4.55</v>
          </cell>
        </row>
        <row r="3570">
          <cell r="A3570">
            <v>34446</v>
          </cell>
          <cell r="B3570" t="str">
            <v>ACO CA-50, 20 MM, DOBRADO E CORTADO</v>
          </cell>
          <cell r="C3570" t="str">
            <v xml:space="preserve">KG    </v>
          </cell>
          <cell r="D3570">
            <v>4.55</v>
          </cell>
        </row>
        <row r="3571">
          <cell r="A3571">
            <v>34447</v>
          </cell>
          <cell r="B3571" t="str">
            <v>TELHA ESTRUTURAL DE FIBROCIMENTO 2 ABAS, DE 1,00 X 8,20 M (SEM AMIANTO)</v>
          </cell>
          <cell r="C3571" t="str">
            <v xml:space="preserve">UN    </v>
          </cell>
          <cell r="D3571">
            <v>421.68</v>
          </cell>
        </row>
        <row r="3572">
          <cell r="A3572">
            <v>34449</v>
          </cell>
          <cell r="B3572" t="str">
            <v>ACO CA-50, 6,3 MM, DOBRADO E CORTADO</v>
          </cell>
          <cell r="C3572" t="str">
            <v xml:space="preserve">KG    </v>
          </cell>
          <cell r="D3572">
            <v>5.01</v>
          </cell>
        </row>
        <row r="3573">
          <cell r="A3573">
            <v>34452</v>
          </cell>
          <cell r="B3573" t="str">
            <v>ACO CA-60, 4,2 MM, DOBRADO E CORTADO</v>
          </cell>
          <cell r="C3573" t="str">
            <v xml:space="preserve">KG    </v>
          </cell>
          <cell r="D3573">
            <v>4.4400000000000004</v>
          </cell>
        </row>
        <row r="3574">
          <cell r="A3574">
            <v>34456</v>
          </cell>
          <cell r="B3574" t="str">
            <v>ACO CA-60, 5,0 MM, DOBRADO E CORTADO</v>
          </cell>
          <cell r="C3574" t="str">
            <v xml:space="preserve">KG    </v>
          </cell>
          <cell r="D3574">
            <v>4.4400000000000004</v>
          </cell>
        </row>
        <row r="3575">
          <cell r="A3575">
            <v>34457</v>
          </cell>
          <cell r="B3575" t="str">
            <v>ACO CA-60, 6,0 MM, DOBRADO E CORTADO</v>
          </cell>
          <cell r="C3575" t="str">
            <v xml:space="preserve">KG    </v>
          </cell>
          <cell r="D3575">
            <v>4.76</v>
          </cell>
        </row>
        <row r="3576">
          <cell r="A3576">
            <v>34458</v>
          </cell>
          <cell r="B3576" t="str">
            <v>TELHA DE FIBROCIMENTO E = 6 MM, DE 3,00 X 1,06 M (SEM AMIANTO)</v>
          </cell>
          <cell r="C3576" t="str">
            <v xml:space="preserve">UN    </v>
          </cell>
          <cell r="D3576">
            <v>98.73</v>
          </cell>
        </row>
        <row r="3577">
          <cell r="A3577">
            <v>34460</v>
          </cell>
          <cell r="B3577" t="str">
            <v>ACO CA-60, 7,0 MM, DOBRADO E CORTADO</v>
          </cell>
          <cell r="C3577" t="str">
            <v xml:space="preserve">KG    </v>
          </cell>
          <cell r="D3577">
            <v>4.8600000000000003</v>
          </cell>
        </row>
        <row r="3578">
          <cell r="A3578">
            <v>34464</v>
          </cell>
          <cell r="B3578" t="str">
            <v>TELHA DE FIBROCIMENTO E = 6 MM, DE 4,10 X 1,06 M (SEM AMIANTO)</v>
          </cell>
          <cell r="C3578" t="str">
            <v xml:space="preserve">UN    </v>
          </cell>
          <cell r="D3578">
            <v>132.46</v>
          </cell>
        </row>
        <row r="3579">
          <cell r="A3579">
            <v>34466</v>
          </cell>
          <cell r="B3579" t="str">
            <v>AJUDANTE DE PINTOR</v>
          </cell>
          <cell r="C3579" t="str">
            <v xml:space="preserve">H     </v>
          </cell>
          <cell r="D3579">
            <v>9.5500000000000007</v>
          </cell>
        </row>
        <row r="3580">
          <cell r="A3580">
            <v>34468</v>
          </cell>
          <cell r="B3580" t="str">
            <v>TELHA DE FIBROCIMENTO E = 6 MM, DE 4,60 X 1,06 M (SEM AMIANTO)</v>
          </cell>
          <cell r="C3580" t="str">
            <v xml:space="preserve">UN    </v>
          </cell>
          <cell r="D3580">
            <v>152.87</v>
          </cell>
        </row>
        <row r="3581">
          <cell r="A3581">
            <v>34469</v>
          </cell>
          <cell r="B3581" t="str">
            <v>AQUECEDOR SOLAR CAPACIDADE DO RESERVATORIO 1000 L, INCLUI 10 PLACAS COLETORAS DE 1,42 M2</v>
          </cell>
          <cell r="C3581" t="str">
            <v xml:space="preserve">UN    </v>
          </cell>
          <cell r="D3581">
            <v>7818.86</v>
          </cell>
        </row>
        <row r="3582">
          <cell r="A3582">
            <v>34472</v>
          </cell>
          <cell r="B3582" t="str">
            <v>AQUECEDOR SOLAR CAPACIDADE DO RESERVATORIO 200 L, INCLUI 2 PLACAS COLETORAS DE 1,42 M2</v>
          </cell>
          <cell r="C3582" t="str">
            <v xml:space="preserve">UN    </v>
          </cell>
          <cell r="D3582">
            <v>2405.62</v>
          </cell>
        </row>
        <row r="3583">
          <cell r="A3583">
            <v>34473</v>
          </cell>
          <cell r="B3583" t="str">
            <v>TELHA DE FIBROCIMENTO E = 8 MM, DE 3,00 X 1,06 M (SEM AMIANTO)</v>
          </cell>
          <cell r="C3583" t="str">
            <v xml:space="preserve">UN    </v>
          </cell>
          <cell r="D3583">
            <v>125.03</v>
          </cell>
        </row>
        <row r="3584">
          <cell r="A3584">
            <v>34476</v>
          </cell>
          <cell r="B3584" t="str">
            <v>AQUECEDOR SOLAR CAPACIDADE DO RESERVATORIO 400L, INCLUI 4 PLACAS COLETORAS DE 1,42 M2</v>
          </cell>
          <cell r="C3584" t="str">
            <v xml:space="preserve">UN    </v>
          </cell>
          <cell r="D3584">
            <v>4077.86</v>
          </cell>
        </row>
        <row r="3585">
          <cell r="A3585">
            <v>34477</v>
          </cell>
          <cell r="B3585" t="str">
            <v>AQUECEDOR SOLAR CAPACIDADE DO RESERVATORIO 600 L, INCLUI 6 PLACAS COLETORAS DE 1,42 M2</v>
          </cell>
          <cell r="C3585" t="str">
            <v xml:space="preserve">UN    </v>
          </cell>
          <cell r="D3585">
            <v>5412.12</v>
          </cell>
        </row>
        <row r="3586">
          <cell r="A3586">
            <v>34479</v>
          </cell>
          <cell r="B3586" t="str">
            <v>CONCRETO USINADO BOMBEAVEL, CLASSE DE RESISTENCIA C40, COM BRITA 0 E 1, SLUMP = 100 +/- 20 MM, INCLUI SERVICO DE BOMBEAMENTO (NBR 8953)</v>
          </cell>
          <cell r="C3586" t="str">
            <v xml:space="preserve">M3    </v>
          </cell>
          <cell r="D3586">
            <v>382.1</v>
          </cell>
        </row>
        <row r="3587">
          <cell r="A3587">
            <v>34480</v>
          </cell>
          <cell r="B3587" t="str">
            <v>TELHA DE FIBROCIMENTO E = 8 MM, DE 4,10 X 1,06 M (SEM AMIANTO)</v>
          </cell>
          <cell r="C3587" t="str">
            <v xml:space="preserve">UN    </v>
          </cell>
          <cell r="D3587">
            <v>170.49</v>
          </cell>
        </row>
        <row r="3588">
          <cell r="A3588">
            <v>34481</v>
          </cell>
          <cell r="B3588" t="str">
            <v>CONCRETO USINADO BOMBEAVEL, CLASSE DE RESISTENCIA C45, COM BRITA 0 E 1, SLUMP = 100 +/- 20 MM, INCLUI SERVICO DE BOMBEAMENTO (NBR 8953)</v>
          </cell>
          <cell r="C3588" t="str">
            <v xml:space="preserve">M3    </v>
          </cell>
          <cell r="D3588">
            <v>429.57</v>
          </cell>
        </row>
        <row r="3589">
          <cell r="A3589">
            <v>34482</v>
          </cell>
          <cell r="B3589" t="str">
            <v>AQUECEDOR SOLAR  CAPACIDADE DO RESERVATORIO 800 L, INCLUI 8 PLACAS COLETORAS DE 1,42 M2</v>
          </cell>
          <cell r="C3589" t="str">
            <v xml:space="preserve">UN    </v>
          </cell>
          <cell r="D3589">
            <v>5054.62</v>
          </cell>
        </row>
        <row r="3590">
          <cell r="A3590">
            <v>34483</v>
          </cell>
          <cell r="B3590" t="str">
            <v>CONCRETO USINADO BOMBEAVEL, CLASSE DE RESISTENCIA C50, COM BRITA 0 E 1, SLUMP = 100 +/- 20 MM, INCLUI SERVICO DE BOMBEAMENTO (NBR 8953)</v>
          </cell>
          <cell r="C3590" t="str">
            <v xml:space="preserve">M3    </v>
          </cell>
          <cell r="D3590">
            <v>509.47</v>
          </cell>
        </row>
        <row r="3591">
          <cell r="A3591">
            <v>34485</v>
          </cell>
          <cell r="B3591" t="str">
            <v>CONCRETO USINADO BOMBEAVEL, CLASSE DE RESISTENCIA C60, COM BRITA 0 E 1, SLUMP = 100 +/- 20 MM, INCLUI SERVICO DE BOMBEAMENTO (NBR 8953)</v>
          </cell>
          <cell r="C3591" t="str">
            <v xml:space="preserve">M3    </v>
          </cell>
          <cell r="D3591">
            <v>654.21</v>
          </cell>
        </row>
        <row r="3592">
          <cell r="A3592">
            <v>34486</v>
          </cell>
          <cell r="B3592" t="str">
            <v>TELHA DE FIBROCIMENTO E = 8 MM, DE 4,60 X 1,06 M (SEM AMIANTO)</v>
          </cell>
          <cell r="C3592" t="str">
            <v xml:space="preserve">UN    </v>
          </cell>
          <cell r="D3592">
            <v>190.95</v>
          </cell>
        </row>
        <row r="3593">
          <cell r="A3593">
            <v>34491</v>
          </cell>
          <cell r="B3593" t="str">
            <v>CONCRETO AUTOADENSAVEL (CAA) CLASSE DE RESISTENCIA C30, ESPALHAMENTO SF2, INCLUI SERVICO DE BOMBEAMENTO (NBR 15823)</v>
          </cell>
          <cell r="C3593" t="str">
            <v xml:space="preserve">M3    </v>
          </cell>
          <cell r="D3593">
            <v>342.58</v>
          </cell>
        </row>
        <row r="3594">
          <cell r="A3594">
            <v>34492</v>
          </cell>
          <cell r="B3594" t="str">
            <v>CONCRETO USINADO BOMBEAVEL, CLASSE DE RESISTENCIA C20, COM BRITA 0 E 1, SLUMP = 100 +/- 20 MM, EXCLUI SERVICO DE BOMBEAMENTO (NBR 8953)</v>
          </cell>
          <cell r="C3594" t="str">
            <v xml:space="preserve">M3    </v>
          </cell>
          <cell r="D3594">
            <v>283.68</v>
          </cell>
        </row>
        <row r="3595">
          <cell r="A3595">
            <v>34493</v>
          </cell>
          <cell r="B3595" t="str">
            <v>CONCRETO USINADO BOMBEAVEL, CLASSE DE RESISTENCIA C25, COM BRITA 0 E 1, SLUMP = 100 +/- 20 MM, EXCLUI SERVICO DE BOMBEAMENTO (NBR 8953)</v>
          </cell>
          <cell r="C3595" t="str">
            <v xml:space="preserve">M3    </v>
          </cell>
          <cell r="D3595">
            <v>294.68</v>
          </cell>
        </row>
        <row r="3596">
          <cell r="A3596">
            <v>34494</v>
          </cell>
          <cell r="B3596" t="str">
            <v>CONCRETO USINADO BOMBEAVEL, CLASSE DE RESISTENCIA C30, COM BRITA 0 E 1, SLUMP = 100 +/- 20 MM, EXCLUI SERVICO DE BOMBEAMENTO (NBR 8953)</v>
          </cell>
          <cell r="C3596" t="str">
            <v xml:space="preserve">M3    </v>
          </cell>
          <cell r="D3596">
            <v>307.76</v>
          </cell>
        </row>
        <row r="3597">
          <cell r="A3597">
            <v>34495</v>
          </cell>
          <cell r="B3597" t="str">
            <v>CONCRETO USINADO BOMBEAVEL, CLASSE DE RESISTENCIA C35, COM BRITA 0 E 1, SLUMP = 100 +/- 20 MM, EXCLUI SERVICO DE BOMBEAMENTO (NBR 8953)</v>
          </cell>
          <cell r="C3597" t="str">
            <v xml:space="preserve">M3    </v>
          </cell>
          <cell r="D3597">
            <v>320.91000000000003</v>
          </cell>
        </row>
        <row r="3598">
          <cell r="A3598">
            <v>34496</v>
          </cell>
          <cell r="B3598" t="str">
            <v>CONCRETO USINADO BOMBEAVEL, CLASSE DE RESISTENCIA C40, COM BRITA 0 E 1, SLUMP = 100 +/- 20 MM, EXCLUI SERVICO DE BOMBEAMENTO (NBR 8953)</v>
          </cell>
          <cell r="C3598" t="str">
            <v xml:space="preserve">M3    </v>
          </cell>
          <cell r="D3598">
            <v>335.21</v>
          </cell>
        </row>
        <row r="3599">
          <cell r="A3599">
            <v>34497</v>
          </cell>
          <cell r="B3599" t="str">
            <v>CONCRETO USINADO BOMBEAVEL, CLASSE DE RESISTENCIA C80, COM BRITA 0 E 1, SLUMP = 100 +/- 20 MM, EXCLUI SERVICO DE BOMBEAMENTO (NBR 8953)</v>
          </cell>
          <cell r="C3599" t="str">
            <v xml:space="preserve">M3    </v>
          </cell>
          <cell r="D3599">
            <v>903.15</v>
          </cell>
        </row>
        <row r="3600">
          <cell r="A3600">
            <v>34498</v>
          </cell>
          <cell r="B3600" t="str">
            <v>CONE DE SINALIZACAO EM PVC FLEXIVEL, H = 70 / 76 CM (NBR 15071)</v>
          </cell>
          <cell r="C3600" t="str">
            <v xml:space="preserve">UN    </v>
          </cell>
          <cell r="D3600">
            <v>76.8</v>
          </cell>
        </row>
        <row r="3601">
          <cell r="A3601">
            <v>34500</v>
          </cell>
          <cell r="B3601" t="str">
            <v>COORDENADOR/GERENTE DE OBRA</v>
          </cell>
          <cell r="C3601" t="str">
            <v xml:space="preserve">H     </v>
          </cell>
          <cell r="D3601">
            <v>171.01</v>
          </cell>
        </row>
        <row r="3602">
          <cell r="A3602">
            <v>34514</v>
          </cell>
          <cell r="B3602" t="str">
            <v>CHAPA DE MDF BRANCO LISO 1 FACE, E = 15 MM, DE *2,75 X 1,85* M</v>
          </cell>
          <cell r="C3602" t="str">
            <v xml:space="preserve">M2    </v>
          </cell>
          <cell r="D3602">
            <v>26.51</v>
          </cell>
        </row>
        <row r="3603">
          <cell r="A3603">
            <v>34519</v>
          </cell>
          <cell r="B3603" t="str">
            <v>CRUZETA DE CONCRETO LEVE, COMP. 2000 MM SECAO, 90 X 90 MM</v>
          </cell>
          <cell r="C3603" t="str">
            <v xml:space="preserve">UN    </v>
          </cell>
          <cell r="D3603">
            <v>73.459999999999994</v>
          </cell>
        </row>
        <row r="3604">
          <cell r="A3604">
            <v>34544</v>
          </cell>
          <cell r="B3604" t="str">
            <v>DISJUNTOR  TERMOMAGNETICO TRIPOLAR 3 X 400 A / ICC - 25 KA</v>
          </cell>
          <cell r="C3604" t="str">
            <v xml:space="preserve">UN    </v>
          </cell>
          <cell r="D3604">
            <v>1050.49</v>
          </cell>
        </row>
        <row r="3605">
          <cell r="A3605">
            <v>34546</v>
          </cell>
          <cell r="B3605" t="str">
            <v>MASSA PARA TEXTURA RUSTICA DE BASE ACRILICA, COR BRANCA, USO INTERNO E EXTERNO</v>
          </cell>
          <cell r="C3605" t="str">
            <v xml:space="preserve">KG    </v>
          </cell>
          <cell r="D3605">
            <v>5.58</v>
          </cell>
        </row>
        <row r="3606">
          <cell r="A3606">
            <v>34547</v>
          </cell>
          <cell r="B3606" t="str">
            <v>TELA DE ACO SOLDADA GALVANIZADA/ZINCADA PARA ALVENARIA, FIO  D = *1,20 A 1,70* MM, MALHA 15 X 15 MM, (C X L) *50 X 12* CM</v>
          </cell>
          <cell r="C3606" t="str">
            <v xml:space="preserve">M     </v>
          </cell>
          <cell r="D3606">
            <v>2.92</v>
          </cell>
        </row>
        <row r="3607">
          <cell r="A3607">
            <v>34548</v>
          </cell>
          <cell r="B3607" t="str">
            <v>TELA DE ACO SOLDADA GALVANIZADA/ZINCADA PARA ALVENARIA, FIO  D = *1,20 A 1,70* MM, MALHA 15 X 15 MM, (C X L) *50 X 17,5* CM</v>
          </cell>
          <cell r="C3607" t="str">
            <v xml:space="preserve">M     </v>
          </cell>
          <cell r="D3607">
            <v>2.85</v>
          </cell>
        </row>
        <row r="3608">
          <cell r="A3608">
            <v>34549</v>
          </cell>
          <cell r="B3608" t="str">
            <v>ARGILA EXPANDIDA, GRANULOMETRIA 2215</v>
          </cell>
          <cell r="C3608" t="str">
            <v xml:space="preserve">M3    </v>
          </cell>
          <cell r="D3608">
            <v>191.96</v>
          </cell>
        </row>
        <row r="3609">
          <cell r="A3609">
            <v>34550</v>
          </cell>
          <cell r="B3609" t="str">
            <v>TELA DE ACO SOLDADA GALVANIZADA/ZINCADA PARA ALVENARIA, FIO D = *1,20 A 1,70* MM, MALHA 15 X 15 MM, (C X L) *50 X 6* CM</v>
          </cell>
          <cell r="C3609" t="str">
            <v xml:space="preserve">M     </v>
          </cell>
          <cell r="D3609">
            <v>1.01</v>
          </cell>
        </row>
        <row r="3610">
          <cell r="A3610">
            <v>34551</v>
          </cell>
          <cell r="B3610" t="str">
            <v>AUXILIAR DE AZULEJISTA</v>
          </cell>
          <cell r="C3610" t="str">
            <v xml:space="preserve">H     </v>
          </cell>
          <cell r="D3610">
            <v>8.66</v>
          </cell>
        </row>
        <row r="3611">
          <cell r="A3611">
            <v>34555</v>
          </cell>
          <cell r="B3611" t="str">
            <v>BLOCO VEDACAO CONCRETO APARENTE 19 X 19 X 39 CM  (CLASSE C - NBR 6136)</v>
          </cell>
          <cell r="C3611" t="str">
            <v xml:space="preserve">UN    </v>
          </cell>
          <cell r="D3611">
            <v>2.69</v>
          </cell>
        </row>
        <row r="3612">
          <cell r="A3612">
            <v>34556</v>
          </cell>
          <cell r="B3612" t="str">
            <v>BLOCO CONCRETO ESTRUTURAL 14 X 19 X 29 CM, FBK 10 MPA (NBR 6136)</v>
          </cell>
          <cell r="C3612" t="str">
            <v xml:space="preserve">UN    </v>
          </cell>
          <cell r="D3612">
            <v>2.63</v>
          </cell>
        </row>
        <row r="3613">
          <cell r="A3613">
            <v>34557</v>
          </cell>
          <cell r="B3613" t="str">
            <v>TELA DE ACO SOLDADA GALVANIZADA/ZINCADA PARA ALVENARIA, FIO D = *1,20 A 1,70* MM, MALHA 15 X 15 MM, (C X L) *50 X 7,5* CM</v>
          </cell>
          <cell r="C3613" t="str">
            <v xml:space="preserve">M     </v>
          </cell>
          <cell r="D3613">
            <v>1.79</v>
          </cell>
        </row>
        <row r="3614">
          <cell r="A3614">
            <v>34558</v>
          </cell>
          <cell r="B3614" t="str">
            <v>TELA DE ACO SOLDADA GALVANIZADA/ZINCADA PARA ALVENARIA, FIO D = *1,20 A 1,70* MM, MALHA 15 X 15 MM, (C X L) *50 X 10,5* CM</v>
          </cell>
          <cell r="C3614" t="str">
            <v xml:space="preserve">M     </v>
          </cell>
          <cell r="D3614">
            <v>1.91</v>
          </cell>
        </row>
        <row r="3615">
          <cell r="A3615">
            <v>34562</v>
          </cell>
          <cell r="B3615" t="str">
            <v>ARAME RECOZIDO 16 BWG, 1,60 MM (0,016 KG/M)</v>
          </cell>
          <cell r="C3615" t="str">
            <v xml:space="preserve">KG    </v>
          </cell>
          <cell r="D3615">
            <v>7.44</v>
          </cell>
        </row>
        <row r="3616">
          <cell r="A3616">
            <v>34564</v>
          </cell>
          <cell r="B3616" t="str">
            <v>BLOCO CONCRETO ESTRUTURAL 14 X 19 X 29 CM, FBK 14 MPA (NBR 6136)</v>
          </cell>
          <cell r="C3616" t="str">
            <v xml:space="preserve">UN    </v>
          </cell>
          <cell r="D3616">
            <v>3.28</v>
          </cell>
        </row>
        <row r="3617">
          <cell r="A3617">
            <v>34565</v>
          </cell>
          <cell r="B3617" t="str">
            <v>BLOCO CONCRETO ESTRUTURAL 14 X 19 X 29 CM, FBK 16 MPA (NBR 6136)</v>
          </cell>
          <cell r="C3617" t="str">
            <v xml:space="preserve">UN    </v>
          </cell>
          <cell r="D3617">
            <v>3.79</v>
          </cell>
        </row>
        <row r="3618">
          <cell r="A3618">
            <v>34566</v>
          </cell>
          <cell r="B3618" t="str">
            <v>BLOCO CONCRETO ESTRUTURAL 14 X 19 X 29 CM, FBK 6 MPA (NBR 6136)</v>
          </cell>
          <cell r="C3618" t="str">
            <v xml:space="preserve">UN    </v>
          </cell>
          <cell r="D3618">
            <v>2.0499999999999998</v>
          </cell>
        </row>
        <row r="3619">
          <cell r="A3619">
            <v>34567</v>
          </cell>
          <cell r="B3619" t="str">
            <v>BLOCO CONCRETO ESTRUTURAL 14 X 19 X 29 CM, FBK 8 MPA (NBR 6136)</v>
          </cell>
          <cell r="C3619" t="str">
            <v xml:space="preserve">UN    </v>
          </cell>
          <cell r="D3619">
            <v>2.2999999999999998</v>
          </cell>
        </row>
        <row r="3620">
          <cell r="A3620">
            <v>34568</v>
          </cell>
          <cell r="B3620" t="str">
            <v>BLOCO CONCRETO ESTRUTURAL 14 X 19 X 39 CM, FBK 10 MPA (NBR 6136)</v>
          </cell>
          <cell r="C3620" t="str">
            <v xml:space="preserve">UN    </v>
          </cell>
          <cell r="D3620">
            <v>3.01</v>
          </cell>
        </row>
        <row r="3621">
          <cell r="A3621">
            <v>34569</v>
          </cell>
          <cell r="B3621" t="str">
            <v>BLOCO CONCRETO ESTRUTURAL 14 X 19 X 39 CM, FBK 12 MPA (NBR 6136)</v>
          </cell>
          <cell r="C3621" t="str">
            <v xml:space="preserve">UN    </v>
          </cell>
          <cell r="D3621">
            <v>3.08</v>
          </cell>
        </row>
        <row r="3622">
          <cell r="A3622">
            <v>34570</v>
          </cell>
          <cell r="B3622" t="str">
            <v>BLOCO CONCRETO ESTRUTURAL 14 X 19 X 39 CM, FBK 14 MPA (NBR 6136)</v>
          </cell>
          <cell r="C3622" t="str">
            <v xml:space="preserve">UN    </v>
          </cell>
          <cell r="D3622">
            <v>3.29</v>
          </cell>
        </row>
        <row r="3623">
          <cell r="A3623">
            <v>34571</v>
          </cell>
          <cell r="B3623" t="str">
            <v>BLOCO CONCRETO ESTRUTURAL 14 X 19 X 39 CM, FBK 6 MPA (NBR 6136)</v>
          </cell>
          <cell r="C3623" t="str">
            <v xml:space="preserve">UN    </v>
          </cell>
          <cell r="D3623">
            <v>2.57</v>
          </cell>
        </row>
        <row r="3624">
          <cell r="A3624">
            <v>34573</v>
          </cell>
          <cell r="B3624" t="str">
            <v>BLOCO CONCRETO ESTRUTURAL 14 X 19 X 39 CM, FBK 8 MPA (NBR 6136)</v>
          </cell>
          <cell r="C3624" t="str">
            <v xml:space="preserve">UN    </v>
          </cell>
          <cell r="D3624">
            <v>2.71</v>
          </cell>
        </row>
        <row r="3625">
          <cell r="A3625">
            <v>34576</v>
          </cell>
          <cell r="B3625" t="str">
            <v>BLOCO CONCRETO ESTRUTURAL 19 X 19 X 39 CM, FBK 10 MPA (NBR 6136)</v>
          </cell>
          <cell r="C3625" t="str">
            <v xml:space="preserve">UN    </v>
          </cell>
          <cell r="D3625">
            <v>3.75</v>
          </cell>
        </row>
        <row r="3626">
          <cell r="A3626">
            <v>34577</v>
          </cell>
          <cell r="B3626" t="str">
            <v>BLOCO CONCRETO ESTRUTURAL 19 X 19 X 39 CM, FBK 12 MPA (NBR 6136)</v>
          </cell>
          <cell r="C3626" t="str">
            <v xml:space="preserve">UN    </v>
          </cell>
          <cell r="D3626">
            <v>4</v>
          </cell>
        </row>
        <row r="3627">
          <cell r="A3627">
            <v>34578</v>
          </cell>
          <cell r="B3627" t="str">
            <v>BLOCO CONCRETO ESTRUTURAL 19 X 19 X 39 CM, FBK 14 MPA (NBR 6136)</v>
          </cell>
          <cell r="C3627" t="str">
            <v xml:space="preserve">UN    </v>
          </cell>
          <cell r="D3627">
            <v>4.4400000000000004</v>
          </cell>
        </row>
        <row r="3628">
          <cell r="A3628">
            <v>34579</v>
          </cell>
          <cell r="B3628" t="str">
            <v>BLOCO CONCRETO ESTRUTURAL 19 X 19 X 39 CM, FBK 16 MPA (NBR 6136)</v>
          </cell>
          <cell r="C3628" t="str">
            <v xml:space="preserve">UN    </v>
          </cell>
          <cell r="D3628">
            <v>5.68</v>
          </cell>
        </row>
        <row r="3629">
          <cell r="A3629">
            <v>34580</v>
          </cell>
          <cell r="B3629" t="str">
            <v>BLOCO CONCRETO ESTRUTURAL 19 X 19 X 39 CM, FBK 8 MPA (NBR 6136)</v>
          </cell>
          <cell r="C3629" t="str">
            <v xml:space="preserve">UN    </v>
          </cell>
          <cell r="D3629">
            <v>3.57</v>
          </cell>
        </row>
        <row r="3630">
          <cell r="A3630">
            <v>34583</v>
          </cell>
          <cell r="B3630" t="str">
            <v>BLOCO DE GESSO COMPACTO, BRANCO, E = 10 CM, *67 X 50* CM</v>
          </cell>
          <cell r="C3630" t="str">
            <v xml:space="preserve">M2    </v>
          </cell>
          <cell r="D3630">
            <v>52.4</v>
          </cell>
        </row>
        <row r="3631">
          <cell r="A3631">
            <v>34584</v>
          </cell>
          <cell r="B3631" t="str">
            <v>BLOCO DE GESSO VAZADO BRANCO, E = *7* CM, *67 X 50* CM</v>
          </cell>
          <cell r="C3631" t="str">
            <v xml:space="preserve">M2    </v>
          </cell>
          <cell r="D3631">
            <v>29.33</v>
          </cell>
        </row>
        <row r="3632">
          <cell r="A3632">
            <v>34585</v>
          </cell>
          <cell r="B3632" t="str">
            <v>BLOCO ESTRUTURAL CERAMICO 14 X 19 X 29 CM, 3,0 MPA (NBR 15270)</v>
          </cell>
          <cell r="C3632" t="str">
            <v xml:space="preserve">UN    </v>
          </cell>
          <cell r="D3632">
            <v>1.48</v>
          </cell>
        </row>
        <row r="3633">
          <cell r="A3633">
            <v>34586</v>
          </cell>
          <cell r="B3633" t="str">
            <v>BLOCO ESTRUTURAL CERAMICO 14 X 19 X 29 CM, 6,0 MPA (NBR 15270)</v>
          </cell>
          <cell r="C3633" t="str">
            <v xml:space="preserve">UN    </v>
          </cell>
          <cell r="D3633">
            <v>1.5</v>
          </cell>
        </row>
        <row r="3634">
          <cell r="A3634">
            <v>34588</v>
          </cell>
          <cell r="B3634" t="str">
            <v>BLOCO ESTRUTURAL CERAMICO 14 X 19 X 39 CM, 6,0 MPA (NBR 15270)</v>
          </cell>
          <cell r="C3634" t="str">
            <v xml:space="preserve">UN    </v>
          </cell>
          <cell r="D3634">
            <v>1.93</v>
          </cell>
        </row>
        <row r="3635">
          <cell r="A3635">
            <v>34590</v>
          </cell>
          <cell r="B3635" t="str">
            <v>BLOCO ESTRUTURAL CERAMICO 19 X 19 X 29 CM, 6,0 MPA (NBR 15270)</v>
          </cell>
          <cell r="C3635" t="str">
            <v xml:space="preserve">UN    </v>
          </cell>
          <cell r="D3635">
            <v>2.08</v>
          </cell>
        </row>
        <row r="3636">
          <cell r="A3636">
            <v>34591</v>
          </cell>
          <cell r="B3636" t="str">
            <v>BLOCO ESTRUTURAL CERAMICO 19 X 19 X 39 CM, 6,0 MPA (NBR 15270)</v>
          </cell>
          <cell r="C3636" t="str">
            <v xml:space="preserve">UN    </v>
          </cell>
          <cell r="D3636">
            <v>2.6</v>
          </cell>
        </row>
        <row r="3637">
          <cell r="A3637">
            <v>34592</v>
          </cell>
          <cell r="B3637" t="str">
            <v>BLOCO VEDACAO CONCRETO 14 X 19 X 29 CM (CLASSE C - NBR 6136)</v>
          </cell>
          <cell r="C3637" t="str">
            <v xml:space="preserve">UN    </v>
          </cell>
          <cell r="D3637">
            <v>1.83</v>
          </cell>
        </row>
        <row r="3638">
          <cell r="A3638">
            <v>34599</v>
          </cell>
          <cell r="B3638" t="str">
            <v>BLOCO VEDACAO CONCRETO APARENTE 9 X 19 X 39 CM (CLASSE C - NBR 6136)</v>
          </cell>
          <cell r="C3638" t="str">
            <v xml:space="preserve">UN    </v>
          </cell>
          <cell r="D3638">
            <v>1.92</v>
          </cell>
        </row>
        <row r="3639">
          <cell r="A3639">
            <v>34600</v>
          </cell>
          <cell r="B3639" t="str">
            <v>BLOCO VEDACAO CONCRETO CELULAR AUTOCLAVADO 15 X 30 X 60 CM (E X A X C)</v>
          </cell>
          <cell r="C3639" t="str">
            <v xml:space="preserve">M2    </v>
          </cell>
          <cell r="D3639">
            <v>73.650000000000006</v>
          </cell>
        </row>
        <row r="3640">
          <cell r="A3640">
            <v>34602</v>
          </cell>
          <cell r="B3640" t="str">
            <v>CABO FLEXIVEL PVC 750 V, 2 CONDUTORES DE 1,5 MM2</v>
          </cell>
          <cell r="C3640" t="str">
            <v xml:space="preserve">M     </v>
          </cell>
          <cell r="D3640">
            <v>2.4</v>
          </cell>
        </row>
        <row r="3641">
          <cell r="A3641">
            <v>34603</v>
          </cell>
          <cell r="B3641" t="str">
            <v>CABO FLEXIVEL PVC 750 V, 2 CONDUTORES DE 10,0 MM2</v>
          </cell>
          <cell r="C3641" t="str">
            <v xml:space="preserve">M     </v>
          </cell>
          <cell r="D3641">
            <v>11.55</v>
          </cell>
        </row>
        <row r="3642">
          <cell r="A3642">
            <v>34606</v>
          </cell>
          <cell r="B3642" t="str">
            <v>DISJUNTOR TIPO NEMA, BIPOLAR 60 ATE 100A, TENSAO MAXIMA 415 V</v>
          </cell>
          <cell r="C3642" t="str">
            <v xml:space="preserve">UN    </v>
          </cell>
          <cell r="D3642">
            <v>67.86</v>
          </cell>
        </row>
        <row r="3643">
          <cell r="A3643">
            <v>34607</v>
          </cell>
          <cell r="B3643" t="str">
            <v>CABO FLEXIVEL PVC 750 V, 2 CONDUTORES DE 4,0 MM2</v>
          </cell>
          <cell r="C3643" t="str">
            <v xml:space="preserve">M     </v>
          </cell>
          <cell r="D3643">
            <v>5.15</v>
          </cell>
        </row>
        <row r="3644">
          <cell r="A3644">
            <v>34609</v>
          </cell>
          <cell r="B3644" t="str">
            <v>CABO FLEXIVEL PVC 750 V, 2 CONDUTORES DE 6,0 MM2</v>
          </cell>
          <cell r="C3644" t="str">
            <v xml:space="preserve">M     </v>
          </cell>
          <cell r="D3644">
            <v>7.73</v>
          </cell>
        </row>
        <row r="3645">
          <cell r="A3645">
            <v>34612</v>
          </cell>
          <cell r="B3645" t="str">
            <v>GABIAO TIPO CAIXA PARA SOLO REFORCADO, MALHA HEXAGONAL DE DUPLA TORCAO 8 X 10 CM (ZN/ AL + PVC), FIO 2,7 MM, DIMENSOES 2,0 X 1,0 X 0,5 M, COM CAUDA DE 3,0 M</v>
          </cell>
          <cell r="C3645" t="str">
            <v xml:space="preserve">UN    </v>
          </cell>
          <cell r="D3645">
            <v>580.35</v>
          </cell>
        </row>
        <row r="3646">
          <cell r="A3646">
            <v>34614</v>
          </cell>
          <cell r="B3646" t="str">
            <v>TELA EM MALHA HEXAGONAL DUPLA TORCAO 8 X 10 CM (ZN/AL + PVC), FIO 2,7 MM, DIMENSOES 0,5 X 1,0 X 4,0 M (SOLO REFORCADO).</v>
          </cell>
          <cell r="C3646" t="str">
            <v xml:space="preserve">UN    </v>
          </cell>
          <cell r="D3646">
            <v>681.76</v>
          </cell>
        </row>
        <row r="3647">
          <cell r="A3647">
            <v>34616</v>
          </cell>
          <cell r="B3647" t="str">
            <v>DISJUNTOR TIPO DIN/IEC, BIPOLAR DE 6 ATE 32A</v>
          </cell>
          <cell r="C3647" t="str">
            <v xml:space="preserve">UN    </v>
          </cell>
          <cell r="D3647">
            <v>36.380000000000003</v>
          </cell>
        </row>
        <row r="3648">
          <cell r="A3648">
            <v>34618</v>
          </cell>
          <cell r="B3648" t="str">
            <v>CABO FLEXIVEL PVC 750 V, 3 CONDUTORES DE 1,5 MM2</v>
          </cell>
          <cell r="C3648" t="str">
            <v xml:space="preserve">M     </v>
          </cell>
          <cell r="D3648">
            <v>3.18</v>
          </cell>
        </row>
        <row r="3649">
          <cell r="A3649">
            <v>34620</v>
          </cell>
          <cell r="B3649" t="str">
            <v>CABO FLEXIVEL PVC 750 V, 3 CONDUTORES DE 10,0 MM2</v>
          </cell>
          <cell r="C3649" t="str">
            <v xml:space="preserve">M     </v>
          </cell>
          <cell r="D3649">
            <v>15.94</v>
          </cell>
        </row>
        <row r="3650">
          <cell r="A3650">
            <v>34621</v>
          </cell>
          <cell r="B3650" t="str">
            <v>CABO FLEXIVEL PVC 750 V, 3 CONDUTORES DE 4,0 MM2</v>
          </cell>
          <cell r="C3650" t="str">
            <v xml:space="preserve">M     </v>
          </cell>
          <cell r="D3650">
            <v>7.39</v>
          </cell>
        </row>
        <row r="3651">
          <cell r="A3651">
            <v>34622</v>
          </cell>
          <cell r="B3651" t="str">
            <v>CABO FLEXIVEL PVC 750 V, 3 CONDUTORES DE 6,0 MM2</v>
          </cell>
          <cell r="C3651" t="str">
            <v xml:space="preserve">M     </v>
          </cell>
          <cell r="D3651">
            <v>10.48</v>
          </cell>
        </row>
        <row r="3652">
          <cell r="A3652">
            <v>34623</v>
          </cell>
          <cell r="B3652" t="str">
            <v>DISJUNTOR TIPO DIN/IEC, BIPOLAR 40 ATE 50A</v>
          </cell>
          <cell r="C3652" t="str">
            <v xml:space="preserve">UN    </v>
          </cell>
          <cell r="D3652">
            <v>35.82</v>
          </cell>
        </row>
        <row r="3653">
          <cell r="A3653">
            <v>34624</v>
          </cell>
          <cell r="B3653" t="str">
            <v>CABO FLEXIVEL PVC 750 V, 4 CONDUTORES DE 1,5 MM2</v>
          </cell>
          <cell r="C3653" t="str">
            <v xml:space="preserve">M     </v>
          </cell>
          <cell r="D3653">
            <v>4.07</v>
          </cell>
        </row>
        <row r="3654">
          <cell r="A3654">
            <v>34626</v>
          </cell>
          <cell r="B3654" t="str">
            <v>CABO FLEXIVEL PVC 750 V, 4 CONDUTORES DE 10,0 MM2</v>
          </cell>
          <cell r="C3654" t="str">
            <v xml:space="preserve">M     </v>
          </cell>
          <cell r="D3654">
            <v>21.92</v>
          </cell>
        </row>
        <row r="3655">
          <cell r="A3655">
            <v>34627</v>
          </cell>
          <cell r="B3655" t="str">
            <v>CABO FLEXIVEL PVC 750 V, 4 CONDUTORES DE 4,0 MM2</v>
          </cell>
          <cell r="C3655" t="str">
            <v xml:space="preserve">M     </v>
          </cell>
          <cell r="D3655">
            <v>9.44</v>
          </cell>
        </row>
        <row r="3656">
          <cell r="A3656">
            <v>34628</v>
          </cell>
          <cell r="B3656" t="str">
            <v>DISJUNTOR TIPO DIN/IEC, BIPOLAR 63 A</v>
          </cell>
          <cell r="C3656" t="str">
            <v xml:space="preserve">UN    </v>
          </cell>
          <cell r="D3656">
            <v>51.31</v>
          </cell>
        </row>
        <row r="3657">
          <cell r="A3657">
            <v>34629</v>
          </cell>
          <cell r="B3657" t="str">
            <v>CABO FLEXIVEL PVC 750 V, 4 CONDUTORES DE 6,0 MM2</v>
          </cell>
          <cell r="C3657" t="str">
            <v xml:space="preserve">M     </v>
          </cell>
          <cell r="D3657">
            <v>13.82</v>
          </cell>
        </row>
        <row r="3658">
          <cell r="A3658">
            <v>34630</v>
          </cell>
          <cell r="B3658" t="str">
            <v>GABIAO TIPO CAIXA TRAPEZOIDAL PARA SOLO REFORCADO, MALHA HEXAGONAL DE DUPLA TORCAO 8 X 10 CM (ZN/ AL + PVC), FIO 2,7 MM, DIMENSOES 4,0 X 2,0 X 0,6 M, COM INCLINACAO DE 70 GRAUS</v>
          </cell>
          <cell r="C3658" t="str">
            <v xml:space="preserve">UN    </v>
          </cell>
          <cell r="D3658">
            <v>749.37</v>
          </cell>
        </row>
        <row r="3659">
          <cell r="A3659">
            <v>34633</v>
          </cell>
          <cell r="B3659" t="str">
            <v>GABIAO TIPO CAIXA PARA SOLO REFORCADO, MALHA HEXAGONAL DE DUPLA TORCAO 8 X 10 CM (ZN/ AL + PVC), FIO 2,7 MM, DIMENSOES 2,0 X 1,0 X 1,0 M, COM CAUDA DE 4,0 M</v>
          </cell>
          <cell r="C3659" t="str">
            <v xml:space="preserve">UN    </v>
          </cell>
          <cell r="D3659">
            <v>822.62</v>
          </cell>
        </row>
        <row r="3660">
          <cell r="A3660">
            <v>34635</v>
          </cell>
          <cell r="B3660" t="str">
            <v>GABIAO TIPO CAIXA PARA SOLO REFORCADO, MALHA HEXAGONAL DE DUPLA TORCAO 8 X 10 CM (ZN/ AL + PVC), FIO 2,7 MM, DIMENSOES 2,0 X 1,0 X 1,0 M, COM CAUDA DE 3,0 M</v>
          </cell>
          <cell r="C3660" t="str">
            <v xml:space="preserve">UN    </v>
          </cell>
          <cell r="D3660">
            <v>746.3</v>
          </cell>
        </row>
        <row r="3661">
          <cell r="A3661">
            <v>34636</v>
          </cell>
          <cell r="B3661" t="str">
            <v>CAIXA D'AGUA EM POLIETILENO 1000 LITROS, COM TAMPA</v>
          </cell>
          <cell r="C3661" t="str">
            <v xml:space="preserve">UN    </v>
          </cell>
          <cell r="D3661">
            <v>274.12</v>
          </cell>
        </row>
        <row r="3662">
          <cell r="A3662">
            <v>34637</v>
          </cell>
          <cell r="B3662" t="str">
            <v>CAIXA D'AGUA EM POLIETILENO 500 LITROS, COM TAMPA</v>
          </cell>
          <cell r="C3662" t="str">
            <v xml:space="preserve">UN    </v>
          </cell>
          <cell r="D3662">
            <v>157.38</v>
          </cell>
        </row>
        <row r="3663">
          <cell r="A3663">
            <v>34638</v>
          </cell>
          <cell r="B3663" t="str">
            <v>CAIXA D'AGUA EM POLIETILENO 750 LITROS, COM TAMPA</v>
          </cell>
          <cell r="C3663" t="str">
            <v xml:space="preserve">UN    </v>
          </cell>
          <cell r="D3663">
            <v>269.89</v>
          </cell>
        </row>
        <row r="3664">
          <cell r="A3664">
            <v>34639</v>
          </cell>
          <cell r="B3664" t="str">
            <v>CAIXA D'AGUA EM POLIETILENO 1500 LITROS, COM TAMPA</v>
          </cell>
          <cell r="C3664" t="str">
            <v xml:space="preserve">UN    </v>
          </cell>
          <cell r="D3664">
            <v>556.73</v>
          </cell>
        </row>
        <row r="3665">
          <cell r="A3665">
            <v>34640</v>
          </cell>
          <cell r="B3665" t="str">
            <v>CAIXA D'AGUA EM POLIETILENO 2000 LITROS, COM TAMPA</v>
          </cell>
          <cell r="C3665" t="str">
            <v xml:space="preserve">UN    </v>
          </cell>
          <cell r="D3665">
            <v>625.35</v>
          </cell>
        </row>
        <row r="3666">
          <cell r="A3666">
            <v>34641</v>
          </cell>
          <cell r="B3666" t="str">
            <v>CAIXA INSPECAO EM CONCRETO PARA ATERRAMENTO E PARA RAIOS DIAMETRO = 300 MM</v>
          </cell>
          <cell r="C3666" t="str">
            <v xml:space="preserve">UN    </v>
          </cell>
          <cell r="D3666">
            <v>55.04</v>
          </cell>
        </row>
        <row r="3667">
          <cell r="A3667">
            <v>34643</v>
          </cell>
          <cell r="B3667" t="str">
            <v>CAIXA INSPECAO EM POLIETILENO PARA ATERRAMENTO E PARA RAIOS DIAMETRO = 300 MM</v>
          </cell>
          <cell r="C3667" t="str">
            <v xml:space="preserve">UN    </v>
          </cell>
          <cell r="D3667">
            <v>10.42</v>
          </cell>
        </row>
        <row r="3668">
          <cell r="A3668">
            <v>34647</v>
          </cell>
          <cell r="B3668" t="str">
            <v>CANALETA ESTRUTURAL CERAMICA, 14 X 19 X 29 CM, 4,0 MPA (NBR 15270)</v>
          </cell>
          <cell r="C3668" t="str">
            <v xml:space="preserve">UN    </v>
          </cell>
          <cell r="D3668">
            <v>1.96</v>
          </cell>
        </row>
        <row r="3669">
          <cell r="A3669">
            <v>34649</v>
          </cell>
          <cell r="B3669" t="str">
            <v>CANALETA ESTRUTURAL CERAMICA, 14 X 19 X 29 CM, 6,0 MPA (NBR 15270)</v>
          </cell>
          <cell r="C3669" t="str">
            <v xml:space="preserve">UN    </v>
          </cell>
          <cell r="D3669">
            <v>2.02</v>
          </cell>
        </row>
        <row r="3670">
          <cell r="A3670">
            <v>34652</v>
          </cell>
          <cell r="B3670" t="str">
            <v>CANALETA ESTRUTURAL CERAMICA, 14 X 19 X 39 CM, 4,0 MPA (NBR 15270)</v>
          </cell>
          <cell r="C3670" t="str">
            <v xml:space="preserve">UN    </v>
          </cell>
          <cell r="D3670">
            <v>2.75</v>
          </cell>
        </row>
        <row r="3671">
          <cell r="A3671">
            <v>34653</v>
          </cell>
          <cell r="B3671" t="str">
            <v>DISJUNTOR TIPO DIN/IEC, MONOPOLAR DE 6  ATE  32A</v>
          </cell>
          <cell r="C3671" t="str">
            <v xml:space="preserve">UN    </v>
          </cell>
          <cell r="D3671">
            <v>6.34</v>
          </cell>
        </row>
        <row r="3672">
          <cell r="A3672">
            <v>34655</v>
          </cell>
          <cell r="B3672" t="str">
            <v>CANALETA ESTRUTURAL CERAMICA, 14 X 19 X 39 CM, 6,0 MPA (NBR 15270)</v>
          </cell>
          <cell r="C3672" t="str">
            <v xml:space="preserve">UN    </v>
          </cell>
          <cell r="D3672">
            <v>2.66</v>
          </cell>
        </row>
        <row r="3673">
          <cell r="A3673">
            <v>34659</v>
          </cell>
          <cell r="B3673" t="str">
            <v>CHAPA DE MDF BRANCO LISO 1 FACE, E = 12 MM, DE *2,75 X 1,85* M</v>
          </cell>
          <cell r="C3673" t="str">
            <v xml:space="preserve">M2    </v>
          </cell>
          <cell r="D3673">
            <v>23.93</v>
          </cell>
        </row>
        <row r="3674">
          <cell r="A3674">
            <v>34660</v>
          </cell>
          <cell r="B3674" t="str">
            <v>CHAPA DE MDF BRANCO LISO 1 FACE, E = 18 MM, DE *2,75 X 1,85* M</v>
          </cell>
          <cell r="C3674" t="str">
            <v xml:space="preserve">M2    </v>
          </cell>
          <cell r="D3674">
            <v>33.64</v>
          </cell>
        </row>
        <row r="3675">
          <cell r="A3675">
            <v>34661</v>
          </cell>
          <cell r="B3675" t="str">
            <v>CHAPA DE MDF BRANCO LISO 1 FACE, E = 25 MM, DE *2,75 X 1,85* M</v>
          </cell>
          <cell r="C3675" t="str">
            <v xml:space="preserve">M2    </v>
          </cell>
          <cell r="D3675">
            <v>48.32</v>
          </cell>
        </row>
        <row r="3676">
          <cell r="A3676">
            <v>34664</v>
          </cell>
          <cell r="B3676" t="str">
            <v>CHAPA DE MDF BRANCO LISO 2 FACES, E = 15 MM, DE *2,75 X 1,85* M</v>
          </cell>
          <cell r="C3676" t="str">
            <v xml:space="preserve">M2    </v>
          </cell>
          <cell r="D3676">
            <v>27.45</v>
          </cell>
        </row>
        <row r="3677">
          <cell r="A3677">
            <v>34665</v>
          </cell>
          <cell r="B3677" t="str">
            <v>CHAPA DE MDF BRANCO LISO 2 FACES, E = 18 MM, DE *2,75 X 1,85* M</v>
          </cell>
          <cell r="C3677" t="str">
            <v xml:space="preserve">M2    </v>
          </cell>
          <cell r="D3677">
            <v>34.08</v>
          </cell>
        </row>
        <row r="3678">
          <cell r="A3678">
            <v>34666</v>
          </cell>
          <cell r="B3678" t="str">
            <v>CHAPA DE MDF BRANCO LISO 2 FACES, E = 25 MM, DE *2,75 X 1,85* M</v>
          </cell>
          <cell r="C3678" t="str">
            <v xml:space="preserve">M2    </v>
          </cell>
          <cell r="D3678">
            <v>51.48</v>
          </cell>
        </row>
        <row r="3679">
          <cell r="A3679">
            <v>34667</v>
          </cell>
          <cell r="B3679" t="str">
            <v>CHAPA DE MDF BRANCO LISO 1 FACE, E = 6 MM, DE *2,75 X 1,85* M</v>
          </cell>
          <cell r="C3679" t="str">
            <v xml:space="preserve">M2    </v>
          </cell>
          <cell r="D3679">
            <v>17.5</v>
          </cell>
        </row>
        <row r="3680">
          <cell r="A3680">
            <v>34668</v>
          </cell>
          <cell r="B3680" t="str">
            <v>CHAPA DE MDF BRANCO LISO 1 FACE, E = 9 MM, DE *2,75 X 1,85* M</v>
          </cell>
          <cell r="C3680" t="str">
            <v xml:space="preserve">M2    </v>
          </cell>
          <cell r="D3680">
            <v>22.86</v>
          </cell>
        </row>
        <row r="3681">
          <cell r="A3681">
            <v>34669</v>
          </cell>
          <cell r="B3681" t="str">
            <v>CHAPA DE MDF BRANCO LISO 2 FACES, E = 6 MM, DE *2,75 X 1,85* M</v>
          </cell>
          <cell r="C3681" t="str">
            <v xml:space="preserve">M2    </v>
          </cell>
          <cell r="D3681">
            <v>18.87</v>
          </cell>
        </row>
        <row r="3682">
          <cell r="A3682">
            <v>34670</v>
          </cell>
          <cell r="B3682" t="str">
            <v>CHAPA DE MDF BRANCO LISO 2 FACES, E = 9 MM, DE *2,75 X 1,85* M</v>
          </cell>
          <cell r="C3682" t="str">
            <v xml:space="preserve">M2    </v>
          </cell>
          <cell r="D3682">
            <v>23.08</v>
          </cell>
        </row>
        <row r="3683">
          <cell r="A3683">
            <v>34671</v>
          </cell>
          <cell r="B3683" t="str">
            <v>CHAPA DE MDF CRU, E = 12 MM, DE *2,75 X 1,85* M</v>
          </cell>
          <cell r="C3683" t="str">
            <v xml:space="preserve">M2    </v>
          </cell>
          <cell r="D3683">
            <v>19.27</v>
          </cell>
        </row>
        <row r="3684">
          <cell r="A3684">
            <v>34672</v>
          </cell>
          <cell r="B3684" t="str">
            <v>CHAPA DE MDF CRU, E = 15 MM, DE *2,75 X 1,85* M</v>
          </cell>
          <cell r="C3684" t="str">
            <v xml:space="preserve">M2    </v>
          </cell>
          <cell r="D3684">
            <v>20.32</v>
          </cell>
        </row>
        <row r="3685">
          <cell r="A3685">
            <v>34673</v>
          </cell>
          <cell r="B3685" t="str">
            <v>CHAPA DE MDF CRU, E = 18 MM, DE *2,75 X 1,85* M</v>
          </cell>
          <cell r="C3685" t="str">
            <v xml:space="preserve">M2    </v>
          </cell>
          <cell r="D3685">
            <v>24.79</v>
          </cell>
        </row>
        <row r="3686">
          <cell r="A3686">
            <v>34674</v>
          </cell>
          <cell r="B3686" t="str">
            <v>CHAPA DE MDF CRU, E = 20 MM, DE *2,75 X 1,85* M</v>
          </cell>
          <cell r="C3686" t="str">
            <v xml:space="preserve">M2    </v>
          </cell>
          <cell r="D3686">
            <v>32.96</v>
          </cell>
        </row>
        <row r="3687">
          <cell r="A3687">
            <v>34675</v>
          </cell>
          <cell r="B3687" t="str">
            <v>CHAPA DE MDF CRU, E = 25 MM, DE *2,75 X 1,85* M</v>
          </cell>
          <cell r="C3687" t="str">
            <v xml:space="preserve">M2    </v>
          </cell>
          <cell r="D3687">
            <v>40.19</v>
          </cell>
        </row>
        <row r="3688">
          <cell r="A3688">
            <v>34676</v>
          </cell>
          <cell r="B3688" t="str">
            <v>CHAPA DE MDF CRU, E = 6 MM, DE *2,75 X 1,85* M</v>
          </cell>
          <cell r="C3688" t="str">
            <v xml:space="preserve">M2    </v>
          </cell>
          <cell r="D3688">
            <v>11.57</v>
          </cell>
        </row>
        <row r="3689">
          <cell r="A3689">
            <v>34677</v>
          </cell>
          <cell r="B3689" t="str">
            <v>CHAPA DE MDF CRU, E = 9 MM, DE *2,75 X 1,85* M</v>
          </cell>
          <cell r="C3689" t="str">
            <v xml:space="preserve">M2    </v>
          </cell>
          <cell r="D3689">
            <v>15.55</v>
          </cell>
        </row>
        <row r="3690">
          <cell r="A3690">
            <v>34680</v>
          </cell>
          <cell r="B3690" t="str">
            <v>RODAPE PRE-MOLDADO DE GRANILITE, MARMORITE OU GRANITINA L = 10 CM</v>
          </cell>
          <cell r="C3690" t="str">
            <v xml:space="preserve">M     </v>
          </cell>
          <cell r="D3690">
            <v>22.08</v>
          </cell>
        </row>
        <row r="3691">
          <cell r="A3691">
            <v>34682</v>
          </cell>
          <cell r="B3691" t="str">
            <v>REVESTIMENTO PARA ESCADA EM GRANILITE, MARMORITE OU GRANITINA ESP = 8 MM (INCLUSO EXECUCAO)</v>
          </cell>
          <cell r="C3691" t="str">
            <v xml:space="preserve">M2    </v>
          </cell>
          <cell r="D3691">
            <v>71.78</v>
          </cell>
        </row>
        <row r="3692">
          <cell r="A3692">
            <v>34683</v>
          </cell>
          <cell r="B3692" t="str">
            <v>REVESTIMENTO DE PAREDE EM GRANILITE, MARMORITE OU GRANITINA COLORIDO - ESP = 5 MM (INCLUSO EXECUCAO)</v>
          </cell>
          <cell r="C3692" t="str">
            <v xml:space="preserve">M2    </v>
          </cell>
          <cell r="D3692">
            <v>93.86</v>
          </cell>
        </row>
        <row r="3693">
          <cell r="A3693">
            <v>34684</v>
          </cell>
          <cell r="B3693" t="str">
            <v>REVESTIMENTO DE PAREDE EM GRANILITE, MARMORITE OU GRANITINA - ESP = 5 MM (INCLUSO EXECUCAO)</v>
          </cell>
          <cell r="C3693" t="str">
            <v xml:space="preserve">M2    </v>
          </cell>
          <cell r="D3693">
            <v>150.19</v>
          </cell>
        </row>
        <row r="3694">
          <cell r="A3694">
            <v>34686</v>
          </cell>
          <cell r="B3694" t="str">
            <v>DISJUNTOR TIPO DIN / IEC, MONOPOLAR DE 40  ATE 50A</v>
          </cell>
          <cell r="C3694" t="str">
            <v xml:space="preserve">UN    </v>
          </cell>
          <cell r="D3694">
            <v>9.41</v>
          </cell>
        </row>
        <row r="3695">
          <cell r="A3695">
            <v>34688</v>
          </cell>
          <cell r="B3695" t="str">
            <v>DISJUNTOR TIPO DIN/IEC, MONOPOLAR DE 63 A</v>
          </cell>
          <cell r="C3695" t="str">
            <v xml:space="preserve">UN    </v>
          </cell>
          <cell r="D3695">
            <v>11.5</v>
          </cell>
        </row>
        <row r="3696">
          <cell r="A3696">
            <v>34689</v>
          </cell>
          <cell r="B3696" t="str">
            <v>DISJUNTOR TIPO NEMA, MONOPOLAR DE 60 ATE 70A, TENSAO MAXIMA DE 240 V</v>
          </cell>
          <cell r="C3696" t="str">
            <v xml:space="preserve">UN    </v>
          </cell>
          <cell r="D3696">
            <v>21.6</v>
          </cell>
        </row>
        <row r="3697">
          <cell r="A3697">
            <v>34692</v>
          </cell>
          <cell r="B3697" t="str">
            <v>POSTE PADRAO SUBTERRANEO 200 A, H = 2,5 M</v>
          </cell>
          <cell r="C3697" t="str">
            <v xml:space="preserve">UN    </v>
          </cell>
          <cell r="D3697">
            <v>1513.08</v>
          </cell>
        </row>
        <row r="3698">
          <cell r="A3698">
            <v>34695</v>
          </cell>
          <cell r="B3698" t="str">
            <v>POSTE PADRAO SUBTERRANEO 100 A, H = 2,5 M</v>
          </cell>
          <cell r="C3698" t="str">
            <v xml:space="preserve">UN    </v>
          </cell>
          <cell r="D3698">
            <v>630.45000000000005</v>
          </cell>
        </row>
        <row r="3699">
          <cell r="A3699">
            <v>34703</v>
          </cell>
          <cell r="B3699" t="str">
            <v>POSTE DE CONCRETO PADRAO, 4 CAIXAS , H = 7,5 M</v>
          </cell>
          <cell r="C3699" t="str">
            <v xml:space="preserve">UN    </v>
          </cell>
          <cell r="D3699">
            <v>2521.81</v>
          </cell>
        </row>
        <row r="3700">
          <cell r="A3700">
            <v>34705</v>
          </cell>
          <cell r="B3700" t="str">
            <v>DISJUNTOR TERMOMAGNETICO TRIPOLAR 3  X 250 A/ICC - 25 KA</v>
          </cell>
          <cell r="C3700" t="str">
            <v xml:space="preserve">UN    </v>
          </cell>
          <cell r="D3700">
            <v>566.97</v>
          </cell>
        </row>
        <row r="3701">
          <cell r="A3701">
            <v>34706</v>
          </cell>
          <cell r="B3701" t="str">
            <v>POSTE DE CONCRETO PADRAO, 3 CAIXAS , H = 7,5 M</v>
          </cell>
          <cell r="C3701" t="str">
            <v xml:space="preserve">UN    </v>
          </cell>
          <cell r="D3701">
            <v>1503.21</v>
          </cell>
        </row>
        <row r="3702">
          <cell r="A3702">
            <v>34707</v>
          </cell>
          <cell r="B3702" t="str">
            <v>DISJUNTOR TERMOMAGNETICO TRIPOLAR 3 X 350 A/ICC - 25 KA</v>
          </cell>
          <cell r="C3702" t="str">
            <v xml:space="preserve">UN    </v>
          </cell>
          <cell r="D3702">
            <v>1050.5999999999999</v>
          </cell>
        </row>
        <row r="3703">
          <cell r="A3703">
            <v>34709</v>
          </cell>
          <cell r="B3703" t="str">
            <v>DISJUNTOR TIPO DIN/IEC, TRIPOLAR DE 10 ATE 50A</v>
          </cell>
          <cell r="C3703" t="str">
            <v xml:space="preserve">UN    </v>
          </cell>
          <cell r="D3703">
            <v>44.57</v>
          </cell>
        </row>
        <row r="3704">
          <cell r="A3704">
            <v>34711</v>
          </cell>
          <cell r="B3704" t="str">
            <v>POSTE DE CONCRETO PADRAO, 2 CAIXAS, H = 7,5 M</v>
          </cell>
          <cell r="C3704" t="str">
            <v xml:space="preserve">UN    </v>
          </cell>
          <cell r="D3704">
            <v>877.15</v>
          </cell>
        </row>
        <row r="3705">
          <cell r="A3705">
            <v>34712</v>
          </cell>
          <cell r="B3705" t="str">
            <v>POSTE DE CONCRETO PADRAO, 1 CAIXA, H = 7,5 M</v>
          </cell>
          <cell r="C3705" t="str">
            <v xml:space="preserve">UN    </v>
          </cell>
          <cell r="D3705">
            <v>668.82</v>
          </cell>
        </row>
        <row r="3706">
          <cell r="A3706">
            <v>34713</v>
          </cell>
          <cell r="B3706" t="str">
            <v>PORTA VIDRO TEMPERADO INCOLOR, 2 FOLHAS DE CORRER, E = 10 MM (SEM FERRAGENS E SEM COLOCACAO)</v>
          </cell>
          <cell r="C3706" t="str">
            <v xml:space="preserve">M2    </v>
          </cell>
          <cell r="D3706">
            <v>237.89</v>
          </cell>
        </row>
        <row r="3707">
          <cell r="A3707">
            <v>34714</v>
          </cell>
          <cell r="B3707" t="str">
            <v>DISJUNTOR TIPO DIN/IEC, TRIPOLAR 63 A</v>
          </cell>
          <cell r="C3707" t="str">
            <v xml:space="preserve">UN    </v>
          </cell>
          <cell r="D3707">
            <v>53.23</v>
          </cell>
        </row>
        <row r="3708">
          <cell r="A3708">
            <v>34721</v>
          </cell>
          <cell r="B3708" t="str">
            <v>PLACA DE SINALIZACAO EM CHAPA DE ALUMINIO COM PINTURA REFLETIVA, E = 2 MM</v>
          </cell>
          <cell r="C3708" t="str">
            <v xml:space="preserve">M2    </v>
          </cell>
          <cell r="D3708">
            <v>1152.01</v>
          </cell>
        </row>
        <row r="3709">
          <cell r="A3709">
            <v>34723</v>
          </cell>
          <cell r="B3709" t="str">
            <v>PLACA DE SINALIZACAO EM CHAPA DE ACO NUM 16 COM PINTURA REFLETIVA</v>
          </cell>
          <cell r="C3709" t="str">
            <v xml:space="preserve">M2    </v>
          </cell>
          <cell r="D3709">
            <v>924</v>
          </cell>
        </row>
        <row r="3710">
          <cell r="A3710">
            <v>34729</v>
          </cell>
          <cell r="B3710" t="str">
            <v>DISJUNTOR TERMICO E MAGNETICO AJUSTAVEIS, TRIPOLAR DE 100 ATE 250A, CAPACIDADE DE INTERRUPCAO DE 35KA</v>
          </cell>
          <cell r="C3710" t="str">
            <v xml:space="preserve">UN    </v>
          </cell>
          <cell r="D3710">
            <v>826.37</v>
          </cell>
        </row>
        <row r="3711">
          <cell r="A3711">
            <v>34734</v>
          </cell>
          <cell r="B3711" t="str">
            <v>DISJUNTOR TERMICO E MAGNETICO AJUSTAVEIS, TRIPOLAR DE 300 ATE 400A, CAPACIDADE DE INTERRUPCAO DE 35KA</v>
          </cell>
          <cell r="C3711" t="str">
            <v xml:space="preserve">UN    </v>
          </cell>
          <cell r="D3711">
            <v>1279.49</v>
          </cell>
        </row>
        <row r="3712">
          <cell r="A3712">
            <v>34738</v>
          </cell>
          <cell r="B3712" t="str">
            <v>DISJUNTOR TERMICO E MAGNETICO AJUSTAVEIS, TRIPOLAR DE 450 ATE 600A, CAPACIDADE DE INTERRUPCAO DE 35KA</v>
          </cell>
          <cell r="C3712" t="str">
            <v xml:space="preserve">UN    </v>
          </cell>
          <cell r="D3712">
            <v>2989.29</v>
          </cell>
        </row>
        <row r="3713">
          <cell r="A3713">
            <v>34740</v>
          </cell>
          <cell r="B3713" t="str">
            <v>PERFIL "I" DE ACO LAMINADO, "W" 310 X 52,0</v>
          </cell>
          <cell r="C3713" t="str">
            <v xml:space="preserve">KG    </v>
          </cell>
          <cell r="D3713">
            <v>4.1500000000000004</v>
          </cell>
        </row>
        <row r="3714">
          <cell r="A3714">
            <v>34741</v>
          </cell>
          <cell r="B3714" t="str">
            <v>CHAPA DE MDF BRANCO LISO 2 FACES, E = 12 MM, DE *2,75 X 1,85* M</v>
          </cell>
          <cell r="C3714" t="str">
            <v xml:space="preserve">M2    </v>
          </cell>
          <cell r="D3714">
            <v>25.16</v>
          </cell>
        </row>
        <row r="3715">
          <cell r="A3715">
            <v>34742</v>
          </cell>
          <cell r="B3715" t="str">
            <v>PERFIL "I" DE ACO LAMINADO, "W" 250 X 32,7</v>
          </cell>
          <cell r="C3715" t="str">
            <v xml:space="preserve">KG    </v>
          </cell>
          <cell r="D3715">
            <v>4.1500000000000004</v>
          </cell>
        </row>
        <row r="3716">
          <cell r="A3716">
            <v>34743</v>
          </cell>
          <cell r="B3716" t="str">
            <v>CHAPA DE MADEIRA COMPENSADA NAVAL (COM COLA FENOLICA), E = 18 MM, DE *1,60 X 2,20* M</v>
          </cell>
          <cell r="C3716" t="str">
            <v xml:space="preserve">M2    </v>
          </cell>
          <cell r="D3716">
            <v>41.47</v>
          </cell>
        </row>
        <row r="3717">
          <cell r="A3717">
            <v>34744</v>
          </cell>
          <cell r="B3717" t="str">
            <v>PELICULA REFLETIVA, GT 7 ANOS PARA SINALIZACAO VERTICAL</v>
          </cell>
          <cell r="C3717" t="str">
            <v xml:space="preserve">M2    </v>
          </cell>
          <cell r="D3717">
            <v>37.200000000000003</v>
          </cell>
        </row>
        <row r="3718">
          <cell r="A3718">
            <v>34745</v>
          </cell>
          <cell r="B3718" t="str">
            <v>CHAPA DE MADEIRA COMPENSADA NAVAL (COM COLA FENOLICA), E = 25 MM, DE *1,60 X 2,20* M</v>
          </cell>
          <cell r="C3718" t="str">
            <v xml:space="preserve">M2    </v>
          </cell>
          <cell r="D3718">
            <v>52.71</v>
          </cell>
        </row>
        <row r="3719">
          <cell r="A3719">
            <v>34746</v>
          </cell>
          <cell r="B3719" t="str">
            <v>CHAPA DE MADEIRA COMPENSADA NAVAL (COM COLA FENOLICA), E = 4 MM, DE *1,60 X 2,20* M</v>
          </cell>
          <cell r="C3719" t="str">
            <v xml:space="preserve">M2    </v>
          </cell>
          <cell r="D3719">
            <v>13.57</v>
          </cell>
        </row>
        <row r="3720">
          <cell r="A3720">
            <v>34747</v>
          </cell>
          <cell r="B3720" t="str">
            <v>PEITORIL EM MARMORE, POLIDO, BRANCO COMUM, L= *15* CM, E=  *2,0* CM, COM PINGADEIRA</v>
          </cell>
          <cell r="C3720" t="str">
            <v xml:space="preserve">M     </v>
          </cell>
          <cell r="D3720">
            <v>45.81</v>
          </cell>
        </row>
        <row r="3721">
          <cell r="A3721">
            <v>34752</v>
          </cell>
          <cell r="B3721" t="str">
            <v>PASTILHA DE VIDRO PIGMENTADA, NACIONAL, REVEST INT/EXT E PISCINA, CORES QUENTES, ESPESSURA MAIOR OU IGUAL A 5 MM  *2,0 X 2,0* CM</v>
          </cell>
          <cell r="C3721" t="str">
            <v xml:space="preserve">M2    </v>
          </cell>
          <cell r="D3721">
            <v>374.15</v>
          </cell>
        </row>
        <row r="3722">
          <cell r="A3722">
            <v>34753</v>
          </cell>
          <cell r="B3722" t="str">
            <v>CIMENTO PORTLAND POZOLANICO CP IV-32</v>
          </cell>
          <cell r="C3722" t="str">
            <v xml:space="preserve">KG    </v>
          </cell>
          <cell r="D3722">
            <v>0.46</v>
          </cell>
        </row>
        <row r="3723">
          <cell r="A3723">
            <v>34754</v>
          </cell>
          <cell r="B3723" t="str">
            <v>PASTILHA DE VIDRO CRISTAL, NACIONAL, REVEST INT/EXT E PISCINA, TODAS AS CORES, E MAIOR OU IGUAL A 5 MM  *2,0 X 2,0* CM</v>
          </cell>
          <cell r="C3723" t="str">
            <v xml:space="preserve">M2    </v>
          </cell>
          <cell r="D3723">
            <v>335.46</v>
          </cell>
        </row>
        <row r="3724">
          <cell r="A3724">
            <v>34760</v>
          </cell>
          <cell r="B3724" t="str">
            <v>ARQUITETO PAISAGISTA</v>
          </cell>
          <cell r="C3724" t="str">
            <v xml:space="preserve">H     </v>
          </cell>
          <cell r="D3724">
            <v>75.02</v>
          </cell>
        </row>
        <row r="3725">
          <cell r="A3725">
            <v>34761</v>
          </cell>
          <cell r="B3725" t="str">
            <v>MONTADOR ELETROELETRONICO</v>
          </cell>
          <cell r="C3725" t="str">
            <v xml:space="preserve">H     </v>
          </cell>
          <cell r="D3725">
            <v>11.42</v>
          </cell>
        </row>
        <row r="3726">
          <cell r="A3726">
            <v>34763</v>
          </cell>
          <cell r="B3726" t="str">
            <v>MEIO BLOCO VEDACAO CONCRETO APARENTE 9  X 19 X 19 CM (CLASSE C - NBR 6136)</v>
          </cell>
          <cell r="C3726" t="str">
            <v xml:space="preserve">UN    </v>
          </cell>
          <cell r="D3726">
            <v>1.07</v>
          </cell>
        </row>
        <row r="3727">
          <cell r="A3727">
            <v>34764</v>
          </cell>
          <cell r="B3727" t="str">
            <v>MEIO BLOCO VEDACAO CONCRETO 9 X 19 X 19 CM (CLASSE C - NBR 6136)</v>
          </cell>
          <cell r="C3727" t="str">
            <v xml:space="preserve">UN    </v>
          </cell>
          <cell r="D3727">
            <v>1</v>
          </cell>
        </row>
        <row r="3728">
          <cell r="A3728">
            <v>34769</v>
          </cell>
          <cell r="B3728" t="str">
            <v>MEIO BLOCO VEDACAO CONCRETO APARENTE 19 X 19 X 19 CM (CLASSE C - NBR 6136)</v>
          </cell>
          <cell r="C3728" t="str">
            <v xml:space="preserve">UN    </v>
          </cell>
          <cell r="D3728">
            <v>1.84</v>
          </cell>
        </row>
        <row r="3729">
          <cell r="A3729">
            <v>34770</v>
          </cell>
          <cell r="B3729" t="str">
            <v>CONCRETO BETUMINOSO USINADO A QUENTE (CBUQ) PARA PAVIMENTACAO ASFALTICA, PADRAO DNIT, FAIXA C, COM CAP 30/45 - AQUISICAO POSTO USINA</v>
          </cell>
          <cell r="C3729" t="str">
            <v xml:space="preserve">T     </v>
          </cell>
          <cell r="D3729">
            <v>224.7</v>
          </cell>
        </row>
        <row r="3730">
          <cell r="A3730">
            <v>34771</v>
          </cell>
          <cell r="B3730" t="str">
            <v>MEIO BLOCO VEDACAO CONCRETO 19 X 19 X 19 CM (CLASSE C - NBR 6136)</v>
          </cell>
          <cell r="C3730" t="str">
            <v xml:space="preserve">UN    </v>
          </cell>
          <cell r="D3730">
            <v>1.63</v>
          </cell>
        </row>
        <row r="3731">
          <cell r="A3731">
            <v>34773</v>
          </cell>
          <cell r="B3731" t="str">
            <v>MEIO BLOCO VEDACAO CONCRETO APARENTE 14 X 19 X 19 CM  (CLASSE C - NBR 6136)</v>
          </cell>
          <cell r="C3731" t="str">
            <v xml:space="preserve">UN    </v>
          </cell>
          <cell r="D3731">
            <v>1.59</v>
          </cell>
        </row>
        <row r="3732">
          <cell r="A3732">
            <v>34774</v>
          </cell>
          <cell r="B3732" t="str">
            <v>MEIO BLOCO VEDACAO CONCRETO 14 X 19 X 19 CM (CLASSE C - NBR 6136)</v>
          </cell>
          <cell r="C3732" t="str">
            <v xml:space="preserve">UN    </v>
          </cell>
          <cell r="D3732">
            <v>1.42</v>
          </cell>
        </row>
        <row r="3733">
          <cell r="A3733">
            <v>34777</v>
          </cell>
          <cell r="B3733" t="str">
            <v>ELEMENTO VAZADO CERAMICO 25 X 18 X 7 CM</v>
          </cell>
          <cell r="C3733" t="str">
            <v xml:space="preserve">UN    </v>
          </cell>
          <cell r="D3733">
            <v>1.59</v>
          </cell>
        </row>
        <row r="3734">
          <cell r="A3734">
            <v>34779</v>
          </cell>
          <cell r="B3734" t="str">
            <v>ENGENHEIRO CIVIL JUNIOR</v>
          </cell>
          <cell r="C3734" t="str">
            <v xml:space="preserve">H     </v>
          </cell>
          <cell r="D3734">
            <v>79.39</v>
          </cell>
        </row>
        <row r="3735">
          <cell r="A3735">
            <v>34780</v>
          </cell>
          <cell r="B3735" t="str">
            <v>ENGENHEIRO CIVIL PLENO</v>
          </cell>
          <cell r="C3735" t="str">
            <v xml:space="preserve">H     </v>
          </cell>
          <cell r="D3735">
            <v>100.3</v>
          </cell>
        </row>
        <row r="3736">
          <cell r="A3736">
            <v>34781</v>
          </cell>
          <cell r="B3736" t="str">
            <v>MEIO BLOCO ESTRUTURAL CERAMICO 14 X 19 X 19 CM, 6,0 MPA (NBR 15270)</v>
          </cell>
          <cell r="C3736" t="str">
            <v xml:space="preserve">UN    </v>
          </cell>
          <cell r="D3736">
            <v>1.1499999999999999</v>
          </cell>
        </row>
        <row r="3737">
          <cell r="A3737">
            <v>34782</v>
          </cell>
          <cell r="B3737" t="str">
            <v>ENGENHEIRO CIVIL SENIOR</v>
          </cell>
          <cell r="C3737" t="str">
            <v xml:space="preserve">H     </v>
          </cell>
          <cell r="D3737">
            <v>131.32</v>
          </cell>
        </row>
        <row r="3738">
          <cell r="A3738">
            <v>34783</v>
          </cell>
          <cell r="B3738" t="str">
            <v>ENGENHEIRO ELETRICISTA</v>
          </cell>
          <cell r="C3738" t="str">
            <v xml:space="preserve">H     </v>
          </cell>
          <cell r="D3738">
            <v>91.66</v>
          </cell>
        </row>
        <row r="3739">
          <cell r="A3739">
            <v>34784</v>
          </cell>
          <cell r="B3739" t="str">
            <v>MEIO BLOCO ESTRUTURAL CERAMICO 14 X 19 X 19 CM, 4,0 MPA (NBR 15270)</v>
          </cell>
          <cell r="C3739" t="str">
            <v xml:space="preserve">UN    </v>
          </cell>
          <cell r="D3739">
            <v>1.01</v>
          </cell>
        </row>
        <row r="3740">
          <cell r="A3740">
            <v>34785</v>
          </cell>
          <cell r="B3740" t="str">
            <v>ENGENHEIRO SANITARISTA</v>
          </cell>
          <cell r="C3740" t="str">
            <v xml:space="preserve">H     </v>
          </cell>
          <cell r="D3740">
            <v>79.37</v>
          </cell>
        </row>
        <row r="3741">
          <cell r="A3741">
            <v>34787</v>
          </cell>
          <cell r="B3741" t="str">
            <v>MEIO BLOCO ESTRUTURAL CERAMICO 14 X 19 X 14 CM, 4,0 MPA (NBR 15270)</v>
          </cell>
          <cell r="C3741" t="str">
            <v xml:space="preserve">UN    </v>
          </cell>
          <cell r="D3741">
            <v>0.92</v>
          </cell>
        </row>
        <row r="3742">
          <cell r="A3742">
            <v>34788</v>
          </cell>
          <cell r="B3742" t="str">
            <v>MEIO BLOCO ESTRUTURAL CERAMICO 14 X 19 X 14 CM, 6,0 MPA (NBR 15270)</v>
          </cell>
          <cell r="C3742" t="str">
            <v xml:space="preserve">UN    </v>
          </cell>
          <cell r="D3742">
            <v>0.92</v>
          </cell>
        </row>
        <row r="3743">
          <cell r="A3743">
            <v>34794</v>
          </cell>
          <cell r="B3743" t="str">
            <v>MECANICO DE REFRIGERACAO</v>
          </cell>
          <cell r="C3743" t="str">
            <v xml:space="preserve">H     </v>
          </cell>
          <cell r="D3743">
            <v>12.66</v>
          </cell>
        </row>
        <row r="3744">
          <cell r="A3744">
            <v>34795</v>
          </cell>
          <cell r="B3744" t="str">
            <v>FAIXA / FILETE / LISTELO EM CERAMICA, DECORADA, *8 X 30* CM (L X C)</v>
          </cell>
          <cell r="C3744" t="str">
            <v xml:space="preserve">M2    </v>
          </cell>
          <cell r="D3744">
            <v>186.6</v>
          </cell>
        </row>
        <row r="3745">
          <cell r="A3745">
            <v>34796</v>
          </cell>
          <cell r="B3745" t="str">
            <v>FAIXA / FILETE / LISTELO EM CERAMICA, LISO OU CORDAO, BRANCO, *2 X 30* CM (L X C)</v>
          </cell>
          <cell r="C3745" t="str">
            <v xml:space="preserve">M     </v>
          </cell>
          <cell r="D3745">
            <v>8.19</v>
          </cell>
        </row>
        <row r="3746">
          <cell r="A3746">
            <v>34797</v>
          </cell>
          <cell r="B3746" t="str">
            <v>JANELA MAXIMO AR, ACO, BATENTE / REQUADRO DE 6 A 14 CM, PINT ANTICORROSIVA, SEM VIDRO, COM GRADE, 1 FL, 60  X 80 CM (A X L)</v>
          </cell>
          <cell r="C3746" t="str">
            <v xml:space="preserve">UN    </v>
          </cell>
          <cell r="D3746">
            <v>239.38</v>
          </cell>
        </row>
        <row r="3747">
          <cell r="A3747">
            <v>34799</v>
          </cell>
          <cell r="B3747" t="str">
            <v>JANELA DE CORRER, ACO, BATENTE/REQUADRO DE 6 A 14 CM, QUADRICULADA, PINT ANTICORROSIVA, SEM VIDRO, BANDEIRA COM BASCULA, 4 FLS, 120  X 200 CM (A X L)</v>
          </cell>
          <cell r="C3747" t="str">
            <v xml:space="preserve">UN    </v>
          </cell>
          <cell r="D3747">
            <v>938.94</v>
          </cell>
        </row>
        <row r="3748">
          <cell r="A3748">
            <v>34800</v>
          </cell>
          <cell r="B3748" t="str">
            <v>GABIAO TIPO CAIXA, MALHA HEXAGONAL 8 X 10 CM (ZN/AL + PVC), FIO DE 2,4 MM, DIMENSOES 2,0 x 1,0 x 1,0 M (C X L X A)</v>
          </cell>
          <cell r="C3748" t="str">
            <v xml:space="preserve">M3    </v>
          </cell>
          <cell r="D3748">
            <v>282.08999999999997</v>
          </cell>
        </row>
        <row r="3749">
          <cell r="A3749">
            <v>34801</v>
          </cell>
          <cell r="B3749" t="str">
            <v>JANELA DE CORRER, ACO, BATENTE/REQUADRO DE 6 A 14 CM, QUADRICULADA, PINT ANTICORROSIVA, SEM VIDRO, BANDEIRA COM BASCULA, 4 FLS, 120  X 150 CM (A X L)</v>
          </cell>
          <cell r="C3749" t="str">
            <v xml:space="preserve">UN    </v>
          </cell>
          <cell r="D3749">
            <v>761.38</v>
          </cell>
        </row>
        <row r="3750">
          <cell r="A3750">
            <v>34802</v>
          </cell>
          <cell r="B3750" t="str">
            <v>GABIAO MANTA (COLCHAO) MALHA HEXAGONAL 6 X 8 CM (ZN/AL + PVC), DIMENSOES 4,0 X 2,0 X 0,17 M (C X L X A) FIO 2 MM</v>
          </cell>
          <cell r="C3750" t="str">
            <v xml:space="preserve">UN    </v>
          </cell>
          <cell r="D3750">
            <v>880.03</v>
          </cell>
        </row>
        <row r="3751">
          <cell r="A3751">
            <v>34803</v>
          </cell>
          <cell r="B3751" t="str">
            <v>JANELA DE CORRER, ACO, BATENTE/REQUADRO DE 6 A 14 CM, QUADRICULADA, PINT ANTICORROSIVA, SEM VIDRO, SEM BANDEIRA, 4 FLS, 120  X 200 CM (A X L)</v>
          </cell>
          <cell r="C3751" t="str">
            <v xml:space="preserve">UN    </v>
          </cell>
          <cell r="D3751">
            <v>382.56</v>
          </cell>
        </row>
        <row r="3752">
          <cell r="A3752">
            <v>34804</v>
          </cell>
          <cell r="B3752" t="str">
            <v>GEOGRELHA TECIDA COM FILAMENTOS DE POLIESTER + PVC, RESISTENCIA LONGITUDINAL: 90 KN/M, RESISTENCIA TRANSVERSAL: 30 KN/M, ALONGAMENTO = 12 POR CENTO, DIMENSOES 5,15 X 100,0 M</v>
          </cell>
          <cell r="C3752" t="str">
            <v xml:space="preserve">M2    </v>
          </cell>
          <cell r="D3752">
            <v>34.06</v>
          </cell>
        </row>
        <row r="3753">
          <cell r="A3753">
            <v>34805</v>
          </cell>
          <cell r="B3753" t="str">
            <v>JANELA DE CORRER, ACO, BATENTE/REQUADRO DE 6 A 14 CM, QUADRICULADA, PINT ANTICORROSIVA, SEM VIDRO, SEM BANDEIRA, 4 FLS, 120  X 150 CM (A X L)</v>
          </cell>
          <cell r="C3753" t="str">
            <v xml:space="preserve">M2    </v>
          </cell>
          <cell r="D3753">
            <v>316.37</v>
          </cell>
        </row>
        <row r="3754">
          <cell r="A3754">
            <v>34872</v>
          </cell>
          <cell r="B3754" t="str">
            <v>CONCRETO AUTOADENSAVEL (CAA) CLASSE DE RESISTENCIA C25, ESPALHAMENTO SF2, INCLUI SERVICO DE BOMBEAMENTO (NBR 15823)</v>
          </cell>
          <cell r="C3754" t="str">
            <v xml:space="preserve">M3    </v>
          </cell>
          <cell r="D3754">
            <v>335.78</v>
          </cell>
        </row>
        <row r="3755">
          <cell r="A3755">
            <v>35272</v>
          </cell>
          <cell r="B3755" t="str">
            <v>VIGA DE MADEIRA NAO APARELHADA *6 X 20* CM, MACARANDUBA, ANGELIM OU EQUIVALENTE DA REGIAO</v>
          </cell>
          <cell r="C3755" t="str">
            <v xml:space="preserve">M     </v>
          </cell>
          <cell r="D3755">
            <v>17.7</v>
          </cell>
        </row>
        <row r="3756">
          <cell r="A3756">
            <v>35273</v>
          </cell>
          <cell r="B3756" t="str">
            <v>PRANCHA DE MADEIRA NAO APARELHADA *6 X 30* CM, MACARANDUBA, ANGELIM OU EQUIVALENTE DA REGIAO</v>
          </cell>
          <cell r="C3756" t="str">
            <v xml:space="preserve">M     </v>
          </cell>
          <cell r="D3756">
            <v>27.34</v>
          </cell>
        </row>
        <row r="3757">
          <cell r="A3757">
            <v>35274</v>
          </cell>
          <cell r="B3757" t="str">
            <v>PILAR DE MADEIRA NAO APARELHADA *10 X 10* CM, MACARANDUBA, ANGELIM OU EQUIVALENTE DA REGIAO</v>
          </cell>
          <cell r="C3757" t="str">
            <v xml:space="preserve">M     </v>
          </cell>
          <cell r="D3757">
            <v>19.02</v>
          </cell>
        </row>
        <row r="3758">
          <cell r="A3758">
            <v>35275</v>
          </cell>
          <cell r="B3758" t="str">
            <v>PILAR DE MADEIRA NAO APARELHADA *15 X 15* CM, MACARANDUBA, ANGELIM OU EQUIVALENTE DA REGIAO</v>
          </cell>
          <cell r="C3758" t="str">
            <v xml:space="preserve">M     </v>
          </cell>
          <cell r="D3758">
            <v>40.619999999999997</v>
          </cell>
        </row>
        <row r="3759">
          <cell r="A3759">
            <v>35276</v>
          </cell>
          <cell r="B3759" t="str">
            <v>PILAR DE MADEIRA NAO APARELHADA *20 X 20* CM, MACARANDUBA, ANGELIM OU EQUIVALENTE DA REGIAO</v>
          </cell>
          <cell r="C3759" t="str">
            <v xml:space="preserve">M     </v>
          </cell>
          <cell r="D3759">
            <v>66.42</v>
          </cell>
        </row>
        <row r="3760">
          <cell r="A3760">
            <v>35277</v>
          </cell>
          <cell r="B3760" t="str">
            <v>CAIXA DE GORDURA EM PVC, DIAMETRO MINIMO 300 MM, DIAMETRO DE SAIDA 100 MM, CAPACIDADE  APROXIMADA 18 LITROS, COM TAMPA</v>
          </cell>
          <cell r="C3760" t="str">
            <v xml:space="preserve">UN    </v>
          </cell>
          <cell r="D3760">
            <v>321.88</v>
          </cell>
        </row>
        <row r="3761">
          <cell r="A3761">
            <v>35691</v>
          </cell>
          <cell r="B3761" t="str">
            <v>TINTA LATEX PVA STANDARD, COR BRANCA</v>
          </cell>
          <cell r="C3761" t="str">
            <v xml:space="preserve">L     </v>
          </cell>
          <cell r="D3761">
            <v>12.28</v>
          </cell>
        </row>
        <row r="3762">
          <cell r="A3762">
            <v>35692</v>
          </cell>
          <cell r="B3762" t="str">
            <v>TINTA LATEX ACRILICA STANDARD, COR BRANCA</v>
          </cell>
          <cell r="C3762" t="str">
            <v xml:space="preserve">L     </v>
          </cell>
          <cell r="D3762">
            <v>44.21</v>
          </cell>
        </row>
        <row r="3763">
          <cell r="A3763">
            <v>35693</v>
          </cell>
          <cell r="B3763" t="str">
            <v>TINTA LATEX ACRILICA ECONOMICA, COR BRANCA</v>
          </cell>
          <cell r="C3763" t="str">
            <v xml:space="preserve">L     </v>
          </cell>
          <cell r="D3763">
            <v>8.25</v>
          </cell>
        </row>
        <row r="3764">
          <cell r="A3764">
            <v>36080</v>
          </cell>
          <cell r="B3764" t="str">
            <v>BARRA DE APOIO RETA, EM ALUMINIO, COMPRIMENTO 80 CM, DIAMETRO MINIMO 3 CM</v>
          </cell>
          <cell r="C3764" t="str">
            <v xml:space="preserve">UN    </v>
          </cell>
          <cell r="D3764">
            <v>84.7</v>
          </cell>
        </row>
        <row r="3765">
          <cell r="A3765">
            <v>36081</v>
          </cell>
          <cell r="B3765" t="str">
            <v>BARRA DE APOIO RETA, EM ACO INOX POLIDO, COMPRIMENTO 80CM, DIAMETRO MINIMO 3 CM</v>
          </cell>
          <cell r="C3765" t="str">
            <v xml:space="preserve">UN    </v>
          </cell>
          <cell r="D3765">
            <v>207.92</v>
          </cell>
        </row>
        <row r="3766">
          <cell r="A3766">
            <v>36084</v>
          </cell>
          <cell r="B3766" t="str">
            <v>TUBO PVC PBA JEI, CLASSE 12, DN 50 MM, PARA REDE DE AGUA (NBR 5647)</v>
          </cell>
          <cell r="C3766" t="str">
            <v xml:space="preserve">M     </v>
          </cell>
          <cell r="D3766">
            <v>10.18</v>
          </cell>
        </row>
        <row r="3767">
          <cell r="A3767">
            <v>36141</v>
          </cell>
          <cell r="B3767" t="str">
            <v>MASCARA DE SEGURANCA PARA SOLDA COM ESCUDO DE CELERON E CARNEIRA DE PLASTICO COM REGULAGEM</v>
          </cell>
          <cell r="C3767" t="str">
            <v xml:space="preserve">UN    </v>
          </cell>
          <cell r="D3767">
            <v>29.7</v>
          </cell>
        </row>
        <row r="3768">
          <cell r="A3768">
            <v>36142</v>
          </cell>
          <cell r="B3768" t="str">
            <v>PROTETOR AUDITIVO TIPO PLUG DE INSERCAO COM CORDAO, ATENUACAO SUPERIOR A 15 DB</v>
          </cell>
          <cell r="C3768" t="str">
            <v xml:space="preserve">UN    </v>
          </cell>
          <cell r="D3768">
            <v>1.65</v>
          </cell>
        </row>
        <row r="3769">
          <cell r="A3769">
            <v>36143</v>
          </cell>
          <cell r="B3769" t="str">
            <v>PROTETOR AUDITIVO TIPO CONCHA COM ABAFADOR DE RUIDOS, ATENUACAO ACIMA DE 22 DB</v>
          </cell>
          <cell r="C3769" t="str">
            <v xml:space="preserve">UN    </v>
          </cell>
          <cell r="D3769">
            <v>22.55</v>
          </cell>
        </row>
        <row r="3770">
          <cell r="A3770">
            <v>36144</v>
          </cell>
          <cell r="B3770" t="str">
            <v>RESPIRADOR DESCARTAVEL SEM VALVULA DE EXALACAO, PFF 1</v>
          </cell>
          <cell r="C3770" t="str">
            <v xml:space="preserve">UN    </v>
          </cell>
          <cell r="D3770">
            <v>1.23</v>
          </cell>
        </row>
        <row r="3771">
          <cell r="A3771">
            <v>36145</v>
          </cell>
          <cell r="B3771" t="str">
            <v>BOTA DE PVC PRETA, CANO MEDIO, SEM FORRO</v>
          </cell>
          <cell r="C3771" t="str">
            <v xml:space="preserve">PAR   </v>
          </cell>
          <cell r="D3771">
            <v>31.68</v>
          </cell>
        </row>
        <row r="3772">
          <cell r="A3772">
            <v>36146</v>
          </cell>
          <cell r="B3772" t="str">
            <v>PROTETOR SOLAR FPS 30, EMBALAGEM 2 LITROS</v>
          </cell>
          <cell r="C3772" t="str">
            <v xml:space="preserve">UN    </v>
          </cell>
          <cell r="D3772">
            <v>187</v>
          </cell>
        </row>
        <row r="3773">
          <cell r="A3773">
            <v>36147</v>
          </cell>
          <cell r="B3773" t="str">
            <v>LUVA DE BORRACHA ISOLANTE PARA ALTA TENSAO, RESISTENTE A OZONIO, TENSAO DE ENSAIO 2,5 KV (PAR)</v>
          </cell>
          <cell r="C3773" t="str">
            <v xml:space="preserve">PAR   </v>
          </cell>
          <cell r="D3773">
            <v>284.64</v>
          </cell>
        </row>
        <row r="3774">
          <cell r="A3774">
            <v>36148</v>
          </cell>
          <cell r="B3774" t="str">
            <v>CINTURAO DE SEGURANCA TIPO PARAQUEDISTA, FIVELA EM ACO, AJUSTE NO SUSPENSARIO, CINTURA E PERNAS</v>
          </cell>
          <cell r="C3774" t="str">
            <v xml:space="preserve">UN    </v>
          </cell>
          <cell r="D3774">
            <v>52.8</v>
          </cell>
        </row>
        <row r="3775">
          <cell r="A3775">
            <v>36149</v>
          </cell>
          <cell r="B3775" t="str">
            <v>TRAVA-QUEDAS EM ACO PARA CORDA DE 12 MM, EXTENSOR DE 25 X 300 MM, COM MOSQUETAO TIPO GANCHO TRAVA DUPLA</v>
          </cell>
          <cell r="C3775" t="str">
            <v xml:space="preserve">UN    </v>
          </cell>
          <cell r="D3775">
            <v>129.25</v>
          </cell>
        </row>
        <row r="3776">
          <cell r="A3776">
            <v>36150</v>
          </cell>
          <cell r="B3776" t="str">
            <v>AVENTAL DE SEGURANCA DE RASPA DE COURO 1,00 X 0,60 M</v>
          </cell>
          <cell r="C3776" t="str">
            <v xml:space="preserve">UN    </v>
          </cell>
          <cell r="D3776">
            <v>32.67</v>
          </cell>
        </row>
        <row r="3777">
          <cell r="A3777">
            <v>36151</v>
          </cell>
          <cell r="B3777" t="str">
            <v>MANGOTE DE SEGURANCA EM RASPA DE COURO</v>
          </cell>
          <cell r="C3777" t="str">
            <v xml:space="preserve">UN    </v>
          </cell>
          <cell r="D3777">
            <v>22</v>
          </cell>
        </row>
        <row r="3778">
          <cell r="A3778">
            <v>36152</v>
          </cell>
          <cell r="B3778" t="str">
            <v>OCULOS DE SEGURANCA CONTRA IMPACTOS COM LENTE INCOLOR, ARMACAO NYLON, COM PROTECAO UVA E UVB</v>
          </cell>
          <cell r="C3778" t="str">
            <v xml:space="preserve">UN    </v>
          </cell>
          <cell r="D3778">
            <v>4.29</v>
          </cell>
        </row>
        <row r="3779">
          <cell r="A3779">
            <v>36153</v>
          </cell>
          <cell r="B3779" t="str">
            <v>TALABARTE DE SEGURANCA, 2 MOSQUETOES TRAVA DUPLA *53* MM DE ABERTURA, COM ABSORVEDOR DE ENERGIA</v>
          </cell>
          <cell r="C3779" t="str">
            <v xml:space="preserve">UN    </v>
          </cell>
          <cell r="D3779">
            <v>147.12</v>
          </cell>
        </row>
        <row r="3780">
          <cell r="A3780">
            <v>36154</v>
          </cell>
          <cell r="B3780" t="str">
            <v>BLOQUETE/PISO INTERTRAVADO DE CONCRETO - MODELO RETANGULAR/TIJOLINHO/PAVER/HOLANDES/PARALELEPIPEDO, 20 CM X 10 CM, E = 8 CM, RESISTENCIA DE 35 MPA (NBR 9781), COLORIDO</v>
          </cell>
          <cell r="C3780" t="str">
            <v xml:space="preserve">M2    </v>
          </cell>
          <cell r="D3780">
            <v>53.21</v>
          </cell>
        </row>
        <row r="3781">
          <cell r="A3781">
            <v>36155</v>
          </cell>
          <cell r="B3781" t="str">
            <v>BLOQUETE/PISO INTERTRAVADO DE CONCRETO - MODELO RETANGULAR/TIJOLINHO/PAVER/HOLANDES/PARALELEPIPEDO, 20 CM X 10 CM, E = 6 CM, RESISTENCIA DE 35 MPA (NBR 9781), COR NATURAL</v>
          </cell>
          <cell r="C3781" t="str">
            <v xml:space="preserve">M2    </v>
          </cell>
          <cell r="D3781">
            <v>40.049999999999997</v>
          </cell>
        </row>
        <row r="3782">
          <cell r="A3782">
            <v>36156</v>
          </cell>
          <cell r="B3782" t="str">
            <v>BLOQUETE/PISO INTERTRAVADO DE CONCRETO - MODELO RETANGULAR/TIJOLINHO/PAVER/HOLANDES/PARALELEPIPEDO, 20 CM X 10 CM, E = 6 CM, RESISTENCIA DE 35 MPA (NBR 9781), COLORIDO</v>
          </cell>
          <cell r="C3782" t="str">
            <v xml:space="preserve">M2    </v>
          </cell>
          <cell r="D3782">
            <v>45.21</v>
          </cell>
        </row>
        <row r="3783">
          <cell r="A3783">
            <v>36169</v>
          </cell>
          <cell r="B3783" t="str">
            <v>BLOQUETE/PISO INTERTRAVADO DE CONCRETO - ONDA/16 FACES/UNISTEIN/PAVIS, *22 CM X 11* CM, E = 6 CM, RESISTENCIA DE 35 MPA (NBR 9781), COLORIDO</v>
          </cell>
          <cell r="C3783" t="str">
            <v xml:space="preserve">M2    </v>
          </cell>
          <cell r="D3783">
            <v>43.82</v>
          </cell>
        </row>
        <row r="3784">
          <cell r="A3784">
            <v>36170</v>
          </cell>
          <cell r="B3784" t="str">
            <v>BLOQUETE/PISO INTERTRAVADO DE CONCRETO - ONDA/16 FACES/UNISTEIN/PAVIS, *22 CM X 11* CM, E = 8 CM, RESISTENCIA DE 35 MPA (NBR 9781), COR NATURAL</v>
          </cell>
          <cell r="C3784" t="str">
            <v xml:space="preserve">M2    </v>
          </cell>
          <cell r="D3784">
            <v>42.9</v>
          </cell>
        </row>
        <row r="3785">
          <cell r="A3785">
            <v>36172</v>
          </cell>
          <cell r="B3785" t="str">
            <v>BLOQUETE/PISO INTERTRAVADO DE CONCRETO - ONDA/16 FACES/UNISTEIN/PAVIS, *22 CM X 11* CM, E = 6 CM, RESISTENCIA DE 35 MPA (NBR 9781), COR NATURAL</v>
          </cell>
          <cell r="C3785" t="str">
            <v xml:space="preserve">M2    </v>
          </cell>
          <cell r="D3785">
            <v>38.26</v>
          </cell>
        </row>
        <row r="3786">
          <cell r="A3786">
            <v>36174</v>
          </cell>
          <cell r="B3786" t="str">
            <v>BLOQUETE/PISO INTERTRAVADO DE CONCRETO - ONDA/16 FACES/UNISTEIN/PAVIS, *22 CM X 11* CM, E = 8 CM, RESISTENCIA DE 35 MPA (NBR 9781), COLORIDO</v>
          </cell>
          <cell r="C3786" t="str">
            <v xml:space="preserve">M2    </v>
          </cell>
          <cell r="D3786">
            <v>50.23</v>
          </cell>
        </row>
        <row r="3787">
          <cell r="A3787">
            <v>36178</v>
          </cell>
          <cell r="B3787" t="str">
            <v>PISO PODOTATIL DE CONCRETO - DIRECIONAL E ALERTA, *40 X 40 X 2,5* CM</v>
          </cell>
          <cell r="C3787" t="str">
            <v xml:space="preserve">UN    </v>
          </cell>
          <cell r="D3787">
            <v>8.11</v>
          </cell>
        </row>
        <row r="3788">
          <cell r="A3788">
            <v>36191</v>
          </cell>
          <cell r="B3788" t="str">
            <v>BLOQUETE/PISO INTERTRAVADO DE CONCRETO - MODELO SEXTAVADO, 25 CM X 25 CM, E = 8 CM, RESISTENCIA DE 35 MPA (NBR 9781), COR NATURAL</v>
          </cell>
          <cell r="C3788" t="str">
            <v xml:space="preserve">UN    </v>
          </cell>
          <cell r="D3788">
            <v>3</v>
          </cell>
        </row>
        <row r="3789">
          <cell r="A3789">
            <v>36196</v>
          </cell>
          <cell r="B3789" t="str">
            <v>BLOQUETE/PISO INTERTRAVADO DE CONCRETO - MODELO RETANGULAR/TIJOLINHO/PAVER/HOLANDES/PARALELEPIPEDO, 20 CM X 10 CM, E = 8 CM, RESISTENCIA DE 35 MPA (NBR 9781), COR NATURAL</v>
          </cell>
          <cell r="C3789" t="str">
            <v xml:space="preserve">M2    </v>
          </cell>
          <cell r="D3789">
            <v>45.21</v>
          </cell>
        </row>
        <row r="3790">
          <cell r="A3790">
            <v>36204</v>
          </cell>
          <cell r="B3790" t="str">
            <v>BARRA DE APOIO RETA, EM ACO INOX POLIDO, COMPRIMENTO 60CM, DIAMETRO MINIMO 3 CM</v>
          </cell>
          <cell r="C3790" t="str">
            <v xml:space="preserve">UN    </v>
          </cell>
          <cell r="D3790">
            <v>175.58</v>
          </cell>
        </row>
        <row r="3791">
          <cell r="A3791">
            <v>36205</v>
          </cell>
          <cell r="B3791" t="str">
            <v>BARRA DE APOIO RETA, EM ACO INOX POLIDO, COMPRIMENTO 70CM, DIAMETRO MINIMO 3 CM</v>
          </cell>
          <cell r="C3791" t="str">
            <v xml:space="preserve">UN    </v>
          </cell>
          <cell r="D3791">
            <v>195</v>
          </cell>
        </row>
        <row r="3792">
          <cell r="A3792">
            <v>36206</v>
          </cell>
          <cell r="B3792" t="str">
            <v>BARRA DE APOIO RETA, EM ACO INOX POLIDO, COMPRIMENTO 90 CM, DIAMETRO MINIMO 3 CM</v>
          </cell>
          <cell r="C3792" t="str">
            <v xml:space="preserve">UN    </v>
          </cell>
          <cell r="D3792">
            <v>217.83</v>
          </cell>
        </row>
        <row r="3793">
          <cell r="A3793">
            <v>36207</v>
          </cell>
          <cell r="B3793" t="str">
            <v>BARRA DE APOIO EM "L", EM ACO INOX POLIDO 70 X 70 CM, DIAMETRO MINIMO 3 CM</v>
          </cell>
          <cell r="C3793" t="str">
            <v xml:space="preserve">UN    </v>
          </cell>
          <cell r="D3793">
            <v>398.81</v>
          </cell>
        </row>
        <row r="3794">
          <cell r="A3794">
            <v>36209</v>
          </cell>
          <cell r="B3794" t="str">
            <v>BARRA DE APOIO EM "L", EM ACO INOX POLIDO 80 X 80 CM, DIAMETRO MINIMO 3 CM</v>
          </cell>
          <cell r="C3794" t="str">
            <v xml:space="preserve">UN    </v>
          </cell>
          <cell r="D3794">
            <v>457.69</v>
          </cell>
        </row>
        <row r="3795">
          <cell r="A3795">
            <v>36210</v>
          </cell>
          <cell r="B3795" t="str">
            <v>BARRA DE APOIO LATERAL ARTICULADA, COM TRAVA, EM ACO INOX POLIDO, 70 CM, DIAMETRO MINIMO 3 CM</v>
          </cell>
          <cell r="C3795" t="str">
            <v xml:space="preserve">UN    </v>
          </cell>
          <cell r="D3795">
            <v>495.21</v>
          </cell>
        </row>
        <row r="3796">
          <cell r="A3796">
            <v>36211</v>
          </cell>
          <cell r="B3796" t="str">
            <v>BARRA DE APOIO LAVATORIO, EM ACO INOX POLIDO, *40 X 50* CM,  DIAMETRO MINIMO 3 CM</v>
          </cell>
          <cell r="C3796" t="str">
            <v xml:space="preserve">UN    </v>
          </cell>
          <cell r="D3796">
            <v>459.19</v>
          </cell>
        </row>
        <row r="3797">
          <cell r="A3797">
            <v>36212</v>
          </cell>
          <cell r="B3797" t="str">
            <v>BARRA DE APOIO LAVATORIO DE CANTO, EM ACO INOX POLIDO, DIAMETRO MINIMO 3 CM.</v>
          </cell>
          <cell r="C3797" t="str">
            <v xml:space="preserve">UN    </v>
          </cell>
          <cell r="D3797">
            <v>488.21</v>
          </cell>
        </row>
        <row r="3798">
          <cell r="A3798">
            <v>36214</v>
          </cell>
          <cell r="B3798" t="str">
            <v>BARRA DE APOIO ANGULAR, 60 CM, EM ACO INOX POLIDO, DIAMETRO MINIMO 3 CM</v>
          </cell>
          <cell r="C3798" t="str">
            <v xml:space="preserve">UN    </v>
          </cell>
          <cell r="D3798">
            <v>290.12</v>
          </cell>
        </row>
        <row r="3799">
          <cell r="A3799">
            <v>36215</v>
          </cell>
          <cell r="B3799" t="str">
            <v>BANCO ARTICULADO PARA BANHO, EM ACO INOX POLIDO, 70* CM X 45* CM</v>
          </cell>
          <cell r="C3799" t="str">
            <v xml:space="preserve">UN    </v>
          </cell>
          <cell r="D3799">
            <v>900.38</v>
          </cell>
        </row>
        <row r="3800">
          <cell r="A3800">
            <v>36218</v>
          </cell>
          <cell r="B3800" t="str">
            <v>BARRA DE APOIO RETA, EM ALUMINIO, COMPRIMENTO 60CM, DIAMETRO MINIMO 3 CM</v>
          </cell>
          <cell r="C3800" t="str">
            <v xml:space="preserve">UN    </v>
          </cell>
          <cell r="D3800">
            <v>68.290000000000006</v>
          </cell>
        </row>
        <row r="3801">
          <cell r="A3801">
            <v>36220</v>
          </cell>
          <cell r="B3801" t="str">
            <v>BARRA DE APOIO RETA, EM ALUMINIO, COMPRIMENTO 70CM, DIAMETRO MINIMO 3 CM</v>
          </cell>
          <cell r="C3801" t="str">
            <v xml:space="preserve">UN    </v>
          </cell>
          <cell r="D3801">
            <v>78.3</v>
          </cell>
        </row>
        <row r="3802">
          <cell r="A3802">
            <v>36223</v>
          </cell>
          <cell r="B3802" t="str">
            <v>BARRA DE APOIO RETA, EM ALUMINIO, COMPRIMENTO 90 CM, DIAMETRO MINIMO 3 CM</v>
          </cell>
          <cell r="C3802" t="str">
            <v xml:space="preserve">UN    </v>
          </cell>
          <cell r="D3802">
            <v>88.69</v>
          </cell>
        </row>
        <row r="3803">
          <cell r="A3803">
            <v>36225</v>
          </cell>
          <cell r="B3803" t="str">
            <v>FORRO DE PVC LISO, BRANCO, REGUA DE 20 CM, ESPESSURA DE 8 MM A 10 MM, COMPRIMENTO 6 M (SEM COLOCACAO)</v>
          </cell>
          <cell r="C3803" t="str">
            <v xml:space="preserve">M2    </v>
          </cell>
          <cell r="D3803">
            <v>17.87</v>
          </cell>
        </row>
        <row r="3804">
          <cell r="A3804">
            <v>36230</v>
          </cell>
          <cell r="B3804" t="str">
            <v>FORRO DE PVC, FRISADO, BRANCO, REGUA DE 10 CM, ESPESSURA DE 8 MM A 10 MM E COMPRIMENTO 6 M (SEM COLOCACAO)</v>
          </cell>
          <cell r="C3804" t="str">
            <v xml:space="preserve">M2    </v>
          </cell>
          <cell r="D3804">
            <v>13.13</v>
          </cell>
        </row>
        <row r="3805">
          <cell r="A3805">
            <v>36238</v>
          </cell>
          <cell r="B3805" t="str">
            <v>FORRO DE PVC, FRISADO, BRANCO, REGUA DE 20 CM, ESPESSURA DE 8 MM A 10 MM E COMPRIMENTO 6 M (SEM COLOCACAO)</v>
          </cell>
          <cell r="C3805" t="str">
            <v xml:space="preserve">M2    </v>
          </cell>
          <cell r="D3805">
            <v>12.83</v>
          </cell>
        </row>
        <row r="3806">
          <cell r="A3806">
            <v>36246</v>
          </cell>
          <cell r="B3806" t="str">
            <v>ACABAMENTO SIMPLES/CONVENCIONAL PARA FORRO PVC, TIPO "U" OU "C", COR BRANCA, COMPRIMENTO 6 M</v>
          </cell>
          <cell r="C3806" t="str">
            <v xml:space="preserve">M     </v>
          </cell>
          <cell r="D3806">
            <v>2.15</v>
          </cell>
        </row>
        <row r="3807">
          <cell r="A3807">
            <v>36250</v>
          </cell>
          <cell r="B3807" t="str">
            <v>RODAFORRO EM PVC, PARA FORRO DE PVC, COMPRIMENTO 6 M</v>
          </cell>
          <cell r="C3807" t="str">
            <v xml:space="preserve">M     </v>
          </cell>
          <cell r="D3807">
            <v>2.44</v>
          </cell>
        </row>
        <row r="3808">
          <cell r="A3808">
            <v>36274</v>
          </cell>
          <cell r="B3808" t="str">
            <v>TUBO PPR PN 20, DN 20 MM, PARA AGUA QUENTE PREDIAL</v>
          </cell>
          <cell r="C3808" t="str">
            <v xml:space="preserve">M     </v>
          </cell>
          <cell r="D3808">
            <v>4.45</v>
          </cell>
        </row>
        <row r="3809">
          <cell r="A3809">
            <v>36278</v>
          </cell>
          <cell r="B3809" t="str">
            <v>TUBO PPR PN 20, DN 25 MM, PARA AGUA QUENTE PREDIAL</v>
          </cell>
          <cell r="C3809" t="str">
            <v xml:space="preserve">M     </v>
          </cell>
          <cell r="D3809">
            <v>6.03</v>
          </cell>
        </row>
        <row r="3810">
          <cell r="A3810">
            <v>36298</v>
          </cell>
          <cell r="B3810" t="str">
            <v>TE NORMAL, PPR, SOLDAVEL, 90 GRAUS, DN 25 X 25 X 25 MM, PARA AGUA QUENTE PREDIAL</v>
          </cell>
          <cell r="C3810" t="str">
            <v xml:space="preserve">UN    </v>
          </cell>
          <cell r="D3810">
            <v>2.12</v>
          </cell>
        </row>
        <row r="3811">
          <cell r="A3811">
            <v>36313</v>
          </cell>
          <cell r="B3811" t="str">
            <v>UNIAO DUPLA PPR DN 20 MM, PARA AGUA QUENTE PREDIAL</v>
          </cell>
          <cell r="C3811" t="str">
            <v xml:space="preserve">UN    </v>
          </cell>
          <cell r="D3811">
            <v>18.77</v>
          </cell>
        </row>
        <row r="3812">
          <cell r="A3812">
            <v>36316</v>
          </cell>
          <cell r="B3812" t="str">
            <v>UNIAO DUPLA PPR DN 25 MM, PARA AGUA QUENTE PREDIAL</v>
          </cell>
          <cell r="C3812" t="str">
            <v xml:space="preserve">UN    </v>
          </cell>
          <cell r="D3812">
            <v>22.76</v>
          </cell>
        </row>
        <row r="3813">
          <cell r="A3813">
            <v>36320</v>
          </cell>
          <cell r="B3813" t="str">
            <v>LUVA PPR, SOLDAVEL, DN 20 MM, PARA AGUA QUENTE PREDIAL</v>
          </cell>
          <cell r="C3813" t="str">
            <v xml:space="preserve">UN    </v>
          </cell>
          <cell r="D3813">
            <v>0.9</v>
          </cell>
        </row>
        <row r="3814">
          <cell r="A3814">
            <v>36324</v>
          </cell>
          <cell r="B3814" t="str">
            <v>LUVA PPR, SOLDAVEL, DN 25 MM, PARA AGUA QUENTE PREDIAL</v>
          </cell>
          <cell r="C3814" t="str">
            <v xml:space="preserve">UN    </v>
          </cell>
          <cell r="D3814">
            <v>1.37</v>
          </cell>
        </row>
        <row r="3815">
          <cell r="A3815">
            <v>36327</v>
          </cell>
          <cell r="B3815" t="str">
            <v>BUCHA DE REDUCAO, PPR, DN 25 X 20 MM, PARA AGUA QUENTE PREDIAL</v>
          </cell>
          <cell r="C3815" t="str">
            <v xml:space="preserve">UN    </v>
          </cell>
          <cell r="D3815">
            <v>1.22</v>
          </cell>
        </row>
        <row r="3816">
          <cell r="A3816">
            <v>36331</v>
          </cell>
          <cell r="B3816" t="str">
            <v>CAP PPR DN 20 MM, PARA AGUA QUENTE PREDIAL</v>
          </cell>
          <cell r="C3816" t="str">
            <v xml:space="preserve">UN    </v>
          </cell>
          <cell r="D3816">
            <v>0.94</v>
          </cell>
        </row>
        <row r="3817">
          <cell r="A3817">
            <v>36346</v>
          </cell>
          <cell r="B3817" t="str">
            <v>CAP PPR DN 25 MM, PARA AGUA QUENTE PREDIAL</v>
          </cell>
          <cell r="C3817" t="str">
            <v xml:space="preserve">UN    </v>
          </cell>
          <cell r="D3817">
            <v>1.62</v>
          </cell>
        </row>
        <row r="3818">
          <cell r="A3818">
            <v>36348</v>
          </cell>
          <cell r="B3818" t="str">
            <v>JOELHO PPR 45 GRAUS, SOLDAVEL,  DN 20 MM, PARA AGUA QUENTE PREDIAL</v>
          </cell>
          <cell r="C3818" t="str">
            <v xml:space="preserve">UN    </v>
          </cell>
          <cell r="D3818">
            <v>0.9</v>
          </cell>
        </row>
        <row r="3819">
          <cell r="A3819">
            <v>36349</v>
          </cell>
          <cell r="B3819" t="str">
            <v>JOELHO PPR 45 GRAUS, SOLDAVEL, DN 25 MM, PARA AGUA QUENTE PREDIAL</v>
          </cell>
          <cell r="C3819" t="str">
            <v xml:space="preserve">UN    </v>
          </cell>
          <cell r="D3819">
            <v>1.35</v>
          </cell>
        </row>
        <row r="3820">
          <cell r="A3820">
            <v>36355</v>
          </cell>
          <cell r="B3820" t="str">
            <v>CURVA PPR 90 GRAUS, DN 20 MM, PARA AGUA QUENTE PREDIAL</v>
          </cell>
          <cell r="C3820" t="str">
            <v xml:space="preserve">UN    </v>
          </cell>
          <cell r="D3820">
            <v>3.79</v>
          </cell>
        </row>
        <row r="3821">
          <cell r="A3821">
            <v>36356</v>
          </cell>
          <cell r="B3821" t="str">
            <v>CURVA PPR 90 GRAUS, DN 25 MM, PARA AGUA QUENTE PREDIAL</v>
          </cell>
          <cell r="C3821" t="str">
            <v xml:space="preserve">UN    </v>
          </cell>
          <cell r="D3821">
            <v>6.37</v>
          </cell>
        </row>
        <row r="3822">
          <cell r="A3822">
            <v>36357</v>
          </cell>
          <cell r="B3822" t="str">
            <v>UNIAO COM FLANGE PPR, DN 40 MM, PARA AGUA QUENTE PREDIAL</v>
          </cell>
          <cell r="C3822" t="str">
            <v xml:space="preserve">UN    </v>
          </cell>
          <cell r="D3822">
            <v>79.16</v>
          </cell>
        </row>
        <row r="3823">
          <cell r="A3823">
            <v>36359</v>
          </cell>
          <cell r="B3823" t="str">
            <v>JOELHO PPR, 90 GRAUS, SOLDAVEL, DN 20 MM, PARA AGUA QUENTE PREDIAL</v>
          </cell>
          <cell r="C3823" t="str">
            <v xml:space="preserve">UN    </v>
          </cell>
          <cell r="D3823">
            <v>1.07</v>
          </cell>
        </row>
        <row r="3824">
          <cell r="A3824">
            <v>36360</v>
          </cell>
          <cell r="B3824" t="str">
            <v>JOELHO PPR, 90 GRAUS, SOLDAVEL, DN 25 MM, PARA AGUA QUENTE PREDIAL</v>
          </cell>
          <cell r="C3824" t="str">
            <v xml:space="preserve">UN    </v>
          </cell>
          <cell r="D3824">
            <v>1.66</v>
          </cell>
        </row>
        <row r="3825">
          <cell r="A3825">
            <v>36362</v>
          </cell>
          <cell r="B3825" t="str">
            <v>TE NORMAL, PPR, SOLDAVEL, 90 GRAUS, DN 20 X 20 X 20 MM, PARA AGUA QUENTE PREDIAL</v>
          </cell>
          <cell r="C3825" t="str">
            <v xml:space="preserve">UN    </v>
          </cell>
          <cell r="D3825">
            <v>1.43</v>
          </cell>
        </row>
        <row r="3826">
          <cell r="A3826">
            <v>36365</v>
          </cell>
          <cell r="B3826" t="str">
            <v>TUBO COLETOR DE ESGOTO PVC, JEI, DN 100 MM (NBR  7362)</v>
          </cell>
          <cell r="C3826" t="str">
            <v xml:space="preserve">M     </v>
          </cell>
          <cell r="D3826">
            <v>16.41</v>
          </cell>
        </row>
        <row r="3827">
          <cell r="A3827">
            <v>36373</v>
          </cell>
          <cell r="B3827" t="str">
            <v>TUBO PVC PBA JEI, CLASSE 12, DN 75 MM, PARA REDE DE AGUA (NBR 5647)</v>
          </cell>
          <cell r="C3827" t="str">
            <v xml:space="preserve">M     </v>
          </cell>
          <cell r="D3827">
            <v>20.67</v>
          </cell>
        </row>
        <row r="3828">
          <cell r="A3828">
            <v>36374</v>
          </cell>
          <cell r="B3828" t="str">
            <v>TUBO PVC PBA JEI, CLASSE 12, DN 100 MM, PARA REDE DE AGUA (NBR 5647)</v>
          </cell>
          <cell r="C3828" t="str">
            <v xml:space="preserve">M     </v>
          </cell>
          <cell r="D3828">
            <v>33.770000000000003</v>
          </cell>
        </row>
        <row r="3829">
          <cell r="A3829">
            <v>36375</v>
          </cell>
          <cell r="B3829" t="str">
            <v>TUBO PVC PBA JEI, CLASSE 15, DN 50 MM, PARA REDE DE AGUA (NBR 5647)</v>
          </cell>
          <cell r="C3829" t="str">
            <v xml:space="preserve">M     </v>
          </cell>
          <cell r="D3829">
            <v>11.68</v>
          </cell>
        </row>
        <row r="3830">
          <cell r="A3830">
            <v>36376</v>
          </cell>
          <cell r="B3830" t="str">
            <v>TUBO PVC PBA JEI, CLASSE 15, DN 75 MM, PARA REDE DE AGUA (NBR 5647)</v>
          </cell>
          <cell r="C3830" t="str">
            <v xml:space="preserve">M     </v>
          </cell>
          <cell r="D3830">
            <v>23.38</v>
          </cell>
        </row>
        <row r="3831">
          <cell r="A3831">
            <v>36377</v>
          </cell>
          <cell r="B3831" t="str">
            <v>TUBO PVC PBA JEI, CLASSE 15, DN 100 MM, PARA REDE DE AGUA (NBR 5647)</v>
          </cell>
          <cell r="C3831" t="str">
            <v xml:space="preserve">M     </v>
          </cell>
          <cell r="D3831">
            <v>39.35</v>
          </cell>
        </row>
        <row r="3832">
          <cell r="A3832">
            <v>36378</v>
          </cell>
          <cell r="B3832" t="str">
            <v>TUBO PVC PBA JEI, CLASSE 20, DN 50 MM, PARA REDE DE AGUA (NBR 5647)</v>
          </cell>
          <cell r="C3832" t="str">
            <v xml:space="preserve">M     </v>
          </cell>
          <cell r="D3832">
            <v>15.47</v>
          </cell>
        </row>
        <row r="3833">
          <cell r="A3833">
            <v>36379</v>
          </cell>
          <cell r="B3833" t="str">
            <v>TUBO PVC PBA JEI, CLASSE 20, DN 75 MM, PARA REDE DE AGUA (NBR 5647)</v>
          </cell>
          <cell r="C3833" t="str">
            <v xml:space="preserve">M     </v>
          </cell>
          <cell r="D3833">
            <v>31.13</v>
          </cell>
        </row>
        <row r="3834">
          <cell r="A3834">
            <v>36380</v>
          </cell>
          <cell r="B3834" t="str">
            <v>TUBO PVC PBA JEI, CLASSE 20, DN 100 MM, PARA REDE DE AGUA (NBR 5647)</v>
          </cell>
          <cell r="C3834" t="str">
            <v xml:space="preserve">M     </v>
          </cell>
          <cell r="D3834">
            <v>51.42</v>
          </cell>
        </row>
        <row r="3835">
          <cell r="A3835">
            <v>36396</v>
          </cell>
          <cell r="B3835" t="str">
            <v>BETONEIRA, CAPACIDADE NOMINAL 400 L, CAPACIDADE DE MISTURA 310L, MOTOR ELETRICO TRIFASICO 220/380V POTENCIA 2 CV, SEM CARREGADOR</v>
          </cell>
          <cell r="C3835" t="str">
            <v xml:space="preserve">UN    </v>
          </cell>
          <cell r="D3835">
            <v>4052.13</v>
          </cell>
        </row>
        <row r="3836">
          <cell r="A3836">
            <v>36397</v>
          </cell>
          <cell r="B3836" t="str">
            <v>BETONEIRA, CAPACIDADE NOMINAL 600 L, CAPACIDADE DE MISTURA  360L, MOTOR ELETRICO TRIFASICO 220/380V, POTENCIA 4CV, EXCLUSO CARREGADOR</v>
          </cell>
          <cell r="C3836" t="str">
            <v xml:space="preserve">UN    </v>
          </cell>
          <cell r="D3836">
            <v>14407.6</v>
          </cell>
        </row>
        <row r="3837">
          <cell r="A3837">
            <v>36398</v>
          </cell>
          <cell r="B3837" t="str">
            <v>BETONEIRA, CAPACIDADE NOMINAL 600 L, CAPACIDADE DE MISTURA 440 L, MOTOR A DIESEL POTENCIA 10 CV, COM CARREGADOR</v>
          </cell>
          <cell r="C3837" t="str">
            <v xml:space="preserve">UN    </v>
          </cell>
          <cell r="D3837">
            <v>17511.240000000002</v>
          </cell>
        </row>
        <row r="3838">
          <cell r="A3838">
            <v>36408</v>
          </cell>
          <cell r="B3838" t="str">
            <v>ESCAVADEIRA HIDRAULICA SOBRE ESTEIRAS, CACAMBA 0,4 A 1,70 M3, PESO OPERACIONAL 23,2 T, POTENCIA BRUTA 183 HP</v>
          </cell>
          <cell r="C3838" t="str">
            <v xml:space="preserve">UN    </v>
          </cell>
          <cell r="D3838">
            <v>478800</v>
          </cell>
        </row>
        <row r="3839">
          <cell r="A3839">
            <v>36481</v>
          </cell>
          <cell r="B3839" t="str">
            <v>ESCAVADEIRA HIDRAULICA SOBRE ESTEIRAS, CACAMBA 0,80 A 1,30 M3, PESO OPERACIONAL 22,18 T, POTENCIA LIQUIDA 170 HP</v>
          </cell>
          <cell r="C3839" t="str">
            <v xml:space="preserve">UN    </v>
          </cell>
          <cell r="D3839">
            <v>438375</v>
          </cell>
        </row>
        <row r="3840">
          <cell r="A3840">
            <v>36482</v>
          </cell>
          <cell r="B3840" t="str">
            <v>ESCAVADEIRA HIDRAULICA SOBRE ESTEIRAS, CACAMBA  0,80 M3, PESO OPERACIONAL 17,8 T, POTENCIA LIQUIDA 110 HP</v>
          </cell>
          <cell r="C3840" t="str">
            <v xml:space="preserve">UN    </v>
          </cell>
          <cell r="D3840">
            <v>400731.95</v>
          </cell>
        </row>
        <row r="3841">
          <cell r="A3841">
            <v>36483</v>
          </cell>
          <cell r="B3841" t="str">
            <v>ESCAVADEIRA HIDRAULICA SOBRE ESTEIRAS CACAMBA 0,40 A 1,20 M3, PESO OPERACIONAL 21,19 T, POTENCIA LIQUIDA 173 HP</v>
          </cell>
          <cell r="C3841" t="str">
            <v xml:space="preserve">UN    </v>
          </cell>
          <cell r="D3841">
            <v>446250</v>
          </cell>
        </row>
        <row r="3842">
          <cell r="A3842">
            <v>36484</v>
          </cell>
          <cell r="B3842" t="str">
            <v>ESPARGIDOR DE ASFALTO PRESSURIZADO, TANQUE 6 M3 COM ISOLACAO TERMICA, AQUECIDO COM 2 MACARICOS, COM BARRA ESPARGIDORA 3,60 M, A SER MONTADO SOBRE CAMINHAO</v>
          </cell>
          <cell r="C3842" t="str">
            <v xml:space="preserve">UN    </v>
          </cell>
          <cell r="D3842">
            <v>137983.16</v>
          </cell>
        </row>
        <row r="3843">
          <cell r="A3843">
            <v>36485</v>
          </cell>
          <cell r="B3843" t="str">
            <v>USINA DE LAMA ASFALTICA, PROD 30 A 50 T/H, SILO DE AGREGADO 7 M3, RESERVATORIOS PARA EMULSAO E AGUA DE 2,3 M3 CADA, MISTURADOR TIPO PUGG-MILL A SER MONTADO SOBRE CAMINHAO</v>
          </cell>
          <cell r="C3843" t="str">
            <v xml:space="preserve">UN    </v>
          </cell>
          <cell r="D3843">
            <v>372817.95</v>
          </cell>
        </row>
        <row r="3844">
          <cell r="A3844">
            <v>36486</v>
          </cell>
          <cell r="B3844" t="str">
            <v>ELEVADOR DE CARGA A CABO, CABINE SEMI FECHADA 2,0 X 1,5 X 2,0 M, CAPACIDADE DE CARGA 1000 KG, TORRE  2,38 X 2,21 X 15 M, GUINCHO DE EMBREAGEM, FREIO DE SEGURANCA, LIMITADOR DE VELOCIDADE E CANCELA</v>
          </cell>
          <cell r="C3844" t="str">
            <v xml:space="preserve">UN    </v>
          </cell>
          <cell r="D3844">
            <v>30135.23</v>
          </cell>
        </row>
        <row r="3845">
          <cell r="A3845">
            <v>36487</v>
          </cell>
          <cell r="B3845" t="str">
            <v>GUINCHO ELETRICO DE COLUNA, CAPACIDADE 400 KG, COM MOTO FREIO, MOTOR TRIFASICO DE 1,25 CV</v>
          </cell>
          <cell r="C3845" t="str">
            <v xml:space="preserve">UN    </v>
          </cell>
          <cell r="D3845">
            <v>5014.78</v>
          </cell>
        </row>
        <row r="3846">
          <cell r="A3846">
            <v>36491</v>
          </cell>
          <cell r="B3846" t="str">
            <v>GUINDAUTO HIDRAULICO, CAPACIDADE MAXIMA DE CARGA 30000 KG, MOMENTO MAXIMO DE CARGA 92,2 TM , ALCANCE MAXIMO HORIZONTAL  22,00 M, PARA MONTAGEM SOBRE CHASSI DE CAMINHAO PBT MINIMO 30000 KG (INCLUI MONTAGEM, NAO INCLUI CAMINHAO)</v>
          </cell>
          <cell r="C3846" t="str">
            <v xml:space="preserve">UN    </v>
          </cell>
          <cell r="D3846">
            <v>631875</v>
          </cell>
        </row>
        <row r="3847">
          <cell r="A3847">
            <v>36492</v>
          </cell>
          <cell r="B3847" t="str">
            <v>GRUA ASCENCIONAL, LANCA DE 50 M, CAPACIDADE DE 2,33 T A 30 M, ALTURA ATE 48 M</v>
          </cell>
          <cell r="C3847" t="str">
            <v xml:space="preserve">UN    </v>
          </cell>
          <cell r="D3847">
            <v>650718.75</v>
          </cell>
        </row>
        <row r="3848">
          <cell r="A3848">
            <v>36493</v>
          </cell>
          <cell r="B3848" t="str">
            <v>GRUA ASCENCIONAL, LANCA DE 42 M, CAPACIDADE DE 1,5 T A 30 M, ALTURA ATE 39 M</v>
          </cell>
          <cell r="C3848" t="str">
            <v xml:space="preserve">UN    </v>
          </cell>
          <cell r="D3848">
            <v>350296.87</v>
          </cell>
        </row>
        <row r="3849">
          <cell r="A3849">
            <v>36494</v>
          </cell>
          <cell r="B3849" t="str">
            <v>GRUA ASCENCIONAL, LANCA DE 30 M, CAPACIDADE DE 1,0 T A 30 M, ALTURA ATE 39 M</v>
          </cell>
          <cell r="C3849" t="str">
            <v xml:space="preserve">UN    </v>
          </cell>
          <cell r="D3849">
            <v>309187.5</v>
          </cell>
        </row>
        <row r="3850">
          <cell r="A3850">
            <v>36496</v>
          </cell>
          <cell r="B3850" t="str">
            <v>CAVALETE PARA TALHA COM ESTRUTURA EM TUBO METALICO ALTURA MINIMA 3,2 M EQUIPADO COM RODAS DE BORRACHA PARA MOVIMENTACAO DE TUBOS DE CONCRETO NA CENTRAL DE PREMOLDADOS COM CAPACIDADE DE CARGA DE 3 TONELADAS</v>
          </cell>
          <cell r="C3850" t="str">
            <v xml:space="preserve">UN    </v>
          </cell>
          <cell r="D3850">
            <v>9813.7999999999993</v>
          </cell>
        </row>
        <row r="3851">
          <cell r="A3851">
            <v>36497</v>
          </cell>
          <cell r="B3851" t="str">
            <v>GUINCHO DE ALAVANCA MANUAL, CAPACIDADE 3,2 T COM 20 M DE CABO DE ACO DIAMETRO 16,3 MM</v>
          </cell>
          <cell r="C3851" t="str">
            <v xml:space="preserve">UN    </v>
          </cell>
          <cell r="D3851">
            <v>2880.15</v>
          </cell>
        </row>
        <row r="3852">
          <cell r="A3852">
            <v>36498</v>
          </cell>
          <cell r="B3852" t="str">
            <v>GERADOR PORTATIL MONOFASICO, POTENCIA 5500 VA, MOTOR A GASOLINA, POTENCIA DO MOTOR 13 CV</v>
          </cell>
          <cell r="C3852" t="str">
            <v xml:space="preserve">UN    </v>
          </cell>
          <cell r="D3852">
            <v>3650.17</v>
          </cell>
        </row>
        <row r="3853">
          <cell r="A3853">
            <v>36499</v>
          </cell>
          <cell r="B3853" t="str">
            <v>GRUPO GERADOR A GASOLINA, POTENCIA NOMINAL 2,2 KW, TENSAO DE SAIDA 110/220 V, MOTOR POTENCIA 6,5 HP</v>
          </cell>
          <cell r="C3853" t="str">
            <v xml:space="preserve">UN    </v>
          </cell>
          <cell r="D3853">
            <v>1971.09</v>
          </cell>
        </row>
        <row r="3854">
          <cell r="A3854">
            <v>36500</v>
          </cell>
          <cell r="B3854" t="str">
            <v>GRUPO GERADOR REBOCAVEL, POTENCIA *66* KVA, MOTOR A DIESEL</v>
          </cell>
          <cell r="C3854" t="str">
            <v xml:space="preserve">UN    </v>
          </cell>
          <cell r="D3854">
            <v>47733.07</v>
          </cell>
        </row>
        <row r="3855">
          <cell r="A3855">
            <v>36501</v>
          </cell>
          <cell r="B3855" t="str">
            <v>GRUPO GERADOR ESTACIONARIO, POTENCIA 150 KVA, MOTOR DIESEL</v>
          </cell>
          <cell r="C3855" t="str">
            <v xml:space="preserve">UN    </v>
          </cell>
          <cell r="D3855">
            <v>67546.23</v>
          </cell>
        </row>
        <row r="3856">
          <cell r="A3856">
            <v>36502</v>
          </cell>
          <cell r="B3856" t="str">
            <v>MOTOBOMBA CENTRIFUGA, MOTOR A GASOLINA, POTENCIA 5,42 HP, BOCAIS 1 1/2" X 1", DIAMETRO ROTOR 143 MM HM/Q = 6 MCA / 16,8 M3/H A 38 MCA / 6,6 M3/H</v>
          </cell>
          <cell r="C3856" t="str">
            <v xml:space="preserve">UN    </v>
          </cell>
          <cell r="D3856">
            <v>2059.9899999999998</v>
          </cell>
        </row>
        <row r="3857">
          <cell r="A3857">
            <v>36503</v>
          </cell>
          <cell r="B3857" t="str">
            <v>MOTOBOMBA TRASH (PARA AGUA SUJA) AUTO ESCORVANTE, MOTOR GASOLINA DE 6,41 HP, DIAMETROS DE SUCCAO X RECALQUE: 3" X 3", HM/Q: 10/60 A 23/0</v>
          </cell>
          <cell r="C3857" t="str">
            <v xml:space="preserve">UN    </v>
          </cell>
          <cell r="D3857">
            <v>2540.21</v>
          </cell>
        </row>
        <row r="3858">
          <cell r="A3858">
            <v>36508</v>
          </cell>
          <cell r="B3858" t="str">
            <v>TRATOR DE ESTEIRAS, POTENCIA NO VOLANTE DE 200 HP, PESO OPERACIONAL DE 20,1 T, COM RODA MOTRIZ ELEVADA E LAMINA COM CAPACIDADE DE 3,89 M3</v>
          </cell>
          <cell r="C3858" t="str">
            <v xml:space="preserve">UN    </v>
          </cell>
          <cell r="D3858">
            <v>975961.74</v>
          </cell>
        </row>
        <row r="3859">
          <cell r="A3859">
            <v>36509</v>
          </cell>
          <cell r="B3859" t="str">
            <v>TRATOR DE ESTEIRAS, POTENCIA 125 HP, PESO OPERACIONAL DE 12,9 T, COM LAMINA COM CAPACIDADE DE 2,7 M3</v>
          </cell>
          <cell r="C3859" t="str">
            <v xml:space="preserve">UN    </v>
          </cell>
          <cell r="D3859">
            <v>534862.35</v>
          </cell>
        </row>
        <row r="3860">
          <cell r="A3860">
            <v>36510</v>
          </cell>
          <cell r="B3860" t="str">
            <v>TRATOR DE ESTEIRAS, POTENCIA BRUTA DE 133 HP, PESO OPERACIONAL DE 14 T, COM LAMINA COM CAPACIDADE DE 3,00 M3</v>
          </cell>
          <cell r="C3860" t="str">
            <v xml:space="preserve">UN    </v>
          </cell>
          <cell r="D3860">
            <v>526758.38</v>
          </cell>
        </row>
        <row r="3861">
          <cell r="A3861">
            <v>36511</v>
          </cell>
          <cell r="B3861" t="str">
            <v>TRATOR DE PNEUS COM POTENCIA DE 122 CV, TRACAO 4 X 4, PESO COM LASTRO DE 4510 KG</v>
          </cell>
          <cell r="C3861" t="str">
            <v xml:space="preserve">UN    </v>
          </cell>
          <cell r="D3861">
            <v>180112.13</v>
          </cell>
        </row>
        <row r="3862">
          <cell r="A3862">
            <v>36512</v>
          </cell>
          <cell r="B3862" t="str">
            <v>MICRO-TRATOR CORTADOR DE GRAMA COM LARGURA DO CORTE DE 107 CM, COM  2 LAMINAS E DESCARTE LATERAL</v>
          </cell>
          <cell r="C3862" t="str">
            <v xml:space="preserve">UN    </v>
          </cell>
          <cell r="D3862">
            <v>10300.92</v>
          </cell>
        </row>
        <row r="3863">
          <cell r="A3863">
            <v>36513</v>
          </cell>
          <cell r="B3863" t="str">
            <v>TRATOR DE PNEUS COM POTENCIA DE 85 CV, TURBO,  PESO COM LASTRO DE 4900 KG</v>
          </cell>
          <cell r="C3863" t="str">
            <v xml:space="preserve">UN    </v>
          </cell>
          <cell r="D3863">
            <v>127157.93</v>
          </cell>
        </row>
        <row r="3864">
          <cell r="A3864">
            <v>36514</v>
          </cell>
          <cell r="B3864" t="str">
            <v>TRATOR DE PNEUS COM POTENCIA DE 95 CV, TRACAO 4 X 4, PESO MAXIMO DE 5225 KG</v>
          </cell>
          <cell r="C3864" t="str">
            <v xml:space="preserve">UN    </v>
          </cell>
          <cell r="D3864">
            <v>141869.15</v>
          </cell>
        </row>
        <row r="3865">
          <cell r="A3865">
            <v>36515</v>
          </cell>
          <cell r="B3865" t="str">
            <v>TRATOR DE PNEUS COM POTENCIA DE 15 CV, PESO COM LASTRO DE 1160 KG</v>
          </cell>
          <cell r="C3865" t="str">
            <v xml:space="preserve">UN    </v>
          </cell>
          <cell r="D3865">
            <v>53046.720000000001</v>
          </cell>
        </row>
        <row r="3866">
          <cell r="A3866">
            <v>36516</v>
          </cell>
          <cell r="B3866" t="str">
            <v>DUMPER COM CAPACIDADE DE CARGA DE 1700 KG, PARTIDA ELETRICA, MOTOR DIESEL COM POTENCIA DE 16 CV</v>
          </cell>
          <cell r="C3866" t="str">
            <v xml:space="preserve">UN    </v>
          </cell>
          <cell r="D3866">
            <v>69700.92</v>
          </cell>
        </row>
        <row r="3867">
          <cell r="A3867">
            <v>36517</v>
          </cell>
          <cell r="B3867" t="str">
            <v>PA CARREGADEIRA SOBRE RODAS, POTENCIA BRUTA *127* CV, CAPACIDADE DA CACAMBA DE 2,0 A 2,4 M3, PESO OPERACIONAL DE 10330 KG</v>
          </cell>
          <cell r="C3867" t="str">
            <v xml:space="preserve">UN    </v>
          </cell>
          <cell r="D3867">
            <v>213120</v>
          </cell>
        </row>
        <row r="3868">
          <cell r="A3868">
            <v>36518</v>
          </cell>
          <cell r="B3868" t="str">
            <v>PA CARREGADEIRA SOBRE RODAS, POTENCIA LIQUIDA 213 HP, CAPACIDADE DA CACAMBA DE 1,9 A 3,5 M3, PESO OPERACIONAL DE 19234 KG</v>
          </cell>
          <cell r="C3868" t="str">
            <v xml:space="preserve">UN    </v>
          </cell>
          <cell r="D3868">
            <v>378879.98</v>
          </cell>
        </row>
        <row r="3869">
          <cell r="A3869">
            <v>36519</v>
          </cell>
          <cell r="B3869" t="str">
            <v>BACIA SANITARIA (VASO) CONVENCIONAL PARA PCD COM FURO FRONTAL, DE LOUCA BRANCA, COM ASSENTO</v>
          </cell>
          <cell r="C3869" t="str">
            <v xml:space="preserve">UN    </v>
          </cell>
          <cell r="D3869">
            <v>459.04</v>
          </cell>
        </row>
        <row r="3870">
          <cell r="A3870">
            <v>36520</v>
          </cell>
          <cell r="B3870" t="str">
            <v>BACIA SANITARIA (VASO) CONVENCIONAL PARA PCD SEM FURO FRONTAL, DE LOUCA BRANCA, SEM ASSENTO</v>
          </cell>
          <cell r="C3870" t="str">
            <v xml:space="preserve">UN    </v>
          </cell>
          <cell r="D3870">
            <v>587.39</v>
          </cell>
        </row>
        <row r="3871">
          <cell r="A3871">
            <v>36521</v>
          </cell>
          <cell r="B3871" t="str">
            <v>LAVATORIO DE CANTO LOUCA BRANCA SUSPENSO *40 X 30* CM</v>
          </cell>
          <cell r="C3871" t="str">
            <v xml:space="preserve">UN    </v>
          </cell>
          <cell r="D3871">
            <v>118.84</v>
          </cell>
        </row>
        <row r="3872">
          <cell r="A3872">
            <v>36522</v>
          </cell>
          <cell r="B3872" t="str">
            <v>COMPRESSOR DE AR REBOCAVEL, VAZAO 189 PCM, PRESSAO EFETIVA DE TRABALHO 102 PSI, MOTOR DIESEL, POTENCIA 63 CV</v>
          </cell>
          <cell r="C3872" t="str">
            <v xml:space="preserve">UN    </v>
          </cell>
          <cell r="D3872">
            <v>36094.01</v>
          </cell>
        </row>
        <row r="3873">
          <cell r="A3873">
            <v>36523</v>
          </cell>
          <cell r="B3873" t="str">
            <v>COMPRESSOR DE AR REBOCAVEL VAZAO 748 PCM, PRESSAO EFETIVA DE TRABALHO 102 PSI, MOTOR DIESEL, POTENCIA 210 CV</v>
          </cell>
          <cell r="C3873" t="str">
            <v xml:space="preserve">UN    </v>
          </cell>
          <cell r="D3873">
            <v>122720.43</v>
          </cell>
        </row>
        <row r="3874">
          <cell r="A3874">
            <v>36524</v>
          </cell>
          <cell r="B3874" t="str">
            <v>COMPRESSOR DE AR ESTACIONARIO, VAZAO 620 PCM, PRESSAO EFETIVA DE TRABALHO 109 PSI, MOTOR ELETRICO, POTENCIA 127 CV</v>
          </cell>
          <cell r="C3874" t="str">
            <v xml:space="preserve">UN    </v>
          </cell>
          <cell r="D3874">
            <v>71134.19</v>
          </cell>
        </row>
        <row r="3875">
          <cell r="A3875">
            <v>36525</v>
          </cell>
          <cell r="B3875" t="str">
            <v>COMPRESSOR DE AR REBOCAVEL, VAZAO 250 PCM, PRESSAO EFETIVA DE TRABALHO 102 PSI, MOTOR DIESEL, POTENCIA 81 CV</v>
          </cell>
          <cell r="C3875" t="str">
            <v xml:space="preserve">UN    </v>
          </cell>
          <cell r="D3875">
            <v>48338.31</v>
          </cell>
        </row>
        <row r="3876">
          <cell r="A3876">
            <v>36526</v>
          </cell>
          <cell r="B3876" t="str">
            <v>COMPRESSOR DE AR REBOCAVEL VAZAO 400 PCM, PRESSAO EFETIVA DE TRABALHO 102 PSI, MOTOR DIESEL, POTENCIA 110 CV</v>
          </cell>
          <cell r="C3876" t="str">
            <v xml:space="preserve">UN    </v>
          </cell>
          <cell r="D3876">
            <v>57322.82</v>
          </cell>
        </row>
        <row r="3877">
          <cell r="A3877">
            <v>36527</v>
          </cell>
          <cell r="B3877" t="str">
            <v>COMPRESSOR DE AR REBOCAVEL VAZAO 860 PCM, PRESSAO EFETIVA DE TRABALHO 102 PSI, MOTOR DIESEL, POTENCIA 250 CV</v>
          </cell>
          <cell r="C3877" t="str">
            <v xml:space="preserve">UN    </v>
          </cell>
          <cell r="D3877">
            <v>133299.67000000001</v>
          </cell>
        </row>
        <row r="3878">
          <cell r="A3878">
            <v>36529</v>
          </cell>
          <cell r="B3878" t="str">
            <v>GRADE DE DISCOS COM CONTROLE REMOTO, REBOCAVEL, COM 24 DISCOS 24" X 6 MM, COM PNEUS PARA TRANSPORTE</v>
          </cell>
          <cell r="C3878" t="str">
            <v xml:space="preserve">UN    </v>
          </cell>
          <cell r="D3878">
            <v>30102.04</v>
          </cell>
        </row>
        <row r="3879">
          <cell r="A3879">
            <v>36530</v>
          </cell>
          <cell r="B3879" t="str">
            <v>RETROESCAVADEIRA SOBRE RODAS COM CARREGADEIRA, TRACAO 4 X 2, POTENCIA LIQUIDA 79 HP, PESO OPERACIONAL MINIMO DE 6570 KG, CAPACIDADE DA CARREGADEIRA DE 1,00 M3 E DA  RETROESCAVADEIRA MINIMA DE 0,20 M3, PROFUNDIDADE DE ESCAVACAO MAXIMA DE 4,37 M</v>
          </cell>
          <cell r="C3879" t="str">
            <v xml:space="preserve">UN    </v>
          </cell>
          <cell r="D3879">
            <v>216658.53</v>
          </cell>
        </row>
        <row r="3880">
          <cell r="A3880">
            <v>36531</v>
          </cell>
          <cell r="B3880" t="str">
            <v>RETROESCAVADEIRA SOBRE RODAS COM CARREGADEIRA, TRACAO 4 X 4, POTENCIA LIQUIDA 88 HP, PESO OPERACIONAL MINIMO DE 6674 KG, CAPACIDADE DA CARREGADEIRA DE 1,00 M3 E DA  RETROESCAVADEIRA MINIMA DE 0,26 M3, PROFUNDIDADE DE ESCAVACAO MAXIMA DE 4,37 M</v>
          </cell>
          <cell r="C3880" t="str">
            <v xml:space="preserve">UN    </v>
          </cell>
          <cell r="D3880">
            <v>243597.54</v>
          </cell>
        </row>
        <row r="3881">
          <cell r="A3881">
            <v>36532</v>
          </cell>
          <cell r="B3881" t="str">
            <v>ROMPEDOR ELETRICO PESO 26 KG, POTENCIA OPERACIONAL DE 2,5 KW</v>
          </cell>
          <cell r="C3881" t="str">
            <v xml:space="preserve">UN    </v>
          </cell>
          <cell r="D3881">
            <v>21333.02</v>
          </cell>
        </row>
        <row r="3882">
          <cell r="A3882">
            <v>36533</v>
          </cell>
          <cell r="B3882" t="str">
            <v>MARTELO DEMOLIDOR PNEUMATICO MANUAL, COM REDUCAO DE VIBRACAO, PESO DE 31,5 KG</v>
          </cell>
          <cell r="C3882" t="str">
            <v xml:space="preserve">UN    </v>
          </cell>
          <cell r="D3882">
            <v>17614.27</v>
          </cell>
        </row>
        <row r="3883">
          <cell r="A3883">
            <v>36782</v>
          </cell>
          <cell r="B3883" t="str">
            <v>GRANALHA DE ACO, ESFERICA (SHOT), PARA JATEAMENTO, PENEIRA 0,40 A 1,00 MM (SAE S-170 A S-280)</v>
          </cell>
          <cell r="C3883" t="str">
            <v>SC25KG</v>
          </cell>
          <cell r="D3883">
            <v>86.56</v>
          </cell>
        </row>
        <row r="3884">
          <cell r="A3884">
            <v>36785</v>
          </cell>
          <cell r="B3884" t="str">
            <v>GRANALHA DE ACO, ANGULAR (GRIT), PARA JATEAMENTO, PENEIRA 1,41 A 1,19 MM (SAE G16)</v>
          </cell>
          <cell r="C3884" t="str">
            <v>SC25KG</v>
          </cell>
          <cell r="D3884">
            <v>72.52</v>
          </cell>
        </row>
        <row r="3885">
          <cell r="A3885">
            <v>36786</v>
          </cell>
          <cell r="B3885" t="str">
            <v>GRANALHA DE ACO, ANGULAR (GRIT), PARA JATEAMENTO, PENEIRA 0,117 A 1,00 MM, (SAE G-40 A G-80)</v>
          </cell>
          <cell r="C3885" t="str">
            <v>SC25KG</v>
          </cell>
          <cell r="D3885">
            <v>83.45</v>
          </cell>
        </row>
        <row r="3886">
          <cell r="A3886">
            <v>36788</v>
          </cell>
          <cell r="B3886" t="str">
            <v>TELHA CERAMICA TIPO PORTUGUESA, COMPRIMENTO DE *40* CM, RENDIMENTO DE *16* TELHAS/M2</v>
          </cell>
          <cell r="C3886" t="str">
            <v xml:space="preserve">UN    </v>
          </cell>
          <cell r="D3886">
            <v>1.95</v>
          </cell>
        </row>
        <row r="3887">
          <cell r="A3887">
            <v>36789</v>
          </cell>
          <cell r="B3887" t="str">
            <v>TELHA CERAMICA TIPO AMERICANA, COMPRIMENTO DE *45* CM, RENDIMENTO DE *12* TELHAS/M2</v>
          </cell>
          <cell r="C3887" t="str">
            <v xml:space="preserve">UN    </v>
          </cell>
          <cell r="D3887">
            <v>2.94</v>
          </cell>
        </row>
        <row r="3888">
          <cell r="A3888">
            <v>36790</v>
          </cell>
          <cell r="B3888" t="str">
            <v>TANQUE DUPLO EM MARMORE SINTETICO COM CUBA LISA E ESFREGADOR, *110 X 60* CM</v>
          </cell>
          <cell r="C3888" t="str">
            <v xml:space="preserve">UN    </v>
          </cell>
          <cell r="D3888">
            <v>148.77000000000001</v>
          </cell>
        </row>
        <row r="3889">
          <cell r="A3889">
            <v>36791</v>
          </cell>
          <cell r="B3889" t="str">
            <v>TORNEIRA CROMADA DE MESA PARA LAVATORIO, BICA ALTA (REF 1195)</v>
          </cell>
          <cell r="C3889" t="str">
            <v xml:space="preserve">UN    </v>
          </cell>
          <cell r="D3889">
            <v>87.87</v>
          </cell>
        </row>
        <row r="3890">
          <cell r="A3890">
            <v>36792</v>
          </cell>
          <cell r="B3890" t="str">
            <v>TORNEIRA CROMADA DE PAREDE LONGA PARA LAVATORIO (REF 1178)</v>
          </cell>
          <cell r="C3890" t="str">
            <v xml:space="preserve">UN    </v>
          </cell>
          <cell r="D3890">
            <v>167.98</v>
          </cell>
        </row>
        <row r="3891">
          <cell r="A3891">
            <v>36793</v>
          </cell>
          <cell r="B3891" t="str">
            <v>MISTURADOR CROMADO DE PAREDE PARA LAVATORIO (REF 1178)</v>
          </cell>
          <cell r="C3891" t="str">
            <v xml:space="preserve">UN    </v>
          </cell>
          <cell r="D3891">
            <v>352.26</v>
          </cell>
        </row>
        <row r="3892">
          <cell r="A3892">
            <v>36794</v>
          </cell>
          <cell r="B3892" t="str">
            <v>LAVATORIO LOUCA BRANCA COM COLUNA *44 X 35,5* CM</v>
          </cell>
          <cell r="C3892" t="str">
            <v xml:space="preserve">UN    </v>
          </cell>
          <cell r="D3892">
            <v>121.14</v>
          </cell>
        </row>
        <row r="3893">
          <cell r="A3893">
            <v>36795</v>
          </cell>
          <cell r="B3893" t="str">
            <v>TORNEIRA CROMADA DE MESA PARA LAVATORIO COM SENSOR DE PRESENCA</v>
          </cell>
          <cell r="C3893" t="str">
            <v xml:space="preserve">UN    </v>
          </cell>
          <cell r="D3893">
            <v>662.43</v>
          </cell>
        </row>
        <row r="3894">
          <cell r="A3894">
            <v>36796</v>
          </cell>
          <cell r="B3894" t="str">
            <v>TORNEIRA CROMADA DE MESA PARA LAVATORIO TEMPORIZADA PRESSAO BICA BAIXA</v>
          </cell>
          <cell r="C3894" t="str">
            <v xml:space="preserve">UN    </v>
          </cell>
          <cell r="D3894">
            <v>170.55</v>
          </cell>
        </row>
        <row r="3895">
          <cell r="A3895">
            <v>36797</v>
          </cell>
          <cell r="B3895" t="str">
            <v>MOURAO DE CONCRETO CURVO,10 X 10 CM, H= *2,60* M + CURVA DE 0,40 M</v>
          </cell>
          <cell r="C3895" t="str">
            <v xml:space="preserve">UN    </v>
          </cell>
          <cell r="D3895">
            <v>35.86</v>
          </cell>
        </row>
        <row r="3896">
          <cell r="A3896">
            <v>36799</v>
          </cell>
          <cell r="B3896" t="str">
            <v>MOURAO DE CONCRETO RETO, TIPO ESTICADOR, *10 X 10* CM, H= 2,50 M</v>
          </cell>
          <cell r="C3896" t="str">
            <v xml:space="preserve">UN    </v>
          </cell>
          <cell r="D3896">
            <v>32.97</v>
          </cell>
        </row>
        <row r="3897">
          <cell r="A3897">
            <v>36800</v>
          </cell>
          <cell r="B3897" t="str">
            <v>MISTURADOR BASE PARA CHUVEIRO/BANHEIRA, 1/2 " OU 3/4 ", SOLDAVEL OU ROSCAVEL</v>
          </cell>
          <cell r="C3897" t="str">
            <v xml:space="preserve">UN    </v>
          </cell>
          <cell r="D3897">
            <v>88.78</v>
          </cell>
        </row>
        <row r="3898">
          <cell r="A3898">
            <v>36801</v>
          </cell>
          <cell r="B3898" t="str">
            <v>ACABAMENTO CROMADO PARA REGISTRO PEQUENO, 1/2 " OU 3/4 "</v>
          </cell>
          <cell r="C3898" t="str">
            <v xml:space="preserve">UN    </v>
          </cell>
          <cell r="D3898">
            <v>23.06</v>
          </cell>
        </row>
        <row r="3899">
          <cell r="A3899">
            <v>36870</v>
          </cell>
          <cell r="B3899" t="str">
            <v>GESSO PROJETADO</v>
          </cell>
          <cell r="C3899" t="str">
            <v xml:space="preserve">KG    </v>
          </cell>
          <cell r="D3899">
            <v>0.46</v>
          </cell>
        </row>
        <row r="3900">
          <cell r="A3900">
            <v>36880</v>
          </cell>
          <cell r="B3900" t="str">
            <v>ARGAMASSA PARA REVESTIMENTO DECORATIVO MONOCAMADA, CORES CLARAS</v>
          </cell>
          <cell r="C3900" t="str">
            <v xml:space="preserve">KG    </v>
          </cell>
          <cell r="D3900">
            <v>1.75</v>
          </cell>
        </row>
        <row r="3901">
          <cell r="A3901">
            <v>36881</v>
          </cell>
          <cell r="B3901" t="str">
            <v>PASTILHA CERAMICA/PORCELANA, REVEST INT/EXT E  PISCINA, CORES FRIAS *5 X 5* CM</v>
          </cell>
          <cell r="C3901" t="str">
            <v xml:space="preserve">M2    </v>
          </cell>
          <cell r="D3901">
            <v>99.83</v>
          </cell>
        </row>
        <row r="3902">
          <cell r="A3902">
            <v>36882</v>
          </cell>
          <cell r="B3902" t="str">
            <v>PASTILHA CERAMICA/PORCELANA, REVEST INT/EXT E  PISCINA, CORES QUENTES *5 X 5* CM</v>
          </cell>
          <cell r="C3902" t="str">
            <v xml:space="preserve">M2    </v>
          </cell>
          <cell r="D3902">
            <v>116.47</v>
          </cell>
        </row>
        <row r="3903">
          <cell r="A3903">
            <v>36886</v>
          </cell>
          <cell r="B3903" t="str">
            <v>ARGAMASSA PRONTA PARA CONTRAPISO</v>
          </cell>
          <cell r="C3903" t="str">
            <v xml:space="preserve">KG    </v>
          </cell>
          <cell r="D3903">
            <v>0.55000000000000004</v>
          </cell>
        </row>
        <row r="3904">
          <cell r="A3904">
            <v>36887</v>
          </cell>
          <cell r="B3904" t="str">
            <v>TELA DE FIBRA DE VIDRO, ACABAMENTO ANTI-ALCALINO, MALHA 10 X 10 MM</v>
          </cell>
          <cell r="C3904" t="str">
            <v xml:space="preserve">M2    </v>
          </cell>
          <cell r="D3904">
            <v>14.07</v>
          </cell>
        </row>
        <row r="3905">
          <cell r="A3905">
            <v>36896</v>
          </cell>
          <cell r="B3905" t="str">
            <v>JANELA DE CORRER EM ALUMINIO, 100 X 120 CM (A X L), 2 FLS,  SEM BANDEIRA,  ACABAMENTO ACET OU BRILHANTE, BATENTE/REQUADRO DE 6 A 14 CM, COM VIDRO, SEM GUARNICAO</v>
          </cell>
          <cell r="C3905" t="str">
            <v xml:space="preserve">UN    </v>
          </cell>
          <cell r="D3905">
            <v>284.95999999999998</v>
          </cell>
        </row>
        <row r="3906">
          <cell r="A3906">
            <v>37103</v>
          </cell>
          <cell r="B3906" t="str">
            <v>BLOCO VEDACAO CONCRETO APARENTE 14 X 19 X 39 CM (CLASSE C - NBR 6136)</v>
          </cell>
          <cell r="C3906" t="str">
            <v xml:space="preserve">UN    </v>
          </cell>
          <cell r="D3906">
            <v>2.14</v>
          </cell>
        </row>
        <row r="3907">
          <cell r="A3907">
            <v>37104</v>
          </cell>
          <cell r="B3907" t="str">
            <v>CAIXA D'AGUA FIBRA DE VIDRO PARA 2000 LITROS, COM TAMPA</v>
          </cell>
          <cell r="C3907" t="str">
            <v xml:space="preserve">UN    </v>
          </cell>
          <cell r="D3907">
            <v>561.38</v>
          </cell>
        </row>
        <row r="3908">
          <cell r="A3908">
            <v>37105</v>
          </cell>
          <cell r="B3908" t="str">
            <v>CAIXA D'AGUA FIBRA DE VIDRO PARA 5000 LITROS, COM TAMPA</v>
          </cell>
          <cell r="C3908" t="str">
            <v xml:space="preserve">UN    </v>
          </cell>
          <cell r="D3908">
            <v>1250.28</v>
          </cell>
        </row>
        <row r="3909">
          <cell r="A3909">
            <v>37106</v>
          </cell>
          <cell r="B3909" t="str">
            <v>CAIXA D'AGUA FIBRA DE VIDRO PARA 10000 LITROS, COM TAMPA</v>
          </cell>
          <cell r="C3909" t="str">
            <v xml:space="preserve">UN    </v>
          </cell>
          <cell r="D3909">
            <v>2592.56</v>
          </cell>
        </row>
        <row r="3910">
          <cell r="A3910">
            <v>37107</v>
          </cell>
          <cell r="B3910" t="str">
            <v>BLOCO CONCRETO ESTRUTURAL 14 X 19 X 39, FCK 16 MPA - NBR 6136/2007</v>
          </cell>
          <cell r="C3910" t="str">
            <v xml:space="preserve">UN    </v>
          </cell>
          <cell r="D3910">
            <v>4</v>
          </cell>
        </row>
        <row r="3911">
          <cell r="A3911">
            <v>37329</v>
          </cell>
          <cell r="B3911" t="str">
            <v>REJUNTE EPOXI BRANCO</v>
          </cell>
          <cell r="C3911" t="str">
            <v xml:space="preserve">KG    </v>
          </cell>
          <cell r="D3911">
            <v>46.07</v>
          </cell>
        </row>
        <row r="3912">
          <cell r="A3912">
            <v>37370</v>
          </cell>
          <cell r="B3912" t="str">
            <v>ALIMENTACAO - HORISTA (ENCARGOS COMPLEMENTARES) (COLETADO CAIXA)</v>
          </cell>
          <cell r="C3912" t="str">
            <v xml:space="preserve">H     </v>
          </cell>
          <cell r="D3912">
            <v>2.15</v>
          </cell>
        </row>
        <row r="3913">
          <cell r="A3913">
            <v>37371</v>
          </cell>
          <cell r="B3913" t="str">
            <v>TRANSPORTE - HORISTA (ENCARGOS COMPLEMENTARES) (COLETADO CAIXA)</v>
          </cell>
          <cell r="C3913" t="str">
            <v xml:space="preserve">H     </v>
          </cell>
          <cell r="D3913">
            <v>0.6</v>
          </cell>
        </row>
        <row r="3914">
          <cell r="A3914">
            <v>37372</v>
          </cell>
          <cell r="B3914" t="str">
            <v>EXAMES - HORISTA (ENCARGOS COMPLEMENTARES) (COLETADO CAIXA)</v>
          </cell>
          <cell r="C3914" t="str">
            <v xml:space="preserve">H     </v>
          </cell>
          <cell r="D3914">
            <v>0.37</v>
          </cell>
        </row>
        <row r="3915">
          <cell r="A3915">
            <v>37373</v>
          </cell>
          <cell r="B3915" t="str">
            <v>SEGURO - HORISTA (ENCARGOS COMPLEMENTARES) (COLETADO CAIXA)</v>
          </cell>
          <cell r="C3915" t="str">
            <v xml:space="preserve">H     </v>
          </cell>
          <cell r="D3915">
            <v>0.02</v>
          </cell>
        </row>
        <row r="3916">
          <cell r="A3916">
            <v>37394</v>
          </cell>
          <cell r="B3916" t="str">
            <v>FINCAPINO CURTO CALIBRE 22 VERMELHO, CARGA MEDIA (ACAO DIRETA)</v>
          </cell>
          <cell r="C3916" t="str">
            <v xml:space="preserve">CENTO </v>
          </cell>
          <cell r="D3916">
            <v>45.58</v>
          </cell>
        </row>
        <row r="3917">
          <cell r="A3917">
            <v>37395</v>
          </cell>
          <cell r="B3917" t="str">
            <v>PINO DE ACO COM FURO, HASTE = 27 MM (ACAO DIRETA)</v>
          </cell>
          <cell r="C3917" t="str">
            <v xml:space="preserve">CENTO </v>
          </cell>
          <cell r="D3917">
            <v>43.29</v>
          </cell>
        </row>
        <row r="3918">
          <cell r="A3918">
            <v>37396</v>
          </cell>
          <cell r="B3918" t="str">
            <v>PINO DE ACO LISO 1/4 ", HASTE = *36,5* MM (ACAO DIRETA)</v>
          </cell>
          <cell r="C3918" t="str">
            <v xml:space="preserve">CENTO </v>
          </cell>
          <cell r="D3918">
            <v>35.42</v>
          </cell>
        </row>
        <row r="3919">
          <cell r="A3919">
            <v>37397</v>
          </cell>
          <cell r="B3919" t="str">
            <v>PINO DE ACO LISO 1/4 ", HASTE = *53* MM (ACAO DIRETA)</v>
          </cell>
          <cell r="C3919" t="str">
            <v xml:space="preserve">CENTO </v>
          </cell>
          <cell r="D3919">
            <v>37.1</v>
          </cell>
        </row>
        <row r="3920">
          <cell r="A3920">
            <v>37398</v>
          </cell>
          <cell r="B3920" t="str">
            <v>REJUNTE EPOXI COR</v>
          </cell>
          <cell r="C3920" t="str">
            <v xml:space="preserve">KG    </v>
          </cell>
          <cell r="D3920">
            <v>58.97</v>
          </cell>
        </row>
        <row r="3921">
          <cell r="A3921">
            <v>37399</v>
          </cell>
          <cell r="B3921" t="str">
            <v>CABIDE/GANCHO DE BANHEIRO SIMPLES EM METAL CROMADO</v>
          </cell>
          <cell r="C3921" t="str">
            <v xml:space="preserve">UN    </v>
          </cell>
          <cell r="D3921">
            <v>21.06</v>
          </cell>
        </row>
        <row r="3922">
          <cell r="A3922">
            <v>37400</v>
          </cell>
          <cell r="B3922" t="str">
            <v>PAPELEIRA PLASTICA TIPO DISPENSER PARA PAPEL HIGIENICO ROLAO</v>
          </cell>
          <cell r="C3922" t="str">
            <v xml:space="preserve">UN    </v>
          </cell>
          <cell r="D3922">
            <v>34.090000000000003</v>
          </cell>
        </row>
        <row r="3923">
          <cell r="A3923">
            <v>37401</v>
          </cell>
          <cell r="B3923" t="str">
            <v>TOALHEIRO PLASTICO TIPO DISPENSER PARA PAPEL TOALHA INTERFOLHADO</v>
          </cell>
          <cell r="C3923" t="str">
            <v xml:space="preserve">UN    </v>
          </cell>
          <cell r="D3923">
            <v>34.090000000000003</v>
          </cell>
        </row>
        <row r="3924">
          <cell r="A3924">
            <v>37402</v>
          </cell>
          <cell r="B3924" t="str">
            <v>GRELHA DE CONCRETO DE PRE-MOLDADA *15 X 75 X 52* CM (A X C X L)</v>
          </cell>
          <cell r="C3924" t="str">
            <v xml:space="preserve">UN    </v>
          </cell>
          <cell r="D3924">
            <v>38.51</v>
          </cell>
        </row>
        <row r="3925">
          <cell r="A3925">
            <v>37404</v>
          </cell>
          <cell r="B3925" t="str">
            <v>CABO DE COBRE NU 185 MM2 MEIO-DURO</v>
          </cell>
          <cell r="C3925" t="str">
            <v xml:space="preserve">M     </v>
          </cell>
          <cell r="D3925">
            <v>82.45</v>
          </cell>
        </row>
        <row r="3926">
          <cell r="A3926">
            <v>37409</v>
          </cell>
          <cell r="B3926" t="str">
            <v>CABO DE ALUMINIO NU COM ALMA DE ACO, BITOLA 2/0 AWG</v>
          </cell>
          <cell r="C3926" t="str">
            <v xml:space="preserve">KG    </v>
          </cell>
          <cell r="D3926">
            <v>21.07</v>
          </cell>
        </row>
        <row r="3927">
          <cell r="A3927">
            <v>37410</v>
          </cell>
          <cell r="B3927" t="str">
            <v>CABO DE ALUMINIO NU SEM ALMA DE ACO, BITOLA 2/0 AWG</v>
          </cell>
          <cell r="C3927" t="str">
            <v xml:space="preserve">KG    </v>
          </cell>
          <cell r="D3927">
            <v>23.87</v>
          </cell>
        </row>
        <row r="3928">
          <cell r="A3928">
            <v>37411</v>
          </cell>
          <cell r="B3928" t="str">
            <v>TELA DE ACO SOLDADA GALVANIZADA/ZINCADA PARA ALVENARIA, FIO  D = *1,24 MM, MALHA 25 X 25 MM</v>
          </cell>
          <cell r="C3928" t="str">
            <v xml:space="preserve">M2    </v>
          </cell>
          <cell r="D3928">
            <v>14.3</v>
          </cell>
        </row>
        <row r="3929">
          <cell r="A3929">
            <v>37412</v>
          </cell>
          <cell r="B3929" t="str">
            <v>BANCADA/BANCA/PIA DE ACO INOXIDAVEL (AISI 430) COM 1 CUBA CENTRAL, COM VALVULA, LISA (SEM ESCORREDOR), DE *0,55 X 1,20* M</v>
          </cell>
          <cell r="C3929" t="str">
            <v xml:space="preserve">UN    </v>
          </cell>
          <cell r="D3929">
            <v>146.47</v>
          </cell>
        </row>
        <row r="3930">
          <cell r="A3930">
            <v>37413</v>
          </cell>
          <cell r="B3930" t="str">
            <v>COTOVELO/JOELHO COM ADAPTADOR, 90 GRAUS, EM POLIPROPILENO, PN 16, PARA TUBOS PEAD, 20 MM X 1/2" - LIGACAO PREDIAL DE AGUA</v>
          </cell>
          <cell r="C3930" t="str">
            <v xml:space="preserve">UN    </v>
          </cell>
          <cell r="D3930">
            <v>2.68</v>
          </cell>
        </row>
        <row r="3931">
          <cell r="A3931">
            <v>37414</v>
          </cell>
          <cell r="B3931" t="str">
            <v>COTOVELO/JOELHO COM ADAPTADOR, 90 GRAUS, EM POLIPROPILENO, PN 16, PARA TUBOS PEAD, 20 MM X 3/4" - LIGACAO PREDIAL DE AGUA</v>
          </cell>
          <cell r="C3931" t="str">
            <v xml:space="preserve">UN    </v>
          </cell>
          <cell r="D3931">
            <v>3.04</v>
          </cell>
        </row>
        <row r="3932">
          <cell r="A3932">
            <v>37415</v>
          </cell>
          <cell r="B3932" t="str">
            <v>COTOVELO/JOELHO COM ADAPTADOR, 90 GRAUS, EM POLIPROPILENO, PN 16, PARA TUBOS PEAD, 32 MM X 1" - LIGACAO PREDIAL DE AGUA</v>
          </cell>
          <cell r="C3932" t="str">
            <v xml:space="preserve">UN    </v>
          </cell>
          <cell r="D3932">
            <v>5.53</v>
          </cell>
        </row>
        <row r="3933">
          <cell r="A3933">
            <v>37416</v>
          </cell>
          <cell r="B3933" t="str">
            <v>COTOVELO/JOELHO 90 GRAUS, EM POLIPROPILENO, PN 16, PARA TUBOS PEAD, 20 X 20 MM - LIGACAO PREDIAL DE AGUA</v>
          </cell>
          <cell r="C3933" t="str">
            <v xml:space="preserve">UN    </v>
          </cell>
          <cell r="D3933">
            <v>2.5</v>
          </cell>
        </row>
        <row r="3934">
          <cell r="A3934">
            <v>37417</v>
          </cell>
          <cell r="B3934" t="str">
            <v>COTOVELO/JOELHO 90 GRAUS, EM POLIPROPILENO, PN 16, PARA TUBOS PEAD, 32 X 32 MM - LIGACAO PREDIAL DE AGUA</v>
          </cell>
          <cell r="C3934" t="str">
            <v xml:space="preserve">UN    </v>
          </cell>
          <cell r="D3934">
            <v>3.6</v>
          </cell>
        </row>
        <row r="3935">
          <cell r="A3935">
            <v>37418</v>
          </cell>
          <cell r="B3935" t="str">
            <v>COLAR DE TOMADA EM POLIPROPILENO, PP, COM PARAFUSOS, PARA PEAD, 63 X 1/2" - LIGACAO PREDIAL DE AGUA</v>
          </cell>
          <cell r="C3935" t="str">
            <v xml:space="preserve">UN    </v>
          </cell>
          <cell r="D3935">
            <v>11.7</v>
          </cell>
        </row>
        <row r="3936">
          <cell r="A3936">
            <v>37419</v>
          </cell>
          <cell r="B3936" t="str">
            <v>COLAR DE TOMADA EM POLIPROPILENO, PP, COM PARAFUSOS, PARA PEAD, 63 X 3/4" - LIGACAO PREDIAL DE AGUA</v>
          </cell>
          <cell r="C3936" t="str">
            <v xml:space="preserve">UN    </v>
          </cell>
          <cell r="D3936">
            <v>12.01</v>
          </cell>
        </row>
        <row r="3937">
          <cell r="A3937">
            <v>37420</v>
          </cell>
          <cell r="B3937" t="str">
            <v>TE DE SERVICO INTEGRADO, EM POLIPROPILENO (PP), PARA TUBOS EM PEAD/PVC, 60 X 20 MM - LIGACAO PREDIAL DE AGUA</v>
          </cell>
          <cell r="C3937" t="str">
            <v xml:space="preserve">UN    </v>
          </cell>
          <cell r="D3937">
            <v>28.23</v>
          </cell>
        </row>
        <row r="3938">
          <cell r="A3938">
            <v>37421</v>
          </cell>
          <cell r="B3938" t="str">
            <v>TE DE SERVICO INTEGRADO, EM POLIPROPILENO (PP), PARA TUBOS EM PEAD/PVC, 60 X 32 MM - LIGACAO PREDIAL DE AGUA</v>
          </cell>
          <cell r="C3938" t="str">
            <v xml:space="preserve">UN    </v>
          </cell>
          <cell r="D3938">
            <v>38.58</v>
          </cell>
        </row>
        <row r="3939">
          <cell r="A3939">
            <v>37422</v>
          </cell>
          <cell r="B3939" t="str">
            <v>TE DE SERVICO INTEGRADO, EM POLIPROPILENO (PP), PARA TUBOS EM PEAD, 63 X 20 MM - LIGACAO PREDIAL DE AGUA</v>
          </cell>
          <cell r="C3939" t="str">
            <v xml:space="preserve">UN    </v>
          </cell>
          <cell r="D3939">
            <v>36.11</v>
          </cell>
        </row>
        <row r="3940">
          <cell r="A3940">
            <v>37423</v>
          </cell>
          <cell r="B3940" t="str">
            <v>UNIAO EM POLIPROPILENO (PP), PARA TUBO EM PEAD, 32 MM - LIGACAO PREDIAL DE AGUA</v>
          </cell>
          <cell r="C3940" t="str">
            <v xml:space="preserve">UN    </v>
          </cell>
          <cell r="D3940">
            <v>8.2899999999999991</v>
          </cell>
        </row>
        <row r="3941">
          <cell r="A3941">
            <v>37424</v>
          </cell>
          <cell r="B3941" t="str">
            <v>LUVA, PEAD PE 100, DE 20 MM, PARA ELETROFUSAO</v>
          </cell>
          <cell r="C3941" t="str">
            <v xml:space="preserve">UN    </v>
          </cell>
          <cell r="D3941">
            <v>6.89</v>
          </cell>
        </row>
        <row r="3942">
          <cell r="A3942">
            <v>37425</v>
          </cell>
          <cell r="B3942" t="str">
            <v>LUVA, PEAD PE 100, DE 32 MM, PARA ELETROFUSAO</v>
          </cell>
          <cell r="C3942" t="str">
            <v xml:space="preserve">UN    </v>
          </cell>
          <cell r="D3942">
            <v>7.42</v>
          </cell>
        </row>
        <row r="3943">
          <cell r="A3943">
            <v>37426</v>
          </cell>
          <cell r="B3943" t="str">
            <v>LUVA, PEAD PE 100,  DE 63 MM, PARA ELETROFUSAO</v>
          </cell>
          <cell r="C3943" t="str">
            <v xml:space="preserve">UN    </v>
          </cell>
          <cell r="D3943">
            <v>14.99</v>
          </cell>
        </row>
        <row r="3944">
          <cell r="A3944">
            <v>37427</v>
          </cell>
          <cell r="B3944" t="str">
            <v>LUVA, PEAD PE 100, DE 125 MM, PARA ELETROFUSAO</v>
          </cell>
          <cell r="C3944" t="str">
            <v xml:space="preserve">UN    </v>
          </cell>
          <cell r="D3944">
            <v>35.76</v>
          </cell>
        </row>
        <row r="3945">
          <cell r="A3945">
            <v>37428</v>
          </cell>
          <cell r="B3945" t="str">
            <v>LUVA, PEAD PE 100, DE 200 MM, PARA ELETROFUSAO</v>
          </cell>
          <cell r="C3945" t="str">
            <v xml:space="preserve">UN    </v>
          </cell>
          <cell r="D3945">
            <v>123.25</v>
          </cell>
        </row>
        <row r="3946">
          <cell r="A3946">
            <v>37429</v>
          </cell>
          <cell r="B3946" t="str">
            <v>LUVA, PEAD PE 100,  DE 400 MM, PARA ELETROFUSAO</v>
          </cell>
          <cell r="C3946" t="str">
            <v xml:space="preserve">UN    </v>
          </cell>
          <cell r="D3946">
            <v>1558.56</v>
          </cell>
        </row>
        <row r="3947">
          <cell r="A3947">
            <v>37430</v>
          </cell>
          <cell r="B3947" t="str">
            <v>COTOVELO 90 GRAUS, PEAD PE 100, DE 20 MM, PARA ELETROFUSAO</v>
          </cell>
          <cell r="C3947" t="str">
            <v xml:space="preserve">UN    </v>
          </cell>
          <cell r="D3947">
            <v>17.010000000000002</v>
          </cell>
        </row>
        <row r="3948">
          <cell r="A3948">
            <v>37431</v>
          </cell>
          <cell r="B3948" t="str">
            <v>COTOVELO 90 GRAUS, PEAD PE 100, DE 32 MM, PARA ELETROFUSAO</v>
          </cell>
          <cell r="C3948" t="str">
            <v xml:space="preserve">UN    </v>
          </cell>
          <cell r="D3948">
            <v>23.08</v>
          </cell>
        </row>
        <row r="3949">
          <cell r="A3949">
            <v>37432</v>
          </cell>
          <cell r="B3949" t="str">
            <v>COTOVELO 90 GRAUS, PEAD PE 100, DE 63 MM, PARA ELETROFUSAO</v>
          </cell>
          <cell r="C3949" t="str">
            <v xml:space="preserve">UN    </v>
          </cell>
          <cell r="D3949">
            <v>42.57</v>
          </cell>
        </row>
        <row r="3950">
          <cell r="A3950">
            <v>37433</v>
          </cell>
          <cell r="B3950" t="str">
            <v>COTOVELO 90 GRAUS, PEAD PE 100, DE 125 MM, PARA ELETROFUSAO</v>
          </cell>
          <cell r="C3950" t="str">
            <v xml:space="preserve">UN    </v>
          </cell>
          <cell r="D3950">
            <v>135.76</v>
          </cell>
        </row>
        <row r="3951">
          <cell r="A3951">
            <v>37434</v>
          </cell>
          <cell r="B3951" t="str">
            <v>COTOVELO 90 GRAUS, PEAD PE 100, DE 200 MM, PARA ELETROFUSAO</v>
          </cell>
          <cell r="C3951" t="str">
            <v xml:space="preserve">UN    </v>
          </cell>
          <cell r="D3951">
            <v>1265.8900000000001</v>
          </cell>
        </row>
        <row r="3952">
          <cell r="A3952">
            <v>37435</v>
          </cell>
          <cell r="B3952" t="str">
            <v>COTOVELO 45 GRAUS, PEAD PE 100, DE 32 MM, PARA ELETROFUSAO</v>
          </cell>
          <cell r="C3952" t="str">
            <v xml:space="preserve">UN    </v>
          </cell>
          <cell r="D3952">
            <v>15.95</v>
          </cell>
        </row>
        <row r="3953">
          <cell r="A3953">
            <v>37436</v>
          </cell>
          <cell r="B3953" t="str">
            <v>COTOVELO 45 GRAUS, PEAD PE 100, DE 40 MM, PARA ELETROFUSAO</v>
          </cell>
          <cell r="C3953" t="str">
            <v xml:space="preserve">UN    </v>
          </cell>
          <cell r="D3953">
            <v>18.829999999999998</v>
          </cell>
        </row>
        <row r="3954">
          <cell r="A3954">
            <v>37437</v>
          </cell>
          <cell r="B3954" t="str">
            <v>COTOVELO 45 GRAUS, PEAD PE 100, DE 63 MM, PARA ELETROFUSAO</v>
          </cell>
          <cell r="C3954" t="str">
            <v xml:space="preserve">UN    </v>
          </cell>
          <cell r="D3954">
            <v>27.23</v>
          </cell>
        </row>
        <row r="3955">
          <cell r="A3955">
            <v>37438</v>
          </cell>
          <cell r="B3955" t="str">
            <v>COTOVELO 45 GRAUS, PEAD PE 100, DE 125 MM, PARA ELETROFUSAO</v>
          </cell>
          <cell r="C3955" t="str">
            <v xml:space="preserve">UN    </v>
          </cell>
          <cell r="D3955">
            <v>135.76</v>
          </cell>
        </row>
        <row r="3956">
          <cell r="A3956">
            <v>37439</v>
          </cell>
          <cell r="B3956" t="str">
            <v>COTOVELO 45 GRAUS, PEAD PE 100, DE 200 MM, PARA ELETROFUSAO</v>
          </cell>
          <cell r="C3956" t="str">
            <v xml:space="preserve">UN    </v>
          </cell>
          <cell r="D3956">
            <v>887.63</v>
          </cell>
        </row>
        <row r="3957">
          <cell r="A3957">
            <v>37440</v>
          </cell>
          <cell r="B3957" t="str">
            <v>TE DE SERVICO, PEAD PE 100, DE 63 X 20 MM, PARA ELETROFUSAO</v>
          </cell>
          <cell r="C3957" t="str">
            <v xml:space="preserve">UN    </v>
          </cell>
          <cell r="D3957">
            <v>88.82</v>
          </cell>
        </row>
        <row r="3958">
          <cell r="A3958">
            <v>37441</v>
          </cell>
          <cell r="B3958" t="str">
            <v>TE DE SERVICO, PEAD PE 100, DE 63 X 32 MM, PARA ELETROFUSAO</v>
          </cell>
          <cell r="C3958" t="str">
            <v xml:space="preserve">UN    </v>
          </cell>
          <cell r="D3958">
            <v>88.82</v>
          </cell>
        </row>
        <row r="3959">
          <cell r="A3959">
            <v>37442</v>
          </cell>
          <cell r="B3959" t="str">
            <v>TE DE SERVICO, PEAD PE 100, DE 63 X 63 MM, PARA ELETROFUSAO</v>
          </cell>
          <cell r="C3959" t="str">
            <v xml:space="preserve">UN    </v>
          </cell>
          <cell r="D3959">
            <v>106.97</v>
          </cell>
        </row>
        <row r="3960">
          <cell r="A3960">
            <v>37443</v>
          </cell>
          <cell r="B3960" t="str">
            <v>TE DE SERVICO, PEAD PE 100, DE 125 X 20 MM, PARA ELETROFUSAO</v>
          </cell>
          <cell r="C3960" t="str">
            <v xml:space="preserve">UN    </v>
          </cell>
          <cell r="D3960">
            <v>111.9</v>
          </cell>
        </row>
        <row r="3961">
          <cell r="A3961">
            <v>37444</v>
          </cell>
          <cell r="B3961" t="str">
            <v>TE DE SERVICO, PEAD PE 100, DE 125 X 32 MM, PARA ELETROFUSAO</v>
          </cell>
          <cell r="C3961" t="str">
            <v xml:space="preserve">UN    </v>
          </cell>
          <cell r="D3961">
            <v>113.8</v>
          </cell>
        </row>
        <row r="3962">
          <cell r="A3962">
            <v>37445</v>
          </cell>
          <cell r="B3962" t="str">
            <v>TE DE SERVICO, PEAD PE 100, DE 125 X 63 MM, PARA ELETROFUSAO</v>
          </cell>
          <cell r="C3962" t="str">
            <v xml:space="preserve">UN    </v>
          </cell>
          <cell r="D3962">
            <v>172.48</v>
          </cell>
        </row>
        <row r="3963">
          <cell r="A3963">
            <v>37446</v>
          </cell>
          <cell r="B3963" t="str">
            <v>TE DE SERVICO, PEAD PE 100, DE 200 X 20 MM, PARA ELETROFUSAO</v>
          </cell>
          <cell r="C3963" t="str">
            <v xml:space="preserve">UN    </v>
          </cell>
          <cell r="D3963">
            <v>188.03</v>
          </cell>
        </row>
        <row r="3964">
          <cell r="A3964">
            <v>37447</v>
          </cell>
          <cell r="B3964" t="str">
            <v>TE DE SERVICO, PEAD PE 100, DE 200 X 32 MM, PARA ELETROFUSAO</v>
          </cell>
          <cell r="C3964" t="str">
            <v xml:space="preserve">UN    </v>
          </cell>
          <cell r="D3964">
            <v>190.98</v>
          </cell>
        </row>
        <row r="3965">
          <cell r="A3965">
            <v>37448</v>
          </cell>
          <cell r="B3965" t="str">
            <v>TE DE SERVICO, PEAD PE 100, DE 200 X 63 MM, PARA ELETROFUSAO</v>
          </cell>
          <cell r="C3965" t="str">
            <v xml:space="preserve">UN    </v>
          </cell>
          <cell r="D3965">
            <v>261.95999999999998</v>
          </cell>
        </row>
        <row r="3966">
          <cell r="A3966">
            <v>37449</v>
          </cell>
          <cell r="B3966" t="str">
            <v>TUBO DE CONCRETO SIMPLES, CLASSE- PS1, MACHO/FEMEA, DN 200 MM, PARA AGUAS PLUVIAIS (NBR 8890)</v>
          </cell>
          <cell r="C3966" t="str">
            <v xml:space="preserve">M     </v>
          </cell>
          <cell r="D3966">
            <v>20.95</v>
          </cell>
        </row>
        <row r="3967">
          <cell r="A3967">
            <v>37450</v>
          </cell>
          <cell r="B3967" t="str">
            <v>TUBO DE CONCRETO SIMPLES, CLASSE- PS1, MACHO/FEMEA, DN 300 MM, PARA AGUAS PLUVIAIS (NBR 8890)</v>
          </cell>
          <cell r="C3967" t="str">
            <v xml:space="preserve">M     </v>
          </cell>
          <cell r="D3967">
            <v>25.53</v>
          </cell>
        </row>
        <row r="3968">
          <cell r="A3968">
            <v>37451</v>
          </cell>
          <cell r="B3968" t="str">
            <v>TUBO DE CONCRETO SIMPLES, CLASSE- PS1, MACHO/FEMEA, DN 400 MM, PARA AGUAS PLUVIAIS (NBR 8890)</v>
          </cell>
          <cell r="C3968" t="str">
            <v xml:space="preserve">M     </v>
          </cell>
          <cell r="D3968">
            <v>39.1</v>
          </cell>
        </row>
        <row r="3969">
          <cell r="A3969">
            <v>37452</v>
          </cell>
          <cell r="B3969" t="str">
            <v>TUBO DE CONCRETO SIMPLES, CLASSE- PS1, MACHO/FEMEA, DN 500 MM, PARA AGUAS PLUVIAIS (NBR 8890)</v>
          </cell>
          <cell r="C3969" t="str">
            <v xml:space="preserve">M     </v>
          </cell>
          <cell r="D3969">
            <v>51.87</v>
          </cell>
        </row>
        <row r="3970">
          <cell r="A3970">
            <v>37453</v>
          </cell>
          <cell r="B3970" t="str">
            <v>TUBO DE CONCRETO SIMPLES, CLASSE- PS1, MACHO/FEMEA, DN 600 MM, PARA AGUAS PLUVIAIS (NBR 8890)</v>
          </cell>
          <cell r="C3970" t="str">
            <v xml:space="preserve">M     </v>
          </cell>
          <cell r="D3970">
            <v>65.09</v>
          </cell>
        </row>
        <row r="3971">
          <cell r="A3971">
            <v>37454</v>
          </cell>
          <cell r="B3971" t="str">
            <v>MANGUEIRA CRISTAL, LISA, PVC TRANSPARENTE, 1/4" X1 MM</v>
          </cell>
          <cell r="C3971" t="str">
            <v xml:space="preserve">M     </v>
          </cell>
          <cell r="D3971">
            <v>0.61</v>
          </cell>
        </row>
        <row r="3972">
          <cell r="A3972">
            <v>37455</v>
          </cell>
          <cell r="B3972" t="str">
            <v>MANGUEIRA CRISTAL, LISA, PVC TRANSPARENTE, 1/4" X1,5 MM</v>
          </cell>
          <cell r="C3972" t="str">
            <v xml:space="preserve">M     </v>
          </cell>
          <cell r="D3972">
            <v>1.03</v>
          </cell>
        </row>
        <row r="3973">
          <cell r="A3973">
            <v>37456</v>
          </cell>
          <cell r="B3973" t="str">
            <v>MANGUEIRA CRISTAL PARA NIVEL, LISA, PVC TRANSPARENTE, 5/16" X1 MM</v>
          </cell>
          <cell r="C3973" t="str">
            <v xml:space="preserve">M     </v>
          </cell>
          <cell r="D3973">
            <v>0.83</v>
          </cell>
        </row>
        <row r="3974">
          <cell r="A3974">
            <v>37457</v>
          </cell>
          <cell r="B3974" t="str">
            <v>MANGUEIRA CRISTAL PARA NIVEL, LISA, PVC TRANSPARENTE, 3/8" X1,5 MM</v>
          </cell>
          <cell r="C3974" t="str">
            <v xml:space="preserve">M     </v>
          </cell>
          <cell r="D3974">
            <v>1.57</v>
          </cell>
        </row>
        <row r="3975">
          <cell r="A3975">
            <v>37458</v>
          </cell>
          <cell r="B3975" t="str">
            <v>MANGUEIRA CRISTAL, LISA, PVC TRANSPARENTE, 1/2" X 2 MM</v>
          </cell>
          <cell r="C3975" t="str">
            <v xml:space="preserve">M     </v>
          </cell>
          <cell r="D3975">
            <v>2.33</v>
          </cell>
        </row>
        <row r="3976">
          <cell r="A3976">
            <v>37459</v>
          </cell>
          <cell r="B3976" t="str">
            <v>MANGUEIRA CRISTAL, LISA, PVC TRANSPARENTE, 3/4" X 2 MM</v>
          </cell>
          <cell r="C3976" t="str">
            <v xml:space="preserve">M     </v>
          </cell>
          <cell r="D3976">
            <v>3.28</v>
          </cell>
        </row>
        <row r="3977">
          <cell r="A3977">
            <v>37460</v>
          </cell>
          <cell r="B3977" t="str">
            <v>MANGUEIRA CRISTAL TRANCADA, PVC COM REFORCO, PRESSAO DE TRABALHO (PT) 250 LBS/POL2, DE 1" X *3,4* MM</v>
          </cell>
          <cell r="C3977" t="str">
            <v xml:space="preserve">M     </v>
          </cell>
          <cell r="D3977">
            <v>7.98</v>
          </cell>
        </row>
        <row r="3978">
          <cell r="A3978">
            <v>37461</v>
          </cell>
          <cell r="B3978" t="str">
            <v>MANGUEIRA CRISTAL TRANCADA, PVC COM REFORCO, COM PRESSAO DE TRABALHO (PT) 250 LBS/POL2, DE 3/4" X *2,8* MM</v>
          </cell>
          <cell r="C3978" t="str">
            <v xml:space="preserve">M     </v>
          </cell>
          <cell r="D3978">
            <v>5.84</v>
          </cell>
        </row>
        <row r="3979">
          <cell r="A3979">
            <v>37476</v>
          </cell>
          <cell r="B3979" t="str">
            <v>ADUELA/GALERIA DE CONCRETO ARMADO, SECAO RETANGULAR 1.50 X 1.50 M (L X A), C = 1.00 M, E = 20 CM</v>
          </cell>
          <cell r="C3979" t="str">
            <v xml:space="preserve">UN    </v>
          </cell>
          <cell r="D3979">
            <v>1852.84</v>
          </cell>
        </row>
        <row r="3980">
          <cell r="A3980">
            <v>37477</v>
          </cell>
          <cell r="B3980" t="str">
            <v>ADUELA/GALERIA DE CONCRETO ARMADO, SECAO RETANGULAR 2.50 X 2.50 M (L X A), C = 1.00 M, E = 20 CM</v>
          </cell>
          <cell r="C3980" t="str">
            <v xml:space="preserve">UN    </v>
          </cell>
          <cell r="D3980">
            <v>3207.52</v>
          </cell>
        </row>
        <row r="3981">
          <cell r="A3981">
            <v>37478</v>
          </cell>
          <cell r="B3981" t="str">
            <v>ADUELA/GALERIA DE CONCRETO ARMADO, SECAO RETANGULAR 2.00 X 2.00 M (L X A), C = 1.00 M, E = 20 CM</v>
          </cell>
          <cell r="C3981" t="str">
            <v xml:space="preserve">UN    </v>
          </cell>
          <cell r="D3981">
            <v>2621.2800000000002</v>
          </cell>
        </row>
        <row r="3982">
          <cell r="A3982">
            <v>37479</v>
          </cell>
          <cell r="B3982" t="str">
            <v>ADUELA/GALERIA DE CONCRETO ARMADO, SECAO RETANGULAR 3.00 X 3.00 M (L X A), C = 1.00 M, E = 20 CM</v>
          </cell>
          <cell r="C3982" t="str">
            <v xml:space="preserve">UN    </v>
          </cell>
          <cell r="D3982">
            <v>4010.64</v>
          </cell>
        </row>
        <row r="3983">
          <cell r="A3983">
            <v>37514</v>
          </cell>
          <cell r="B3983" t="str">
            <v>MINICARREGADEIRA SOBRE RODAS, POTENCIA LIQUIDA DE *47* HP, CAPACIDADE NOMINAL DE OPERACAO DE *646* KG</v>
          </cell>
          <cell r="C3983" t="str">
            <v xml:space="preserve">UN    </v>
          </cell>
          <cell r="D3983">
            <v>135000</v>
          </cell>
        </row>
        <row r="3984">
          <cell r="A3984">
            <v>37515</v>
          </cell>
          <cell r="B3984" t="str">
            <v>MANIPULADOR TELESCOPICO, POTENCIA DE 85 HP, CAPACIDADE DE CARGA DE 3.500 KG, ALTURA MAXIMA DE ELEVACAO DE 12,3 M</v>
          </cell>
          <cell r="C3984" t="str">
            <v xml:space="preserve">UN    </v>
          </cell>
          <cell r="D3984">
            <v>380000</v>
          </cell>
        </row>
        <row r="3985">
          <cell r="A3985">
            <v>37518</v>
          </cell>
          <cell r="B3985" t="str">
            <v>PORTA DE ENROLAR MANUAL COMPLETA, PERFIL MEIA CANA CEGA, EM ACO GALVANIZADO COM PINTURA ELETROSTATICA, CHAPA NUMERO 24 " (SEM INSTALACAO)</v>
          </cell>
          <cell r="C3985" t="str">
            <v xml:space="preserve">M2    </v>
          </cell>
          <cell r="D3985">
            <v>301.27</v>
          </cell>
        </row>
        <row r="3986">
          <cell r="A3986">
            <v>37519</v>
          </cell>
          <cell r="B3986" t="str">
            <v>MINICARREGADEIRA SOBRE RODAS, POTENCIA LIQUIDA DE *72* HP, CAPACIDADE NOMINAL DE OPERACAO DE *1200* KG</v>
          </cell>
          <cell r="C3986" t="str">
            <v xml:space="preserve">UN    </v>
          </cell>
          <cell r="D3986">
            <v>208344.6</v>
          </cell>
        </row>
        <row r="3987">
          <cell r="A3987">
            <v>37520</v>
          </cell>
          <cell r="B3987" t="str">
            <v>MINIESCAVADEIRA SOBRE ESTEIRAS, POTENCIA LIQUIDA DE *30* HP, PESO OPERACIONAL DE *3.500* KG</v>
          </cell>
          <cell r="C3987" t="str">
            <v xml:space="preserve">UN    </v>
          </cell>
          <cell r="D3987">
            <v>204929.12</v>
          </cell>
        </row>
        <row r="3988">
          <cell r="A3988">
            <v>37521</v>
          </cell>
          <cell r="B3988" t="str">
            <v>MINIESCAVADEIRA SOBRE ESTEIRAS, POTENCIA LIQUIDA DE *42* HP, PESO OPERACIONAL DE *4.500* KG</v>
          </cell>
          <cell r="C3988" t="str">
            <v xml:space="preserve">UN    </v>
          </cell>
          <cell r="D3988">
            <v>250013.53</v>
          </cell>
        </row>
        <row r="3989">
          <cell r="A3989">
            <v>37522</v>
          </cell>
          <cell r="B3989" t="str">
            <v>MINIESCAVADEIRA SOBRE ESTEIRAS, POTENCIA LIQUIDA DE *42* HP, PESO OPERACIONAL DE *5.300* KG</v>
          </cell>
          <cell r="C3989" t="str">
            <v xml:space="preserve">UN    </v>
          </cell>
          <cell r="D3989">
            <v>257535.38</v>
          </cell>
        </row>
        <row r="3990">
          <cell r="A3990">
            <v>37523</v>
          </cell>
          <cell r="B3990" t="str">
            <v>MANIPULADOR TELESCOPICO, POTENCIA DE 101 HP, CAPACIDADE DE CARGA DE 3.500 KG, ALTURA MAXIMA DE ELEVACAO DE 12 M</v>
          </cell>
          <cell r="C3990" t="str">
            <v xml:space="preserve">UN    </v>
          </cell>
          <cell r="D3990">
            <v>427421.98</v>
          </cell>
        </row>
        <row r="3991">
          <cell r="A3991">
            <v>37524</v>
          </cell>
          <cell r="B3991" t="str">
            <v>TELA PLASTICA LARANJA, TIPO TAPUME PARA SINALIZACAO, MALHA RETANGULAR, ROLO 1.20 X 50 M (L X C)</v>
          </cell>
          <cell r="C3991" t="str">
            <v xml:space="preserve">M     </v>
          </cell>
          <cell r="D3991">
            <v>1.91</v>
          </cell>
        </row>
        <row r="3992">
          <cell r="A3992">
            <v>37525</v>
          </cell>
          <cell r="B3992" t="str">
            <v>TELA PLASTICA TECIDA LISTRADA BRANCA E LARANJA, TIPO GUARDA CORPO, EM POLIETILENO MONOFILADO, ROLO 1,20 X 50 M (L X C)</v>
          </cell>
          <cell r="C3992" t="str">
            <v xml:space="preserve">M     </v>
          </cell>
          <cell r="D3992">
            <v>2.2799999999999998</v>
          </cell>
        </row>
        <row r="3993">
          <cell r="A3993">
            <v>37526</v>
          </cell>
          <cell r="B3993" t="str">
            <v>SACO DE RAFIA PARA ENTULHO, NOVO, LISO (SEM CLICHE), *60 x 90* CM</v>
          </cell>
          <cell r="C3993" t="str">
            <v xml:space="preserve">UN    </v>
          </cell>
          <cell r="D3993">
            <v>1.77</v>
          </cell>
        </row>
        <row r="3994">
          <cell r="A3994">
            <v>37527</v>
          </cell>
          <cell r="B3994" t="str">
            <v>MANGUEIRA DE INCENDIO, TIPO 2, DE 1 1/2", COMPRIMENTO = 15 M, TECIDO EM FIO DE POLIESTER E TUBO INTERNO EM BORRACHA SINTETICA, COM UNIOES ENGATE RAPIDO</v>
          </cell>
          <cell r="C3994" t="str">
            <v xml:space="preserve">UN    </v>
          </cell>
          <cell r="D3994">
            <v>402.08</v>
          </cell>
        </row>
        <row r="3995">
          <cell r="A3995">
            <v>37528</v>
          </cell>
          <cell r="B3995" t="str">
            <v>MANGUEIRA DE INCENDIO, TIPO 2, DE 1 1/2", COMPRIMENTO = 20 M, TECIDO EM FIO DE POLIESTER E TUBO INTERNO EM BORRACHA SINTETICA, COM UNIOES</v>
          </cell>
          <cell r="C3995" t="str">
            <v xml:space="preserve">UN    </v>
          </cell>
          <cell r="D3995">
            <v>479.4</v>
          </cell>
        </row>
        <row r="3996">
          <cell r="A3996">
            <v>37529</v>
          </cell>
          <cell r="B3996" t="str">
            <v>MANGUEIRA DE INCENDIO, TIPO 2, DE 1 1/2", COMPRIMENTO = 25 M, TECIDO EM FIO DE POLIESTER E TUBO INTERNO EM BORRACHA SINTETICA, COM UNIOES</v>
          </cell>
          <cell r="C3996" t="str">
            <v xml:space="preserve">UN    </v>
          </cell>
          <cell r="D3996">
            <v>484.11</v>
          </cell>
        </row>
        <row r="3997">
          <cell r="A3997">
            <v>37530</v>
          </cell>
          <cell r="B3997" t="str">
            <v>MANGUEIRA DE INCENDIO, TIPO 2, DE 1 1/2", COMPRIMENTO = 30 M, TECIDO EM FIO DE POLIESTER E TUBO INTERNO EM BORRACHA SINTETICA, COM UNIOES</v>
          </cell>
          <cell r="C3997" t="str">
            <v xml:space="preserve">UN    </v>
          </cell>
          <cell r="D3997">
            <v>632.03</v>
          </cell>
        </row>
        <row r="3998">
          <cell r="A3998">
            <v>37531</v>
          </cell>
          <cell r="B3998" t="str">
            <v>MANGUEIRA DE INCENDIO, TIPO 2, DE 2 1/2", COMPRIMENTO = 20 M, TECIDO EM FIO DE POLIESTER E TUBO INTERNO EM BORRACHA SINTETICA, COM UNIOES</v>
          </cell>
          <cell r="C3998" t="str">
            <v xml:space="preserve">UN    </v>
          </cell>
          <cell r="D3998">
            <v>679.1</v>
          </cell>
        </row>
        <row r="3999">
          <cell r="A3999">
            <v>37532</v>
          </cell>
          <cell r="B3999" t="str">
            <v>EMULSAO EXPLOSIVA EM CARTUCHOS DE 2" X 24", DENSIDADE 1.15 G/CM3, INICIACAO ESPOLETA N. 8 / CORDEL</v>
          </cell>
          <cell r="C3999" t="str">
            <v xml:space="preserve">KG    </v>
          </cell>
          <cell r="D3999">
            <v>9.27</v>
          </cell>
        </row>
        <row r="4000">
          <cell r="A4000">
            <v>37533</v>
          </cell>
          <cell r="B4000" t="str">
            <v>EMULSAO EXPLOSIVA EM CARTUCHOS DE 1" X 8", DENSIDADE 1.15 G/CM3, INICIACAO ESPOLETA N. 8 / CORDEL</v>
          </cell>
          <cell r="C4000" t="str">
            <v xml:space="preserve">KG    </v>
          </cell>
          <cell r="D4000">
            <v>12.25</v>
          </cell>
        </row>
        <row r="4001">
          <cell r="A4001">
            <v>37534</v>
          </cell>
          <cell r="B4001" t="str">
            <v>EMULSAO EXPLOSIVA EM CARTUCHOS DE 1" X 12", DENSIDADE 1.15 G/CM3, INICIACAO ESPOLETA N. 8 / CORDEL</v>
          </cell>
          <cell r="C4001" t="str">
            <v xml:space="preserve">KG    </v>
          </cell>
          <cell r="D4001">
            <v>12.25</v>
          </cell>
        </row>
        <row r="4002">
          <cell r="A4002">
            <v>37535</v>
          </cell>
          <cell r="B4002" t="str">
            <v>EMULSAO EXPLOSIVA EM CARTUCHOS DE 1" X 24", DENSIDADE 1.15 G/CM3, INICIACAO ESPOLETA N. 8 / CORDEL</v>
          </cell>
          <cell r="C4002" t="str">
            <v xml:space="preserve">KG    </v>
          </cell>
          <cell r="D4002">
            <v>12.25</v>
          </cell>
        </row>
        <row r="4003">
          <cell r="A4003">
            <v>37536</v>
          </cell>
          <cell r="B4003" t="str">
            <v>EMULSAO EXPLOSIVA EM CARTUCHOS DE 2 1/4" X 24", DENSIDADE 1.15 G/CM3, INICIACAO ESPOLETA N. 8 / CORDEL</v>
          </cell>
          <cell r="C4003" t="str">
            <v xml:space="preserve">KG    </v>
          </cell>
          <cell r="D4003">
            <v>9.27</v>
          </cell>
        </row>
        <row r="4004">
          <cell r="A4004">
            <v>37537</v>
          </cell>
          <cell r="B4004" t="str">
            <v>EMULSAO EXPLOSIVA EM CARTUCHOS DE 2 1/2" X 24", DENSIDADE 1.15 G/CM3, INICIACAO ESPOLETA N. 8 / CORDEL</v>
          </cell>
          <cell r="C4004" t="str">
            <v xml:space="preserve">KG    </v>
          </cell>
          <cell r="D4004">
            <v>9.27</v>
          </cell>
        </row>
        <row r="4005">
          <cell r="A4005">
            <v>37538</v>
          </cell>
          <cell r="B4005" t="str">
            <v>ADITIVO PLASTIFICANTE E ESTABILIZADOR PARA ARGAMASSAS DE ASSENTAMENTO E REBOCO</v>
          </cell>
          <cell r="C4005" t="str">
            <v xml:space="preserve">18L   </v>
          </cell>
          <cell r="D4005">
            <v>123.93</v>
          </cell>
        </row>
        <row r="4006">
          <cell r="A4006">
            <v>37539</v>
          </cell>
          <cell r="B4006" t="str">
            <v>PLACA DE SINALIZACAO DE SEGURANCA CONTRA INCENDIO, FOTOLUMINESCENTE, RETANGULAR, *13 X 26* CM, EM PVC *2* MM ANTI-CHAMAS (SIMBOLOS, CORES E PICTOGRAMAS CONFORME NBR 13434)</v>
          </cell>
          <cell r="C4006" t="str">
            <v xml:space="preserve">UN    </v>
          </cell>
          <cell r="D4006">
            <v>15</v>
          </cell>
        </row>
        <row r="4007">
          <cell r="A4007">
            <v>37540</v>
          </cell>
          <cell r="B4007" t="str">
            <v>PROJETOR DE ARGAMASSA, CAPACIDADE DE PROJECAO 1,5 M3/H, ALCANCE DA PROJECAO 30 ATE 60 M, MOTOR ELETRICO TRIFASICO</v>
          </cell>
          <cell r="C4007" t="str">
            <v xml:space="preserve">UN    </v>
          </cell>
          <cell r="D4007">
            <v>57751.39</v>
          </cell>
        </row>
        <row r="4008">
          <cell r="A4008">
            <v>37544</v>
          </cell>
          <cell r="B4008" t="str">
            <v>MISTURADOR DE ARGAMASSA, EIXO HORIZONTAL, CAPACIDADE DE MISTURA 300 KG, MOTOR ELETRICO TRIFASICO 220/380 V, POTENCIA 5 CV</v>
          </cell>
          <cell r="C4008" t="str">
            <v xml:space="preserve">UN    </v>
          </cell>
          <cell r="D4008">
            <v>9387.67</v>
          </cell>
        </row>
        <row r="4009">
          <cell r="A4009">
            <v>37545</v>
          </cell>
          <cell r="B4009" t="str">
            <v>MISTURADOR DE ARGAMASSA, EIXO HORIZONTAL, CAPACIDADE DE MISTURA 600 KG, MOTOR ELETRICO TRIFASICO 220/380 V, POTENCIA 7,5 CV</v>
          </cell>
          <cell r="C4009" t="str">
            <v xml:space="preserve">UN    </v>
          </cell>
          <cell r="D4009">
            <v>11170.07</v>
          </cell>
        </row>
        <row r="4010">
          <cell r="A4010">
            <v>37546</v>
          </cell>
          <cell r="B4010" t="str">
            <v>MISTURADOR DE ARGAMASSA, EIXO HORIZONTAL, CAPACIDADE DE MISTURA 160 KG, MOTOR ELETRICO TRIFASICO 220/380 V, POTENCIA 3 CV</v>
          </cell>
          <cell r="C4010" t="str">
            <v xml:space="preserve">UN    </v>
          </cell>
          <cell r="D4010">
            <v>8875.82</v>
          </cell>
        </row>
        <row r="4011">
          <cell r="A4011">
            <v>37548</v>
          </cell>
          <cell r="B4011" t="str">
            <v>PROJETOR DE ARGAMASSA, CAPACIDADE DE PROJECAO 2,0 M3/H, ALCANCE DA PROJECAO ATE 50 M, MOTOR ELETRICO TRIFASICO</v>
          </cell>
          <cell r="C4011" t="str">
            <v xml:space="preserve">UN    </v>
          </cell>
          <cell r="D4011">
            <v>76549.179999999993</v>
          </cell>
        </row>
        <row r="4012">
          <cell r="A4012">
            <v>37552</v>
          </cell>
          <cell r="B4012" t="str">
            <v>ARGAMASSA INDUSTRIALIZADA PARA CHAPISCO ROLADO</v>
          </cell>
          <cell r="C4012" t="str">
            <v xml:space="preserve">KG    </v>
          </cell>
          <cell r="D4012">
            <v>2.25</v>
          </cell>
        </row>
        <row r="4013">
          <cell r="A4013">
            <v>37553</v>
          </cell>
          <cell r="B4013" t="str">
            <v>ARGAMASSA INDUSTRIALIZADA PARA CHAPISCO COLANTE</v>
          </cell>
          <cell r="C4013" t="str">
            <v xml:space="preserve">KG    </v>
          </cell>
          <cell r="D4013">
            <v>1.76</v>
          </cell>
        </row>
        <row r="4014">
          <cell r="A4014">
            <v>37554</v>
          </cell>
          <cell r="B4014" t="str">
            <v>ESGUICHO JATO REGULAVEL, TIPO ELKHART, ENGATE RAPIDO 1 1/2", PARA COMBATE A INCENDIO</v>
          </cell>
          <cell r="C4014" t="str">
            <v xml:space="preserve">UN    </v>
          </cell>
          <cell r="D4014">
            <v>147.97</v>
          </cell>
        </row>
        <row r="4015">
          <cell r="A4015">
            <v>37555</v>
          </cell>
          <cell r="B4015" t="str">
            <v>ESGUICHO JATO REGULAVEL, TIPO ELKHART, ENGATE RAPIDO 2 1/2", PARA COMBATE A INCENDIO</v>
          </cell>
          <cell r="C4015" t="str">
            <v xml:space="preserve">UN    </v>
          </cell>
          <cell r="D4015">
            <v>179.99</v>
          </cell>
        </row>
        <row r="4016">
          <cell r="A4016">
            <v>37556</v>
          </cell>
          <cell r="B4016" t="str">
            <v>PLACA DE SINALIZACAO DE SEGURANCA CONTRA INCENDIO, FOTOLUMINESCENTE, QUADRADA, *20 X 20* CM, EM PVC *2* MM ANTI-CHAMAS (SIMBOLOS, CORES E PICTOGRAMAS CONFORME NBR 13434)</v>
          </cell>
          <cell r="C4016" t="str">
            <v xml:space="preserve">UN    </v>
          </cell>
          <cell r="D4016">
            <v>17.350000000000001</v>
          </cell>
        </row>
        <row r="4017">
          <cell r="A4017">
            <v>37557</v>
          </cell>
          <cell r="B4017" t="str">
            <v>PLACA DE SINALIZACAO DE SEGURANCA CONTRA INCENDIO, FOTOLUMINESCENTE, QUADRADA, *14 X 14* CM, EM PVC *2* MM ANTI-CHAMAS (SIMBOLOS, CORES E PICTOGRAMAS CONFORME NBR 13434)</v>
          </cell>
          <cell r="C4017" t="str">
            <v xml:space="preserve">UN    </v>
          </cell>
          <cell r="D4017">
            <v>8.9600000000000009</v>
          </cell>
        </row>
        <row r="4018">
          <cell r="A4018">
            <v>37558</v>
          </cell>
          <cell r="B4018" t="str">
            <v>PLACA DE SINALIZACAO DE SEGURANCA CONTRA INCENDIO, FOTOLUMINESCENTE, RETANGULAR, *20 X 40* CM, EM PVC *2* MM ANTI-CHAMAS (SIMBOLOS, CORES E PICTOGRAMAS CONFORME NBR 13434)</v>
          </cell>
          <cell r="C4018" t="str">
            <v xml:space="preserve">UN    </v>
          </cell>
          <cell r="D4018">
            <v>27.96</v>
          </cell>
        </row>
        <row r="4019">
          <cell r="A4019">
            <v>37559</v>
          </cell>
          <cell r="B4019" t="str">
            <v>PLACA DE SINALIZACAO DE SEGURANCA CONTRA INCENDIO, FOTOLUMINESCENTE, RETANGULAR, *12 X 40* CM, EM PVC *2* MM ANTI-CHAMAS (SIMBOLOS, CORES E PICTOGRAMAS CONFORME NBR 13434)</v>
          </cell>
          <cell r="C4019" t="str">
            <v xml:space="preserve">UN    </v>
          </cell>
          <cell r="D4019">
            <v>21.28</v>
          </cell>
        </row>
        <row r="4020">
          <cell r="A4020">
            <v>37560</v>
          </cell>
          <cell r="B4020" t="str">
            <v>PLACA DE SINALIZACAO DE SEGURANCA CONTRA INCENDIO - ALERTA, TRIANGULAR, BASE DE *30* CM, EM PVC *2* MM ANTI-CHAMAS (SIMBOLOS, CORES E PICTOGRAMAS CONFORME NBR 13434)</v>
          </cell>
          <cell r="C4020" t="str">
            <v xml:space="preserve">UN    </v>
          </cell>
          <cell r="D4020">
            <v>29.53</v>
          </cell>
        </row>
        <row r="4021">
          <cell r="A4021">
            <v>37561</v>
          </cell>
          <cell r="B4021" t="str">
            <v>PORTAO DE CORRER EM CHAPA TIPO PAINEL LAMBRIL QUADRADO, COM PORTA SOCIAL COMPLETA INCLUIDA, COM REQUADRO, ACABAMENTO NATURAL, COM TRILHOS E ROLDANAS</v>
          </cell>
          <cell r="C4021" t="str">
            <v xml:space="preserve">M2    </v>
          </cell>
          <cell r="D4021">
            <v>670.69</v>
          </cell>
        </row>
        <row r="4022">
          <cell r="A4022">
            <v>37562</v>
          </cell>
          <cell r="B4022" t="str">
            <v>PORTAO DE CORRER EM GRADIL FIXO DE BARRA DE FERRO CHATA DE 3 X 1/4" NA VERTICAL, SEM REQUADRO, ACABAMENTO NATURAL, COM TRILHOS E ROLDANAS</v>
          </cell>
          <cell r="C4022" t="str">
            <v xml:space="preserve">M2    </v>
          </cell>
          <cell r="D4022">
            <v>430.18</v>
          </cell>
        </row>
        <row r="4023">
          <cell r="A4023">
            <v>37563</v>
          </cell>
          <cell r="B4023" t="str">
            <v>PORTAO BASCULANTE, MANUAL, EM CHAPA TIPO LAMBRIL QUADRADO, COM REQUADRO, ACABAMENTO NATURAL</v>
          </cell>
          <cell r="C4023" t="str">
            <v xml:space="preserve">M2    </v>
          </cell>
          <cell r="D4023">
            <v>359.28</v>
          </cell>
        </row>
        <row r="4024">
          <cell r="A4024">
            <v>37585</v>
          </cell>
          <cell r="B4024" t="str">
            <v>PORTINHOLA DE ABRIR EM ALUMINIO DE 60 X 80 CM, VENEZIANA VENTILADA 1 FOLHA, ACABAMENTO ANODIZADO NATURAL</v>
          </cell>
          <cell r="C4024" t="str">
            <v xml:space="preserve">UN    </v>
          </cell>
          <cell r="D4024">
            <v>403.23</v>
          </cell>
        </row>
        <row r="4025">
          <cell r="A4025">
            <v>37586</v>
          </cell>
          <cell r="B4025" t="str">
            <v>PINO DE ACO COM ARRUELA CONICA, DIAMETRO ARRUELA = *23* MM E COMP HASTE = *27* MM (ACAO INDIRETA)</v>
          </cell>
          <cell r="C4025" t="str">
            <v xml:space="preserve">CENTO </v>
          </cell>
          <cell r="D4025">
            <v>50.34</v>
          </cell>
        </row>
        <row r="4026">
          <cell r="A4026">
            <v>37587</v>
          </cell>
          <cell r="B4026" t="str">
            <v>MISTURADOR MONOCOMANDO PARA CHUVEIRO, BASE BRUTA E ACABAMENTO CROMADO</v>
          </cell>
          <cell r="C4026" t="str">
            <v xml:space="preserve">UN    </v>
          </cell>
          <cell r="D4026">
            <v>245.46</v>
          </cell>
        </row>
        <row r="4027">
          <cell r="A4027">
            <v>37588</v>
          </cell>
          <cell r="B4027" t="str">
            <v>VALVULA EM METAL CROMADO PARA TANQUE, 1.1/2 " SEM LADRAO</v>
          </cell>
          <cell r="C4027" t="str">
            <v xml:space="preserve">UN    </v>
          </cell>
          <cell r="D4027">
            <v>23.08</v>
          </cell>
        </row>
        <row r="4028">
          <cell r="A4028">
            <v>37589</v>
          </cell>
          <cell r="B4028" t="str">
            <v>TANQUE SIMPLES EM MARMORE SINTETICO COM COLUNA, CAPACIDADE *22* L, *60 X 46* CM</v>
          </cell>
          <cell r="C4028" t="str">
            <v xml:space="preserve">UN    </v>
          </cell>
          <cell r="D4028">
            <v>182.28</v>
          </cell>
        </row>
        <row r="4029">
          <cell r="A4029">
            <v>37590</v>
          </cell>
          <cell r="B4029" t="str">
            <v>SUPORTE MAO-FRANCESA EM ACO, ABAS IGUAIS 30 CM, CAPACIDADE MINIMA 60 KG, BRANCO</v>
          </cell>
          <cell r="C4029" t="str">
            <v xml:space="preserve">UN    </v>
          </cell>
          <cell r="D4029">
            <v>27.39</v>
          </cell>
        </row>
        <row r="4030">
          <cell r="A4030">
            <v>37591</v>
          </cell>
          <cell r="B4030" t="str">
            <v>SUPORTE MAO-FRANCESA EM ACO, ABAS IGUAIS 40 CM, CAPACIDADE MINIMA 70 KG, BRANCO</v>
          </cell>
          <cell r="C4030" t="str">
            <v xml:space="preserve">UN    </v>
          </cell>
          <cell r="D4030">
            <v>38.119999999999997</v>
          </cell>
        </row>
        <row r="4031">
          <cell r="A4031">
            <v>37592</v>
          </cell>
          <cell r="B4031" t="str">
            <v>BLOCO CERAMICO DE VEDACAO COM FUROS NA VERTICAL, 9 X 19 X 39 CM - 4,5 MPA (NBR 15270)</v>
          </cell>
          <cell r="C4031" t="str">
            <v xml:space="preserve">UN    </v>
          </cell>
          <cell r="D4031">
            <v>1.32</v>
          </cell>
        </row>
        <row r="4032">
          <cell r="A4032">
            <v>37593</v>
          </cell>
          <cell r="B4032" t="str">
            <v>BLOCO CERAMICO DE VEDACAO COM FUROS NA VERTICAL, 14 X 19 X 39 CM - 4,5 MPA (NBR 15270)</v>
          </cell>
          <cell r="C4032" t="str">
            <v xml:space="preserve">UN    </v>
          </cell>
          <cell r="D4032">
            <v>1.76</v>
          </cell>
        </row>
        <row r="4033">
          <cell r="A4033">
            <v>37594</v>
          </cell>
          <cell r="B4033" t="str">
            <v>BLOCO CERAMICO DE VEDACAO COM FUROS NA VERTICAL, 19 X 19 X 39 CM - 4,5 MPA (NBR 15270)</v>
          </cell>
          <cell r="C4033" t="str">
            <v xml:space="preserve">UN    </v>
          </cell>
          <cell r="D4033">
            <v>2.16</v>
          </cell>
        </row>
        <row r="4034">
          <cell r="A4034">
            <v>37595</v>
          </cell>
          <cell r="B4034" t="str">
            <v>ARGAMASSA COLANTE TIPO ACIII</v>
          </cell>
          <cell r="C4034" t="str">
            <v xml:space="preserve">KG    </v>
          </cell>
          <cell r="D4034">
            <v>1.58</v>
          </cell>
        </row>
        <row r="4035">
          <cell r="A4035">
            <v>37596</v>
          </cell>
          <cell r="B4035" t="str">
            <v>ARGAMASSA COLANTE TIPO ACIII E</v>
          </cell>
          <cell r="C4035" t="str">
            <v xml:space="preserve">KG    </v>
          </cell>
          <cell r="D4035">
            <v>2.36</v>
          </cell>
        </row>
        <row r="4036">
          <cell r="A4036">
            <v>37597</v>
          </cell>
          <cell r="B4036" t="str">
            <v>BATE-ESTACAS POR GRAVIDADE, POTENCIA160 HP, PESO DO MARTELO ATE 3 TONELADAS</v>
          </cell>
          <cell r="C4036" t="str">
            <v xml:space="preserve">UN    </v>
          </cell>
          <cell r="D4036">
            <v>271875</v>
          </cell>
        </row>
        <row r="4037">
          <cell r="A4037">
            <v>37598</v>
          </cell>
          <cell r="B4037" t="str">
            <v>CONJUNTO MONTADO ESTOPIM COM ESPOLETA COMUM NUMERO 8, COM CABECA ACENDEDORA, 1,5 M</v>
          </cell>
          <cell r="C4037" t="str">
            <v xml:space="preserve">UN    </v>
          </cell>
          <cell r="D4037">
            <v>18.899999999999999</v>
          </cell>
        </row>
        <row r="4038">
          <cell r="A4038">
            <v>37599</v>
          </cell>
          <cell r="B4038" t="str">
            <v>ACESSORIO INICIADOR NAO ELETRICO, TUBO DE 6 M, TEMPO DE RETARDO DE *160* MS</v>
          </cell>
          <cell r="C4038" t="str">
            <v xml:space="preserve">UN    </v>
          </cell>
          <cell r="D4038">
            <v>48.39</v>
          </cell>
        </row>
        <row r="4039">
          <cell r="A4039">
            <v>37600</v>
          </cell>
          <cell r="B4039" t="str">
            <v>ACESSORIO DE LIGACAO NAO ELETRICO PARA CARGAS EXPLOSIVAS, TUBO DE 6 M</v>
          </cell>
          <cell r="C4039" t="str">
            <v xml:space="preserve">UN    </v>
          </cell>
          <cell r="D4039">
            <v>51.99</v>
          </cell>
        </row>
        <row r="4040">
          <cell r="A4040">
            <v>37601</v>
          </cell>
          <cell r="B4040" t="str">
            <v>CORDEL DETONANTE, NP 05 G/M</v>
          </cell>
          <cell r="C4040" t="str">
            <v xml:space="preserve">M     </v>
          </cell>
          <cell r="D4040">
            <v>4.2</v>
          </cell>
        </row>
        <row r="4041">
          <cell r="A4041">
            <v>37623</v>
          </cell>
          <cell r="B4041" t="str">
            <v>OPERADOR DE BETONEIRA ESTACIONARIA/MISTURADOR (COLETADO CAIXA)</v>
          </cell>
          <cell r="C4041" t="str">
            <v xml:space="preserve">H     </v>
          </cell>
          <cell r="D4041">
            <v>11.49</v>
          </cell>
        </row>
        <row r="4042">
          <cell r="A4042">
            <v>37712</v>
          </cell>
          <cell r="B4042" t="str">
            <v>TELA ARAME GALVANIZADO REVESTIDO COM PVC, MALHA HEXAGONAL DUPLA TORCAO, 8 X 10 CM (ZN/AL + PVC), FIO *2,4* MM</v>
          </cell>
          <cell r="C4042" t="str">
            <v xml:space="preserve">M2    </v>
          </cell>
          <cell r="D4042">
            <v>46.11</v>
          </cell>
        </row>
        <row r="4043">
          <cell r="A4043">
            <v>37727</v>
          </cell>
          <cell r="B4043" t="str">
            <v>CARROCERIA FIXA ABERTA DE MADEIRA PARA TRANSPORTE GERAL DE CARGA SECA DIMENSOES APROXIMADAS 2,25 X 4,10 X 0,50 M (INCLUI MONTAGEM, NAO INCLUI CAMINHAO)</v>
          </cell>
          <cell r="C4043" t="str">
            <v xml:space="preserve">UN    </v>
          </cell>
          <cell r="D4043">
            <v>8000</v>
          </cell>
        </row>
        <row r="4044">
          <cell r="A4044">
            <v>37728</v>
          </cell>
          <cell r="B4044" t="str">
            <v>CARROCERIA FIXA ABERTA DE MADEIRA PARA TRANSPORTE GERAL DE CARGA SECA DIMENSOES APROXIMADAS 2,5 X 5,5 X 0,50 M (INCLUI MONTAGEM, NAO INCLUI CAMINHAO)</v>
          </cell>
          <cell r="C4044" t="str">
            <v xml:space="preserve">UN    </v>
          </cell>
          <cell r="D4044">
            <v>10853.14</v>
          </cell>
        </row>
        <row r="4045">
          <cell r="A4045">
            <v>37729</v>
          </cell>
          <cell r="B4045" t="str">
            <v>CARROCERIA FIXA ABERTA DE MADEIRA PARA TRANSPORTE GERAL DE CARGA SECA DIMENSOES APROXIMADAS 2,5 X 6,00 X 0,50 M (INCLUI MONTAGEM, NAO INCLUI CAMINHAO)</v>
          </cell>
          <cell r="C4045" t="str">
            <v xml:space="preserve">UN    </v>
          </cell>
          <cell r="D4045">
            <v>11748.25</v>
          </cell>
        </row>
        <row r="4046">
          <cell r="A4046">
            <v>37730</v>
          </cell>
          <cell r="B4046" t="str">
            <v>CARROCERIA FIXA ABERTA DE MADEIRA PARA TRANSPORTE GERAL DE CARGA SECA DIMENSOES APROXIMADAS 2,5 X 6,5 X 0,50 M (INCLUI MONTAGEM, NAO INCLUI CAMINHAO)</v>
          </cell>
          <cell r="C4046" t="str">
            <v xml:space="preserve">UN    </v>
          </cell>
          <cell r="D4046">
            <v>12643.35</v>
          </cell>
        </row>
        <row r="4047">
          <cell r="A4047">
            <v>37731</v>
          </cell>
          <cell r="B4047" t="str">
            <v>CARROCERIA FIXA ABERTA DE MADEIRA PARA TRANSPORTE GERAL DE CARGA SECA DIMENSOES APROXIMADAS 2,5 X 7,00 X 0,50 M (INCLUI MONTAGEM, NAO INCLUI CAMINHAO)</v>
          </cell>
          <cell r="C4047" t="str">
            <v xml:space="preserve">UN    </v>
          </cell>
          <cell r="D4047">
            <v>13538.46</v>
          </cell>
        </row>
        <row r="4048">
          <cell r="A4048">
            <v>37732</v>
          </cell>
          <cell r="B4048" t="str">
            <v>CARROCERIA FIXA ABERTA DE MADEIRA PARA TRANSPORTE GERAL DE CARGA SECA DIMENSOES APROXIMADAS 2,5 X 7,5 X 0,50 M (INCLUI MONTAGEM, NAO INCLUI CAMINHAO)</v>
          </cell>
          <cell r="C4048" t="str">
            <v xml:space="preserve">UN    </v>
          </cell>
          <cell r="D4048">
            <v>15440.55</v>
          </cell>
        </row>
        <row r="4049">
          <cell r="A4049">
            <v>37733</v>
          </cell>
          <cell r="B4049" t="str">
            <v>CACAMBA METALICA BASCULANTE COM CAPACIDADE DE 6 M3 (INCLUI MONTAGEM, NAO INCLUI CAMINHAO)</v>
          </cell>
          <cell r="C4049" t="str">
            <v xml:space="preserve">UN    </v>
          </cell>
          <cell r="D4049">
            <v>25734.26</v>
          </cell>
        </row>
        <row r="4050">
          <cell r="A4050">
            <v>37734</v>
          </cell>
          <cell r="B4050" t="str">
            <v>CACAMBA METALICA BASCULANTE COM CAPACIDADE DE 10 M3 (INCLUI MONTAGEM, NAO INCLUI CAMINHAO)</v>
          </cell>
          <cell r="C4050" t="str">
            <v xml:space="preserve">UN    </v>
          </cell>
          <cell r="D4050">
            <v>34321.67</v>
          </cell>
        </row>
        <row r="4051">
          <cell r="A4051">
            <v>37735</v>
          </cell>
          <cell r="B4051" t="str">
            <v>CACAMBA METALICA BASCULANTE COM CAPACIDADE DE 8 M3 (INCLUI MONTAGEM, NAO INCLUI CAMINHAO)</v>
          </cell>
          <cell r="C4051" t="str">
            <v xml:space="preserve">UN    </v>
          </cell>
          <cell r="D4051">
            <v>31009.79</v>
          </cell>
        </row>
        <row r="4052">
          <cell r="A4052">
            <v>37736</v>
          </cell>
          <cell r="B4052" t="str">
            <v>TANQUE DE ACO CARBONO NAO REVESTIDO, PARA TRANSPORTE DE AGUA COM CAPACIDADE DE 10 M3, COM BOMBA CENTRIFUGA POR TOMADA DE FORCA, VAZAO MAXIMA *75* M3/H (INCLUI MONTAGEM, NAO INCLUI CAMINHAO)</v>
          </cell>
          <cell r="C4052" t="str">
            <v xml:space="preserve">UN    </v>
          </cell>
          <cell r="D4052">
            <v>38250</v>
          </cell>
        </row>
        <row r="4053">
          <cell r="A4053">
            <v>37737</v>
          </cell>
          <cell r="B4053" t="str">
            <v>TANQUE DE ACO PARA TRANSPORTE DE AGUA COM CAPACIDADE DE 8 M3 (INCLUI MONTAGEM, NAO INCLUI CAMINHAO)</v>
          </cell>
          <cell r="C4053" t="str">
            <v xml:space="preserve">UN    </v>
          </cell>
          <cell r="D4053">
            <v>25393.39</v>
          </cell>
        </row>
        <row r="4054">
          <cell r="A4054">
            <v>37738</v>
          </cell>
          <cell r="B4054" t="str">
            <v>TANQUE DE ACO PARA TRANSPORTE DE AGUA COM CAPACIDADE DE 6 M3 (INCLUI MONTAGEM, NAO INCLUI CAMINHAO)</v>
          </cell>
          <cell r="C4054" t="str">
            <v xml:space="preserve">UN    </v>
          </cell>
          <cell r="D4054">
            <v>31917.64</v>
          </cell>
        </row>
        <row r="4055">
          <cell r="A4055">
            <v>37739</v>
          </cell>
          <cell r="B4055" t="str">
            <v>TANQUE DE ACO PARA TRANSPORTE DE AGUA COM CAPACIDADE DE 14 M3 (INCLUI MONTAGEM, NAO INCLUI CAMINHAO)</v>
          </cell>
          <cell r="C4055" t="str">
            <v xml:space="preserve">UN    </v>
          </cell>
          <cell r="D4055">
            <v>47076.92</v>
          </cell>
        </row>
        <row r="4056">
          <cell r="A4056">
            <v>37740</v>
          </cell>
          <cell r="B4056" t="str">
            <v>TANQUE DE ACO PARA TRANSPORTE DE AGUA COM CAPACIDADE DE 4 M3 (INCLUI MONTAGEM, NAO INCLUI CAMINHAO)</v>
          </cell>
          <cell r="C4056" t="str">
            <v xml:space="preserve">UN    </v>
          </cell>
          <cell r="D4056">
            <v>26864.54</v>
          </cell>
        </row>
        <row r="4057">
          <cell r="A4057">
            <v>37741</v>
          </cell>
          <cell r="B4057" t="str">
            <v>SEMIRREBOQUE COM TRES EIXOS, PARA TRANSPORTE DE CARGA SECA, DIMENSOES APROXIMADAS 2,60 X 12,50 X 0,50 M (NAO INCLUI CAVALO MECANICO)</v>
          </cell>
          <cell r="C4057" t="str">
            <v xml:space="preserve">UN    </v>
          </cell>
          <cell r="D4057">
            <v>90853.14</v>
          </cell>
        </row>
        <row r="4058">
          <cell r="A4058">
            <v>37743</v>
          </cell>
          <cell r="B4058" t="str">
            <v>SEMIRREBOQUE COM DOIS EIXOS EM TANDEM TIPO BASCULANTE COM CACAMBA METALICA 14 M3  (INCLUI MONTAGEM, NAO INCLUI CAVALO MECANICO)</v>
          </cell>
          <cell r="C4058" t="str">
            <v xml:space="preserve">UN    </v>
          </cell>
          <cell r="D4058">
            <v>99916.08</v>
          </cell>
        </row>
        <row r="4059">
          <cell r="A4059">
            <v>37744</v>
          </cell>
          <cell r="B4059" t="str">
            <v>SEMIRREBOQUE COM TRES EIXOS EM TANDEM TIPO BASCULANTE COM CACAMBA METALICA 18 M3 (INCLUI MONTAGEM, NAO INCLUI CAVALO MECANICO)</v>
          </cell>
          <cell r="C4059" t="str">
            <v xml:space="preserve">UN    </v>
          </cell>
          <cell r="D4059">
            <v>117482.51</v>
          </cell>
        </row>
        <row r="4060">
          <cell r="A4060">
            <v>37745</v>
          </cell>
          <cell r="B4060" t="str">
            <v>CAMINHAO TOCO, PESO BRUTO TOTAL 13000 KG, CARGA UTIL MAXIMA 7925 KG, DISTANCIA ENTRE EIXOS 4,80 M, POTENCIA 189 CV (INCLUI CABINE E CHASSI, NAO INCLUI CARROCERIA)</v>
          </cell>
          <cell r="C4060" t="str">
            <v xml:space="preserve">UN    </v>
          </cell>
          <cell r="D4060">
            <v>181000</v>
          </cell>
        </row>
        <row r="4061">
          <cell r="A4061">
            <v>37746</v>
          </cell>
          <cell r="B4061" t="str">
            <v>CAMINHAO TOCO, PESO BRUTO TOTAL 9000 KG, CARGA UTIL MAXIMA 5940 KG, DISTANCIA ENTRE EIXOS 3,69 M, POTENCIA 177 CV (INCLUI CABINE E CHASSI, NAO INCLUI CARROCERIA)</v>
          </cell>
          <cell r="C4061" t="str">
            <v xml:space="preserve">UN    </v>
          </cell>
          <cell r="D4061">
            <v>162642.23000000001</v>
          </cell>
        </row>
        <row r="4062">
          <cell r="A4062">
            <v>37747</v>
          </cell>
          <cell r="B4062" t="str">
            <v>CAMINHAO TRUCADO, PESO BRUTO TOTAL 23000 KG, CARGA UTIL MAXIMA 15935 KG, DISTANCIA ENTRE EIXOS 4,80 M, POTENCIA 230 CV (INCLUI CABINE E CHASSI, NAO INCLUI CARROCERIA)</v>
          </cell>
          <cell r="C4062" t="str">
            <v xml:space="preserve">UN    </v>
          </cell>
          <cell r="D4062">
            <v>235013.6</v>
          </cell>
        </row>
        <row r="4063">
          <cell r="A4063">
            <v>37748</v>
          </cell>
          <cell r="B4063" t="str">
            <v>CAMINHAO TOCO, PESO BRUTO TOTAL 14300 KG, CARGA UTIL MAXIMA 9710 KG, DISTANCIA ENTRE EIXOS 3,56 M, POTENCIA 185 CV (INCLUI CABINE E CHASSI, NAO INCLUI CARROCERIA)</v>
          </cell>
          <cell r="C4063" t="str">
            <v xml:space="preserve">UN    </v>
          </cell>
          <cell r="D4063">
            <v>192427.05</v>
          </cell>
        </row>
        <row r="4064">
          <cell r="A4064">
            <v>37749</v>
          </cell>
          <cell r="B4064" t="str">
            <v>CAMINHAO TRUCADO, PESO BRUTO TOTAL 23000 KG, CARGA UTIL MAXIMA 16360 KG, CABINE ESTENDIDA, DISTANCIA ENTRE EIXOS 3,56 M, POTENCIA 275 CV (INCLUI CABINE E CHASSI, NAO INCLUI CARROCERIA)</v>
          </cell>
          <cell r="C4064" t="str">
            <v xml:space="preserve">UN    </v>
          </cell>
          <cell r="D4064">
            <v>245151.9</v>
          </cell>
        </row>
        <row r="4065">
          <cell r="A4065">
            <v>37750</v>
          </cell>
          <cell r="B4065" t="str">
            <v>CAMINHAO TOCO, PESO BRUTO TOTAL 9600 KG, CARGA UTIL MAXIMA 6110 KG, DISTANCIA ENTRE EIXOS 3,70 M, POTENCIA 156 CV (INCLUI CABINE E CHASSI, NAO INCLUI CARROCERIA)</v>
          </cell>
          <cell r="C4065" t="str">
            <v xml:space="preserve">UN    </v>
          </cell>
          <cell r="D4065">
            <v>162069.46</v>
          </cell>
        </row>
        <row r="4066">
          <cell r="A4066">
            <v>37751</v>
          </cell>
          <cell r="B4066" t="str">
            <v>CAMINHAO TRUCADO, PESO BRUTO TOTAL 23000 KG, CARGA UTIL MAXIMA 16190 KG, DISTANCIA ENTRE EIXOS 3,60 M, POTENCIA 286 CV (INCLUI CABINE E CHASSI, NAO INCLUI CARROCERIA)</v>
          </cell>
          <cell r="C4066" t="str">
            <v xml:space="preserve">UN    </v>
          </cell>
          <cell r="D4066">
            <v>248015.82</v>
          </cell>
        </row>
        <row r="4067">
          <cell r="A4067">
            <v>37752</v>
          </cell>
          <cell r="B4067" t="str">
            <v>CAMINHAO TOCO, PESO BRUTO TOTAL 16000 KG, CARGA UTIL MAXIMA 11130 KG, DISTANCIA ENTRE EIXOS 5,36 M, POTENCIA 185 CV (INCLUI CABINE E CHASSI, NAO INCLUI CARROCERIA)</v>
          </cell>
          <cell r="C4067" t="str">
            <v xml:space="preserve">UN    </v>
          </cell>
          <cell r="D4067">
            <v>201792.08</v>
          </cell>
        </row>
        <row r="4068">
          <cell r="A4068">
            <v>37753</v>
          </cell>
          <cell r="B4068" t="str">
            <v>CAMINHAO TOCO, PESO BRUTO TOTAL 9600 KG, CARGA UTIL MAXIMA 6200 KG, DISTANCIA ENTRE EIXOS 3,10 M, POTENCIA 156 CV (INCLUI CABINE E CHASSI, NAO INCLUI CARROCERIA)</v>
          </cell>
          <cell r="C4068" t="str">
            <v xml:space="preserve">UN    </v>
          </cell>
          <cell r="D4068">
            <v>161496.67000000001</v>
          </cell>
        </row>
        <row r="4069">
          <cell r="A4069">
            <v>37754</v>
          </cell>
          <cell r="B4069" t="str">
            <v>CAMINHAO TOCO, PESO BRUTO TOTAL 14300 KG, CARGA UTIL MAXIMA 9590 KG, DISTANCIA ENTRE EIXOS 4,76 M, POTENCIA 185 CV (INCLUI CABINE E CHASSI, NAO INCLUI CARROCERIA)</v>
          </cell>
          <cell r="C4069" t="str">
            <v xml:space="preserve">UN    </v>
          </cell>
          <cell r="D4069">
            <v>189018.98</v>
          </cell>
        </row>
        <row r="4070">
          <cell r="A4070">
            <v>37755</v>
          </cell>
          <cell r="B4070" t="str">
            <v>CAMINHAO TRUCADO, PESO BRUTO TOTAL 22000 KG, CARGA UTIL MAXIMA 15350 KG, DISTANCIA ENTRE EIXOS 5,17 M, POTENCIA 238 CV (INCLUI CABINE E CHASSI, NAO INCLUI CARROCERIA)</v>
          </cell>
          <cell r="C4070" t="str">
            <v xml:space="preserve">UN    </v>
          </cell>
          <cell r="D4070">
            <v>231405.06</v>
          </cell>
        </row>
        <row r="4071">
          <cell r="A4071">
            <v>37756</v>
          </cell>
          <cell r="B4071" t="str">
            <v>CAMINHAO TOCO, PESO BRUTO TOTAL 9700 KG, CARGA UTIL MAXIMA 6360 KG, DISTANCIA ENTRE EIXOS 4,30 M, POTENCIA 160 CV (INCLUI CABINE E CHASSI, NAO INCLUI CARROCERIA)</v>
          </cell>
          <cell r="C4071" t="str">
            <v xml:space="preserve">UN    </v>
          </cell>
          <cell r="D4071">
            <v>159234.17000000001</v>
          </cell>
        </row>
        <row r="4072">
          <cell r="A4072">
            <v>37757</v>
          </cell>
          <cell r="B4072" t="str">
            <v>CAMINHAO TOCO, PESO BRUTO TOTAL 16000 KG, CARGA UTIL MAXIMA 10600 KG, DISTANCIA ENTRE EIXOS 4,80 M, POTENCIA 275 CV (INCLUI CABINE E CHASSI, NAO INCLUI CARROCERIA)</v>
          </cell>
          <cell r="C4072" t="str">
            <v xml:space="preserve">UN    </v>
          </cell>
          <cell r="D4072">
            <v>221667.71</v>
          </cell>
        </row>
        <row r="4073">
          <cell r="A4073">
            <v>37758</v>
          </cell>
          <cell r="B4073" t="str">
            <v>CAMINHAO TRUCADO, PESO BRUTO TOTAL 23000 KG, CARGA UTIL MAXIMA 15378 KG, DISTANCIA ENTRE EIXOS 4,80 M, POTENCIA 326 CV (INCLUI CABINE E CHASSI, NAO INCLUI CARROCERIA)</v>
          </cell>
          <cell r="C4073" t="str">
            <v xml:space="preserve">UN    </v>
          </cell>
          <cell r="D4073">
            <v>261189.87</v>
          </cell>
        </row>
        <row r="4074">
          <cell r="A4074">
            <v>37759</v>
          </cell>
          <cell r="B4074" t="str">
            <v>CAMINHAO TOCO, PESO BRUTO TOTAL 16000 KG, CARGA UTIL MAXIMA 10780 KG, DISTANCIA ENTRE EIXOS 3,56 M, POTENCIA 275 CV (INCLUI CABINE E CHASSI, NAO INCLUI CARROCERIA)</v>
          </cell>
          <cell r="C4074" t="str">
            <v xml:space="preserve">UN    </v>
          </cell>
          <cell r="D4074">
            <v>222526.9</v>
          </cell>
        </row>
        <row r="4075">
          <cell r="A4075">
            <v>37760</v>
          </cell>
          <cell r="B4075" t="str">
            <v>CAMINHAO TOCO, PESO BRUTO TOTAL 16000 KG, CARGA UTIL MAXIMA 13071 KG, DISTANCIA ENTRE EIXOS 4,80 M, POTENCIA 230 CV (INCLUI CABINE E CHASSI, NAO INCLUI CARROCERIA)</v>
          </cell>
          <cell r="C4075" t="str">
            <v xml:space="preserve">UN    </v>
          </cell>
          <cell r="D4075">
            <v>212503.15</v>
          </cell>
        </row>
        <row r="4076">
          <cell r="A4076">
            <v>37761</v>
          </cell>
          <cell r="B4076" t="str">
            <v>CAMINHAO TOCO, PESO BRUTO TOTAL 16000 KG, CARGA UTIL MAXIMA DE 10685 KG, DISTANCIA ENTRE EIXOS 4,8M, POTENCIA 189 CV (INCLUI CABINE E CHASSI, NAO INCLUI CARROCERIA)</v>
          </cell>
          <cell r="C4076" t="str">
            <v xml:space="preserve">UN    </v>
          </cell>
          <cell r="D4076">
            <v>159234.17000000001</v>
          </cell>
        </row>
        <row r="4077">
          <cell r="A4077">
            <v>37762</v>
          </cell>
          <cell r="B4077" t="str">
            <v>CAVALO MECANICO TRACAO 4X2, PESO BRUTO TOTAL 16000 KG, CAPACIDADE MAXIMA DE TRACAO *36000* KG, DISTANCIA ENTRE EIXOS *3,56* M, POTENCIA *286* CV (INCLUI CABINE E CHASSI, NAO INCLUI SEMIRREBOQUE)</v>
          </cell>
          <cell r="C4077" t="str">
            <v xml:space="preserve">UN    </v>
          </cell>
          <cell r="D4077">
            <v>298103.46000000002</v>
          </cell>
        </row>
        <row r="4078">
          <cell r="A4078">
            <v>37763</v>
          </cell>
          <cell r="B4078" t="str">
            <v>CAVALO MECANICO TRACAO 4X2, PESO BRUTO TOTAL 16000 KG, CAPACIDADE MAXIMA DE TRACAO *45000* KG, DISTANCIA ENTRE EIXOS *3,56* M, POTENCIA *330* CV (INCLUI CABINE E CHASSI, NAO INCLUI SEMIRREBOQUE)</v>
          </cell>
          <cell r="C4078" t="str">
            <v xml:space="preserve">UN    </v>
          </cell>
          <cell r="D4078">
            <v>301724.13</v>
          </cell>
        </row>
        <row r="4079">
          <cell r="A4079">
            <v>37765</v>
          </cell>
          <cell r="B4079" t="str">
            <v>CAMINHAO TOCO, PESO BRUTO TOTAL 8250 KG, CARGA UTIL MAXIMA 5110 KG, DISTANCIA ENTRE EIXOS 4,30 M, POTENCIA 162 CV (INCLUI CABINE E CHASSI, NAO INCLUI CARROCERIA)</v>
          </cell>
          <cell r="C4079" t="str">
            <v xml:space="preserve">UN    </v>
          </cell>
          <cell r="D4079">
            <v>148351.26999999999</v>
          </cell>
        </row>
        <row r="4080">
          <cell r="A4080">
            <v>37766</v>
          </cell>
          <cell r="B4080" t="str">
            <v>CAMINHAO TOCO, PESO BRUTO TOTAL 16000 KG, CARGA UTIL MAXIMA 11030 KG, DISTANCIA ENTRE EIXOS 3,56M, POTENCIA 186 CV (INCLUI CABINE E CHASSI, NAO INCLUI CARROCERIA)</v>
          </cell>
          <cell r="C4080" t="str">
            <v xml:space="preserve">UN    </v>
          </cell>
          <cell r="D4080">
            <v>222526.88</v>
          </cell>
        </row>
        <row r="4081">
          <cell r="A4081">
            <v>37767</v>
          </cell>
          <cell r="B4081" t="str">
            <v>CAMINHAO TRUCADO, PESO BRUTO TOTAL 23000 KG, CARGA UTIL MAXIMA 15940 KG, DISTANCIA ENTRE EIXOS 3,60 M, POTENCIA 286 CV (INCLUI CABINE E CHASSI, NAO INCLUI CARROCERIA)</v>
          </cell>
          <cell r="C4081" t="str">
            <v xml:space="preserve">UN    </v>
          </cell>
          <cell r="D4081">
            <v>248015.82</v>
          </cell>
        </row>
        <row r="4082">
          <cell r="A4082">
            <v>37768</v>
          </cell>
          <cell r="B4082" t="str">
            <v>LIMPADORA A SUCCAO, TANQUE 12000 L, BASCULAMENTO HIDRAULICO, BOMBA 12 M3/MIN 95% VACUO (INCLUI MONTAGEM, NAO INCLUI CAMINHAO)</v>
          </cell>
          <cell r="C4082" t="str">
            <v xml:space="preserve">UN    </v>
          </cell>
          <cell r="D4082">
            <v>70000</v>
          </cell>
        </row>
        <row r="4083">
          <cell r="A4083">
            <v>37769</v>
          </cell>
          <cell r="B4083" t="str">
            <v>LIMPADORA DE SUCCAO, TANQUE 11000 L, BOMBA 340 M3/MIN (INCLUI MONTAGEM, NAO INCLUI CAMINHAO)</v>
          </cell>
          <cell r="C4083" t="str">
            <v xml:space="preserve">UN    </v>
          </cell>
          <cell r="D4083">
            <v>99513.06</v>
          </cell>
        </row>
        <row r="4084">
          <cell r="A4084">
            <v>37770</v>
          </cell>
          <cell r="B4084" t="str">
            <v>LIMPADORA DE SUCCAO, TANQUE 5500 L, BOMBA 60M3/MIN, VACUO 500 MBAR (INCLUI MONTAGEM, NAO INCLUI CAMINHAO)</v>
          </cell>
          <cell r="C4084" t="str">
            <v xml:space="preserve">UN    </v>
          </cell>
          <cell r="D4084">
            <v>168889.54</v>
          </cell>
        </row>
        <row r="4085">
          <cell r="A4085">
            <v>37771</v>
          </cell>
          <cell r="B4085" t="str">
            <v>HIDROJATEADORA PARA DESOBSTRUCAO DE REDES E GALERIAS, TANQUE 7000 L, BOMBA TRIPLEX 140 KGF/CM2 260 L/MIN ALIMENTADA POR MOTOR INDEPENDENTE A DIESEL POTENCIA 125 CV (INCLUI MONTAGEM, NAO INCLUI CAMINHAO)</v>
          </cell>
          <cell r="C4085" t="str">
            <v xml:space="preserve">UN    </v>
          </cell>
          <cell r="D4085">
            <v>86585.51</v>
          </cell>
        </row>
        <row r="4086">
          <cell r="A4086">
            <v>37772</v>
          </cell>
          <cell r="B4086" t="str">
            <v>HIDROJATEADORA PARA DESOBSTRUCAO DE REDES E GALERIAS, TANQUE 7000 L, BOMBA TRIPLEX 120 KGF/CM2 128 L/MIN (INCLUI MONTAGEM, NAO INCLUI CAMINHAO)</v>
          </cell>
          <cell r="C4086" t="str">
            <v xml:space="preserve">UN    </v>
          </cell>
          <cell r="D4086">
            <v>81389.539999999994</v>
          </cell>
        </row>
        <row r="4087">
          <cell r="A4087">
            <v>37773</v>
          </cell>
          <cell r="B4087" t="str">
            <v>LIMPADORA DE SUCCAO TANQUE 7000 L, BOMBA 12 M3/MIN 95% VACUO (INCLUI MONTAGEM, NAO INCLUI CAMINHAO)</v>
          </cell>
          <cell r="C4087" t="str">
            <v xml:space="preserve">UN    </v>
          </cell>
          <cell r="D4087">
            <v>59441.8</v>
          </cell>
        </row>
        <row r="4088">
          <cell r="A4088">
            <v>37774</v>
          </cell>
          <cell r="B4088" t="str">
            <v>EQUIPAMENTO DE LIMPEZA COMBINADO (VACUO/ALTA PRESSAO) 95% VACUO, TANQUE 7000 L, BOMBA 140 KGF/CM2 66 L/MIN COM MOTOR INDEPENDENTE A DIESEL DE 60 CV (INCLUI MONTAGEM, NAO INCLUI CAMINHAO)</v>
          </cell>
          <cell r="C4088" t="str">
            <v xml:space="preserve">UN    </v>
          </cell>
          <cell r="D4088">
            <v>134097.39000000001</v>
          </cell>
        </row>
        <row r="4089">
          <cell r="A4089">
            <v>37775</v>
          </cell>
          <cell r="B4089" t="str">
            <v>GUINDAUTO HIDRAULICO, CAPACIDADE MAXIMA DE CARGA 14340 KG, MOMENTO MAXIMO DE CARGA 42,3 TM, ALCANCE MAXIMO HORIZONTAL 16,80 M, PARA MONTAGEM SOBRE CHASSI DE CAMINHAO PBT MINIMO 23000 KG (INCLUI MONTAGEM, NAO INCLUI CAMINHAO)</v>
          </cell>
          <cell r="C4089" t="str">
            <v xml:space="preserve">UN    </v>
          </cell>
          <cell r="D4089">
            <v>170625</v>
          </cell>
        </row>
        <row r="4090">
          <cell r="A4090">
            <v>37776</v>
          </cell>
          <cell r="B4090" t="str">
            <v>GUINDAUTO HIDRAULICO, CAPACIDADE MAXIMA DE CARGA 10000 KG, MOMENTO MAXIMO DE CARGA 23 TM , ALCANCE MAXIMO HORIZONTAL 11,80 M, PARA MONTAGEM SOBRE CHASSI DE CAMINHAO PBT MINIMO 15000 KG (INCLUI MONTAGEM, NAO INCLUI CAMINHAO)</v>
          </cell>
          <cell r="C4090" t="str">
            <v xml:space="preserve">UN    </v>
          </cell>
          <cell r="D4090">
            <v>108328.12</v>
          </cell>
        </row>
        <row r="4091">
          <cell r="A4091">
            <v>37777</v>
          </cell>
          <cell r="B4091" t="str">
            <v>ELEVADOR DE CREMALHEIRA CABINE FECHADA 1,5 X 2,5 X 2,35 M (UMA POR TORRE), CAPACIDADE DE CARGA 1200 KG (15 PESSOAS), TORRE  24 M (16 MODULOS), FREIO DE SEGURANCA, LIMITADOR DE CARGA</v>
          </cell>
          <cell r="C4091" t="str">
            <v xml:space="preserve">UN    </v>
          </cell>
          <cell r="D4091">
            <v>141876.09</v>
          </cell>
        </row>
        <row r="4092">
          <cell r="A4092">
            <v>37873</v>
          </cell>
          <cell r="B4092" t="str">
            <v>BLOCO CONCRETO ESTRUTURAL 14 X 19 X 29 CM, FBK 12 MPA  (NBR 6136)</v>
          </cell>
          <cell r="C4092" t="str">
            <v xml:space="preserve">UN    </v>
          </cell>
          <cell r="D4092">
            <v>2.86</v>
          </cell>
        </row>
        <row r="4093">
          <cell r="A4093">
            <v>37947</v>
          </cell>
          <cell r="B4093" t="str">
            <v>TE PVC, SOLDAVEL, COM ROSCA NA BOLSA CENTRAL, 90 GRAUS, 25 MM X 3/4", PARA AGUA FRIA PREDIAL</v>
          </cell>
          <cell r="C4093" t="str">
            <v xml:space="preserve">UN    </v>
          </cell>
          <cell r="D4093">
            <v>2.66</v>
          </cell>
        </row>
        <row r="4094">
          <cell r="A4094">
            <v>37948</v>
          </cell>
          <cell r="B4094" t="str">
            <v>TE SANITARIO, PVC, DN 40 X 40 MM, SERIE NORMAL, PARA ESGOTO PREDIAL</v>
          </cell>
          <cell r="C4094" t="str">
            <v xml:space="preserve">UN    </v>
          </cell>
          <cell r="D4094">
            <v>2.17</v>
          </cell>
        </row>
        <row r="4095">
          <cell r="A4095">
            <v>37949</v>
          </cell>
          <cell r="B4095" t="str">
            <v>JOELHO PVC, SOLDAVEL, PB, 90 GRAUS, DN 40 MM, PARA ESGOTO PREDIAL</v>
          </cell>
          <cell r="C4095" t="str">
            <v xml:space="preserve">UN    </v>
          </cell>
          <cell r="D4095">
            <v>1.27</v>
          </cell>
        </row>
        <row r="4096">
          <cell r="A4096">
            <v>37950</v>
          </cell>
          <cell r="B4096" t="str">
            <v>JOELHO PVC, SOLDAVEL, PB, 90 GRAUS, DN 150 MM, PARA ESGOTO PREDIAL</v>
          </cell>
          <cell r="C4096" t="str">
            <v xml:space="preserve">UN    </v>
          </cell>
          <cell r="D4096">
            <v>34.65</v>
          </cell>
        </row>
        <row r="4097">
          <cell r="A4097">
            <v>37951</v>
          </cell>
          <cell r="B4097" t="str">
            <v>JOELHO PVC, SOLDAVEL, PB, 45 GRAUS, DN 40 MM, PARA ESGOTO PREDIAL</v>
          </cell>
          <cell r="C4097" t="str">
            <v xml:space="preserve">UN    </v>
          </cell>
          <cell r="D4097">
            <v>1.55</v>
          </cell>
        </row>
        <row r="4098">
          <cell r="A4098">
            <v>37952</v>
          </cell>
          <cell r="B4098" t="str">
            <v>JOELHO PVC, SOLDAVEL, PB, 45 GRAUS, DN 150 MM, PARA ESGOTO PREDIAL</v>
          </cell>
          <cell r="C4098" t="str">
            <v xml:space="preserve">UN    </v>
          </cell>
          <cell r="D4098">
            <v>35.93</v>
          </cell>
        </row>
        <row r="4099">
          <cell r="A4099">
            <v>37953</v>
          </cell>
          <cell r="B4099" t="str">
            <v>SELIM COMPACTO EM PVC, SEM TRAVAS,  DN 150 X 100 MM, PARA REDE COLETORA ESGOTO (NBR 10569)</v>
          </cell>
          <cell r="C4099" t="str">
            <v xml:space="preserve">UN    </v>
          </cell>
          <cell r="D4099">
            <v>3.88</v>
          </cell>
        </row>
        <row r="4100">
          <cell r="A4100">
            <v>37954</v>
          </cell>
          <cell r="B4100" t="str">
            <v>SELIM COMPACTO EM PVC, SEM TRAVAS,  DN 200 X 100 MM, PARA REDE COLETORA ESGOTO (NBR 10569)</v>
          </cell>
          <cell r="C4100" t="str">
            <v xml:space="preserve">UN    </v>
          </cell>
          <cell r="D4100">
            <v>6.9</v>
          </cell>
        </row>
        <row r="4101">
          <cell r="A4101">
            <v>37955</v>
          </cell>
          <cell r="B4101" t="str">
            <v>SELIM COMPACTO EM PVC, SEM TRAVAS,  DN 300 X 100 MM, PARA REDE COLETORA ESGOTO (NBR 10569)</v>
          </cell>
          <cell r="C4101" t="str">
            <v xml:space="preserve">UN    </v>
          </cell>
          <cell r="D4101">
            <v>8.94</v>
          </cell>
        </row>
        <row r="4102">
          <cell r="A4102">
            <v>37956</v>
          </cell>
          <cell r="B4102" t="str">
            <v>JOELHO CPVC, SOLDAVEL, 90 GRAUS, 22 MM, PARA AGUA QUENTE</v>
          </cell>
          <cell r="C4102" t="str">
            <v xml:space="preserve">UN    </v>
          </cell>
          <cell r="D4102">
            <v>3.97</v>
          </cell>
        </row>
        <row r="4103">
          <cell r="A4103">
            <v>37957</v>
          </cell>
          <cell r="B4103" t="str">
            <v>JOELHO CPVC, SOLDAVEL, 90 GRAUS, 28 MM, PARA AGUA QUENTE</v>
          </cell>
          <cell r="C4103" t="str">
            <v xml:space="preserve">UN    </v>
          </cell>
          <cell r="D4103">
            <v>8.3800000000000008</v>
          </cell>
        </row>
        <row r="4104">
          <cell r="A4104">
            <v>37958</v>
          </cell>
          <cell r="B4104" t="str">
            <v>JOELHO CPVC, SOLDAVEL, 90 GRAUS, 35 MM, PARA AGUA QUENTE</v>
          </cell>
          <cell r="C4104" t="str">
            <v xml:space="preserve">UN    </v>
          </cell>
          <cell r="D4104">
            <v>14.53</v>
          </cell>
        </row>
        <row r="4105">
          <cell r="A4105">
            <v>37959</v>
          </cell>
          <cell r="B4105" t="str">
            <v>JOELHO CPVC, SOLDAVEL, 90 GRAUS, 42 MM, PARA AGUA QUENTE</v>
          </cell>
          <cell r="C4105" t="str">
            <v xml:space="preserve">UN    </v>
          </cell>
          <cell r="D4105">
            <v>23.31</v>
          </cell>
        </row>
        <row r="4106">
          <cell r="A4106">
            <v>37960</v>
          </cell>
          <cell r="B4106" t="str">
            <v>JOELHO CPVC, SOLDAVEL, 90 GRAUS, 54 MM, PARA AGUA QUENTE</v>
          </cell>
          <cell r="C4106" t="str">
            <v xml:space="preserve">UN    </v>
          </cell>
          <cell r="D4106">
            <v>50.2</v>
          </cell>
        </row>
        <row r="4107">
          <cell r="A4107">
            <v>37961</v>
          </cell>
          <cell r="B4107" t="str">
            <v>JOELHO CPVC, SOLDAVEL, 90 GRAUS, 73 MM, PARA AGUA QUENTE</v>
          </cell>
          <cell r="C4107" t="str">
            <v xml:space="preserve">UN    </v>
          </cell>
          <cell r="D4107">
            <v>133.18</v>
          </cell>
        </row>
        <row r="4108">
          <cell r="A4108">
            <v>37962</v>
          </cell>
          <cell r="B4108" t="str">
            <v>JOELHO CPVC, SOLDAVEL, 90 GRAUS, 89 MM, PARA AGUA QUENTE</v>
          </cell>
          <cell r="C4108" t="str">
            <v xml:space="preserve">UN    </v>
          </cell>
          <cell r="D4108">
            <v>154.76</v>
          </cell>
        </row>
        <row r="4109">
          <cell r="A4109">
            <v>37963</v>
          </cell>
          <cell r="B4109" t="str">
            <v>JOELHO CPVC, SOLDAVEL, 45 GRAUS, 15 MM, PARA AGUA QUENTE</v>
          </cell>
          <cell r="C4109" t="str">
            <v xml:space="preserve">UN    </v>
          </cell>
          <cell r="D4109">
            <v>3.32</v>
          </cell>
        </row>
        <row r="4110">
          <cell r="A4110">
            <v>37964</v>
          </cell>
          <cell r="B4110" t="str">
            <v>JOELHO CPVC, SOLDAVEL, 45 GRAUS, 22 MM, PARA AGUA QUENTE</v>
          </cell>
          <cell r="C4110" t="str">
            <v xml:space="preserve">UN    </v>
          </cell>
          <cell r="D4110">
            <v>5.54</v>
          </cell>
        </row>
        <row r="4111">
          <cell r="A4111">
            <v>37965</v>
          </cell>
          <cell r="B4111" t="str">
            <v>JOELHO CPVC, SOLDAVEL, 45 GRAUS, 28 MM, PARA AGUA QUENTE</v>
          </cell>
          <cell r="C4111" t="str">
            <v xml:space="preserve">UN    </v>
          </cell>
          <cell r="D4111">
            <v>8.02</v>
          </cell>
        </row>
        <row r="4112">
          <cell r="A4112">
            <v>37966</v>
          </cell>
          <cell r="B4112" t="str">
            <v>JOELHO CPVC, SOLDAVEL, 45 GRAUS, 35 MM, PARA AGUA QUENTE</v>
          </cell>
          <cell r="C4112" t="str">
            <v xml:space="preserve">UN    </v>
          </cell>
          <cell r="D4112">
            <v>14.53</v>
          </cell>
        </row>
        <row r="4113">
          <cell r="A4113">
            <v>37967</v>
          </cell>
          <cell r="B4113" t="str">
            <v>JOELHO CPVC, SOLDAVEL, 45 GRAUS, 42 MM, PARA AGUA QUENTE</v>
          </cell>
          <cell r="C4113" t="str">
            <v xml:space="preserve">UN    </v>
          </cell>
          <cell r="D4113">
            <v>23.31</v>
          </cell>
        </row>
        <row r="4114">
          <cell r="A4114">
            <v>37968</v>
          </cell>
          <cell r="B4114" t="str">
            <v>JOELHO CPVC, SOLDAVEL, 45 GRAUS, 54 MM, PARA AGUA QUENTE</v>
          </cell>
          <cell r="C4114" t="str">
            <v xml:space="preserve">UN    </v>
          </cell>
          <cell r="D4114">
            <v>51.12</v>
          </cell>
        </row>
        <row r="4115">
          <cell r="A4115">
            <v>37969</v>
          </cell>
          <cell r="B4115" t="str">
            <v>JOELHO CPVC, SOLDAVEL, 45 GRAUS, 73 MM, PARA AGUA QUENTE</v>
          </cell>
          <cell r="C4115" t="str">
            <v xml:space="preserve">UN    </v>
          </cell>
          <cell r="D4115">
            <v>136.58000000000001</v>
          </cell>
        </row>
        <row r="4116">
          <cell r="A4116">
            <v>37970</v>
          </cell>
          <cell r="B4116" t="str">
            <v>JOELHO CPVC, SOLDAVEL, 45 GRAUS, 89 MM, PARA AGUA QUENTE</v>
          </cell>
          <cell r="C4116" t="str">
            <v xml:space="preserve">UN    </v>
          </cell>
          <cell r="D4116">
            <v>159.32</v>
          </cell>
        </row>
        <row r="4117">
          <cell r="A4117">
            <v>37971</v>
          </cell>
          <cell r="B4117" t="str">
            <v>CURVA CPVC, 90 GRAUS, SOLDAVEL,15 MM, PARA AGUA QUENTE</v>
          </cell>
          <cell r="C4117" t="str">
            <v xml:space="preserve">UN    </v>
          </cell>
          <cell r="D4117">
            <v>3.64</v>
          </cell>
        </row>
        <row r="4118">
          <cell r="A4118">
            <v>37972</v>
          </cell>
          <cell r="B4118" t="str">
            <v>CURVA CPVC, 90 GRAUS, SOLDAVEL, 22 MM, PARA AGUA QUENTE</v>
          </cell>
          <cell r="C4118" t="str">
            <v xml:space="preserve">UN    </v>
          </cell>
          <cell r="D4118">
            <v>6.06</v>
          </cell>
        </row>
        <row r="4119">
          <cell r="A4119">
            <v>37973</v>
          </cell>
          <cell r="B4119" t="str">
            <v>CURVA CPVC, 90 GRAUS, SOLDAVEL, 28 MM, PARA AGUA QUENTE</v>
          </cell>
          <cell r="C4119" t="str">
            <v xml:space="preserve">UN    </v>
          </cell>
          <cell r="D4119">
            <v>9.6999999999999993</v>
          </cell>
        </row>
        <row r="4120">
          <cell r="A4120">
            <v>37974</v>
          </cell>
          <cell r="B4120" t="str">
            <v>LUVA CPVC, SOLDAVEL, 22 MM, PARA AGUA QUENTE PREDIAL</v>
          </cell>
          <cell r="C4120" t="str">
            <v xml:space="preserve">UN    </v>
          </cell>
          <cell r="D4120">
            <v>2.21</v>
          </cell>
        </row>
        <row r="4121">
          <cell r="A4121">
            <v>37975</v>
          </cell>
          <cell r="B4121" t="str">
            <v>LUVA CPVC, SOLDAVEL, 28 MM, PARA AGUA QUENTE PREDIAL</v>
          </cell>
          <cell r="C4121" t="str">
            <v xml:space="preserve">UN    </v>
          </cell>
          <cell r="D4121">
            <v>4.49</v>
          </cell>
        </row>
        <row r="4122">
          <cell r="A4122">
            <v>37976</v>
          </cell>
          <cell r="B4122" t="str">
            <v>LUVA CPVC, SOLDAVEL, 35 MM, PARA AGUA QUENTE PREDIAL</v>
          </cell>
          <cell r="C4122" t="str">
            <v xml:space="preserve">UN    </v>
          </cell>
          <cell r="D4122">
            <v>9.2200000000000006</v>
          </cell>
        </row>
        <row r="4123">
          <cell r="A4123">
            <v>37977</v>
          </cell>
          <cell r="B4123" t="str">
            <v>LUVA CPVC, SOLDAVEL, 42 MM, PARA AGUA QUENTE PREDIAL</v>
          </cell>
          <cell r="C4123" t="str">
            <v xml:space="preserve">UN    </v>
          </cell>
          <cell r="D4123">
            <v>12.68</v>
          </cell>
        </row>
        <row r="4124">
          <cell r="A4124">
            <v>37978</v>
          </cell>
          <cell r="B4124" t="str">
            <v>LUVA CPVC, SOLDAVEL, 54 MM, PARA AGUA QUENTE PREDIAL</v>
          </cell>
          <cell r="C4124" t="str">
            <v xml:space="preserve">UN    </v>
          </cell>
          <cell r="D4124">
            <v>25.71</v>
          </cell>
        </row>
        <row r="4125">
          <cell r="A4125">
            <v>37979</v>
          </cell>
          <cell r="B4125" t="str">
            <v>LUVA CPVC, SOLDAVEL, 73 MM, PARA AGUA QUENTE PREDIAL</v>
          </cell>
          <cell r="C4125" t="str">
            <v xml:space="preserve">UN    </v>
          </cell>
          <cell r="D4125">
            <v>110.44</v>
          </cell>
        </row>
        <row r="4126">
          <cell r="A4126">
            <v>37980</v>
          </cell>
          <cell r="B4126" t="str">
            <v>LUVA CPVC, SOLDAVEL, 89 MM, PARA AGUA QUENTE PREDIAL</v>
          </cell>
          <cell r="C4126" t="str">
            <v xml:space="preserve">UN    </v>
          </cell>
          <cell r="D4126">
            <v>124.12</v>
          </cell>
        </row>
        <row r="4127">
          <cell r="A4127">
            <v>37981</v>
          </cell>
          <cell r="B4127" t="str">
            <v>LUVA DE CORRER, CPVC, SOLDAVEL, 15 MM, PARA AGUA QUENTE PREDIAL</v>
          </cell>
          <cell r="C4127" t="str">
            <v xml:space="preserve">UN    </v>
          </cell>
          <cell r="D4127">
            <v>5.0599999999999996</v>
          </cell>
        </row>
        <row r="4128">
          <cell r="A4128">
            <v>37982</v>
          </cell>
          <cell r="B4128" t="str">
            <v>LUVA DE CORRER, CPVC, SOLDAVEL, 22 MM, PARA AGUA QUENTE PREDIAL</v>
          </cell>
          <cell r="C4128" t="str">
            <v xml:space="preserve">UN    </v>
          </cell>
          <cell r="D4128">
            <v>7.68</v>
          </cell>
        </row>
        <row r="4129">
          <cell r="A4129">
            <v>37983</v>
          </cell>
          <cell r="B4129" t="str">
            <v>LUVA DE CORRER, CPVC, SOLDAVEL, 28 MM, PARA AGUA QUENTE PREDIAL</v>
          </cell>
          <cell r="C4129" t="str">
            <v xml:space="preserve">UN    </v>
          </cell>
          <cell r="D4129">
            <v>10.76</v>
          </cell>
        </row>
        <row r="4130">
          <cell r="A4130">
            <v>37984</v>
          </cell>
          <cell r="B4130" t="str">
            <v>LUVA DE CORRER, CPVC, SOLDAVEL, 35 MM, PARA AGUA QUENTE PREDIAL</v>
          </cell>
          <cell r="C4130" t="str">
            <v xml:space="preserve">UN    </v>
          </cell>
          <cell r="D4130">
            <v>18.579999999999998</v>
          </cell>
        </row>
        <row r="4131">
          <cell r="A4131">
            <v>37985</v>
          </cell>
          <cell r="B4131" t="str">
            <v>LUVA DE CORRER, CPVC, SOLDAVEL, 42 MM, PARA AGUA QUENTE PREDIAL</v>
          </cell>
          <cell r="C4131" t="str">
            <v xml:space="preserve">UN    </v>
          </cell>
          <cell r="D4131">
            <v>26.02</v>
          </cell>
        </row>
        <row r="4132">
          <cell r="A4132">
            <v>37986</v>
          </cell>
          <cell r="B4132" t="str">
            <v>LUVA DE TRANSICAO DE CPVC X PVC, SOLDAVEL, 22 X 25 MM, PARA AGUA QUENTE</v>
          </cell>
          <cell r="C4132" t="str">
            <v xml:space="preserve">UN    </v>
          </cell>
          <cell r="D4132">
            <v>1.74</v>
          </cell>
        </row>
        <row r="4133">
          <cell r="A4133">
            <v>37987</v>
          </cell>
          <cell r="B4133" t="str">
            <v>LUVA DE TRANSICAO, CPVC, SOLDAVEL, 42 MM X 1 1/2", PARA AGUA QUENTE</v>
          </cell>
          <cell r="C4133" t="str">
            <v xml:space="preserve">UN    </v>
          </cell>
          <cell r="D4133">
            <v>129.88</v>
          </cell>
        </row>
        <row r="4134">
          <cell r="A4134">
            <v>37988</v>
          </cell>
          <cell r="B4134" t="str">
            <v>LUVA DE TRANSICAO, CPVC, SOLDAVEL, 54 MM X 2", PARA AGUA QUENTE PREDIAL</v>
          </cell>
          <cell r="C4134" t="str">
            <v xml:space="preserve">UN    </v>
          </cell>
          <cell r="D4134">
            <v>211.85</v>
          </cell>
        </row>
        <row r="4135">
          <cell r="A4135">
            <v>37989</v>
          </cell>
          <cell r="B4135" t="str">
            <v>UNIAO, CPVC, SOLDAVEL, 15 MM, PARA AGUA QUENTE PREDIAL</v>
          </cell>
          <cell r="C4135" t="str">
            <v xml:space="preserve">UN    </v>
          </cell>
          <cell r="D4135">
            <v>10.19</v>
          </cell>
        </row>
        <row r="4136">
          <cell r="A4136">
            <v>37990</v>
          </cell>
          <cell r="B4136" t="str">
            <v>UNIAO, CPVC, SOLDAVEL, 22 MM, PARA AGUA QUENTE PREDIAL</v>
          </cell>
          <cell r="C4136" t="str">
            <v xml:space="preserve">UN    </v>
          </cell>
          <cell r="D4136">
            <v>11.84</v>
          </cell>
        </row>
        <row r="4137">
          <cell r="A4137">
            <v>37991</v>
          </cell>
          <cell r="B4137" t="str">
            <v>UNIAO, CPVC, SOLDAVEL, 28 MM, PARA AGUA QUENTE PREDIAL</v>
          </cell>
          <cell r="C4137" t="str">
            <v xml:space="preserve">UN    </v>
          </cell>
          <cell r="D4137">
            <v>18.739999999999998</v>
          </cell>
        </row>
        <row r="4138">
          <cell r="A4138">
            <v>37992</v>
          </cell>
          <cell r="B4138" t="str">
            <v>UNIAO, CPVC, SOLDAVEL, 35 MM, PARA AGUA QUENTE PREDIAL</v>
          </cell>
          <cell r="C4138" t="str">
            <v xml:space="preserve">UN    </v>
          </cell>
          <cell r="D4138">
            <v>28.62</v>
          </cell>
        </row>
        <row r="4139">
          <cell r="A4139">
            <v>37993</v>
          </cell>
          <cell r="B4139" t="str">
            <v>UNIAO, CPVC, SOLDAVEL, 42 MM, PARA AGUA QUENTE PREDIAL</v>
          </cell>
          <cell r="C4139" t="str">
            <v xml:space="preserve">UN    </v>
          </cell>
          <cell r="D4139">
            <v>42.48</v>
          </cell>
        </row>
        <row r="4140">
          <cell r="A4140">
            <v>37994</v>
          </cell>
          <cell r="B4140" t="str">
            <v>UNIAO, CPVC, SOLDAVEL, 54 MM, PARA AGUA QUENTE PREDIAL</v>
          </cell>
          <cell r="C4140" t="str">
            <v xml:space="preserve">UN    </v>
          </cell>
          <cell r="D4140">
            <v>102.09</v>
          </cell>
        </row>
        <row r="4141">
          <cell r="A4141">
            <v>37995</v>
          </cell>
          <cell r="B4141" t="str">
            <v>UNIAO, CPVC, SOLDAVEL, 73 MM, PARA AGUA QUENTE PREDIAL</v>
          </cell>
          <cell r="C4141" t="str">
            <v xml:space="preserve">UN    </v>
          </cell>
          <cell r="D4141">
            <v>148.18</v>
          </cell>
        </row>
        <row r="4142">
          <cell r="A4142">
            <v>37996</v>
          </cell>
          <cell r="B4142" t="str">
            <v>UNIAO, CPVC, SOLDAVEL, 89 MM, PARA AGUA QUENTE PREDIAL</v>
          </cell>
          <cell r="C4142" t="str">
            <v xml:space="preserve">UN    </v>
          </cell>
          <cell r="D4142">
            <v>218.48</v>
          </cell>
        </row>
        <row r="4143">
          <cell r="A4143">
            <v>37997</v>
          </cell>
          <cell r="B4143" t="str">
            <v>ADAPTADOR, CPVC, SOLDAVEL, 15 MM, PARA AGUA QUENTE</v>
          </cell>
          <cell r="C4143" t="str">
            <v xml:space="preserve">UN    </v>
          </cell>
          <cell r="D4143">
            <v>5.63</v>
          </cell>
        </row>
        <row r="4144">
          <cell r="A4144">
            <v>37998</v>
          </cell>
          <cell r="B4144" t="str">
            <v>ADAPTADOR, CPVC, SOLDAVEL, 22 MM, PARA AGUA QUENTE</v>
          </cell>
          <cell r="C4144" t="str">
            <v xml:space="preserve">UN    </v>
          </cell>
          <cell r="D4144">
            <v>5.83</v>
          </cell>
        </row>
        <row r="4145">
          <cell r="A4145">
            <v>37999</v>
          </cell>
          <cell r="B4145" t="str">
            <v>CURVA DE TRANSPOSICAO, CPVC, SOLDAVEL, 15 MM</v>
          </cell>
          <cell r="C4145" t="str">
            <v xml:space="preserve">UN    </v>
          </cell>
          <cell r="D4145">
            <v>5.81</v>
          </cell>
        </row>
        <row r="4146">
          <cell r="A4146">
            <v>38000</v>
          </cell>
          <cell r="B4146" t="str">
            <v>CURVA DE TRANSPOSICAO, CPVC, SOLDAVEL, 22 MM</v>
          </cell>
          <cell r="C4146" t="str">
            <v xml:space="preserve">UN    </v>
          </cell>
          <cell r="D4146">
            <v>7.68</v>
          </cell>
        </row>
        <row r="4147">
          <cell r="A4147">
            <v>38001</v>
          </cell>
          <cell r="B4147" t="str">
            <v>BUCHA DE REDUCAO, CPVC, SOLDAVEL, 22 X 15 MM, PARA AGUA QUENTE</v>
          </cell>
          <cell r="C4147" t="str">
            <v xml:space="preserve">UN    </v>
          </cell>
          <cell r="D4147">
            <v>0.92</v>
          </cell>
        </row>
        <row r="4148">
          <cell r="A4148">
            <v>38002</v>
          </cell>
          <cell r="B4148" t="str">
            <v>BUCHA DE REDUCAO, CPVC, SOLDAVEL, 28 X 22 MM, PARA AGUA QUENTE</v>
          </cell>
          <cell r="C4148" t="str">
            <v xml:space="preserve">UN    </v>
          </cell>
          <cell r="D4148">
            <v>1.71</v>
          </cell>
        </row>
        <row r="4149">
          <cell r="A4149">
            <v>38003</v>
          </cell>
          <cell r="B4149" t="str">
            <v>BUCHA DE REDUCAO, CPVC, SOLDAVEL, 35 X 28 MM, PARA AGUA QUENTE</v>
          </cell>
          <cell r="C4149" t="str">
            <v xml:space="preserve">UN    </v>
          </cell>
          <cell r="D4149">
            <v>20.6</v>
          </cell>
        </row>
        <row r="4150">
          <cell r="A4150">
            <v>38004</v>
          </cell>
          <cell r="B4150" t="str">
            <v>BUCHA DE REDUCAO, CPVC, SOLDAVEL, 42 X 22 MM, PARA AGUA QUENTE</v>
          </cell>
          <cell r="C4150" t="str">
            <v xml:space="preserve">UN    </v>
          </cell>
          <cell r="D4150">
            <v>27.54</v>
          </cell>
        </row>
        <row r="4151">
          <cell r="A4151">
            <v>38005</v>
          </cell>
          <cell r="B4151" t="str">
            <v>CONECTOR, CPVC, SOLDAVEL, 15 MM X 1/2", PARA AGUA QUENTE</v>
          </cell>
          <cell r="C4151" t="str">
            <v xml:space="preserve">UN    </v>
          </cell>
          <cell r="D4151">
            <v>16.91</v>
          </cell>
        </row>
        <row r="4152">
          <cell r="A4152">
            <v>38006</v>
          </cell>
          <cell r="B4152" t="str">
            <v>CONECTOR, CPVC, SOLDAVEL, 22 MM X 1/2", PARA AGUA QUENTE</v>
          </cell>
          <cell r="C4152" t="str">
            <v xml:space="preserve">UN    </v>
          </cell>
          <cell r="D4152">
            <v>20.75</v>
          </cell>
        </row>
        <row r="4153">
          <cell r="A4153">
            <v>38007</v>
          </cell>
          <cell r="B4153" t="str">
            <v>CONECTOR, CPVC, SOLDAVEL, 28 MM X 1", PARA AGUA QUENTE</v>
          </cell>
          <cell r="C4153" t="str">
            <v xml:space="preserve">UN    </v>
          </cell>
          <cell r="D4153">
            <v>31.77</v>
          </cell>
        </row>
        <row r="4154">
          <cell r="A4154">
            <v>38008</v>
          </cell>
          <cell r="B4154" t="str">
            <v>CONECTOR, CPVC, SOLDAVEL, 35 MM X 1 1/4", PARA AGUA QUENTE</v>
          </cell>
          <cell r="C4154" t="str">
            <v xml:space="preserve">UN    </v>
          </cell>
          <cell r="D4154">
            <v>127.94</v>
          </cell>
        </row>
        <row r="4155">
          <cell r="A4155">
            <v>38009</v>
          </cell>
          <cell r="B4155" t="str">
            <v>CONECTOR, CPVC, SOLDAVEL, 42 MM X 1 1/2", PARA AGUA QUENTE</v>
          </cell>
          <cell r="C4155" t="str">
            <v xml:space="preserve">UN    </v>
          </cell>
          <cell r="D4155">
            <v>156.36000000000001</v>
          </cell>
        </row>
        <row r="4156">
          <cell r="A4156">
            <v>38010</v>
          </cell>
          <cell r="B4156" t="str">
            <v>TE CPVC, SOLDAVEL, 90 GRAUS, 22 MM, PARA AGUA QUENTE PREDIAL</v>
          </cell>
          <cell r="C4156" t="str">
            <v xml:space="preserve">UN    </v>
          </cell>
          <cell r="D4156">
            <v>4.6500000000000004</v>
          </cell>
        </row>
        <row r="4157">
          <cell r="A4157">
            <v>38011</v>
          </cell>
          <cell r="B4157" t="str">
            <v>TE CPVC, SOLDAVEL, 90 GRAUS, 28 MM, PARA AGUA QUENTE PREDIAL</v>
          </cell>
          <cell r="C4157" t="str">
            <v xml:space="preserve">UN    </v>
          </cell>
          <cell r="D4157">
            <v>8.59</v>
          </cell>
        </row>
        <row r="4158">
          <cell r="A4158">
            <v>38012</v>
          </cell>
          <cell r="B4158" t="str">
            <v>TE CPVC, SOLDAVEL, 90 GRAUS, 35 MM, PARA AGUA QUENTE PREDIAL</v>
          </cell>
          <cell r="C4158" t="str">
            <v xml:space="preserve">UN    </v>
          </cell>
          <cell r="D4158">
            <v>29.35</v>
          </cell>
        </row>
        <row r="4159">
          <cell r="A4159">
            <v>38013</v>
          </cell>
          <cell r="B4159" t="str">
            <v>TE CPVC, SOLDAVEL, 90 GRAUS, 42 MM, PARA AGUA QUENTE PREDIAL</v>
          </cell>
          <cell r="C4159" t="str">
            <v xml:space="preserve">UN    </v>
          </cell>
          <cell r="D4159">
            <v>38.1</v>
          </cell>
        </row>
        <row r="4160">
          <cell r="A4160">
            <v>38014</v>
          </cell>
          <cell r="B4160" t="str">
            <v>TE CPVC, SOLDAVEL, 90 GRAUS, 54 MM, PARA AGUA QUENTE PREDIAL</v>
          </cell>
          <cell r="C4160" t="str">
            <v xml:space="preserve">UN    </v>
          </cell>
          <cell r="D4160">
            <v>62</v>
          </cell>
        </row>
        <row r="4161">
          <cell r="A4161">
            <v>38015</v>
          </cell>
          <cell r="B4161" t="str">
            <v>TE CPVC, SOLDAVEL, 90 GRAUS, 73 MM, PARA AGUA QUENTE PREDIAL</v>
          </cell>
          <cell r="C4161" t="str">
            <v xml:space="preserve">UN    </v>
          </cell>
          <cell r="D4161">
            <v>149.71</v>
          </cell>
        </row>
        <row r="4162">
          <cell r="A4162">
            <v>38016</v>
          </cell>
          <cell r="B4162" t="str">
            <v>TE CPVC, SOLDAVEL, 90 GRAUS, 89 MM, PARA AGUA QUENTE PREDIAL</v>
          </cell>
          <cell r="C4162" t="str">
            <v xml:space="preserve">UN    </v>
          </cell>
          <cell r="D4162">
            <v>182.16</v>
          </cell>
        </row>
        <row r="4163">
          <cell r="A4163">
            <v>38017</v>
          </cell>
          <cell r="B4163" t="str">
            <v>TE DE TRANSICAO, CPVC, SOLDAVEL, 15 MM X 1/2", PARA AGUA QUENTE</v>
          </cell>
          <cell r="C4163" t="str">
            <v xml:space="preserve">UN    </v>
          </cell>
          <cell r="D4163">
            <v>8.9700000000000006</v>
          </cell>
        </row>
        <row r="4164">
          <cell r="A4164">
            <v>38018</v>
          </cell>
          <cell r="B4164" t="str">
            <v>TE DE TRANSICAO, CPVC, SOLDAVEL, 22 MM X 1/2", PARA AGUA QUENTE</v>
          </cell>
          <cell r="C4164" t="str">
            <v xml:space="preserve">UN    </v>
          </cell>
          <cell r="D4164">
            <v>9.9</v>
          </cell>
        </row>
        <row r="4165">
          <cell r="A4165">
            <v>38019</v>
          </cell>
          <cell r="B4165" t="str">
            <v>TE MISTURADOR, CPVC, SOLDAVEL, 15 MM, PARA AGUA QUENTE</v>
          </cell>
          <cell r="C4165" t="str">
            <v xml:space="preserve">UN    </v>
          </cell>
          <cell r="D4165">
            <v>7.82</v>
          </cell>
        </row>
        <row r="4166">
          <cell r="A4166">
            <v>38020</v>
          </cell>
          <cell r="B4166" t="str">
            <v>TE MISTURADOR, CPVC, SOLDAVEL, 22 MM, PARA AGUA QUENTE</v>
          </cell>
          <cell r="C4166" t="str">
            <v xml:space="preserve">UN    </v>
          </cell>
          <cell r="D4166">
            <v>9.9</v>
          </cell>
        </row>
        <row r="4167">
          <cell r="A4167">
            <v>38021</v>
          </cell>
          <cell r="B4167" t="str">
            <v>LUVA DE CORRER PARA TUBO SOLDAVEL, PVC, 32 MM, PARA AGUA FRIA PREDIAL</v>
          </cell>
          <cell r="C4167" t="str">
            <v xml:space="preserve">UN    </v>
          </cell>
          <cell r="D4167">
            <v>15.41</v>
          </cell>
        </row>
        <row r="4168">
          <cell r="A4168">
            <v>38022</v>
          </cell>
          <cell r="B4168" t="str">
            <v>LUVA DE CORRER PARA TUBO SOLDAVEL, PVC, 60 MM, PARA AGUA FRIA PREDIAL</v>
          </cell>
          <cell r="C4168" t="str">
            <v xml:space="preserve">UN    </v>
          </cell>
          <cell r="D4168">
            <v>27.6</v>
          </cell>
        </row>
        <row r="4169">
          <cell r="A4169">
            <v>38023</v>
          </cell>
          <cell r="B4169" t="str">
            <v>LUVA DE REDUCAO, PVC, SOLDAVEL, 50 X 25 MM, PARA AGUA FRIA PREDIAL</v>
          </cell>
          <cell r="C4169" t="str">
            <v xml:space="preserve">UN    </v>
          </cell>
          <cell r="D4169">
            <v>3.25</v>
          </cell>
        </row>
        <row r="4170">
          <cell r="A4170">
            <v>38025</v>
          </cell>
          <cell r="B4170" t="str">
            <v>CURVA DE TRANSPOSICAO, PVC, SOLDAVEL, 25 MM, PARA AGUA FRIA PREDIAL</v>
          </cell>
          <cell r="C4170" t="str">
            <v xml:space="preserve">UN    </v>
          </cell>
          <cell r="D4170">
            <v>4.0999999999999996</v>
          </cell>
        </row>
        <row r="4171">
          <cell r="A4171">
            <v>38026</v>
          </cell>
          <cell r="B4171" t="str">
            <v>CURVA DE TRANSPOSICAO, PVC, SOLDAVEL, 32 MM, PARA AGUA FRIA PREDIAL</v>
          </cell>
          <cell r="C4171" t="str">
            <v xml:space="preserve">UN    </v>
          </cell>
          <cell r="D4171">
            <v>10.6</v>
          </cell>
        </row>
        <row r="4172">
          <cell r="A4172">
            <v>38028</v>
          </cell>
          <cell r="B4172" t="str">
            <v>TUBO CPVC, SOLDAVEL, 42 MM, AGUA QUENTE PREDIAL (NBR 15884)</v>
          </cell>
          <cell r="C4172" t="str">
            <v xml:space="preserve">M     </v>
          </cell>
          <cell r="D4172">
            <v>32.11</v>
          </cell>
        </row>
        <row r="4173">
          <cell r="A4173">
            <v>38029</v>
          </cell>
          <cell r="B4173" t="str">
            <v>TUBO CPVC, SOLDAVEL, 54 MM, AGUA QUENTE PREDIAL (NBR 15884)</v>
          </cell>
          <cell r="C4173" t="str">
            <v xml:space="preserve">M     </v>
          </cell>
          <cell r="D4173">
            <v>48.95</v>
          </cell>
        </row>
        <row r="4174">
          <cell r="A4174">
            <v>38030</v>
          </cell>
          <cell r="B4174" t="str">
            <v>TUBO CPVC, SOLDAVEL, 73 MM, AGUA QUENTE PREDIAL (NBR 15884)</v>
          </cell>
          <cell r="C4174" t="str">
            <v xml:space="preserve">M     </v>
          </cell>
          <cell r="D4174">
            <v>75.19</v>
          </cell>
        </row>
        <row r="4175">
          <cell r="A4175">
            <v>38031</v>
          </cell>
          <cell r="B4175" t="str">
            <v>TUBO CPVC, SOLDAVEL, 89 MM, AGUA QUENTE PREDIAL (NBR 15884)</v>
          </cell>
          <cell r="C4175" t="str">
            <v xml:space="preserve">M     </v>
          </cell>
          <cell r="D4175">
            <v>119.15</v>
          </cell>
        </row>
        <row r="4176">
          <cell r="A4176">
            <v>38032</v>
          </cell>
          <cell r="B4176" t="str">
            <v>TUBO PVC CORRUGADO, PAREDE DUPLA, JE, DN 150 MM, REDE COLETORA ESGOTO</v>
          </cell>
          <cell r="C4176" t="str">
            <v xml:space="preserve">M     </v>
          </cell>
          <cell r="D4176">
            <v>29.16</v>
          </cell>
        </row>
        <row r="4177">
          <cell r="A4177">
            <v>38033</v>
          </cell>
          <cell r="B4177" t="str">
            <v>TUBO PVC CORRUGADO, PAREDE DUPLA, JE, DN 200 MM, REDE COLETORA ESGOTO</v>
          </cell>
          <cell r="C4177" t="str">
            <v xml:space="preserve">M     </v>
          </cell>
          <cell r="D4177">
            <v>45.91</v>
          </cell>
        </row>
        <row r="4178">
          <cell r="A4178">
            <v>38034</v>
          </cell>
          <cell r="B4178" t="str">
            <v>TUBO PVC CORRUGADO, PAREDE DUPLA, JE, DN 250 MM, REDE COLETORA ESGOTO</v>
          </cell>
          <cell r="C4178" t="str">
            <v xml:space="preserve">M     </v>
          </cell>
          <cell r="D4178">
            <v>77.569999999999993</v>
          </cell>
        </row>
        <row r="4179">
          <cell r="A4179">
            <v>38035</v>
          </cell>
          <cell r="B4179" t="str">
            <v>TUBO PVC CORRUGADO, PAREDE DUPLA, JE, DN 300 MM, REDE COLETORA ESGOTO</v>
          </cell>
          <cell r="C4179" t="str">
            <v xml:space="preserve">M     </v>
          </cell>
          <cell r="D4179">
            <v>124.11</v>
          </cell>
        </row>
        <row r="4180">
          <cell r="A4180">
            <v>38036</v>
          </cell>
          <cell r="B4180" t="str">
            <v>TUBO PVC CORRUGADO, PAREDE DUPLA, JE, DN 350 MM, REDE COLETORA ESGOTO</v>
          </cell>
          <cell r="C4180" t="str">
            <v xml:space="preserve">M     </v>
          </cell>
          <cell r="D4180">
            <v>183.6</v>
          </cell>
        </row>
        <row r="4181">
          <cell r="A4181">
            <v>38037</v>
          </cell>
          <cell r="B4181" t="str">
            <v>TUBO PVC CORRUGADO, PAREDE DUPLA, JE, DN 400 MM, REDE COLETORA ESGOTO</v>
          </cell>
          <cell r="C4181" t="str">
            <v xml:space="preserve">M     </v>
          </cell>
          <cell r="D4181">
            <v>217.06</v>
          </cell>
        </row>
        <row r="4182">
          <cell r="A4182">
            <v>38051</v>
          </cell>
          <cell r="B4182" t="str">
            <v>TUBO DRENO, CORRUGADO, ESPIRALADO, FLEXIVEL, PERFURADO, EM POLIETILENO DE ALTA DENSIDADE (PEAD), DN 65 MM, (2 1/2") PARA DRENAGEM - EM ROLO (NORMA DNIT 093/2006 - EM)</v>
          </cell>
          <cell r="C4182" t="str">
            <v xml:space="preserve">M     </v>
          </cell>
          <cell r="D4182">
            <v>2.62</v>
          </cell>
        </row>
        <row r="4183">
          <cell r="A4183">
            <v>38052</v>
          </cell>
          <cell r="B4183" t="str">
            <v>TUBO DRENO, CORRUGADO, ESPIRALADO, FLEXIVEL, PERFURADO, EM POLIETILENO DE ALTA DENSIDADE (PEAD), DN 100 MM, (4") PARA DRENAGEM - EM ROLO (NORMA DNIT 093/2006 - E.M)</v>
          </cell>
          <cell r="C4183" t="str">
            <v xml:space="preserve">M     </v>
          </cell>
          <cell r="D4183">
            <v>4.2</v>
          </cell>
        </row>
        <row r="4184">
          <cell r="A4184">
            <v>38053</v>
          </cell>
          <cell r="B4184" t="str">
            <v>TUBO DRENO, CORRUGADO, ESPIRALADO, FLEXIVEL, PERFURADO, EM POLIETILENO DE ALTA DENSIDADE (PEAD), DN *160* MM, (6") PARA DRENAGEM - EM BARRA (NORMA DNIT 093/2006 - EM)</v>
          </cell>
          <cell r="C4184" t="str">
            <v xml:space="preserve">M     </v>
          </cell>
          <cell r="D4184">
            <v>8.67</v>
          </cell>
        </row>
        <row r="4185">
          <cell r="A4185">
            <v>38054</v>
          </cell>
          <cell r="B4185" t="str">
            <v>TUBO DRENO, CORRUGADO, ESPIRALADO, FLEXIVEL, PERFURADO, EM POLIETILENO DE ALTA DENSIDADE (PEAD), DN *200* MM, (8") PARA DRENAGEM - EM BARRA (NORMA DNIT 093/2006 - EM)</v>
          </cell>
          <cell r="C4185" t="str">
            <v xml:space="preserve">M     </v>
          </cell>
          <cell r="D4185">
            <v>14.91</v>
          </cell>
        </row>
        <row r="4186">
          <cell r="A4186">
            <v>38055</v>
          </cell>
          <cell r="B4186" t="str">
            <v>GRAMPO METALICO TIPO OLHAL PARA HASTE DE ATERRAMENTO DE 1/2'', CONDUTOR DE *10* A 50 MM2</v>
          </cell>
          <cell r="C4186" t="str">
            <v xml:space="preserve">UN    </v>
          </cell>
          <cell r="D4186">
            <v>3.15</v>
          </cell>
        </row>
        <row r="4187">
          <cell r="A4187">
            <v>38056</v>
          </cell>
          <cell r="B4187" t="str">
            <v>GRAMPO METALICO TIPO U PARA HASTE DE ATERRAMENTO DE ATE 5/8'', CONDUTOR DE 10 A 25 MM2</v>
          </cell>
          <cell r="C4187" t="str">
            <v xml:space="preserve">UN    </v>
          </cell>
          <cell r="D4187">
            <v>17.39</v>
          </cell>
        </row>
        <row r="4188">
          <cell r="A4188">
            <v>38057</v>
          </cell>
          <cell r="B4188" t="str">
            <v>HASTE DE ATERRAMENTO EM ACO COM 3,00 M DE COMPRIMENTO E DN = 1/2", REVESTIDA COM BAIXA CAMADA DE COBRE, COM CONECTOR TIPO GRAMPO</v>
          </cell>
          <cell r="C4188" t="str">
            <v xml:space="preserve">UN    </v>
          </cell>
          <cell r="D4188">
            <v>37.68</v>
          </cell>
        </row>
        <row r="4189">
          <cell r="A4189">
            <v>38058</v>
          </cell>
          <cell r="B4189" t="str">
            <v>HASTE DE ATERRAMENTO EM ACO COM 3,00 M DE COMPRIMENTO E DN = 1", REVESTIDA COM BAIXA CAMADA DE COBRE, SEM CONECTOR</v>
          </cell>
          <cell r="C4189" t="str">
            <v xml:space="preserve">UN    </v>
          </cell>
          <cell r="D4189">
            <v>162.34</v>
          </cell>
        </row>
        <row r="4190">
          <cell r="A4190">
            <v>38059</v>
          </cell>
          <cell r="B4190" t="str">
            <v>HASTE DE ATERRAMENTO EM ACO COM 3,00 M DE COMPRIMENTO E DN = 1", REVESTIDA COM BAIXA CAMADA DE COBRE, COM CONECTOR TIPO GRAMPO</v>
          </cell>
          <cell r="C4190" t="str">
            <v xml:space="preserve">UN    </v>
          </cell>
          <cell r="D4190">
            <v>186.93</v>
          </cell>
        </row>
        <row r="4191">
          <cell r="A4191">
            <v>38060</v>
          </cell>
          <cell r="B4191" t="str">
            <v>BASE PARA MASTRO DE PARA-RAIOS DIAMETRO NOMINAL 1 1/2"</v>
          </cell>
          <cell r="C4191" t="str">
            <v xml:space="preserve">UN    </v>
          </cell>
          <cell r="D4191">
            <v>53.52</v>
          </cell>
        </row>
        <row r="4192">
          <cell r="A4192">
            <v>38061</v>
          </cell>
          <cell r="B4192" t="str">
            <v>SINALIZADOR NOTURNO SIMPLES PARA PARA-RAIOS, SEM RELE FOTOELETRICO</v>
          </cell>
          <cell r="C4192" t="str">
            <v xml:space="preserve">UN    </v>
          </cell>
          <cell r="D4192">
            <v>43.26</v>
          </cell>
        </row>
        <row r="4193">
          <cell r="A4193">
            <v>38062</v>
          </cell>
          <cell r="B4193" t="str">
            <v>INTERRUPTOR SIMPLES 10A, 250V, CONJUNTO MONTADO PARA EMBUTIR 4" X 2" (PLACA + SUPORTE + MODULO)</v>
          </cell>
          <cell r="C4193" t="str">
            <v xml:space="preserve">UN    </v>
          </cell>
          <cell r="D4193">
            <v>4.07</v>
          </cell>
        </row>
        <row r="4194">
          <cell r="A4194">
            <v>38063</v>
          </cell>
          <cell r="B4194" t="str">
            <v>INTERRUPTOR PARALELO 10A, 250V, CONJUNTO MONTADO PARA EMBUTIR 4" X 2" (PLACA + SUPORTE + MODULO)</v>
          </cell>
          <cell r="C4194" t="str">
            <v xml:space="preserve">UN    </v>
          </cell>
          <cell r="D4194">
            <v>5.54</v>
          </cell>
        </row>
        <row r="4195">
          <cell r="A4195">
            <v>38064</v>
          </cell>
          <cell r="B4195" t="str">
            <v>INTERRUPTOR BIPOLAR 10A, 250V, CONJUNTO MONTADO PARA EMBUTIR 4" X 2" (PLACA + SUPORTE + MODULO)</v>
          </cell>
          <cell r="C4195" t="str">
            <v xml:space="preserve">UN    </v>
          </cell>
          <cell r="D4195">
            <v>11.48</v>
          </cell>
        </row>
        <row r="4196">
          <cell r="A4196">
            <v>38065</v>
          </cell>
          <cell r="B4196" t="str">
            <v>INTERRUPTOR INTERMEDIARIO 10A, 250V, CONJUNTO MONTADO PARA EMBUTIR 4" X 2" (PLACA + SUPORTE + MODULO)</v>
          </cell>
          <cell r="C4196" t="str">
            <v xml:space="preserve">UN    </v>
          </cell>
          <cell r="D4196">
            <v>16.29</v>
          </cell>
        </row>
        <row r="4197">
          <cell r="A4197">
            <v>38066</v>
          </cell>
          <cell r="B4197" t="str">
            <v>PULSADOR CAMPAINHA 10A, 250V, CONJUNTO MONTADO PARA EMBUTIR 4" X 2" (PLACA + SUPORTE + MODULO)</v>
          </cell>
          <cell r="C4197" t="str">
            <v xml:space="preserve">UN    </v>
          </cell>
          <cell r="D4197">
            <v>5.48</v>
          </cell>
        </row>
        <row r="4198">
          <cell r="A4198">
            <v>38067</v>
          </cell>
          <cell r="B4198" t="str">
            <v>PULSADOR MINUTERIA 10A, 250V, CONJUNTO MONTADO PARA EMBUTIR 4" X 2" (PLACA + SUPORTE + MODULO)</v>
          </cell>
          <cell r="C4198" t="str">
            <v xml:space="preserve">UN    </v>
          </cell>
          <cell r="D4198">
            <v>7.71</v>
          </cell>
        </row>
        <row r="4199">
          <cell r="A4199">
            <v>38068</v>
          </cell>
          <cell r="B4199" t="str">
            <v>INTERRUPTORES SIMPLES (2 MODULOS) 10A, 250V, CONJUNTO MONTADO PARA EMBUTIR 4" X 2" (PLACA + SUPORTE + MODULOS)</v>
          </cell>
          <cell r="C4199" t="str">
            <v xml:space="preserve">UN    </v>
          </cell>
          <cell r="D4199">
            <v>8.35</v>
          </cell>
        </row>
        <row r="4200">
          <cell r="A4200">
            <v>38069</v>
          </cell>
          <cell r="B4200" t="str">
            <v>INTERRUPTOR SIMPLES + INTERRUPTOR PARALELO 10A, 250V, CONJUNTO MONTADO PARA EMBUTIR 4" X 2" (PLACA + SUPORTE + MODULOS)</v>
          </cell>
          <cell r="C4200" t="str">
            <v xml:space="preserve">UN    </v>
          </cell>
          <cell r="D4200">
            <v>9.02</v>
          </cell>
        </row>
        <row r="4201">
          <cell r="A4201">
            <v>38070</v>
          </cell>
          <cell r="B4201" t="str">
            <v>INTERRUPTORES PARALELOS (2 MODULOS) 10A, 250V, CONJUNTO MONTADO PARA EMBUTIR 4" X 2" (PLACA + SUPORTE + MODULOS)</v>
          </cell>
          <cell r="C4201" t="str">
            <v xml:space="preserve">UN    </v>
          </cell>
          <cell r="D4201">
            <v>9.64</v>
          </cell>
        </row>
        <row r="4202">
          <cell r="A4202">
            <v>38071</v>
          </cell>
          <cell r="B4202" t="str">
            <v>INTERRUPTORES SIMPLES (3 MODULOS) 10A, 250V, CONJUNTO MONTADO PARA EMBUTIR 4" X 2" (PLACA + SUPORTE + MODULOS)</v>
          </cell>
          <cell r="C4202" t="str">
            <v xml:space="preserve">UN    </v>
          </cell>
          <cell r="D4202">
            <v>9.98</v>
          </cell>
        </row>
        <row r="4203">
          <cell r="A4203">
            <v>38072</v>
          </cell>
          <cell r="B4203" t="str">
            <v>INTERRUPTORES SIMPLES (2 MODULOS) + 1 INTERRUPTOR PARALELO 10A, 250V, CONJUNTO MONTADO PARA EMBUTIR 4" X 2" (PLACA + SUPORTE + MODULOS)</v>
          </cell>
          <cell r="C4203" t="str">
            <v xml:space="preserve">UN    </v>
          </cell>
          <cell r="D4203">
            <v>12.1</v>
          </cell>
        </row>
        <row r="4204">
          <cell r="A4204">
            <v>38073</v>
          </cell>
          <cell r="B4204" t="str">
            <v>INTERRUPTOR SIMPLES + 2 INTERRUPTORES PARALELOS 10A, 250V, CONJUNTO MONTADO PARA EMBUTIR 4" X 2" (PLACA + SUPORTE + MODULOS)</v>
          </cell>
          <cell r="C4204" t="str">
            <v xml:space="preserve">UN    </v>
          </cell>
          <cell r="D4204">
            <v>13.44</v>
          </cell>
        </row>
        <row r="4205">
          <cell r="A4205">
            <v>38074</v>
          </cell>
          <cell r="B4205" t="str">
            <v>INTERRUPTORES PARALELOS (3 MODULOS) 10A, 250V, CONJUNTO MONTADO PARA EMBUTIR 4" X 2" (PLACA + SUPORTE + MODULO)</v>
          </cell>
          <cell r="C4205" t="str">
            <v xml:space="preserve">UN    </v>
          </cell>
          <cell r="D4205">
            <v>14.67</v>
          </cell>
        </row>
        <row r="4206">
          <cell r="A4206">
            <v>38075</v>
          </cell>
          <cell r="B4206" t="str">
            <v>TOMADA 2P+T 20A 250V, CONJUNTO MONTADO PARA EMBUTIR 4" X 2" (PLACA + SUPORTE + MODULO)</v>
          </cell>
          <cell r="C4206" t="str">
            <v xml:space="preserve">UN    </v>
          </cell>
          <cell r="D4206">
            <v>9.18</v>
          </cell>
        </row>
        <row r="4207">
          <cell r="A4207">
            <v>38076</v>
          </cell>
          <cell r="B4207" t="str">
            <v>TOMADAS (2 MODULOS) 2P+T 10A, 250V, CONJUNTO MONTADO PARA EMBUTIR 4" X 2" (PLACA + SUPORTE + MODULOS)</v>
          </cell>
          <cell r="C4207" t="str">
            <v xml:space="preserve">UN    </v>
          </cell>
          <cell r="D4207">
            <v>10.29</v>
          </cell>
        </row>
        <row r="4208">
          <cell r="A4208">
            <v>38077</v>
          </cell>
          <cell r="B4208" t="str">
            <v>INTERRUPTOR SIMPLES + TOMADA 2P+T 10A, 250V, CONJUNTO MONTADO PARA EMBUTIR 4" X 2" (PLACA + SUPORTE + MODULOS)</v>
          </cell>
          <cell r="C4208" t="str">
            <v xml:space="preserve">UN    </v>
          </cell>
          <cell r="D4208">
            <v>8.82</v>
          </cell>
        </row>
        <row r="4209">
          <cell r="A4209">
            <v>38078</v>
          </cell>
          <cell r="B4209" t="str">
            <v>INTERRUPTOR PARALELO + TOMADA 2P+T 10A, 250V, CONJUNTO MONTADO PARA EMBUTIR 4" X 2" (PLACA + SUPORTE + MODULOS)</v>
          </cell>
          <cell r="C4209" t="str">
            <v xml:space="preserve">UN    </v>
          </cell>
          <cell r="D4209">
            <v>9.5</v>
          </cell>
        </row>
        <row r="4210">
          <cell r="A4210">
            <v>38079</v>
          </cell>
          <cell r="B4210" t="str">
            <v>INTERRUPTORES SIMPLES (2 MODULOS) + TOMADA 2P+T 10A, 250V, CONJUNTO MONTADO PARA EMBUTIR 4" X 2" (PLACA + SUPORTE + MODULOS)</v>
          </cell>
          <cell r="C4210" t="str">
            <v xml:space="preserve">UN    </v>
          </cell>
          <cell r="D4210">
            <v>12.59</v>
          </cell>
        </row>
        <row r="4211">
          <cell r="A4211">
            <v>38080</v>
          </cell>
          <cell r="B4211" t="str">
            <v>INTERRUPTOR SIMPLES + INTERRUPTOR PARALELO + TOMADA 2P+T 10A, 250V, CONJUNTO MONTADO PARA EMBUTIR 4" X 2" (PLACA + SUPORTE + MODULOS)</v>
          </cell>
          <cell r="C4211" t="str">
            <v xml:space="preserve">UN    </v>
          </cell>
          <cell r="D4211">
            <v>16.5</v>
          </cell>
        </row>
        <row r="4212">
          <cell r="A4212">
            <v>38081</v>
          </cell>
          <cell r="B4212" t="str">
            <v>INTERRUPTORES PARALELOS (2 MODULOS) + TOMADA 2P+T 10A, 250V, CONJUNTO MONTADO PARA EMBUTIR 4" X 2" (PLACA + SUPORTE + MODULOS)</v>
          </cell>
          <cell r="C4212" t="str">
            <v xml:space="preserve">UN    </v>
          </cell>
          <cell r="D4212">
            <v>14</v>
          </cell>
        </row>
        <row r="4213">
          <cell r="A4213">
            <v>38082</v>
          </cell>
          <cell r="B4213" t="str">
            <v>TOMADA RJ11, 2 FIOS, CONJUNTO MONTADO PARA EMBUTIR 4" X 2" (PLACA + SUPORTE + MODULO)</v>
          </cell>
          <cell r="C4213" t="str">
            <v xml:space="preserve">UN    </v>
          </cell>
          <cell r="D4213">
            <v>11.68</v>
          </cell>
        </row>
        <row r="4214">
          <cell r="A4214">
            <v>38083</v>
          </cell>
          <cell r="B4214" t="str">
            <v>TOMADA RJ45, 8 FIOS, CAT 5E, CONJUNTO MONTADO PARA EMBUTIR 4" X 2" (PLACA + SUPORTE + MODULO)</v>
          </cell>
          <cell r="C4214" t="str">
            <v xml:space="preserve">UN    </v>
          </cell>
          <cell r="D4214">
            <v>20.61</v>
          </cell>
        </row>
        <row r="4215">
          <cell r="A4215">
            <v>38084</v>
          </cell>
          <cell r="B4215" t="str">
            <v>TOMADA PARA ANTENA DE TV, CABO COAXIAL DE 9 MM, CONJUNTO MONTADO PARA EMBUTIR 4" X 2" (PLACA + SUPORTE + MODULO)</v>
          </cell>
          <cell r="C4215" t="str">
            <v xml:space="preserve">UN    </v>
          </cell>
          <cell r="D4215">
            <v>8.9700000000000006</v>
          </cell>
        </row>
        <row r="4216">
          <cell r="A4216">
            <v>38085</v>
          </cell>
          <cell r="B4216" t="str">
            <v>CAMPAINHA CIGARRA 127 V / 220 V, CONJUNTO MONTADO PARA EMBUTIR 4" X 2" (PLACA + SUPORTE + MODULO)</v>
          </cell>
          <cell r="C4216" t="str">
            <v xml:space="preserve">UN    </v>
          </cell>
          <cell r="D4216">
            <v>12.54</v>
          </cell>
        </row>
        <row r="4217">
          <cell r="A4217">
            <v>38087</v>
          </cell>
          <cell r="B4217" t="str">
            <v>VARIADOR DE LUMINOSIDADE ROTATIVO (DIMMER) 127V, 300W, CONJUNTO MONTADO PARA EMBUTIR 4" X 2" (PLACA + SUPORTE + MODULO)</v>
          </cell>
          <cell r="C4217" t="str">
            <v xml:space="preserve">UN    </v>
          </cell>
          <cell r="D4217">
            <v>35.5</v>
          </cell>
        </row>
        <row r="4218">
          <cell r="A4218">
            <v>38088</v>
          </cell>
          <cell r="B4218" t="str">
            <v>VARIADOR DE LUMINOSIDADE ROTATIVO (DIMMER) 220V, 600W, CONJUNTO MONTADO PARA EMBUTIR 4" X 2" (PLACA + SUPORTE + MODULO)</v>
          </cell>
          <cell r="C4218" t="str">
            <v xml:space="preserve">UN    </v>
          </cell>
          <cell r="D4218">
            <v>46.38</v>
          </cell>
        </row>
        <row r="4219">
          <cell r="A4219">
            <v>38089</v>
          </cell>
          <cell r="B4219" t="str">
            <v>VARIADOR DE VELOCIDADE PARA VENTILADOR 127V, 150W + 2 INTERRUPTORES PARALELOS, PARA REVERSAO E LAMPADA, CONJUNTO MONTADO PARA EMBUTIR 4" X 2" (PLACA + SUPORTE + MODULOS)</v>
          </cell>
          <cell r="C4219" t="str">
            <v xml:space="preserve">UN    </v>
          </cell>
          <cell r="D4219">
            <v>29.57</v>
          </cell>
        </row>
        <row r="4220">
          <cell r="A4220">
            <v>38090</v>
          </cell>
          <cell r="B4220" t="str">
            <v>VARIADOR DE VELOCIDADE PARA VENTILADOR 220V, 250W + 2 INTERRUPTORES PARALELOS, PARA REVERSAO E LAMPADA, CONJUNTO MONTADO PARA EMBUTIR 4" X 2" (PLACA + SUPORTE + MODULOS)</v>
          </cell>
          <cell r="C4220" t="str">
            <v xml:space="preserve">UN    </v>
          </cell>
          <cell r="D4220">
            <v>30.56</v>
          </cell>
        </row>
        <row r="4221">
          <cell r="A4221">
            <v>38091</v>
          </cell>
          <cell r="B4221" t="str">
            <v>ESPELHO / PLACA CEGA 4" X 2", PARA INSTALACAO DE TOMADAS E INTERRUPTORES</v>
          </cell>
          <cell r="C4221" t="str">
            <v xml:space="preserve">UN    </v>
          </cell>
          <cell r="D4221">
            <v>1.4</v>
          </cell>
        </row>
        <row r="4222">
          <cell r="A4222">
            <v>38092</v>
          </cell>
          <cell r="B4222" t="str">
            <v>ESPELHO / PLACA DE 1 POSTO 4" X 2", PARA INSTALACAO DE TOMADAS E INTERRUPTORES</v>
          </cell>
          <cell r="C4222" t="str">
            <v xml:space="preserve">UN    </v>
          </cell>
          <cell r="D4222">
            <v>1.32</v>
          </cell>
        </row>
        <row r="4223">
          <cell r="A4223">
            <v>38093</v>
          </cell>
          <cell r="B4223" t="str">
            <v>ESPELHO / PLACA DE 2 POSTOS 4" X 2", PARA INSTALACAO DE TOMADAS E INTERRUPTORES</v>
          </cell>
          <cell r="C4223" t="str">
            <v xml:space="preserve">UN    </v>
          </cell>
          <cell r="D4223">
            <v>1.37</v>
          </cell>
        </row>
        <row r="4224">
          <cell r="A4224">
            <v>38094</v>
          </cell>
          <cell r="B4224" t="str">
            <v>ESPELHO / PLACA DE 3 POSTOS 4" X 2", PARA INSTALACAO DE TOMADAS E INTERRUPTORES</v>
          </cell>
          <cell r="C4224" t="str">
            <v xml:space="preserve">UN    </v>
          </cell>
          <cell r="D4224">
            <v>1.68</v>
          </cell>
        </row>
        <row r="4225">
          <cell r="A4225">
            <v>38095</v>
          </cell>
          <cell r="B4225" t="str">
            <v>ESPELHO / PLACA CEGA 4" X 4", PARA INSTALACAO DE TOMADAS E INTERRUPTORES</v>
          </cell>
          <cell r="C4225" t="str">
            <v xml:space="preserve">UN    </v>
          </cell>
          <cell r="D4225">
            <v>2.96</v>
          </cell>
        </row>
        <row r="4226">
          <cell r="A4226">
            <v>38096</v>
          </cell>
          <cell r="B4226" t="str">
            <v>ESPELHO / PLACA DE 2 POSTOS 4" X 4", PARA INSTALACAO DE TOMADAS E INTERRUPTORES</v>
          </cell>
          <cell r="C4226" t="str">
            <v xml:space="preserve">UN    </v>
          </cell>
          <cell r="D4226">
            <v>3.18</v>
          </cell>
        </row>
        <row r="4227">
          <cell r="A4227">
            <v>38097</v>
          </cell>
          <cell r="B4227" t="str">
            <v>ESPELHO / PLACA DE 4 POSTOS 4" X 4", PARA INSTALACAO DE TOMADAS E INTERRUPTORES</v>
          </cell>
          <cell r="C4227" t="str">
            <v xml:space="preserve">UN    </v>
          </cell>
          <cell r="D4227">
            <v>3.41</v>
          </cell>
        </row>
        <row r="4228">
          <cell r="A4228">
            <v>38098</v>
          </cell>
          <cell r="B4228" t="str">
            <v>ESPELHO / PLACA DE 6 POSTOS 4" X 4", PARA INSTALACAO DE TOMADAS E INTERRUPTORES</v>
          </cell>
          <cell r="C4228" t="str">
            <v xml:space="preserve">UN    </v>
          </cell>
          <cell r="D4228">
            <v>3.41</v>
          </cell>
        </row>
        <row r="4229">
          <cell r="A4229">
            <v>38099</v>
          </cell>
          <cell r="B4229" t="str">
            <v>SUPORTE DE FIXACAO PARA ESPELHO / PLACA 4" X 2", PARA 3 MODULOS, PARA INSTALACAO DE TOMADAS E INTERRUPTORES (SOMENTE SUPORTE)</v>
          </cell>
          <cell r="C4229" t="str">
            <v xml:space="preserve">UN    </v>
          </cell>
          <cell r="D4229">
            <v>0.87</v>
          </cell>
        </row>
        <row r="4230">
          <cell r="A4230">
            <v>38100</v>
          </cell>
          <cell r="B4230" t="str">
            <v>SUPORTE DE FIXACAO PARA ESPELHO / PLACA 4" X 4", PARA 6 MODULOS, PARA INSTALACAO DE TOMADAS E INTERRUPTORES (SOMENTE SUPORTE)</v>
          </cell>
          <cell r="C4230" t="str">
            <v xml:space="preserve">UN    </v>
          </cell>
          <cell r="D4230">
            <v>1.42</v>
          </cell>
        </row>
        <row r="4231">
          <cell r="A4231">
            <v>38101</v>
          </cell>
          <cell r="B4231" t="str">
            <v>TOMADA 2P+T 10A, 250V  (APENAS MODULO)</v>
          </cell>
          <cell r="C4231" t="str">
            <v xml:space="preserve">UN    </v>
          </cell>
          <cell r="D4231">
            <v>4.51</v>
          </cell>
        </row>
        <row r="4232">
          <cell r="A4232">
            <v>38102</v>
          </cell>
          <cell r="B4232" t="str">
            <v>TOMADA 2P+T 20A, 250V  (APENAS MODULO)</v>
          </cell>
          <cell r="C4232" t="str">
            <v xml:space="preserve">UN    </v>
          </cell>
          <cell r="D4232">
            <v>5.77</v>
          </cell>
        </row>
        <row r="4233">
          <cell r="A4233">
            <v>38103</v>
          </cell>
          <cell r="B4233" t="str">
            <v>TOMADA RJ11, 2 FIOS (APENAS MODULO)</v>
          </cell>
          <cell r="C4233" t="str">
            <v xml:space="preserve">UN    </v>
          </cell>
          <cell r="D4233">
            <v>9.48</v>
          </cell>
        </row>
        <row r="4234">
          <cell r="A4234">
            <v>38104</v>
          </cell>
          <cell r="B4234" t="str">
            <v>TOMADA RJ45, 8 FIOS, CAT 5E (APENAS MODULO)</v>
          </cell>
          <cell r="C4234" t="str">
            <v xml:space="preserve">UN    </v>
          </cell>
          <cell r="D4234">
            <v>18.57</v>
          </cell>
        </row>
        <row r="4235">
          <cell r="A4235">
            <v>38105</v>
          </cell>
          <cell r="B4235" t="str">
            <v>TOMADA PARA ANTENA DE TV, CABO COAXIAL DE 9 MM (APENAS MODULO)</v>
          </cell>
          <cell r="C4235" t="str">
            <v xml:space="preserve">UN    </v>
          </cell>
          <cell r="D4235">
            <v>6.31</v>
          </cell>
        </row>
        <row r="4236">
          <cell r="A4236">
            <v>38106</v>
          </cell>
          <cell r="B4236" t="str">
            <v>CAMPAINHA CIGARRA 127 V / 220 V (APENAS MODULO)</v>
          </cell>
          <cell r="C4236" t="str">
            <v xml:space="preserve">UN    </v>
          </cell>
          <cell r="D4236">
            <v>10.62</v>
          </cell>
        </row>
        <row r="4237">
          <cell r="A4237">
            <v>38108</v>
          </cell>
          <cell r="B4237" t="str">
            <v>VARIADOR DE LUMINOSIDADE ROTATIVO (DIMMER) 127 V, 300 W (APENAS MODULO)</v>
          </cell>
          <cell r="C4237" t="str">
            <v xml:space="preserve">UN    </v>
          </cell>
          <cell r="D4237">
            <v>27.6</v>
          </cell>
        </row>
        <row r="4238">
          <cell r="A4238">
            <v>38109</v>
          </cell>
          <cell r="B4238" t="str">
            <v>VARIADOR DE LUMINOSIDADE ROTATIVO (DIMMER) 220 V, 600 W (APENAS MODULO)</v>
          </cell>
          <cell r="C4238" t="str">
            <v xml:space="preserve">UN    </v>
          </cell>
          <cell r="D4238">
            <v>44.11</v>
          </cell>
        </row>
        <row r="4239">
          <cell r="A4239">
            <v>38110</v>
          </cell>
          <cell r="B4239" t="str">
            <v>VARIADOR DE VELOCIDADE PARA VENTILADOR 127 V, 150 W (APENAS MODULO)</v>
          </cell>
          <cell r="C4239" t="str">
            <v xml:space="preserve">UN    </v>
          </cell>
          <cell r="D4239">
            <v>16.97</v>
          </cell>
        </row>
        <row r="4240">
          <cell r="A4240">
            <v>38111</v>
          </cell>
          <cell r="B4240" t="str">
            <v>VARIADOR DE VELOCIDADE PARA VENTILADOR 220 V, 250 W (APENAS MODULO)</v>
          </cell>
          <cell r="C4240" t="str">
            <v xml:space="preserve">UN    </v>
          </cell>
          <cell r="D4240">
            <v>18.97</v>
          </cell>
        </row>
        <row r="4241">
          <cell r="A4241">
            <v>38112</v>
          </cell>
          <cell r="B4241" t="str">
            <v>INTERRUPTOR SIMPLES 10A, 250V (APENAS MODULO)</v>
          </cell>
          <cell r="C4241" t="str">
            <v xml:space="preserve">UN    </v>
          </cell>
          <cell r="D4241">
            <v>3.96</v>
          </cell>
        </row>
        <row r="4242">
          <cell r="A4242">
            <v>38113</v>
          </cell>
          <cell r="B4242" t="str">
            <v>INTERRUPTOR PARALELO 10A, 250V (APENAS MODULO)</v>
          </cell>
          <cell r="C4242" t="str">
            <v xml:space="preserve">UN    </v>
          </cell>
          <cell r="D4242">
            <v>5.16</v>
          </cell>
        </row>
        <row r="4243">
          <cell r="A4243">
            <v>38114</v>
          </cell>
          <cell r="B4243" t="str">
            <v>INTERRUPTOR BIPOLAR SIMPLES 10 A, 250 V (APENAS MODULO)</v>
          </cell>
          <cell r="C4243" t="str">
            <v xml:space="preserve">UN    </v>
          </cell>
          <cell r="D4243">
            <v>10.27</v>
          </cell>
        </row>
        <row r="4244">
          <cell r="A4244">
            <v>38115</v>
          </cell>
          <cell r="B4244" t="str">
            <v>INTERRUPTOR INTERMEDIARIO 10 A, 250 V (APENAS MODULO)</v>
          </cell>
          <cell r="C4244" t="str">
            <v xml:space="preserve">UN    </v>
          </cell>
          <cell r="D4244">
            <v>10.96</v>
          </cell>
        </row>
        <row r="4245">
          <cell r="A4245">
            <v>38116</v>
          </cell>
          <cell r="B4245" t="str">
            <v>PULSADOR CAMPAINHA 10A, 250V (APENAS MODULO)</v>
          </cell>
          <cell r="C4245" t="str">
            <v xml:space="preserve">UN    </v>
          </cell>
          <cell r="D4245">
            <v>3.32</v>
          </cell>
        </row>
        <row r="4246">
          <cell r="A4246">
            <v>38117</v>
          </cell>
          <cell r="B4246" t="str">
            <v>PULSADOR MINUTERIA 10A, 250V (APENAS MODULO)</v>
          </cell>
          <cell r="C4246" t="str">
            <v xml:space="preserve">UN    </v>
          </cell>
          <cell r="D4246">
            <v>5.65</v>
          </cell>
        </row>
        <row r="4247">
          <cell r="A4247">
            <v>38119</v>
          </cell>
          <cell r="B4247" t="str">
            <v>TINTA BORRACHA CLORADA, ACABAMENTO SEMIBRILHO, BRANCA</v>
          </cell>
          <cell r="C4247" t="str">
            <v xml:space="preserve">L     </v>
          </cell>
          <cell r="D4247">
            <v>81.739999999999995</v>
          </cell>
        </row>
        <row r="4248">
          <cell r="A4248">
            <v>38120</v>
          </cell>
          <cell r="B4248" t="str">
            <v>MASSA EPOXI BICOMPONENTE PARA REPAROS</v>
          </cell>
          <cell r="C4248" t="str">
            <v xml:space="preserve">KG    </v>
          </cell>
          <cell r="D4248">
            <v>74.72</v>
          </cell>
        </row>
        <row r="4249">
          <cell r="A4249">
            <v>38121</v>
          </cell>
          <cell r="B4249" t="str">
            <v>TINTA A BASE DE RESINA ACRILICA EMULSIONADA EM AGUA, PARA SINALIZACAO HORIZONTAL VIARIA (NBR 13699)</v>
          </cell>
          <cell r="C4249" t="str">
            <v xml:space="preserve">L     </v>
          </cell>
          <cell r="D4249">
            <v>7.68</v>
          </cell>
        </row>
        <row r="4250">
          <cell r="A4250">
            <v>38122</v>
          </cell>
          <cell r="B4250" t="str">
            <v>FUNDO PREPARADOR ACRILICO BASE AGUA</v>
          </cell>
          <cell r="C4250" t="str">
            <v xml:space="preserve">L     </v>
          </cell>
          <cell r="D4250">
            <v>7.13</v>
          </cell>
        </row>
        <row r="4251">
          <cell r="A4251">
            <v>38123</v>
          </cell>
          <cell r="B4251" t="str">
            <v>SELANTE TIPO VEDA CALHA PARA METAL E FIBROCIMENTO</v>
          </cell>
          <cell r="C4251" t="str">
            <v xml:space="preserve">KG    </v>
          </cell>
          <cell r="D4251">
            <v>56.32</v>
          </cell>
        </row>
        <row r="4252">
          <cell r="A4252">
            <v>38124</v>
          </cell>
          <cell r="B4252" t="str">
            <v>ESPUMA EXPANSIVA DE POLIURETANO, APLICACAO MANUAL - 500 ML</v>
          </cell>
          <cell r="C4252" t="str">
            <v xml:space="preserve">UN    </v>
          </cell>
          <cell r="D4252">
            <v>21.64</v>
          </cell>
        </row>
        <row r="4253">
          <cell r="A4253">
            <v>38125</v>
          </cell>
          <cell r="B4253" t="str">
            <v>FERTILIZANTE ORGANICO COMPOSTO, CLASSE A</v>
          </cell>
          <cell r="C4253" t="str">
            <v xml:space="preserve">KG    </v>
          </cell>
          <cell r="D4253">
            <v>0.66</v>
          </cell>
        </row>
        <row r="4254">
          <cell r="A4254">
            <v>38127</v>
          </cell>
          <cell r="B4254" t="str">
            <v>BASE DE MISTURADOR MONOCOMANDO PARA CHUVEIRO</v>
          </cell>
          <cell r="C4254" t="str">
            <v xml:space="preserve">UN    </v>
          </cell>
          <cell r="D4254">
            <v>404.03</v>
          </cell>
        </row>
        <row r="4255">
          <cell r="A4255">
            <v>38128</v>
          </cell>
          <cell r="B4255" t="str">
            <v>TERRA VEGETAL (ENSACADA)</v>
          </cell>
          <cell r="C4255" t="str">
            <v xml:space="preserve">KG    </v>
          </cell>
          <cell r="D4255">
            <v>0.39</v>
          </cell>
        </row>
        <row r="4256">
          <cell r="A4256">
            <v>38129</v>
          </cell>
          <cell r="B4256" t="str">
            <v>CURVA DE TRANSPOSICAO, PVC SOLDAVEL, 20 MM, PARA AGUA FRIA PREDIAL</v>
          </cell>
          <cell r="C4256" t="str">
            <v xml:space="preserve">UN    </v>
          </cell>
          <cell r="D4256">
            <v>2.5099999999999998</v>
          </cell>
        </row>
        <row r="4257">
          <cell r="A4257">
            <v>38130</v>
          </cell>
          <cell r="B4257" t="str">
            <v>TUBO CPVC SOLDAVEL, 35 MM, AGUA QUENTE PREDIAL (NBR 15884)</v>
          </cell>
          <cell r="C4257" t="str">
            <v xml:space="preserve">M     </v>
          </cell>
          <cell r="D4257">
            <v>23.43</v>
          </cell>
        </row>
        <row r="4258">
          <cell r="A4258">
            <v>38131</v>
          </cell>
          <cell r="B4258" t="str">
            <v>TINTA BORRACHA, CLORADA, ACABAMENTO SEMIBRILHO, PRETA</v>
          </cell>
          <cell r="C4258" t="str">
            <v xml:space="preserve">L     </v>
          </cell>
          <cell r="D4258">
            <v>82.47</v>
          </cell>
        </row>
        <row r="4259">
          <cell r="A4259">
            <v>38132</v>
          </cell>
          <cell r="B4259" t="str">
            <v>FIO COBRE NU DE 16 A 35 MM2, PARA TENSOES DE ATE 600 V</v>
          </cell>
          <cell r="C4259" t="str">
            <v xml:space="preserve">KG    </v>
          </cell>
          <cell r="D4259">
            <v>46.26</v>
          </cell>
        </row>
        <row r="4260">
          <cell r="A4260">
            <v>38133</v>
          </cell>
          <cell r="B4260" t="str">
            <v>FIO COBRE NU DE 50 A 120 MM2, PARA TENSOES DE ATE 600 V</v>
          </cell>
          <cell r="C4260" t="str">
            <v xml:space="preserve">KG    </v>
          </cell>
          <cell r="D4260">
            <v>44.75</v>
          </cell>
        </row>
        <row r="4261">
          <cell r="A4261">
            <v>38134</v>
          </cell>
          <cell r="B4261" t="str">
            <v>FIO COBRE NU DE 150 A 500 MM2, PARA TENSOES DE ATE 600 V</v>
          </cell>
          <cell r="C4261" t="str">
            <v xml:space="preserve">KG    </v>
          </cell>
          <cell r="D4261">
            <v>45.36</v>
          </cell>
        </row>
        <row r="4262">
          <cell r="A4262">
            <v>38135</v>
          </cell>
          <cell r="B4262" t="str">
            <v>LADRILHO HIDRAULICO, *20 X 20* CM, E= 2 CM, TATIL ALERTA OU DIRECIONAL, AMARELO</v>
          </cell>
          <cell r="C4262" t="str">
            <v xml:space="preserve">M2    </v>
          </cell>
          <cell r="D4262">
            <v>55.46</v>
          </cell>
        </row>
        <row r="4263">
          <cell r="A4263">
            <v>38137</v>
          </cell>
          <cell r="B4263" t="str">
            <v>LADRILHO HIDRAULICO, *20 X 20* CM, E= 2 CM, RAMPA, NATURAL</v>
          </cell>
          <cell r="C4263" t="str">
            <v xml:space="preserve">M2    </v>
          </cell>
          <cell r="D4263">
            <v>43.75</v>
          </cell>
        </row>
        <row r="4264">
          <cell r="A4264">
            <v>38138</v>
          </cell>
          <cell r="B4264" t="str">
            <v>LADRILHO HIDRAULICO, *30 X 30* CM, E= 2 CM, MILANO, NATURAL</v>
          </cell>
          <cell r="C4264" t="str">
            <v xml:space="preserve">M2    </v>
          </cell>
          <cell r="D4264">
            <v>42.96</v>
          </cell>
        </row>
        <row r="4265">
          <cell r="A4265">
            <v>38140</v>
          </cell>
          <cell r="B4265" t="str">
            <v>DISCO DE CORTE DIAMANTADO SEGMENTADO PARA CONCRETO, DIAMETRO DE 110 MM, FURO DE 20 MM</v>
          </cell>
          <cell r="C4265" t="str">
            <v xml:space="preserve">UN    </v>
          </cell>
          <cell r="D4265">
            <v>18.5</v>
          </cell>
        </row>
        <row r="4266">
          <cell r="A4266">
            <v>38151</v>
          </cell>
          <cell r="B4266" t="str">
            <v>FECHADURA DE EMBUTIR PARA PORTA EXTERNA, MAQUINA 40 MM, COM CILINDRO, MACANETA ALAVANCA E ROSETA REDONDA EM METAL CROMADO - NIVEL DE SEGURANCA MEDIO - COMPLETA</v>
          </cell>
          <cell r="C4266" t="str">
            <v xml:space="preserve">CJ    </v>
          </cell>
          <cell r="D4266">
            <v>39.33</v>
          </cell>
        </row>
        <row r="4267">
          <cell r="A4267">
            <v>38152</v>
          </cell>
          <cell r="B4267" t="str">
            <v>FECHADURA DE EMBUTIR PARA PORTA EXTERNA, MAQUINA 55 MM, COM CILINDRO, MACANETA ALAVANCA E ROSETA REDONDA EM METAL CROMADO - NIVEL DE SEGURANCA MEDIO - COMPLETA</v>
          </cell>
          <cell r="C4267" t="str">
            <v xml:space="preserve">CJ    </v>
          </cell>
          <cell r="D4267">
            <v>56.92</v>
          </cell>
        </row>
        <row r="4268">
          <cell r="A4268">
            <v>38153</v>
          </cell>
          <cell r="B4268" t="str">
            <v>FECHADURA DE EMBUTIR PARA PORTA DE BANHEIRO, TIPO TRANQUETA, MAQUINA 40 MM, MACANETAS ALAVANCA, ESPELHO EM METAL CROMADO - NIVEL SEGURANCA MEDIO - COMPLETA</v>
          </cell>
          <cell r="C4268" t="str">
            <v xml:space="preserve">CJ    </v>
          </cell>
          <cell r="D4268">
            <v>28.49</v>
          </cell>
        </row>
        <row r="4269">
          <cell r="A4269">
            <v>38154</v>
          </cell>
          <cell r="B4269" t="str">
            <v>FECHADURA AUXILIAR TRAVA DE SEGURANCA SIMPLES, CROMADA, MAQUINA *40* MM, INCLUI CHAVE TETRA E ROSETA REDONDA - COMPLETA</v>
          </cell>
          <cell r="C4269" t="str">
            <v xml:space="preserve">CJ    </v>
          </cell>
          <cell r="D4269">
            <v>30.06</v>
          </cell>
        </row>
        <row r="4270">
          <cell r="A4270">
            <v>38155</v>
          </cell>
          <cell r="B4270" t="str">
            <v>FECHADURA DE SOBREPOR PARA PORTAO, COM CHAVE TETRA, CAIXA *100* MM, TRINCO LATERAL, EM LATAO OU ACO CROMADO, PINTADO - COMPLETA</v>
          </cell>
          <cell r="C4270" t="str">
            <v xml:space="preserve">UN    </v>
          </cell>
          <cell r="D4270">
            <v>37.76</v>
          </cell>
        </row>
        <row r="4271">
          <cell r="A4271">
            <v>38165</v>
          </cell>
          <cell r="B4271" t="str">
            <v>FECHO / FECHADURA COM PUXADOR CONCHA, COM TRANCA TIPO TRAVA, PARA JANELA / PORTA DE CORRER (INCLUI TESTA, FECHADURA, PUXADOR) - COMPLETA</v>
          </cell>
          <cell r="C4271" t="str">
            <v xml:space="preserve">CJ    </v>
          </cell>
          <cell r="D4271">
            <v>52.41</v>
          </cell>
        </row>
        <row r="4272">
          <cell r="A4272">
            <v>38166</v>
          </cell>
          <cell r="B4272" t="str">
            <v>VARA/ PERFIL PARA CREMONA, EM LATAO CROMADO, COMPRIMENTO DE 120 CM</v>
          </cell>
          <cell r="C4272" t="str">
            <v xml:space="preserve">UN    </v>
          </cell>
          <cell r="D4272">
            <v>33.28</v>
          </cell>
        </row>
        <row r="4273">
          <cell r="A4273">
            <v>38167</v>
          </cell>
          <cell r="B4273" t="str">
            <v>BORBOLETA EM ZAMAC CROMADO, PARA TRAVAR JANELA TIPO GUILHOTINA</v>
          </cell>
          <cell r="C4273" t="str">
            <v xml:space="preserve">PAR   </v>
          </cell>
          <cell r="D4273">
            <v>16.47</v>
          </cell>
        </row>
        <row r="4274">
          <cell r="A4274">
            <v>38168</v>
          </cell>
          <cell r="B4274" t="str">
            <v>PUXADOR TUBULAR RETO, DUPLO, EM ALUMINIO POLIDO, DIAMETRO APROX.DE 1", COMPRIMENTO APROX. DE 400 MM, PARA PORTAS DE MADEIRA OU VIDRO</v>
          </cell>
          <cell r="C4274" t="str">
            <v xml:space="preserve">UN    </v>
          </cell>
          <cell r="D4274">
            <v>124.33</v>
          </cell>
        </row>
        <row r="4275">
          <cell r="A4275">
            <v>38169</v>
          </cell>
          <cell r="B4275" t="str">
            <v>CONJUNTO DE FERRAGENS PIVO, PARA PORTA PIVOTANTE DE ATE 100 KG, REGULAVEL COM ESFERA , CROMADO - SUPERIOR E INFERIOR - COMPLETO</v>
          </cell>
          <cell r="C4275" t="str">
            <v xml:space="preserve">CJ    </v>
          </cell>
          <cell r="D4275">
            <v>60.07</v>
          </cell>
        </row>
        <row r="4276">
          <cell r="A4276">
            <v>38170</v>
          </cell>
          <cell r="B4276" t="str">
            <v>OLHO MAGICO / VISOR PARA PORTA DE *25 A 46* MM DE ESPESSURA, ANGULO DE VISAO APROXIMADO DE 200 GRAUS, LATAO CROMADO, COM FECHO JANELA</v>
          </cell>
          <cell r="C4276" t="str">
            <v xml:space="preserve">UN    </v>
          </cell>
          <cell r="D4276">
            <v>10.83</v>
          </cell>
        </row>
        <row r="4277">
          <cell r="A4277">
            <v>38175</v>
          </cell>
          <cell r="B4277" t="str">
            <v>NUMERO / ALGARISMO PARA PORTA, TAMANHO *40* MM, EM ZAMAC, (MODELO DE 0 A 9), FIXACAO POR PARAFUSOS</v>
          </cell>
          <cell r="C4277" t="str">
            <v xml:space="preserve">UN    </v>
          </cell>
          <cell r="D4277">
            <v>2.37</v>
          </cell>
        </row>
        <row r="4278">
          <cell r="A4278">
            <v>38176</v>
          </cell>
          <cell r="B4278" t="str">
            <v>NUMERO / ALGARISMO PARA RESIDENCIA (FACHADA), TAMANHO *120* MM, EM ZAMAC, (MODELO DE 0 A 9), FIXACAO POR PARAFUSOS</v>
          </cell>
          <cell r="C4278" t="str">
            <v xml:space="preserve">UN    </v>
          </cell>
          <cell r="D4278">
            <v>6.42</v>
          </cell>
        </row>
        <row r="4279">
          <cell r="A4279">
            <v>38177</v>
          </cell>
          <cell r="B4279" t="str">
            <v>TRINCO / FECHO TIPO AVIAO, EM ZAMAC CROMADO, *60* MM, PARA JANELAS - INCLUI PARAFUSOS</v>
          </cell>
          <cell r="C4279" t="str">
            <v xml:space="preserve">UN    </v>
          </cell>
          <cell r="D4279">
            <v>7.23</v>
          </cell>
        </row>
        <row r="4280">
          <cell r="A4280">
            <v>38178</v>
          </cell>
          <cell r="B4280" t="str">
            <v>FECHO DE EMBUTIR, TIPO UNHA, COMANDO DESLIZANTE, COM TRAVA, 120 MM, EM LATAO CROMADO</v>
          </cell>
          <cell r="C4280" t="str">
            <v xml:space="preserve">UN    </v>
          </cell>
          <cell r="D4280">
            <v>21.22</v>
          </cell>
        </row>
        <row r="4281">
          <cell r="A4281">
            <v>38179</v>
          </cell>
          <cell r="B4281" t="str">
            <v>ROLDANA CONCOVA DUPLA, EM CHAPA DE ACO, ROLAMENTO INTERNO BLINDADO DE ACO REVESTIDO EM NYLON, PARA PORTA DE CORRER</v>
          </cell>
          <cell r="C4281" t="str">
            <v xml:space="preserve">UN    </v>
          </cell>
          <cell r="D4281">
            <v>26.52</v>
          </cell>
        </row>
        <row r="4282">
          <cell r="A4282">
            <v>38180</v>
          </cell>
          <cell r="B4282" t="str">
            <v>PISO EM REGUA VINILICA SEMIFLEXIVEL, ENCAIXE CLICADO, E = 4 MM (SEM COLOCACAO)</v>
          </cell>
          <cell r="C4282" t="str">
            <v xml:space="preserve">M2    </v>
          </cell>
          <cell r="D4282">
            <v>103.59</v>
          </cell>
        </row>
        <row r="4283">
          <cell r="A4283">
            <v>38181</v>
          </cell>
          <cell r="B4283" t="str">
            <v>PISO TATIL ALERTA OU DIRECIONAL, DE BORRACHA, COLORIDO, 25 X 25 CM, E = 5 MM, PARA COLA</v>
          </cell>
          <cell r="C4283" t="str">
            <v xml:space="preserve">M2    </v>
          </cell>
          <cell r="D4283">
            <v>141.41999999999999</v>
          </cell>
        </row>
        <row r="4284">
          <cell r="A4284">
            <v>38182</v>
          </cell>
          <cell r="B4284" t="str">
            <v>PISO TATIL DE ALERTA OU DIRECIONAL DE BORRACHA, PRETO, 25 X 25 CM, E = 5 MM, PARA COLA</v>
          </cell>
          <cell r="C4284" t="str">
            <v xml:space="preserve">M2    </v>
          </cell>
          <cell r="D4284">
            <v>134.71</v>
          </cell>
        </row>
        <row r="4285">
          <cell r="A4285">
            <v>38185</v>
          </cell>
          <cell r="B4285" t="str">
            <v>PISO TATIL DE ALERTA OU DIRECIONAL, DE BORRACHA, PRETO, 25 X 25 CM, E = 12 MM, PARA ARGAMASSA</v>
          </cell>
          <cell r="C4285" t="str">
            <v xml:space="preserve">M2    </v>
          </cell>
          <cell r="D4285">
            <v>311.76</v>
          </cell>
        </row>
        <row r="4286">
          <cell r="A4286">
            <v>38186</v>
          </cell>
          <cell r="B4286" t="str">
            <v>PISO TATIL DE ALERTA OU DIRECIONAL, DE BORRACHA, COLORIDO, 25 X 25 CM, E = 12 MM, PARA ARGAMASSA</v>
          </cell>
          <cell r="C4286" t="str">
            <v xml:space="preserve">M2    </v>
          </cell>
          <cell r="D4286">
            <v>350.15</v>
          </cell>
        </row>
        <row r="4287">
          <cell r="A4287">
            <v>38189</v>
          </cell>
          <cell r="B4287" t="str">
            <v>DUCHA METALICA DE PAREDE, ARTICULAVEL, COM BRACO/CANO, SEM DESVIADOR</v>
          </cell>
          <cell r="C4287" t="str">
            <v xml:space="preserve">UN    </v>
          </cell>
          <cell r="D4287">
            <v>198.24</v>
          </cell>
        </row>
        <row r="4288">
          <cell r="A4288">
            <v>38190</v>
          </cell>
          <cell r="B4288" t="str">
            <v>DUCHA METALICA DE PAREDE, ARTICULAVEL, COM DESVIADOR E DUCHA MANUAL</v>
          </cell>
          <cell r="C4288" t="str">
            <v xml:space="preserve">UN    </v>
          </cell>
          <cell r="D4288">
            <v>445.79</v>
          </cell>
        </row>
        <row r="4289">
          <cell r="A4289">
            <v>38191</v>
          </cell>
          <cell r="B4289" t="str">
            <v>LAMPADA FLUORESCENTE COMPACTA 2U BRANCA 15 W, BASE E27 (127/220 V)</v>
          </cell>
          <cell r="C4289" t="str">
            <v xml:space="preserve">UN    </v>
          </cell>
          <cell r="D4289">
            <v>7.82</v>
          </cell>
        </row>
        <row r="4290">
          <cell r="A4290">
            <v>38192</v>
          </cell>
          <cell r="B4290" t="str">
            <v>LAMPADA FLUORESCENTE ESPIRAL BRANCA 65 W, BASE E27 (127/220 V)</v>
          </cell>
          <cell r="C4290" t="str">
            <v xml:space="preserve">UN    </v>
          </cell>
          <cell r="D4290">
            <v>54.51</v>
          </cell>
        </row>
        <row r="4291">
          <cell r="A4291">
            <v>38193</v>
          </cell>
          <cell r="B4291" t="str">
            <v>LAMPADA LED 6 W BIVOLT BRANCA, FORMATO TRADICIONAL (BASE E27)</v>
          </cell>
          <cell r="C4291" t="str">
            <v xml:space="preserve">UN    </v>
          </cell>
          <cell r="D4291">
            <v>16.940000000000001</v>
          </cell>
        </row>
        <row r="4292">
          <cell r="A4292">
            <v>38194</v>
          </cell>
          <cell r="B4292" t="str">
            <v>LAMPADA LED 10 W BIVOLT BRANCA, FORMATO TRADICIONAL (BASE E27)</v>
          </cell>
          <cell r="C4292" t="str">
            <v xml:space="preserve">UN    </v>
          </cell>
          <cell r="D4292">
            <v>22.9</v>
          </cell>
        </row>
        <row r="4293">
          <cell r="A4293">
            <v>38195</v>
          </cell>
          <cell r="B4293" t="str">
            <v>PISO PORCELANATO, BORDA RETA, EXTRA, FORMATO MAIOR QUE 2025 CM2</v>
          </cell>
          <cell r="C4293" t="str">
            <v xml:space="preserve">M2    </v>
          </cell>
          <cell r="D4293">
            <v>46.56</v>
          </cell>
        </row>
        <row r="4294">
          <cell r="A4294">
            <v>38196</v>
          </cell>
          <cell r="B4294" t="str">
            <v>TERMINAL METALICO A PRESSAO PARA 1 CABO DE 150 MM2, COM 1 FURO DE FIXACAO</v>
          </cell>
          <cell r="C4294" t="str">
            <v xml:space="preserve">UN    </v>
          </cell>
          <cell r="D4294">
            <v>13.1</v>
          </cell>
        </row>
        <row r="4295">
          <cell r="A4295">
            <v>38200</v>
          </cell>
          <cell r="B4295" t="str">
            <v>CORDA DE POLIAMIDA 12 MM TIPO BOMBEIRO, PARA TRABALHO EM ALTURA</v>
          </cell>
          <cell r="C4295" t="str">
            <v xml:space="preserve">100M  </v>
          </cell>
          <cell r="D4295">
            <v>469.51</v>
          </cell>
        </row>
        <row r="4296">
          <cell r="A4296">
            <v>38364</v>
          </cell>
          <cell r="B4296" t="str">
            <v>BANCADA/ BANCA EM GRANITO, POLIDO, TIPO ANDORINHA/ QUARTZ/ CASTELO/ CORUMBA OU OUTROS EQUIVALENTES DA REGIAO, COM CUBA INOX, FORMATO *120 X 60* CM, E=  *2* CM</v>
          </cell>
          <cell r="C4296" t="str">
            <v xml:space="preserve">UN    </v>
          </cell>
          <cell r="D4296">
            <v>555.54999999999995</v>
          </cell>
        </row>
        <row r="4297">
          <cell r="A4297">
            <v>38365</v>
          </cell>
          <cell r="B4297" t="str">
            <v>CAMADA SEPARADORA DE FILME DE POLIETILENO 20 A 25 MICRA</v>
          </cell>
          <cell r="C4297" t="str">
            <v xml:space="preserve">M2    </v>
          </cell>
          <cell r="D4297">
            <v>1.33</v>
          </cell>
        </row>
        <row r="4298">
          <cell r="A4298">
            <v>38366</v>
          </cell>
          <cell r="B4298" t="str">
            <v>PAPEL KRAFT BETUMADO</v>
          </cell>
          <cell r="C4298" t="str">
            <v xml:space="preserve">M2    </v>
          </cell>
          <cell r="D4298">
            <v>3.53</v>
          </cell>
        </row>
        <row r="4299">
          <cell r="A4299">
            <v>38367</v>
          </cell>
          <cell r="B4299" t="str">
            <v>ESPATULA DE ACO INOX COM CABO DE MADEIRA, LARGURA 8 CM</v>
          </cell>
          <cell r="C4299" t="str">
            <v xml:space="preserve">UN    </v>
          </cell>
          <cell r="D4299">
            <v>9.99</v>
          </cell>
        </row>
        <row r="4300">
          <cell r="A4300">
            <v>38368</v>
          </cell>
          <cell r="B4300" t="str">
            <v>ESPATULA DE PLASTICO LISA, LARGURA 10 CM</v>
          </cell>
          <cell r="C4300" t="str">
            <v xml:space="preserve">UN    </v>
          </cell>
          <cell r="D4300">
            <v>5.39</v>
          </cell>
        </row>
        <row r="4301">
          <cell r="A4301">
            <v>38369</v>
          </cell>
          <cell r="B4301" t="str">
            <v>DESEMPENADEIRA DE ACO DENTADA 12 X *25* CM, DENTES 8 X 8 MM, CABO FECHADO DE MADEIRA</v>
          </cell>
          <cell r="C4301" t="str">
            <v xml:space="preserve">UN    </v>
          </cell>
          <cell r="D4301">
            <v>10</v>
          </cell>
        </row>
        <row r="4302">
          <cell r="A4302">
            <v>38370</v>
          </cell>
          <cell r="B4302" t="str">
            <v>DESEMPENADEIRA DE ACO LISA 12 X *25* CM COM CABO FECHADO DE MADEIRA</v>
          </cell>
          <cell r="C4302" t="str">
            <v xml:space="preserve">UN    </v>
          </cell>
          <cell r="D4302">
            <v>10</v>
          </cell>
        </row>
        <row r="4303">
          <cell r="A4303">
            <v>38372</v>
          </cell>
          <cell r="B4303" t="str">
            <v>DESEMPENADEIRA PLASTICA LISA *14 X 27* CM</v>
          </cell>
          <cell r="C4303" t="str">
            <v xml:space="preserve">UN    </v>
          </cell>
          <cell r="D4303">
            <v>13.86</v>
          </cell>
        </row>
        <row r="4304">
          <cell r="A4304">
            <v>38374</v>
          </cell>
          <cell r="B4304" t="str">
            <v>CADEIRA SUSPENSA MANUAL / BALANCIM INDIVIDUAL (NBR 14751)</v>
          </cell>
          <cell r="C4304" t="str">
            <v xml:space="preserve">UN    </v>
          </cell>
          <cell r="D4304">
            <v>794.14</v>
          </cell>
        </row>
        <row r="4305">
          <cell r="A4305">
            <v>38376</v>
          </cell>
          <cell r="B4305" t="str">
            <v>PRUMO DE PAREDE EM ACO 700 A 750 G</v>
          </cell>
          <cell r="C4305" t="str">
            <v xml:space="preserve">UN    </v>
          </cell>
          <cell r="D4305">
            <v>22.9</v>
          </cell>
        </row>
        <row r="4306">
          <cell r="A4306">
            <v>38377</v>
          </cell>
          <cell r="B4306" t="str">
            <v>PRUMO DE CENTRO EM ACO *400* G</v>
          </cell>
          <cell r="C4306" t="str">
            <v xml:space="preserve">UN    </v>
          </cell>
          <cell r="D4306">
            <v>20.079999999999998</v>
          </cell>
        </row>
        <row r="4307">
          <cell r="A4307">
            <v>38379</v>
          </cell>
          <cell r="B4307" t="str">
            <v>REGUA DE ALUMINIO PARA PEDREIRO 2 X 1 "</v>
          </cell>
          <cell r="C4307" t="str">
            <v xml:space="preserve">M     </v>
          </cell>
          <cell r="D4307">
            <v>26.87</v>
          </cell>
        </row>
        <row r="4308">
          <cell r="A4308">
            <v>38380</v>
          </cell>
          <cell r="B4308" t="str">
            <v>ESQUADRO DE ACO 12 " (300 MM), CABO DE ALUMINIO</v>
          </cell>
          <cell r="C4308" t="str">
            <v xml:space="preserve">UN    </v>
          </cell>
          <cell r="D4308">
            <v>15.88</v>
          </cell>
        </row>
        <row r="4309">
          <cell r="A4309">
            <v>38381</v>
          </cell>
          <cell r="B4309" t="str">
            <v>BANDEJA DE PINTURA PARA ROLO 23 CM</v>
          </cell>
          <cell r="C4309" t="str">
            <v xml:space="preserve">UN    </v>
          </cell>
          <cell r="D4309">
            <v>6.84</v>
          </cell>
        </row>
        <row r="4310">
          <cell r="A4310">
            <v>38382</v>
          </cell>
          <cell r="B4310" t="str">
            <v>LINHA DE PEDREIRO LISA 100 M</v>
          </cell>
          <cell r="C4310" t="str">
            <v xml:space="preserve">UN    </v>
          </cell>
          <cell r="D4310">
            <v>8.02</v>
          </cell>
        </row>
        <row r="4311">
          <cell r="A4311">
            <v>38383</v>
          </cell>
          <cell r="B4311" t="str">
            <v>LIXA D'AGUA EM FOLHA, GRAO 100</v>
          </cell>
          <cell r="C4311" t="str">
            <v xml:space="preserve">UN    </v>
          </cell>
          <cell r="D4311">
            <v>1.5</v>
          </cell>
        </row>
        <row r="4312">
          <cell r="A4312">
            <v>38384</v>
          </cell>
          <cell r="B4312" t="str">
            <v>ESTILETE DE METAL, LAMINA 18 MM</v>
          </cell>
          <cell r="C4312" t="str">
            <v xml:space="preserve">UN    </v>
          </cell>
          <cell r="D4312">
            <v>13.97</v>
          </cell>
        </row>
        <row r="4313">
          <cell r="A4313">
            <v>38385</v>
          </cell>
          <cell r="B4313" t="str">
            <v>MISTURADOR MANUAL DE TINTAS PARA FURADEIRA, HASTE METALICA *60* CM, COM HELICE  (MEXEDOR DE TINTA)</v>
          </cell>
          <cell r="C4313" t="str">
            <v xml:space="preserve">UN    </v>
          </cell>
          <cell r="D4313">
            <v>32.869999999999997</v>
          </cell>
        </row>
        <row r="4314">
          <cell r="A4314">
            <v>38386</v>
          </cell>
          <cell r="B4314" t="str">
            <v>PINCEL CHATO (TRINCHA) CERDAS GRIS 1.1/2 " (38 MM)</v>
          </cell>
          <cell r="C4314" t="str">
            <v xml:space="preserve">UN    </v>
          </cell>
          <cell r="D4314">
            <v>3.52</v>
          </cell>
        </row>
        <row r="4315">
          <cell r="A4315">
            <v>38390</v>
          </cell>
          <cell r="B4315" t="str">
            <v>ROLO DE LA DE CARNEIRO 23 CM (SEM CABO)</v>
          </cell>
          <cell r="C4315" t="str">
            <v xml:space="preserve">UN    </v>
          </cell>
          <cell r="D4315">
            <v>24.17</v>
          </cell>
        </row>
        <row r="4316">
          <cell r="A4316">
            <v>38392</v>
          </cell>
          <cell r="B4316" t="str">
            <v>PROLONGADOR/EXTENSOR PARA ROLO DE PINTURA 3 M</v>
          </cell>
          <cell r="C4316" t="str">
            <v xml:space="preserve">UN    </v>
          </cell>
          <cell r="D4316">
            <v>38.909999999999997</v>
          </cell>
        </row>
        <row r="4317">
          <cell r="A4317">
            <v>38393</v>
          </cell>
          <cell r="B4317" t="str">
            <v>ROLO DE ESPUMA POLIESTER 23 CM (SEM CABO)</v>
          </cell>
          <cell r="C4317" t="str">
            <v xml:space="preserve">UN    </v>
          </cell>
          <cell r="D4317">
            <v>10.9</v>
          </cell>
        </row>
        <row r="4318">
          <cell r="A4318">
            <v>38394</v>
          </cell>
          <cell r="B4318" t="str">
            <v>KIT ACESSORIOS PARA COMPRESSOR DE AR, 5 PECAS (PISTOLAS PINTURA, LIMPEZA E PULVERIZACAO, CALIBRADOR E MANGUEIRA)</v>
          </cell>
          <cell r="C4318" t="str">
            <v xml:space="preserve">UN    </v>
          </cell>
          <cell r="D4318">
            <v>220.45</v>
          </cell>
        </row>
        <row r="4319">
          <cell r="A4319">
            <v>38395</v>
          </cell>
          <cell r="B4319" t="str">
            <v>BLOCO DE ESPUMA MULTIUSO *23 X 13 X 8* CM</v>
          </cell>
          <cell r="C4319" t="str">
            <v xml:space="preserve">UN    </v>
          </cell>
          <cell r="D4319">
            <v>5.71</v>
          </cell>
        </row>
        <row r="4320">
          <cell r="A4320">
            <v>38396</v>
          </cell>
          <cell r="B4320" t="str">
            <v>SELADOR HORIZONTAL PARA FITA DE ACO 1 "</v>
          </cell>
          <cell r="C4320" t="str">
            <v xml:space="preserve">UN    </v>
          </cell>
          <cell r="D4320">
            <v>371.86</v>
          </cell>
        </row>
        <row r="4321">
          <cell r="A4321">
            <v>38397</v>
          </cell>
          <cell r="B4321" t="str">
            <v>PASTA DESENGRAXANTE PARA MAOS</v>
          </cell>
          <cell r="C4321" t="str">
            <v xml:space="preserve">KG    </v>
          </cell>
          <cell r="D4321">
            <v>3.15</v>
          </cell>
        </row>
        <row r="4322">
          <cell r="A4322">
            <v>38399</v>
          </cell>
          <cell r="B4322" t="str">
            <v>BOLSA DE LONA PARA FERRAMENTAS *50 X 35 X 25* CM</v>
          </cell>
          <cell r="C4322" t="str">
            <v xml:space="preserve">UN    </v>
          </cell>
          <cell r="D4322">
            <v>123.47</v>
          </cell>
        </row>
        <row r="4323">
          <cell r="A4323">
            <v>38400</v>
          </cell>
          <cell r="B4323" t="str">
            <v>VASSOURA 40 CM COM CABO</v>
          </cell>
          <cell r="C4323" t="str">
            <v xml:space="preserve">UN    </v>
          </cell>
          <cell r="D4323">
            <v>10.35</v>
          </cell>
        </row>
        <row r="4324">
          <cell r="A4324">
            <v>38401</v>
          </cell>
          <cell r="B4324" t="str">
            <v>RODO PARA CHAO 40 CM COM CABO</v>
          </cell>
          <cell r="C4324" t="str">
            <v xml:space="preserve">UN    </v>
          </cell>
          <cell r="D4324">
            <v>7.39</v>
          </cell>
        </row>
        <row r="4325">
          <cell r="A4325">
            <v>38402</v>
          </cell>
          <cell r="B4325" t="str">
            <v>PA DE LIXO PLASTICA, CABO LONGO</v>
          </cell>
          <cell r="C4325" t="str">
            <v xml:space="preserve">UN    </v>
          </cell>
          <cell r="D4325">
            <v>6.21</v>
          </cell>
        </row>
        <row r="4326">
          <cell r="A4326">
            <v>38403</v>
          </cell>
          <cell r="B4326" t="str">
            <v>ENXADA ESTREITA *25 X 23* CM COM CABO</v>
          </cell>
          <cell r="C4326" t="str">
            <v xml:space="preserve">UN    </v>
          </cell>
          <cell r="D4326">
            <v>24.75</v>
          </cell>
        </row>
        <row r="4327">
          <cell r="A4327">
            <v>38404</v>
          </cell>
          <cell r="B4327" t="str">
            <v>CONCRETO USINADO BOMBEAVEL, CLASSE DE RESISTENCIA C20, COM BRITA 0 E 1, SLUMP = 130 +/- 20 MM, EXCLUI SERVICO DE BOMBEAMENTO (NBR 8953)</v>
          </cell>
          <cell r="C4327" t="str">
            <v xml:space="preserve">M3    </v>
          </cell>
          <cell r="D4327">
            <v>348.3</v>
          </cell>
        </row>
        <row r="4328">
          <cell r="A4328">
            <v>38405</v>
          </cell>
          <cell r="B4328" t="str">
            <v>CONCRETO USINADO BOMBEAVEL, CLASSE DE RESISTENCIA C25, COM BRITA 0 E 1, SLUMP = 130 +/- 20 MM, EXCLUI SERVICO DE BOMBEAMENTO (NBR 8953)</v>
          </cell>
          <cell r="C4328" t="str">
            <v xml:space="preserve">M3    </v>
          </cell>
          <cell r="D4328">
            <v>369.2</v>
          </cell>
        </row>
        <row r="4329">
          <cell r="A4329">
            <v>38406</v>
          </cell>
          <cell r="B4329" t="str">
            <v>CONCRETO USINADO BOMBEAVEL, CLASSE DE RESISTENCIA C30, COM BRITA 0 E 1, SLUMP = 130 +/- 20 MM, EXCLUI SERVICO DE BOMBEAMENTO (NBR 8953)</v>
          </cell>
          <cell r="C4329" t="str">
            <v xml:space="preserve">M3    </v>
          </cell>
          <cell r="D4329">
            <v>387.91</v>
          </cell>
        </row>
        <row r="4330">
          <cell r="A4330">
            <v>38408</v>
          </cell>
          <cell r="B4330" t="str">
            <v>CONCRETO USINADO BOMBEAVEL, CLASSE DE RESISTENCIA C25, COM BRITA 0 E 1, SLUMP = 190 +/- 20 MM, EXCLUI SERVICO DE BOMBEAMENTO (NBR 8953)</v>
          </cell>
          <cell r="C4330" t="str">
            <v xml:space="preserve">M3    </v>
          </cell>
          <cell r="D4330">
            <v>383.91</v>
          </cell>
        </row>
        <row r="4331">
          <cell r="A4331">
            <v>38409</v>
          </cell>
          <cell r="B4331" t="str">
            <v>CONCRETO USINADO BOMBEAVEL, CLASSE DE RESISTENCIA C30, COM BRITA 0 E 1, SLUMP = 190 +/- 20 MM, EXCLUI SERVICO DE BOMBEAMENTO (NBR 8953)</v>
          </cell>
          <cell r="C4331" t="str">
            <v xml:space="preserve">M3    </v>
          </cell>
          <cell r="D4331">
            <v>413.83</v>
          </cell>
        </row>
        <row r="4332">
          <cell r="A4332">
            <v>38410</v>
          </cell>
          <cell r="B4332" t="str">
            <v>PENEIRA ROTATIVA COM MOTOR ELETRICO TRIFASICO DE 2 CV, CILINDRO DE 1 M X 0,60 M, COM FUROS DE 3,17 MM</v>
          </cell>
          <cell r="C4332" t="str">
            <v xml:space="preserve">UN    </v>
          </cell>
          <cell r="D4332">
            <v>10393.459999999999</v>
          </cell>
        </row>
        <row r="4333">
          <cell r="A4333">
            <v>38411</v>
          </cell>
          <cell r="B4333" t="str">
            <v>DOSADOR DE AREIA, CAPACIDADE DE *26* LITROS</v>
          </cell>
          <cell r="C4333" t="str">
            <v xml:space="preserve">UN    </v>
          </cell>
          <cell r="D4333">
            <v>1173.45</v>
          </cell>
        </row>
        <row r="4334">
          <cell r="A4334">
            <v>38412</v>
          </cell>
          <cell r="B4334" t="str">
            <v>INVERSOR DE SOLDA MONOFASICO DE 160 A, POTENCIA DE 5400 W, TENSAO DE 220 V, TURBO VENTILADO, PROTECAO POR FUSIVEL TERMICO, PARA ELETRODOS DE 2,0 A 4,0 MM</v>
          </cell>
          <cell r="C4334" t="str">
            <v xml:space="preserve">UN    </v>
          </cell>
          <cell r="D4334">
            <v>1024.33</v>
          </cell>
        </row>
        <row r="4335">
          <cell r="A4335">
            <v>38413</v>
          </cell>
          <cell r="B4335" t="str">
            <v>LIXADEIRA ELETRICA ANGULAR, PARA DISCO DE 7 " (180 MM), POTENCIA DE 2.200 W, *5.000* RPM, 220 V</v>
          </cell>
          <cell r="C4335" t="str">
            <v xml:space="preserve">UN    </v>
          </cell>
          <cell r="D4335">
            <v>862.62</v>
          </cell>
        </row>
        <row r="4336">
          <cell r="A4336">
            <v>38414</v>
          </cell>
          <cell r="B4336" t="str">
            <v>TERMOFUSORA PARA TUBOS E CONEXOES EM PPR COM DIAMETROS DE 75 A 110 MM, POTENCIA DE *1100* W, TENSAO 220 V</v>
          </cell>
          <cell r="C4336" t="str">
            <v xml:space="preserve">UN    </v>
          </cell>
          <cell r="D4336">
            <v>1310.31</v>
          </cell>
        </row>
        <row r="4337">
          <cell r="A4337">
            <v>38415</v>
          </cell>
          <cell r="B4337" t="str">
            <v>TERMOFUSORA PARA TUBOS E CONEXOES EM PPR COM DIAMETROS DE 20 A 63 MM, POTENCIA DE 800 W, TENSAO 220 V</v>
          </cell>
          <cell r="C4337" t="str">
            <v xml:space="preserve">UN    </v>
          </cell>
          <cell r="D4337">
            <v>933.59</v>
          </cell>
        </row>
        <row r="4338">
          <cell r="A4338">
            <v>38418</v>
          </cell>
          <cell r="B4338" t="str">
            <v>BUCHA DE REDUCAO, PVC, LONGA, SERIE R, DN 50 X 40 MM, PARA ESGOTO PREDIAL</v>
          </cell>
          <cell r="C4338" t="str">
            <v xml:space="preserve">UN    </v>
          </cell>
          <cell r="D4338">
            <v>3.02</v>
          </cell>
        </row>
        <row r="4339">
          <cell r="A4339">
            <v>38421</v>
          </cell>
          <cell r="B4339" t="str">
            <v>CURVA DE PVC, 90 GRAUS, SERIE R, DN 50 MM, PARA ESGOTO PREDIAL</v>
          </cell>
          <cell r="C4339" t="str">
            <v xml:space="preserve">UN    </v>
          </cell>
          <cell r="D4339">
            <v>17.829999999999998</v>
          </cell>
        </row>
        <row r="4340">
          <cell r="A4340">
            <v>38422</v>
          </cell>
          <cell r="B4340" t="str">
            <v>CURVA DE PVC, 90 GRAUS, SERIE R, DN 75 MM, PARA ESGOTO PREDIAL</v>
          </cell>
          <cell r="C4340" t="str">
            <v xml:space="preserve">UN    </v>
          </cell>
          <cell r="D4340">
            <v>20.079999999999998</v>
          </cell>
        </row>
        <row r="4341">
          <cell r="A4341">
            <v>38423</v>
          </cell>
          <cell r="B4341" t="str">
            <v>CURVA DE PVC, 90 GRAUS, SERIE R, DN 100 MM, PARA ESGOTO PREDIAL</v>
          </cell>
          <cell r="C4341" t="str">
            <v xml:space="preserve">UN    </v>
          </cell>
          <cell r="D4341">
            <v>31.4</v>
          </cell>
        </row>
        <row r="4342">
          <cell r="A4342">
            <v>38424</v>
          </cell>
          <cell r="B4342" t="str">
            <v>CURVA DE PVC, 90 GRAUS, SERIE R, DN 150 MM, PARA ESGOTO PREDIAL</v>
          </cell>
          <cell r="C4342" t="str">
            <v xml:space="preserve">UN    </v>
          </cell>
          <cell r="D4342">
            <v>47.05</v>
          </cell>
        </row>
        <row r="4343">
          <cell r="A4343">
            <v>38425</v>
          </cell>
          <cell r="B4343" t="str">
            <v>CURVA DE PVC, 45 GRAUS, SERIE R, DN 75 MM, PARA ESGOTO PREDIAL</v>
          </cell>
          <cell r="C4343" t="str">
            <v xml:space="preserve">UN    </v>
          </cell>
          <cell r="D4343">
            <v>9.5500000000000007</v>
          </cell>
        </row>
        <row r="4344">
          <cell r="A4344">
            <v>38426</v>
          </cell>
          <cell r="B4344" t="str">
            <v>CURVA DE PVC, 45 GRAUS, SERIE R, DN 100 MM, PARA ESGOTO PREDIAL</v>
          </cell>
          <cell r="C4344" t="str">
            <v xml:space="preserve">UN    </v>
          </cell>
          <cell r="D4344">
            <v>18.34</v>
          </cell>
        </row>
        <row r="4345">
          <cell r="A4345">
            <v>38427</v>
          </cell>
          <cell r="B4345" t="str">
            <v>CURVA DE PVC, 45 GRAUS, SERIE R, DN 150 MM, PARA ESGOTO PREDIAL</v>
          </cell>
          <cell r="C4345" t="str">
            <v xml:space="preserve">UN    </v>
          </cell>
          <cell r="D4345">
            <v>37.64</v>
          </cell>
        </row>
        <row r="4346">
          <cell r="A4346">
            <v>38428</v>
          </cell>
          <cell r="B4346" t="str">
            <v>CONECTOR, CPVC, SOLDAVEL, 22 MM X 3/4", PARA AGUA QUENTE</v>
          </cell>
          <cell r="C4346" t="str">
            <v xml:space="preserve">UN    </v>
          </cell>
          <cell r="D4346">
            <v>19.440000000000001</v>
          </cell>
        </row>
        <row r="4347">
          <cell r="A4347">
            <v>38429</v>
          </cell>
          <cell r="B4347" t="str">
            <v>JOELHO DE TRANSICAO, CPVC, SOLDAVEL, 90 GRAUS, 15 MM X 1/2", PARA AGUA QUENTE</v>
          </cell>
          <cell r="C4347" t="str">
            <v xml:space="preserve">UN    </v>
          </cell>
          <cell r="D4347">
            <v>8.4700000000000006</v>
          </cell>
        </row>
        <row r="4348">
          <cell r="A4348">
            <v>38430</v>
          </cell>
          <cell r="B4348" t="str">
            <v>JOELHO DE TRANSICAO, CPVC, SOLDAVEL, 90 GRAUS, 22 MM X 3/4", PARA AGUA QUENTE</v>
          </cell>
          <cell r="C4348" t="str">
            <v xml:space="preserve">UN    </v>
          </cell>
          <cell r="D4348">
            <v>17.16</v>
          </cell>
        </row>
        <row r="4349">
          <cell r="A4349">
            <v>38431</v>
          </cell>
          <cell r="B4349" t="str">
            <v>JOELHO DE TRANSICAO, CPVC, SOLDAVEL, 90 GRAUS, 22 MM X 1/2", PARA AGUA QUENTE</v>
          </cell>
          <cell r="C4349" t="str">
            <v xml:space="preserve">UN    </v>
          </cell>
          <cell r="D4349">
            <v>13.43</v>
          </cell>
        </row>
        <row r="4350">
          <cell r="A4350">
            <v>38433</v>
          </cell>
          <cell r="B4350" t="str">
            <v>JOELHO PPR, 45 GRAUS, SOLDAVEL, DN 32 MM, PARA AGUA QUENTE PREDIAL</v>
          </cell>
          <cell r="C4350" t="str">
            <v xml:space="preserve">UN    </v>
          </cell>
          <cell r="D4350">
            <v>2.5099999999999998</v>
          </cell>
        </row>
        <row r="4351">
          <cell r="A4351">
            <v>38434</v>
          </cell>
          <cell r="B4351" t="str">
            <v>JOELHO PPR, 90 GRAUS, SOLDAVEL, DN 32 MM, PARA AGUA QUENTE PREDIAL</v>
          </cell>
          <cell r="C4351" t="str">
            <v xml:space="preserve">UN    </v>
          </cell>
          <cell r="D4351">
            <v>2.54</v>
          </cell>
        </row>
        <row r="4352">
          <cell r="A4352">
            <v>38435</v>
          </cell>
          <cell r="B4352" t="str">
            <v>JOELHO PPR, 90 GRAUS, SOLDAVEL, DN 40 MM, PARA AGUA QUENTE PREDIAL</v>
          </cell>
          <cell r="C4352" t="str">
            <v xml:space="preserve">UN    </v>
          </cell>
          <cell r="D4352">
            <v>4.83</v>
          </cell>
        </row>
        <row r="4353">
          <cell r="A4353">
            <v>38436</v>
          </cell>
          <cell r="B4353" t="str">
            <v>JOELHO PPR, 90 GRAUS, SOLDAVEL, DN 50 MM, PARA AGUA QUENTE PREDIAL</v>
          </cell>
          <cell r="C4353" t="str">
            <v xml:space="preserve">UN    </v>
          </cell>
          <cell r="D4353">
            <v>9.98</v>
          </cell>
        </row>
        <row r="4354">
          <cell r="A4354">
            <v>38437</v>
          </cell>
          <cell r="B4354" t="str">
            <v>JOELHO PPR, 90 GRAUS, SOLDAVEL, DN 63 MM, PARA AGUA QUENTE PREDIAL</v>
          </cell>
          <cell r="C4354" t="str">
            <v xml:space="preserve">UN    </v>
          </cell>
          <cell r="D4354">
            <v>14.99</v>
          </cell>
        </row>
        <row r="4355">
          <cell r="A4355">
            <v>38438</v>
          </cell>
          <cell r="B4355" t="str">
            <v>JOELHO PPR, 90 GRAUS, SOLDAVEL, DN 75 MM, PARA AGUA QUENTE PREDIAL</v>
          </cell>
          <cell r="C4355" t="str">
            <v xml:space="preserve">UN    </v>
          </cell>
          <cell r="D4355">
            <v>37.880000000000003</v>
          </cell>
        </row>
        <row r="4356">
          <cell r="A4356">
            <v>38439</v>
          </cell>
          <cell r="B4356" t="str">
            <v>JOELHO PPR, 90 GRAUS, SOLDAVEL, DN 90 MM, PARA AGUA QUENTE PREDIAL</v>
          </cell>
          <cell r="C4356" t="str">
            <v xml:space="preserve">UN    </v>
          </cell>
          <cell r="D4356">
            <v>57.74</v>
          </cell>
        </row>
        <row r="4357">
          <cell r="A4357">
            <v>38440</v>
          </cell>
          <cell r="B4357" t="str">
            <v>JOELHO PPR, 90 GRAUS, SOLDAVEL, DN 110 MM, PARA AGUA QUENTE PREDIAL</v>
          </cell>
          <cell r="C4357" t="str">
            <v xml:space="preserve">UN    </v>
          </cell>
          <cell r="D4357">
            <v>86.6</v>
          </cell>
        </row>
        <row r="4358">
          <cell r="A4358">
            <v>38441</v>
          </cell>
          <cell r="B4358" t="str">
            <v>LUVA PPR, SOLDAVEL, DN 32 MM, PARA AGUA QUENTE PREDIAL</v>
          </cell>
          <cell r="C4358" t="str">
            <v xml:space="preserve">UN    </v>
          </cell>
          <cell r="D4358">
            <v>1.79</v>
          </cell>
        </row>
        <row r="4359">
          <cell r="A4359">
            <v>38442</v>
          </cell>
          <cell r="B4359" t="str">
            <v>LUVA PPR, SOLDAVEL, DN 40 MM, PARA AGUA QUENTE PREDIAL</v>
          </cell>
          <cell r="C4359" t="str">
            <v xml:space="preserve">UN    </v>
          </cell>
          <cell r="D4359">
            <v>4.57</v>
          </cell>
        </row>
        <row r="4360">
          <cell r="A4360">
            <v>38443</v>
          </cell>
          <cell r="B4360" t="str">
            <v>LUVA PPR, SOLDAVEL, DN 50 MM, PARA AGUA QUENTE PREDIAL</v>
          </cell>
          <cell r="C4360" t="str">
            <v xml:space="preserve">UN    </v>
          </cell>
          <cell r="D4360">
            <v>6.9</v>
          </cell>
        </row>
        <row r="4361">
          <cell r="A4361">
            <v>38444</v>
          </cell>
          <cell r="B4361" t="str">
            <v>LUVA PPR, SOLDAVEL, DN 63 MM, PARA AGUA QUENTE PREDIAL</v>
          </cell>
          <cell r="C4361" t="str">
            <v xml:space="preserve">UN    </v>
          </cell>
          <cell r="D4361">
            <v>10.27</v>
          </cell>
        </row>
        <row r="4362">
          <cell r="A4362">
            <v>38445</v>
          </cell>
          <cell r="B4362" t="str">
            <v>LUVA PPR, SOLDAVEL, DN 75 MM, PARA AGUA QUENTE PREDIAL</v>
          </cell>
          <cell r="C4362" t="str">
            <v xml:space="preserve">UN    </v>
          </cell>
          <cell r="D4362">
            <v>24.13</v>
          </cell>
        </row>
        <row r="4363">
          <cell r="A4363">
            <v>38446</v>
          </cell>
          <cell r="B4363" t="str">
            <v>LUVA PPR, SOLDAVEL, DN 90 MM, PARA AGUA QUENTE PREDIAL</v>
          </cell>
          <cell r="C4363" t="str">
            <v xml:space="preserve">UN    </v>
          </cell>
          <cell r="D4363">
            <v>38.950000000000003</v>
          </cell>
        </row>
        <row r="4364">
          <cell r="A4364">
            <v>38447</v>
          </cell>
          <cell r="B4364" t="str">
            <v>LUVA PPR, SOLDAVEL, DN 110 MM, PARA AGUA QUENTE PREDIAL</v>
          </cell>
          <cell r="C4364" t="str">
            <v xml:space="preserve">UN    </v>
          </cell>
          <cell r="D4364">
            <v>62.33</v>
          </cell>
        </row>
        <row r="4365">
          <cell r="A4365">
            <v>38448</v>
          </cell>
          <cell r="B4365" t="str">
            <v>TE DE INSPECAO, PVC, SERIE R, 150 X 100 MM, PARA ESGOTO PREDIAL</v>
          </cell>
          <cell r="C4365" t="str">
            <v xml:space="preserve">UN    </v>
          </cell>
          <cell r="D4365">
            <v>144.16999999999999</v>
          </cell>
        </row>
        <row r="4366">
          <cell r="A4366">
            <v>38449</v>
          </cell>
          <cell r="B4366" t="str">
            <v>JOELHO PARA PE DE COLUNA, 45 GRAUS, SERIE R, DN 100 MM, PARA ESGOTO PREDIAL</v>
          </cell>
          <cell r="C4366" t="str">
            <v xml:space="preserve">UN    </v>
          </cell>
          <cell r="D4366">
            <v>20.48</v>
          </cell>
        </row>
        <row r="4367">
          <cell r="A4367">
            <v>38454</v>
          </cell>
          <cell r="B4367" t="str">
            <v>TE MISTURADOR, PPR, F M M, DN 20 X 20 MM, PARA AGUA QUENTE PREDIAL</v>
          </cell>
          <cell r="C4367" t="str">
            <v xml:space="preserve">UN    </v>
          </cell>
          <cell r="D4367">
            <v>3.64</v>
          </cell>
        </row>
        <row r="4368">
          <cell r="A4368">
            <v>38455</v>
          </cell>
          <cell r="B4368" t="str">
            <v>TE MISTURADOR, PPR, F M M, DN 25 X 25 MM, PARA AGUA QUENTE PREDIAL</v>
          </cell>
          <cell r="C4368" t="str">
            <v xml:space="preserve">UN    </v>
          </cell>
          <cell r="D4368">
            <v>3.33</v>
          </cell>
        </row>
        <row r="4369">
          <cell r="A4369">
            <v>38456</v>
          </cell>
          <cell r="B4369" t="str">
            <v>TE NORMAL, PPR, SOLDAVEL, 90 GRAUS, DN 32 X 32 X 32 MM, PARA AGUA QUENTE PREDIAL</v>
          </cell>
          <cell r="C4369" t="str">
            <v xml:space="preserve">UN    </v>
          </cell>
          <cell r="D4369">
            <v>3.46</v>
          </cell>
        </row>
        <row r="4370">
          <cell r="A4370">
            <v>38457</v>
          </cell>
          <cell r="B4370" t="str">
            <v>TE NORMAL, PPR, SOLDAVEL, 90 GRAUS, DN 40 X 40 X 40 MM, PARA AGUA QUENTE PREDIAL</v>
          </cell>
          <cell r="C4370" t="str">
            <v xml:space="preserve">UN    </v>
          </cell>
          <cell r="D4370">
            <v>7.81</v>
          </cell>
        </row>
        <row r="4371">
          <cell r="A4371">
            <v>38458</v>
          </cell>
          <cell r="B4371" t="str">
            <v>TE NORMAL, PPR, SOLDAVEL, 90 GRAUS, DN 50 X 50 X 50 MM, PARA AGUA QUENTE PREDIAL</v>
          </cell>
          <cell r="C4371" t="str">
            <v xml:space="preserve">UN    </v>
          </cell>
          <cell r="D4371">
            <v>10.47</v>
          </cell>
        </row>
        <row r="4372">
          <cell r="A4372">
            <v>38459</v>
          </cell>
          <cell r="B4372" t="str">
            <v>TE NORMAL, PPR, SOLDAVEL, 90 GRAUS, DN 63 X 63 X 63 MM, PARA AGUA QUENTE PREDIAL</v>
          </cell>
          <cell r="C4372" t="str">
            <v xml:space="preserve">UN    </v>
          </cell>
          <cell r="D4372">
            <v>18.48</v>
          </cell>
        </row>
        <row r="4373">
          <cell r="A4373">
            <v>38460</v>
          </cell>
          <cell r="B4373" t="str">
            <v>TE NORMAL, PPR, SOLDAVEL, 90 GRAUS, DN 75 X 75 X 75 MM, PARA AGUA QUENTE PREDIAL</v>
          </cell>
          <cell r="C4373" t="str">
            <v xml:space="preserve">UN    </v>
          </cell>
          <cell r="D4373">
            <v>38.590000000000003</v>
          </cell>
        </row>
        <row r="4374">
          <cell r="A4374">
            <v>38461</v>
          </cell>
          <cell r="B4374" t="str">
            <v>TE NORMAL, PPR, SOLDAVEL, 90 GRAUS, DN 90 X 90 X 90 MM, PARA AGUA QUENTE PREDIAL</v>
          </cell>
          <cell r="C4374" t="str">
            <v xml:space="preserve">UN    </v>
          </cell>
          <cell r="D4374">
            <v>58.87</v>
          </cell>
        </row>
        <row r="4375">
          <cell r="A4375">
            <v>38462</v>
          </cell>
          <cell r="B4375" t="str">
            <v>TE NORMAL, PPR, SOLDAVEL, 90 GRAUS, DN 110 X 110 X 110 MM, PARA AGUA QUENTE PREDIAL</v>
          </cell>
          <cell r="C4375" t="str">
            <v xml:space="preserve">UN    </v>
          </cell>
          <cell r="D4375">
            <v>94.22</v>
          </cell>
        </row>
        <row r="4376">
          <cell r="A4376">
            <v>38463</v>
          </cell>
          <cell r="B4376" t="str">
            <v>MARTELO DE SOLDADOR/PICADOR DE SOLDA</v>
          </cell>
          <cell r="C4376" t="str">
            <v xml:space="preserve">UN    </v>
          </cell>
          <cell r="D4376">
            <v>22.02</v>
          </cell>
        </row>
        <row r="4377">
          <cell r="A4377">
            <v>38464</v>
          </cell>
          <cell r="B4377" t="str">
            <v>CONCRETO USINADO BOMBEAVEL, CLASSE DE RESISTENCIA C20, COM BRITA 0, SLUMP = 220 +/- 20 MM, INCLUI SERVICO DE BOMBEAMENTO (NBR 8953)</v>
          </cell>
          <cell r="C4377" t="str">
            <v xml:space="preserve">M3    </v>
          </cell>
          <cell r="D4377">
            <v>420.75</v>
          </cell>
        </row>
        <row r="4378">
          <cell r="A4378">
            <v>38465</v>
          </cell>
          <cell r="B4378" t="str">
            <v>TALHADEIRA COM PUNHO DE PROTECAO *20 X 250* MM</v>
          </cell>
          <cell r="C4378" t="str">
            <v xml:space="preserve">UN    </v>
          </cell>
          <cell r="D4378">
            <v>22.45</v>
          </cell>
        </row>
        <row r="4379">
          <cell r="A4379">
            <v>38467</v>
          </cell>
          <cell r="B4379" t="str">
            <v>ALICATE DE PRESSAO 11 " PARA SOLDA, TIPO C</v>
          </cell>
          <cell r="C4379" t="str">
            <v xml:space="preserve">UN    </v>
          </cell>
          <cell r="D4379">
            <v>47.71</v>
          </cell>
        </row>
        <row r="4380">
          <cell r="A4380">
            <v>38468</v>
          </cell>
          <cell r="B4380" t="str">
            <v>ALICATE DE PRESSAO 11 " PARA SOLDA, TIPO U</v>
          </cell>
          <cell r="C4380" t="str">
            <v xml:space="preserve">UN    </v>
          </cell>
          <cell r="D4380">
            <v>52.5</v>
          </cell>
        </row>
        <row r="4381">
          <cell r="A4381">
            <v>38469</v>
          </cell>
          <cell r="B4381" t="str">
            <v>ALICATE DE PRESSAO PARA SOLDA DE CHAPA 18 "</v>
          </cell>
          <cell r="C4381" t="str">
            <v xml:space="preserve">UN    </v>
          </cell>
          <cell r="D4381">
            <v>84.8</v>
          </cell>
        </row>
        <row r="4382">
          <cell r="A4382">
            <v>38470</v>
          </cell>
          <cell r="B4382" t="str">
            <v>ALICATE DE CORTE DIAGONAL 6 " COM ISOLAMENTO</v>
          </cell>
          <cell r="C4382" t="str">
            <v xml:space="preserve">UN    </v>
          </cell>
          <cell r="D4382">
            <v>28.9</v>
          </cell>
        </row>
        <row r="4383">
          <cell r="A4383">
            <v>38471</v>
          </cell>
          <cell r="B4383" t="str">
            <v>ALICATE PARA ANEIS DE PISTAO, CAPACIDADE 50 A 100 MM</v>
          </cell>
          <cell r="C4383" t="str">
            <v xml:space="preserve">UN    </v>
          </cell>
          <cell r="D4383">
            <v>68.180000000000007</v>
          </cell>
        </row>
        <row r="4384">
          <cell r="A4384">
            <v>38473</v>
          </cell>
          <cell r="B4384" t="str">
            <v>MACARICO DE SOLDA 201 PARA EXTENSAO GLP OU ACETILENO</v>
          </cell>
          <cell r="C4384" t="str">
            <v xml:space="preserve">UN    </v>
          </cell>
          <cell r="D4384">
            <v>90.66</v>
          </cell>
        </row>
        <row r="4385">
          <cell r="A4385">
            <v>38474</v>
          </cell>
          <cell r="B4385" t="str">
            <v>EXTENSAO DE SOLDA 201 GLP, E = *2,5 A 4,0* MM</v>
          </cell>
          <cell r="C4385" t="str">
            <v xml:space="preserve">UN    </v>
          </cell>
          <cell r="D4385">
            <v>26.93</v>
          </cell>
        </row>
        <row r="4386">
          <cell r="A4386">
            <v>38475</v>
          </cell>
          <cell r="B4386" t="str">
            <v>EXTENSAO DE SOLDA 201 ACETILENO, E = *1,5 A 2,5* MM</v>
          </cell>
          <cell r="C4386" t="str">
            <v xml:space="preserve">UN    </v>
          </cell>
          <cell r="D4386">
            <v>21.79</v>
          </cell>
        </row>
        <row r="4387">
          <cell r="A4387">
            <v>38476</v>
          </cell>
          <cell r="B4387" t="str">
            <v>ESCADA DUPLA DE ABRIR EM ALUMINIO, MODELO PINTOR, 8 DEGRAUS</v>
          </cell>
          <cell r="C4387" t="str">
            <v xml:space="preserve">UN    </v>
          </cell>
          <cell r="D4387">
            <v>186.03</v>
          </cell>
        </row>
        <row r="4388">
          <cell r="A4388">
            <v>38477</v>
          </cell>
          <cell r="B4388" t="str">
            <v>ESCADA EXTENSIVEL EM ALUMINIO COM 6,00 M ESTENDIDA</v>
          </cell>
          <cell r="C4388" t="str">
            <v xml:space="preserve">UN    </v>
          </cell>
          <cell r="D4388">
            <v>526.85</v>
          </cell>
        </row>
        <row r="4389">
          <cell r="A4389">
            <v>38538</v>
          </cell>
          <cell r="B4389" t="str">
            <v>ESTACA PRE-MOLDADA MACICA DE CONCRETO VIBRADO ARMADO, PARA CARGA DE 25 T, SECAO QUADRADA DE *16 X 16*, COM ANEL METALICO INCORPORADO A PECA (SOMENTE FORNECIMENTO)</v>
          </cell>
          <cell r="C4389" t="str">
            <v xml:space="preserve">M     </v>
          </cell>
          <cell r="D4389">
            <v>36.9</v>
          </cell>
        </row>
        <row r="4390">
          <cell r="A4390">
            <v>38539</v>
          </cell>
          <cell r="B4390" t="str">
            <v>ESTACA PRE-MOLDADA MACICA DE CONCRETO VIBRADO ARMADO, PARA CARGA DE 50 T, SECAO QUADRADA, COM ANEL METALICO INCORPORADO A PECA (SOMENTE FORNECIMENTO)</v>
          </cell>
          <cell r="C4390" t="str">
            <v xml:space="preserve">M     </v>
          </cell>
          <cell r="D4390">
            <v>50.17</v>
          </cell>
        </row>
        <row r="4391">
          <cell r="A4391">
            <v>38540</v>
          </cell>
          <cell r="B4391" t="str">
            <v>ESTACA PRE-MOLDADA VAZADA DE CONCRETO CENTRIFUGADO, PARA CARGA DE 100 T, SECAO CIRCULAR, COM ANEL METALICO INCORPORADO A PECA (SOMENTE FORNECIMENTO)</v>
          </cell>
          <cell r="C4391" t="str">
            <v xml:space="preserve">M     </v>
          </cell>
          <cell r="D4391">
            <v>128.59</v>
          </cell>
        </row>
        <row r="4392">
          <cell r="A4392">
            <v>38541</v>
          </cell>
          <cell r="B4392" t="str">
            <v>PERFURATRIZ COM TORRE METALICA PARA EXECUCAO DE ESTACA HELICE CONTINUA, PROFUNDIDADE MAXIMA DE 30 M, DIAMETRO MAXIMO DE 800 MM, POTENCIA INSTALADA DE 268 HP, MESA ROTATIVA COM TORQUE MAXIMO DE 170 KNM</v>
          </cell>
          <cell r="C4392" t="str">
            <v xml:space="preserve">UN    </v>
          </cell>
          <cell r="D4392">
            <v>2061315.77</v>
          </cell>
        </row>
        <row r="4393">
          <cell r="A4393">
            <v>38542</v>
          </cell>
          <cell r="B4393" t="str">
            <v>PERFURATRIZ COM TORRE METALICA PARA EXECUCAO DE ESTACA HELICE CONTINUA, PROFUNDIDADE MAXIMA DE 32 M, DIAMETRO MAXIMO DE 1000 MM, POTENCIA INSTALADA DE 350 HP, MESA ROTATIVA COM TORQUE MAXIMO DE 263 KNM</v>
          </cell>
          <cell r="C4393" t="str">
            <v xml:space="preserve">UN    </v>
          </cell>
          <cell r="D4393">
            <v>3205263.13</v>
          </cell>
        </row>
        <row r="4394">
          <cell r="A4394">
            <v>38543</v>
          </cell>
          <cell r="B4394" t="str">
            <v>PERFURATRIZ HIDRAULICA COM TRADO CURTO ACOPLADO, PROFUNDIDADE MAXIMA DE 20 M, DIAMETRO MAXIMO DE 1500 MM, POTENCIA INSTALADA DE 137 HP, MESA ROTATIVA COM TORQUE MAXIMO DE 30 KNM (INCLUI MONTAGEM, NAO INCLUI CAMINHAO)</v>
          </cell>
          <cell r="C4394" t="str">
            <v xml:space="preserve">UN    </v>
          </cell>
          <cell r="D4394">
            <v>784736.86</v>
          </cell>
        </row>
        <row r="4395">
          <cell r="A4395">
            <v>38544</v>
          </cell>
          <cell r="B4395" t="str">
            <v>MANTA DE POLIETILENO EXPANDIDO (PEBD) ANTICHAMAS, E = 8 MM</v>
          </cell>
          <cell r="C4395" t="str">
            <v xml:space="preserve">M2    </v>
          </cell>
          <cell r="D4395">
            <v>6.23</v>
          </cell>
        </row>
        <row r="4396">
          <cell r="A4396">
            <v>38545</v>
          </cell>
          <cell r="B4396" t="str">
            <v>MANTA DE POLIETILENO EXPANDIDO (PEBD), E = 5 MM</v>
          </cell>
          <cell r="C4396" t="str">
            <v xml:space="preserve">M2    </v>
          </cell>
          <cell r="D4396">
            <v>4</v>
          </cell>
        </row>
        <row r="4397">
          <cell r="A4397">
            <v>38546</v>
          </cell>
          <cell r="B4397" t="str">
            <v>ARGAMASSA USINADA AUTOADENSAVEL E AUTONIVELANTE PARA CONTRAPISO, INCLUI BOMBEAMENTO</v>
          </cell>
          <cell r="C4397" t="str">
            <v xml:space="preserve">M3    </v>
          </cell>
          <cell r="D4397">
            <v>390.1</v>
          </cell>
        </row>
        <row r="4398">
          <cell r="A4398">
            <v>38547</v>
          </cell>
          <cell r="B4398" t="str">
            <v>ALICATE DE CRIMPAR RJ11, RJ12 E RJ45</v>
          </cell>
          <cell r="C4398" t="str">
            <v xml:space="preserve">UN    </v>
          </cell>
          <cell r="D4398">
            <v>78.86</v>
          </cell>
        </row>
        <row r="4399">
          <cell r="A4399">
            <v>38548</v>
          </cell>
          <cell r="B4399" t="str">
            <v>CANALETA ESTRUTURAL CERAMICA, 14 X 19 X 19 CM, 6,0 MPA (NBR 15270)</v>
          </cell>
          <cell r="C4399" t="str">
            <v xml:space="preserve">UN    </v>
          </cell>
          <cell r="D4399">
            <v>1.1299999999999999</v>
          </cell>
        </row>
        <row r="4400">
          <cell r="A4400">
            <v>38588</v>
          </cell>
          <cell r="B4400" t="str">
            <v>MEIO BLOCO CONCRETO ESTRUTURAL 14 X 19 X 14 CM, FBK 4,5 MPA (NBR 6136)</v>
          </cell>
          <cell r="C4400" t="str">
            <v xml:space="preserve">UN    </v>
          </cell>
          <cell r="D4400">
            <v>1.26</v>
          </cell>
        </row>
        <row r="4401">
          <cell r="A4401">
            <v>38589</v>
          </cell>
          <cell r="B4401" t="str">
            <v>MEIO BLOCO CONCRETO ESTRUTURAL 14 X 19 X 19 CM, FBK 4,5 MPA (NBR 6136)</v>
          </cell>
          <cell r="C4401" t="str">
            <v xml:space="preserve">UN    </v>
          </cell>
          <cell r="D4401">
            <v>1.53</v>
          </cell>
        </row>
        <row r="4402">
          <cell r="A4402">
            <v>38590</v>
          </cell>
          <cell r="B4402" t="str">
            <v>BLOCO CONCRETO ESTRUTURAL 14 X 19 X 29 CM, FBK 4,5 MPA (NBR 6136)</v>
          </cell>
          <cell r="C4402" t="str">
            <v xml:space="preserve">UN    </v>
          </cell>
          <cell r="D4402">
            <v>2.2000000000000002</v>
          </cell>
        </row>
        <row r="4403">
          <cell r="A4403">
            <v>38591</v>
          </cell>
          <cell r="B4403" t="str">
            <v>BLOCO CONCRETO ESTRUTURAL 14 X 19 X 34 CM, FBK 4,5 MPA (NBR 6136)</v>
          </cell>
          <cell r="C4403" t="str">
            <v xml:space="preserve">UN    </v>
          </cell>
          <cell r="D4403">
            <v>2.4900000000000002</v>
          </cell>
        </row>
        <row r="4404">
          <cell r="A4404">
            <v>38592</v>
          </cell>
          <cell r="B4404" t="str">
            <v>MEIO BLOCO CONCRETO ESTRUTURAL 14 X 19 X 14 CM, FBK 14 MPA (NBR 6136)</v>
          </cell>
          <cell r="C4404" t="str">
            <v xml:space="preserve">UN    </v>
          </cell>
          <cell r="D4404">
            <v>2</v>
          </cell>
        </row>
        <row r="4405">
          <cell r="A4405">
            <v>38593</v>
          </cell>
          <cell r="B4405" t="str">
            <v>MEIO BLOCO CONCRETO ESTRUTURAL 14 X 19 X 19 CM, FBK 14 MPA (NBR 6136)</v>
          </cell>
          <cell r="C4405" t="str">
            <v xml:space="preserve">UN    </v>
          </cell>
          <cell r="D4405">
            <v>2.14</v>
          </cell>
        </row>
        <row r="4406">
          <cell r="A4406">
            <v>38594</v>
          </cell>
          <cell r="B4406" t="str">
            <v>MEIO BLOCO CONCRETO ESTRUTURAL 14 X 19 X 34 CM, FBK 14 MPA (NBR 6136)</v>
          </cell>
          <cell r="C4406" t="str">
            <v xml:space="preserve">UN    </v>
          </cell>
          <cell r="D4406">
            <v>3.18</v>
          </cell>
        </row>
        <row r="4407">
          <cell r="A4407">
            <v>38595</v>
          </cell>
          <cell r="B4407" t="str">
            <v>MEIA CANALETA CONCRETO ESTRUTURAL 14 X 19 X 19 CM, FBK 4,5 MPA (NBR 6136)</v>
          </cell>
          <cell r="C4407" t="str">
            <v xml:space="preserve">UN    </v>
          </cell>
          <cell r="D4407">
            <v>1.52</v>
          </cell>
        </row>
        <row r="4408">
          <cell r="A4408">
            <v>38596</v>
          </cell>
          <cell r="B4408" t="str">
            <v>CANALETA CONCRETO ESTRUTURAL 14 X 19 X 29 CM, FBK 4,5 MPA (NBR 6136)</v>
          </cell>
          <cell r="C4408" t="str">
            <v xml:space="preserve">UN    </v>
          </cell>
          <cell r="D4408">
            <v>2.2999999999999998</v>
          </cell>
        </row>
        <row r="4409">
          <cell r="A4409">
            <v>38597</v>
          </cell>
          <cell r="B4409" t="str">
            <v>CANALETA CONCRETO ESTRUTURAL 14 X 19 X 39 CM, FBK 4,5 MPA (NBR 6136)</v>
          </cell>
          <cell r="C4409" t="str">
            <v xml:space="preserve">UN    </v>
          </cell>
          <cell r="D4409">
            <v>2.82</v>
          </cell>
        </row>
        <row r="4410">
          <cell r="A4410">
            <v>38598</v>
          </cell>
          <cell r="B4410" t="str">
            <v>MEIA CANALETA CONCRETO ESTRUTURAL 14 X 19 X 19 CM, FBK 14 MPA (NBR 6136)</v>
          </cell>
          <cell r="C4410" t="str">
            <v xml:space="preserve">UN    </v>
          </cell>
          <cell r="D4410">
            <v>2.21</v>
          </cell>
        </row>
        <row r="4411">
          <cell r="A4411">
            <v>38599</v>
          </cell>
          <cell r="B4411" t="str">
            <v>CANALETA CONCRETO ESTRUTURAL 14 X 19 X 29 CM, FBK 14 MPA (NBR 6136)</v>
          </cell>
          <cell r="C4411" t="str">
            <v xml:space="preserve">UN    </v>
          </cell>
          <cell r="D4411">
            <v>3.38</v>
          </cell>
        </row>
        <row r="4412">
          <cell r="A4412">
            <v>38600</v>
          </cell>
          <cell r="B4412" t="str">
            <v>CANALETA CONCRETO ESTRUTURAL 14 X 19 X 39 CM, FBK 14 MPA (NBR 6136)</v>
          </cell>
          <cell r="C4412" t="str">
            <v xml:space="preserve">UN    </v>
          </cell>
          <cell r="D4412">
            <v>3.97</v>
          </cell>
        </row>
        <row r="4413">
          <cell r="A4413">
            <v>38603</v>
          </cell>
          <cell r="B4413" t="str">
            <v>BLOCO ESTRUTURAL CERAMICO 14 X 19 X 34 CM, 6,0 MPA (NBR 15270)</v>
          </cell>
          <cell r="C4413" t="str">
            <v xml:space="preserve">UN    </v>
          </cell>
          <cell r="D4413">
            <v>1.73</v>
          </cell>
        </row>
        <row r="4414">
          <cell r="A4414">
            <v>38604</v>
          </cell>
          <cell r="B4414" t="str">
            <v>USINA DE ASFALTO A FRIO, CAPACIDADE DE 40 A 60 T/H, ELETRICA, POTENCIA DE 30 CV</v>
          </cell>
          <cell r="C4414" t="str">
            <v xml:space="preserve">UN    </v>
          </cell>
          <cell r="D4414">
            <v>97877.54</v>
          </cell>
        </row>
        <row r="4415">
          <cell r="A4415">
            <v>38605</v>
          </cell>
          <cell r="B4415" t="str">
            <v>ABERTURA PARA ENCAIXE DE CUBA OU LAVATORIO EM BANCADA DE MARMORE/ GRANITO OU OUTRO TIPO DE PEDRA NATURAL</v>
          </cell>
          <cell r="C4415" t="str">
            <v xml:space="preserve">UN    </v>
          </cell>
          <cell r="D4415">
            <v>68.94</v>
          </cell>
        </row>
        <row r="4416">
          <cell r="A4416">
            <v>38629</v>
          </cell>
          <cell r="B4416"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6" t="str">
            <v xml:space="preserve">UN    </v>
          </cell>
          <cell r="D4416">
            <v>1218750</v>
          </cell>
        </row>
        <row r="4417">
          <cell r="A4417">
            <v>38630</v>
          </cell>
          <cell r="B4417" t="str">
            <v>EQUIPAMENTO PARA DEMARCACAO DE FAIXAS DE TRAFEGO A FRIO, A SER MONTADO SOBRE CAMINHAO DE PBT MINIMO DE 9 T E DISTANCIA MINIMA ENTRE EIXOS DE 4,3 M, CAPACIDADE PARA 800 L DE TINTA (INCLUI MONTAGEM, NAO INCLUI CAMINHAO)</v>
          </cell>
          <cell r="C4417" t="str">
            <v xml:space="preserve">UN    </v>
          </cell>
          <cell r="D4417">
            <v>818750</v>
          </cell>
        </row>
        <row r="4418">
          <cell r="A4418">
            <v>38633</v>
          </cell>
          <cell r="B4418" t="str">
            <v>FURO PARA TORNEIRA OU OUTROS ACESSORIOS  EM BANCADA DE MARMORE/ GRANITO OU OUTRO TIPO DE PEDRA NATURAL</v>
          </cell>
          <cell r="C4418" t="str">
            <v xml:space="preserve">UN    </v>
          </cell>
          <cell r="D4418">
            <v>10.34</v>
          </cell>
        </row>
        <row r="4419">
          <cell r="A4419">
            <v>38637</v>
          </cell>
          <cell r="B4419" t="str">
            <v>SIFAO EM METAL CROMADO PARA PIA AMERICANA, 1.1/2 X 1.1/2 "</v>
          </cell>
          <cell r="C4419" t="str">
            <v xml:space="preserve">UN    </v>
          </cell>
          <cell r="D4419">
            <v>155.9</v>
          </cell>
        </row>
        <row r="4420">
          <cell r="A4420">
            <v>38638</v>
          </cell>
          <cell r="B4420" t="str">
            <v>SIFAO EM METAL CROMADO PARA TANQUE, 1.1/4 X 1.1/2 "</v>
          </cell>
          <cell r="C4420" t="str">
            <v xml:space="preserve">UN    </v>
          </cell>
          <cell r="D4420">
            <v>131.37</v>
          </cell>
        </row>
        <row r="4421">
          <cell r="A4421">
            <v>38639</v>
          </cell>
          <cell r="B4421" t="str">
            <v>MUDA DE ARBUSTO, BUXINHO, H= *50* M</v>
          </cell>
          <cell r="C4421" t="str">
            <v xml:space="preserve">UN    </v>
          </cell>
          <cell r="D4421">
            <v>172.41</v>
          </cell>
        </row>
        <row r="4422">
          <cell r="A4422">
            <v>38640</v>
          </cell>
          <cell r="B4422" t="str">
            <v>MUDA DE ARBUSTO, PINGO DE OURO/ VIOLETEIRA, H = *10 A 20* CM</v>
          </cell>
          <cell r="C4422" t="str">
            <v xml:space="preserve">UN    </v>
          </cell>
          <cell r="D4422">
            <v>2.58</v>
          </cell>
        </row>
        <row r="4423">
          <cell r="A4423">
            <v>38641</v>
          </cell>
          <cell r="B4423" t="str">
            <v>MUDA DE PALMEIRA, ARECA, H= *1,50* CM</v>
          </cell>
          <cell r="C4423" t="str">
            <v xml:space="preserve">UN    </v>
          </cell>
          <cell r="D4423">
            <v>107.75</v>
          </cell>
        </row>
        <row r="4424">
          <cell r="A4424">
            <v>38642</v>
          </cell>
          <cell r="B4424" t="str">
            <v>COMPRESSOR DE AR REBOCAVEL, VAZAO 152 PCM, PRESSAO EFETIVA DE TRABALHO 102 PSI, MOTOR DIESEL, POTENCIA 31,5 KW</v>
          </cell>
          <cell r="C4424" t="str">
            <v xml:space="preserve">UN    </v>
          </cell>
          <cell r="D4424">
            <v>31035.58</v>
          </cell>
        </row>
        <row r="4425">
          <cell r="A4425">
            <v>38643</v>
          </cell>
          <cell r="B4425" t="str">
            <v>VALVULA EM METAL CROMADO PARA LAVATORIO, 1 " SEM LADRAO</v>
          </cell>
          <cell r="C4425" t="str">
            <v xml:space="preserve">UN    </v>
          </cell>
          <cell r="D4425">
            <v>31.01</v>
          </cell>
        </row>
        <row r="4426">
          <cell r="A4426">
            <v>38674</v>
          </cell>
          <cell r="B4426" t="str">
            <v>TE MISTURADOR DE TRANSICAO, CPVC, COM ROSCA, 22 MM X 3/4", PARA AGUA QUENTE</v>
          </cell>
          <cell r="C4426" t="str">
            <v xml:space="preserve">UN    </v>
          </cell>
          <cell r="D4426">
            <v>31.2</v>
          </cell>
        </row>
        <row r="4427">
          <cell r="A4427">
            <v>38676</v>
          </cell>
          <cell r="B4427" t="str">
            <v>LUVA SIMPLES, PVC, SOLDAVEL, DN 150 MM, SERIE NORMAL, PARA ESGOTO PREDIAL</v>
          </cell>
          <cell r="C4427" t="str">
            <v xml:space="preserve">UN    </v>
          </cell>
          <cell r="D4427">
            <v>21.21</v>
          </cell>
        </row>
        <row r="4428">
          <cell r="A4428">
            <v>38678</v>
          </cell>
          <cell r="B4428" t="str">
            <v>LUVA SOLDAVEL COM BUCHA DE LATAO, PVC, 32 MM X 1"</v>
          </cell>
          <cell r="C4428" t="str">
            <v xml:space="preserve">UN    </v>
          </cell>
          <cell r="D4428">
            <v>12.1</v>
          </cell>
        </row>
        <row r="4429">
          <cell r="A4429">
            <v>38769</v>
          </cell>
          <cell r="B4429" t="str">
            <v>LUMINARIA ARANDELA TIPO MEIA-LUA COM VIDRO FOSCO *30 X 15* CM, PARA 1 LAMPADA, BASE E27, POTENCIA MAXIMA 40/60 W (NAO INCLUI LAMPADA)</v>
          </cell>
          <cell r="C4429" t="str">
            <v xml:space="preserve">UN    </v>
          </cell>
          <cell r="D4429">
            <v>22.21</v>
          </cell>
        </row>
        <row r="4430">
          <cell r="A4430">
            <v>38770</v>
          </cell>
          <cell r="B4430" t="str">
            <v>LUMINARIA PLAFON REDONDO COM VIDRO FOSCO DIAMETRO *30* CM, PARA 2 LAMPADAS, BASE E27, POTENCIA MAXIMA 40/60 W (NAO INCLUI LAMPADAS)</v>
          </cell>
          <cell r="C4430" t="str">
            <v xml:space="preserve">UN    </v>
          </cell>
          <cell r="D4430">
            <v>24.39</v>
          </cell>
        </row>
        <row r="4431">
          <cell r="A4431">
            <v>38773</v>
          </cell>
          <cell r="B4431" t="str">
            <v>LUMINARIA DE TETO PLAFON/PLAFONIER EM PLASTICO COM BASE E27, POTENCIA MAXIMA 60 W (NAO INCLUI LAMPADA)</v>
          </cell>
          <cell r="C4431" t="str">
            <v xml:space="preserve">UN    </v>
          </cell>
          <cell r="D4431">
            <v>2.23</v>
          </cell>
        </row>
        <row r="4432">
          <cell r="A4432">
            <v>38774</v>
          </cell>
          <cell r="B4432" t="str">
            <v>LUMINARIA DE EMERGENCIA 30 LEDS, POTENCIA 2 W, BATERIA DE LITIO, AUTONOMIA DE 6 HORAS</v>
          </cell>
          <cell r="C4432" t="str">
            <v xml:space="preserve">UN    </v>
          </cell>
          <cell r="D4432">
            <v>22.52</v>
          </cell>
        </row>
        <row r="4433">
          <cell r="A4433">
            <v>38775</v>
          </cell>
          <cell r="B4433" t="str">
            <v>LUMINARIA TIPO TARTARUGA PARA AREA EXTERNA EM ALUMINIO, COM GRADE, PARA 1 LAMPADA, BASE E27, POTENCIA MAXIMA 40/60 W (NAO INCLUI LAMPADA)</v>
          </cell>
          <cell r="C4433" t="str">
            <v xml:space="preserve">UN    </v>
          </cell>
          <cell r="D4433">
            <v>27.5</v>
          </cell>
        </row>
        <row r="4434">
          <cell r="A4434">
            <v>38776</v>
          </cell>
          <cell r="B4434" t="str">
            <v>LUMINARIA DE EMBUTIR EM CHAPA DE ACO PARA 4 LAMPADAS FLUORESCENTES DE 14 W *60 X 60 CM* ALETADA (NAO INCLUI REATOR E LAMPADAS)</v>
          </cell>
          <cell r="C4434" t="str">
            <v xml:space="preserve">UN    </v>
          </cell>
          <cell r="D4434">
            <v>95.43</v>
          </cell>
        </row>
        <row r="4435">
          <cell r="A4435">
            <v>38777</v>
          </cell>
          <cell r="B4435" t="str">
            <v>REATOR ELETRONICO BIVOLT PARA 2 LAMPADAS FLUORESCENTES DE 14 W</v>
          </cell>
          <cell r="C4435" t="str">
            <v xml:space="preserve">UN    </v>
          </cell>
          <cell r="D4435">
            <v>24.3</v>
          </cell>
        </row>
        <row r="4436">
          <cell r="A4436">
            <v>38778</v>
          </cell>
          <cell r="B4436" t="str">
            <v>LAMPADA FLUORESCENTE TUBULAR T8 DE 16/18 W, BIVOLT</v>
          </cell>
          <cell r="C4436" t="str">
            <v xml:space="preserve">UN    </v>
          </cell>
          <cell r="D4436">
            <v>4.66</v>
          </cell>
        </row>
        <row r="4437">
          <cell r="A4437">
            <v>38779</v>
          </cell>
          <cell r="B4437" t="str">
            <v>LAMPADA FLUORESCENTE TUBULAR T8 DE 32/36 W, BIVOLT</v>
          </cell>
          <cell r="C4437" t="str">
            <v xml:space="preserve">UN    </v>
          </cell>
          <cell r="D4437">
            <v>4.9400000000000004</v>
          </cell>
        </row>
        <row r="4438">
          <cell r="A4438">
            <v>38780</v>
          </cell>
          <cell r="B4438" t="str">
            <v>LAMPADA FLUORESCENTE COMPACTA 3U BRANCA 20 W, BASE E27 (127/220 V)</v>
          </cell>
          <cell r="C4438" t="str">
            <v xml:space="preserve">UN    </v>
          </cell>
          <cell r="D4438">
            <v>8.92</v>
          </cell>
        </row>
        <row r="4439">
          <cell r="A4439">
            <v>38781</v>
          </cell>
          <cell r="B4439" t="str">
            <v>LAMPADA FLUORESCENTE ESPIRAL BRANCA 45 W, BASE E27 (127/220 V)</v>
          </cell>
          <cell r="C4439" t="str">
            <v xml:space="preserve">UN    </v>
          </cell>
          <cell r="D4439">
            <v>30.12</v>
          </cell>
        </row>
        <row r="4440">
          <cell r="A4440">
            <v>38782</v>
          </cell>
          <cell r="B4440" t="str">
            <v>LAMPADA FLUORESCENTE TUBULAR T5 DE 14 W, BIVOLT</v>
          </cell>
          <cell r="C4440" t="str">
            <v xml:space="preserve">UN    </v>
          </cell>
          <cell r="D4440">
            <v>6.21</v>
          </cell>
        </row>
        <row r="4441">
          <cell r="A4441">
            <v>38783</v>
          </cell>
          <cell r="B4441" t="str">
            <v>BLOCO CERAMICO DE VEDACAO COM FUROS NA HORIZONTAL, 11,5 X 19 X 19 CM - 4,5 MPA (NBR 15270)</v>
          </cell>
          <cell r="C4441" t="str">
            <v xml:space="preserve">UN    </v>
          </cell>
          <cell r="D4441">
            <v>0.67</v>
          </cell>
        </row>
        <row r="4442">
          <cell r="A4442">
            <v>38784</v>
          </cell>
          <cell r="B4442" t="str">
            <v>LUMINARIA DE SOBREPOR EM CHAPA DE ACO COM ALETAS PLASTICAS, PARA 2 LAMPADAS, BASE E27, POTENCIA MAXIMA 40/60 W (NAO INCLUI LAMPADAS)</v>
          </cell>
          <cell r="C4442" t="str">
            <v xml:space="preserve">UN    </v>
          </cell>
          <cell r="D4442">
            <v>22.78</v>
          </cell>
        </row>
        <row r="4443">
          <cell r="A4443">
            <v>38785</v>
          </cell>
          <cell r="B4443" t="str">
            <v>LUMINARIA HERMETICA IP-65 PARA 2 DUAS LAMPADAS DE 14/16/18/20 W (NAO INCLUI REATOR E LAMPADAS)</v>
          </cell>
          <cell r="C4443" t="str">
            <v xml:space="preserve">UN    </v>
          </cell>
          <cell r="D4443">
            <v>58.99</v>
          </cell>
        </row>
        <row r="4444">
          <cell r="A4444">
            <v>38786</v>
          </cell>
          <cell r="B4444" t="str">
            <v>LUMINARIA HERMETICA IP-65 PARA 2 DUAS LAMPADAS DE 28/32/36/40 W (NAO INCLUI REATOR E LAMPADAS)</v>
          </cell>
          <cell r="C4444" t="str">
            <v xml:space="preserve">UN    </v>
          </cell>
          <cell r="D4444">
            <v>72.66</v>
          </cell>
        </row>
        <row r="4445">
          <cell r="A4445">
            <v>38787</v>
          </cell>
          <cell r="B4445" t="str">
            <v>TUBO MONOCAMADA PEX, DN 16 MM</v>
          </cell>
          <cell r="C4445" t="str">
            <v xml:space="preserve">M     </v>
          </cell>
          <cell r="D4445">
            <v>3.54</v>
          </cell>
        </row>
        <row r="4446">
          <cell r="A4446">
            <v>38825</v>
          </cell>
          <cell r="B4446" t="str">
            <v>TUBO MONOCAMADA PEX, DN 20 MM</v>
          </cell>
          <cell r="C4446" t="str">
            <v xml:space="preserve">M     </v>
          </cell>
          <cell r="D4446">
            <v>4.63</v>
          </cell>
        </row>
        <row r="4447">
          <cell r="A4447">
            <v>38826</v>
          </cell>
          <cell r="B4447" t="str">
            <v>TUBO MONOCAMADA PEX, DN 25 MM</v>
          </cell>
          <cell r="C4447" t="str">
            <v xml:space="preserve">M     </v>
          </cell>
          <cell r="D4447">
            <v>6.87</v>
          </cell>
        </row>
        <row r="4448">
          <cell r="A4448">
            <v>38827</v>
          </cell>
          <cell r="B4448" t="str">
            <v>TUBO MONOCAMADA PEX, DN 32 MM</v>
          </cell>
          <cell r="C4448" t="str">
            <v xml:space="preserve">M     </v>
          </cell>
          <cell r="D4448">
            <v>11.04</v>
          </cell>
        </row>
        <row r="4449">
          <cell r="A4449">
            <v>38828</v>
          </cell>
          <cell r="B4449" t="str">
            <v>TUBO MULTICAMADA PEX, DN 16 MM, PARA INSTALACOES A GAS (AMARELO)</v>
          </cell>
          <cell r="C4449" t="str">
            <v xml:space="preserve">M     </v>
          </cell>
          <cell r="D4449">
            <v>6.82</v>
          </cell>
        </row>
        <row r="4450">
          <cell r="A4450">
            <v>38829</v>
          </cell>
          <cell r="B4450" t="str">
            <v>TUBO MULTICAMADA PEX, DN 20 MM, PARA INSTALACOES A GAS (AMARELO)</v>
          </cell>
          <cell r="C4450" t="str">
            <v xml:space="preserve">M     </v>
          </cell>
          <cell r="D4450">
            <v>11.16</v>
          </cell>
        </row>
        <row r="4451">
          <cell r="A4451">
            <v>38830</v>
          </cell>
          <cell r="B4451" t="str">
            <v>TUBO MULTICAMADA PEX, DN *26* MM, PARA INSTALACOES A GAS (AMARELO)</v>
          </cell>
          <cell r="C4451" t="str">
            <v xml:space="preserve">M     </v>
          </cell>
          <cell r="D4451">
            <v>15.46</v>
          </cell>
        </row>
        <row r="4452">
          <cell r="A4452">
            <v>38831</v>
          </cell>
          <cell r="B4452" t="str">
            <v>TUBO MULTICAMADA PEX, DN 32 MM, PARA INSTALACOES A GAS (AMARELO)</v>
          </cell>
          <cell r="C4452" t="str">
            <v xml:space="preserve">M     </v>
          </cell>
          <cell r="D4452">
            <v>21.56</v>
          </cell>
        </row>
        <row r="4453">
          <cell r="A4453">
            <v>38835</v>
          </cell>
          <cell r="B4453" t="str">
            <v>TAMPAO / CAP, ROSCA MACHO, PARA TUBO PEX, DN 1/2"</v>
          </cell>
          <cell r="C4453" t="str">
            <v xml:space="preserve">UN    </v>
          </cell>
          <cell r="D4453">
            <v>3.23</v>
          </cell>
        </row>
        <row r="4454">
          <cell r="A4454">
            <v>38836</v>
          </cell>
          <cell r="B4454" t="str">
            <v>TAMPAO / CAP, ROSCA MACHO, PARA TUBO PEX, DN 3/4"</v>
          </cell>
          <cell r="C4454" t="str">
            <v xml:space="preserve">UN    </v>
          </cell>
          <cell r="D4454">
            <v>4.66</v>
          </cell>
        </row>
        <row r="4455">
          <cell r="A4455">
            <v>38837</v>
          </cell>
          <cell r="B4455" t="str">
            <v>TAMPAO / CAP, ROSCA MACHO, PARA TUBO PEX, DN 1"</v>
          </cell>
          <cell r="C4455" t="str">
            <v xml:space="preserve">UN    </v>
          </cell>
          <cell r="D4455">
            <v>8.43</v>
          </cell>
        </row>
        <row r="4456">
          <cell r="A4456">
            <v>38838</v>
          </cell>
          <cell r="B4456" t="str">
            <v>ADAPTADOR DE COBRE PARA TUBULACAO PEX, DN 16 X 15 MM</v>
          </cell>
          <cell r="C4456" t="str">
            <v xml:space="preserve">UN    </v>
          </cell>
          <cell r="D4456">
            <v>6.14</v>
          </cell>
        </row>
        <row r="4457">
          <cell r="A4457">
            <v>38839</v>
          </cell>
          <cell r="B4457" t="str">
            <v>ADAPTADOR DE COBRE PARA TUBULACAO PEX, DN 20 X 22 MM</v>
          </cell>
          <cell r="C4457" t="str">
            <v xml:space="preserve">UN    </v>
          </cell>
          <cell r="D4457">
            <v>7.24</v>
          </cell>
        </row>
        <row r="4458">
          <cell r="A4458">
            <v>38840</v>
          </cell>
          <cell r="B4458" t="str">
            <v>ANEL DESLIZANTE / TRADICIONAL, METALICO, PARA TUBO PEX, DN 16 MM</v>
          </cell>
          <cell r="C4458" t="str">
            <v xml:space="preserve">UN    </v>
          </cell>
          <cell r="D4458">
            <v>1.72</v>
          </cell>
        </row>
        <row r="4459">
          <cell r="A4459">
            <v>38841</v>
          </cell>
          <cell r="B4459" t="str">
            <v>ANEL DESLIZANTE / TRADICIONAL, METALICO, PARA TUBO PEX, DN 20 MM</v>
          </cell>
          <cell r="C4459" t="str">
            <v xml:space="preserve">UN    </v>
          </cell>
          <cell r="D4459">
            <v>1.91</v>
          </cell>
        </row>
        <row r="4460">
          <cell r="A4460">
            <v>38842</v>
          </cell>
          <cell r="B4460" t="str">
            <v>ANEL DESLIZANTE / TRADICIONAL, METALICO, PARA TUBO PEX, DN 25 MM</v>
          </cell>
          <cell r="C4460" t="str">
            <v xml:space="preserve">UN    </v>
          </cell>
          <cell r="D4460">
            <v>3.77</v>
          </cell>
        </row>
        <row r="4461">
          <cell r="A4461">
            <v>38843</v>
          </cell>
          <cell r="B4461" t="str">
            <v>ANEL DESLIZANTE / TRADICIONAL, METALICO, PARA TUBO PEX, DN 32 MM</v>
          </cell>
          <cell r="C4461" t="str">
            <v xml:space="preserve">UN    </v>
          </cell>
          <cell r="D4461">
            <v>5.89</v>
          </cell>
        </row>
        <row r="4462">
          <cell r="A4462">
            <v>38844</v>
          </cell>
          <cell r="B4462" t="str">
            <v>CONEXAO FIXA, ROSCA FEMEA, METALICA, COM ANEL DESLIZANTE, DN 16 MM X 1/2", PARA TUBO PEX</v>
          </cell>
          <cell r="C4462" t="str">
            <v xml:space="preserve">UN    </v>
          </cell>
          <cell r="D4462">
            <v>6.32</v>
          </cell>
        </row>
        <row r="4463">
          <cell r="A4463">
            <v>38845</v>
          </cell>
          <cell r="B4463" t="str">
            <v>CONEXAO FIXA, ROSCA FEMEA, EM PLASTICO, DN 16 MM X 3/4", PARA CONEXAO COM CRIMPAGEM EM TUBO PEX</v>
          </cell>
          <cell r="C4463" t="str">
            <v xml:space="preserve">UN    </v>
          </cell>
          <cell r="D4463">
            <v>12.51</v>
          </cell>
        </row>
        <row r="4464">
          <cell r="A4464">
            <v>38846</v>
          </cell>
          <cell r="B4464" t="str">
            <v>CONEXAO FIXA, ROSCA FEMEA, METALICA, COM ANEL DESLIZANTE, DN 20 MM X 1/2", PARA TUBO PEX</v>
          </cell>
          <cell r="C4464" t="str">
            <v xml:space="preserve">UN    </v>
          </cell>
          <cell r="D4464">
            <v>6.91</v>
          </cell>
        </row>
        <row r="4465">
          <cell r="A4465">
            <v>38847</v>
          </cell>
          <cell r="B4465" t="str">
            <v>CONEXAO FIXA, ROSCA FEMEA, METALICA, COM ANEL DESLIZANTE, DN 20 MM X 3/4", PARA TUBO PEX</v>
          </cell>
          <cell r="C4465" t="str">
            <v xml:space="preserve">UN    </v>
          </cell>
          <cell r="D4465">
            <v>8.5</v>
          </cell>
        </row>
        <row r="4466">
          <cell r="A4466">
            <v>38848</v>
          </cell>
          <cell r="B4466" t="str">
            <v>CONEXAO FIXA, ROSCA FEMEA, METALICA, COM ANEL DESLIZANTE, DN 25 MM X 3/4", PARA TUBO PEX</v>
          </cell>
          <cell r="C4466" t="str">
            <v xml:space="preserve">UN    </v>
          </cell>
          <cell r="D4466">
            <v>9.89</v>
          </cell>
        </row>
        <row r="4467">
          <cell r="A4467">
            <v>38849</v>
          </cell>
          <cell r="B4467" t="str">
            <v>CONEXAO FIXA, ROSCA FEMEA, EM PLASTICO, DN 25 MM X 1/2", PARA CONEXAO COM CRIMPAGEM EM TUBO PEX</v>
          </cell>
          <cell r="C4467" t="str">
            <v xml:space="preserve">UN    </v>
          </cell>
          <cell r="D4467">
            <v>12.65</v>
          </cell>
        </row>
        <row r="4468">
          <cell r="A4468">
            <v>38850</v>
          </cell>
          <cell r="B4468" t="str">
            <v>CONEXAO FIXA, ROSCA FEMEA, METALICA, COM ANEL DESLIZANTE, DN 25 MM X 1", PARA TUBO PEX</v>
          </cell>
          <cell r="C4468" t="str">
            <v xml:space="preserve">UN    </v>
          </cell>
          <cell r="D4468">
            <v>11.82</v>
          </cell>
        </row>
        <row r="4469">
          <cell r="A4469">
            <v>38851</v>
          </cell>
          <cell r="B4469" t="str">
            <v>CONEXAO FIXA, ROSCA FEMEA, METALICA, COM ANEL DESLIZANTE, DN 32 MM X 1", PARA TUBO PEX</v>
          </cell>
          <cell r="C4469" t="str">
            <v xml:space="preserve">UN    </v>
          </cell>
          <cell r="D4469">
            <v>17.97</v>
          </cell>
        </row>
        <row r="4470">
          <cell r="A4470">
            <v>38852</v>
          </cell>
          <cell r="B4470" t="str">
            <v>CONEXAO FIXA, ROSCA FEMEA, EM PLASTICO, DN 32 MM X 3/4", PARA CONEXAO COM CRIMPAGEM EM TUBO PEX</v>
          </cell>
          <cell r="C4470" t="str">
            <v xml:space="preserve">UN    </v>
          </cell>
          <cell r="D4470">
            <v>20.56</v>
          </cell>
        </row>
        <row r="4471">
          <cell r="A4471">
            <v>38853</v>
          </cell>
          <cell r="B4471" t="str">
            <v>CONEXAO MOVEL, ROSCA FEMEA, METALICA, COM ANEL DESLIZANTE, PARA TUBO PEX, DN 16 MM X 1/2"</v>
          </cell>
          <cell r="C4471" t="str">
            <v xml:space="preserve">UN    </v>
          </cell>
          <cell r="D4471">
            <v>5.21</v>
          </cell>
        </row>
        <row r="4472">
          <cell r="A4472">
            <v>38854</v>
          </cell>
          <cell r="B4472" t="str">
            <v>CONEXAO MOVEL, ROSCA FEMEA, METALICA, COM ANEL DESLIZANTE, PARA TUBO PEX, DN 16 MM X 3/4"</v>
          </cell>
          <cell r="C4472" t="str">
            <v xml:space="preserve">UN    </v>
          </cell>
          <cell r="D4472">
            <v>7.12</v>
          </cell>
        </row>
        <row r="4473">
          <cell r="A4473">
            <v>38855</v>
          </cell>
          <cell r="B4473" t="str">
            <v>CONEXAO MOVEL, ROSCA FEMEA, METALICA, COM ANEL DESLIZANTE, PARA TUBO PEX, DN 20 MM X 1/2"</v>
          </cell>
          <cell r="C4473" t="str">
            <v xml:space="preserve">UN    </v>
          </cell>
          <cell r="D4473">
            <v>5.28</v>
          </cell>
        </row>
        <row r="4474">
          <cell r="A4474">
            <v>38856</v>
          </cell>
          <cell r="B4474" t="str">
            <v>CONEXAO MOVEL, ROSCA FEMEA, METALICA, COM ANEL DESLIZANTE, PARA TUBO PEX, DN 20 MM X 3/4"</v>
          </cell>
          <cell r="C4474" t="str">
            <v xml:space="preserve">UN    </v>
          </cell>
          <cell r="D4474">
            <v>8.48</v>
          </cell>
        </row>
        <row r="4475">
          <cell r="A4475">
            <v>38857</v>
          </cell>
          <cell r="B4475" t="str">
            <v>CONEXAO MOVEL, ROSCA FEMEA, METALICA, COM ANEL DESLIZANTE, PARA TUBO PEX, DN 25 MM X 1"</v>
          </cell>
          <cell r="C4475" t="str">
            <v xml:space="preserve">UN    </v>
          </cell>
          <cell r="D4475">
            <v>11.22</v>
          </cell>
        </row>
        <row r="4476">
          <cell r="A4476">
            <v>38858</v>
          </cell>
          <cell r="B4476" t="str">
            <v>CONEXAO MOVEL, ROSCA FEMEA, METALICA, COM ANEL DESLIZANTE, PARA TUBO PEX, DN 25 MM X 3/4"</v>
          </cell>
          <cell r="C4476" t="str">
            <v xml:space="preserve">UN    </v>
          </cell>
          <cell r="D4476">
            <v>10.199999999999999</v>
          </cell>
        </row>
        <row r="4477">
          <cell r="A4477">
            <v>38859</v>
          </cell>
          <cell r="B4477" t="str">
            <v>CONEXAO MOVEL, ROSCA FEMEA, METALICA, COM ANEL DESLIZANTE, PARA TUBO PEX, DN 32 MM X 1"</v>
          </cell>
          <cell r="C4477" t="str">
            <v xml:space="preserve">UN    </v>
          </cell>
          <cell r="D4477">
            <v>16.52</v>
          </cell>
        </row>
        <row r="4478">
          <cell r="A4478">
            <v>38860</v>
          </cell>
          <cell r="B4478" t="str">
            <v>CONEXAO FIXA, ROSCA MACHO, METALICA, PARA TUBO PEX, DN 16 MM X 1/2"</v>
          </cell>
          <cell r="C4478" t="str">
            <v xml:space="preserve">UN    </v>
          </cell>
          <cell r="D4478">
            <v>5.08</v>
          </cell>
        </row>
        <row r="4479">
          <cell r="A4479">
            <v>38861</v>
          </cell>
          <cell r="B4479" t="str">
            <v>CONEXAO FIXA, ROSCA MACHO, METALICA, PARA TUBO PEX, DN 16 MM X 3/4"</v>
          </cell>
          <cell r="C4479" t="str">
            <v xml:space="preserve">UN    </v>
          </cell>
          <cell r="D4479">
            <v>6.83</v>
          </cell>
        </row>
        <row r="4480">
          <cell r="A4480">
            <v>38862</v>
          </cell>
          <cell r="B4480" t="str">
            <v>CONEXAO FIXA, ROSCA MACHO, METALICA, PARA TUBO PEX, DN 20 MM X 1/2"</v>
          </cell>
          <cell r="C4480" t="str">
            <v xml:space="preserve">UN    </v>
          </cell>
          <cell r="D4480">
            <v>5.76</v>
          </cell>
        </row>
        <row r="4481">
          <cell r="A4481">
            <v>38863</v>
          </cell>
          <cell r="B4481" t="str">
            <v>CONEXAO FIXA, ROSCA MACHO, METALICA, PARA TUBO PEX, DN 20 MM X 3/4"</v>
          </cell>
          <cell r="C4481" t="str">
            <v xml:space="preserve">UN    </v>
          </cell>
          <cell r="D4481">
            <v>6.62</v>
          </cell>
        </row>
        <row r="4482">
          <cell r="A4482">
            <v>38864</v>
          </cell>
          <cell r="B4482" t="str">
            <v>CONEXAO FIXA, ROSCA MACHO, METALICA, PARA TUBO PEX, DN 25 MM X 1"</v>
          </cell>
          <cell r="C4482" t="str">
            <v xml:space="preserve">UN    </v>
          </cell>
          <cell r="D4482">
            <v>13.74</v>
          </cell>
        </row>
        <row r="4483">
          <cell r="A4483">
            <v>38865</v>
          </cell>
          <cell r="B4483" t="str">
            <v>CONEXAO FIXA, ROSCA MACHO, METALICA, PARA TUBO PEX, DN 25 MM X 1/2"</v>
          </cell>
          <cell r="C4483" t="str">
            <v xml:space="preserve">UN    </v>
          </cell>
          <cell r="D4483">
            <v>8.99</v>
          </cell>
        </row>
        <row r="4484">
          <cell r="A4484">
            <v>38866</v>
          </cell>
          <cell r="B4484" t="str">
            <v>CONEXAO FIXA, ROSCA MACHO, METALICA, PARA TUBO PEX, DN 25 MM X 3/4"</v>
          </cell>
          <cell r="C4484" t="str">
            <v xml:space="preserve">UN    </v>
          </cell>
          <cell r="D4484">
            <v>9.67</v>
          </cell>
        </row>
        <row r="4485">
          <cell r="A4485">
            <v>38868</v>
          </cell>
          <cell r="B4485" t="str">
            <v>CONEXAO FIXA, ROSCA MACHO, METALICA, PARA TUBO PEX, DN 32 MM X 1"</v>
          </cell>
          <cell r="C4485" t="str">
            <v xml:space="preserve">UN    </v>
          </cell>
          <cell r="D4485">
            <v>16.12</v>
          </cell>
        </row>
        <row r="4486">
          <cell r="A4486">
            <v>38869</v>
          </cell>
          <cell r="B4486" t="str">
            <v>DISTRIBUIDOR METALICO, COM ROSCA, 2 SAIDAS, DN 3/4" X 1/2", PARA CONEXAO COM ANEL DESLIZANTE EM TUBO PEX</v>
          </cell>
          <cell r="C4486" t="str">
            <v xml:space="preserve">UN    </v>
          </cell>
          <cell r="D4486">
            <v>26.08</v>
          </cell>
        </row>
        <row r="4487">
          <cell r="A4487">
            <v>38870</v>
          </cell>
          <cell r="B4487" t="str">
            <v>DISTRIBUIDOR METALICO, COM ROSCA, 2 SAIDAS, DN 1" X 1/2", PARA CONEXAO COM ANEL DESLIZANTE EM TUBO PEX</v>
          </cell>
          <cell r="C4487" t="str">
            <v xml:space="preserve">UN    </v>
          </cell>
          <cell r="D4487">
            <v>29.57</v>
          </cell>
        </row>
        <row r="4488">
          <cell r="A4488">
            <v>38871</v>
          </cell>
          <cell r="B4488" t="str">
            <v>DISTRIBUIDOR METALICO, COM ROSCA, 3 SAIDAS, DN 3/4" X 1/2", PARA CONEXAO COM ANEL DESLIZANTE EM TUBO PEX</v>
          </cell>
          <cell r="C4488" t="str">
            <v xml:space="preserve">UN    </v>
          </cell>
          <cell r="D4488">
            <v>32.49</v>
          </cell>
        </row>
        <row r="4489">
          <cell r="A4489">
            <v>38872</v>
          </cell>
          <cell r="B4489" t="str">
            <v>DISTRIBUIDOR METALICO, COM ROSCA, 3 SAIDAS, DN 1" X 1/2", PARA CONEXAO COM ANEL DESLIZANTE EM TUBO PEX</v>
          </cell>
          <cell r="C4489" t="str">
            <v xml:space="preserve">UN    </v>
          </cell>
          <cell r="D4489">
            <v>40.39</v>
          </cell>
        </row>
        <row r="4490">
          <cell r="A4490">
            <v>38873</v>
          </cell>
          <cell r="B4490" t="str">
            <v>TE METALICO, PARA CONEXAO COM ANEL DESLIZANTE EM TUBO PEX, DN 16 MM</v>
          </cell>
          <cell r="C4490" t="str">
            <v xml:space="preserve">UN    </v>
          </cell>
          <cell r="D4490">
            <v>10.51</v>
          </cell>
        </row>
        <row r="4491">
          <cell r="A4491">
            <v>38874</v>
          </cell>
          <cell r="B4491" t="str">
            <v>TE METALICO, PARA CONEXAO COM ANEL DESLIZANTE EM TUBO PEX, DN 20 MM</v>
          </cell>
          <cell r="C4491" t="str">
            <v xml:space="preserve">UN    </v>
          </cell>
          <cell r="D4491">
            <v>12.78</v>
          </cell>
        </row>
        <row r="4492">
          <cell r="A4492">
            <v>38875</v>
          </cell>
          <cell r="B4492" t="str">
            <v>TE METALICO, PARA CONEXAO COM ANEL DESLIZANTE EM TUBO PEX, DN 25 MM</v>
          </cell>
          <cell r="C4492" t="str">
            <v xml:space="preserve">UN    </v>
          </cell>
          <cell r="D4492">
            <v>22.6</v>
          </cell>
        </row>
        <row r="4493">
          <cell r="A4493">
            <v>38876</v>
          </cell>
          <cell r="B4493" t="str">
            <v>TE METALICO, PARA CONEXAO COM ANEL DESLIZANTE EM TUBO PEX, DN 32 MM</v>
          </cell>
          <cell r="C4493" t="str">
            <v xml:space="preserve">UN    </v>
          </cell>
          <cell r="D4493">
            <v>30.4</v>
          </cell>
        </row>
        <row r="4494">
          <cell r="A4494">
            <v>38877</v>
          </cell>
          <cell r="B4494" t="str">
            <v>MASSA PARA TEXTURA LISA DE BASE ACRILICA, USO INTERNO E EXTERNO</v>
          </cell>
          <cell r="C4494" t="str">
            <v xml:space="preserve">KG    </v>
          </cell>
          <cell r="D4494">
            <v>5.54</v>
          </cell>
        </row>
        <row r="4495">
          <cell r="A4495">
            <v>38878</v>
          </cell>
          <cell r="B4495" t="str">
            <v>TE DE REDUCAO METALICO, PARA CONEXAO COM ANEL DESLIZANTE EM TUBO PEX, DN 16 X 20 X 16 MM</v>
          </cell>
          <cell r="C4495" t="str">
            <v xml:space="preserve">UN    </v>
          </cell>
          <cell r="D4495">
            <v>11.85</v>
          </cell>
        </row>
        <row r="4496">
          <cell r="A4496">
            <v>38879</v>
          </cell>
          <cell r="B4496" t="str">
            <v>TE DE REDUCAO METALICO, PARA CONEXAO COM ANEL DESLIZANTE EM TUBO PEX, DN 16 X 25 X 16 MM</v>
          </cell>
          <cell r="C4496" t="str">
            <v xml:space="preserve">UN    </v>
          </cell>
          <cell r="D4496">
            <v>22.22</v>
          </cell>
        </row>
        <row r="4497">
          <cell r="A4497">
            <v>38880</v>
          </cell>
          <cell r="B4497" t="str">
            <v>TE DE REDUCAO METALICO, PARA CONEXAO COM ANEL DESLIZANTE EM TUBO PEX, DN 20 X 16 X 20 MM</v>
          </cell>
          <cell r="C4497" t="str">
            <v xml:space="preserve">UN    </v>
          </cell>
          <cell r="D4497">
            <v>12.18</v>
          </cell>
        </row>
        <row r="4498">
          <cell r="A4498">
            <v>38881</v>
          </cell>
          <cell r="B4498" t="str">
            <v>TE DE REDUCAO METALICO, PARA CONEXAO COM ANEL DESLIZANTE EM TUBO PEX, DN 20 X 16 X 16 MM</v>
          </cell>
          <cell r="C4498" t="str">
            <v xml:space="preserve">UN    </v>
          </cell>
          <cell r="D4498">
            <v>11.63</v>
          </cell>
        </row>
        <row r="4499">
          <cell r="A4499">
            <v>38882</v>
          </cell>
          <cell r="B4499" t="str">
            <v>TE DE REDUCAO METALICO, PARA CONEXAO COM ANEL DESLIZANTE EM TUBO PEX, DN 20 X 20 X 16 MM</v>
          </cell>
          <cell r="C4499" t="str">
            <v xml:space="preserve">UN    </v>
          </cell>
          <cell r="D4499">
            <v>12.62</v>
          </cell>
        </row>
        <row r="4500">
          <cell r="A4500">
            <v>38883</v>
          </cell>
          <cell r="B4500" t="str">
            <v>TE DE REDUCAO METALICO, PARA CONEXAO COM ANEL DESLIZANTE EM TUBO PEX, DN 20 X 25 X 20 MM</v>
          </cell>
          <cell r="C4500" t="str">
            <v xml:space="preserve">UN    </v>
          </cell>
          <cell r="D4500">
            <v>18.66</v>
          </cell>
        </row>
        <row r="4501">
          <cell r="A4501">
            <v>38884</v>
          </cell>
          <cell r="B4501" t="str">
            <v>TE DE REDUCAO METALICO, PARA CONEXAO COM ANEL DESLIZANTE EM TUBO PEX, DN 25 X 16 X 16 MM</v>
          </cell>
          <cell r="C4501" t="str">
            <v xml:space="preserve">UN    </v>
          </cell>
          <cell r="D4501">
            <v>20.260000000000002</v>
          </cell>
        </row>
        <row r="4502">
          <cell r="A4502">
            <v>38885</v>
          </cell>
          <cell r="B4502" t="str">
            <v>TE DE REDUCAO METALICO, PARA CONEXAO COM ANEL DESLIZANTE EM TUBO PEX, DN 25 X 16 X 20 MM</v>
          </cell>
          <cell r="C4502" t="str">
            <v xml:space="preserve">UN    </v>
          </cell>
          <cell r="D4502">
            <v>19.600000000000001</v>
          </cell>
        </row>
        <row r="4503">
          <cell r="A4503">
            <v>38886</v>
          </cell>
          <cell r="B4503" t="str">
            <v>TE DE REDUCAO METALICO, PARA CONEXAO COM ANEL DESLIZANTE EM TUBO PEX, DN 25 X 16 X 25 MM</v>
          </cell>
          <cell r="C4503" t="str">
            <v xml:space="preserve">UN    </v>
          </cell>
          <cell r="D4503">
            <v>21.15</v>
          </cell>
        </row>
        <row r="4504">
          <cell r="A4504">
            <v>38887</v>
          </cell>
          <cell r="B4504" t="str">
            <v>TE DE REDUCAO METALICO, PARA CONEXAO COM ANEL DESLIZANTE EM TUBO PEX, DN 25 X 20 X 20 MM</v>
          </cell>
          <cell r="C4504" t="str">
            <v xml:space="preserve">UN    </v>
          </cell>
          <cell r="D4504">
            <v>19</v>
          </cell>
        </row>
        <row r="4505">
          <cell r="A4505">
            <v>38888</v>
          </cell>
          <cell r="B4505" t="str">
            <v>TE DE REDUCAO METALICO, PARA CONEXAO COM ANEL DESLIZANTE EM TUBO PEX, DN 25 X 20 X 25 MM</v>
          </cell>
          <cell r="C4505" t="str">
            <v xml:space="preserve">UN    </v>
          </cell>
          <cell r="D4505">
            <v>22.59</v>
          </cell>
        </row>
        <row r="4506">
          <cell r="A4506">
            <v>38889</v>
          </cell>
          <cell r="B4506" t="str">
            <v>LUMINARIA DE SOBREPOR EM CHAPA DE ACO COM ALETAS PLASTICAS, PARA 1 LAMPADA, BASE E27, POTENCIA MAXIMA 40/60 W (NAO INCLUI LAMPADA)</v>
          </cell>
          <cell r="C4506" t="str">
            <v xml:space="preserve">UN    </v>
          </cell>
          <cell r="D4506">
            <v>17.03</v>
          </cell>
        </row>
        <row r="4507">
          <cell r="A4507">
            <v>38890</v>
          </cell>
          <cell r="B4507" t="str">
            <v>TE DE REDUCAO METALICO, PARA CONEXAO COM ANEL DESLIZANTE EM TUBO PEX, DN 25 X 32 X 25 MM</v>
          </cell>
          <cell r="C4507" t="str">
            <v xml:space="preserve">UN    </v>
          </cell>
          <cell r="D4507">
            <v>33.57</v>
          </cell>
        </row>
        <row r="4508">
          <cell r="A4508">
            <v>38893</v>
          </cell>
          <cell r="B4508" t="str">
            <v>TE DE REDUCAO METALICO, PARA CONEXAO COM ANEL DESLIZANTE EM TUBO PEX, DN 32 X 20 X 32 MM</v>
          </cell>
          <cell r="C4508" t="str">
            <v xml:space="preserve">UN    </v>
          </cell>
          <cell r="D4508">
            <v>27</v>
          </cell>
        </row>
        <row r="4509">
          <cell r="A4509">
            <v>38894</v>
          </cell>
          <cell r="B4509" t="str">
            <v>TE DE REDUCAO METALICO, PARA CONEXAO COM ANEL DESLIZANTE EM TUBO PEX, DN 32 X 25 X 25 MM</v>
          </cell>
          <cell r="C4509" t="str">
            <v xml:space="preserve">UN    </v>
          </cell>
          <cell r="D4509">
            <v>34.29</v>
          </cell>
        </row>
        <row r="4510">
          <cell r="A4510">
            <v>38896</v>
          </cell>
          <cell r="B4510" t="str">
            <v>TE DE REDUCAO METALICO, PARA CONEXAO COM ANEL DESLIZANTE EM TUBO PEX, DN 32 X 25 X 32 MM</v>
          </cell>
          <cell r="C4510" t="str">
            <v xml:space="preserve">UN    </v>
          </cell>
          <cell r="D4510">
            <v>34.97</v>
          </cell>
        </row>
        <row r="4511">
          <cell r="A4511">
            <v>38897</v>
          </cell>
          <cell r="B4511" t="str">
            <v>TE ROSCA MACHO, METALICO, PARA CONEXAO COM ANEL DESLIZANTE EM TUBO PEX, DN 16 MM X 1/2"</v>
          </cell>
          <cell r="C4511" t="str">
            <v xml:space="preserve">UN    </v>
          </cell>
          <cell r="D4511">
            <v>11.86</v>
          </cell>
        </row>
        <row r="4512">
          <cell r="A4512">
            <v>38899</v>
          </cell>
          <cell r="B4512" t="str">
            <v>TE ROSCA MACHO, METALICO, PARA CONEXAO COM ANEL DESLIZANTE EM TUBO PEX, DN 20 MM X 1/2"</v>
          </cell>
          <cell r="C4512" t="str">
            <v xml:space="preserve">UN    </v>
          </cell>
          <cell r="D4512">
            <v>13.35</v>
          </cell>
        </row>
        <row r="4513">
          <cell r="A4513">
            <v>38900</v>
          </cell>
          <cell r="B4513" t="str">
            <v>TE ROSCA MACHO, METALICO, PARA CONEXAO COM ANEL DESLIZANTE EM TUBO PEX, DN 20 MM X 3/4"</v>
          </cell>
          <cell r="C4513" t="str">
            <v xml:space="preserve">UN    </v>
          </cell>
          <cell r="D4513">
            <v>13.91</v>
          </cell>
        </row>
        <row r="4514">
          <cell r="A4514">
            <v>38901</v>
          </cell>
          <cell r="B4514" t="str">
            <v>TE ROSCA MACHO, METALICO, PARA CONEXAO COM ANEL DESLIZANTE EM TUBO PEX, DN 25 MM X 3/4"</v>
          </cell>
          <cell r="C4514" t="str">
            <v xml:space="preserve">UN    </v>
          </cell>
          <cell r="D4514">
            <v>22.76</v>
          </cell>
        </row>
        <row r="4515">
          <cell r="A4515">
            <v>38903</v>
          </cell>
          <cell r="B4515" t="str">
            <v>TE ROSCA MACHO, METALICO, PARA CONEXAO COM ANEL DESLIZANTE EM TUBO PEX, DN 32 MM X 3/4"</v>
          </cell>
          <cell r="C4515" t="str">
            <v xml:space="preserve">UN    </v>
          </cell>
          <cell r="D4515">
            <v>36.75</v>
          </cell>
        </row>
        <row r="4516">
          <cell r="A4516">
            <v>38904</v>
          </cell>
          <cell r="B4516" t="str">
            <v>TE ROSCA MACHO, METALICO, PARA CONEXAO COM ANEL DESLIZANTE EM TUBO PEX, DN 32 MM X 1"</v>
          </cell>
          <cell r="C4516" t="str">
            <v xml:space="preserve">UN    </v>
          </cell>
          <cell r="D4516">
            <v>36.979999999999997</v>
          </cell>
        </row>
        <row r="4517">
          <cell r="A4517">
            <v>38905</v>
          </cell>
          <cell r="B4517" t="str">
            <v>TE ROSCA FEMEA, METALICO, PARA CONEXAO COM ANEL DESLIZANTE EM TUBO PEX, DN 16 MM X 1/2"</v>
          </cell>
          <cell r="C4517" t="str">
            <v xml:space="preserve">UN    </v>
          </cell>
          <cell r="D4517">
            <v>11.81</v>
          </cell>
        </row>
        <row r="4518">
          <cell r="A4518">
            <v>38907</v>
          </cell>
          <cell r="B4518" t="str">
            <v>TE ROSCA FEMEA, METALICO, PARA CONEXAO COM ANEL DESLIZANTE EM TUBO PEX, DN 20 MM X 1/2"</v>
          </cell>
          <cell r="C4518" t="str">
            <v xml:space="preserve">UN    </v>
          </cell>
          <cell r="D4518">
            <v>12.57</v>
          </cell>
        </row>
        <row r="4519">
          <cell r="A4519">
            <v>38908</v>
          </cell>
          <cell r="B4519" t="str">
            <v>TE ROSCA FEMEA, METALICO, PARA CONEXAO COM ANEL DESLIZANTE EM TUBO PEX, DN 20 MM X 3/4"</v>
          </cell>
          <cell r="C4519" t="str">
            <v xml:space="preserve">UN    </v>
          </cell>
          <cell r="D4519">
            <v>14.14</v>
          </cell>
        </row>
        <row r="4520">
          <cell r="A4520">
            <v>38909</v>
          </cell>
          <cell r="B4520" t="str">
            <v>TE ROSCA FEMEA, METALICO, PARA CONEXAO COM ANEL DESLIZANTE EM TUBO PEX, DN 25 MM X 1/2"</v>
          </cell>
          <cell r="C4520" t="str">
            <v xml:space="preserve">UN    </v>
          </cell>
          <cell r="D4520">
            <v>20.34</v>
          </cell>
        </row>
        <row r="4521">
          <cell r="A4521">
            <v>38910</v>
          </cell>
          <cell r="B4521" t="str">
            <v>TE ROSCA FEMEA, METALICO, PARA CONEXAO COM ANEL DESLIZANTE EM TUBO PEX, DN 25 MM X 3/4"</v>
          </cell>
          <cell r="C4521" t="str">
            <v xml:space="preserve">UN    </v>
          </cell>
          <cell r="D4521">
            <v>21.96</v>
          </cell>
        </row>
        <row r="4522">
          <cell r="A4522">
            <v>38911</v>
          </cell>
          <cell r="B4522" t="str">
            <v>TE MISTURADOR METALICO, PARA CONEXAO COM ANEL DESLIZANTE EM TUBO PEX, DN 16 MM X 1/2"</v>
          </cell>
          <cell r="C4522" t="str">
            <v xml:space="preserve">UN    </v>
          </cell>
          <cell r="D4522">
            <v>37.71</v>
          </cell>
        </row>
        <row r="4523">
          <cell r="A4523">
            <v>38912</v>
          </cell>
          <cell r="B4523" t="str">
            <v>TE MISTURADOR METALICO, PARA CONEXAO COM ANEL DESLIZANTE EM TUBO PEX, DN 20 MM X 3/4"</v>
          </cell>
          <cell r="C4523" t="str">
            <v xml:space="preserve">UN    </v>
          </cell>
          <cell r="D4523">
            <v>47.92</v>
          </cell>
        </row>
        <row r="4524">
          <cell r="A4524">
            <v>38913</v>
          </cell>
          <cell r="B4524" t="str">
            <v>JOELHO 90 GRAUS, METALICO, PARA CONEXAO COM ANEL DESLIZANTE EM TUBO PEX, DN 16 MM</v>
          </cell>
          <cell r="C4524" t="str">
            <v xml:space="preserve">UN    </v>
          </cell>
          <cell r="D4524">
            <v>9.7100000000000009</v>
          </cell>
        </row>
        <row r="4525">
          <cell r="A4525">
            <v>38914</v>
          </cell>
          <cell r="B4525" t="str">
            <v>JOELHO 90 GRAUS, METALICO, PARA CONEXAO COM ANEL DESLIZANTE EM TUBO PEX, DN 20 MM</v>
          </cell>
          <cell r="C4525" t="str">
            <v xml:space="preserve">UN    </v>
          </cell>
          <cell r="D4525">
            <v>11.27</v>
          </cell>
        </row>
        <row r="4526">
          <cell r="A4526">
            <v>38915</v>
          </cell>
          <cell r="B4526" t="str">
            <v>JOELHO 90 GRAUS, METALICO, PARA CONEXAO COM ANEL DESLIZANTE EM TUBO PEX, DN 25 MM</v>
          </cell>
          <cell r="C4526" t="str">
            <v xml:space="preserve">UN    </v>
          </cell>
          <cell r="D4526">
            <v>19.57</v>
          </cell>
        </row>
        <row r="4527">
          <cell r="A4527">
            <v>38916</v>
          </cell>
          <cell r="B4527" t="str">
            <v>JOELHO 90 GRAUS, METALICO, PARA CONEXAO COM ANEL DESLIZANTE EM TUBO PEX, DN 32 MM</v>
          </cell>
          <cell r="C4527" t="str">
            <v xml:space="preserve">UN    </v>
          </cell>
          <cell r="D4527">
            <v>25.81</v>
          </cell>
        </row>
        <row r="4528">
          <cell r="A4528">
            <v>38917</v>
          </cell>
          <cell r="B4528" t="str">
            <v>JOELHO, ROSCA FEMEA, COM BASE FIXA, METALICO, PARA CONEXAO COM ANEL DESLIZANTE EM TUBO PEX, DN 16 MM X 1/2"</v>
          </cell>
          <cell r="C4528" t="str">
            <v xml:space="preserve">UN    </v>
          </cell>
          <cell r="D4528">
            <v>8.36</v>
          </cell>
        </row>
        <row r="4529">
          <cell r="A4529">
            <v>38918</v>
          </cell>
          <cell r="B4529" t="str">
            <v>JOELHO, ROSCA FEMEA, COM BASE FIXA, PLASTICO, PARA CONEXAO POR CRIMPAGEM EM TUBO PEX, DN 16 MM X 3/4"</v>
          </cell>
          <cell r="C4529" t="str">
            <v xml:space="preserve">UN    </v>
          </cell>
          <cell r="D4529">
            <v>18.899999999999999</v>
          </cell>
        </row>
        <row r="4530">
          <cell r="A4530">
            <v>38919</v>
          </cell>
          <cell r="B4530" t="str">
            <v>JOELHO, ROSCA FEMEA, COM BASE FIXA, METALICO, PARA CONEXAO COM ANEL DESLIZANTE EM TUBO PEX, DN 20 MM X 1/2"</v>
          </cell>
          <cell r="C4530" t="str">
            <v xml:space="preserve">UN    </v>
          </cell>
          <cell r="D4530">
            <v>12.45</v>
          </cell>
        </row>
        <row r="4531">
          <cell r="A4531">
            <v>38920</v>
          </cell>
          <cell r="B4531" t="str">
            <v>JOELHO, ROSCA FEMEA, COM BASE FIXA, PLASTICO, PARA CONEXAO POR CRIMPAGEM EM TUBO PEX, DN 20 MM X 3/4"</v>
          </cell>
          <cell r="C4531" t="str">
            <v xml:space="preserve">UN    </v>
          </cell>
          <cell r="D4531">
            <v>23.63</v>
          </cell>
        </row>
        <row r="4532">
          <cell r="A4532">
            <v>38921</v>
          </cell>
          <cell r="B4532" t="str">
            <v>JOELHO, ROSCA FEMEA, COM BASE FIXA, PLASTICO, PARA CONEXAO COM CRIMPAGEM EM TUBO PEX, DN 25 MM X 1/2"</v>
          </cell>
          <cell r="C4532" t="str">
            <v xml:space="preserve">UN    </v>
          </cell>
          <cell r="D4532">
            <v>19.89</v>
          </cell>
        </row>
        <row r="4533">
          <cell r="A4533">
            <v>38922</v>
          </cell>
          <cell r="B4533" t="str">
            <v>JOELHO, ROSCA FEMEA, COM BASE FIXA, METALICO, PARA CONEXAO COM ANEL DESLIZANTE EM TUBO PEX, DN 25 MM X 3/4"</v>
          </cell>
          <cell r="C4533" t="str">
            <v xml:space="preserve">UN    </v>
          </cell>
          <cell r="D4533">
            <v>16.079999999999998</v>
          </cell>
        </row>
        <row r="4534">
          <cell r="A4534">
            <v>38923</v>
          </cell>
          <cell r="B4534" t="str">
            <v>JOELHO 90 GRAUS, ROSCA FEMEA TERMINAL, METALICO, PARA CONEXAO COM ANEL DESLIZANTE EM TUBO PEX, DN 16 MM X 1/2"</v>
          </cell>
          <cell r="C4534" t="str">
            <v xml:space="preserve">UN    </v>
          </cell>
          <cell r="D4534">
            <v>8.57</v>
          </cell>
        </row>
        <row r="4535">
          <cell r="A4535">
            <v>38924</v>
          </cell>
          <cell r="B4535" t="str">
            <v>JOELHO 90 GRAUS, ROSCA FEMEA TERMINAL, PLASTICO, PARA CONEXAO COM CRIMPAGEM EM TUBO PEX, DN 16 MM X 3/4"</v>
          </cell>
          <cell r="C4535" t="str">
            <v xml:space="preserve">UN    </v>
          </cell>
          <cell r="D4535">
            <v>15.45</v>
          </cell>
        </row>
        <row r="4536">
          <cell r="A4536">
            <v>38925</v>
          </cell>
          <cell r="B4536" t="str">
            <v>JOELHO 90 GRAUS, ROSCA FEMEA TERMINAL, METALICO, PARA CONEXAO COM ANEL DESLIZANTE EM TUBO PEX, DN 20 MM X 1/2"</v>
          </cell>
          <cell r="C4536" t="str">
            <v xml:space="preserve">UN    </v>
          </cell>
          <cell r="D4536">
            <v>9.2100000000000009</v>
          </cell>
        </row>
        <row r="4537">
          <cell r="A4537">
            <v>38926</v>
          </cell>
          <cell r="B4537" t="str">
            <v>JOELHO 90 GRAUS, ROSCA FEMEA TERMINAL, METALICO, PARA CONEXAO COM ANEL DESLIZANTE EM TUBO PEX, DN 20 MM X 3/4"</v>
          </cell>
          <cell r="C4537" t="str">
            <v xml:space="preserve">UN    </v>
          </cell>
          <cell r="D4537">
            <v>13.15</v>
          </cell>
        </row>
        <row r="4538">
          <cell r="A4538">
            <v>38927</v>
          </cell>
          <cell r="B4538" t="str">
            <v>JOELHO 90 GRAUS, ROSCA FEMEA TERMINAL, METALICO, PARA CONEXAO COM ANEL DESLIZANTE EM TUBO PEX, DN 25 MM X 3/4"</v>
          </cell>
          <cell r="C4538" t="str">
            <v xml:space="preserve">UN    </v>
          </cell>
          <cell r="D4538">
            <v>14.07</v>
          </cell>
        </row>
        <row r="4539">
          <cell r="A4539">
            <v>38928</v>
          </cell>
          <cell r="B4539" t="str">
            <v>JOELHO 90 GRAUS, ROSCA FEMEA TERMINAL, PLASTICO, PARA CONEXAO COM CRIMPAGEM EM TUBO PEX, DN 25 MM X 1/2"</v>
          </cell>
          <cell r="C4539" t="str">
            <v xml:space="preserve">UN    </v>
          </cell>
          <cell r="D4539">
            <v>15.59</v>
          </cell>
        </row>
        <row r="4540">
          <cell r="A4540">
            <v>38929</v>
          </cell>
          <cell r="B4540" t="str">
            <v>JOELHO 90 GRAUS, ROSCA FEMEA TERMINAL, PLASTICO, PARA CONEXAO COM CRIMPAGEM EM TUBO PEX, DN 25 MM X 1"</v>
          </cell>
          <cell r="C4540" t="str">
            <v xml:space="preserve">UN    </v>
          </cell>
          <cell r="D4540">
            <v>27.65</v>
          </cell>
        </row>
        <row r="4541">
          <cell r="A4541">
            <v>38930</v>
          </cell>
          <cell r="B4541" t="str">
            <v>JOELHO 90 GRAUS, ROSCA FEMEA TERMINAL, PLASTICO, PARA CONEXAO COM CRIMPAGEM EM TUBO PEX, DN 32 MM X 1"</v>
          </cell>
          <cell r="C4541" t="str">
            <v xml:space="preserve">UN    </v>
          </cell>
          <cell r="D4541">
            <v>34.74</v>
          </cell>
        </row>
        <row r="4542">
          <cell r="A4542">
            <v>38931</v>
          </cell>
          <cell r="B4542" t="str">
            <v>JOELHO 90 GRAUS, ROSCA MACHO TERMINAL, METALICO, PARA CONEXAO COM ANEL DESLIZANTE EM TUBO PEX, DN 16 MM X 1/2"</v>
          </cell>
          <cell r="C4542" t="str">
            <v xml:space="preserve">UN    </v>
          </cell>
          <cell r="D4542">
            <v>8.74</v>
          </cell>
        </row>
        <row r="4543">
          <cell r="A4543">
            <v>38932</v>
          </cell>
          <cell r="B4543" t="str">
            <v>JOELHO 90 GRAUS, ROSCA MACHO TERMINAL, METALICO, PARA CONEXAO COM ANEL DESLIZANTE EM TUBO PEX, DN 20 MM X 1/2"</v>
          </cell>
          <cell r="C4543" t="str">
            <v xml:space="preserve">UN    </v>
          </cell>
          <cell r="D4543">
            <v>8.83</v>
          </cell>
        </row>
        <row r="4544">
          <cell r="A4544">
            <v>38934</v>
          </cell>
          <cell r="B4544" t="str">
            <v>JOELHO 90 GRAUS, ROSCA MACHO TERMINAL, METALICO, PARA CONEXAO COM ANEL DESLIZANTE EM TUBO PEX, DN 20 MM X 3/4"</v>
          </cell>
          <cell r="C4544" t="str">
            <v xml:space="preserve">UN    </v>
          </cell>
          <cell r="D4544">
            <v>13.05</v>
          </cell>
        </row>
        <row r="4545">
          <cell r="A4545">
            <v>38935</v>
          </cell>
          <cell r="B4545" t="str">
            <v>JOELHO 90 GRAUS, ROSCA MACHO TERMINAL, METALICO, PARA CONEXAO COM ANEL DESLIZANTE EM TUBO PEX, DN 25 MM X 3/4"</v>
          </cell>
          <cell r="C4545" t="str">
            <v xml:space="preserve">UN    </v>
          </cell>
          <cell r="D4545">
            <v>13.97</v>
          </cell>
        </row>
        <row r="4546">
          <cell r="A4546">
            <v>38936</v>
          </cell>
          <cell r="B4546" t="str">
            <v>JOELHO 90 GRAUS, ROSCA MACHO TERMINAL, PLASTICO, PARA CONEXAO COM CRIMPAGEM EM TUBO PEX, DN 25 MM X 1/2"</v>
          </cell>
          <cell r="C4546" t="str">
            <v xml:space="preserve">UN    </v>
          </cell>
          <cell r="D4546">
            <v>14.96</v>
          </cell>
        </row>
        <row r="4547">
          <cell r="A4547">
            <v>38937</v>
          </cell>
          <cell r="B4547" t="str">
            <v>JOELHO 90 GRAUS, ROSCA MACHO TERMINAL, PLASTICO, PARA CONEXAO COM CRIMPAGEM EM TUBO PEX, DN 25 MM X 1"</v>
          </cell>
          <cell r="C4547" t="str">
            <v xml:space="preserve">UN    </v>
          </cell>
          <cell r="D4547">
            <v>18.23</v>
          </cell>
        </row>
        <row r="4548">
          <cell r="A4548">
            <v>38938</v>
          </cell>
          <cell r="B4548" t="str">
            <v>JOELHO 90 GRAUS, ROSCA MACHO TERMINAL, PLASTICO, PARA CONEXAO COM CRIMPAGEM EM TUBO PEX, DN 32 MM X 1"</v>
          </cell>
          <cell r="C4548" t="str">
            <v xml:space="preserve">UN    </v>
          </cell>
          <cell r="D4548">
            <v>27.11</v>
          </cell>
        </row>
        <row r="4549">
          <cell r="A4549">
            <v>38939</v>
          </cell>
          <cell r="B4549" t="str">
            <v>JOELHO ROSCA FEMEA MOVEL, METALICO, PARA CONEXAO COM ANEL DESLIZANTE EM TUBO PEX, DN 16 MM X 1/2"</v>
          </cell>
          <cell r="C4549" t="str">
            <v xml:space="preserve">UN    </v>
          </cell>
          <cell r="D4549">
            <v>10.47</v>
          </cell>
        </row>
        <row r="4550">
          <cell r="A4550">
            <v>38940</v>
          </cell>
          <cell r="B4550" t="str">
            <v>JOELHO ROSCA FEMEA MOVEL, METALICO, PARA CONEXAO COM ANEL DESLIZANTE EM TUBO PEX, DN 20 MM X 1/2"</v>
          </cell>
          <cell r="C4550" t="str">
            <v xml:space="preserve">UN    </v>
          </cell>
          <cell r="D4550">
            <v>15.99</v>
          </cell>
        </row>
        <row r="4551">
          <cell r="A4551">
            <v>38941</v>
          </cell>
          <cell r="B4551" t="str">
            <v>JOELHO ROSCA FEMEA MOVEL, METALICO, PARA CONEXAO COM ANEL DESLIZANTE EM TUBO PEX, DN 20 MM X 3/4"</v>
          </cell>
          <cell r="C4551" t="str">
            <v xml:space="preserve">UN    </v>
          </cell>
          <cell r="D4551">
            <v>18.88</v>
          </cell>
        </row>
        <row r="4552">
          <cell r="A4552">
            <v>38942</v>
          </cell>
          <cell r="B4552" t="str">
            <v>JOELHO ROSCA FEMEA MOVEL, METALICO, PARA CONEXAO COM ANEL DESLIZANTE EM TUBO PEX, DN 25 MM X 3/4"</v>
          </cell>
          <cell r="C4552" t="str">
            <v xml:space="preserve">UN    </v>
          </cell>
          <cell r="D4552">
            <v>21.15</v>
          </cell>
        </row>
        <row r="4553">
          <cell r="A4553">
            <v>38943</v>
          </cell>
          <cell r="B4553" t="str">
            <v>LUVA PARA TUBO PEX, METALICO, PARA CONEXAO COM ANEL DESLIZANTE, DN 16 MM</v>
          </cell>
          <cell r="C4553" t="str">
            <v xml:space="preserve">UN    </v>
          </cell>
          <cell r="D4553">
            <v>3.63</v>
          </cell>
        </row>
        <row r="4554">
          <cell r="A4554">
            <v>38944</v>
          </cell>
          <cell r="B4554" t="str">
            <v>LUVA PARA TUBO PEX, METALICO, PARA CONEXAO COM ANEL DESLIZANTE, DN 20 MM</v>
          </cell>
          <cell r="C4554" t="str">
            <v xml:space="preserve">UN    </v>
          </cell>
          <cell r="D4554">
            <v>5.62</v>
          </cell>
        </row>
        <row r="4555">
          <cell r="A4555">
            <v>38945</v>
          </cell>
          <cell r="B4555" t="str">
            <v>LUVA PARA TUBO PEX, METALICO, PARA CONEXAO COM ANEL DESLIZANTE, DN 25 MM</v>
          </cell>
          <cell r="C4555" t="str">
            <v xml:space="preserve">UN    </v>
          </cell>
          <cell r="D4555">
            <v>11.39</v>
          </cell>
        </row>
        <row r="4556">
          <cell r="A4556">
            <v>38946</v>
          </cell>
          <cell r="B4556" t="str">
            <v>LUVA PARA TUBO PEX, METALICO, PARA CONEXAO COM ANEL DESLIZANTE, DN 32 MM</v>
          </cell>
          <cell r="C4556" t="str">
            <v xml:space="preserve">UN    </v>
          </cell>
          <cell r="D4556">
            <v>16.989999999999998</v>
          </cell>
        </row>
        <row r="4557">
          <cell r="A4557">
            <v>38947</v>
          </cell>
          <cell r="B4557" t="str">
            <v>LUVA DE REDUCAO PARA TUBO PEX, METALICA, PARA CONEXAO COM ANEL DESLIZANTE, DN 20 X 16 MM</v>
          </cell>
          <cell r="C4557" t="str">
            <v xml:space="preserve">UN    </v>
          </cell>
          <cell r="D4557">
            <v>4.92</v>
          </cell>
        </row>
        <row r="4558">
          <cell r="A4558">
            <v>38948</v>
          </cell>
          <cell r="B4558" t="str">
            <v>LUVA DE REDUCAO PARA TUBO PEX, METALICA, PARA CONEXAO COM ANEL DESLIZANTE, DN 25 X 16 MM</v>
          </cell>
          <cell r="C4558" t="str">
            <v xml:space="preserve">UN    </v>
          </cell>
          <cell r="D4558">
            <v>7.85</v>
          </cell>
        </row>
        <row r="4559">
          <cell r="A4559">
            <v>38949</v>
          </cell>
          <cell r="B4559" t="str">
            <v>LUVA DE REDUCAO PARA TUBO PEX, METALICA, PARA CONEXAO COM ANEL DESLIZANTE, DN 25 X 20 MM</v>
          </cell>
          <cell r="C4559" t="str">
            <v xml:space="preserve">UN    </v>
          </cell>
          <cell r="D4559">
            <v>8.7100000000000009</v>
          </cell>
        </row>
        <row r="4560">
          <cell r="A4560">
            <v>38950</v>
          </cell>
          <cell r="B4560" t="str">
            <v>LUVA DE REDUCAO PARA TUBO PEX, PLASTICA, PARA CONEXAO COM CRIMPAGEM, DN 32 X 20 MM</v>
          </cell>
          <cell r="C4560" t="str">
            <v xml:space="preserve">UN    </v>
          </cell>
          <cell r="D4560">
            <v>21</v>
          </cell>
        </row>
        <row r="4561">
          <cell r="A4561">
            <v>38951</v>
          </cell>
          <cell r="B4561" t="str">
            <v>LUVA DE REDUCAO PARA TUBO PEX, METALICA, PARA CONEXAO COM ANEL DESLIZANTE, DN 32 X 25 MM</v>
          </cell>
          <cell r="C4561" t="str">
            <v xml:space="preserve">UN    </v>
          </cell>
          <cell r="D4561">
            <v>13.78</v>
          </cell>
        </row>
        <row r="4562">
          <cell r="A4562">
            <v>38952</v>
          </cell>
          <cell r="B4562" t="str">
            <v>TAMPAO / CAP, ROSCA FEMEA, METALICO, PARA TUBO PEX, DN 1/2"</v>
          </cell>
          <cell r="C4562" t="str">
            <v xml:space="preserve">UN    </v>
          </cell>
          <cell r="D4562">
            <v>2.29</v>
          </cell>
        </row>
        <row r="4563">
          <cell r="A4563">
            <v>38953</v>
          </cell>
          <cell r="B4563" t="str">
            <v>TAMPAO / CAP, ROSCA FEMEA, METALICO, PARA TUBO PEX, DN 3/4"</v>
          </cell>
          <cell r="C4563" t="str">
            <v xml:space="preserve">UN    </v>
          </cell>
          <cell r="D4563">
            <v>3.6</v>
          </cell>
        </row>
        <row r="4564">
          <cell r="A4564">
            <v>38968</v>
          </cell>
          <cell r="B4564" t="str">
            <v>GRADIL *1320 X 2170* MM (A X L) EM BARRA DE ACO CHATA *25 MM X 2* MM, ENTRELACADA COM BARRA ACO REDONDA *5* MM, MALHA *65 X 132* MM, GALVANIZADO E PINTURA ELETROSTATICA, COR PRETO</v>
          </cell>
          <cell r="C4564" t="str">
            <v xml:space="preserve">M2    </v>
          </cell>
          <cell r="D4564">
            <v>227.74</v>
          </cell>
        </row>
        <row r="4565">
          <cell r="A4565">
            <v>38971</v>
          </cell>
          <cell r="B4565" t="str">
            <v>TUBO PPR, CLASSE PN 12, DN 32 MM</v>
          </cell>
          <cell r="C4565" t="str">
            <v xml:space="preserve">M     </v>
          </cell>
          <cell r="D4565">
            <v>7.56</v>
          </cell>
        </row>
        <row r="4566">
          <cell r="A4566">
            <v>38972</v>
          </cell>
          <cell r="B4566" t="str">
            <v>TUBO PPR, CLASSE PN 12, DN 40 MM</v>
          </cell>
          <cell r="C4566" t="str">
            <v xml:space="preserve">M     </v>
          </cell>
          <cell r="D4566">
            <v>11.52</v>
          </cell>
        </row>
        <row r="4567">
          <cell r="A4567">
            <v>38973</v>
          </cell>
          <cell r="B4567" t="str">
            <v>TUBO PPR, CLASSE PN 12, DN 50 MM</v>
          </cell>
          <cell r="C4567" t="str">
            <v xml:space="preserve">M     </v>
          </cell>
          <cell r="D4567">
            <v>15.24</v>
          </cell>
        </row>
        <row r="4568">
          <cell r="A4568">
            <v>38974</v>
          </cell>
          <cell r="B4568" t="str">
            <v>TUBO PPR, CLASSE PN 12, DN 63 MM</v>
          </cell>
          <cell r="C4568" t="str">
            <v xml:space="preserve">M     </v>
          </cell>
          <cell r="D4568">
            <v>22.23</v>
          </cell>
        </row>
        <row r="4569">
          <cell r="A4569">
            <v>38975</v>
          </cell>
          <cell r="B4569" t="str">
            <v>TUBO PPR, CLASSE PN 12, DN 75 MM</v>
          </cell>
          <cell r="C4569" t="str">
            <v xml:space="preserve">M     </v>
          </cell>
          <cell r="D4569">
            <v>37.049999999999997</v>
          </cell>
        </row>
        <row r="4570">
          <cell r="A4570">
            <v>38976</v>
          </cell>
          <cell r="B4570" t="str">
            <v>TUBO PPR, CLASSE PN 12, DN 90 MM</v>
          </cell>
          <cell r="C4570" t="str">
            <v xml:space="preserve">M     </v>
          </cell>
          <cell r="D4570">
            <v>51.96</v>
          </cell>
        </row>
        <row r="4571">
          <cell r="A4571">
            <v>38977</v>
          </cell>
          <cell r="B4571" t="str">
            <v>TUBO PPR, CLASSE PN 12, DN 110 MM</v>
          </cell>
          <cell r="C4571" t="str">
            <v xml:space="preserve">M     </v>
          </cell>
          <cell r="D4571">
            <v>91.86</v>
          </cell>
        </row>
        <row r="4572">
          <cell r="A4572">
            <v>38978</v>
          </cell>
          <cell r="B4572" t="str">
            <v>TUBO PPR, CLASSE PN 25, DN 20 MM, PARA AGUA QUENTE E FRIA PREDIAL</v>
          </cell>
          <cell r="C4572" t="str">
            <v xml:space="preserve">M     </v>
          </cell>
          <cell r="D4572">
            <v>4.45</v>
          </cell>
        </row>
        <row r="4573">
          <cell r="A4573">
            <v>38979</v>
          </cell>
          <cell r="B4573" t="str">
            <v>TUBO PPR, CLASSE PN 25, DN 25 MM, PARA AGUA QUENTE E FRIA PREDIAL</v>
          </cell>
          <cell r="C4573" t="str">
            <v xml:space="preserve">M     </v>
          </cell>
          <cell r="D4573">
            <v>6.03</v>
          </cell>
        </row>
        <row r="4574">
          <cell r="A4574">
            <v>38980</v>
          </cell>
          <cell r="B4574" t="str">
            <v>TUBO PPR, CLASSE PN 25, DN 32 MM, PARA AGUA QUENTE E FRIA PREDIAL</v>
          </cell>
          <cell r="C4574" t="str">
            <v xml:space="preserve">M     </v>
          </cell>
          <cell r="D4574">
            <v>10.09</v>
          </cell>
        </row>
        <row r="4575">
          <cell r="A4575">
            <v>38981</v>
          </cell>
          <cell r="B4575" t="str">
            <v>TUBO PPR, CLASSE PN 25, DN 40 MM, PARA AGUA QUENTE E FRIA PREDIAL</v>
          </cell>
          <cell r="C4575" t="str">
            <v xml:space="preserve">M     </v>
          </cell>
          <cell r="D4575">
            <v>13.97</v>
          </cell>
        </row>
        <row r="4576">
          <cell r="A4576">
            <v>38982</v>
          </cell>
          <cell r="B4576" t="str">
            <v>TUBO PPR, CLASSE PN 25, DN 50 MM, PARA AGUA QUENTE E FRIA PREDIAL</v>
          </cell>
          <cell r="C4576" t="str">
            <v xml:space="preserve">M     </v>
          </cell>
          <cell r="D4576">
            <v>20.329999999999998</v>
          </cell>
        </row>
        <row r="4577">
          <cell r="A4577">
            <v>38983</v>
          </cell>
          <cell r="B4577" t="str">
            <v>TUBO PPR, CLASSE PN 25, DN 63 MM, PARA AGUA QUENTE E FRIA PREDIAL</v>
          </cell>
          <cell r="C4577" t="str">
            <v xml:space="preserve">M     </v>
          </cell>
          <cell r="D4577">
            <v>26.96</v>
          </cell>
        </row>
        <row r="4578">
          <cell r="A4578">
            <v>38984</v>
          </cell>
          <cell r="B4578" t="str">
            <v>TUBO PPR, CLASSE PN 25, DN 75 MM, PARA AGUA QUENTE E FRIA PREDIAL</v>
          </cell>
          <cell r="C4578" t="str">
            <v xml:space="preserve">M     </v>
          </cell>
          <cell r="D4578">
            <v>52</v>
          </cell>
        </row>
        <row r="4579">
          <cell r="A4579">
            <v>38985</v>
          </cell>
          <cell r="B4579" t="str">
            <v>TUBO PPR, CLASSE PN 25, DN 90 MM, PARA AGUA QUENTE E FRIA PREDIAL</v>
          </cell>
          <cell r="C4579" t="str">
            <v xml:space="preserve">M     </v>
          </cell>
          <cell r="D4579">
            <v>76.98</v>
          </cell>
        </row>
        <row r="4580">
          <cell r="A4580">
            <v>38986</v>
          </cell>
          <cell r="B4580" t="str">
            <v>TUBO PPR, CLASSE PN 25, DN 110 MM, PARA AGUA QUENTE E FRIA PREDIAL</v>
          </cell>
          <cell r="C4580" t="str">
            <v xml:space="preserve">M     </v>
          </cell>
          <cell r="D4580">
            <v>104.58</v>
          </cell>
        </row>
        <row r="4581">
          <cell r="A4581">
            <v>38987</v>
          </cell>
          <cell r="B4581" t="str">
            <v>JOELHO 45 GRAUS, PPR, SOLDAVEL, F/ F, DN 40 MM, PARA AQUA QUENTE E FRIA PREDIAL</v>
          </cell>
          <cell r="C4581" t="str">
            <v xml:space="preserve">UN    </v>
          </cell>
          <cell r="D4581">
            <v>4.49</v>
          </cell>
        </row>
        <row r="4582">
          <cell r="A4582">
            <v>38988</v>
          </cell>
          <cell r="B4582" t="str">
            <v>JOELHO 45 GRAUS, PPR, SOLDAVEL, F/ F, DN 50 MM, PARA AQUA QUENTE E FRIA PREDIAL</v>
          </cell>
          <cell r="C4582" t="str">
            <v xml:space="preserve">UN    </v>
          </cell>
          <cell r="D4582">
            <v>10.44</v>
          </cell>
        </row>
        <row r="4583">
          <cell r="A4583">
            <v>38989</v>
          </cell>
          <cell r="B4583" t="str">
            <v>JOELHO 45 GRAUS, PPR, SOLDAVEL, F/ F, DN 63 MM, PARA AQUA QUENTE E FRIA PREDIAL</v>
          </cell>
          <cell r="C4583" t="str">
            <v xml:space="preserve">UN    </v>
          </cell>
          <cell r="D4583">
            <v>13.87</v>
          </cell>
        </row>
        <row r="4584">
          <cell r="A4584">
            <v>38990</v>
          </cell>
          <cell r="B4584" t="str">
            <v>JOELHO 45 GRAUS, PPR, SOLDAVEL, F/ F, DN 75 MM, PARA AQUA QUENTE E FRIA PREDIAL</v>
          </cell>
          <cell r="C4584" t="str">
            <v xml:space="preserve">UN    </v>
          </cell>
          <cell r="D4584">
            <v>36.57</v>
          </cell>
        </row>
        <row r="4585">
          <cell r="A4585">
            <v>38991</v>
          </cell>
          <cell r="B4585" t="str">
            <v>JOELHO 45 GRAUS, PPR, SOLDAVEL, F/ F, DN 90 MM, PARA AQUA QUENTE E FRIA PREDIAL</v>
          </cell>
          <cell r="C4585" t="str">
            <v xml:space="preserve">UN    </v>
          </cell>
          <cell r="D4585">
            <v>73.88</v>
          </cell>
        </row>
        <row r="4586">
          <cell r="A4586">
            <v>38992</v>
          </cell>
          <cell r="B4586" t="str">
            <v>BUCHA DE REDUCAO, PPR, DN 32 X 25 MM, PARA AGUA QUENTE E FRIA PREDIAL</v>
          </cell>
          <cell r="C4586" t="str">
            <v xml:space="preserve">UN    </v>
          </cell>
          <cell r="D4586">
            <v>1.95</v>
          </cell>
        </row>
        <row r="4587">
          <cell r="A4587">
            <v>38993</v>
          </cell>
          <cell r="B4587" t="str">
            <v>BUCHA DE REDUCAO, PPR, DN 40 X 25 MM, PARA AGUA QUENTE E FRIA PREDIAL</v>
          </cell>
          <cell r="C4587" t="str">
            <v xml:space="preserve">UN    </v>
          </cell>
          <cell r="D4587">
            <v>5.57</v>
          </cell>
        </row>
        <row r="4588">
          <cell r="A4588">
            <v>38996</v>
          </cell>
          <cell r="B4588" t="str">
            <v>CONECTOR / ADAPTADOR MACHO, COM INSERTO METALICO, PPR, DN 25 MM X 1/2", PARA AGUA QUENTE E FRIA PREDIAL</v>
          </cell>
          <cell r="C4588" t="str">
            <v xml:space="preserve">UN    </v>
          </cell>
          <cell r="D4588">
            <v>9.89</v>
          </cell>
        </row>
        <row r="4589">
          <cell r="A4589">
            <v>38997</v>
          </cell>
          <cell r="B4589" t="str">
            <v>CONECTOR / ADAPTADOR MACHO, COM INSERTO METALICO, PPR, DN 32 MM X 3/4", PARA AGUA QUENTE E FRIA PREDIAL</v>
          </cell>
          <cell r="C4589" t="str">
            <v xml:space="preserve">UN    </v>
          </cell>
          <cell r="D4589">
            <v>16.010000000000002</v>
          </cell>
        </row>
        <row r="4590">
          <cell r="A4590">
            <v>38998</v>
          </cell>
          <cell r="B4590" t="str">
            <v>CONECTOR / ADAPTADOR FEMEA, COM INSERTO METALICO, PPR, DN 25 MM X 1/2", PARA AGUA QUENTE E FRIA PREDIAL</v>
          </cell>
          <cell r="C4590" t="str">
            <v xml:space="preserve">UN    </v>
          </cell>
          <cell r="D4590">
            <v>6.85</v>
          </cell>
        </row>
        <row r="4591">
          <cell r="A4591">
            <v>38999</v>
          </cell>
          <cell r="B4591" t="str">
            <v>CONECTOR / ADAPTADOR FEMEA, COM INSERTO METALICO, PPR, DN 32 MM X 3/4", PARA AGUA QUENTE E FRIA PREDIAL</v>
          </cell>
          <cell r="C4591" t="str">
            <v xml:space="preserve">UN    </v>
          </cell>
          <cell r="D4591">
            <v>11.33</v>
          </cell>
        </row>
        <row r="4592">
          <cell r="A4592">
            <v>39000</v>
          </cell>
          <cell r="B4592" t="str">
            <v>TE MISTURADOR COM INSERTO METALICO, FEMEA, PPR, DN 25 MM X 3/4", PARA AGUA QUENTE E FRIA PREDIAL</v>
          </cell>
          <cell r="C4592" t="str">
            <v xml:space="preserve">UN    </v>
          </cell>
          <cell r="D4592">
            <v>19.98</v>
          </cell>
        </row>
        <row r="4593">
          <cell r="A4593">
            <v>39008</v>
          </cell>
          <cell r="B4593" t="str">
            <v>BOMBA DE PROJECAO DE CONCRETO SECO, POTENCIA 10 CV, VAZAO 3 M3/H</v>
          </cell>
          <cell r="C4593" t="str">
            <v xml:space="preserve">UN    </v>
          </cell>
          <cell r="D4593">
            <v>43176.47</v>
          </cell>
        </row>
        <row r="4594">
          <cell r="A4594">
            <v>39009</v>
          </cell>
          <cell r="B4594" t="str">
            <v>BOMBA DE PROJECAO DE CONCRETO SECO, POTENCIA 10 CV, VAZAO 6 M3/H</v>
          </cell>
          <cell r="C4594" t="str">
            <v xml:space="preserve">UN    </v>
          </cell>
          <cell r="D4594">
            <v>46258.239999999998</v>
          </cell>
        </row>
        <row r="4595">
          <cell r="A4595">
            <v>39012</v>
          </cell>
          <cell r="B4595" t="str">
            <v>PERFURATRIZ SOBRE ESTEIRA, TORQUE MAXIMO 600 KGF, PESO MEDIO 1000 KG, POTENCIA 20 HP, DIAMETRO MAXIMO 10"</v>
          </cell>
          <cell r="C4595" t="str">
            <v xml:space="preserve">UN    </v>
          </cell>
          <cell r="D4595">
            <v>449167.23</v>
          </cell>
        </row>
        <row r="4596">
          <cell r="A4596">
            <v>39013</v>
          </cell>
          <cell r="B4596" t="str">
            <v>CENTRALIZADOR DE BARRA DE ACO (CHUMBADOR TIPO CARAMBOLA), PARA ACO ATE 20 MM</v>
          </cell>
          <cell r="C4596" t="str">
            <v xml:space="preserve">UN    </v>
          </cell>
          <cell r="D4596">
            <v>0.99</v>
          </cell>
        </row>
        <row r="4597">
          <cell r="A4597">
            <v>39014</v>
          </cell>
          <cell r="B4597" t="str">
            <v>FIBRA DE ACO PARA REFORCO DO CONCRETO, SOLTA, TIPO A-I, FATOR DE FORMA *50* L / D, COMPRIMENTO DE *30* MM E RESISTENCIA A TRACAO DO ACO MAIOR 1000 MPA</v>
          </cell>
          <cell r="C4597" t="str">
            <v xml:space="preserve">KG    </v>
          </cell>
          <cell r="D4597">
            <v>13.07</v>
          </cell>
        </row>
        <row r="4598">
          <cell r="A4598">
            <v>39015</v>
          </cell>
          <cell r="B4598" t="str">
            <v>PROTETOR/PONTEIRA PLASTICA PARA PONTA DE VERGALHAO DE ATE 1", TIPO PROTETOR DE ESPERA</v>
          </cell>
          <cell r="C4598" t="str">
            <v xml:space="preserve">UN    </v>
          </cell>
          <cell r="D4598">
            <v>0.65</v>
          </cell>
        </row>
        <row r="4599">
          <cell r="A4599">
            <v>39016</v>
          </cell>
          <cell r="B4599" t="str">
            <v>ESPACADOR / DISTANCIADOR TIPO PINO EM PLASTICO, PARA VERGALHAO ATE 10 MM, PARA APOIO DE ARMADURA</v>
          </cell>
          <cell r="C4599" t="str">
            <v xml:space="preserve">UN    </v>
          </cell>
          <cell r="D4599">
            <v>0.24</v>
          </cell>
        </row>
        <row r="4600">
          <cell r="A4600">
            <v>39017</v>
          </cell>
          <cell r="B4600" t="str">
            <v>ESPACADOR / DISTANCIADOR CIRCULAR COM ENTRADA LATERAL, EM PLASTICO, PARA VERGALHAO *4,2 A 12,5* MM, COBRIMENTO 20 MM</v>
          </cell>
          <cell r="C4600" t="str">
            <v xml:space="preserve">UN    </v>
          </cell>
          <cell r="D4600">
            <v>0.14000000000000001</v>
          </cell>
        </row>
        <row r="4601">
          <cell r="A4601">
            <v>39021</v>
          </cell>
          <cell r="B4601" t="str">
            <v>PORTA DE ABRIR EM ACO COM DIVISAO HORIZONTAL  PARA VIDROS, COM FUNDO ANTICORROSIVO/PRIMER DE PROTECAO, SEM GUARNICAO/ALIZAR/VISTA, VIDROS NAO INCLUSOS, 87 X 210 CM</v>
          </cell>
          <cell r="C4601" t="str">
            <v xml:space="preserve">UN    </v>
          </cell>
          <cell r="D4601">
            <v>338.8</v>
          </cell>
        </row>
        <row r="4602">
          <cell r="A4602">
            <v>39022</v>
          </cell>
          <cell r="B4602" t="str">
            <v>PORTA DE ABRIR EM ACO TIPO VENEZIANA, COM FUNDO ANTICORROSIVO / PRIMER DE PROTECAO, SEM GUARNICAO/ALIZAR/VISTA, 87 X 210 CM</v>
          </cell>
          <cell r="C4602" t="str">
            <v xml:space="preserve">UN    </v>
          </cell>
          <cell r="D4602">
            <v>419</v>
          </cell>
        </row>
        <row r="4603">
          <cell r="A4603">
            <v>39024</v>
          </cell>
          <cell r="B4603" t="str">
            <v>PORTA DE ABRIR EM ALUMINIO COM DIVISAO HORIZONTAL  PARA VIDROS,  ACABAMENTO ANODIZADO NATURAL, VIDROS INCLUSOS, SEM GUARNICAO/ALIZAR/VISTA , 87 X 210 CM</v>
          </cell>
          <cell r="C4603" t="str">
            <v xml:space="preserve">UN    </v>
          </cell>
          <cell r="D4603">
            <v>1444.24</v>
          </cell>
        </row>
        <row r="4604">
          <cell r="A4604">
            <v>39025</v>
          </cell>
          <cell r="B4604" t="str">
            <v>PORTA DE ABRIR EM ALUMINIO TIPO VENEZIANA, ACABAMENTO ANODIZADO NATURAL, SEM GUARNICAO/ALIZAR/VISTA, 87 X 210 CM</v>
          </cell>
          <cell r="C4604" t="str">
            <v xml:space="preserve">UN    </v>
          </cell>
          <cell r="D4604">
            <v>1480.92</v>
          </cell>
        </row>
        <row r="4605">
          <cell r="A4605">
            <v>39026</v>
          </cell>
          <cell r="B4605" t="str">
            <v>PREGO DE ACO POLIDO SEM CABECA 15 X 15 (1 1/4 X 13)</v>
          </cell>
          <cell r="C4605" t="str">
            <v xml:space="preserve">KG    </v>
          </cell>
          <cell r="D4605">
            <v>9.98</v>
          </cell>
        </row>
        <row r="4606">
          <cell r="A4606">
            <v>39027</v>
          </cell>
          <cell r="B4606" t="str">
            <v>PREGO DE ACO POLIDO COM CABECA 19  X 36 (3 1/4  X  9)</v>
          </cell>
          <cell r="C4606" t="str">
            <v xml:space="preserve">KG    </v>
          </cell>
          <cell r="D4606">
            <v>8.8699999999999992</v>
          </cell>
        </row>
        <row r="4607">
          <cell r="A4607">
            <v>39028</v>
          </cell>
          <cell r="B4607" t="str">
            <v>PERFILADO PERFURADO SIMPLES 38 X 38 MM, CHAPA 22</v>
          </cell>
          <cell r="C4607" t="str">
            <v xml:space="preserve">M     </v>
          </cell>
          <cell r="D4607">
            <v>5.52</v>
          </cell>
        </row>
        <row r="4608">
          <cell r="A4608">
            <v>39029</v>
          </cell>
          <cell r="B4608" t="str">
            <v>PERFILADO PERFURADO DUPLO 38 X 76 MM, CHAPA 22</v>
          </cell>
          <cell r="C4608" t="str">
            <v xml:space="preserve">M     </v>
          </cell>
          <cell r="D4608">
            <v>9.49</v>
          </cell>
        </row>
        <row r="4609">
          <cell r="A4609">
            <v>39125</v>
          </cell>
          <cell r="B4609" t="str">
            <v>ABRACADEIRA EM ACO PARA AMARRACAO DE ELETRODUTOS, TIPO D, COM 3/8" E PARAFUSO DE FIXACAO</v>
          </cell>
          <cell r="C4609" t="str">
            <v xml:space="preserve">UN    </v>
          </cell>
          <cell r="D4609">
            <v>0.92</v>
          </cell>
        </row>
        <row r="4610">
          <cell r="A4610">
            <v>39126</v>
          </cell>
          <cell r="B4610" t="str">
            <v>ABRACADEIRA EM ACO PARA AMARRACAO DE ELETRODUTOS, TIPO D, COM 4" E CUNHA DE FIXACAO</v>
          </cell>
          <cell r="C4610" t="str">
            <v xml:space="preserve">UN    </v>
          </cell>
          <cell r="D4610">
            <v>4.1399999999999997</v>
          </cell>
        </row>
        <row r="4611">
          <cell r="A4611">
            <v>39127</v>
          </cell>
          <cell r="B4611" t="str">
            <v>ABRACADEIRA EM ACO PARA AMARRACAO DE ELETRODUTOS, TIPO D, COM 1/2" E CUNHA DE FIXACAO</v>
          </cell>
          <cell r="C4611" t="str">
            <v xml:space="preserve">UN    </v>
          </cell>
          <cell r="D4611">
            <v>0.84</v>
          </cell>
        </row>
        <row r="4612">
          <cell r="A4612">
            <v>39128</v>
          </cell>
          <cell r="B4612" t="str">
            <v>ABRACADEIRA EM ACO PARA AMARRACAO DE ELETRODUTOS, TIPO D, COM 3/4" E CUNHA DE FIXACAO</v>
          </cell>
          <cell r="C4612" t="str">
            <v xml:space="preserve">UN    </v>
          </cell>
          <cell r="D4612">
            <v>0.92</v>
          </cell>
        </row>
        <row r="4613">
          <cell r="A4613">
            <v>39129</v>
          </cell>
          <cell r="B4613" t="str">
            <v>ABRACADEIRA EM ACO PARA AMARRACAO DE ELETRODUTOS, TIPO D, COM 1" E CUNHA DE FIXACAO</v>
          </cell>
          <cell r="C4613" t="str">
            <v xml:space="preserve">UN    </v>
          </cell>
          <cell r="D4613">
            <v>0.98</v>
          </cell>
        </row>
        <row r="4614">
          <cell r="A4614">
            <v>39130</v>
          </cell>
          <cell r="B4614" t="str">
            <v>ABRACADEIRA EM ACO PARA AMARRACAO DE ELETRODUTOS, TIPO D, COM 1 1/4" E CUNHA DE FIXACAO</v>
          </cell>
          <cell r="C4614" t="str">
            <v xml:space="preserve">UN    </v>
          </cell>
          <cell r="D4614">
            <v>1.59</v>
          </cell>
        </row>
        <row r="4615">
          <cell r="A4615">
            <v>39131</v>
          </cell>
          <cell r="B4615" t="str">
            <v>ABRACADEIRA EM ACO PARA AMARRACAO DE ELETRODUTOS, TIPO D, COM 1 1/2" E CUNHA DE FIXACAO</v>
          </cell>
          <cell r="C4615" t="str">
            <v xml:space="preserve">UN    </v>
          </cell>
          <cell r="D4615">
            <v>1.75</v>
          </cell>
        </row>
        <row r="4616">
          <cell r="A4616">
            <v>39132</v>
          </cell>
          <cell r="B4616" t="str">
            <v>ABRACADEIRA EM ACO PARA AMARRACAO DE ELETRODUTOS, TIPO D, COM 2" E CUNHA DE FIXACAO</v>
          </cell>
          <cell r="C4616" t="str">
            <v xml:space="preserve">UN    </v>
          </cell>
          <cell r="D4616">
            <v>1.84</v>
          </cell>
        </row>
        <row r="4617">
          <cell r="A4617">
            <v>39133</v>
          </cell>
          <cell r="B4617" t="str">
            <v>ABRACADEIRA EM ACO PARA AMARRACAO DE ELETRODUTOS, TIPO D, COM 2 1/2" E CUNHA DE FIXACAO</v>
          </cell>
          <cell r="C4617" t="str">
            <v xml:space="preserve">UN    </v>
          </cell>
          <cell r="D4617">
            <v>2.2999999999999998</v>
          </cell>
        </row>
        <row r="4618">
          <cell r="A4618">
            <v>39134</v>
          </cell>
          <cell r="B4618" t="str">
            <v>ABRACADEIRA EM ACO PARA AMARRACAO DE ELETRODUTOS, TIPO D, COM 3" E CUNHA DE FIXACAO</v>
          </cell>
          <cell r="C4618" t="str">
            <v xml:space="preserve">UN    </v>
          </cell>
          <cell r="D4618">
            <v>3.06</v>
          </cell>
        </row>
        <row r="4619">
          <cell r="A4619">
            <v>39135</v>
          </cell>
          <cell r="B4619" t="str">
            <v>ABRACADEIRA EM ACO PARA AMARRACAO DE ELETRODUTOS, TIPO D, COM 3 1/2" E CUNHA DE FIXACAO</v>
          </cell>
          <cell r="C4619" t="str">
            <v xml:space="preserve">UN    </v>
          </cell>
          <cell r="D4619">
            <v>3.68</v>
          </cell>
        </row>
        <row r="4620">
          <cell r="A4620">
            <v>39136</v>
          </cell>
          <cell r="B4620" t="str">
            <v>ABRACADEIRA EM ACO PARA AMARRACAO DE ELETRODUTOS, TIPO U SIMPLES, COM 3/8"</v>
          </cell>
          <cell r="C4620" t="str">
            <v xml:space="preserve">UN    </v>
          </cell>
          <cell r="D4620">
            <v>0.26</v>
          </cell>
        </row>
        <row r="4621">
          <cell r="A4621">
            <v>39137</v>
          </cell>
          <cell r="B4621" t="str">
            <v>ABRACADEIRA EM ACO PARA AMARRACAO DE ELETRODUTOS, TIPO U SIMPLES, COM 1/2"</v>
          </cell>
          <cell r="C4621" t="str">
            <v xml:space="preserve">UN    </v>
          </cell>
          <cell r="D4621">
            <v>0.37</v>
          </cell>
        </row>
        <row r="4622">
          <cell r="A4622">
            <v>39138</v>
          </cell>
          <cell r="B4622" t="str">
            <v>ABRACADEIRA EM ACO PARA AMARRACAO DE ELETRODUTOS, TIPO U SIMPLES, COM 3/4"</v>
          </cell>
          <cell r="C4622" t="str">
            <v xml:space="preserve">UN    </v>
          </cell>
          <cell r="D4622">
            <v>0.39</v>
          </cell>
        </row>
        <row r="4623">
          <cell r="A4623">
            <v>39139</v>
          </cell>
          <cell r="B4623" t="str">
            <v>ABRACADEIRA EM ACO PARA AMARRACAO DE ELETRODUTOS, TIPO U SIMPLES, COM 1"</v>
          </cell>
          <cell r="C4623" t="str">
            <v xml:space="preserve">UN    </v>
          </cell>
          <cell r="D4623">
            <v>0.53</v>
          </cell>
        </row>
        <row r="4624">
          <cell r="A4624">
            <v>39140</v>
          </cell>
          <cell r="B4624" t="str">
            <v>ABRACADEIRA EM ACO PARA AMARRACAO DE ELETRODUTOS, TIPO U SIMPLES, COM 1 1/4"</v>
          </cell>
          <cell r="C4624" t="str">
            <v xml:space="preserve">UN    </v>
          </cell>
          <cell r="D4624">
            <v>0.64</v>
          </cell>
        </row>
        <row r="4625">
          <cell r="A4625">
            <v>39141</v>
          </cell>
          <cell r="B4625" t="str">
            <v>ABRACADEIRA EM ACO PARA AMARRACAO DE ELETRODUTOS, TIPO U SIMPLES, COM 1 1/2"</v>
          </cell>
          <cell r="C4625" t="str">
            <v xml:space="preserve">UN    </v>
          </cell>
          <cell r="D4625">
            <v>0.71</v>
          </cell>
        </row>
        <row r="4626">
          <cell r="A4626">
            <v>39142</v>
          </cell>
          <cell r="B4626" t="str">
            <v>ABRACADEIRA EM ACO PARA AMARRACAO DE ELETRODUTOS, TIPO U SIMPLES, COM 2"</v>
          </cell>
          <cell r="C4626" t="str">
            <v xml:space="preserve">UN    </v>
          </cell>
          <cell r="D4626">
            <v>1.05</v>
          </cell>
        </row>
        <row r="4627">
          <cell r="A4627">
            <v>39143</v>
          </cell>
          <cell r="B4627" t="str">
            <v>ABRACADEIRA EM ACO PARA AMARRACAO DE ELETRODUTOS, TIPO U SIMPLES, COM 2 1/2"</v>
          </cell>
          <cell r="C4627" t="str">
            <v xml:space="preserve">UN    </v>
          </cell>
          <cell r="D4627">
            <v>1.46</v>
          </cell>
        </row>
        <row r="4628">
          <cell r="A4628">
            <v>39144</v>
          </cell>
          <cell r="B4628" t="str">
            <v>ABRACADEIRA EM ACO PARA AMARRACAO DE ELETRODUTOS, TIPO U SIMPLES, COM 3"</v>
          </cell>
          <cell r="C4628" t="str">
            <v xml:space="preserve">UN    </v>
          </cell>
          <cell r="D4628">
            <v>1.7</v>
          </cell>
        </row>
        <row r="4629">
          <cell r="A4629">
            <v>39145</v>
          </cell>
          <cell r="B4629" t="str">
            <v>ABRACADEIRA EM ACO PARA AMARRACAO DE ELETRODUTOS, TIPO U SIMPLES, COM 4"</v>
          </cell>
          <cell r="C4629" t="str">
            <v xml:space="preserve">UN    </v>
          </cell>
          <cell r="D4629">
            <v>2.81</v>
          </cell>
        </row>
        <row r="4630">
          <cell r="A4630">
            <v>39158</v>
          </cell>
          <cell r="B4630" t="str">
            <v>ABRACADEIRA EM ACO PARA AMARRACAO DE ELETRODUTOS, TIPO ECONOMICA (GOTA), COM 8"</v>
          </cell>
          <cell r="C4630" t="str">
            <v xml:space="preserve">UN    </v>
          </cell>
          <cell r="D4630">
            <v>9.7899999999999991</v>
          </cell>
        </row>
        <row r="4631">
          <cell r="A4631">
            <v>39174</v>
          </cell>
          <cell r="B4631" t="str">
            <v>BUCHA EM ALUMINIO, COM ROSCA, DE 1/2", PARA ELETRODUTO</v>
          </cell>
          <cell r="C4631" t="str">
            <v xml:space="preserve">UN    </v>
          </cell>
          <cell r="D4631">
            <v>0.5</v>
          </cell>
        </row>
        <row r="4632">
          <cell r="A4632">
            <v>39175</v>
          </cell>
          <cell r="B4632" t="str">
            <v>BUCHA EM ALUMINIO, COM ROSCA, DE 3/4", PARA ELETRODUTO</v>
          </cell>
          <cell r="C4632" t="str">
            <v xml:space="preserve">UN    </v>
          </cell>
          <cell r="D4632">
            <v>0.61</v>
          </cell>
        </row>
        <row r="4633">
          <cell r="A4633">
            <v>39176</v>
          </cell>
          <cell r="B4633" t="str">
            <v>BUCHA EM ALUMINIO, COM ROSCA, DE 1", PARA ELETRODUTO</v>
          </cell>
          <cell r="C4633" t="str">
            <v xml:space="preserve">UN    </v>
          </cell>
          <cell r="D4633">
            <v>0.65</v>
          </cell>
        </row>
        <row r="4634">
          <cell r="A4634">
            <v>39177</v>
          </cell>
          <cell r="B4634" t="str">
            <v>BUCHA EM ALUMINIO, COM ROSCA, DE 1 1/4", PARA ELETRODUTO</v>
          </cell>
          <cell r="C4634" t="str">
            <v xml:space="preserve">UN    </v>
          </cell>
          <cell r="D4634">
            <v>1</v>
          </cell>
        </row>
        <row r="4635">
          <cell r="A4635">
            <v>39178</v>
          </cell>
          <cell r="B4635" t="str">
            <v>BUCHA EM ALUMINIO, COM ROSCA, DE  1 1/2", PARA ELETRODUTO</v>
          </cell>
          <cell r="C4635" t="str">
            <v xml:space="preserve">UN    </v>
          </cell>
          <cell r="D4635">
            <v>1.1100000000000001</v>
          </cell>
        </row>
        <row r="4636">
          <cell r="A4636">
            <v>39179</v>
          </cell>
          <cell r="B4636" t="str">
            <v>BUCHA EM ALUMINIO, COM ROSCA, DE 2", PARA ELETRODUTO</v>
          </cell>
          <cell r="C4636" t="str">
            <v xml:space="preserve">UN    </v>
          </cell>
          <cell r="D4636">
            <v>2.66</v>
          </cell>
        </row>
        <row r="4637">
          <cell r="A4637">
            <v>39180</v>
          </cell>
          <cell r="B4637" t="str">
            <v>BUCHA EM ALUMINIO, COM ROSCA, DE 2 1/2", PARA ELETRODUTO</v>
          </cell>
          <cell r="C4637" t="str">
            <v xml:space="preserve">UN    </v>
          </cell>
          <cell r="D4637">
            <v>3.01</v>
          </cell>
        </row>
        <row r="4638">
          <cell r="A4638">
            <v>39181</v>
          </cell>
          <cell r="B4638" t="str">
            <v>BUCHA EM ALUMINIO, COM ROSCA, DE 3", PARA ELETRODUTO</v>
          </cell>
          <cell r="C4638" t="str">
            <v xml:space="preserve">UN    </v>
          </cell>
          <cell r="D4638">
            <v>4.04</v>
          </cell>
        </row>
        <row r="4639">
          <cell r="A4639">
            <v>39182</v>
          </cell>
          <cell r="B4639" t="str">
            <v>BUCHA EM ALUMINIO, COM ROSCA, DE 4", PARA ELETRODUTO</v>
          </cell>
          <cell r="C4639" t="str">
            <v xml:space="preserve">UN    </v>
          </cell>
          <cell r="D4639">
            <v>5.68</v>
          </cell>
        </row>
        <row r="4640">
          <cell r="A4640">
            <v>39184</v>
          </cell>
          <cell r="B4640" t="str">
            <v>BUCHA DE REDUCAO EM ALUMINIO, COM ROSCA, DE 1" X 1/2", PARA ELETRODUTO</v>
          </cell>
          <cell r="C4640" t="str">
            <v xml:space="preserve">UN    </v>
          </cell>
          <cell r="D4640">
            <v>3.29</v>
          </cell>
        </row>
        <row r="4641">
          <cell r="A4641">
            <v>39185</v>
          </cell>
          <cell r="B4641" t="str">
            <v>BUCHA DE REDUCAO EM ALUMINIO, COM ROSCA, DE 1" X 3/4", PARA ELETRODUTO</v>
          </cell>
          <cell r="C4641" t="str">
            <v xml:space="preserve">UN    </v>
          </cell>
          <cell r="D4641">
            <v>3</v>
          </cell>
        </row>
        <row r="4642">
          <cell r="A4642">
            <v>39186</v>
          </cell>
          <cell r="B4642" t="str">
            <v>BUCHA DE REDUCAO EM ALUMINIO, COM ROSCA, DE 1 1/4" X 1/2", PARA ELETRODUTO</v>
          </cell>
          <cell r="C4642" t="str">
            <v xml:space="preserve">UN    </v>
          </cell>
          <cell r="D4642">
            <v>10.15</v>
          </cell>
        </row>
        <row r="4643">
          <cell r="A4643">
            <v>39187</v>
          </cell>
          <cell r="B4643" t="str">
            <v>BUCHA DE REDUCAO EM ALUMINIO, COM ROSCA, DE 1 1/4" X 3/4", PARA ELETRODUTO</v>
          </cell>
          <cell r="C4643" t="str">
            <v xml:space="preserve">UN    </v>
          </cell>
          <cell r="D4643">
            <v>8.75</v>
          </cell>
        </row>
        <row r="4644">
          <cell r="A4644">
            <v>39188</v>
          </cell>
          <cell r="B4644" t="str">
            <v>BUCHA DE REDUCAO EM ALUMINIO, COM ROSCA, DE 1 1/4" X 1", PARA ELETRODUTO</v>
          </cell>
          <cell r="C4644" t="str">
            <v xml:space="preserve">UN    </v>
          </cell>
          <cell r="D4644">
            <v>8.35</v>
          </cell>
        </row>
        <row r="4645">
          <cell r="A4645">
            <v>39189</v>
          </cell>
          <cell r="B4645" t="str">
            <v>BUCHA DE REDUCAO EM ALUMINIO, COM ROSCA, DE 1 1/2" X 3/4", PARA ELETRODUTO</v>
          </cell>
          <cell r="C4645" t="str">
            <v xml:space="preserve">UN    </v>
          </cell>
          <cell r="D4645">
            <v>11.34</v>
          </cell>
        </row>
        <row r="4646">
          <cell r="A4646">
            <v>39190</v>
          </cell>
          <cell r="B4646" t="str">
            <v>BUCHA DE REDUCAO EM ALUMINIO, COM ROSCA, DE 1 1/2" X 1", PARA ELETRODUTO</v>
          </cell>
          <cell r="C4646" t="str">
            <v xml:space="preserve">UN    </v>
          </cell>
          <cell r="D4646">
            <v>10.72</v>
          </cell>
        </row>
        <row r="4647">
          <cell r="A4647">
            <v>39191</v>
          </cell>
          <cell r="B4647" t="str">
            <v>BUCHA DE REDUCAO EM ALUMINIO, COM ROSCA, DE 1 1/2" X 1 1/4", PARA ELETRODUTO</v>
          </cell>
          <cell r="C4647" t="str">
            <v xml:space="preserve">UN    </v>
          </cell>
          <cell r="D4647">
            <v>10.26</v>
          </cell>
        </row>
        <row r="4648">
          <cell r="A4648">
            <v>39192</v>
          </cell>
          <cell r="B4648" t="str">
            <v>BUCHA DE REDUCAO EM ALUMINIO, COM ROSCA, DE 2" X 3/4", PARA ELETRODUTO</v>
          </cell>
          <cell r="C4648" t="str">
            <v xml:space="preserve">UN    </v>
          </cell>
          <cell r="D4648">
            <v>22.81</v>
          </cell>
        </row>
        <row r="4649">
          <cell r="A4649">
            <v>39193</v>
          </cell>
          <cell r="B4649" t="str">
            <v>BUCHA DE REDUCAO EM ALUMINIO, COM ROSCA, DE 2" X 1", PARA ELETRODUTO</v>
          </cell>
          <cell r="C4649" t="str">
            <v xml:space="preserve">UN    </v>
          </cell>
          <cell r="D4649">
            <v>21.93</v>
          </cell>
        </row>
        <row r="4650">
          <cell r="A4650">
            <v>39194</v>
          </cell>
          <cell r="B4650" t="str">
            <v>BUCHA DE REDUCAO EM ALUMINIO, COM ROSCA, DE 2" X 1 1/4", PARA ELETRODUTO</v>
          </cell>
          <cell r="C4650" t="str">
            <v xml:space="preserve">UN    </v>
          </cell>
          <cell r="D4650">
            <v>20.010000000000002</v>
          </cell>
        </row>
        <row r="4651">
          <cell r="A4651">
            <v>39195</v>
          </cell>
          <cell r="B4651" t="str">
            <v>BUCHA DE REDUCAO EM ALUMINIO, COM ROSCA, DE 2" X 1 1/2", PARA ELETRODUTO</v>
          </cell>
          <cell r="C4651" t="str">
            <v xml:space="preserve">UN    </v>
          </cell>
          <cell r="D4651">
            <v>18.7</v>
          </cell>
        </row>
        <row r="4652">
          <cell r="A4652">
            <v>39196</v>
          </cell>
          <cell r="B4652" t="str">
            <v>BUCHA DE REDUCAO EM ALUMINIO, COM ROSCA, DE 2 1/2" X 1", PARA ELETRODUTO</v>
          </cell>
          <cell r="C4652" t="str">
            <v xml:space="preserve">UN    </v>
          </cell>
          <cell r="D4652">
            <v>36.270000000000003</v>
          </cell>
        </row>
        <row r="4653">
          <cell r="A4653">
            <v>39197</v>
          </cell>
          <cell r="B4653" t="str">
            <v>BUCHA DE REDUCAO EM ALUMINIO, COM ROSCA, DE 2 1/2" X 1 1/4", PARA ELETRODUTO</v>
          </cell>
          <cell r="C4653" t="str">
            <v xml:space="preserve">UN    </v>
          </cell>
          <cell r="D4653">
            <v>35.17</v>
          </cell>
        </row>
        <row r="4654">
          <cell r="A4654">
            <v>39198</v>
          </cell>
          <cell r="B4654" t="str">
            <v>BUCHA DE REDUCAO EM ALUMINIO, COM ROSCA, DE 2 1/2" X 1 1/2", PARA ELETRODUTO</v>
          </cell>
          <cell r="C4654" t="str">
            <v xml:space="preserve">UN    </v>
          </cell>
          <cell r="D4654">
            <v>33.659999999999997</v>
          </cell>
        </row>
        <row r="4655">
          <cell r="A4655">
            <v>39199</v>
          </cell>
          <cell r="B4655" t="str">
            <v>BUCHA DE REDUCAO EM ALUMINIO, COM ROSCA, DE 2 1/2" X 2", PARA ELETRODUTO</v>
          </cell>
          <cell r="C4655" t="str">
            <v xml:space="preserve">UN    </v>
          </cell>
          <cell r="D4655">
            <v>32.4</v>
          </cell>
        </row>
        <row r="4656">
          <cell r="A4656">
            <v>39200</v>
          </cell>
          <cell r="B4656" t="str">
            <v>BUCHA DE REDUCAO EM ALUMINIO, COM ROSCA, DE 3" X 1 1/4", PARA ELETRODUTO</v>
          </cell>
          <cell r="C4656" t="str">
            <v xml:space="preserve">UN    </v>
          </cell>
          <cell r="D4656">
            <v>40.57</v>
          </cell>
        </row>
        <row r="4657">
          <cell r="A4657">
            <v>39201</v>
          </cell>
          <cell r="B4657" t="str">
            <v>BUCHA DE REDUCAO EM ALUMINIO, COM ROSCA, DE 3" X 1 1/2", PARA ELETRODUTO</v>
          </cell>
          <cell r="C4657" t="str">
            <v xml:space="preserve">UN    </v>
          </cell>
          <cell r="D4657">
            <v>40.25</v>
          </cell>
        </row>
        <row r="4658">
          <cell r="A4658">
            <v>39202</v>
          </cell>
          <cell r="B4658" t="str">
            <v>BUCHA DE REDUCAO EM ALUMINIO, COM ROSCA, DE 3" X 2", PARA ELETRODUTO</v>
          </cell>
          <cell r="C4658" t="str">
            <v xml:space="preserve">UN    </v>
          </cell>
          <cell r="D4658">
            <v>38.479999999999997</v>
          </cell>
        </row>
        <row r="4659">
          <cell r="A4659">
            <v>39203</v>
          </cell>
          <cell r="B4659" t="str">
            <v>BUCHA DE REDUCAO EM ALUMINIO, COM ROSCA, DE 3" X 2 1/2", PARA ELETRODUTO</v>
          </cell>
          <cell r="C4659" t="str">
            <v xml:space="preserve">UN    </v>
          </cell>
          <cell r="D4659">
            <v>32.76</v>
          </cell>
        </row>
        <row r="4660">
          <cell r="A4660">
            <v>39204</v>
          </cell>
          <cell r="B4660" t="str">
            <v>BUCHA DE REDUCAO EM ALUMINIO, COM ROSCA, DE 4" X 2", PARA ELETRODUTO</v>
          </cell>
          <cell r="C4660" t="str">
            <v xml:space="preserve">UN    </v>
          </cell>
          <cell r="D4660">
            <v>65.760000000000005</v>
          </cell>
        </row>
        <row r="4661">
          <cell r="A4661">
            <v>39205</v>
          </cell>
          <cell r="B4661" t="str">
            <v>BUCHA DE REDUCAO EM ALUMINIO, COM ROSCA, DE 4" X 2 1/2", PARA ELETRODUTO</v>
          </cell>
          <cell r="C4661" t="str">
            <v xml:space="preserve">UN    </v>
          </cell>
          <cell r="D4661">
            <v>64.209999999999994</v>
          </cell>
        </row>
        <row r="4662">
          <cell r="A4662">
            <v>39206</v>
          </cell>
          <cell r="B4662" t="str">
            <v>BUCHA DE REDUCAO EM ALUMINIO, COM ROSCA, DE 4" X 3", PARA ELETRODUTO</v>
          </cell>
          <cell r="C4662" t="str">
            <v xml:space="preserve">UN    </v>
          </cell>
          <cell r="D4662">
            <v>62.39</v>
          </cell>
        </row>
        <row r="4663">
          <cell r="A4663">
            <v>39207</v>
          </cell>
          <cell r="B4663" t="str">
            <v>ARRUELA EM ALUMINIO, COM ROSCA, DE 3/8", PARA ELETRODUTO</v>
          </cell>
          <cell r="C4663" t="str">
            <v xml:space="preserve">UN    </v>
          </cell>
          <cell r="D4663">
            <v>0.49</v>
          </cell>
        </row>
        <row r="4664">
          <cell r="A4664">
            <v>39208</v>
          </cell>
          <cell r="B4664" t="str">
            <v>ARRUELA EM ALUMINIO, COM ROSCA, DE 1/2", PARA ELETRODUTO</v>
          </cell>
          <cell r="C4664" t="str">
            <v xml:space="preserve">UN    </v>
          </cell>
          <cell r="D4664">
            <v>0.26</v>
          </cell>
        </row>
        <row r="4665">
          <cell r="A4665">
            <v>39209</v>
          </cell>
          <cell r="B4665" t="str">
            <v>ARRUELA EM ALUMINIO, COM ROSCA, DE 3/4", PARA ELETRODUTO</v>
          </cell>
          <cell r="C4665" t="str">
            <v xml:space="preserve">UN    </v>
          </cell>
          <cell r="D4665">
            <v>0.31</v>
          </cell>
        </row>
        <row r="4666">
          <cell r="A4666">
            <v>39210</v>
          </cell>
          <cell r="B4666" t="str">
            <v>ARRUELA EM ALUMINIO, COM ROSCA, DE 1", PARA ELETRODUTO</v>
          </cell>
          <cell r="C4666" t="str">
            <v xml:space="preserve">UN    </v>
          </cell>
          <cell r="D4666">
            <v>0.49</v>
          </cell>
        </row>
        <row r="4667">
          <cell r="A4667">
            <v>39211</v>
          </cell>
          <cell r="B4667" t="str">
            <v>ARRUELA EM ALUMINIO, COM ROSCA, DE  1 1/4", PARA ELETRODUTO</v>
          </cell>
          <cell r="C4667" t="str">
            <v xml:space="preserve">UN    </v>
          </cell>
          <cell r="D4667">
            <v>0.87</v>
          </cell>
        </row>
        <row r="4668">
          <cell r="A4668">
            <v>39212</v>
          </cell>
          <cell r="B4668" t="str">
            <v>ARRUELA EM ALUMINIO, COM ROSCA, DE 1 1/2", PARA ELETRODUTO</v>
          </cell>
          <cell r="C4668" t="str">
            <v xml:space="preserve">UN    </v>
          </cell>
          <cell r="D4668">
            <v>0.97</v>
          </cell>
        </row>
        <row r="4669">
          <cell r="A4669">
            <v>39213</v>
          </cell>
          <cell r="B4669" t="str">
            <v>ARRUELA EM ALUMINIO, COM ROSCA, DE 2", PARA ELETRODUTO</v>
          </cell>
          <cell r="C4669" t="str">
            <v xml:space="preserve">UN    </v>
          </cell>
          <cell r="D4669">
            <v>1.27</v>
          </cell>
        </row>
        <row r="4670">
          <cell r="A4670">
            <v>39214</v>
          </cell>
          <cell r="B4670" t="str">
            <v>ARRUELA EM ALUMINIO, COM ROSCA, DE 2 1/2", PARA ELETRODUTO</v>
          </cell>
          <cell r="C4670" t="str">
            <v xml:space="preserve">UN    </v>
          </cell>
          <cell r="D4670">
            <v>1.8</v>
          </cell>
        </row>
        <row r="4671">
          <cell r="A4671">
            <v>39215</v>
          </cell>
          <cell r="B4671" t="str">
            <v>ARRUELA EM ALUMINIO, COM ROSCA, DE 3", PARA ELETRODUTO</v>
          </cell>
          <cell r="C4671" t="str">
            <v xml:space="preserve">UN    </v>
          </cell>
          <cell r="D4671">
            <v>3.29</v>
          </cell>
        </row>
        <row r="4672">
          <cell r="A4672">
            <v>39216</v>
          </cell>
          <cell r="B4672" t="str">
            <v>ARRUELA EM ALUMINIO, COM ROSCA, DE 4", PARA ELETRODUTO</v>
          </cell>
          <cell r="C4672" t="str">
            <v xml:space="preserve">UN    </v>
          </cell>
          <cell r="D4672">
            <v>4.59</v>
          </cell>
        </row>
        <row r="4673">
          <cell r="A4673">
            <v>39217</v>
          </cell>
          <cell r="B4673" t="str">
            <v>BUCHA EM ALUMINIO, COM ROSCA, DE 3/8", PARA ELETRODUTO</v>
          </cell>
          <cell r="C4673" t="str">
            <v xml:space="preserve">UN    </v>
          </cell>
          <cell r="D4673">
            <v>0.47</v>
          </cell>
        </row>
        <row r="4674">
          <cell r="A4674">
            <v>39232</v>
          </cell>
          <cell r="B4674" t="str">
            <v>CABO DE COBRE, FLEXIVEL, CLASSE 4 OU 5, ISOLACAO EM PVC/A, ANTICHAMA BWF-B, 1 CONDUTOR, 450/750 V, SECAO NOMINAL 25 MM2</v>
          </cell>
          <cell r="C4674" t="str">
            <v xml:space="preserve">M     </v>
          </cell>
          <cell r="D4674">
            <v>10.97</v>
          </cell>
        </row>
        <row r="4675">
          <cell r="A4675">
            <v>39233</v>
          </cell>
          <cell r="B4675" t="str">
            <v>CABO DE COBRE, FLEXIVEL, CLASSE 4 OU 5, ISOLACAO EM PVC/A, ANTICHAMA BWF-B, 1 CONDUTOR, 450/750 V, SECAO NOMINAL 35 MM2</v>
          </cell>
          <cell r="C4675" t="str">
            <v xml:space="preserve">M     </v>
          </cell>
          <cell r="D4675">
            <v>15.08</v>
          </cell>
        </row>
        <row r="4676">
          <cell r="A4676">
            <v>39234</v>
          </cell>
          <cell r="B4676" t="str">
            <v>CABO DE COBRE, FLEXIVEL, CLASSE 4 OU 5, ISOLACAO EM PVC/A, ANTICHAMA BWF-B, 1 CONDUTOR, 450/750 V, SECAO NOMINAL 50 MM2</v>
          </cell>
          <cell r="C4676" t="str">
            <v xml:space="preserve">M     </v>
          </cell>
          <cell r="D4676">
            <v>22.14</v>
          </cell>
        </row>
        <row r="4677">
          <cell r="A4677">
            <v>39235</v>
          </cell>
          <cell r="B4677" t="str">
            <v>CABO DE COBRE, FLEXIVEL, CLASSE 4 OU 5, ISOLACAO EM PVC/A, ANTICHAMA BWF-B, 1 CONDUTOR, 450/750 V, SECAO NOMINAL 70 MM2</v>
          </cell>
          <cell r="C4677" t="str">
            <v xml:space="preserve">M     </v>
          </cell>
          <cell r="D4677">
            <v>31.14</v>
          </cell>
        </row>
        <row r="4678">
          <cell r="A4678">
            <v>39236</v>
          </cell>
          <cell r="B4678" t="str">
            <v>CABO DE COBRE, FLEXIVEL, CLASSE 4 OU 5, ISOLACAO EM PVC/A, ANTICHAMA BWF-B, 1 CONDUTOR, 450/750 V, SECAO NOMINAL 95 MM2</v>
          </cell>
          <cell r="C4678" t="str">
            <v xml:space="preserve">M     </v>
          </cell>
          <cell r="D4678">
            <v>40.82</v>
          </cell>
        </row>
        <row r="4679">
          <cell r="A4679">
            <v>39237</v>
          </cell>
          <cell r="B4679" t="str">
            <v>CABO DE COBRE, FLEXIVEL, CLASSE 4 OU 5, ISOLACAO EM PVC/A, ANTICHAMA BWF-B, 1 CONDUTOR, 450/750 V, SECAO NOMINAL 120 MM2</v>
          </cell>
          <cell r="C4679" t="str">
            <v xml:space="preserve">M     </v>
          </cell>
          <cell r="D4679">
            <v>52.62</v>
          </cell>
        </row>
        <row r="4680">
          <cell r="A4680">
            <v>39238</v>
          </cell>
          <cell r="B4680" t="str">
            <v>CABO DE COBRE, FLEXIVEL, CLASSE 4 OU 5, ISOLACAO EM PVC/A, ANTICHAMA BWF-B, 1 CONDUTOR, 450/750 V, SECAO NOMINAL 150 MM2</v>
          </cell>
          <cell r="C4680" t="str">
            <v xml:space="preserve">M     </v>
          </cell>
          <cell r="D4680">
            <v>65.7</v>
          </cell>
        </row>
        <row r="4681">
          <cell r="A4681">
            <v>39239</v>
          </cell>
          <cell r="B4681" t="str">
            <v>CABO DE COBRE, FLEXIVEL, CLASSE 4 OU 5, ISOLACAO EM PVC/A, ANTICHAMA BWF-B, 1 CONDUTOR, 450/750 V, SECAO NOMINAL 185 MM2</v>
          </cell>
          <cell r="C4681" t="str">
            <v xml:space="preserve">M     </v>
          </cell>
          <cell r="D4681">
            <v>79.95</v>
          </cell>
        </row>
        <row r="4682">
          <cell r="A4682">
            <v>39240</v>
          </cell>
          <cell r="B4682" t="str">
            <v>CABO DE COBRE, FLEXIVEL, CLASSE 4 OU 5, ISOLACAO EM PVC/A, ANTICHAMA BWF-B, 1 CONDUTOR, 450/750 V, SECAO NOMINAL 240 MM2</v>
          </cell>
          <cell r="C4682" t="str">
            <v xml:space="preserve">M     </v>
          </cell>
          <cell r="D4682">
            <v>105.68</v>
          </cell>
        </row>
        <row r="4683">
          <cell r="A4683">
            <v>39241</v>
          </cell>
          <cell r="B4683" t="str">
            <v>CABO DE COBRE, RIGIDO, CLASSE 2, ISOLACAO EM PVC/A, ANTICHAMA BWF-B, 1 CONDUTOR, 450/750 V, SECAO NOMINAL 16 MM2</v>
          </cell>
          <cell r="C4683" t="str">
            <v xml:space="preserve">M     </v>
          </cell>
          <cell r="D4683">
            <v>7.36</v>
          </cell>
        </row>
        <row r="4684">
          <cell r="A4684">
            <v>39242</v>
          </cell>
          <cell r="B4684" t="str">
            <v>CABO DE COBRE, RIGIDO, CLASSE 2, ISOLACAO EM PVC/A, ANTICHAMA BWF-B, 1 CONDUTOR, 450/750 V, SECAO NOMINAL 500 MM2</v>
          </cell>
          <cell r="C4684" t="str">
            <v xml:space="preserve">M     </v>
          </cell>
          <cell r="D4684">
            <v>207.28</v>
          </cell>
        </row>
        <row r="4685">
          <cell r="A4685">
            <v>39243</v>
          </cell>
          <cell r="B4685" t="str">
            <v>ELETRODUTO PVC FLEXIVEL CORRUGADO, REFORCADO, COR LARANJA, DE 20 MM, PARA LAJES E PISOS</v>
          </cell>
          <cell r="C4685" t="str">
            <v xml:space="preserve">M     </v>
          </cell>
          <cell r="D4685">
            <v>1.22</v>
          </cell>
        </row>
        <row r="4686">
          <cell r="A4686">
            <v>39244</v>
          </cell>
          <cell r="B4686" t="str">
            <v>ELETRODUTO PVC FLEXIVEL CORRUGADO, REFORCADO, COR LARANJA, DE 25 MM, PARA LAJES E PISOS</v>
          </cell>
          <cell r="C4686" t="str">
            <v xml:space="preserve">M     </v>
          </cell>
          <cell r="D4686">
            <v>1.65</v>
          </cell>
        </row>
        <row r="4687">
          <cell r="A4687">
            <v>39245</v>
          </cell>
          <cell r="B4687" t="str">
            <v>ELETRODUTO PVC FLEXIVEL CORRUGADO, REFORCADO, COR LARANJA, DE 32 MM, PARA LAJES E PISOS</v>
          </cell>
          <cell r="C4687" t="str">
            <v xml:space="preserve">M     </v>
          </cell>
          <cell r="D4687">
            <v>3.18</v>
          </cell>
        </row>
        <row r="4688">
          <cell r="A4688">
            <v>39246</v>
          </cell>
          <cell r="B4688" t="str">
            <v>ELETRODUTODUTO PEAD FLEXIVEL PAREDE SIMPLES, CORRUGACAO HELICOIDAL, COR PRETA, SEM ROSCA, DE 1 1/2",  PARA CABEAMENTO SUBTERRANEO (NBR 15715)</v>
          </cell>
          <cell r="C4688" t="str">
            <v xml:space="preserve">M     </v>
          </cell>
          <cell r="D4688">
            <v>2.5</v>
          </cell>
        </row>
        <row r="4689">
          <cell r="A4689">
            <v>39247</v>
          </cell>
          <cell r="B4689" t="str">
            <v>ELETRODUTODUTO PEAD FLEXIVEL PAREDE SIMPLES, CORRUGACAO HELICOIDAL, COR PRETA, SEM ROSCA, DE 1 1/4",  PARA CABEAMENTO SUBTERRANEO (NBR 15715)</v>
          </cell>
          <cell r="C4689" t="str">
            <v xml:space="preserve">M     </v>
          </cell>
          <cell r="D4689">
            <v>2.1800000000000002</v>
          </cell>
        </row>
        <row r="4690">
          <cell r="A4690">
            <v>39248</v>
          </cell>
          <cell r="B4690" t="str">
            <v>ELETRODUTODUTO PEAD FLEXIVEL PAREDE SIMPLES, CORRUGACAO HELICOIDAL, COR PRETA, SEM ROSCA, DE 4",  PARA CABEAMENTO SUBTERRANEO (NBR 15715)</v>
          </cell>
          <cell r="C4690" t="str">
            <v xml:space="preserve">M     </v>
          </cell>
          <cell r="D4690">
            <v>7.03</v>
          </cell>
        </row>
        <row r="4691">
          <cell r="A4691">
            <v>39249</v>
          </cell>
          <cell r="B4691" t="str">
            <v>CABO DE COBRE, FLEXIVEL, CLASSE 4 OU 5, ISOLACAO EM PVC/A, ANTICHAMA BWF-B, COBERTURA PVC-ST1, ANTICHAMA BWF-B, 1 CONDUTOR, 0,6/1 KV, SECAO NOMINAL 400 MM2</v>
          </cell>
          <cell r="C4691" t="str">
            <v xml:space="preserve">M     </v>
          </cell>
          <cell r="D4691">
            <v>173.64</v>
          </cell>
        </row>
        <row r="4692">
          <cell r="A4692">
            <v>39250</v>
          </cell>
          <cell r="B4692" t="str">
            <v>CABO DE COBRE, FLEXIVEL, CLASSE 4 OU 5, ISOLACAO EM PVC/A, ANTICHAMA BWF-B, COBERTURA PVC-ST1, ANTICHAMA BWF-B, 1 CONDUTOR, 0,6/1 KV, SECAO NOMINAL 500 MM2</v>
          </cell>
          <cell r="C4692" t="str">
            <v xml:space="preserve">M     </v>
          </cell>
          <cell r="D4692">
            <v>223.05</v>
          </cell>
        </row>
        <row r="4693">
          <cell r="A4693">
            <v>39251</v>
          </cell>
          <cell r="B4693" t="str">
            <v>CABO DE COBRE, FLEXIVEL, CLASSE 4 OU 5, ISOLACAO EM PVC/A, ANTICHAMA BWF-B, 1 CONDUTOR, 450/750 V, SECAO NOMINAL 0,5 MM2</v>
          </cell>
          <cell r="C4693" t="str">
            <v xml:space="preserve">M     </v>
          </cell>
          <cell r="D4693">
            <v>0.28999999999999998</v>
          </cell>
        </row>
        <row r="4694">
          <cell r="A4694">
            <v>39252</v>
          </cell>
          <cell r="B4694" t="str">
            <v>CABO DE COBRE, FLEXIVEL, CLASSE 4 OU 5, ISOLACAO EM PVC/A, ANTICHAMA BWF-B, 1 CONDUTOR, 450/750 V, SECAO NOMINAL 1,0 MM2</v>
          </cell>
          <cell r="C4694" t="str">
            <v xml:space="preserve">M     </v>
          </cell>
          <cell r="D4694">
            <v>0.49</v>
          </cell>
        </row>
        <row r="4695">
          <cell r="A4695">
            <v>39253</v>
          </cell>
          <cell r="B4695" t="str">
            <v>ELETRODUTO/CONDULETE DE PVC RIGIDO, LISO, COR CINZA, DE 3/4", PARA INSTALACOES APARENTES (NBR 5410)</v>
          </cell>
          <cell r="C4695" t="str">
            <v xml:space="preserve">M     </v>
          </cell>
          <cell r="D4695">
            <v>6.07</v>
          </cell>
        </row>
        <row r="4696">
          <cell r="A4696">
            <v>39254</v>
          </cell>
          <cell r="B4696" t="str">
            <v>ELETRODUTO/CONDULETE DE PVC RIGIDO, LISO, COR CINZA, DE 1/2", PARA INSTALACOES APARENTES (NBR 5410)</v>
          </cell>
          <cell r="C4696" t="str">
            <v xml:space="preserve">M     </v>
          </cell>
          <cell r="D4696">
            <v>4.76</v>
          </cell>
        </row>
        <row r="4697">
          <cell r="A4697">
            <v>39255</v>
          </cell>
          <cell r="B4697" t="str">
            <v>ELETRODUTO/CONDULETE DE PVC RIGIDO, LISO, COR CINZA, DE 1", PARA INSTALACOES APARENTES (NBR 5410)</v>
          </cell>
          <cell r="C4697" t="str">
            <v xml:space="preserve">M     </v>
          </cell>
          <cell r="D4697">
            <v>8.82</v>
          </cell>
        </row>
        <row r="4698">
          <cell r="A4698">
            <v>39257</v>
          </cell>
          <cell r="B4698" t="str">
            <v>CABO MULTIPOLAR DE COBRE, FLEXIVEL, CLASSE 4 OU 5, ISOLACAO EM HEPR, COBERTURA EM PVC-ST2, ANTICHAMA BWF-B, 0,6/1 KV, 3 CONDUTORES DE 1,5 MM2</v>
          </cell>
          <cell r="C4698" t="str">
            <v xml:space="preserve">M     </v>
          </cell>
          <cell r="D4698">
            <v>2.83</v>
          </cell>
        </row>
        <row r="4699">
          <cell r="A4699">
            <v>39258</v>
          </cell>
          <cell r="B4699" t="str">
            <v>CABO MULTIPOLAR DE COBRE, FLEXIVEL, CLASSE 4 OU 5, ISOLACAO EM HEPR, COBERTURA EM PVC-ST2, ANTICHAMA BWF-B, 0,6/1 KV, 3 CONDUTORES DE 2,5 MM2</v>
          </cell>
          <cell r="C4699" t="str">
            <v xml:space="preserve">M     </v>
          </cell>
          <cell r="D4699">
            <v>4.2</v>
          </cell>
        </row>
        <row r="4700">
          <cell r="A4700">
            <v>39259</v>
          </cell>
          <cell r="B4700" t="str">
            <v>CABO MULTIPOLAR DE COBRE, FLEXIVEL, CLASSE 4 OU 5, ISOLACAO EM HEPR, COBERTURA EM PVC-ST2, ANTICHAMA BWF-B, 0,6/1 KV, 3 CONDUTORES DE 4 MM2</v>
          </cell>
          <cell r="C4700" t="str">
            <v xml:space="preserve">M     </v>
          </cell>
          <cell r="D4700">
            <v>6.4</v>
          </cell>
        </row>
        <row r="4701">
          <cell r="A4701">
            <v>39260</v>
          </cell>
          <cell r="B4701" t="str">
            <v>CABO MULTIPOLAR DE COBRE, FLEXIVEL, CLASSE 4 OU 5, ISOLACAO EM HEPR, COBERTURA EM PVC-ST2, ANTICHAMA BWF-B, 0,6/1 KV, 3 CONDUTORES DE 6 MM2</v>
          </cell>
          <cell r="C4701" t="str">
            <v xml:space="preserve">M     </v>
          </cell>
          <cell r="D4701">
            <v>9.11</v>
          </cell>
        </row>
        <row r="4702">
          <cell r="A4702">
            <v>39261</v>
          </cell>
          <cell r="B4702" t="str">
            <v>CABO MULTIPOLAR DE COBRE, FLEXIVEL, CLASSE 4 OU 5, ISOLACAO EM HEPR, COBERTURA EM PVC-ST2, ANTICHAMA BWF-B, 0,6/1 KV, 3 CONDUTORES DE 10 MM2</v>
          </cell>
          <cell r="C4702" t="str">
            <v xml:space="preserve">M     </v>
          </cell>
          <cell r="D4702">
            <v>15.1</v>
          </cell>
        </row>
        <row r="4703">
          <cell r="A4703">
            <v>39262</v>
          </cell>
          <cell r="B4703" t="str">
            <v>CABO MULTIPOLAR DE COBRE, FLEXIVEL, CLASSE 4 OU 5, ISOLACAO EM HEPR, COBERTURA EM PVC-ST2, ANTICHAMA BWF-B, 0,6/1 KV, 3 CONDUTORES DE 16 MM2</v>
          </cell>
          <cell r="C4703" t="str">
            <v xml:space="preserve">M     </v>
          </cell>
          <cell r="D4703">
            <v>23.61</v>
          </cell>
        </row>
        <row r="4704">
          <cell r="A4704">
            <v>39263</v>
          </cell>
          <cell r="B4704" t="str">
            <v>CABO MULTIPOLAR DE COBRE, FLEXIVEL, CLASSE 4 OU 5, ISOLACAO EM HEPR, COBERTURA EM PVC-ST2, ANTICHAMA BWF-B, 0,6/1 KV, 3 CONDUTORES DE 25 MM2</v>
          </cell>
          <cell r="C4704" t="str">
            <v xml:space="preserve">M     </v>
          </cell>
          <cell r="D4704">
            <v>36.53</v>
          </cell>
        </row>
        <row r="4705">
          <cell r="A4705">
            <v>39264</v>
          </cell>
          <cell r="B4705" t="str">
            <v>CABO MULTIPOLAR DE COBRE, FLEXIVEL, CLASSE 4 OU 5, ISOLACAO EM HEPR, COBERTURA EM PVC-ST2, ANTICHAMA BWF-B, 0,6/1 KV, 3 CONDUTORES DE 35 MM2</v>
          </cell>
          <cell r="C4705" t="str">
            <v xml:space="preserve">M     </v>
          </cell>
          <cell r="D4705">
            <v>49.46</v>
          </cell>
        </row>
        <row r="4706">
          <cell r="A4706">
            <v>39265</v>
          </cell>
          <cell r="B4706" t="str">
            <v>CABO MULTIPOLAR DE COBRE, FLEXIVEL, CLASSE 4 OU 5, ISOLACAO EM HEPR, COBERTURA EM PVC-ST2, ANTICHAMA BWF-B, 0,6/1 KV, 3 CONDUTORES DE 50 MM2</v>
          </cell>
          <cell r="C4706" t="str">
            <v xml:space="preserve">M     </v>
          </cell>
          <cell r="D4706">
            <v>72.87</v>
          </cell>
        </row>
        <row r="4707">
          <cell r="A4707">
            <v>39266</v>
          </cell>
          <cell r="B4707" t="str">
            <v>CABO MULTIPOLAR DE COBRE, FLEXIVEL, CLASSE 4 OU 5, ISOLACAO EM HEPR, COBERTURA EM PVC-ST2, ANTICHAMA BWF-B, 0,6/1 KV, 3 CONDUTORES DE 70 MM2</v>
          </cell>
          <cell r="C4707" t="str">
            <v xml:space="preserve">M     </v>
          </cell>
          <cell r="D4707">
            <v>102.25</v>
          </cell>
        </row>
        <row r="4708">
          <cell r="A4708">
            <v>39267</v>
          </cell>
          <cell r="B4708" t="str">
            <v>CABO MULTIPOLAR DE COBRE, FLEXIVEL, CLASSE 4 OU 5, ISOLACAO EM HEPR, COBERTURA EM PVC-ST2, ANTICHAMA BWF-B, 0,6/1 KV, 3 CONDUTORES DE 95 MM2</v>
          </cell>
          <cell r="C4708" t="str">
            <v xml:space="preserve">M     </v>
          </cell>
          <cell r="D4708">
            <v>134.03</v>
          </cell>
        </row>
        <row r="4709">
          <cell r="A4709">
            <v>39268</v>
          </cell>
          <cell r="B4709" t="str">
            <v>CABO MULTIPOLAR DE COBRE, FLEXIVEL, CLASSE 4 OU 5, ISOLACAO EM HEPR, COBERTURA EM PVC-ST2, ANTICHAMA BWF-B, 0,6/1 KV, 3 CONDUTORES DE 120 MM2</v>
          </cell>
          <cell r="C4709" t="str">
            <v xml:space="preserve">M     </v>
          </cell>
          <cell r="D4709">
            <v>174.23</v>
          </cell>
        </row>
        <row r="4710">
          <cell r="A4710">
            <v>39269</v>
          </cell>
          <cell r="B4710" t="str">
            <v>CORDAO DE COBRE, FLEXIVEL, TORCIDO, CLASSE 4 OU 5, ISOLACAO EM PVC/D, 300 V, 2 CONDUTORES DE 0,5 MM2</v>
          </cell>
          <cell r="C4710" t="str">
            <v xml:space="preserve">M     </v>
          </cell>
          <cell r="D4710">
            <v>0.62</v>
          </cell>
        </row>
        <row r="4711">
          <cell r="A4711">
            <v>39270</v>
          </cell>
          <cell r="B4711" t="str">
            <v>CORDAO DE COBRE, FLEXIVEL, TORCIDO, CLASSE 4 OU 5, ISOLACAO EM PVC/D, 300 V, 2 CONDUTORES DE 1,0 MM2</v>
          </cell>
          <cell r="C4711" t="str">
            <v xml:space="preserve">M     </v>
          </cell>
          <cell r="D4711">
            <v>1.03</v>
          </cell>
        </row>
        <row r="4712">
          <cell r="A4712">
            <v>39271</v>
          </cell>
          <cell r="B4712" t="str">
            <v>CURVA 90 GRAUS, CURTA, DE PVC RIGIDO ROSCAVEL, DE 1/2", PARA ELETRODUTO</v>
          </cell>
          <cell r="C4712" t="str">
            <v xml:space="preserve">UN    </v>
          </cell>
          <cell r="D4712">
            <v>1.38</v>
          </cell>
        </row>
        <row r="4713">
          <cell r="A4713">
            <v>39272</v>
          </cell>
          <cell r="B4713" t="str">
            <v>CURVA 90 GRAUS, CURTA, DE PVC RIGIDO ROSCAVEL, DE 3/4", PARA ELETRODUTO</v>
          </cell>
          <cell r="C4713" t="str">
            <v xml:space="preserve">UN    </v>
          </cell>
          <cell r="D4713">
            <v>1.7</v>
          </cell>
        </row>
        <row r="4714">
          <cell r="A4714">
            <v>39273</v>
          </cell>
          <cell r="B4714" t="str">
            <v>CURVA 90 GRAUS, CURTA, DE PVC RIGIDO ROSCAVEL, DE 1", PARA ELETRODUTO</v>
          </cell>
          <cell r="C4714" t="str">
            <v xml:space="preserve">UN    </v>
          </cell>
          <cell r="D4714">
            <v>2.35</v>
          </cell>
        </row>
        <row r="4715">
          <cell r="A4715">
            <v>39274</v>
          </cell>
          <cell r="B4715" t="str">
            <v>CURVA 135 GRAUS, DE PVC RIGIDO ROSCAVEL, DE 3/4", PARA ELETRODUTO</v>
          </cell>
          <cell r="C4715" t="str">
            <v xml:space="preserve">UN    </v>
          </cell>
          <cell r="D4715">
            <v>1.67</v>
          </cell>
        </row>
        <row r="4716">
          <cell r="A4716">
            <v>39276</v>
          </cell>
          <cell r="B4716" t="str">
            <v>CURVA 180 GRAUS, DE PVC RIGIDO ROSCAVEL, DE 1", PARA ELETRODUTO</v>
          </cell>
          <cell r="C4716" t="str">
            <v xml:space="preserve">UN    </v>
          </cell>
          <cell r="D4716">
            <v>4.0599999999999996</v>
          </cell>
        </row>
        <row r="4717">
          <cell r="A4717">
            <v>39277</v>
          </cell>
          <cell r="B4717" t="str">
            <v>CURVA 180 GRAUS, DE PVC RIGIDO ROSCAVEL, DE 2", PARA ELETRODUTO</v>
          </cell>
          <cell r="C4717" t="str">
            <v xml:space="preserve">UN    </v>
          </cell>
          <cell r="D4717">
            <v>10.97</v>
          </cell>
        </row>
        <row r="4718">
          <cell r="A4718">
            <v>39279</v>
          </cell>
          <cell r="B4718" t="str">
            <v>CONEXAO FIXA, ROSCA FEMEA, EM PLASTICO, DN 16 MM X 1/2", PARA CONEXAO COM CRIMPAGEM EM TUBO PEX</v>
          </cell>
          <cell r="C4718" t="str">
            <v xml:space="preserve">UN    </v>
          </cell>
          <cell r="D4718">
            <v>8.65</v>
          </cell>
        </row>
        <row r="4719">
          <cell r="A4719">
            <v>39280</v>
          </cell>
          <cell r="B4719" t="str">
            <v>CONEXAO FIXA, ROSCA FEMEA, EM PLASTICO, DN 20 MM X 1/2", PARA CONEXAO COM CRIMPAGEM EM TUBO PEX</v>
          </cell>
          <cell r="C4719" t="str">
            <v xml:space="preserve">UN    </v>
          </cell>
          <cell r="D4719">
            <v>11.21</v>
          </cell>
        </row>
        <row r="4720">
          <cell r="A4720">
            <v>39281</v>
          </cell>
          <cell r="B4720" t="str">
            <v>CONEXAO FIXA, ROSCA FEMEA, EM PLASTICO, DN 20 MM X 3/4", PARA CONEXAO COM CRIMPAGEM EM TUBO PEX</v>
          </cell>
          <cell r="C4720" t="str">
            <v xml:space="preserve">UN    </v>
          </cell>
          <cell r="D4720">
            <v>14.76</v>
          </cell>
        </row>
        <row r="4721">
          <cell r="A4721">
            <v>39282</v>
          </cell>
          <cell r="B4721" t="str">
            <v>CONEXAO FIXA, ROSCA FEMEA, EM PLASTICO, DN 25 MM X 3/4", PARA CONEXAO COM CRIMPAGEM EM TUBO PEX</v>
          </cell>
          <cell r="C4721" t="str">
            <v xml:space="preserve">UN    </v>
          </cell>
          <cell r="D4721">
            <v>15.11</v>
          </cell>
        </row>
        <row r="4722">
          <cell r="A4722">
            <v>39283</v>
          </cell>
          <cell r="B4722" t="str">
            <v>DISTRIBUIDOR, PLASTICO, 2 SAIDAS, DN 32 X 16 MM, PARA CONEXAO COM CRIMPAGEM EM TUBO PEX</v>
          </cell>
          <cell r="C4722" t="str">
            <v xml:space="preserve">UN    </v>
          </cell>
          <cell r="D4722">
            <v>101.21</v>
          </cell>
        </row>
        <row r="4723">
          <cell r="A4723">
            <v>39284</v>
          </cell>
          <cell r="B4723" t="str">
            <v>DISTRIBUIDOR, PLASTICO, 2 SAIDAS, DN 32 X 20 MM, PARA CONEXAO COM CRIMPAGEM EM TUBO PEX</v>
          </cell>
          <cell r="C4723" t="str">
            <v xml:space="preserve">UN    </v>
          </cell>
          <cell r="D4723">
            <v>109.68</v>
          </cell>
        </row>
        <row r="4724">
          <cell r="A4724">
            <v>39285</v>
          </cell>
          <cell r="B4724" t="str">
            <v>DISTRIBUIDOR, PLASTICO, 2 SAIDAS, DN 32 X 25 MM, PARA CONEXAO COM CRIMPAGEM EM TUBO PEX</v>
          </cell>
          <cell r="C4724" t="str">
            <v xml:space="preserve">UN    </v>
          </cell>
          <cell r="D4724">
            <v>111.26</v>
          </cell>
        </row>
        <row r="4725">
          <cell r="A4725">
            <v>39286</v>
          </cell>
          <cell r="B4725" t="str">
            <v>DISTRIBUIDOR, PLASTICO, 3 SAIDAS, DN 32 X 16 MM, PARA CONEXAO COM CRIMPAGEM EM TUBO PEX</v>
          </cell>
          <cell r="C4725" t="str">
            <v xml:space="preserve">UN    </v>
          </cell>
          <cell r="D4725">
            <v>108.84</v>
          </cell>
        </row>
        <row r="4726">
          <cell r="A4726">
            <v>39287</v>
          </cell>
          <cell r="B4726" t="str">
            <v>DISTRIBUIDOR, PLASTICO, 3 SAIDAS, DN 32 X 20 MM, PARA CONEXAO COM CRIMPAGEM EM TUBO PEX</v>
          </cell>
          <cell r="C4726" t="str">
            <v xml:space="preserve">UN    </v>
          </cell>
          <cell r="D4726">
            <v>127.8</v>
          </cell>
        </row>
        <row r="4727">
          <cell r="A4727">
            <v>39288</v>
          </cell>
          <cell r="B4727" t="str">
            <v>DISTRIBUIDOR, PLASTICO, 3 SAIDAS, DN 32 X 25 MM, PARA CONEXAO COM CRIMPAGEM EM TUBO PEX</v>
          </cell>
          <cell r="C4727" t="str">
            <v xml:space="preserve">UN    </v>
          </cell>
          <cell r="D4727">
            <v>136.38999999999999</v>
          </cell>
        </row>
        <row r="4728">
          <cell r="A4728">
            <v>39289</v>
          </cell>
          <cell r="B4728" t="str">
            <v>TE, PLASTICO, DN 20 MM, PARA CONEXAO COM CRIMPAGEM EM TUBO PEX</v>
          </cell>
          <cell r="C4728" t="str">
            <v xml:space="preserve">UN    </v>
          </cell>
          <cell r="D4728">
            <v>17.170000000000002</v>
          </cell>
        </row>
        <row r="4729">
          <cell r="A4729">
            <v>39290</v>
          </cell>
          <cell r="B4729" t="str">
            <v>TE, PLASTICO, DN 25 MM, PARA CONEXAO COM CRIMPAGEM EM TUBO PEX</v>
          </cell>
          <cell r="C4729" t="str">
            <v xml:space="preserve">UN    </v>
          </cell>
          <cell r="D4729">
            <v>29.14</v>
          </cell>
        </row>
        <row r="4730">
          <cell r="A4730">
            <v>39291</v>
          </cell>
          <cell r="B4730" t="str">
            <v>TE, PLASTICO, DN 32 MM, PARA CONEXAO COM CRIMPAGEM EM TUBO PEX</v>
          </cell>
          <cell r="C4730" t="str">
            <v xml:space="preserve">UN    </v>
          </cell>
          <cell r="D4730">
            <v>43.63</v>
          </cell>
        </row>
        <row r="4731">
          <cell r="A4731">
            <v>39292</v>
          </cell>
          <cell r="B4731" t="str">
            <v>UNIAO DE REDUCAO METALICA, PARA CONEXAO COM ANEL DESLIZANTE EM TUBO PEX, DN 20 X 16 MM</v>
          </cell>
          <cell r="C4731" t="str">
            <v xml:space="preserve">UN    </v>
          </cell>
          <cell r="D4731">
            <v>6.64</v>
          </cell>
        </row>
        <row r="4732">
          <cell r="A4732">
            <v>39293</v>
          </cell>
          <cell r="B4732" t="str">
            <v>UNIAO DE REDUCAO METALICA, PARA CONEXAO COM ANEL DESLIZANTE EM TUBO PEX, DN 25 X 16 MM</v>
          </cell>
          <cell r="C4732" t="str">
            <v xml:space="preserve">UN    </v>
          </cell>
          <cell r="D4732">
            <v>10.72</v>
          </cell>
        </row>
        <row r="4733">
          <cell r="A4733">
            <v>39294</v>
          </cell>
          <cell r="B4733" t="str">
            <v>UNIAO DE REDUCAO METALICA, PARA CONEXAO COM ANEL DESLIZANTE EM TUBO PEX, DN 25 X 20 MM</v>
          </cell>
          <cell r="C4733" t="str">
            <v xml:space="preserve">UN    </v>
          </cell>
          <cell r="D4733">
            <v>10.72</v>
          </cell>
        </row>
        <row r="4734">
          <cell r="A4734">
            <v>39295</v>
          </cell>
          <cell r="B4734" t="str">
            <v>UNIAO DE REDUCAO METALICA, PARA CONEXAO COM ANEL DESLIZANTE EM TUBO PEX, DN 32 X 25 MM</v>
          </cell>
          <cell r="C4734" t="str">
            <v xml:space="preserve">UN    </v>
          </cell>
          <cell r="D4734">
            <v>18.28</v>
          </cell>
        </row>
        <row r="4735">
          <cell r="A4735">
            <v>39296</v>
          </cell>
          <cell r="B4735" t="str">
            <v>UNIAO METALICA, PARA CONEXAO COM ANEL DESLIZANTE EM TUBO PEX, DN 16 MM</v>
          </cell>
          <cell r="C4735" t="str">
            <v xml:space="preserve">UN    </v>
          </cell>
          <cell r="D4735">
            <v>5.13</v>
          </cell>
        </row>
        <row r="4736">
          <cell r="A4736">
            <v>39297</v>
          </cell>
          <cell r="B4736" t="str">
            <v>UNIAO METALICA, PARA CONEXAO COM ANEL DESLIZANTE EM TUBO PEX, DN 20 MM</v>
          </cell>
          <cell r="C4736" t="str">
            <v xml:space="preserve">UN    </v>
          </cell>
          <cell r="D4736">
            <v>7.33</v>
          </cell>
        </row>
        <row r="4737">
          <cell r="A4737">
            <v>39298</v>
          </cell>
          <cell r="B4737" t="str">
            <v>UNIAO METALICA, PARA CONEXAO COM ANEL DESLIZANTE EM TUBO PEX, DN 25 MM</v>
          </cell>
          <cell r="C4737" t="str">
            <v xml:space="preserve">UN    </v>
          </cell>
          <cell r="D4737">
            <v>12.92</v>
          </cell>
        </row>
        <row r="4738">
          <cell r="A4738">
            <v>39299</v>
          </cell>
          <cell r="B4738" t="str">
            <v>UNIAO METALICA, PARA CONEXAO COM ANEL DESLIZANTE EM TUBO PEX, DN 32 MM</v>
          </cell>
          <cell r="C4738" t="str">
            <v xml:space="preserve">UN    </v>
          </cell>
          <cell r="D4738">
            <v>21.99</v>
          </cell>
        </row>
        <row r="4739">
          <cell r="A4739">
            <v>39300</v>
          </cell>
          <cell r="B4739" t="str">
            <v>JOELHO 90 GRAUS, PLASTICO, PARA CONEXAO COM CRIMPAGEM EM TUBO PEX, DN 16 MM</v>
          </cell>
          <cell r="C4739" t="str">
            <v xml:space="preserve">UN    </v>
          </cell>
          <cell r="D4739">
            <v>8.7799999999999994</v>
          </cell>
        </row>
        <row r="4740">
          <cell r="A4740">
            <v>39301</v>
          </cell>
          <cell r="B4740" t="str">
            <v>JOELHO 90 GRAUS, PLASTICO, PARA CONEXAO COM CRIMPAGEM EM TUBO PEX, DN 20 MM</v>
          </cell>
          <cell r="C4740" t="str">
            <v xml:space="preserve">UN    </v>
          </cell>
          <cell r="D4740">
            <v>12.18</v>
          </cell>
        </row>
        <row r="4741">
          <cell r="A4741">
            <v>39302</v>
          </cell>
          <cell r="B4741" t="str">
            <v>JOELHO 90 GRAUS, PLASTICO, PARA CONEXAO COM CRIMPAGEM EM TUBO PEX, DN 25 MM</v>
          </cell>
          <cell r="C4741" t="str">
            <v xml:space="preserve">UN    </v>
          </cell>
          <cell r="D4741">
            <v>15.3</v>
          </cell>
        </row>
        <row r="4742">
          <cell r="A4742">
            <v>39303</v>
          </cell>
          <cell r="B4742" t="str">
            <v>JOELHO 90 GRAUS, PLASTICO, PARA CONEXAO COM CRIMPAGEM EM TUBO PEX, DN 32 MM</v>
          </cell>
          <cell r="C4742" t="str">
            <v xml:space="preserve">UN    </v>
          </cell>
          <cell r="D4742">
            <v>26.91</v>
          </cell>
        </row>
        <row r="4743">
          <cell r="A4743">
            <v>39304</v>
          </cell>
          <cell r="B4743" t="str">
            <v>JOELHO 90 GRAUS, ROSCA FEMEA TERMINAL, PLASTICO, PARA CONEXAO COM CRIMPAGEM EM TUBO PEX, DN 16 MM X 1/2"</v>
          </cell>
          <cell r="C4743" t="str">
            <v xml:space="preserve">UN    </v>
          </cell>
          <cell r="D4743">
            <v>10.84</v>
          </cell>
        </row>
        <row r="4744">
          <cell r="A4744">
            <v>39305</v>
          </cell>
          <cell r="B4744" t="str">
            <v>JOELHO 90 GRAUS, ROSCA FEMEA TERMINAL, PLASTICO, PARA CONEXAO COM CRIMPAGEM EM TUBO PEX, DN 20 MM X 1/2"</v>
          </cell>
          <cell r="C4744" t="str">
            <v xml:space="preserve">UN    </v>
          </cell>
          <cell r="D4744">
            <v>14.19</v>
          </cell>
        </row>
        <row r="4745">
          <cell r="A4745">
            <v>39306</v>
          </cell>
          <cell r="B4745" t="str">
            <v>JOELHO 90 GRAUS, ROSCA FEMEA TERMINAL, PLASTICO, PARA CONEXAO COM CRIMPAGEM EM TUBO PEX, DN 20 MM X 3/4"</v>
          </cell>
          <cell r="C4745" t="str">
            <v xml:space="preserve">UN    </v>
          </cell>
          <cell r="D4745">
            <v>17.75</v>
          </cell>
        </row>
        <row r="4746">
          <cell r="A4746">
            <v>39307</v>
          </cell>
          <cell r="B4746" t="str">
            <v>JOELHO 90 GRAUS, ROSCA FEMEA TERMINAL, PLASTICO, PARA CONEXAO COM CRIMPAGEM EM TUBO PEX, DN 25 MM X 3/4"</v>
          </cell>
          <cell r="C4746" t="str">
            <v xml:space="preserve">UN    </v>
          </cell>
          <cell r="D4746">
            <v>20.43</v>
          </cell>
        </row>
        <row r="4747">
          <cell r="A4747">
            <v>39308</v>
          </cell>
          <cell r="B4747" t="str">
            <v>LUVA PARA TUBO PEX, PLASTICA, PARA CONEXAO COM CRIMPAGEM, DN 16 MM</v>
          </cell>
          <cell r="C4747" t="str">
            <v xml:space="preserve">UN    </v>
          </cell>
          <cell r="D4747">
            <v>7.41</v>
          </cell>
        </row>
        <row r="4748">
          <cell r="A4748">
            <v>39309</v>
          </cell>
          <cell r="B4748" t="str">
            <v>LUVA PARA TUBO PEX, PLASTICA, PARA CONEXAO COM CRIMPAGEM, DN 20 MM</v>
          </cell>
          <cell r="C4748" t="str">
            <v xml:space="preserve">UN    </v>
          </cell>
          <cell r="D4748">
            <v>10.71</v>
          </cell>
        </row>
        <row r="4749">
          <cell r="A4749">
            <v>39310</v>
          </cell>
          <cell r="B4749" t="str">
            <v>LUVA PARA TUBO PEX, PLASTICA, PARA CONEXAO COM CRIMPAGEM, DN 25 MM</v>
          </cell>
          <cell r="C4749" t="str">
            <v xml:space="preserve">UN    </v>
          </cell>
          <cell r="D4749">
            <v>16.23</v>
          </cell>
        </row>
        <row r="4750">
          <cell r="A4750">
            <v>39311</v>
          </cell>
          <cell r="B4750" t="str">
            <v>LUVA PARA TUBO PEX, PLASTICA, PARA CONEXAO COM CRIMPAGEM, DN 32 MM</v>
          </cell>
          <cell r="C4750" t="str">
            <v xml:space="preserve">UN    </v>
          </cell>
          <cell r="D4750">
            <v>24.4</v>
          </cell>
        </row>
        <row r="4751">
          <cell r="A4751">
            <v>39312</v>
          </cell>
          <cell r="B4751" t="str">
            <v>LUVA DE REDUCAO PARA TUBO PEX, PLASTICA, PARA CONEXAO COM CRIMPAGEM, DN 20 X 16 MM</v>
          </cell>
          <cell r="C4751" t="str">
            <v xml:space="preserve">UN    </v>
          </cell>
          <cell r="D4751">
            <v>10.69</v>
          </cell>
        </row>
        <row r="4752">
          <cell r="A4752">
            <v>39313</v>
          </cell>
          <cell r="B4752" t="str">
            <v>LUVA DE REDUCAO PARA TUBO PEX, PLASTICA, PARA CONEXAO COM CRIMPAGEM, DN 25 X 16 MM</v>
          </cell>
          <cell r="C4752" t="str">
            <v xml:space="preserve">UN    </v>
          </cell>
          <cell r="D4752">
            <v>13.95</v>
          </cell>
        </row>
        <row r="4753">
          <cell r="A4753">
            <v>39314</v>
          </cell>
          <cell r="B4753" t="str">
            <v>LUVA DE REDUCAO PARA TUBO PEX, PLASTICA, PARA CONEXAO COM CRIMPAGEM, DN 32 X 25 MM</v>
          </cell>
          <cell r="C4753" t="str">
            <v xml:space="preserve">UN    </v>
          </cell>
          <cell r="D4753">
            <v>22.16</v>
          </cell>
        </row>
        <row r="4754">
          <cell r="A4754">
            <v>39315</v>
          </cell>
          <cell r="B4754" t="str">
            <v>ESPACADOR / DISTANCIADOR TIPO GARRA DUPLA, EM PLASTICO, COBRIMENTO *20* MM, PARA FERRAGENS DE LAJES E FUNDO DE VIGAS</v>
          </cell>
          <cell r="C4754" t="str">
            <v xml:space="preserve">UN    </v>
          </cell>
          <cell r="D4754">
            <v>0.23</v>
          </cell>
        </row>
        <row r="4755">
          <cell r="A4755">
            <v>39318</v>
          </cell>
          <cell r="B4755" t="str">
            <v>LUVA DE TRANSICAO, CPVC, 22 MM X 1/2", PARA AGUA QUENTE</v>
          </cell>
          <cell r="C4755" t="str">
            <v xml:space="preserve">UN    </v>
          </cell>
          <cell r="D4755">
            <v>8.7100000000000009</v>
          </cell>
        </row>
        <row r="4756">
          <cell r="A4756">
            <v>39319</v>
          </cell>
          <cell r="B4756" t="str">
            <v>TERMINAL DE VENTILACAO, 50 MM, SERIE NORMAL, ESGOTO PREDIAL</v>
          </cell>
          <cell r="C4756" t="str">
            <v xml:space="preserve">UN    </v>
          </cell>
          <cell r="D4756">
            <v>4.05</v>
          </cell>
        </row>
        <row r="4757">
          <cell r="A4757">
            <v>39320</v>
          </cell>
          <cell r="B4757" t="str">
            <v>TERMINAL DE VENTILACAO, 75 MM, SERIE NORMAL, ESGOTO PREDIAL</v>
          </cell>
          <cell r="C4757" t="str">
            <v xml:space="preserve">UN    </v>
          </cell>
          <cell r="D4757">
            <v>4.84</v>
          </cell>
        </row>
        <row r="4758">
          <cell r="A4758">
            <v>39321</v>
          </cell>
          <cell r="B4758" t="str">
            <v>TERMINAL DE VENTILACAO, 100 MM, SERIE NORMAL, ESGOTO PREDIAL</v>
          </cell>
          <cell r="C4758" t="str">
            <v xml:space="preserve">UN    </v>
          </cell>
          <cell r="D4758">
            <v>6.62</v>
          </cell>
        </row>
        <row r="4759">
          <cell r="A4759">
            <v>39322</v>
          </cell>
          <cell r="B4759" t="str">
            <v>TE, PLASTICO, DN 16 MM, PARA CONEXAO COM CRIMPAGEM EM TUBO PEX</v>
          </cell>
          <cell r="C4759" t="str">
            <v xml:space="preserve">UN    </v>
          </cell>
          <cell r="D4759">
            <v>14.33</v>
          </cell>
        </row>
        <row r="4760">
          <cell r="A4760">
            <v>39323</v>
          </cell>
          <cell r="B4760" t="str">
            <v>MANTA GEOTEXTIL TECIDO DE LAMINETES DE POLIPROPILENO, RESISTENCIA A TRACAO = *25* KN/M</v>
          </cell>
          <cell r="C4760" t="str">
            <v xml:space="preserve">M2    </v>
          </cell>
          <cell r="D4760">
            <v>15.28</v>
          </cell>
        </row>
        <row r="4761">
          <cell r="A4761">
            <v>39324</v>
          </cell>
          <cell r="B4761" t="str">
            <v>TE DE REDUCAO, CPVC, 22 X 15 MM, PARA AGUA QUENTE PREDIAL</v>
          </cell>
          <cell r="C4761" t="str">
            <v xml:space="preserve">UN    </v>
          </cell>
          <cell r="D4761">
            <v>6.31</v>
          </cell>
        </row>
        <row r="4762">
          <cell r="A4762">
            <v>39325</v>
          </cell>
          <cell r="B4762" t="str">
            <v>TE DE REDUCAO, CPVC, 28 X 22 MM, PARA AGUA QUENTE PREDIAL</v>
          </cell>
          <cell r="C4762" t="str">
            <v xml:space="preserve">UN    </v>
          </cell>
          <cell r="D4762">
            <v>9.5500000000000007</v>
          </cell>
        </row>
        <row r="4763">
          <cell r="A4763">
            <v>39326</v>
          </cell>
          <cell r="B4763" t="str">
            <v>TE DE REDUCAO, CPVC, 35 X 28 MM, PARA AGUA QUENTE PREDIAL</v>
          </cell>
          <cell r="C4763" t="str">
            <v xml:space="preserve">UN    </v>
          </cell>
          <cell r="D4763">
            <v>24.59</v>
          </cell>
        </row>
        <row r="4764">
          <cell r="A4764">
            <v>39327</v>
          </cell>
          <cell r="B4764" t="str">
            <v>TE DE REDUCAO, CPVC, 42 X 35 MM, PARA AGUA QUENTE PREDIAL</v>
          </cell>
          <cell r="C4764" t="str">
            <v xml:space="preserve">UN    </v>
          </cell>
          <cell r="D4764">
            <v>37.25</v>
          </cell>
        </row>
        <row r="4765">
          <cell r="A4765">
            <v>39328</v>
          </cell>
          <cell r="B4765" t="str">
            <v>PERFILADO PERFURADO 19 X 38 MM, CHAPA 22</v>
          </cell>
          <cell r="C4765" t="str">
            <v xml:space="preserve">M     </v>
          </cell>
          <cell r="D4765">
            <v>3.03</v>
          </cell>
        </row>
        <row r="4766">
          <cell r="A4766">
            <v>39329</v>
          </cell>
          <cell r="B4766" t="str">
            <v>CONDULETE EM PVC, TIPO "B", SEM TAMPA, DE 1"</v>
          </cell>
          <cell r="C4766" t="str">
            <v xml:space="preserve">UN    </v>
          </cell>
          <cell r="D4766">
            <v>6.87</v>
          </cell>
        </row>
        <row r="4767">
          <cell r="A4767">
            <v>39330</v>
          </cell>
          <cell r="B4767" t="str">
            <v>CONDULETE EM PVC, TIPO "C", SEM TAMPA, DE 1/2"</v>
          </cell>
          <cell r="C4767" t="str">
            <v xml:space="preserve">UN    </v>
          </cell>
          <cell r="D4767">
            <v>7.23</v>
          </cell>
        </row>
        <row r="4768">
          <cell r="A4768">
            <v>39331</v>
          </cell>
          <cell r="B4768" t="str">
            <v>CONDULETE EM PVC, TIPO "C", SEM TAMPA, DE 3/4"</v>
          </cell>
          <cell r="C4768" t="str">
            <v xml:space="preserve">UN    </v>
          </cell>
          <cell r="D4768">
            <v>6.43</v>
          </cell>
        </row>
        <row r="4769">
          <cell r="A4769">
            <v>39332</v>
          </cell>
          <cell r="B4769" t="str">
            <v>CONDULETE EM PVC, TIPO "C", SEM TAMPA, DE 1"</v>
          </cell>
          <cell r="C4769" t="str">
            <v xml:space="preserve">UN    </v>
          </cell>
          <cell r="D4769">
            <v>8.08</v>
          </cell>
        </row>
        <row r="4770">
          <cell r="A4770">
            <v>39333</v>
          </cell>
          <cell r="B4770" t="str">
            <v>CONDULETE EM PVC, TIPO "E", SEM TAMPA, DE 1/2"</v>
          </cell>
          <cell r="C4770" t="str">
            <v xml:space="preserve">UN    </v>
          </cell>
          <cell r="D4770">
            <v>6.27</v>
          </cell>
        </row>
        <row r="4771">
          <cell r="A4771">
            <v>39334</v>
          </cell>
          <cell r="B4771" t="str">
            <v>CONDULETE EM PVC, TIPO "E", SEM TAMPA, DE 3/4"</v>
          </cell>
          <cell r="C4771" t="str">
            <v xml:space="preserve">UN    </v>
          </cell>
          <cell r="D4771">
            <v>5.77</v>
          </cell>
        </row>
        <row r="4772">
          <cell r="A4772">
            <v>39335</v>
          </cell>
          <cell r="B4772" t="str">
            <v>CONDULETE EM PVC, TIPO "E", SEM TAMPA, DE 1"</v>
          </cell>
          <cell r="C4772" t="str">
            <v xml:space="preserve">UN    </v>
          </cell>
          <cell r="D4772">
            <v>7.26</v>
          </cell>
        </row>
        <row r="4773">
          <cell r="A4773">
            <v>39336</v>
          </cell>
          <cell r="B4773" t="str">
            <v>CONDULETE EM PVC, TIPO "LR", SEM TAMPA, DE 1/2"</v>
          </cell>
          <cell r="C4773" t="str">
            <v xml:space="preserve">UN    </v>
          </cell>
          <cell r="D4773">
            <v>7.23</v>
          </cell>
        </row>
        <row r="4774">
          <cell r="A4774">
            <v>39337</v>
          </cell>
          <cell r="B4774" t="str">
            <v>CONDULETE EM PVC, TIPO "LR", SEM TAMPA, DE 3/4"</v>
          </cell>
          <cell r="C4774" t="str">
            <v xml:space="preserve">UN    </v>
          </cell>
          <cell r="D4774">
            <v>6.43</v>
          </cell>
        </row>
        <row r="4775">
          <cell r="A4775">
            <v>39338</v>
          </cell>
          <cell r="B4775" t="str">
            <v>CONDULETE EM PVC, TIPO "LR", SEM TAMPA, DE 1"</v>
          </cell>
          <cell r="C4775" t="str">
            <v xml:space="preserve">UN    </v>
          </cell>
          <cell r="D4775">
            <v>8.08</v>
          </cell>
        </row>
        <row r="4776">
          <cell r="A4776">
            <v>39340</v>
          </cell>
          <cell r="B4776" t="str">
            <v>CONDULETE EM PVC, TIPO "T", SEM TAMPA, DE 3/4"</v>
          </cell>
          <cell r="C4776" t="str">
            <v xml:space="preserve">UN    </v>
          </cell>
          <cell r="D4776">
            <v>7.74</v>
          </cell>
        </row>
        <row r="4777">
          <cell r="A4777">
            <v>39341</v>
          </cell>
          <cell r="B4777" t="str">
            <v>CONDULETE EM PVC, TIPO "T", SEM TAMPA, DE 1"</v>
          </cell>
          <cell r="C4777" t="str">
            <v xml:space="preserve">UN    </v>
          </cell>
          <cell r="D4777">
            <v>10.54</v>
          </cell>
        </row>
        <row r="4778">
          <cell r="A4778">
            <v>39342</v>
          </cell>
          <cell r="B4778" t="str">
            <v>CONDULETE EM PVC, TIPO "TB", SEM TAMPA, DE 1"</v>
          </cell>
          <cell r="C4778" t="str">
            <v xml:space="preserve">UN    </v>
          </cell>
          <cell r="D4778">
            <v>10.54</v>
          </cell>
        </row>
        <row r="4779">
          <cell r="A4779">
            <v>39343</v>
          </cell>
          <cell r="B4779" t="str">
            <v>CONDULETE EM PVC, TIPO "X", SEM TAMPA, DE 1/2"</v>
          </cell>
          <cell r="C4779" t="str">
            <v xml:space="preserve">UN    </v>
          </cell>
          <cell r="D4779">
            <v>8.9</v>
          </cell>
        </row>
        <row r="4780">
          <cell r="A4780">
            <v>39344</v>
          </cell>
          <cell r="B4780" t="str">
            <v>CONDULETE EM PVC, TIPO "X", SEM TAMPA, DE 3/4"</v>
          </cell>
          <cell r="C4780" t="str">
            <v xml:space="preserve">UN    </v>
          </cell>
          <cell r="D4780">
            <v>8.6</v>
          </cell>
        </row>
        <row r="4781">
          <cell r="A4781">
            <v>39345</v>
          </cell>
          <cell r="B4781" t="str">
            <v>CONDULETE EM PVC, TIPO "X", SEM TAMPA, DE 1"</v>
          </cell>
          <cell r="C4781" t="str">
            <v xml:space="preserve">UN    </v>
          </cell>
          <cell r="D4781">
            <v>12.04</v>
          </cell>
        </row>
        <row r="4782">
          <cell r="A4782">
            <v>39346</v>
          </cell>
          <cell r="B4782" t="str">
            <v>TAMPA PARA CONDULETE, EM PVC, COM 1 OU 2 OU 3 POSTOS PARA INTERRUPTOR</v>
          </cell>
          <cell r="C4782" t="str">
            <v xml:space="preserve">UN    </v>
          </cell>
          <cell r="D4782">
            <v>2.17</v>
          </cell>
        </row>
        <row r="4783">
          <cell r="A4783">
            <v>39350</v>
          </cell>
          <cell r="B4783" t="str">
            <v>TAMPA PARA CONDULETE, EM PVC, COM 1 MODULO RJ</v>
          </cell>
          <cell r="C4783" t="str">
            <v xml:space="preserve">UN    </v>
          </cell>
          <cell r="D4783">
            <v>2.34</v>
          </cell>
        </row>
        <row r="4784">
          <cell r="A4784">
            <v>39351</v>
          </cell>
          <cell r="B4784" t="str">
            <v>TAMPA PARA CONDULETE, EM PVC, COM 2 MODULOS RJ</v>
          </cell>
          <cell r="C4784" t="str">
            <v xml:space="preserve">UN    </v>
          </cell>
          <cell r="D4784">
            <v>2.71</v>
          </cell>
        </row>
        <row r="4785">
          <cell r="A4785">
            <v>39352</v>
          </cell>
          <cell r="B4785" t="str">
            <v>TAMPA PARA CONDULETE, EM PVC, COM TOMADA HEXAGONAL</v>
          </cell>
          <cell r="C4785" t="str">
            <v xml:space="preserve">UN    </v>
          </cell>
          <cell r="D4785">
            <v>2.17</v>
          </cell>
        </row>
        <row r="4786">
          <cell r="A4786">
            <v>39353</v>
          </cell>
          <cell r="B4786"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6" t="str">
            <v xml:space="preserve">UN    </v>
          </cell>
          <cell r="D4786">
            <v>167.83</v>
          </cell>
        </row>
        <row r="4787">
          <cell r="A4787">
            <v>39354</v>
          </cell>
          <cell r="B4787"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7" t="str">
            <v xml:space="preserve">UN    </v>
          </cell>
          <cell r="D4787">
            <v>167.27</v>
          </cell>
        </row>
        <row r="4788">
          <cell r="A4788">
            <v>39355</v>
          </cell>
          <cell r="B4788"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8" t="str">
            <v xml:space="preserve">UN    </v>
          </cell>
          <cell r="D4788">
            <v>122.38</v>
          </cell>
        </row>
        <row r="4789">
          <cell r="A4789">
            <v>39356</v>
          </cell>
          <cell r="B478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9" t="str">
            <v xml:space="preserve">UN    </v>
          </cell>
          <cell r="D4789">
            <v>142.22</v>
          </cell>
        </row>
        <row r="4790">
          <cell r="A4790">
            <v>39357</v>
          </cell>
          <cell r="B479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90" t="str">
            <v xml:space="preserve">UN    </v>
          </cell>
          <cell r="D4790">
            <v>76.02</v>
          </cell>
        </row>
        <row r="4791">
          <cell r="A4791">
            <v>39358</v>
          </cell>
          <cell r="B479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1" t="str">
            <v xml:space="preserve">UN    </v>
          </cell>
          <cell r="D4791">
            <v>83.36</v>
          </cell>
        </row>
        <row r="4792">
          <cell r="A4792">
            <v>39359</v>
          </cell>
          <cell r="B4792" t="str">
            <v>CARENAGEM /TAMPA, EM PLASTICO, COR BRANCA, UTILIZADO EM KIT CHASSI METALICO PARA INSTALACAO HIDRAULICA DE CUBA SIMPLES SEM MAQUINA DE LAVAR ROUPA, LARGURA *355* MM X ALTURA *670* MM (COM FUROS E DEMAIS ENCAIXES)</v>
          </cell>
          <cell r="C4792" t="str">
            <v xml:space="preserve">UN    </v>
          </cell>
          <cell r="D4792">
            <v>19.46</v>
          </cell>
        </row>
        <row r="4793">
          <cell r="A4793">
            <v>39360</v>
          </cell>
          <cell r="B4793" t="str">
            <v>CARENAGEM /TAMPA, EM PLASTICO, COR BRANCA, UTILIZADO EM KIT CHASSI METALICO PARA INSTALACAO HIDRAULICA DE TANQUE COM MAQUINA DE LAVAR ROUPA, LARGURA *360* MM X ALTURA *470* MM (COM FUROS E DEMAIS ENCAIXES)</v>
          </cell>
          <cell r="C4793" t="str">
            <v xml:space="preserve">UN    </v>
          </cell>
          <cell r="D4793">
            <v>17.68</v>
          </cell>
        </row>
        <row r="4794">
          <cell r="A4794">
            <v>39361</v>
          </cell>
          <cell r="B4794" t="str">
            <v>FOSSA SEPTICA, SEM FILTRO, PARA 4 A 7 CONTRIBUINTES, CILINDRICA,  COM TAMPA, EM POLIETILENO DE ALTA DENSIDADE (PEAD), CAPACIDADE APROXIMADA DE 1100 LITROS (NBR 7229)</v>
          </cell>
          <cell r="C4794" t="str">
            <v xml:space="preserve">UN    </v>
          </cell>
          <cell r="D4794">
            <v>771.9</v>
          </cell>
        </row>
        <row r="4795">
          <cell r="A4795">
            <v>39362</v>
          </cell>
          <cell r="B4795" t="str">
            <v>FOSSA SEPTICA, SEM FILTRO, PARA 8 A 14 CONTRIBUINTES, CILINDRICA, COM TAMPA, EM POLIETILENO DE ALTA DENSIDADE (PEAD), CAPACIDADE APROXIMADA DE 3000 LITROS (NBR 7229)</v>
          </cell>
          <cell r="C4795" t="str">
            <v xml:space="preserve">UN    </v>
          </cell>
          <cell r="D4795">
            <v>2375.34</v>
          </cell>
        </row>
        <row r="4796">
          <cell r="A4796">
            <v>39363</v>
          </cell>
          <cell r="B4796" t="str">
            <v>FOSSA SEPTICA, SEM FILTRO, PARA 15 A 30 CONTRIBUINTES, CILINDRICA, COM TAMPA, EM POLIETILENO DE ALTA DENSIDADE (PEAD), CAPACIDADE APROXIMADA DE 5500 LITROS (NBR 7229)</v>
          </cell>
          <cell r="C4796" t="str">
            <v xml:space="preserve">UN    </v>
          </cell>
          <cell r="D4796">
            <v>3001.84</v>
          </cell>
        </row>
        <row r="4797">
          <cell r="A4797">
            <v>39364</v>
          </cell>
          <cell r="B4797" t="str">
            <v>FOSSA SEPTICA,SEM FILTRO, PARA 40 A 52 CONTRIBUINTES, CILINDRICA, COM TAMPA, EM POLIETILENO DE ALTA DENSIDADE (PEAD), CAPACIDADE APROXIMADA DE 10000 LITROS (NBR 7229)</v>
          </cell>
          <cell r="C4797" t="str">
            <v xml:space="preserve">UN    </v>
          </cell>
          <cell r="D4797">
            <v>6861.36</v>
          </cell>
        </row>
        <row r="4798">
          <cell r="A4798">
            <v>39365</v>
          </cell>
          <cell r="B4798" t="str">
            <v>FILTRO ANAEROBIO, EM POLIETILENO DE ALTA DENSIDADE (PEAD), CAPACIDADE *1100* LITROS (NBR 13969)</v>
          </cell>
          <cell r="C4798" t="str">
            <v xml:space="preserve">UN    </v>
          </cell>
          <cell r="D4798">
            <v>736.94</v>
          </cell>
        </row>
        <row r="4799">
          <cell r="A4799">
            <v>39366</v>
          </cell>
          <cell r="B4799" t="str">
            <v>FILTRO ANAEROBIO, EM POLIETILENO DE ALTA DENSIDADE (PEAD), CAPACIDADE *2800* LITROS (NBR 13969)</v>
          </cell>
          <cell r="C4799" t="str">
            <v xml:space="preserve">UN    </v>
          </cell>
          <cell r="D4799">
            <v>1886.87</v>
          </cell>
        </row>
        <row r="4800">
          <cell r="A4800">
            <v>39367</v>
          </cell>
          <cell r="B4800" t="str">
            <v>FILTRO ANAEROBIO, EM POLIETILENO DE ALTA DENSIDADE (PEAD), CAPACIDADE *5000* LITROS (NBR 13969)</v>
          </cell>
          <cell r="C4800" t="str">
            <v xml:space="preserve">UN    </v>
          </cell>
          <cell r="D4800">
            <v>2579.0100000000002</v>
          </cell>
        </row>
        <row r="4801">
          <cell r="A4801">
            <v>39374</v>
          </cell>
          <cell r="B4801" t="str">
            <v>REATOR INTERNO/INTEGRADO PARA LAMPADA VAPOR METALICO 400 W, ALTO FATOR DE POTENCIA</v>
          </cell>
          <cell r="C4801" t="str">
            <v xml:space="preserve">UN    </v>
          </cell>
          <cell r="D4801">
            <v>86.12</v>
          </cell>
        </row>
        <row r="4802">
          <cell r="A4802">
            <v>39376</v>
          </cell>
          <cell r="B4802" t="str">
            <v>LAMPADA VAPOR METALICO OVOIDE 150 W, BASE E27/E40</v>
          </cell>
          <cell r="C4802" t="str">
            <v xml:space="preserve">UN    </v>
          </cell>
          <cell r="D4802">
            <v>25.8</v>
          </cell>
        </row>
        <row r="4803">
          <cell r="A4803">
            <v>39377</v>
          </cell>
          <cell r="B4803" t="str">
            <v>LAMPADA FLUORESCENTE COMPACTA BRANCA 135 W, BASE E40 (127/220 V)</v>
          </cell>
          <cell r="C4803" t="str">
            <v xml:space="preserve">UN    </v>
          </cell>
          <cell r="D4803">
            <v>105.03</v>
          </cell>
        </row>
        <row r="4804">
          <cell r="A4804">
            <v>39378</v>
          </cell>
          <cell r="B4804" t="str">
            <v>LUMINARIA SPOT DE SOBREPOR EM ALUMINIO COM ALETA PLASTICA PARA 2 LAMPADAS, BASE E27, POTENCIA MAXIMA 40/60 W (NAO INCLUI LAMPADA)</v>
          </cell>
          <cell r="C4804" t="str">
            <v xml:space="preserve">UN    </v>
          </cell>
          <cell r="D4804">
            <v>25.94</v>
          </cell>
        </row>
        <row r="4805">
          <cell r="A4805">
            <v>39380</v>
          </cell>
          <cell r="B4805" t="str">
            <v>BASE PARA RELE COM SUPORTE METALICO</v>
          </cell>
          <cell r="C4805" t="str">
            <v xml:space="preserve">UN    </v>
          </cell>
          <cell r="D4805">
            <v>6.9</v>
          </cell>
        </row>
        <row r="4806">
          <cell r="A4806">
            <v>39381</v>
          </cell>
          <cell r="B4806" t="str">
            <v>LAMPADA FLUORESCENTE COMPACTA 2U/3U BRANCA 9/10 W, BASE E27 (127/220 V)</v>
          </cell>
          <cell r="C4806" t="str">
            <v xml:space="preserve">UN    </v>
          </cell>
          <cell r="D4806">
            <v>7.29</v>
          </cell>
        </row>
        <row r="4807">
          <cell r="A4807">
            <v>39385</v>
          </cell>
          <cell r="B4807" t="str">
            <v>LUMINARIA LED PLAFON REDONDO DE SOBREPOR BIVOLT 12/13 W,  D = *17* CM</v>
          </cell>
          <cell r="C4807" t="str">
            <v xml:space="preserve">UN    </v>
          </cell>
          <cell r="D4807">
            <v>54.96</v>
          </cell>
        </row>
        <row r="4808">
          <cell r="A4808">
            <v>39386</v>
          </cell>
          <cell r="B4808" t="str">
            <v>LAMPADA LED TUBULAR BIVOLT 9/10 W, BASE G13</v>
          </cell>
          <cell r="C4808" t="str">
            <v xml:space="preserve">UN    </v>
          </cell>
          <cell r="D4808">
            <v>26.86</v>
          </cell>
        </row>
        <row r="4809">
          <cell r="A4809">
            <v>39387</v>
          </cell>
          <cell r="B4809" t="str">
            <v>LAMPADA LED TUBULAR BIVOLT 18/20 W, BASE G13</v>
          </cell>
          <cell r="C4809" t="str">
            <v xml:space="preserve">UN    </v>
          </cell>
          <cell r="D4809">
            <v>40.61</v>
          </cell>
        </row>
        <row r="4810">
          <cell r="A4810">
            <v>39388</v>
          </cell>
          <cell r="B4810" t="str">
            <v>LAMPADA LED TIPO DICROICA BIVOLT, LUZ BRANCA, 5 W (BASE GU10)</v>
          </cell>
          <cell r="C4810" t="str">
            <v xml:space="preserve">UN    </v>
          </cell>
          <cell r="D4810">
            <v>24.08</v>
          </cell>
        </row>
        <row r="4811">
          <cell r="A4811">
            <v>39389</v>
          </cell>
          <cell r="B4811" t="str">
            <v>LUMINARIA LED REFLETOR RETANGULAR BIVOLT, LUZ BRANCA, 10 W</v>
          </cell>
          <cell r="C4811" t="str">
            <v xml:space="preserve">UN    </v>
          </cell>
          <cell r="D4811">
            <v>45.59</v>
          </cell>
        </row>
        <row r="4812">
          <cell r="A4812">
            <v>39390</v>
          </cell>
          <cell r="B4812" t="str">
            <v>LUMINARIA LED REFLETOR RETANGULAR BIVOLT, LUZ BRANCA, 30 W</v>
          </cell>
          <cell r="C4812" t="str">
            <v xml:space="preserve">UN    </v>
          </cell>
          <cell r="D4812">
            <v>88.3</v>
          </cell>
        </row>
        <row r="4813">
          <cell r="A4813">
            <v>39391</v>
          </cell>
          <cell r="B4813" t="str">
            <v>LUMINARIA LED REFLETOR RETANGULAR BIVOLT, LUZ BRANCA, 50 W</v>
          </cell>
          <cell r="C4813" t="str">
            <v xml:space="preserve">UN    </v>
          </cell>
          <cell r="D4813">
            <v>163.41</v>
          </cell>
        </row>
        <row r="4814">
          <cell r="A4814">
            <v>39392</v>
          </cell>
          <cell r="B4814" t="str">
            <v>SENSOR DE PRESENCA BIVOLT DE PAREDE COM FOTOCELULA PARA QUALQUER TIPO DE LAMPADA POTENCIA MAXIMA *1000* W, USO INTERNO</v>
          </cell>
          <cell r="C4814" t="str">
            <v xml:space="preserve">UN    </v>
          </cell>
          <cell r="D4814">
            <v>26.66</v>
          </cell>
        </row>
        <row r="4815">
          <cell r="A4815">
            <v>39393</v>
          </cell>
          <cell r="B4815" t="str">
            <v>SENSOR DE PRESENCA BIVOLT DE PAREDE SEM FOTOCELULA PARA QUALQUER TIPO DE LAMPADA POTENCIA MAXIMA *1000* W, USO INTERNO</v>
          </cell>
          <cell r="C4815" t="str">
            <v xml:space="preserve">UN    </v>
          </cell>
          <cell r="D4815">
            <v>16.489999999999998</v>
          </cell>
        </row>
        <row r="4816">
          <cell r="A4816">
            <v>39394</v>
          </cell>
          <cell r="B4816" t="str">
            <v>SENSOR DE PRESENCA BIVOLT DE TETO COM FOTOCELULA PARA QUALQUER TIPO DE LAMPADA POTENCIA MAXIMA *1000* W, USO INTERNO</v>
          </cell>
          <cell r="C4816" t="str">
            <v xml:space="preserve">UN    </v>
          </cell>
          <cell r="D4816">
            <v>18.559999999999999</v>
          </cell>
        </row>
        <row r="4817">
          <cell r="A4817">
            <v>39395</v>
          </cell>
          <cell r="B4817" t="str">
            <v>SENSOR DE PRESENCA BIVOLT DE TETO SEM FOTOCELULA PARA QUALQUER TIPO DE LAMPADA POTENCIA MAXIMA *900* W, USO INTERNO</v>
          </cell>
          <cell r="C4817" t="str">
            <v xml:space="preserve">UN    </v>
          </cell>
          <cell r="D4817">
            <v>17.260000000000002</v>
          </cell>
        </row>
        <row r="4818">
          <cell r="A4818">
            <v>39396</v>
          </cell>
          <cell r="B4818" t="str">
            <v>SENSOR DE PRESENCA BIVOLT COM FOTOCELULA PARA QUALQUER TIPO DE LAMPADA, POTENCIA MAXIMA *1000* W, USO EXTERNO</v>
          </cell>
          <cell r="C4818" t="str">
            <v xml:space="preserve">UN    </v>
          </cell>
          <cell r="D4818">
            <v>23.64</v>
          </cell>
        </row>
        <row r="4819">
          <cell r="A4819">
            <v>39397</v>
          </cell>
          <cell r="B4819" t="str">
            <v>DESMOLDANTE PARA FORMAS METALICAS A BASE DE OLEO VEGETAL</v>
          </cell>
          <cell r="C4819" t="str">
            <v xml:space="preserve">L     </v>
          </cell>
          <cell r="D4819">
            <v>13</v>
          </cell>
        </row>
        <row r="4820">
          <cell r="A4820">
            <v>39398</v>
          </cell>
          <cell r="B4820" t="str">
            <v>KIT DE ACESSORIOS PARA BANHEIRO EM METAL CROMADO, 5 PECAS</v>
          </cell>
          <cell r="C4820" t="str">
            <v xml:space="preserve">UN    </v>
          </cell>
          <cell r="D4820">
            <v>81.72</v>
          </cell>
        </row>
        <row r="4821">
          <cell r="A4821">
            <v>39399</v>
          </cell>
          <cell r="B4821" t="str">
            <v>VIBRADOR DE IMERSAO, COM PONTEIRA DE *35* MM, MANGOTE DE 5 M, SEM MOTOR</v>
          </cell>
          <cell r="C4821" t="str">
            <v xml:space="preserve">UN    </v>
          </cell>
          <cell r="D4821">
            <v>932.72</v>
          </cell>
        </row>
        <row r="4822">
          <cell r="A4822">
            <v>39400</v>
          </cell>
          <cell r="B4822" t="str">
            <v>VIBRADOR DE IMERSAO, COM PONTEIRA DE *45* MM, MANGOTE DE 5 M, SEM MOTOR.</v>
          </cell>
          <cell r="C4822" t="str">
            <v xml:space="preserve">UN    </v>
          </cell>
          <cell r="D4822">
            <v>1013.83</v>
          </cell>
        </row>
        <row r="4823">
          <cell r="A4823">
            <v>39401</v>
          </cell>
          <cell r="B4823" t="str">
            <v>VIBRADOR DE IMERSAO, COM PONTEIRA DE *60* MM, MANGOTE DE 5 M, SEM MOTOR.</v>
          </cell>
          <cell r="C4823" t="str">
            <v xml:space="preserve">UN    </v>
          </cell>
          <cell r="D4823">
            <v>1137.27</v>
          </cell>
        </row>
        <row r="4824">
          <cell r="A4824">
            <v>39402</v>
          </cell>
          <cell r="B4824" t="str">
            <v>MOTOR ELETRICO PARA VIBRADOR DE IMERSAO, DE 2 CV, MONOFASICO, 110/220 V</v>
          </cell>
          <cell r="C4824" t="str">
            <v xml:space="preserve">UN    </v>
          </cell>
          <cell r="D4824">
            <v>1169.28</v>
          </cell>
        </row>
        <row r="4825">
          <cell r="A4825">
            <v>39403</v>
          </cell>
          <cell r="B4825" t="str">
            <v>MOTOR ELETRICO PARA VIBRADOR DE IMERSAO, DE 2 CV, TRIFASICO, 220/380 V</v>
          </cell>
          <cell r="C4825" t="str">
            <v xml:space="preserve">UN    </v>
          </cell>
          <cell r="D4825">
            <v>1143.8499999999999</v>
          </cell>
        </row>
        <row r="4826">
          <cell r="A4826">
            <v>39404</v>
          </cell>
          <cell r="B4826" t="str">
            <v>MOTOR A GASOLINA PARA VIBRADOR DE IMERSAO, 4 TEMPOS, DE 5,5 CV</v>
          </cell>
          <cell r="C4826" t="str">
            <v xml:space="preserve">UN    </v>
          </cell>
          <cell r="D4826">
            <v>1419.36</v>
          </cell>
        </row>
        <row r="4827">
          <cell r="A4827">
            <v>39412</v>
          </cell>
          <cell r="B4827" t="str">
            <v>CHAPA DE GESSO ACARTONADO, STANDARD (ST), COR BRANCA, E = 12,5 MM, 1200 X 1800 MM (L X C)</v>
          </cell>
          <cell r="C4827" t="str">
            <v xml:space="preserve">M2    </v>
          </cell>
          <cell r="D4827">
            <v>16.3</v>
          </cell>
        </row>
        <row r="4828">
          <cell r="A4828">
            <v>39413</v>
          </cell>
          <cell r="B4828" t="str">
            <v>CHAPA DE GESSO ACARTONADO, STANDARD (ST), COR BRANCA, E = 12,5 MM, 1200 X 2400 MM (L X C)</v>
          </cell>
          <cell r="C4828" t="str">
            <v xml:space="preserve">M2    </v>
          </cell>
          <cell r="D4828">
            <v>16.149999999999999</v>
          </cell>
        </row>
        <row r="4829">
          <cell r="A4829">
            <v>39414</v>
          </cell>
          <cell r="B4829" t="str">
            <v>CHAPA DE GESSO ACARTONADO, RESISTENTE AO FOGO (RF), COR ROSA, E = 12,5 MM, 1200 X 1800 MM (L X C)</v>
          </cell>
          <cell r="C4829" t="str">
            <v xml:space="preserve">M2    </v>
          </cell>
          <cell r="D4829">
            <v>21.65</v>
          </cell>
        </row>
        <row r="4830">
          <cell r="A4830">
            <v>39415</v>
          </cell>
          <cell r="B4830" t="str">
            <v>CHAPA DE GESSO ACARTONADO, RESISTENTE AO FOGO (RF), COR ROSA, E = 12,5 MM, 1200 X 2400 MM (L X C)</v>
          </cell>
          <cell r="C4830" t="str">
            <v xml:space="preserve">M2    </v>
          </cell>
          <cell r="D4830">
            <v>22.95</v>
          </cell>
        </row>
        <row r="4831">
          <cell r="A4831">
            <v>39416</v>
          </cell>
          <cell r="B4831" t="str">
            <v>CHAPA DE GESSO ACARTONADO, RESISTENTE A UMIDADE (RU), COR VERDE, E = 12,5 MM, 1200 X 1800 MM (L X C)</v>
          </cell>
          <cell r="C4831" t="str">
            <v xml:space="preserve">M2    </v>
          </cell>
          <cell r="D4831">
            <v>23.06</v>
          </cell>
        </row>
        <row r="4832">
          <cell r="A4832">
            <v>39417</v>
          </cell>
          <cell r="B4832" t="str">
            <v>CHAPA DE GESSO ACARTONADO, RESISTENTE A UMIDADE (RU), COR VERDE, E = 12,5 MM, 1200 X 2400 MM (L X C)</v>
          </cell>
          <cell r="C4832" t="str">
            <v xml:space="preserve">M2    </v>
          </cell>
          <cell r="D4832">
            <v>24.17</v>
          </cell>
        </row>
        <row r="4833">
          <cell r="A4833">
            <v>39418</v>
          </cell>
          <cell r="B4833" t="str">
            <v>PERFIL GUIA, FORMATO U, EM ACO ZINCADO, PARA ESTRUTURA PAREDE DRYWALL, E = 0,5 MM, 48  X 3000 MM (L X C)</v>
          </cell>
          <cell r="C4833" t="str">
            <v xml:space="preserve">M     </v>
          </cell>
          <cell r="D4833">
            <v>3.72</v>
          </cell>
        </row>
        <row r="4834">
          <cell r="A4834">
            <v>39419</v>
          </cell>
          <cell r="B4834" t="str">
            <v>PERFIL GUIA, FORMATO U, EM ACO ZINCADO, PARA ESTRUTURA PAREDE DRYWALL, E = 0,5 MM, 70 X 3000 MM (L X C)</v>
          </cell>
          <cell r="C4834" t="str">
            <v xml:space="preserve">M     </v>
          </cell>
          <cell r="D4834">
            <v>4.54</v>
          </cell>
        </row>
        <row r="4835">
          <cell r="A4835">
            <v>39420</v>
          </cell>
          <cell r="B4835" t="str">
            <v>PERFIL GUIA, FORMATO U, EM ACO ZINCADO, PARA ESTRUTURA PAREDE DRYWALL, E = 0,5 MM, 90 X 3000 MM (L X C)</v>
          </cell>
          <cell r="C4835" t="str">
            <v xml:space="preserve">M     </v>
          </cell>
          <cell r="D4835">
            <v>5.01</v>
          </cell>
        </row>
        <row r="4836">
          <cell r="A4836">
            <v>39421</v>
          </cell>
          <cell r="B4836" t="str">
            <v>PERFIL MONTANTE, FORMATO C, EM ACO ZINCADO, PARA ESTRUTURA PAREDE DRYWALL, E = 0,5 MM, 48 X 3000 MM (L X C)</v>
          </cell>
          <cell r="C4836" t="str">
            <v xml:space="preserve">M     </v>
          </cell>
          <cell r="D4836">
            <v>4.41</v>
          </cell>
        </row>
        <row r="4837">
          <cell r="A4837">
            <v>39422</v>
          </cell>
          <cell r="B4837" t="str">
            <v>PERFIL MONTANTE, FORMATO C, EM ACO ZINCADO, PARA ESTRUTURA PAREDE DRYWALL, E = 0,5 MM, 70 X 3000 MM (L X C)</v>
          </cell>
          <cell r="C4837" t="str">
            <v xml:space="preserve">M     </v>
          </cell>
          <cell r="D4837">
            <v>5.15</v>
          </cell>
        </row>
        <row r="4838">
          <cell r="A4838">
            <v>39423</v>
          </cell>
          <cell r="B4838" t="str">
            <v>PERFIL MONTANTE, FORMATO C, EM ACO ZINCADO, PARA ESTRUTURA PAREDE DRYWALL, E = 0,5 MM, 90 X 3000 MM (L X C)</v>
          </cell>
          <cell r="C4838" t="str">
            <v xml:space="preserve">M     </v>
          </cell>
          <cell r="D4838">
            <v>5.98</v>
          </cell>
        </row>
        <row r="4839">
          <cell r="A4839">
            <v>39424</v>
          </cell>
          <cell r="B4839" t="str">
            <v>PERFIL CANTONEIRA L, LISA, EM ACO, 25 X 30 MM, E = 0,5 MM, PARA ESTRUTURA DRYWALL</v>
          </cell>
          <cell r="C4839" t="str">
            <v xml:space="preserve">M     </v>
          </cell>
          <cell r="D4839">
            <v>1.98</v>
          </cell>
        </row>
        <row r="4840">
          <cell r="A4840">
            <v>39425</v>
          </cell>
          <cell r="B4840" t="str">
            <v>PERFIL CANTONEIRA L, PERFURADA, EM ACO, 23 X 23 MM, E = 0,5 MM, PARA ESTRUTURA DRYWALL</v>
          </cell>
          <cell r="C4840" t="str">
            <v xml:space="preserve">M     </v>
          </cell>
          <cell r="D4840">
            <v>1.96</v>
          </cell>
        </row>
        <row r="4841">
          <cell r="A4841">
            <v>39426</v>
          </cell>
          <cell r="B4841" t="str">
            <v>PERFIL RODAPE DE IMPERMEABILIZACAO, FORMATO L, EM ACO ZINCADO, PARA ESTRUTURA DRYWALL, E = 0,5 MM, 220 X 3000 MM (H X C)</v>
          </cell>
          <cell r="C4841" t="str">
            <v xml:space="preserve">M     </v>
          </cell>
          <cell r="D4841">
            <v>13.44</v>
          </cell>
        </row>
        <row r="4842">
          <cell r="A4842">
            <v>39427</v>
          </cell>
          <cell r="B4842" t="str">
            <v>PERFIL CANALETA, FORMATO C, EM ACO ZINCADO, PARA ESTRUTURA FORRO DRYWALL, E = 0,5 MM, *46 X 18* (L X H), COMPRIMENTO 3 M</v>
          </cell>
          <cell r="C4842" t="str">
            <v xml:space="preserve">M     </v>
          </cell>
          <cell r="D4842">
            <v>3.34</v>
          </cell>
        </row>
        <row r="4843">
          <cell r="A4843">
            <v>39428</v>
          </cell>
          <cell r="B4843" t="str">
            <v>PERFIL TABICA FECHADA, LISA, FORMATO Z, EM ACO GALVANIZADO NATURAL, LARGURA TOTAL NA HORIZONTAL *40* MM, PARA ESTRUTURA FORRO DRYWALL</v>
          </cell>
          <cell r="C4843" t="str">
            <v xml:space="preserve">M     </v>
          </cell>
          <cell r="D4843">
            <v>3.24</v>
          </cell>
        </row>
        <row r="4844">
          <cell r="A4844">
            <v>39429</v>
          </cell>
          <cell r="B4844" t="str">
            <v>PERFIL TABICA ABERTA, PERFURADA, FORMATO Z, EM ACO GALVANIZADO NATURAL, LARGURA APROXIMADA 40 MM, PARA ESTRUTURA FORRO DRYWALL</v>
          </cell>
          <cell r="C4844" t="str">
            <v xml:space="preserve">M     </v>
          </cell>
          <cell r="D4844">
            <v>4.24</v>
          </cell>
        </row>
        <row r="4845">
          <cell r="A4845">
            <v>39430</v>
          </cell>
          <cell r="B4845" t="str">
            <v>PENDURAL OU PRESILHA REGULADORA, EM ACO GALVANIZADO, COM CORPO, MOLA E REBITE, PARA PERFIL TIPO CANALETA DE ESTRUTURA EM FORROS DRYWALL</v>
          </cell>
          <cell r="C4845" t="str">
            <v xml:space="preserve">UN    </v>
          </cell>
          <cell r="D4845">
            <v>1.25</v>
          </cell>
        </row>
        <row r="4846">
          <cell r="A4846">
            <v>39431</v>
          </cell>
          <cell r="B4846" t="str">
            <v>FITA DE PAPEL MICROPERFURADO, 50 X 150 MM, PARA TRATAMENTO DE JUNTAS DE CHAPA DE GESSO PARA DRYWALL</v>
          </cell>
          <cell r="C4846" t="str">
            <v xml:space="preserve">M     </v>
          </cell>
          <cell r="D4846">
            <v>0.18</v>
          </cell>
        </row>
        <row r="4847">
          <cell r="A4847">
            <v>39432</v>
          </cell>
          <cell r="B4847" t="str">
            <v>FITA DE PAPEL REFORCADA COM LAMINA DE METAL PARA REFORCO DE CANTOS DE CHAPA DE GESSO PARA DRYWALL</v>
          </cell>
          <cell r="C4847" t="str">
            <v xml:space="preserve">M     </v>
          </cell>
          <cell r="D4847">
            <v>2.39</v>
          </cell>
        </row>
        <row r="4848">
          <cell r="A4848">
            <v>39433</v>
          </cell>
          <cell r="B4848" t="str">
            <v>MASSA DE REJUNTE PRONTA PARA TRATAMENTO DE JUNTAS DE CHAPA DE GESSO PARA DRYWALL, SEM ADICAO DE AGUA</v>
          </cell>
          <cell r="C4848" t="str">
            <v xml:space="preserve">KG    </v>
          </cell>
          <cell r="D4848">
            <v>2.2999999999999998</v>
          </cell>
        </row>
        <row r="4849">
          <cell r="A4849">
            <v>39434</v>
          </cell>
          <cell r="B4849" t="str">
            <v>MASSA DE REJUNTE EM PO PARA DRYWALL, A BASE DE GESSO, SECAGEM RAPIDA, PARA TRATAMENTO DE JUNTAS DE CHAPA DE GESSO (COM ADICAO DE AGUA)</v>
          </cell>
          <cell r="C4849" t="str">
            <v xml:space="preserve">KG    </v>
          </cell>
          <cell r="D4849">
            <v>3.21</v>
          </cell>
        </row>
        <row r="4850">
          <cell r="A4850">
            <v>39435</v>
          </cell>
          <cell r="B4850" t="str">
            <v>PARAFUSO DRY WALL, EM ACO FOSFATIZADO, CABECA TROMBETA E PONTA AGULHA (TA), COMPRIMENTO 25 MM</v>
          </cell>
          <cell r="C4850" t="str">
            <v xml:space="preserve">UN    </v>
          </cell>
          <cell r="D4850">
            <v>0.04</v>
          </cell>
        </row>
        <row r="4851">
          <cell r="A4851">
            <v>39436</v>
          </cell>
          <cell r="B4851" t="str">
            <v>PARAFUSO DRY WALL, EM ACO FOSFATIZADO, CABECA TROMBETA E PONTA AGULHA (TA), COMPRIMENTO 35 MM</v>
          </cell>
          <cell r="C4851" t="str">
            <v xml:space="preserve">UN    </v>
          </cell>
          <cell r="D4851">
            <v>7.0000000000000007E-2</v>
          </cell>
        </row>
        <row r="4852">
          <cell r="A4852">
            <v>39437</v>
          </cell>
          <cell r="B4852" t="str">
            <v>PARAFUSO DRY WALL, EM ACO FOSFATIZADO, CABECA TROMBETA E PONTA AGULHA (TA), COMPRIMENTO 45 MM</v>
          </cell>
          <cell r="C4852" t="str">
            <v xml:space="preserve">UN    </v>
          </cell>
          <cell r="D4852">
            <v>0.1</v>
          </cell>
        </row>
        <row r="4853">
          <cell r="A4853">
            <v>39438</v>
          </cell>
          <cell r="B4853" t="str">
            <v>PARAFUSO CABECA TROMBETA E PONTA AGULHA (GN55), COMPRIMENTO 55 MM, EM ACO FOSFATIZADO, PARA FIXAR CHAPA DE GESSO EM PERFIL DRYWALL METALICO MAXIMO 0,7 MM</v>
          </cell>
          <cell r="C4853" t="str">
            <v xml:space="preserve">UN    </v>
          </cell>
          <cell r="D4853">
            <v>0.11</v>
          </cell>
        </row>
        <row r="4854">
          <cell r="A4854">
            <v>39439</v>
          </cell>
          <cell r="B4854" t="str">
            <v>PARAFUSO DRY WALL, EM ACO FOSFATIZADO, CABECA TROMBETA E PONTA BROCA (TB), COMPRIMENTO 25 MM</v>
          </cell>
          <cell r="C4854" t="str">
            <v xml:space="preserve">UN    </v>
          </cell>
          <cell r="D4854">
            <v>0.06</v>
          </cell>
        </row>
        <row r="4855">
          <cell r="A4855">
            <v>39440</v>
          </cell>
          <cell r="B4855" t="str">
            <v>PARAFUSO DRY WALL, EM ACO FOSFATIZADO, CABECA TROMBETA E PONTA BROCA (TB), COMPRIMENTO 35 MM</v>
          </cell>
          <cell r="C4855" t="str">
            <v xml:space="preserve">UN    </v>
          </cell>
          <cell r="D4855">
            <v>0.08</v>
          </cell>
        </row>
        <row r="4856">
          <cell r="A4856">
            <v>39441</v>
          </cell>
          <cell r="B4856" t="str">
            <v>PARAFUSO DRY WALL, EM ACO FOSFATIZADO, CABECA TROMBETA E PONTA BROCA (TB), COMPRIMENTO 45 MM</v>
          </cell>
          <cell r="C4856" t="str">
            <v xml:space="preserve">UN    </v>
          </cell>
          <cell r="D4856">
            <v>0.11</v>
          </cell>
        </row>
        <row r="4857">
          <cell r="A4857">
            <v>39442</v>
          </cell>
          <cell r="B4857" t="str">
            <v>PARAFUSO DRY WALL, EM ACO ZINCADO, CABECA LENTILHA E PONTA AGULHA (LA), LARGURA 4,2 MM, COMPRIMENTO 13 MM</v>
          </cell>
          <cell r="C4857" t="str">
            <v xml:space="preserve">UN    </v>
          </cell>
          <cell r="D4857">
            <v>0.08</v>
          </cell>
        </row>
        <row r="4858">
          <cell r="A4858">
            <v>39443</v>
          </cell>
          <cell r="B4858" t="str">
            <v>PARAFUSO DRY WALL, EM ACO ZINCADO, CABECA LENTILHA E PONTA BROCA (LB), LARGURA 4,2 MM, COMPRIMENTO 13 MM</v>
          </cell>
          <cell r="C4858" t="str">
            <v xml:space="preserve">UN    </v>
          </cell>
          <cell r="D4858">
            <v>0.1</v>
          </cell>
        </row>
        <row r="4859">
          <cell r="A4859">
            <v>39445</v>
          </cell>
          <cell r="B4859" t="str">
            <v>DISPOSITIVO DR, 2 POLOS, SENSIBILIDADE DE 30 MA, CORRENTE DE 25 A, TIPO AC</v>
          </cell>
          <cell r="C4859" t="str">
            <v xml:space="preserve">UN    </v>
          </cell>
          <cell r="D4859">
            <v>97.72</v>
          </cell>
        </row>
        <row r="4860">
          <cell r="A4860">
            <v>39446</v>
          </cell>
          <cell r="B4860" t="str">
            <v>DISPOSITIVO DR, 2 POLOS, SENSIBILIDADE DE 30 MA, CORRENTE DE 40 A, TIPO AC</v>
          </cell>
          <cell r="C4860" t="str">
            <v xml:space="preserve">UN    </v>
          </cell>
          <cell r="D4860">
            <v>99.46</v>
          </cell>
        </row>
        <row r="4861">
          <cell r="A4861">
            <v>39447</v>
          </cell>
          <cell r="B4861" t="str">
            <v>DISPOSITIVO DR, 2 POLOS, SENSIBILIDADE DE 30 MA, CORRENTE DE 63 A, TIPO AC</v>
          </cell>
          <cell r="C4861" t="str">
            <v xml:space="preserve">UN    </v>
          </cell>
          <cell r="D4861">
            <v>106.36</v>
          </cell>
        </row>
        <row r="4862">
          <cell r="A4862">
            <v>39448</v>
          </cell>
          <cell r="B4862" t="str">
            <v>DISPOSITIVO DR, 2 POLOS, SENSIBILIDADE DE 30 MA, CORRENTE DE 80 A, TIPO AC</v>
          </cell>
          <cell r="C4862" t="str">
            <v xml:space="preserve">UN    </v>
          </cell>
          <cell r="D4862">
            <v>181.37</v>
          </cell>
        </row>
        <row r="4863">
          <cell r="A4863">
            <v>39449</v>
          </cell>
          <cell r="B4863" t="str">
            <v>DISPOSITIVO DR, 4 POLOS, SENSIBILIDADE DE 30 MA, CORRENTE DE 100 A, TIPO AC</v>
          </cell>
          <cell r="C4863" t="str">
            <v xml:space="preserve">UN    </v>
          </cell>
          <cell r="D4863">
            <v>225.01</v>
          </cell>
        </row>
        <row r="4864">
          <cell r="A4864">
            <v>39450</v>
          </cell>
          <cell r="B4864" t="str">
            <v>DISPOSITIVO DR, 2 POLOS, SENSIBILIDADE DE 300 MA, CORRENTE DE 25 A, TIPO AC</v>
          </cell>
          <cell r="C4864" t="str">
            <v xml:space="preserve">UN    </v>
          </cell>
          <cell r="D4864">
            <v>110.65</v>
          </cell>
        </row>
        <row r="4865">
          <cell r="A4865">
            <v>39451</v>
          </cell>
          <cell r="B4865" t="str">
            <v>DISPOSITIVO DR, 2 POLOS, SENSIBILIDADE DE 300 MA, CORRENTE DE 40 A, TIPO AC</v>
          </cell>
          <cell r="C4865" t="str">
            <v xml:space="preserve">UN    </v>
          </cell>
          <cell r="D4865">
            <v>120.69</v>
          </cell>
        </row>
        <row r="4866">
          <cell r="A4866">
            <v>39452</v>
          </cell>
          <cell r="B4866" t="str">
            <v>DISPOSITIVO DR, 2 POLOS, SENSIBILIDADE DE 300 MA, CORRENTE DE 63 A, TIPO AC</v>
          </cell>
          <cell r="C4866" t="str">
            <v xml:space="preserve">UN    </v>
          </cell>
          <cell r="D4866">
            <v>121.41</v>
          </cell>
        </row>
        <row r="4867">
          <cell r="A4867">
            <v>39455</v>
          </cell>
          <cell r="B4867" t="str">
            <v>DISPOSITIVO DR, 4 POLOS, SENSIBILIDADE DE 30 MA, CORRENTE DE 25 A, TIPO AC</v>
          </cell>
          <cell r="C4867" t="str">
            <v xml:space="preserve">UN    </v>
          </cell>
          <cell r="D4867">
            <v>111.34</v>
          </cell>
        </row>
        <row r="4868">
          <cell r="A4868">
            <v>39456</v>
          </cell>
          <cell r="B4868" t="str">
            <v>DISPOSITIVO DR, 4 POLOS, SENSIBILIDADE DE 30 MA, CORRENTE DE 40 A, TIPO AC</v>
          </cell>
          <cell r="C4868" t="str">
            <v xml:space="preserve">UN    </v>
          </cell>
          <cell r="D4868">
            <v>111.42</v>
          </cell>
        </row>
        <row r="4869">
          <cell r="A4869">
            <v>39457</v>
          </cell>
          <cell r="B4869" t="str">
            <v>DISPOSITIVO DR, 4 POLOS, SENSIBILIDADE DE 30 MA, CORRENTE DE 63 A, TIPO AC</v>
          </cell>
          <cell r="C4869" t="str">
            <v xml:space="preserve">UN    </v>
          </cell>
          <cell r="D4869">
            <v>121.47</v>
          </cell>
        </row>
        <row r="4870">
          <cell r="A4870">
            <v>39458</v>
          </cell>
          <cell r="B4870" t="str">
            <v>DISPOSITIVO DR, 4 POLOS, SENSIBILIDADE DE 30 MA, CORRENTE DE 80 A, TIPO AC</v>
          </cell>
          <cell r="C4870" t="str">
            <v xml:space="preserve">UN    </v>
          </cell>
          <cell r="D4870">
            <v>226.67</v>
          </cell>
        </row>
        <row r="4871">
          <cell r="A4871">
            <v>39459</v>
          </cell>
          <cell r="B4871" t="str">
            <v>DISPOSITIVO DR, 2 POLOS, SENSIBILIDADE DE 30 MA, CORRENTE DE 100 A, TIPO AC</v>
          </cell>
          <cell r="C4871" t="str">
            <v xml:space="preserve">UN    </v>
          </cell>
          <cell r="D4871">
            <v>194.63</v>
          </cell>
        </row>
        <row r="4872">
          <cell r="A4872">
            <v>39460</v>
          </cell>
          <cell r="B4872" t="str">
            <v>DISPOSITIVO DR, 4 POLOS, SENSIBILIDADE DE 300 MA, CORRENTE DE 25 A, TIPO AC</v>
          </cell>
          <cell r="C4872" t="str">
            <v xml:space="preserve">UN    </v>
          </cell>
          <cell r="D4872">
            <v>138.25</v>
          </cell>
        </row>
        <row r="4873">
          <cell r="A4873">
            <v>39461</v>
          </cell>
          <cell r="B4873" t="str">
            <v>DISPOSITIVO DR, 4 POLOS, SENSIBILIDADE DE 300 MA, CORRENTE DE 40 A, TIPO AC</v>
          </cell>
          <cell r="C4873" t="str">
            <v xml:space="preserve">UN    </v>
          </cell>
          <cell r="D4873">
            <v>161.99</v>
          </cell>
        </row>
        <row r="4874">
          <cell r="A4874">
            <v>39462</v>
          </cell>
          <cell r="B4874" t="str">
            <v>DISPOSITIVO DR, 4 POLOS, SENSIBILIDADE DE 300 MA, CORRENTE DE 63 A, TIPO AC</v>
          </cell>
          <cell r="C4874" t="str">
            <v xml:space="preserve">UN    </v>
          </cell>
          <cell r="D4874">
            <v>156.12</v>
          </cell>
        </row>
        <row r="4875">
          <cell r="A4875">
            <v>39463</v>
          </cell>
          <cell r="B4875" t="str">
            <v>DISPOSITIVO DR, 4 POLOS, SENSIBILIDADE DE 300 MA, CORRENTE DE 80 A, TIPO AC</v>
          </cell>
          <cell r="C4875" t="str">
            <v xml:space="preserve">UN    </v>
          </cell>
          <cell r="D4875">
            <v>361.68</v>
          </cell>
        </row>
        <row r="4876">
          <cell r="A4876">
            <v>39464</v>
          </cell>
          <cell r="B4876" t="str">
            <v>DISPOSITIVO DR, 4 POLOS, SENSIBILIDADE DE 300 MA, CORRENTE DE 100 A, TIPO AC</v>
          </cell>
          <cell r="C4876" t="str">
            <v xml:space="preserve">UN    </v>
          </cell>
          <cell r="D4876">
            <v>364.51</v>
          </cell>
        </row>
        <row r="4877">
          <cell r="A4877">
            <v>39465</v>
          </cell>
          <cell r="B4877" t="str">
            <v>DISPOSITIVO DPS CLASSE II, 1 POLO, TENSAO MAXIMA DE 175 V, CORRENTE MAXIMA DE *20* KA (TIPO AC)</v>
          </cell>
          <cell r="C4877" t="str">
            <v xml:space="preserve">UN    </v>
          </cell>
          <cell r="D4877">
            <v>47.49</v>
          </cell>
        </row>
        <row r="4878">
          <cell r="A4878">
            <v>39466</v>
          </cell>
          <cell r="B4878" t="str">
            <v>DISPOSITIVO DPS CLASSE II, 1 POLO, TENSAO MAXIMA DE 175 V, CORRENTE MAXIMA DE *30* KA (TIPO AC)</v>
          </cell>
          <cell r="C4878" t="str">
            <v xml:space="preserve">UN    </v>
          </cell>
          <cell r="D4878">
            <v>53.43</v>
          </cell>
        </row>
        <row r="4879">
          <cell r="A4879">
            <v>39467</v>
          </cell>
          <cell r="B4879" t="str">
            <v>DISPOSITIVO DPS CLASSE II, 1 POLO, TENSAO MAXIMA DE 175 V, CORRENTE MAXIMA DE *45* KA (TIPO AC)</v>
          </cell>
          <cell r="C4879" t="str">
            <v xml:space="preserve">UN    </v>
          </cell>
          <cell r="D4879">
            <v>68.34</v>
          </cell>
        </row>
        <row r="4880">
          <cell r="A4880">
            <v>39468</v>
          </cell>
          <cell r="B4880" t="str">
            <v>DISPOSITIVO DPS CLASSE II, 1 POLO, TENSAO MAXIMA DE 175 V, CORRENTE MAXIMA DE *90* KA (TIPO AC)</v>
          </cell>
          <cell r="C4880" t="str">
            <v xml:space="preserve">UN    </v>
          </cell>
          <cell r="D4880">
            <v>121.47</v>
          </cell>
        </row>
        <row r="4881">
          <cell r="A4881">
            <v>39469</v>
          </cell>
          <cell r="B4881" t="str">
            <v>DISPOSITIVO DPS CLASSE II, 1 POLO, TENSAO MAXIMA DE 275 V, CORRENTE MAXIMA DE *20* KA (TIPO AC)</v>
          </cell>
          <cell r="C4881" t="str">
            <v xml:space="preserve">UN    </v>
          </cell>
          <cell r="D4881">
            <v>49.48</v>
          </cell>
        </row>
        <row r="4882">
          <cell r="A4882">
            <v>39470</v>
          </cell>
          <cell r="B4882" t="str">
            <v>DISPOSITIVO DPS CLASSE II, 1 POLO, TENSAO MAXIMA DE 275 V, CORRENTE MAXIMA DE *30* KA (TIPO AC)</v>
          </cell>
          <cell r="C4882" t="str">
            <v xml:space="preserve">UN    </v>
          </cell>
          <cell r="D4882">
            <v>60.8</v>
          </cell>
        </row>
        <row r="4883">
          <cell r="A4883">
            <v>39471</v>
          </cell>
          <cell r="B4883" t="str">
            <v>DISPOSITIVO DPS CLASSE II, 1 POLO, TENSAO MAXIMA DE 275 V, CORRENTE MAXIMA DE *45* KA (TIPO AC)</v>
          </cell>
          <cell r="C4883" t="str">
            <v xml:space="preserve">UN    </v>
          </cell>
          <cell r="D4883">
            <v>73.06</v>
          </cell>
        </row>
        <row r="4884">
          <cell r="A4884">
            <v>39472</v>
          </cell>
          <cell r="B4884" t="str">
            <v>DISPOSITIVO DPS CLASSE II, 1 POLO, TENSAO MAXIMA DE 275 V, CORRENTE MAXIMA DE *90* KA (TIPO AC)</v>
          </cell>
          <cell r="C4884" t="str">
            <v xml:space="preserve">UN    </v>
          </cell>
          <cell r="D4884">
            <v>126.95</v>
          </cell>
        </row>
        <row r="4885">
          <cell r="A4885">
            <v>39473</v>
          </cell>
          <cell r="B4885" t="str">
            <v>DISPOSITIVO DPS CLASSE II, 1 POLO, TENSAO MAXIMA DE 385 V, CORRENTE MAXIMA DE *20* KA (TIPO AC)</v>
          </cell>
          <cell r="C4885" t="str">
            <v xml:space="preserve">UN    </v>
          </cell>
          <cell r="D4885">
            <v>82.01</v>
          </cell>
        </row>
        <row r="4886">
          <cell r="A4886">
            <v>39474</v>
          </cell>
          <cell r="B4886" t="str">
            <v>DISPOSITIVO DPS CLASSE II, 1 POLO, TENSAO MAXIMA DE 385 V, CORRENTE MAXIMA DE *30* KA (TIPO AC)</v>
          </cell>
          <cell r="C4886" t="str">
            <v xml:space="preserve">UN    </v>
          </cell>
          <cell r="D4886">
            <v>87.42</v>
          </cell>
        </row>
        <row r="4887">
          <cell r="A4887">
            <v>39475</v>
          </cell>
          <cell r="B4887" t="str">
            <v>DISPOSITIVO DPS CLASSE II, 1 POLO, TENSAO MAXIMA DE 385 V, CORRENTE MAXIMA DE *45* KA (TIPO AC)</v>
          </cell>
          <cell r="C4887" t="str">
            <v xml:space="preserve">UN    </v>
          </cell>
          <cell r="D4887">
            <v>99.19</v>
          </cell>
        </row>
        <row r="4888">
          <cell r="A4888">
            <v>39476</v>
          </cell>
          <cell r="B4888" t="str">
            <v>DISPOSITIVO DPS CLASSE II, 1 POLO, TENSAO MAXIMA DE 385 V, CORRENTE MAXIMA DE *90* KA (TIPO AC)</v>
          </cell>
          <cell r="C4888" t="str">
            <v xml:space="preserve">UN    </v>
          </cell>
          <cell r="D4888">
            <v>186.73</v>
          </cell>
        </row>
        <row r="4889">
          <cell r="A4889">
            <v>39477</v>
          </cell>
          <cell r="B4889" t="str">
            <v>DISPOSITIVO DPS CLASSE II, 1 POLO, TENSAO MAXIMA DE 460 V, CORRENTE MAXIMA DE *20* KA (TIPO AC)</v>
          </cell>
          <cell r="C4889" t="str">
            <v xml:space="preserve">UN    </v>
          </cell>
          <cell r="D4889">
            <v>91.49</v>
          </cell>
        </row>
        <row r="4890">
          <cell r="A4890">
            <v>39478</v>
          </cell>
          <cell r="B4890" t="str">
            <v>DISPOSITIVO DPS CLASSE II, 1 POLO, TENSAO MAXIMA DE 460 V, CORRENTE MAXIMA DE *30* KA (TIPO AC)</v>
          </cell>
          <cell r="C4890" t="str">
            <v xml:space="preserve">UN    </v>
          </cell>
          <cell r="D4890">
            <v>94.32</v>
          </cell>
        </row>
        <row r="4891">
          <cell r="A4891">
            <v>39479</v>
          </cell>
          <cell r="B4891" t="str">
            <v>DISPOSITIVO DPS CLASSE II, 1 POLO, TENSAO MAXIMA DE 460 V, CORRENTE MAXIMA DE *45* KA (TIPO AC)</v>
          </cell>
          <cell r="C4891" t="str">
            <v xml:space="preserve">UN    </v>
          </cell>
          <cell r="D4891">
            <v>111.13</v>
          </cell>
        </row>
        <row r="4892">
          <cell r="A4892">
            <v>39480</v>
          </cell>
          <cell r="B4892" t="str">
            <v>DISPOSITIVO DPS CLASSE II, 1 POLO, TENSAO MAXIMA DE 460 V, CORRENTE MAXIMA DE *90* KA (TIPO AC)</v>
          </cell>
          <cell r="C4892" t="str">
            <v xml:space="preserve">UN    </v>
          </cell>
          <cell r="D4892">
            <v>229.31</v>
          </cell>
        </row>
        <row r="4893">
          <cell r="A4893">
            <v>39481</v>
          </cell>
          <cell r="B4893" t="str">
            <v>ESPACADOR OU DISTANCIADOR, EM PLASTICO, TIPO APOIO DE CORDOALHA (CARANGUEJO), PARA ARMADURA NEGATIVA E PROTENSAO, COBRIMENTO 50 MM</v>
          </cell>
          <cell r="C4893" t="str">
            <v xml:space="preserve">UN    </v>
          </cell>
          <cell r="D4893">
            <v>1.1599999999999999</v>
          </cell>
        </row>
        <row r="4894">
          <cell r="A4894">
            <v>39482</v>
          </cell>
          <cell r="B4894" t="str">
            <v>KIT PORTA PRONTA DE MADEIRA, FOLHA LEVE (NBR 15930) DE 60 X 210 CM, E = *35* MM, COM MARCO EM ACO, NUCLEO COLMEIA, CAPA LISA EM HDF, ACABAMENTO MELAMINICO BRANCO (INCLUI MARCO, ALIZARES, DOBRADICAS E FECHADURA)</v>
          </cell>
          <cell r="C4894" t="str">
            <v xml:space="preserve">UN    </v>
          </cell>
          <cell r="D4894">
            <v>411.11</v>
          </cell>
        </row>
        <row r="4895">
          <cell r="A4895">
            <v>39483</v>
          </cell>
          <cell r="B4895" t="str">
            <v>KIT PORTA PRONTA DE MADEIRA, FOLHA LEVE (NBR 15930) DE 70 X 210 CM, E = *35* MM, COM MARCO EM ACO, NUCLEO COLMEIA, CAPA LISA EM HDF, ACABAMENTO MELAMINICO BRANCO (INCLUI MARCO, ALIZARES, DOBRADICAS E FECHADURA)</v>
          </cell>
          <cell r="C4895" t="str">
            <v xml:space="preserve">UN    </v>
          </cell>
          <cell r="D4895">
            <v>392.1</v>
          </cell>
        </row>
        <row r="4896">
          <cell r="A4896">
            <v>39484</v>
          </cell>
          <cell r="B4896" t="str">
            <v>KIT PORTA PRONTA DE MADEIRA, FOLHA LEVE (NBR 15930) DE 80 X 210 CM, E = *35* MM, COM MARCO EM ACO, NUCLEO COLMEIA, CAPA LISA EM HDF, ACABAMENTO MELAMINICO BRANCO (INCLUI MARCO, ALIZARES, DOBRADICAS E FECHADURA)</v>
          </cell>
          <cell r="C4896" t="str">
            <v xml:space="preserve">UN    </v>
          </cell>
          <cell r="D4896">
            <v>395.84</v>
          </cell>
        </row>
        <row r="4897">
          <cell r="A4897">
            <v>39485</v>
          </cell>
          <cell r="B4897" t="str">
            <v>KIT PORTA PRONTA DE MADEIRA, FOLHA LEVE (NBR 15930) DE 90 X 210 CM, E = *35* MM, COM MARCO EM ACO, NUCLEO COLMEIA, CAPA LISA EM HDF, ACABAMENTO MELAMINICO BRANCO (INCLUI MARCO, ALIZARES, DOBRADICAS E FECHADURA)</v>
          </cell>
          <cell r="C4897" t="str">
            <v xml:space="preserve">UN    </v>
          </cell>
          <cell r="D4897">
            <v>414.54</v>
          </cell>
        </row>
        <row r="4898">
          <cell r="A4898">
            <v>39486</v>
          </cell>
          <cell r="B4898" t="str">
            <v>KIT PORTA PRONTA DE MADEIRA, FOLHA LEVE (NBR 15930) DE 60 X 210 CM, E = 35 MM, NUCLEO COLMEIA, ESTRUTURA USINADA PARA FECHADURA, CAPA LISA EM HDF, ACABAMENTO EM PRIMER PARA PINTURA (INCLUI MARCO, ALIZARES E DOBRADICAS)</v>
          </cell>
          <cell r="C4898" t="str">
            <v xml:space="preserve">UN    </v>
          </cell>
          <cell r="D4898">
            <v>362.2</v>
          </cell>
        </row>
        <row r="4899">
          <cell r="A4899">
            <v>39487</v>
          </cell>
          <cell r="B4899" t="str">
            <v>KIT PORTA PRONTA DE MADEIRA, FOLHA LEVE (NBR 15930) DE 70 X 210 CM, E = 35 MM, NUCLEO COLMEIA, ESTRUTURA USINADA PARA FECHADURA, CAPA LISA EM HDF, ACABAMENTO EM PRIMER PARA PINTURA (INCLUI MARCO, ALIZARES E DOBRADICAS)</v>
          </cell>
          <cell r="C4899" t="str">
            <v xml:space="preserve">UN    </v>
          </cell>
          <cell r="D4899">
            <v>365.94</v>
          </cell>
        </row>
        <row r="4900">
          <cell r="A4900">
            <v>39488</v>
          </cell>
          <cell r="B4900" t="str">
            <v>KIT PORTA PRONTA DE MADEIRA, FOLHA LEVE (NBR 15930) DE 80 X 210 CM, E = 35 MM, NUCLEO COLMEIA, ESTRUTURA USINADA PARA FECHADURA, CAPA LISA EM HDF, ACABAMENTO EM PRIMER PARA PINTURA (INCLUI MARCO, ALIZARES E DOBRADICAS)</v>
          </cell>
          <cell r="C4900" t="str">
            <v xml:space="preserve">UN    </v>
          </cell>
          <cell r="D4900">
            <v>369.67</v>
          </cell>
        </row>
        <row r="4901">
          <cell r="A4901">
            <v>39489</v>
          </cell>
          <cell r="B4901" t="str">
            <v>KIT PORTA PRONTA DE MADEIRA, FOLHA LEVE (NBR 15930) DE 90 X 210 CM, E = 35 MM, NUCLEO COLMEIA, ESTRUTURA USINADA PARA FECHADURA, CAPA LISA EM HDF, ACABAMENTO EM PRIMER PARA PINTURA (INCLUI MARCO, ALIZARES E DOBRADICAS)</v>
          </cell>
          <cell r="C4901" t="str">
            <v xml:space="preserve">UN    </v>
          </cell>
          <cell r="D4901">
            <v>388.38</v>
          </cell>
        </row>
        <row r="4902">
          <cell r="A4902">
            <v>39490</v>
          </cell>
          <cell r="B4902" t="str">
            <v>KIT PORTA PRONTA DE MADEIRA, FOLHA MEDIA (NBR 15930) DE 60 X 210 CM, E = 35 MM, NUCLEO SARRAFEADO, ESTRUTURA USINADA PARA FECHADURA, CAPA LISA EM HDF, ACABAMENTO MELAMINICO BRANCO (INCLUI MARCO, ALIZARES E DOBRADICAS)</v>
          </cell>
          <cell r="C4902" t="str">
            <v xml:space="preserve">UN    </v>
          </cell>
          <cell r="D4902">
            <v>449.08</v>
          </cell>
        </row>
        <row r="4903">
          <cell r="A4903">
            <v>39491</v>
          </cell>
          <cell r="B4903" t="str">
            <v>KIT PORTA PRONTA DE MADEIRA, FOLHA MEDIA (NBR 15930) DE 70 X 210 CM, E = 35 MM, NUCLEO SARRAFEADO, ESTRUTURA USINADA PARA FECHADURA, CAPA LISA EM HDF, ACABAMENTO MELAMINICO BRANCO (INCLUI MARCO, ALIZARES E DOBRADICAS)</v>
          </cell>
          <cell r="C4903" t="str">
            <v xml:space="preserve">UN    </v>
          </cell>
          <cell r="D4903">
            <v>463.43</v>
          </cell>
        </row>
        <row r="4904">
          <cell r="A4904">
            <v>39492</v>
          </cell>
          <cell r="B4904" t="str">
            <v>KIT PORTA PRONTA DE MADEIRA, FOLHA MEDIA (NBR 15930) DE 80 X 210 CM, E = 35 MM, NUCLEO SARRAFEADO, ESTRUTURA USINADA PARA FECHADURA, CAPA LISA EM HDF, ACABAMENTO MELAMINICO BRANCO (INCLUI MARCO, ALIZARES E DOBRADICAS)</v>
          </cell>
          <cell r="C4904" t="str">
            <v xml:space="preserve">UN    </v>
          </cell>
          <cell r="D4904">
            <v>466.27</v>
          </cell>
        </row>
        <row r="4905">
          <cell r="A4905">
            <v>39493</v>
          </cell>
          <cell r="B4905" t="str">
            <v>KIT PORTA PRONTA DE MADEIRA, FOLHA MEDIA (NBR 15930) DE 90 X 210 CM, E = 35 MM, NUCLEO SARRAFEADO, ESTRUTURA USINADA PARA FECHADURA, CAPA LISA EM HDF, ACABAMENTO MELAMINICO BRANCO (INCLUI MARCO, ALIZARES E DOBRADICAS)</v>
          </cell>
          <cell r="C4905" t="str">
            <v xml:space="preserve">UN    </v>
          </cell>
          <cell r="D4905">
            <v>493.33</v>
          </cell>
        </row>
        <row r="4906">
          <cell r="A4906">
            <v>39494</v>
          </cell>
          <cell r="B4906" t="str">
            <v>KIT PORTA PRONTA DE MADEIRA, FOLHA MEDIA (NBR 15930) DE 60 X 210 CM, E = 35 MM, NUCLEO SARRAFEADO, ESTRUTURA USINADA PARA FECHADURA, CAPA LISA EM HDF, ACABAMENTO EM PRIMER PARA PINTURA (INCLUI MARCO, ALIZARES E DOBRADICAS)</v>
          </cell>
          <cell r="C4906" t="str">
            <v xml:space="preserve">UN    </v>
          </cell>
          <cell r="D4906">
            <v>396.16</v>
          </cell>
        </row>
        <row r="4907">
          <cell r="A4907">
            <v>39495</v>
          </cell>
          <cell r="B4907" t="str">
            <v>KIT PORTA PRONTA DE MADEIRA, FOLHA MEDIA (NBR 15930) DE 70 X 210 CM, E = 35 MM, NUCLEO SARRAFEADO, ESTRUTURA USINADA PARA FECHADURA, CAPA LISA EM HDF, ACABAMENTO EM PRIMER PARA PINTURA (INCLUI MARCO, ALIZARES E DOBRADICAS)</v>
          </cell>
          <cell r="C4907" t="str">
            <v xml:space="preserve">UN    </v>
          </cell>
          <cell r="D4907">
            <v>411.11</v>
          </cell>
        </row>
        <row r="4908">
          <cell r="A4908">
            <v>39496</v>
          </cell>
          <cell r="B4908" t="str">
            <v>KIT PORTA PRONTA DE MADEIRA, FOLHA MEDIA (NBR 15930) DE 80 X 210 CM, E = 35 MM, NUCLEO SARRAFEADO, ESTRUTURA USINADA PARA FECHADURA, CAPA LISA EM HDF, ACABAMENTO EM PRIMER PARA PINTURA (INCLUI MARCO, ALIZARES E DOBRADICAS)</v>
          </cell>
          <cell r="C4908" t="str">
            <v xml:space="preserve">UN    </v>
          </cell>
          <cell r="D4908">
            <v>425.91</v>
          </cell>
        </row>
        <row r="4909">
          <cell r="A4909">
            <v>39497</v>
          </cell>
          <cell r="B4909" t="str">
            <v>KIT PORTA PRONTA DE MADEIRA, FOLHA MEDIA (NBR 15930) DE 90 X 210 CM, E = 35 MM, NUCLEO SARRAFEADO, ESTRUTURA USINADA PARA FECHADURA, CAPA LISA EM HDF, ACABAMENTO EM PRIMER PARA PINTURA (INCLUI MARCO, ALIZARES E DOBRADICAS)</v>
          </cell>
          <cell r="C4909" t="str">
            <v xml:space="preserve">UN    </v>
          </cell>
          <cell r="D4909">
            <v>440.86</v>
          </cell>
        </row>
        <row r="4910">
          <cell r="A4910">
            <v>39498</v>
          </cell>
          <cell r="B4910" t="str">
            <v>KIT PORTA PRONTA DE MADEIRA, FOLHA PESADA (NBR 15930) DE 80 X 210 CM, E = 35 MM, NUCLEO SOLIDO, ESTRUTURA USINADA PARA FECHADURA, CAPA LISA EM HDF, ACABAMENTO EM LAMINADO NATURAL COM VERNIZ (INCLUI MARCO, ALIZARES E DOBRADICAS)</v>
          </cell>
          <cell r="C4910" t="str">
            <v xml:space="preserve">UN    </v>
          </cell>
          <cell r="D4910">
            <v>550.36</v>
          </cell>
        </row>
        <row r="4911">
          <cell r="A4911">
            <v>39499</v>
          </cell>
          <cell r="B4911" t="str">
            <v>KIT PORTA PRONTA DE MADEIRA, FOLHA PESADA (NBR 15930) DE 90 X 210 CM, E = 35 MM, NUCLEO SOLIDO, ESTRUTURA USINADA PARA FECHADURA, CAPA LISA EM HDF, ACABAMENTO EM LAMINADO NATURAL COM VERNIZ (INCLUI MARCO, ALIZARES E DOBRADICAS)</v>
          </cell>
          <cell r="C4911" t="str">
            <v xml:space="preserve">UN    </v>
          </cell>
          <cell r="D4911">
            <v>597.04</v>
          </cell>
        </row>
        <row r="4912">
          <cell r="A4912">
            <v>39500</v>
          </cell>
          <cell r="B4912" t="str">
            <v>KIT PORTA PRONTA DE MADEIRA, FOLHA PESADA (NBR 15930) DE 80 X 210 CM, E = 35 MM, NUCLEO SOLIDO, CAPA LISA EM HDF, ACABAMENTO MELAMINICO BRANCO (INCLUI MARCO, ALIZARES, DOBRADICAS E FECHADURA EXTERNA)</v>
          </cell>
          <cell r="C4912" t="str">
            <v xml:space="preserve">UN    </v>
          </cell>
          <cell r="D4912">
            <v>494.94</v>
          </cell>
        </row>
        <row r="4913">
          <cell r="A4913">
            <v>39501</v>
          </cell>
          <cell r="B4913" t="str">
            <v>KIT PORTA PRONTA DE MADEIRA, FOLHA PESADA (NBR 15930) DE 90 X 210 CM, E = 35 MM, NUCLEO SOLIDO, CAPA LISA EM HDF, ACABAMENTO MELAMINICO BRANCO (INCLUI MARCO, ALIZARES, DOBRADICAS E FECHADURA EXTERNA)</v>
          </cell>
          <cell r="C4913" t="str">
            <v xml:space="preserve">UN    </v>
          </cell>
          <cell r="D4913">
            <v>507.83</v>
          </cell>
        </row>
        <row r="4914">
          <cell r="A4914">
            <v>39502</v>
          </cell>
          <cell r="B4914" t="str">
            <v>PORTA DE MADEIRA, FOLHA PESADA (NBR 15930) DE 80 X 210 CM, E = 35 MM, NUCLEO SOLIDO, CAPA LISA EM HDF, ACABAMENTO EM LAMINADO NATURAL PARA VERNIZ</v>
          </cell>
          <cell r="C4914" t="str">
            <v xml:space="preserve">UN    </v>
          </cell>
          <cell r="D4914">
            <v>328.88</v>
          </cell>
        </row>
        <row r="4915">
          <cell r="A4915">
            <v>39503</v>
          </cell>
          <cell r="B4915" t="str">
            <v>PORTA DE MADEIRA, FOLHA PESADA (NBR 15930) DE 90 X 210 CM, E = 35 MM, NUCLEO SOLIDO, CAPA LISA EM HDF, ACABAMENTO EM LAMINADO NATURAL PARA VERNIZ</v>
          </cell>
          <cell r="C4915" t="str">
            <v xml:space="preserve">UN    </v>
          </cell>
          <cell r="D4915">
            <v>357.29</v>
          </cell>
        </row>
        <row r="4916">
          <cell r="A4916">
            <v>39504</v>
          </cell>
          <cell r="B4916" t="str">
            <v>PORTA DE MADEIRA, FOLHA PESADA (NBR 15930) DE 80 X 210 CM, E = 35 MM, NUCLEO SOLIDO, CAPA LISA EM HDF, ACABAMENTO EM PRIMER PARA PINTURA</v>
          </cell>
          <cell r="C4916" t="str">
            <v xml:space="preserve">UN    </v>
          </cell>
          <cell r="D4916">
            <v>233.21</v>
          </cell>
        </row>
        <row r="4917">
          <cell r="A4917">
            <v>39505</v>
          </cell>
          <cell r="B4917" t="str">
            <v>PORTA DE MADEIRA, FOLHA PESADA (NBR 15930) DE 90 X 210 CM, E = 35 MM, NUCLEO SOLIDO, CAPA LISA EM HDF, ACABAMENTO EM PRIMER PARA PINTURA</v>
          </cell>
          <cell r="C4917" t="str">
            <v xml:space="preserve">UN    </v>
          </cell>
          <cell r="D4917">
            <v>254.14</v>
          </cell>
        </row>
        <row r="4918">
          <cell r="A4918">
            <v>39507</v>
          </cell>
          <cell r="B4918" t="str">
            <v>TELA DE ACO SOLDADA NERVURADA, CA-60, Q-113, (1,8 KG/M2), DIAMETRO DO FIO = 3,8 MM, LARGURA =  2,45 M, ESPACAMENTO DA MALHA = 10 X 10 CM</v>
          </cell>
          <cell r="C4918" t="str">
            <v xml:space="preserve">M2    </v>
          </cell>
          <cell r="D4918">
            <v>12.88</v>
          </cell>
        </row>
        <row r="4919">
          <cell r="A4919">
            <v>39508</v>
          </cell>
          <cell r="B4919" t="str">
            <v>TELA DE ACO SOLDADA NERVURADA, CA-60, L-159, (1,69 KG/M2), DIAMETRO DO FIO = 4,5 MM, LARGURA =  2,45 M, ESPACAMENTO DA MALHA = 30 X 10 CM</v>
          </cell>
          <cell r="C4919" t="str">
            <v xml:space="preserve">M2    </v>
          </cell>
          <cell r="D4919">
            <v>13.15</v>
          </cell>
        </row>
        <row r="4920">
          <cell r="A4920">
            <v>39509</v>
          </cell>
          <cell r="B4920" t="str">
            <v>TELA DE ACO SOLDADA NERVURADA, CA-60, T-196, (2,11 KG/M2), DIAMETRO DO FIO = 5,0 MM, LARGURA =  2,45 M, ESPACAMENTO DA MALHA = 30 X 10 CM</v>
          </cell>
          <cell r="C4920" t="str">
            <v xml:space="preserve">M2    </v>
          </cell>
          <cell r="D4920">
            <v>10.37</v>
          </cell>
        </row>
        <row r="4921">
          <cell r="A4921">
            <v>39510</v>
          </cell>
          <cell r="B4921" t="str">
            <v>LUMINARIA DE EMBUTIR EM CHAPA DE ACO PARA 2 LAMPADAS FLUORESCENTES DE 14 W COM REFLETOR E ALETAS EM ALUMINIO, COMPLETA (INCLUI REATOR E LAMPADAS)</v>
          </cell>
          <cell r="C4921" t="str">
            <v xml:space="preserve">UN    </v>
          </cell>
          <cell r="D4921">
            <v>89.92</v>
          </cell>
        </row>
        <row r="4922">
          <cell r="A4922">
            <v>39511</v>
          </cell>
          <cell r="B4922" t="str">
            <v>FORRO DE FIBRA MINERAL EM PLACAS DE 625 X 625 MM, E = 15 MM, BORDA RETA, COM PINTURA ANTIMOFO, APOIADO EM PERFIL DE ACO GALVANIZADO COM 24 MM DE BASE - INSTALADO</v>
          </cell>
          <cell r="C4922" t="str">
            <v xml:space="preserve">M2    </v>
          </cell>
          <cell r="D4922">
            <v>75.33</v>
          </cell>
        </row>
        <row r="4923">
          <cell r="A4923">
            <v>39512</v>
          </cell>
          <cell r="B4923" t="str">
            <v>FORRO DE FIBRA MINERAL EM PLACAS DE 1250 X 625 MM, E = 15 MM, BORDA RETA, COM PINTURA ANTIMOFO, APOIADO EM PERFIL DE ACO GALVANIZADO COM 24 MM DE BASE - INSTALADO</v>
          </cell>
          <cell r="C4923" t="str">
            <v xml:space="preserve">M2    </v>
          </cell>
          <cell r="D4923">
            <v>69.06</v>
          </cell>
        </row>
        <row r="4924">
          <cell r="A4924">
            <v>39513</v>
          </cell>
          <cell r="B4924" t="str">
            <v>FORRO DE FIBRA MINERAL EM PLACAS DE 625 X 625 MM, E = 15/16 MM, BORDA REBAIXADA, COM PINTURA ANTIMOFO, APOIADO EM PERFIL DE ACO GALVANIZADO COM 24 MM DE BASE - INSTALADO</v>
          </cell>
          <cell r="C4924" t="str">
            <v xml:space="preserve">M2    </v>
          </cell>
          <cell r="D4924">
            <v>80.790000000000006</v>
          </cell>
        </row>
        <row r="4925">
          <cell r="A4925">
            <v>39514</v>
          </cell>
          <cell r="B4925" t="str">
            <v>PLACA DE FIBRA MINERAL PARA FORRO, DE 625 X 625 MM, E = 15 MM, BORDA RETA, COM PINTURA ANTIMOFO (NAO INCLUI PERFIS)</v>
          </cell>
          <cell r="C4925" t="str">
            <v xml:space="preserve">UN    </v>
          </cell>
          <cell r="D4925">
            <v>16.78</v>
          </cell>
        </row>
        <row r="4926">
          <cell r="A4926">
            <v>39515</v>
          </cell>
          <cell r="B4926" t="str">
            <v>PLACA DE FIBRA MINERAL PARA FORRO, DE 1250 X 625 MM, E = 15 MM, BORDA RETA, COM PINTURA ANTIMOFO (NAO INCLUI PERFIS)</v>
          </cell>
          <cell r="C4926" t="str">
            <v xml:space="preserve">UN    </v>
          </cell>
          <cell r="D4926">
            <v>31.99</v>
          </cell>
        </row>
        <row r="4927">
          <cell r="A4927">
            <v>39516</v>
          </cell>
          <cell r="B4927" t="str">
            <v>PLACA DE FIBRA MINERAL PARA FORRO, DE 625 X 625 MM, E = 15 MM, BORDA REBAIXADA PARA PERFIL 24 MM, COM PINTURA ANTIMOFO (NAO INCLUI PERFIS)</v>
          </cell>
          <cell r="C4927" t="str">
            <v xml:space="preserve">UN    </v>
          </cell>
          <cell r="D4927">
            <v>26.97</v>
          </cell>
        </row>
        <row r="4928">
          <cell r="A4928">
            <v>39517</v>
          </cell>
          <cell r="B4928" t="str">
            <v>PAINEL ISOLANTE REVESTIDO EM ACO GALVALUME *0,5* MM COM PRE-PINTURA NAS DUAS FACES, NUCLEO EM POLIURETANO (PUR), E = 40/50 MM, PARA FECHAMENTOS VERTICAIS (INCLUI PARAFUSOS DE FIXACAO)</v>
          </cell>
          <cell r="C4928" t="str">
            <v xml:space="preserve">M2    </v>
          </cell>
          <cell r="D4928">
            <v>134.1</v>
          </cell>
        </row>
        <row r="4929">
          <cell r="A4929">
            <v>39518</v>
          </cell>
          <cell r="B4929" t="str">
            <v>PAINEL ISOLANTE REVESTIDO EM ACO GALVALUME *0,5* MM COM PRE-PINTURA NAS DUAS FACES, NUCLEO EM POLIURETANO (PUR), E = 70/80 MM, PARA FECHAMENTOS VERTICAIS (INCLUI PARAFUSOS DE FIXACAO)</v>
          </cell>
          <cell r="C4929" t="str">
            <v xml:space="preserve">M2    </v>
          </cell>
          <cell r="D4929">
            <v>158.61000000000001</v>
          </cell>
        </row>
        <row r="4930">
          <cell r="A4930">
            <v>39520</v>
          </cell>
          <cell r="B4930" t="str">
            <v>TELHA ISOLANTE COM NUCLEO EM POLIESTIRENO (EPS), E = 30 MM, REVESTIDA EM ACO ZINCADO *0,5* MM COM PRE-PINTURA NAS DUAS FACES, FACE SUPERIOR EM TELHA TRAPEZOIDAL E FACE INFERIOR EM CHAPA PLANA (NAO INCLUI ACESSORIOS DE FIXACAO)</v>
          </cell>
          <cell r="C4930" t="str">
            <v xml:space="preserve">M2    </v>
          </cell>
          <cell r="D4930">
            <v>105.67</v>
          </cell>
        </row>
        <row r="4931">
          <cell r="A4931">
            <v>39521</v>
          </cell>
          <cell r="B4931" t="str">
            <v>TELHA ISOLANTE COM NUCLEO EM POLIESTIRENO (EPS), E = 50 MM, REVESTIDA EM ACO ZINCADO *0,5* MM COM PRE-PINTURA NAS DUAS FACES, FACE SUPERIOR EM TELHA TRAPEZOIDAL E FACE INFERIOR EM CHAPA PLANA (NAO INCLUI ACESSORIOS DE FIXACAO)</v>
          </cell>
          <cell r="C4931" t="str">
            <v xml:space="preserve">M2    </v>
          </cell>
          <cell r="D4931">
            <v>113.18</v>
          </cell>
        </row>
        <row r="4932">
          <cell r="A4932">
            <v>39522</v>
          </cell>
          <cell r="B4932" t="str">
            <v>TELHA ISOLANTE COM NUCLEO EM POLIESTIRENO (EPS), E = 50 MM, REVESTIDA EM TELHA TRAPEZOIDAL DE ACO ZINCADO *0,5* MM COM PRE-PINTURA NAS DUAS FACES (NAO INCLUI ACESSORIOS DE FIXACAO)</v>
          </cell>
          <cell r="C4932" t="str">
            <v xml:space="preserve">M2    </v>
          </cell>
          <cell r="D4932">
            <v>90.49</v>
          </cell>
        </row>
        <row r="4933">
          <cell r="A4933">
            <v>39523</v>
          </cell>
          <cell r="B4933" t="str">
            <v>DISPOSITIVO DR, 2 POLOS, SENSIBILIDADE DE 300 MA, CORRENTE DE 80 A, TIPO  AC</v>
          </cell>
          <cell r="C4933" t="str">
            <v xml:space="preserve">UN    </v>
          </cell>
          <cell r="D4933">
            <v>203.18</v>
          </cell>
        </row>
        <row r="4934">
          <cell r="A4934">
            <v>39548</v>
          </cell>
          <cell r="B4934" t="str">
            <v>AR-CONDICIONADO QUENTE/FRIO SPLIT HI-WALL (PAREDE) 18000 BTU/H</v>
          </cell>
          <cell r="C4934" t="str">
            <v xml:space="preserve">UN    </v>
          </cell>
          <cell r="D4934">
            <v>2538.14</v>
          </cell>
        </row>
        <row r="4935">
          <cell r="A4935">
            <v>39550</v>
          </cell>
          <cell r="B4935" t="str">
            <v>AR-CONDICIONADO QUENTE/FRIO SPLIT HI-WALL (PAREDE) 7000 BTU/H</v>
          </cell>
          <cell r="C4935" t="str">
            <v xml:space="preserve">UN    </v>
          </cell>
          <cell r="D4935">
            <v>1228.5999999999999</v>
          </cell>
        </row>
        <row r="4936">
          <cell r="A4936">
            <v>39551</v>
          </cell>
          <cell r="B4936" t="str">
            <v>AR-CONDICIONADO QUENTE/FRIO SPLIT HI-WALL (PAREDE) 9000 BTU/H</v>
          </cell>
          <cell r="C4936" t="str">
            <v xml:space="preserve">UN    </v>
          </cell>
          <cell r="D4936">
            <v>1538.53</v>
          </cell>
        </row>
        <row r="4937">
          <cell r="A4937">
            <v>39554</v>
          </cell>
          <cell r="B4937" t="str">
            <v>AR-CONDICIONADO QUENTE/FRIO SPLIT HI-WALL (PAREDE) 24000 BTU/H</v>
          </cell>
          <cell r="C4937" t="str">
            <v xml:space="preserve">UN    </v>
          </cell>
          <cell r="D4937">
            <v>3150.45</v>
          </cell>
        </row>
        <row r="4938">
          <cell r="A4938">
            <v>39555</v>
          </cell>
          <cell r="B4938" t="str">
            <v>AR-CONDICIONADO QUENTE/FRIO SPLIT HI-WALL (PAREDE) 12000 BTU/H</v>
          </cell>
          <cell r="C4938" t="str">
            <v xml:space="preserve">UN    </v>
          </cell>
          <cell r="D4938">
            <v>1754.75</v>
          </cell>
        </row>
        <row r="4939">
          <cell r="A4939">
            <v>39556</v>
          </cell>
          <cell r="B4939" t="str">
            <v>AR-CONDICIONADO QUENTE/FRIO SPLIT CASSETE (TETO) 4 VIAS 18000 BTU/H</v>
          </cell>
          <cell r="C4939" t="str">
            <v xml:space="preserve">UN    </v>
          </cell>
          <cell r="D4939">
            <v>5596.29</v>
          </cell>
        </row>
        <row r="4940">
          <cell r="A4940">
            <v>39557</v>
          </cell>
          <cell r="B4940" t="str">
            <v>AR-CONDICIONADO QUENTE/FRIO SPLIT CASSETE (TETO)  4 VIAS 24000 BTU/H</v>
          </cell>
          <cell r="C4940" t="str">
            <v xml:space="preserve">UN    </v>
          </cell>
          <cell r="D4940">
            <v>6075.22</v>
          </cell>
        </row>
        <row r="4941">
          <cell r="A4941">
            <v>39558</v>
          </cell>
          <cell r="B4941" t="str">
            <v>AR-CONDICIONADO QUENTE/FRIO SPLIT CASSETE (TETO)  4 VIAS 30000 BTU/H</v>
          </cell>
          <cell r="C4941" t="str">
            <v xml:space="preserve">UN    </v>
          </cell>
          <cell r="D4941">
            <v>6114.68</v>
          </cell>
        </row>
        <row r="4942">
          <cell r="A4942">
            <v>39559</v>
          </cell>
          <cell r="B4942" t="str">
            <v>AR-CONDICIONADO QUENTE/FRIO SPLIT CASSETE (TETO)  4 VIAS 36000 BTU/H</v>
          </cell>
          <cell r="C4942" t="str">
            <v xml:space="preserve">UN    </v>
          </cell>
          <cell r="D4942">
            <v>6345.39</v>
          </cell>
        </row>
        <row r="4943">
          <cell r="A4943">
            <v>39560</v>
          </cell>
          <cell r="B4943" t="str">
            <v>AR-CONDICIONADO QUENTE/FRIO SPLIT CASSETE (TETO)  4 VIAS 48000 BTU/H</v>
          </cell>
          <cell r="C4943" t="str">
            <v xml:space="preserve">UN    </v>
          </cell>
          <cell r="D4943">
            <v>7296.89</v>
          </cell>
        </row>
        <row r="4944">
          <cell r="A4944">
            <v>39561</v>
          </cell>
          <cell r="B4944" t="str">
            <v>AR-CONDICIONADO QUENTE/FRIO SPLIT CASSETE (TETO)  4 VIAS 60000 BTU/H</v>
          </cell>
          <cell r="C4944" t="str">
            <v xml:space="preserve">UN    </v>
          </cell>
          <cell r="D4944">
            <v>8474.35</v>
          </cell>
        </row>
        <row r="4945">
          <cell r="A4945">
            <v>39566</v>
          </cell>
          <cell r="B4945" t="str">
            <v>PLACA / CHAPA DE GESSO ACARTONADO, ACABAMENTO VINILICO LISO EM UMA DAS FACES, COR BRANCA, BORDA QUADRADA, E = 9,5 MM, 625 X 625 MM (L X C), PARA FORRO REMOVIVEL</v>
          </cell>
          <cell r="C4945" t="str">
            <v xml:space="preserve">M2    </v>
          </cell>
          <cell r="D4945">
            <v>44.14</v>
          </cell>
        </row>
        <row r="4946">
          <cell r="A4946">
            <v>39567</v>
          </cell>
          <cell r="B4946" t="str">
            <v>PLACA / CHAPA DE GESSO ACARTONADO, ACABAMENTO VINILICO LISO EM UMA DAS FACES, COR BRANCA, BORDA QUADRADA, E = 9,5 MM, 625 X 1250 MM (L X C), PARA FORRO REMOVIVEL</v>
          </cell>
          <cell r="C4946" t="str">
            <v xml:space="preserve">M2    </v>
          </cell>
          <cell r="D4946">
            <v>38.22</v>
          </cell>
        </row>
        <row r="4947">
          <cell r="A4947">
            <v>39569</v>
          </cell>
          <cell r="B4947" t="str">
            <v>PERFIL TRAVESSA (SECUNDARIO), T CLICADO, EM ACO GALVANIZADO, BRANCO, PARA FORRO REMOVIVEL, 24 X 625 MM (L X C)</v>
          </cell>
          <cell r="C4947" t="str">
            <v xml:space="preserve">M     </v>
          </cell>
          <cell r="D4947">
            <v>2.94</v>
          </cell>
        </row>
        <row r="4948">
          <cell r="A4948">
            <v>39570</v>
          </cell>
          <cell r="B4948" t="str">
            <v>PERFIL TRAVESSA (SECUNDARIO), T CLICADO, EM ACO GALVANIZADO , BRANCO, PARA FORRO REMOVIVEL, 24 X 1250 MM (L X C)</v>
          </cell>
          <cell r="C4948" t="str">
            <v xml:space="preserve">M     </v>
          </cell>
          <cell r="D4948">
            <v>2.97</v>
          </cell>
        </row>
        <row r="4949">
          <cell r="A4949">
            <v>39571</v>
          </cell>
          <cell r="B4949" t="str">
            <v>PERFIL LONGARINA (PRINCIPAL), T CLICADO, EM ACO, BRANCO, PARA FORRO REMOVIVEL, 24 X 3750 MM (L X C)</v>
          </cell>
          <cell r="C4949" t="str">
            <v xml:space="preserve">M     </v>
          </cell>
          <cell r="D4949">
            <v>3.03</v>
          </cell>
        </row>
        <row r="4950">
          <cell r="A4950">
            <v>39572</v>
          </cell>
          <cell r="B4950" t="str">
            <v>PERFIL TIPO CANTONEIRA EM L, EM ACO GALVANIZADO, BRANCO, PARA FORRO REMOVIVEL, *23* X 3000 MM (L X C)</v>
          </cell>
          <cell r="C4950" t="str">
            <v xml:space="preserve">M     </v>
          </cell>
          <cell r="D4950">
            <v>2.8</v>
          </cell>
        </row>
        <row r="4951">
          <cell r="A4951">
            <v>39573</v>
          </cell>
          <cell r="B4951" t="str">
            <v>PENDURAL OU REGULADOR, COM MOLA, EM ACO GALVANIZADO, PARA PERFIL TIPO T CLICADO DE FORROS REMOVIVEL</v>
          </cell>
          <cell r="C4951" t="str">
            <v xml:space="preserve">UN    </v>
          </cell>
          <cell r="D4951">
            <v>1.24</v>
          </cell>
        </row>
        <row r="4952">
          <cell r="A4952">
            <v>39574</v>
          </cell>
          <cell r="B4952" t="str">
            <v>TIRANTE COM ELO, EM ARAME GALVANIZADO RIGIDO, NUMERO 10, COMPRIMENTO 2000 MM, PARA PENDURAL DE FORRO REMOVIVEL</v>
          </cell>
          <cell r="C4952" t="str">
            <v xml:space="preserve">UN    </v>
          </cell>
          <cell r="D4952">
            <v>2.82</v>
          </cell>
        </row>
        <row r="4953">
          <cell r="A4953">
            <v>39577</v>
          </cell>
          <cell r="B4953" t="str">
            <v>AR-CONDICIONADO FRIO SPLITAO MODULAR 10 TR</v>
          </cell>
          <cell r="C4953" t="str">
            <v xml:space="preserve">UN    </v>
          </cell>
          <cell r="D4953">
            <v>28149.759999999998</v>
          </cell>
        </row>
        <row r="4954">
          <cell r="A4954">
            <v>39578</v>
          </cell>
          <cell r="B4954" t="str">
            <v>AR-CONDICIONADO FRIO SPLITAO MODULAR 15 TR</v>
          </cell>
          <cell r="C4954" t="str">
            <v xml:space="preserve">UN    </v>
          </cell>
          <cell r="D4954">
            <v>34035.89</v>
          </cell>
        </row>
        <row r="4955">
          <cell r="A4955">
            <v>39579</v>
          </cell>
          <cell r="B4955" t="str">
            <v>AR-CONDICIONADO FRIO SPLITAO MODULAR 20 TR</v>
          </cell>
          <cell r="C4955" t="str">
            <v xml:space="preserve">UN    </v>
          </cell>
          <cell r="D4955">
            <v>42308.77</v>
          </cell>
        </row>
        <row r="4956">
          <cell r="A4956">
            <v>39580</v>
          </cell>
          <cell r="B4956" t="str">
            <v>AR-CONDICIONADO FRIO SPLITAO INVERTER 30 TR</v>
          </cell>
          <cell r="C4956" t="str">
            <v xml:space="preserve">UN    </v>
          </cell>
          <cell r="D4956">
            <v>65407.01</v>
          </cell>
        </row>
        <row r="4957">
          <cell r="A4957">
            <v>39584</v>
          </cell>
          <cell r="B4957" t="str">
            <v>GRUPO GERADOR DIESEL, COM CARENAGEM, POTENCIA STANDART ENTRE 50 E 55 KVA, VELOCIDADE DE 1800 RPM, FREQUENCIA DE 60 HZ</v>
          </cell>
          <cell r="C4957" t="str">
            <v xml:space="preserve">UN    </v>
          </cell>
          <cell r="D4957">
            <v>58123.33</v>
          </cell>
        </row>
        <row r="4958">
          <cell r="A4958">
            <v>39585</v>
          </cell>
          <cell r="B4958" t="str">
            <v>GRUPO GERADOR DIESEL, COM CARENAGEM, POTENCIA STANDART ENTRE 100 E 110 KVA, VELOCIDADE DE 1800 RPM, FREQUENCIA DE 60 HZ</v>
          </cell>
          <cell r="C4958" t="str">
            <v xml:space="preserve">UN    </v>
          </cell>
          <cell r="D4958">
            <v>65268.51</v>
          </cell>
        </row>
        <row r="4959">
          <cell r="A4959">
            <v>39586</v>
          </cell>
          <cell r="B4959" t="str">
            <v>GRUPO GERADOR DIESEL, COM CARENAGEM, POTENCIA STANDART ENTRE 140 E 150 KVA, VELOCIDADE DE 1800 RPM, FREQUENCIA DE 60 HZ</v>
          </cell>
          <cell r="C4959" t="str">
            <v xml:space="preserve">UN    </v>
          </cell>
          <cell r="D4959">
            <v>76555.55</v>
          </cell>
        </row>
        <row r="4960">
          <cell r="A4960">
            <v>39587</v>
          </cell>
          <cell r="B4960" t="str">
            <v>GRUPO GERADOR DIESEL, COM CARENAGEM, POTENCIA STANDART ENTRE 210 E 220 KVA, VELOCIDADE DE 1800 RPM, FREQUENCIA DE 60 HZ</v>
          </cell>
          <cell r="C4960" t="str">
            <v xml:space="preserve">UN    </v>
          </cell>
          <cell r="D4960">
            <v>93240.74</v>
          </cell>
        </row>
        <row r="4961">
          <cell r="A4961">
            <v>39588</v>
          </cell>
          <cell r="B4961" t="str">
            <v>GRUPO GERADOR DIESEL, COM CARENAGEM, POTENCIA STANDART ENTRE 250 E 260 KVA, VELOCIDADE DE 1800 RPM, FREQUENCIA DE 60 HZ</v>
          </cell>
          <cell r="C4961" t="str">
            <v xml:space="preserve">UN    </v>
          </cell>
          <cell r="D4961">
            <v>107962.96</v>
          </cell>
        </row>
        <row r="4962">
          <cell r="A4962">
            <v>39590</v>
          </cell>
          <cell r="B4962" t="str">
            <v>GRUPO GERADOR DIESEL, SEM CARENAGEM, POTENCIA STANDART ENTRE 100 E 110 KVA, VELOCIDADE DE 1800 RPM, FREQUENCIA DE 60 HZ</v>
          </cell>
          <cell r="C4962" t="str">
            <v xml:space="preserve">UN    </v>
          </cell>
          <cell r="D4962">
            <v>56729.63</v>
          </cell>
        </row>
        <row r="4963">
          <cell r="A4963">
            <v>39592</v>
          </cell>
          <cell r="B4963" t="str">
            <v>GRUPO GERADOR DIESEL, SEM CARENAGEM, POTENCIA STANDART ENTRE 210 E 220 KVA, VELOCIDADE DE 1800 RPM, FREQUENCIA DE 60 HZ</v>
          </cell>
          <cell r="C4963" t="str">
            <v xml:space="preserve">UN    </v>
          </cell>
          <cell r="D4963">
            <v>81521.84</v>
          </cell>
        </row>
        <row r="4964">
          <cell r="A4964">
            <v>39593</v>
          </cell>
          <cell r="B4964" t="str">
            <v>GRUPO GERADOR DIESEL, SEM CARENAGEM, POTENCIA STANDART ENTRE 250 E 260 KVA, VELOCIDADE DE 1800 RPM, FREQUENCIA DE 60 HZ</v>
          </cell>
          <cell r="C4964" t="str">
            <v xml:space="preserve">UN    </v>
          </cell>
          <cell r="D4964">
            <v>93240.74</v>
          </cell>
        </row>
        <row r="4965">
          <cell r="A4965">
            <v>39594</v>
          </cell>
          <cell r="B4965" t="str">
            <v>PATCH PANEL, 24 PORTAS, CATEGORIA 5E, COM RACKS DE 19" E 1 U DE ALTURA</v>
          </cell>
          <cell r="C4965" t="str">
            <v xml:space="preserve">UN    </v>
          </cell>
          <cell r="D4965">
            <v>164.49</v>
          </cell>
        </row>
        <row r="4966">
          <cell r="A4966">
            <v>39595</v>
          </cell>
          <cell r="B4966" t="str">
            <v>PATCH PANEL, 48 PORTAS, CATEGORIA 5E, COM RACKS DE 19" E 2 U DE ALTURA</v>
          </cell>
          <cell r="C4966" t="str">
            <v xml:space="preserve">UN    </v>
          </cell>
          <cell r="D4966">
            <v>240.66</v>
          </cell>
        </row>
        <row r="4967">
          <cell r="A4967">
            <v>39596</v>
          </cell>
          <cell r="B4967" t="str">
            <v>PATCH PANEL, 24 PORTAS, CATEGORIA 6, COM RACKS DE 19" E 1 U DE ALTURA</v>
          </cell>
          <cell r="C4967" t="str">
            <v xml:space="preserve">UN    </v>
          </cell>
          <cell r="D4967">
            <v>286.7</v>
          </cell>
        </row>
        <row r="4968">
          <cell r="A4968">
            <v>39597</v>
          </cell>
          <cell r="B4968" t="str">
            <v>PATCH PANEL, 48 PORTAS, CATEGORIA 6, COM RACKS DE 19" E 2 U DE ALTURA</v>
          </cell>
          <cell r="C4968" t="str">
            <v xml:space="preserve">UN    </v>
          </cell>
          <cell r="D4968">
            <v>386.62</v>
          </cell>
        </row>
        <row r="4969">
          <cell r="A4969">
            <v>39598</v>
          </cell>
          <cell r="B4969" t="str">
            <v>CABO DE PAR TRANCADO UTP, 4 PARES, CATEGORIA 5E</v>
          </cell>
          <cell r="C4969" t="str">
            <v xml:space="preserve">M     </v>
          </cell>
          <cell r="D4969">
            <v>1.02</v>
          </cell>
        </row>
        <row r="4970">
          <cell r="A4970">
            <v>39599</v>
          </cell>
          <cell r="B4970" t="str">
            <v>CABO DE PAR TRANCADO UTP, 4 PARES, CATEGORIA 6</v>
          </cell>
          <cell r="C4970" t="str">
            <v xml:space="preserve">M     </v>
          </cell>
          <cell r="D4970">
            <v>1.54</v>
          </cell>
        </row>
        <row r="4971">
          <cell r="A4971">
            <v>39600</v>
          </cell>
          <cell r="B4971" t="str">
            <v>CONECTOR FEMEA RJ - 45, CATEGORIA 5 E</v>
          </cell>
          <cell r="C4971" t="str">
            <v xml:space="preserve">UN    </v>
          </cell>
          <cell r="D4971">
            <v>8.6999999999999993</v>
          </cell>
        </row>
        <row r="4972">
          <cell r="A4972">
            <v>39601</v>
          </cell>
          <cell r="B4972" t="str">
            <v>CONECTOR FEMEA RJ - 45, CATEGORIA 6</v>
          </cell>
          <cell r="C4972" t="str">
            <v xml:space="preserve">UN    </v>
          </cell>
          <cell r="D4972">
            <v>15.12</v>
          </cell>
        </row>
        <row r="4973">
          <cell r="A4973">
            <v>39602</v>
          </cell>
          <cell r="B4973" t="str">
            <v>CONECTOR MACHO RJ - 45, CATEGORIA 5 E</v>
          </cell>
          <cell r="C4973" t="str">
            <v xml:space="preserve">UN    </v>
          </cell>
          <cell r="D4973">
            <v>0.99</v>
          </cell>
        </row>
        <row r="4974">
          <cell r="A4974">
            <v>39603</v>
          </cell>
          <cell r="B4974" t="str">
            <v>CONECTOR MACHO RJ - 45, CATEGORIA 6</v>
          </cell>
          <cell r="C4974" t="str">
            <v xml:space="preserve">UN    </v>
          </cell>
          <cell r="D4974">
            <v>1.7</v>
          </cell>
        </row>
        <row r="4975">
          <cell r="A4975">
            <v>39604</v>
          </cell>
          <cell r="B4975" t="str">
            <v>PATCH CORD, CATEGORIA 5 E, EXTENSAO DE 1,50 M</v>
          </cell>
          <cell r="C4975" t="str">
            <v xml:space="preserve">UN    </v>
          </cell>
          <cell r="D4975">
            <v>8.59</v>
          </cell>
        </row>
        <row r="4976">
          <cell r="A4976">
            <v>39605</v>
          </cell>
          <cell r="B4976" t="str">
            <v>PATCH CORD, CATEGORIA 5 E, EXTENSAO DE 2,50 M</v>
          </cell>
          <cell r="C4976" t="str">
            <v xml:space="preserve">UN    </v>
          </cell>
          <cell r="D4976">
            <v>11.92</v>
          </cell>
        </row>
        <row r="4977">
          <cell r="A4977">
            <v>39606</v>
          </cell>
          <cell r="B4977" t="str">
            <v>PATCH CORD, CATEGORIA 6, EXTENSAO DE 1,50 M</v>
          </cell>
          <cell r="C4977" t="str">
            <v xml:space="preserve">UN    </v>
          </cell>
          <cell r="D4977">
            <v>15.14</v>
          </cell>
        </row>
        <row r="4978">
          <cell r="A4978">
            <v>39607</v>
          </cell>
          <cell r="B4978" t="str">
            <v>PATCH CORD, CATEGORIA 6, EXTENSAO DE 2,50 M</v>
          </cell>
          <cell r="C4978" t="str">
            <v xml:space="preserve">UN    </v>
          </cell>
          <cell r="D4978">
            <v>17.37</v>
          </cell>
        </row>
        <row r="4979">
          <cell r="A4979">
            <v>39615</v>
          </cell>
          <cell r="B4979" t="str">
            <v>BARRA ANTIPANICO SIMPLES, CEGA LADO OPOSTO, COR CINZA</v>
          </cell>
          <cell r="C4979" t="str">
            <v xml:space="preserve">UN    </v>
          </cell>
          <cell r="D4979">
            <v>397.36</v>
          </cell>
        </row>
        <row r="4980">
          <cell r="A4980">
            <v>39620</v>
          </cell>
          <cell r="B4980" t="str">
            <v>BARRA ANTIPANICO SIMPLES, COM FECHADURA LADO OPOSTO, COR CINZA</v>
          </cell>
          <cell r="C4980" t="str">
            <v xml:space="preserve">UN    </v>
          </cell>
          <cell r="D4980">
            <v>607.46</v>
          </cell>
        </row>
        <row r="4981">
          <cell r="A4981">
            <v>39621</v>
          </cell>
          <cell r="B4981" t="str">
            <v>BARRA ANTIPANICO DUPLA, CEGA LADO OPOSTO, COR CINZA</v>
          </cell>
          <cell r="C4981" t="str">
            <v xml:space="preserve">PAR   </v>
          </cell>
          <cell r="D4981">
            <v>1138.99</v>
          </cell>
        </row>
        <row r="4982">
          <cell r="A4982">
            <v>39623</v>
          </cell>
          <cell r="B4982" t="str">
            <v>BARRA ANTIPANICO SIMPLES, PARA PORTA DE VIDRO, COR CINZA</v>
          </cell>
          <cell r="C4982" t="str">
            <v xml:space="preserve">UN    </v>
          </cell>
          <cell r="D4982">
            <v>588.22</v>
          </cell>
        </row>
        <row r="4983">
          <cell r="A4983">
            <v>39624</v>
          </cell>
          <cell r="B4983" t="str">
            <v>BARRA ANTIPANICO DUPLA, PARA PORTA DE VIDRO, COR CINZA</v>
          </cell>
          <cell r="C4983" t="str">
            <v xml:space="preserve">PAR   </v>
          </cell>
          <cell r="D4983">
            <v>1152.5899999999999</v>
          </cell>
        </row>
        <row r="4984">
          <cell r="A4984">
            <v>39628</v>
          </cell>
          <cell r="B4984" t="str">
            <v>MOTOR A DIESEL PARA VIBRADOR DE IMERSAO, DE *4,7* CV</v>
          </cell>
          <cell r="C4984" t="str">
            <v xml:space="preserve">UN    </v>
          </cell>
          <cell r="D4984">
            <v>2862.38</v>
          </cell>
        </row>
        <row r="4985">
          <cell r="A4985">
            <v>39630</v>
          </cell>
          <cell r="B4985" t="str">
            <v>CHAPA DE ACO GALVANIZADA BITOLA GSG 20, E = 0,95 MM (7,60 KG/M2)</v>
          </cell>
          <cell r="C4985" t="str">
            <v xml:space="preserve">M2    </v>
          </cell>
          <cell r="D4985">
            <v>68.819999999999993</v>
          </cell>
        </row>
        <row r="4986">
          <cell r="A4986">
            <v>39632</v>
          </cell>
          <cell r="B4986" t="str">
            <v>CHAPA DE ACO GALVANIZADA BITOLA GSG 24, E = 0,65 MM (5,20 KG/M2)</v>
          </cell>
          <cell r="C4986" t="str">
            <v xml:space="preserve">M2    </v>
          </cell>
          <cell r="D4986">
            <v>48.02</v>
          </cell>
        </row>
        <row r="4987">
          <cell r="A4987">
            <v>39634</v>
          </cell>
          <cell r="B4987" t="str">
            <v>FITA ADESIVA ANTICORROSIVA DE PVC FLEXIVEL, COR PRETA, PARA PROTECAO TUBULACAO, 50 MM X 30 M (L X C), E= *0,25* MM</v>
          </cell>
          <cell r="C4987" t="str">
            <v xml:space="preserve">M     </v>
          </cell>
          <cell r="D4987">
            <v>5.43</v>
          </cell>
        </row>
        <row r="4988">
          <cell r="A4988">
            <v>39635</v>
          </cell>
          <cell r="B4988" t="str">
            <v>CARPETE DE POLIPROPILENO EM MANTA PARA TRAFEGO COMERCIAL MEDIO, E = 5 A 6 MM (INSTALADO)</v>
          </cell>
          <cell r="C4988" t="str">
            <v xml:space="preserve">M2    </v>
          </cell>
          <cell r="D4988">
            <v>42.66</v>
          </cell>
        </row>
        <row r="4989">
          <cell r="A4989">
            <v>39636</v>
          </cell>
          <cell r="B4989" t="str">
            <v>CARPETE DE NYLON EM PLACAS 50 X 50 CM PARA TRAFEGO COMERCIAL PESADO, E = 6,5 MM (INSTALADO)</v>
          </cell>
          <cell r="C4989" t="str">
            <v xml:space="preserve">M2    </v>
          </cell>
          <cell r="D4989">
            <v>81.2</v>
          </cell>
        </row>
        <row r="4990">
          <cell r="A4990">
            <v>39637</v>
          </cell>
          <cell r="B4990" t="str">
            <v>PAINEL ESTRUTURAL PARA LAJE SECA REVESTIDO EM PLACA CIMENTICIA, DE 1,20 X 2,50 M, E = 23 MM</v>
          </cell>
          <cell r="C4990" t="str">
            <v xml:space="preserve">M2    </v>
          </cell>
          <cell r="D4990">
            <v>61.83</v>
          </cell>
        </row>
        <row r="4991">
          <cell r="A4991">
            <v>39638</v>
          </cell>
          <cell r="B4991" t="str">
            <v>PAINEL ESTRUTURAL PARA LAJE SECA REVESTIDO EM PLACA CIMENTICIA, DE 1,20 X 2,50 M, E = 40 MM</v>
          </cell>
          <cell r="C4991" t="str">
            <v xml:space="preserve">M2    </v>
          </cell>
          <cell r="D4991">
            <v>115.15</v>
          </cell>
        </row>
        <row r="4992">
          <cell r="A4992">
            <v>39639</v>
          </cell>
          <cell r="B4992" t="str">
            <v>PAINEL ESTRUTURAL PARA LAJE SECA REVESTIDO EM PLACA CIMENTICIA, DE 1,20 X 2,50 M, E = 55 MM</v>
          </cell>
          <cell r="C4992" t="str">
            <v xml:space="preserve">M2    </v>
          </cell>
          <cell r="D4992">
            <v>151.81</v>
          </cell>
        </row>
        <row r="4993">
          <cell r="A4993">
            <v>39640</v>
          </cell>
          <cell r="B4993" t="str">
            <v>CUMEEIRA ARTICULADA (ABA INFERIOR) PARA TELHA ONDULADA DE FIBROCIMENTO E = 4 MM, ABA *330* MM, COMPRIMENTO 500 MM (SEM AMIANTO)</v>
          </cell>
          <cell r="C4993" t="str">
            <v xml:space="preserve">UN    </v>
          </cell>
          <cell r="D4993">
            <v>5.53</v>
          </cell>
        </row>
        <row r="4994">
          <cell r="A4994">
            <v>39641</v>
          </cell>
          <cell r="B4994" t="str">
            <v>ANEL DE BORRACHA PARA VEDACAO DE DUTO PEAD CORRUGADO PARA ELETRICA, DN 1 1/4"</v>
          </cell>
          <cell r="C4994" t="str">
            <v xml:space="preserve">UN    </v>
          </cell>
          <cell r="D4994">
            <v>0.94</v>
          </cell>
        </row>
        <row r="4995">
          <cell r="A4995">
            <v>39642</v>
          </cell>
          <cell r="B4995" t="str">
            <v>ANEL DE BORRACHA PARA VEDACAO DE DUTO PEAD CORRUGADO PARA ELETRICA, DN 1 1/2"</v>
          </cell>
          <cell r="C4995" t="str">
            <v xml:space="preserve">UN    </v>
          </cell>
          <cell r="D4995">
            <v>1.36</v>
          </cell>
        </row>
        <row r="4996">
          <cell r="A4996">
            <v>39643</v>
          </cell>
          <cell r="B4996" t="str">
            <v>ANEL DE BORRACHA PARA VEDACAO DE DUTO PEAD CORRUGADO PARA ELETRICA, DN 2"</v>
          </cell>
          <cell r="C4996" t="str">
            <v xml:space="preserve">UN    </v>
          </cell>
          <cell r="D4996">
            <v>3.78</v>
          </cell>
        </row>
        <row r="4997">
          <cell r="A4997">
            <v>39644</v>
          </cell>
          <cell r="B4997" t="str">
            <v>ANEL DE BORRACHA PARA VEDACAO DE DUTO PEAD CORRUGADO PARA ELETRICA, DN 3"</v>
          </cell>
          <cell r="C4997" t="str">
            <v xml:space="preserve">UN    </v>
          </cell>
          <cell r="D4997">
            <v>4.88</v>
          </cell>
        </row>
        <row r="4998">
          <cell r="A4998">
            <v>39645</v>
          </cell>
          <cell r="B4998" t="str">
            <v>ANEL DE BORRACHA PARA VEDACAO DE DUTO PEAD CORRUGADO PARA ELETRICA, DN 4"</v>
          </cell>
          <cell r="C4998" t="str">
            <v xml:space="preserve">UN    </v>
          </cell>
          <cell r="D4998">
            <v>6.3</v>
          </cell>
        </row>
        <row r="4999">
          <cell r="A4999">
            <v>39660</v>
          </cell>
          <cell r="B4999" t="str">
            <v>TUBO DE COBRE FLEXIVEL, D = 1/2 ", E = 0,79 MM, PARA AR-CONDICIONADO/ INSTALACOES GAS RESIDENCIAIS E COMERCIAIS</v>
          </cell>
          <cell r="C4999" t="str">
            <v xml:space="preserve">M     </v>
          </cell>
          <cell r="D4999">
            <v>17.3</v>
          </cell>
        </row>
        <row r="5000">
          <cell r="A5000">
            <v>39661</v>
          </cell>
          <cell r="B5000" t="str">
            <v>TUBO DE COBRE FLEXIVEL, D = 3/16 ", E = 0,79 MM, PARA AR-CONDICIONADO/ INSTALACOES GAS RESIDENCIAIS E COMERCIAIS</v>
          </cell>
          <cell r="C5000" t="str">
            <v xml:space="preserve">M     </v>
          </cell>
          <cell r="D5000">
            <v>5.65</v>
          </cell>
        </row>
        <row r="5001">
          <cell r="A5001">
            <v>39662</v>
          </cell>
          <cell r="B5001" t="str">
            <v>TUBO DE COBRE FLEXIVEL, D = 1/4 ", E = 0,79 MM, PARA AR-CONDICIONADO/ INSTALACOES GAS RESIDENCIAIS E COMERCIAIS</v>
          </cell>
          <cell r="C5001" t="str">
            <v xml:space="preserve">M     </v>
          </cell>
          <cell r="D5001">
            <v>8.2899999999999991</v>
          </cell>
        </row>
        <row r="5002">
          <cell r="A5002">
            <v>39663</v>
          </cell>
          <cell r="B5002" t="str">
            <v>TUBO DE COBRE FLEXIVEL, D = 5/16 ", E = 0,79 MM, PARA AR-CONDICIONADO/ INSTALACOES GAS RESIDENCIAIS E COMERCIAIS</v>
          </cell>
          <cell r="C5002" t="str">
            <v xml:space="preserve">M     </v>
          </cell>
          <cell r="D5002">
            <v>10.19</v>
          </cell>
        </row>
        <row r="5003">
          <cell r="A5003">
            <v>39664</v>
          </cell>
          <cell r="B5003" t="str">
            <v>TUBO DE COBRE FLEXIVEL, D = 3/8 ", E = 0,79 MM, PARA AR-CONDICIONADO/ INSTALACOES GAS RESIDENCIAIS E COMERCIAIS</v>
          </cell>
          <cell r="C5003" t="str">
            <v xml:space="preserve">M     </v>
          </cell>
          <cell r="D5003">
            <v>12.75</v>
          </cell>
        </row>
        <row r="5004">
          <cell r="A5004">
            <v>39665</v>
          </cell>
          <cell r="B5004" t="str">
            <v>TUBO DE COBRE FLEXIVEL, D = 5/8 ", E = 0,79 MM, PARA AR-CONDICIONADO/ INSTALACOES GAS RESIDENCIAIS E COMERCIAIS</v>
          </cell>
          <cell r="C5004" t="str">
            <v xml:space="preserve">M     </v>
          </cell>
          <cell r="D5004">
            <v>21.51</v>
          </cell>
        </row>
        <row r="5005">
          <cell r="A5005">
            <v>39666</v>
          </cell>
          <cell r="B5005" t="str">
            <v>TUBO DE COBRE FLEXIVEL, D = 3/4 ", E = 0,79 MM, PARA AR-CONDICIONADO/ INSTALACOES GAS RESIDENCIAIS E COMERCIAIS</v>
          </cell>
          <cell r="C5005" t="str">
            <v xml:space="preserve">M     </v>
          </cell>
          <cell r="D5005">
            <v>26.02</v>
          </cell>
        </row>
        <row r="5006">
          <cell r="A5006">
            <v>39678</v>
          </cell>
          <cell r="B5006" t="str">
            <v>CABECOTE PARA ENTRADA DE LINHA DE ALIMENTACAO PARA ELETRODUTO, EM LIGA DE ALUMINIO COM ACABAMENTO ANTI CORROSIVO, COM FIXACAO POR ENCAIXE LISO DE 360 GRAUS, DE 1/2"</v>
          </cell>
          <cell r="C5006" t="str">
            <v xml:space="preserve">UN    </v>
          </cell>
          <cell r="D5006">
            <v>1.46</v>
          </cell>
        </row>
        <row r="5007">
          <cell r="A5007">
            <v>39679</v>
          </cell>
          <cell r="B5007" t="str">
            <v>CABECOTE PARA ENTRADA DE LINHA DE ALIMENTACAO PARA ELETRODUTO, EM LIGA DE ALUMINIO COM ACABAMENTO ANTI CORROSIVO, COM FIXACAO POR ENCAIXE LISO DE 360 GRAUS, DE 3 1/2"</v>
          </cell>
          <cell r="C5007" t="str">
            <v xml:space="preserve">UN    </v>
          </cell>
          <cell r="D5007">
            <v>31.27</v>
          </cell>
        </row>
        <row r="5008">
          <cell r="A5008">
            <v>39680</v>
          </cell>
          <cell r="B5008" t="str">
            <v>CAIXA DE PROTECAO PARA 1 MEDIDOR MONOFASICO, EM CHAPA DE ACO 20 USG (PADRAO DA CONCESSIONARIA LOCAL)</v>
          </cell>
          <cell r="C5008" t="str">
            <v xml:space="preserve">UN    </v>
          </cell>
          <cell r="D5008">
            <v>83.77</v>
          </cell>
        </row>
        <row r="5009">
          <cell r="A5009">
            <v>39681</v>
          </cell>
          <cell r="B5009" t="str">
            <v>CAIXA DE PROTECAO PARA 1 MEDIDOR BIFASICO, EM CHAPA DE ACO 20 USG (PADRAO DA CONCESSIONARIA LOCAL)</v>
          </cell>
          <cell r="C5009" t="str">
            <v xml:space="preserve">UN    </v>
          </cell>
          <cell r="D5009">
            <v>162.62</v>
          </cell>
        </row>
        <row r="5010">
          <cell r="A5010">
            <v>39682</v>
          </cell>
          <cell r="B5010" t="str">
            <v>CAIXA DE PROTECAO PARA 1 MEDIDOR TRIFASICO, EM CHAPA DE ACO 20 USG (PADRAO DA CONCESSIONARIA LOCAL)</v>
          </cell>
          <cell r="C5010" t="str">
            <v xml:space="preserve">UN    </v>
          </cell>
          <cell r="D5010">
            <v>164.26</v>
          </cell>
        </row>
        <row r="5011">
          <cell r="A5011">
            <v>39683</v>
          </cell>
          <cell r="B5011" t="str">
            <v>CAIXA INTERNA/EXTERNA DE MEDICAO PARA 1 MEDIDOR MONOFASICO, COM VISOR, EM CHAPA DE ACO 18 USG (PADRAO DA CONCESSIONARIA LOCAL)</v>
          </cell>
          <cell r="C5011" t="str">
            <v xml:space="preserve">UN    </v>
          </cell>
          <cell r="D5011">
            <v>51.28</v>
          </cell>
        </row>
        <row r="5012">
          <cell r="A5012">
            <v>39685</v>
          </cell>
          <cell r="B5012" t="str">
            <v>CAIXA EXTERNA DE MEDICAO PARA 1 MEDIDOR TRIFASICO, COM VISOR, EM CHAPA DE ACO 18 USG (PADRAO DA CONCESSIONARIA LOCAL)</v>
          </cell>
          <cell r="C5012" t="str">
            <v xml:space="preserve">UN    </v>
          </cell>
          <cell r="D5012">
            <v>139.35</v>
          </cell>
        </row>
        <row r="5013">
          <cell r="A5013">
            <v>39686</v>
          </cell>
          <cell r="B5013" t="str">
            <v>CAIXA INTERNA DE MEDICAO PARA 4 MEDIDORES MONOFASICOS, COM VISOR, EM CHAPA DE ACO 18 USG (PADRAO DA CONCESSIONARIA LOCAL)</v>
          </cell>
          <cell r="C5013" t="str">
            <v xml:space="preserve">UN    </v>
          </cell>
          <cell r="D5013">
            <v>252.18</v>
          </cell>
        </row>
        <row r="5014">
          <cell r="A5014">
            <v>39687</v>
          </cell>
          <cell r="B5014" t="str">
            <v>CAIXA EXTERNA DE MEDICAO PARA 4 MEDIDORES MONOFASICOS, COM VISOR, EM CHAPA DE ACO 18 USG (PADRAO DA CONCESSIONARIA LOCAL)</v>
          </cell>
          <cell r="C5014" t="str">
            <v xml:space="preserve">UN    </v>
          </cell>
          <cell r="D5014">
            <v>262.69</v>
          </cell>
        </row>
        <row r="5015">
          <cell r="A5015">
            <v>39688</v>
          </cell>
          <cell r="B5015" t="str">
            <v>CAIXA PARA MEDICAO COLETIVA TIPO K, PADRAO BIFASICO OU TRIFASICO, PARA ATE 2 MEDIDORES (PADRAO DA CONCESSIONARIA LOCAL)</v>
          </cell>
          <cell r="C5015" t="str">
            <v xml:space="preserve">UN    </v>
          </cell>
          <cell r="D5015">
            <v>474.73</v>
          </cell>
        </row>
        <row r="5016">
          <cell r="A5016">
            <v>39689</v>
          </cell>
          <cell r="B5016" t="str">
            <v>CAIXA PARA MEDICAO COLETIVA TIPO H, PADRAO BIFASICO OU TRIFASICO, PARA ATE 6 MEDIDORES (PADRAO DA CONCESSIONARIA LOCAL)</v>
          </cell>
          <cell r="C5016" t="str">
            <v xml:space="preserve">UN    </v>
          </cell>
          <cell r="D5016">
            <v>3285.33</v>
          </cell>
        </row>
        <row r="5017">
          <cell r="A5017">
            <v>39690</v>
          </cell>
          <cell r="B5017" t="str">
            <v>CAIXA PARA MEDICAO COLETIVA TIPO M, PADRAO BIFASICO OU TRIFASICO, PARA ATE 8 MEDIDORES (PADRAO DA CONCESSIONARIA LOCAL)</v>
          </cell>
          <cell r="C5017" t="str">
            <v xml:space="preserve">UN    </v>
          </cell>
          <cell r="D5017">
            <v>4459.84</v>
          </cell>
        </row>
        <row r="5018">
          <cell r="A5018">
            <v>39691</v>
          </cell>
          <cell r="B5018" t="str">
            <v>CAIXA PARA MEDICAO COLETIVA TIPO N, PADRAO BIFASICO OU TRIFASICO, PARA ATE 12 MEDIDORES (PADRAO DA CONCESSIONARIA LOCAL)</v>
          </cell>
          <cell r="C5018" t="str">
            <v xml:space="preserve">UN    </v>
          </cell>
          <cell r="D5018">
            <v>4985.49</v>
          </cell>
        </row>
        <row r="5019">
          <cell r="A5019">
            <v>39692</v>
          </cell>
          <cell r="B5019" t="str">
            <v>CAIXA DE PROTECAO PARA TRANSFORMADOR CORRENTE, EM CHAPA DE ACO 18 USG (PADRAO DA CONCESSIONARIA LOCAL)</v>
          </cell>
          <cell r="C5019" t="str">
            <v xml:space="preserve">UN    </v>
          </cell>
          <cell r="D5019">
            <v>288</v>
          </cell>
        </row>
        <row r="5020">
          <cell r="A5020">
            <v>39693</v>
          </cell>
          <cell r="B5020" t="str">
            <v>CAIXA DE PROTECAO EXTERNA PARA MEDIDOR HOROSAZONAL, DE BAIXA TENSAO, COM MODULO, EM CHAPA DE ACO (PADRAO DA CONCESSIONARIA LOCAL)</v>
          </cell>
          <cell r="C5020" t="str">
            <v xml:space="preserve">UN    </v>
          </cell>
          <cell r="D5020">
            <v>1710.87</v>
          </cell>
        </row>
        <row r="5021">
          <cell r="A5021">
            <v>39694</v>
          </cell>
          <cell r="B5021" t="str">
            <v>PISO ELEVADO COM 2 PLACAS DE ACO COM ENCHIMENTO DE CONCRETO CELULAR, INCLUSO BASE/HASTE/CRUZETAS, 60 X 60 CM, H = *28* CM, RESISTENCIA CARGA CONCENTRADA 496 KG (COM COLOCACAO)</v>
          </cell>
          <cell r="C5021" t="str">
            <v xml:space="preserve">M2    </v>
          </cell>
          <cell r="D5021">
            <v>206.23</v>
          </cell>
        </row>
        <row r="5022">
          <cell r="A5022">
            <v>39695</v>
          </cell>
          <cell r="B5022" t="str">
            <v>MANTA DE POLIETILENO EXPANDIDO COM 1 FACE METALIZADA PARA SUBCOBERTURA, E = *5* MM</v>
          </cell>
          <cell r="C5022" t="str">
            <v xml:space="preserve">M2    </v>
          </cell>
          <cell r="D5022">
            <v>1.08</v>
          </cell>
        </row>
        <row r="5023">
          <cell r="A5023">
            <v>39696</v>
          </cell>
          <cell r="B5023" t="str">
            <v>MANTA ALUMINIZADA 1 FACE PARA SUBCOBERTURA, E = *1* MM</v>
          </cell>
          <cell r="C5023" t="str">
            <v xml:space="preserve">M2    </v>
          </cell>
          <cell r="D5023">
            <v>4.4000000000000004</v>
          </cell>
        </row>
        <row r="5024">
          <cell r="A5024">
            <v>39697</v>
          </cell>
          <cell r="B5024" t="str">
            <v>MANTA ALUMINIZADA NAS DUAS FACES, PARA SUBCOBERTURA, E = *2* MM</v>
          </cell>
          <cell r="C5024" t="str">
            <v xml:space="preserve">M2    </v>
          </cell>
          <cell r="D5024">
            <v>0.41</v>
          </cell>
        </row>
        <row r="5025">
          <cell r="A5025">
            <v>39699</v>
          </cell>
          <cell r="B5025" t="str">
            <v>MANTA DE BORRACHA ANTIRRUIDO 5 MM</v>
          </cell>
          <cell r="C5025" t="str">
            <v xml:space="preserve">M2    </v>
          </cell>
          <cell r="D5025">
            <v>9.76</v>
          </cell>
        </row>
        <row r="5026">
          <cell r="A5026">
            <v>39700</v>
          </cell>
          <cell r="B5026" t="str">
            <v>MANTA ANTIRRUIDO DE POLIESTER (PET) PARA CONTRAPISO E = *8* MM</v>
          </cell>
          <cell r="C5026" t="str">
            <v xml:space="preserve">M2    </v>
          </cell>
          <cell r="D5026">
            <v>16.72</v>
          </cell>
        </row>
        <row r="5027">
          <cell r="A5027">
            <v>39701</v>
          </cell>
          <cell r="B5027" t="str">
            <v>FITA ADESIVA ASFALTICA ALUMINIZADA MULTIUSO, L = 10 CM, ROLO DE 10 M</v>
          </cell>
          <cell r="C5027" t="str">
            <v xml:space="preserve">UN    </v>
          </cell>
          <cell r="D5027">
            <v>61.73</v>
          </cell>
        </row>
        <row r="5028">
          <cell r="A5028">
            <v>39719</v>
          </cell>
          <cell r="B5028" t="str">
            <v>ADESIVO LIQUIDO A BASE DE RESINAS PARA COLAGEM DE ESPUMA DE ISOLAMENTO TERMICO FLEXIVEL</v>
          </cell>
          <cell r="C5028" t="str">
            <v xml:space="preserve">L     </v>
          </cell>
          <cell r="D5028">
            <v>59.15</v>
          </cell>
        </row>
        <row r="5029">
          <cell r="A5029">
            <v>39724</v>
          </cell>
          <cell r="B5029" t="str">
            <v>TUBO DE COBRE CLASSE "I", DN = 1/2 " (15 MM), PARA INSTALACOES INDUSTRIAIS DE ALTA PRESSAO E VAPOR</v>
          </cell>
          <cell r="C5029" t="str">
            <v xml:space="preserve">M     </v>
          </cell>
          <cell r="D5029">
            <v>24.42</v>
          </cell>
        </row>
        <row r="5030">
          <cell r="A5030">
            <v>39725</v>
          </cell>
          <cell r="B5030" t="str">
            <v>TUBO DE COBRE CLASSE "I", DN = 3/4 " (22 MM), PARA INSTALACOES INDUSTRIAIS DE ALTA PRESSAO E VAPOR</v>
          </cell>
          <cell r="C5030" t="str">
            <v xml:space="preserve">M     </v>
          </cell>
          <cell r="D5030">
            <v>39.799999999999997</v>
          </cell>
        </row>
        <row r="5031">
          <cell r="A5031">
            <v>39726</v>
          </cell>
          <cell r="B5031" t="str">
            <v>TUBO DE COBRE CLASSE "I", DN = 1 " (28 MM), PARA INSTALACOES INDUSTRIAIS DE ALTA PRESSAO E VAPOR</v>
          </cell>
          <cell r="C5031" t="str">
            <v xml:space="preserve">M     </v>
          </cell>
          <cell r="D5031">
            <v>55.14</v>
          </cell>
        </row>
        <row r="5032">
          <cell r="A5032">
            <v>39727</v>
          </cell>
          <cell r="B5032" t="str">
            <v>TUBO DE COBRE CLASSE "I", DN = 1 1/4 " (35 MM), PARA INSTALACOES INDUSTRIAIS DE ALTA PRESSAO E VAPOR</v>
          </cell>
          <cell r="C5032" t="str">
            <v xml:space="preserve">M     </v>
          </cell>
          <cell r="D5032">
            <v>79.760000000000005</v>
          </cell>
        </row>
        <row r="5033">
          <cell r="A5033">
            <v>39728</v>
          </cell>
          <cell r="B5033" t="str">
            <v>TUBO DE COBRE CLASSE "I", DN = 1 1/2 " (42 MM), PARA INSTALACOES INDUSTRIAIS DE ALTA PRESSAO E VAPOR</v>
          </cell>
          <cell r="C5033" t="str">
            <v xml:space="preserve">M     </v>
          </cell>
          <cell r="D5033">
            <v>96.92</v>
          </cell>
        </row>
        <row r="5034">
          <cell r="A5034">
            <v>39729</v>
          </cell>
          <cell r="B5034" t="str">
            <v>TUBO DE COBRE CLASSE "I", DN = 2 " (54 MM), PARA INSTALACOES INDUSTRIAIS DE ALTA PRESSAO E VAPOR</v>
          </cell>
          <cell r="C5034" t="str">
            <v xml:space="preserve">M     </v>
          </cell>
          <cell r="D5034">
            <v>134.21</v>
          </cell>
        </row>
        <row r="5035">
          <cell r="A5035">
            <v>39730</v>
          </cell>
          <cell r="B5035" t="str">
            <v>TUBO DE COBRE CLASSE "I", DN = 2 1/2 " (66 MM), PARA INSTALACOES INDUSTRIAIS DE ALTA PRESSAO E VAPOR</v>
          </cell>
          <cell r="C5035" t="str">
            <v xml:space="preserve">M     </v>
          </cell>
          <cell r="D5035">
            <v>174.14</v>
          </cell>
        </row>
        <row r="5036">
          <cell r="A5036">
            <v>39731</v>
          </cell>
          <cell r="B5036" t="str">
            <v>TUBO DE COBRE CLASSE "I", DN = 3 " (79 MM), PARA INSTALACOES INDUSTRIAIS DE ALTA PRESSAO E VAPOR</v>
          </cell>
          <cell r="C5036" t="str">
            <v xml:space="preserve">M     </v>
          </cell>
          <cell r="D5036">
            <v>257.91000000000003</v>
          </cell>
        </row>
        <row r="5037">
          <cell r="A5037">
            <v>39732</v>
          </cell>
          <cell r="B5037" t="str">
            <v>TUBO DE COBRE CLASSE "I", DN = 4" (104 MM), PARA INSTALACOES INDUSTRIAIS DE ALTA PRESSAO E VAPOR</v>
          </cell>
          <cell r="C5037" t="str">
            <v xml:space="preserve">M     </v>
          </cell>
          <cell r="D5037">
            <v>379.63</v>
          </cell>
        </row>
        <row r="5038">
          <cell r="A5038">
            <v>39744</v>
          </cell>
          <cell r="B5038" t="str">
            <v>PAINEL DE LA DE VIDRO SEM REVESTIMENTO PSI 40, E = 25 MM, DE 1200 X 600 MM</v>
          </cell>
          <cell r="C5038" t="str">
            <v xml:space="preserve">M2    </v>
          </cell>
          <cell r="D5038">
            <v>28.85</v>
          </cell>
        </row>
        <row r="5039">
          <cell r="A5039">
            <v>39745</v>
          </cell>
          <cell r="B5039" t="str">
            <v>PAINEL DE LA DE VIDRO SEM REVESTIMENTO PSI 40, E = 50 MM, DE 1200 X 600 MM</v>
          </cell>
          <cell r="C5039" t="str">
            <v xml:space="preserve">M2    </v>
          </cell>
          <cell r="D5039">
            <v>60.9</v>
          </cell>
        </row>
        <row r="5040">
          <cell r="A5040">
            <v>39746</v>
          </cell>
          <cell r="B5040" t="str">
            <v>CHUMBADOR DE ACO, 1" X 600 MM, PARA POSTES DE ACO COM BASE, INCLUSO PORCA E ARRUELA</v>
          </cell>
          <cell r="C5040" t="str">
            <v xml:space="preserve">UN    </v>
          </cell>
          <cell r="D5040">
            <v>114.8</v>
          </cell>
        </row>
        <row r="5041">
          <cell r="A5041">
            <v>39747</v>
          </cell>
          <cell r="B5041" t="str">
            <v>TUBO DE COBRE CLASSE "A", DN = 1/2 " (15 MM), PARA INSTALACOES DE MEDIA PRESSAO PARA GASES COMBUSTIVEIS E MEDICINAIS</v>
          </cell>
          <cell r="C5041" t="str">
            <v xml:space="preserve">M     </v>
          </cell>
          <cell r="D5041">
            <v>20.329999999999998</v>
          </cell>
        </row>
        <row r="5042">
          <cell r="A5042">
            <v>39748</v>
          </cell>
          <cell r="B5042" t="str">
            <v>TUBO DE COBRE CLASSE "A", DN = 3/4 " (22 MM), PARA INSTALACOES DE MEDIA PRESSAO PARA GASES COMBUSTIVEIS E MEDICINAIS</v>
          </cell>
          <cell r="C5042" t="str">
            <v xml:space="preserve">M     </v>
          </cell>
          <cell r="D5042">
            <v>32.89</v>
          </cell>
        </row>
        <row r="5043">
          <cell r="A5043">
            <v>39749</v>
          </cell>
          <cell r="B5043" t="str">
            <v>TUBO DE COBRE CLASSE "A", DN = 1 " (28 MM), PARA INSTALACOES DE MEDIA PRESSAO PARA GASES COMBUSTIVEIS E MEDICINAIS</v>
          </cell>
          <cell r="C5043" t="str">
            <v xml:space="preserve">M     </v>
          </cell>
          <cell r="D5043">
            <v>41.84</v>
          </cell>
        </row>
        <row r="5044">
          <cell r="A5044">
            <v>39750</v>
          </cell>
          <cell r="B5044" t="str">
            <v>TUBO DE COBRE CLASSE "A", DN = 1 1/4 " (35 MM), PARA INSTALACOES DE MEDIA PRESSAO PARA GASES COMBUSTIVEIS E MEDICINAIS</v>
          </cell>
          <cell r="C5044" t="str">
            <v xml:space="preserve">M     </v>
          </cell>
          <cell r="D5044">
            <v>63.2</v>
          </cell>
        </row>
        <row r="5045">
          <cell r="A5045">
            <v>39751</v>
          </cell>
          <cell r="B5045" t="str">
            <v>TUBO DE COBRE CLASSE "A", DN = 1 1/2 " (42 MM), PARA INSTALACOES DE MEDIA PRESSAO PARA GASES COMBUSTIVEIS E MEDICINAIS</v>
          </cell>
          <cell r="C5045" t="str">
            <v xml:space="preserve">M     </v>
          </cell>
          <cell r="D5045">
            <v>76.03</v>
          </cell>
        </row>
        <row r="5046">
          <cell r="A5046">
            <v>39752</v>
          </cell>
          <cell r="B5046" t="str">
            <v>TUBO DE COBRE, CLASSE "A", DN = 2" (54 MM), PARA INSTALACOES DE MEDIA PRESSAO PARA GASES COMBUSTIVEIS E MEDICINAIS</v>
          </cell>
          <cell r="C5046" t="str">
            <v xml:space="preserve">M     </v>
          </cell>
          <cell r="D5046">
            <v>108.19</v>
          </cell>
        </row>
        <row r="5047">
          <cell r="A5047">
            <v>39753</v>
          </cell>
          <cell r="B5047" t="str">
            <v>TUBO DE COBRE CLASSE "A", DN = 2 1/2 " (66 MM), PARA INSTALACOES DE MEDIA PRESSAO PARA GASES COMBUSTIVEIS E MEDICINAIS</v>
          </cell>
          <cell r="C5047" t="str">
            <v xml:space="preserve">M     </v>
          </cell>
          <cell r="D5047">
            <v>139.96</v>
          </cell>
        </row>
        <row r="5048">
          <cell r="A5048">
            <v>39754</v>
          </cell>
          <cell r="B5048" t="str">
            <v>TUBO DE COBRE CLASSE "A", DN = 3 " (79 MM), PARA INSTALACOES DE MEDIA PRESSAO PARA GASES COMBUSTIVEIS E MEDICINAIS</v>
          </cell>
          <cell r="C5048" t="str">
            <v xml:space="preserve">M     </v>
          </cell>
          <cell r="D5048">
            <v>206.2</v>
          </cell>
        </row>
        <row r="5049">
          <cell r="A5049">
            <v>39755</v>
          </cell>
          <cell r="B5049" t="str">
            <v>TUBO DE COBRE CLASSE "A", DN = 4 " (104 MM), PARA INSTALACOES DE MEDIA PRESSAO PARA GASES COMBUSTIVEIS E MEDICINAIS</v>
          </cell>
          <cell r="C5049" t="str">
            <v xml:space="preserve">M     </v>
          </cell>
          <cell r="D5049">
            <v>312.64999999999998</v>
          </cell>
        </row>
        <row r="5050">
          <cell r="A5050">
            <v>39756</v>
          </cell>
          <cell r="B5050" t="str">
            <v>QUADRO DE DISTRIBUICAO COM BARRAMENTO TRIFASICO, DE SOBREPOR, EM CHAPA DE ACO GALVANIZADO, PARA 12 DISJUNTORES DIN, 100 A</v>
          </cell>
          <cell r="C5050" t="str">
            <v xml:space="preserve">UN    </v>
          </cell>
          <cell r="D5050">
            <v>297.83</v>
          </cell>
        </row>
        <row r="5051">
          <cell r="A5051">
            <v>39757</v>
          </cell>
          <cell r="B5051" t="str">
            <v>QUADRO DE DISTRIBUICAO COM BARRAMENTO TRIFASICO, DE SOBREPOR, EM CHAPA DE ACO GALVANIZADO, PARA 28 DISJUNTORES DIN, 100 A</v>
          </cell>
          <cell r="C5051" t="str">
            <v xml:space="preserve">UN    </v>
          </cell>
          <cell r="D5051">
            <v>454.27</v>
          </cell>
        </row>
        <row r="5052">
          <cell r="A5052">
            <v>39758</v>
          </cell>
          <cell r="B5052" t="str">
            <v>QUADRO DE DISTRIBUICAO COM BARRAMENTO TRIFASICO, DE SOBREPOR, EM CHAPA DE ACO GALVANIZADO, PARA 30 DISJUNTORES DIN, 100 A</v>
          </cell>
          <cell r="C5052" t="str">
            <v xml:space="preserve">UN    </v>
          </cell>
          <cell r="D5052">
            <v>589.66999999999996</v>
          </cell>
        </row>
        <row r="5053">
          <cell r="A5053">
            <v>39759</v>
          </cell>
          <cell r="B5053" t="str">
            <v>QUADRO DE DISTRIBUICAO COM BARRAMENTO TRIFASICO, DE SOBREPOR, EM CHAPA DE ACO GALVANIZADO, PARA 36 DISJUNTORES DIN, 100 A</v>
          </cell>
          <cell r="C5053" t="str">
            <v xml:space="preserve">UN    </v>
          </cell>
          <cell r="D5053">
            <v>805.67</v>
          </cell>
        </row>
        <row r="5054">
          <cell r="A5054">
            <v>39760</v>
          </cell>
          <cell r="B5054" t="str">
            <v>QUADRO DE DISTRIBUICAO COM BARRAMENTO TRIFASICO, DE SOBREPOR, EM CHAPA DE ACO GALVANIZADO, PARA 40 DISJUNTORES DIN, 100 A</v>
          </cell>
          <cell r="C5054" t="str">
            <v xml:space="preserve">UN    </v>
          </cell>
          <cell r="D5054">
            <v>809.36</v>
          </cell>
        </row>
        <row r="5055">
          <cell r="A5055">
            <v>39761</v>
          </cell>
          <cell r="B5055" t="str">
            <v>QUADRO DE DISTRIBUICAO COM BARRAMENTO TRIFASICO, DE SOBREPOR, EM CHAPA DE ACO GALVANIZADO, PARA 48 DISJUNTORES DIN, 100 A</v>
          </cell>
          <cell r="C5055" t="str">
            <v xml:space="preserve">UN    </v>
          </cell>
          <cell r="D5055">
            <v>1035.8599999999999</v>
          </cell>
        </row>
        <row r="5056">
          <cell r="A5056">
            <v>39762</v>
          </cell>
          <cell r="B5056" t="str">
            <v>QUADRO DE DISTRIBUICAO COM BARRAMENTO TRIFASICO, DE EMBUTIR, EM CHAPA DE ACO GALVANIZADO, PARA 36 DISJUNTORES DIN, 100 A</v>
          </cell>
          <cell r="C5056" t="str">
            <v xml:space="preserve">UN    </v>
          </cell>
          <cell r="D5056">
            <v>650.9</v>
          </cell>
        </row>
        <row r="5057">
          <cell r="A5057">
            <v>39763</v>
          </cell>
          <cell r="B5057" t="str">
            <v>QUADRO DE DISTRIBUICAO COM BARRAMENTO TRIFASICO, DE EMBUTIR, EM CHAPA DE ACO GALVANIZADO, PARA 48 DISJUNTORES DIN, 100 A</v>
          </cell>
          <cell r="C5057" t="str">
            <v xml:space="preserve">UN    </v>
          </cell>
          <cell r="D5057">
            <v>982.34</v>
          </cell>
        </row>
        <row r="5058">
          <cell r="A5058">
            <v>39764</v>
          </cell>
          <cell r="B5058" t="str">
            <v>QUADRO DE DISTRIBUICAO SEM BARRAMENTO, COM PORTA, DE EMBUTIR, EM CHAPA DE ACO GALVANIZADO, PARA 6 DISJUNTORES NEMA</v>
          </cell>
          <cell r="C5058" t="str">
            <v xml:space="preserve">UN    </v>
          </cell>
          <cell r="D5058">
            <v>35.97</v>
          </cell>
        </row>
        <row r="5059">
          <cell r="A5059">
            <v>39765</v>
          </cell>
          <cell r="B5059" t="str">
            <v>QUADRO DE DISTRIBUICAO SEM BARRAMENTO, COM PORTA, DE EMBUTIR, EM CHAPA DE ACO GALVANIZADO, PARA 12 DISJUNTORES NEMA</v>
          </cell>
          <cell r="C5059" t="str">
            <v xml:space="preserve">UN    </v>
          </cell>
          <cell r="D5059">
            <v>45.99</v>
          </cell>
        </row>
        <row r="5060">
          <cell r="A5060">
            <v>39766</v>
          </cell>
          <cell r="B5060" t="str">
            <v>CAIXA DE PASSAGEM N 2, DE SOBREPOR, PADRAO TELEBRAS, DIMENSOES 20 X 20 X *12* CM, EM CHAPA DE ACO GALVANIZADO</v>
          </cell>
          <cell r="C5060" t="str">
            <v xml:space="preserve">UN    </v>
          </cell>
          <cell r="D5060">
            <v>57.16</v>
          </cell>
        </row>
        <row r="5061">
          <cell r="A5061">
            <v>39767</v>
          </cell>
          <cell r="B5061" t="str">
            <v>CAIXA DE PASSAGEM N 3, DE SOBREPOR, PADRAO TELEBRAS, DIMENSOES 40 X 40 X *12* CM, EM CHAPA DE ACO GALVANIZADO</v>
          </cell>
          <cell r="C5061" t="str">
            <v xml:space="preserve">UN    </v>
          </cell>
          <cell r="D5061">
            <v>129.77000000000001</v>
          </cell>
        </row>
        <row r="5062">
          <cell r="A5062">
            <v>39768</v>
          </cell>
          <cell r="B5062" t="str">
            <v>CAIXA DE PASSAGEM N 6, DE SOBREPOR, PADRAO TELEBRAS, DIMENSOES 120 X 120 X *12* CM, EM CHAPA DE ACO GALVANIZADO</v>
          </cell>
          <cell r="C5062" t="str">
            <v xml:space="preserve">UN    </v>
          </cell>
          <cell r="D5062">
            <v>683.15</v>
          </cell>
        </row>
        <row r="5063">
          <cell r="A5063">
            <v>39769</v>
          </cell>
          <cell r="B5063" t="str">
            <v>CAIXA DE PASSAGEM N 7, DE SOBREPOR, PADRAO TELEBRAS, DIMENSOES 150 X 150 X *15* CM, EM CHAPA DE ACO GALVANIZADO</v>
          </cell>
          <cell r="C5063" t="str">
            <v xml:space="preserve">UN    </v>
          </cell>
          <cell r="D5063">
            <v>1111.95</v>
          </cell>
        </row>
        <row r="5064">
          <cell r="A5064">
            <v>39770</v>
          </cell>
          <cell r="B5064" t="str">
            <v>CAIXA DE PASSAGEM N 8, DE SOBREPOR, PADRAO TELEBRAS, DIMENSOES 200 X 200 X *20* CM, EM CHAPA DE ACO GALVANIZADO</v>
          </cell>
          <cell r="C5064" t="str">
            <v xml:space="preserve">UN    </v>
          </cell>
          <cell r="D5064">
            <v>3898.37</v>
          </cell>
        </row>
        <row r="5065">
          <cell r="A5065">
            <v>39771</v>
          </cell>
          <cell r="B5065" t="str">
            <v>CAIXA DE PASSAGEM METALICA DE SOBREPOR COM TAMPA PARAFUSADA, DIMENSOES 20 X 20 X 10 CM</v>
          </cell>
          <cell r="C5065" t="str">
            <v xml:space="preserve">UN    </v>
          </cell>
          <cell r="D5065">
            <v>26.16</v>
          </cell>
        </row>
        <row r="5066">
          <cell r="A5066">
            <v>39772</v>
          </cell>
          <cell r="B5066" t="str">
            <v>CAIXA DE PASSAGEM METALICA DE SOBREPOR COM TAMPA PARAFUSADA, DIMENSOES 30 X 30 X 10 CM</v>
          </cell>
          <cell r="C5066" t="str">
            <v xml:space="preserve">UN    </v>
          </cell>
          <cell r="D5066">
            <v>51.82</v>
          </cell>
        </row>
        <row r="5067">
          <cell r="A5067">
            <v>39773</v>
          </cell>
          <cell r="B5067" t="str">
            <v>CAIXA DE PASSAGEM METALICA DE SOBREPOR COM TAMPA PARAFUSADA, DIMENSOES 40 X 40 X 15 CM</v>
          </cell>
          <cell r="C5067" t="str">
            <v xml:space="preserve">UN    </v>
          </cell>
          <cell r="D5067">
            <v>93.84</v>
          </cell>
        </row>
        <row r="5068">
          <cell r="A5068">
            <v>39774</v>
          </cell>
          <cell r="B5068" t="str">
            <v>CAIXA DE PASSAGEM METALICA DE SOBREPOR COM TAMPA PARAFUSADA, DIMENSOES 50 X 50 X 15 CM</v>
          </cell>
          <cell r="C5068" t="str">
            <v xml:space="preserve">UN    </v>
          </cell>
          <cell r="D5068">
            <v>121.93</v>
          </cell>
        </row>
        <row r="5069">
          <cell r="A5069">
            <v>39775</v>
          </cell>
          <cell r="B5069" t="str">
            <v>CAIXA DE PASSAGEM METALICA DE SOBREPOR COM TAMPA PARAFUSADA, DIMENSOES 60 X 60 X 20 CM</v>
          </cell>
          <cell r="C5069" t="str">
            <v xml:space="preserve">UN    </v>
          </cell>
          <cell r="D5069">
            <v>213.54</v>
          </cell>
        </row>
        <row r="5070">
          <cell r="A5070">
            <v>39776</v>
          </cell>
          <cell r="B5070" t="str">
            <v>CAIXA DE PASSAGEM METALICA DE SOBREPOR COM TAMPA PARAFUSADA, DIMENSOES 70 X 70 X 20 CM</v>
          </cell>
          <cell r="C5070" t="str">
            <v xml:space="preserve">UN    </v>
          </cell>
          <cell r="D5070">
            <v>262.82</v>
          </cell>
        </row>
        <row r="5071">
          <cell r="A5071">
            <v>39777</v>
          </cell>
          <cell r="B5071" t="str">
            <v>CAIXA DE PASSAGEM METALICA DE SOBREPOR COM TAMPA PARAFUSADA, DIMENSOES 80 X 80 X 20 CM</v>
          </cell>
          <cell r="C5071" t="str">
            <v xml:space="preserve">UN    </v>
          </cell>
          <cell r="D5071">
            <v>315.39</v>
          </cell>
        </row>
        <row r="5072">
          <cell r="A5072">
            <v>39794</v>
          </cell>
          <cell r="B5072" t="str">
            <v>QUADRO DE DISTRIBUICAO, SEM BARRAMENTO, EM PVC, DE EMBUTIR, PARA 4 DISJUNTORES DIN</v>
          </cell>
          <cell r="C5072" t="str">
            <v xml:space="preserve">UN    </v>
          </cell>
          <cell r="D5072">
            <v>19.63</v>
          </cell>
        </row>
        <row r="5073">
          <cell r="A5073">
            <v>39795</v>
          </cell>
          <cell r="B5073" t="str">
            <v>QUADRO DE DISTRIBUICAO, SEM BARRAMENTO, EM PVC, DE EMBUTIR, PARA 8 DISJUNTORES DIN</v>
          </cell>
          <cell r="C5073" t="str">
            <v xml:space="preserve">UN    </v>
          </cell>
          <cell r="D5073">
            <v>27.49</v>
          </cell>
        </row>
        <row r="5074">
          <cell r="A5074">
            <v>39796</v>
          </cell>
          <cell r="B5074" t="str">
            <v>QUADRO DE DISTRIBUICAO, SEM BARRAMENTO, EM PVC, DE EMBUTIR, PARA 16 DISJUNTORES DIN</v>
          </cell>
          <cell r="C5074" t="str">
            <v xml:space="preserve">UN    </v>
          </cell>
          <cell r="D5074">
            <v>62.39</v>
          </cell>
        </row>
        <row r="5075">
          <cell r="A5075">
            <v>39797</v>
          </cell>
          <cell r="B5075" t="str">
            <v>QUADRO DE DISTRIBUICAO, SEM BARRAMENTO, EM PVC, DE EMBUTIR, PARA 24 DISJUNTORES DIN</v>
          </cell>
          <cell r="C5075" t="str">
            <v xml:space="preserve">UN    </v>
          </cell>
          <cell r="D5075">
            <v>82.85</v>
          </cell>
        </row>
        <row r="5076">
          <cell r="A5076">
            <v>39798</v>
          </cell>
          <cell r="B5076" t="str">
            <v>QUADRO DE DISTRIBUICAO, SEM BARRAMENTO, EM PVC, DE EMBUTIR, PARA 36 DISJUNTORES DIN</v>
          </cell>
          <cell r="C5076" t="str">
            <v xml:space="preserve">UN    </v>
          </cell>
          <cell r="D5076">
            <v>138.12</v>
          </cell>
        </row>
        <row r="5077">
          <cell r="A5077">
            <v>39799</v>
          </cell>
          <cell r="B5077" t="str">
            <v>QUADRO DE DISTRIBUICAO, SEM BARRAMENTO, EM PVC, DE SOBREPOR, PARA 4 DISJUNTORES DIN</v>
          </cell>
          <cell r="C5077" t="str">
            <v xml:space="preserve">UN    </v>
          </cell>
          <cell r="D5077">
            <v>26.59</v>
          </cell>
        </row>
        <row r="5078">
          <cell r="A5078">
            <v>39800</v>
          </cell>
          <cell r="B5078" t="str">
            <v>QUADRO DE DISTRIBUICAO, SEM BARRAMENTO, EM PVC, DE SOBREPOR, PARA 8 DISJUNTORES DIN</v>
          </cell>
          <cell r="C5078" t="str">
            <v xml:space="preserve">UN    </v>
          </cell>
          <cell r="D5078">
            <v>44.75</v>
          </cell>
        </row>
        <row r="5079">
          <cell r="A5079">
            <v>39801</v>
          </cell>
          <cell r="B5079" t="str">
            <v>QUADRO DE DISTRIBUICAO, SEM BARRAMENTO, EM PVC, DE SOBREPOR, PARA 16 DISJUNTORES DIN</v>
          </cell>
          <cell r="C5079" t="str">
            <v xml:space="preserve">UN    </v>
          </cell>
          <cell r="D5079">
            <v>70.34</v>
          </cell>
        </row>
        <row r="5080">
          <cell r="A5080">
            <v>39802</v>
          </cell>
          <cell r="B5080" t="str">
            <v>QUADRO DE DISTRIBUICAO, SEM BARRAMENTO, EM PVC, DE SOBREPOR, PARA 24 DISJUNTORES DIN</v>
          </cell>
          <cell r="C5080" t="str">
            <v xml:space="preserve">UN    </v>
          </cell>
          <cell r="D5080">
            <v>116.81</v>
          </cell>
        </row>
        <row r="5081">
          <cell r="A5081">
            <v>39803</v>
          </cell>
          <cell r="B5081" t="str">
            <v>QUADRO DE DISTRIBUICAO, SEM BARRAMENTO, EM PVC, DE SOBREPOR, PARA 36 DISJUNTORES DIN</v>
          </cell>
          <cell r="C5081" t="str">
            <v xml:space="preserve">UN    </v>
          </cell>
          <cell r="D5081">
            <v>161.87</v>
          </cell>
        </row>
        <row r="5082">
          <cell r="A5082">
            <v>39804</v>
          </cell>
          <cell r="B5082" t="str">
            <v>QUADRO DE DISTRIBUICAO, COM BARRAMENTO TERRA / NEUTRO, DE EMBUTIR, PARA 8 DISJUNTORES DIN</v>
          </cell>
          <cell r="C5082" t="str">
            <v xml:space="preserve">UN    </v>
          </cell>
          <cell r="D5082">
            <v>61.23</v>
          </cell>
        </row>
        <row r="5083">
          <cell r="A5083">
            <v>39805</v>
          </cell>
          <cell r="B5083" t="str">
            <v>QUADRO DE DISTRIBUICAO, COM BARRAMENTO TERRA / NEUTRO, DE EMBUTIR, PARA 16 DISJUNTORES DIN</v>
          </cell>
          <cell r="C5083" t="str">
            <v xml:space="preserve">UN    </v>
          </cell>
          <cell r="D5083">
            <v>109.04</v>
          </cell>
        </row>
        <row r="5084">
          <cell r="A5084">
            <v>39806</v>
          </cell>
          <cell r="B5084" t="str">
            <v>QUADRO DE DISTRIBUICAO, COM BARRAMENTO TERRA / NEUTRO, DE EMBUTIR, PARA 24 DISJUNTORES DIN</v>
          </cell>
          <cell r="C5084" t="str">
            <v xml:space="preserve">UN    </v>
          </cell>
          <cell r="D5084">
            <v>205.91</v>
          </cell>
        </row>
        <row r="5085">
          <cell r="A5085">
            <v>39807</v>
          </cell>
          <cell r="B5085" t="str">
            <v>QUADRO DE DISTRIBUICAO, COM BARRAMENTO TERRA / NEUTRO, DE EMBUTIR, PARA 36 DISJUNTORES DIN</v>
          </cell>
          <cell r="C5085" t="str">
            <v xml:space="preserve">UN    </v>
          </cell>
          <cell r="D5085">
            <v>290.29000000000002</v>
          </cell>
        </row>
        <row r="5086">
          <cell r="A5086">
            <v>39808</v>
          </cell>
          <cell r="B5086" t="str">
            <v>CAIXA PARA MEDIDOR MONOFASICO, EM POLICARBONATO (TERMOPLASTICO), COM DISJUNTOR</v>
          </cell>
          <cell r="C5086" t="str">
            <v xml:space="preserve">UN    </v>
          </cell>
          <cell r="D5086">
            <v>55.23</v>
          </cell>
        </row>
        <row r="5087">
          <cell r="A5087">
            <v>39809</v>
          </cell>
          <cell r="B5087" t="str">
            <v>CAIXA PARA MEDIDOR POLIFASICO, EM POLICARBONATO (TERMOPLASTICO), COM DISJUNTOR</v>
          </cell>
          <cell r="C5087" t="str">
            <v xml:space="preserve">UN    </v>
          </cell>
          <cell r="D5087">
            <v>152.47</v>
          </cell>
        </row>
        <row r="5088">
          <cell r="A5088">
            <v>39810</v>
          </cell>
          <cell r="B5088" t="str">
            <v>CAIXA DE PASSAGEM DE PAREDE, DE EMBUTIR, EM PVC, DIMENSOES *120 X 120 X 75* MM</v>
          </cell>
          <cell r="C5088" t="str">
            <v xml:space="preserve">UN    </v>
          </cell>
          <cell r="D5088">
            <v>14.96</v>
          </cell>
        </row>
        <row r="5089">
          <cell r="A5089">
            <v>39811</v>
          </cell>
          <cell r="B5089" t="str">
            <v>CAIXA DE PASSAGEM DE PAREDE, DE EMBUTIR, EM PVC, DIMENSOES *150 X 150 X 75* MM</v>
          </cell>
          <cell r="C5089" t="str">
            <v xml:space="preserve">UN    </v>
          </cell>
          <cell r="D5089">
            <v>18.95</v>
          </cell>
        </row>
        <row r="5090">
          <cell r="A5090">
            <v>39812</v>
          </cell>
          <cell r="B5090" t="str">
            <v>CAIXA DE PASSAGEM DE PAREDE, DE EMBUTIR, EM PVC, DIMENSOES *200 X 200 X 90* MM</v>
          </cell>
          <cell r="C5090" t="str">
            <v xml:space="preserve">UN    </v>
          </cell>
          <cell r="D5090">
            <v>28.9</v>
          </cell>
        </row>
        <row r="5091">
          <cell r="A5091">
            <v>39813</v>
          </cell>
          <cell r="B5091"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1" t="str">
            <v xml:space="preserve">UN    </v>
          </cell>
          <cell r="D5091">
            <v>14256.33</v>
          </cell>
        </row>
        <row r="5092">
          <cell r="A5092">
            <v>39814</v>
          </cell>
          <cell r="B5092" t="str">
            <v>LOCACAO DE ELEVADOR DE CREMALHEIRA CABINE SIMPLES FECHADA 1,5 X 2,5 X 2,35 M (UMA POR TORRE), CAPACIDADE DE CARGA *1200* KG (15 PESSOAS), TORRE DE 24 M (16 MODULOS), 16 PARADAS, FREIO DE SEGURANCA, LIMITADOR DE CARGA</v>
          </cell>
          <cell r="C5092" t="str">
            <v xml:space="preserve">H     </v>
          </cell>
          <cell r="D5092">
            <v>49.78</v>
          </cell>
        </row>
        <row r="5093">
          <cell r="A5093">
            <v>39826</v>
          </cell>
          <cell r="B5093" t="str">
            <v>AR-CONDICIONADO QUENTE/FRIO SPLIT PISO-TETO 24000 BTU/H</v>
          </cell>
          <cell r="C5093" t="str">
            <v xml:space="preserve">UN    </v>
          </cell>
          <cell r="D5093">
            <v>4163.45</v>
          </cell>
        </row>
        <row r="5094">
          <cell r="A5094">
            <v>39828</v>
          </cell>
          <cell r="B5094" t="str">
            <v>PROJETOR PNEUMATICO DE ARGAMASSA PARA CHAPISCO E REBOCO COM RECIPIENTE ACOPLADO, TIPO CANEQUNHA, COM VOLUME DE 1,50 L, SEM COMPRESSOR</v>
          </cell>
          <cell r="C5094" t="str">
            <v xml:space="preserve">UN    </v>
          </cell>
          <cell r="D5094">
            <v>459.22</v>
          </cell>
        </row>
        <row r="5095">
          <cell r="A5095">
            <v>39829</v>
          </cell>
          <cell r="B5095" t="str">
            <v>RODAPE EM POLIESTIRENO, BRANCO, H = *5* CM, E = *1,5* CM</v>
          </cell>
          <cell r="C5095" t="str">
            <v xml:space="preserve">M     </v>
          </cell>
          <cell r="D5095">
            <v>13.31</v>
          </cell>
        </row>
        <row r="5096">
          <cell r="A5096">
            <v>39830</v>
          </cell>
          <cell r="B5096" t="str">
            <v>GUARNICAO/ALIZAR/VISTA, E = *1,3* CM, L = *7,0* CM, EM POLIESTIRENO, BRANCO</v>
          </cell>
          <cell r="C5096" t="str">
            <v xml:space="preserve">JG    </v>
          </cell>
          <cell r="D5096">
            <v>108.49</v>
          </cell>
        </row>
        <row r="5097">
          <cell r="A5097">
            <v>39831</v>
          </cell>
          <cell r="B5097" t="str">
            <v>GUARNICAO/ALIZAR/VISTA, E = *1,5* CM, L = *5,0* CM, EM POLIESTIRENO, BRANCO</v>
          </cell>
          <cell r="C5097" t="str">
            <v xml:space="preserve">JG    </v>
          </cell>
          <cell r="D5097">
            <v>108.26</v>
          </cell>
        </row>
        <row r="5098">
          <cell r="A5098">
            <v>39833</v>
          </cell>
          <cell r="B5098" t="str">
            <v>LOCACAO DE GRUPO GERADOR DE *260* KVA, DIESEL REBOCAVEL, ACIONAMENTO MANUAL</v>
          </cell>
          <cell r="C5098" t="str">
            <v xml:space="preserve">H     </v>
          </cell>
          <cell r="D5098">
            <v>29.49</v>
          </cell>
        </row>
        <row r="5099">
          <cell r="A5099">
            <v>39834</v>
          </cell>
          <cell r="B5099" t="str">
            <v>LOCACAO DE GRUPO GERADOR DE *400* KVA, DIESEL REBOCAVEL, ACIONAMENTO MANUAL</v>
          </cell>
          <cell r="C5099" t="str">
            <v xml:space="preserve">H     </v>
          </cell>
          <cell r="D5099">
            <v>50.62</v>
          </cell>
        </row>
        <row r="5100">
          <cell r="A5100">
            <v>39835</v>
          </cell>
          <cell r="B5100" t="str">
            <v>LOCACAO DE GRUPO GERADOR DE *550* KVA, DIESEL REBOCAVEL, ACIONAMENTO MANUAL</v>
          </cell>
          <cell r="C5100" t="str">
            <v xml:space="preserve">H     </v>
          </cell>
          <cell r="D5100">
            <v>61.71</v>
          </cell>
        </row>
        <row r="5101">
          <cell r="A5101">
            <v>39836</v>
          </cell>
          <cell r="B5101" t="str">
            <v>GUARNICAO/ALIZAR/VISTA, E = *1,3* CM, L = *5,0* CM HASTE REGULAVEL = *35* MM, EM MDF/PVC WOOD/ POLIESTIRENO OU MADEIRA LAMINADA, PRIMER BRANCO</v>
          </cell>
          <cell r="C5101" t="str">
            <v xml:space="preserve">JG    </v>
          </cell>
          <cell r="D5101">
            <v>95.13</v>
          </cell>
        </row>
        <row r="5102">
          <cell r="A5102">
            <v>39837</v>
          </cell>
          <cell r="B5102" t="str">
            <v>BATENTE/PORTAL/ADUELA/MARCO, EM MDF/PVC WOOD/POLIESTIRENO OU MADEIRA LAMINADA, L = *9,0* CM COM GUARNICAO REGULAVEL 2 FACES = *35* MM, PRIMER</v>
          </cell>
          <cell r="C5102" t="str">
            <v xml:space="preserve">JG    </v>
          </cell>
          <cell r="D5102">
            <v>138.33000000000001</v>
          </cell>
        </row>
        <row r="5103">
          <cell r="A5103">
            <v>39838</v>
          </cell>
          <cell r="B5103" t="str">
            <v>AR-CONDICIONADO FRIO SPLIT PISO-TETO 18000 BTU/H</v>
          </cell>
          <cell r="C5103" t="str">
            <v xml:space="preserve">UN    </v>
          </cell>
          <cell r="D5103">
            <v>3810.21</v>
          </cell>
        </row>
        <row r="5104">
          <cell r="A5104">
            <v>39839</v>
          </cell>
          <cell r="B5104" t="str">
            <v>AR-CONDICIONADO FRIO SPLIT PISO-TETO 24000 BTU/H</v>
          </cell>
          <cell r="C5104" t="str">
            <v xml:space="preserve">UN    </v>
          </cell>
          <cell r="D5104">
            <v>3980.81</v>
          </cell>
        </row>
        <row r="5105">
          <cell r="A5105">
            <v>39840</v>
          </cell>
          <cell r="B5105" t="str">
            <v>AR-CONDICIONADO FRIO SPLIT PISO-TETO 30000 BTU/H</v>
          </cell>
          <cell r="C5105" t="str">
            <v xml:space="preserve">UN    </v>
          </cell>
          <cell r="D5105">
            <v>5072.9799999999996</v>
          </cell>
        </row>
        <row r="5106">
          <cell r="A5106">
            <v>39841</v>
          </cell>
          <cell r="B5106" t="str">
            <v>AR-CONDICIONADO FRIO SPLIT PISO-TETO 36000 BTU/H</v>
          </cell>
          <cell r="C5106" t="str">
            <v xml:space="preserve">UN    </v>
          </cell>
          <cell r="D5106">
            <v>5394.2</v>
          </cell>
        </row>
        <row r="5107">
          <cell r="A5107">
            <v>39842</v>
          </cell>
          <cell r="B5107" t="str">
            <v>AR-CONDICIONADO FRIO SPLIT PISO-TETO 48000 BTU/H</v>
          </cell>
          <cell r="C5107" t="str">
            <v xml:space="preserve">UN    </v>
          </cell>
          <cell r="D5107">
            <v>6852.65</v>
          </cell>
        </row>
        <row r="5108">
          <cell r="A5108">
            <v>39843</v>
          </cell>
          <cell r="B5108" t="str">
            <v>AR-CONDICIONADO FRIO SPLIT PISO-TETO 60000 BTU/H</v>
          </cell>
          <cell r="C5108" t="str">
            <v xml:space="preserve">UN    </v>
          </cell>
          <cell r="D5108">
            <v>7564.55</v>
          </cell>
        </row>
        <row r="5109">
          <cell r="A5109">
            <v>39844</v>
          </cell>
          <cell r="B5109" t="str">
            <v>AR-CONDICIONADO FRIO SPLIT HI-WALL (PAREDE) 18000 BTU/H</v>
          </cell>
          <cell r="C5109" t="str">
            <v xml:space="preserve">UN    </v>
          </cell>
          <cell r="D5109">
            <v>2250</v>
          </cell>
        </row>
        <row r="5110">
          <cell r="A5110">
            <v>39845</v>
          </cell>
          <cell r="B5110" t="str">
            <v>AR-CONDICIONADO FRIO SPLIT HI-WALL (PAREDE) 7000 BTU/H</v>
          </cell>
          <cell r="C5110" t="str">
            <v xml:space="preserve">UN    </v>
          </cell>
          <cell r="D5110">
            <v>1302.27</v>
          </cell>
        </row>
        <row r="5111">
          <cell r="A5111">
            <v>39846</v>
          </cell>
          <cell r="B5111" t="str">
            <v>AR-CONDICIONADO FRIO SPLIT HI-WALL (PAREDE) 9000 BTU/H</v>
          </cell>
          <cell r="C5111" t="str">
            <v xml:space="preserve">UN    </v>
          </cell>
          <cell r="D5111">
            <v>1374.7</v>
          </cell>
        </row>
        <row r="5112">
          <cell r="A5112">
            <v>39847</v>
          </cell>
          <cell r="B5112" t="str">
            <v>AR-CONDICIONADO FRIO SPLIT HI-WALL (PAREDE) 12000 BTU/H</v>
          </cell>
          <cell r="C5112" t="str">
            <v xml:space="preserve">UN    </v>
          </cell>
          <cell r="D5112">
            <v>1524.6</v>
          </cell>
        </row>
        <row r="5113">
          <cell r="A5113">
            <v>39848</v>
          </cell>
          <cell r="B5113" t="str">
            <v>TUBO / MANGUEIRA PRETA EM POLIETILENO, LINHA PESADA OU REFORCADA, TIPO ESPAGUETE, PARA INJECAO DE CALDA DE CIMENTO, D = 1/2", ESPESSURA 1,5 MM</v>
          </cell>
          <cell r="C5113" t="str">
            <v xml:space="preserve">M     </v>
          </cell>
          <cell r="D5113">
            <v>1.06</v>
          </cell>
        </row>
        <row r="5114">
          <cell r="A5114">
            <v>39849</v>
          </cell>
          <cell r="B5114" t="str">
            <v>CONCRETO USINADO BOMBEAVEL, CLASSE DE RESISTENCIA C20, COM BRITA 0 E 1, SLUMP = 190 +/- 20 MM, INCLUI SERVICO DE BOMBEAMENTO (NBR 8953)</v>
          </cell>
          <cell r="C5114" t="str">
            <v xml:space="preserve">M3    </v>
          </cell>
          <cell r="D5114">
            <v>347.55</v>
          </cell>
        </row>
        <row r="5115">
          <cell r="A5115">
            <v>39855</v>
          </cell>
          <cell r="B5115" t="str">
            <v>LUVA PASSANTE DE COBRE (REF 601) SEM ANEL DE SOLDA, BOLSA 15 MM</v>
          </cell>
          <cell r="C5115" t="str">
            <v xml:space="preserve">UN    </v>
          </cell>
          <cell r="D5115">
            <v>1.24</v>
          </cell>
        </row>
        <row r="5116">
          <cell r="A5116">
            <v>39856</v>
          </cell>
          <cell r="B5116" t="str">
            <v>LUVA PASSANTE DE COBRE (REF 601) SEM ANEL DE SOLDA, BOLSA 22 MM</v>
          </cell>
          <cell r="C5116" t="str">
            <v xml:space="preserve">UN    </v>
          </cell>
          <cell r="D5116">
            <v>2.92</v>
          </cell>
        </row>
        <row r="5117">
          <cell r="A5117">
            <v>39857</v>
          </cell>
          <cell r="B5117" t="str">
            <v>LUVA PASSANTE DE COBRE (REF 601) SEM ANEL DE SOLDA, BOLSA 28 MM</v>
          </cell>
          <cell r="C5117" t="str">
            <v xml:space="preserve">UN    </v>
          </cell>
          <cell r="D5117">
            <v>4.7300000000000004</v>
          </cell>
        </row>
        <row r="5118">
          <cell r="A5118">
            <v>39858</v>
          </cell>
          <cell r="B5118" t="str">
            <v>LUVA PASSANTE DE COBRE (REF 601) SEM ANEL DE SOLDA, BOLSA 35 MM</v>
          </cell>
          <cell r="C5118" t="str">
            <v xml:space="preserve">UN    </v>
          </cell>
          <cell r="D5118">
            <v>10.49</v>
          </cell>
        </row>
        <row r="5119">
          <cell r="A5119">
            <v>39859</v>
          </cell>
          <cell r="B5119" t="str">
            <v>LUVA PASSANTE DE COBRE (REF 601) SEM ANEL DE SOLDA, BOLSA 42 MM</v>
          </cell>
          <cell r="C5119" t="str">
            <v xml:space="preserve">UN    </v>
          </cell>
          <cell r="D5119">
            <v>16.170000000000002</v>
          </cell>
        </row>
        <row r="5120">
          <cell r="A5120">
            <v>39860</v>
          </cell>
          <cell r="B5120" t="str">
            <v>LUVA PASSANTE DE COBRE (REF 601) SEM ANEL DE SOLDA, BOLSA 54 MM</v>
          </cell>
          <cell r="C5120" t="str">
            <v xml:space="preserve">UN    </v>
          </cell>
          <cell r="D5120">
            <v>24.82</v>
          </cell>
        </row>
        <row r="5121">
          <cell r="A5121">
            <v>39861</v>
          </cell>
          <cell r="B5121" t="str">
            <v>LUVA PASSANTE DE COBRE (REF 601) SEM ANEL DE SOLDA, BOLSA 66 MM</v>
          </cell>
          <cell r="C5121" t="str">
            <v xml:space="preserve">UN    </v>
          </cell>
          <cell r="D5121">
            <v>70.88</v>
          </cell>
        </row>
        <row r="5122">
          <cell r="A5122">
            <v>39862</v>
          </cell>
          <cell r="B5122" t="str">
            <v>CONECTOR BRONZE/LATAO (REF 603) SEM ANEL DE SOLDA, BOLSA X ROSCA F, 15 MM X 1/2"</v>
          </cell>
          <cell r="C5122" t="str">
            <v xml:space="preserve">UN    </v>
          </cell>
          <cell r="D5122">
            <v>5.93</v>
          </cell>
        </row>
        <row r="5123">
          <cell r="A5123">
            <v>39863</v>
          </cell>
          <cell r="B5123" t="str">
            <v>CONECTOR BRONZE/LATAO (REF 603) SEM ANEL DE SOLDA, BOLSA X ROSCA F, 22 MM X 1/2"</v>
          </cell>
          <cell r="C5123" t="str">
            <v xml:space="preserve">UN    </v>
          </cell>
          <cell r="D5123">
            <v>6.01</v>
          </cell>
        </row>
        <row r="5124">
          <cell r="A5124">
            <v>39864</v>
          </cell>
          <cell r="B5124" t="str">
            <v>CONECTOR BRONZE/LATAO (REF 603) SEM ANEL DE SOLDA, BOLSA X ROSCA F, 22 MM X 3/4"</v>
          </cell>
          <cell r="C5124" t="str">
            <v xml:space="preserve">UN    </v>
          </cell>
          <cell r="D5124">
            <v>7.46</v>
          </cell>
        </row>
        <row r="5125">
          <cell r="A5125">
            <v>39865</v>
          </cell>
          <cell r="B5125" t="str">
            <v>CONECTOR BRONZE/LATAO (REF 603) SEM ANEL DE SOLDA, BOLSA X ROSCA F, 28 MM X 1/2"</v>
          </cell>
          <cell r="C5125" t="str">
            <v xml:space="preserve">UN    </v>
          </cell>
          <cell r="D5125">
            <v>10.51</v>
          </cell>
        </row>
        <row r="5126">
          <cell r="A5126">
            <v>39866</v>
          </cell>
          <cell r="B5126" t="str">
            <v>CURVA DE TRANSPOSICAO BRONZE/LATAO (REF 736) SEM ANEL DE SOLDA, BOLSA X BOLSA, 15 MM</v>
          </cell>
          <cell r="C5126" t="str">
            <v xml:space="preserve">UN    </v>
          </cell>
          <cell r="D5126">
            <v>7.8</v>
          </cell>
        </row>
        <row r="5127">
          <cell r="A5127">
            <v>39867</v>
          </cell>
          <cell r="B5127" t="str">
            <v>CURVA DE TRANSPOSICAO BRONZE/LATAO (REF 736) SEM ANEL DE SOLDA, BOLSA X BOLSA, 22 MM</v>
          </cell>
          <cell r="C5127" t="str">
            <v xml:space="preserve">UN    </v>
          </cell>
          <cell r="D5127">
            <v>17.329999999999998</v>
          </cell>
        </row>
        <row r="5128">
          <cell r="A5128">
            <v>39868</v>
          </cell>
          <cell r="B5128" t="str">
            <v>CURVA DE TRANSPOSICAO BRONZE/LATAO (REF 736) SEM ANEL DE SOLDA, BOLSA X BOLSA, 28 MM</v>
          </cell>
          <cell r="C5128" t="str">
            <v xml:space="preserve">UN    </v>
          </cell>
          <cell r="D5128">
            <v>31.23</v>
          </cell>
        </row>
        <row r="5129">
          <cell r="A5129">
            <v>39869</v>
          </cell>
          <cell r="B5129" t="str">
            <v>COTOVELO BRONZE/LATAO (REF 707-3) SEM ANEL DE SOLDA, BOLSA X ROSCA F, 15MM X 1/2"</v>
          </cell>
          <cell r="C5129" t="str">
            <v xml:space="preserve">UN    </v>
          </cell>
          <cell r="D5129">
            <v>5.88</v>
          </cell>
        </row>
        <row r="5130">
          <cell r="A5130">
            <v>39870</v>
          </cell>
          <cell r="B5130" t="str">
            <v>COTOVELO BRONZE/LATAO (REF 707-3) SEM ANEL DE SOLDA, BOLSA X ROSCA F, 22MM X 1/2"</v>
          </cell>
          <cell r="C5130" t="str">
            <v xml:space="preserve">UN    </v>
          </cell>
          <cell r="D5130">
            <v>9</v>
          </cell>
        </row>
        <row r="5131">
          <cell r="A5131">
            <v>39871</v>
          </cell>
          <cell r="B5131" t="str">
            <v>COTOVELO BRONZE/LATAO (REF 707-3) SEM ANEL DE SOLDA, BOLSA X ROSCA F, 22MM X 3/4"</v>
          </cell>
          <cell r="C5131" t="str">
            <v xml:space="preserve">UN    </v>
          </cell>
          <cell r="D5131">
            <v>10.09</v>
          </cell>
        </row>
        <row r="5132">
          <cell r="A5132">
            <v>39872</v>
          </cell>
          <cell r="B5132" t="str">
            <v>JUNTA DE EXPANSAO DE COBRE (REF 900), PONTA X PONTA, 15 MM</v>
          </cell>
          <cell r="C5132" t="str">
            <v xml:space="preserve">UN    </v>
          </cell>
          <cell r="D5132">
            <v>190.16</v>
          </cell>
        </row>
        <row r="5133">
          <cell r="A5133">
            <v>39873</v>
          </cell>
          <cell r="B5133" t="str">
            <v>JUNTA DE EXPANSAO DE COBRE (REF 900), PONTA X PONTA, 22 MM</v>
          </cell>
          <cell r="C5133" t="str">
            <v xml:space="preserve">UN    </v>
          </cell>
          <cell r="D5133">
            <v>220.57</v>
          </cell>
        </row>
        <row r="5134">
          <cell r="A5134">
            <v>39874</v>
          </cell>
          <cell r="B5134" t="str">
            <v>JUNTA DE EXPANSAO DE COBRE (REF 900), PONTA X PONTA, 28 MM</v>
          </cell>
          <cell r="C5134" t="str">
            <v xml:space="preserve">UN    </v>
          </cell>
          <cell r="D5134">
            <v>242.27</v>
          </cell>
        </row>
        <row r="5135">
          <cell r="A5135">
            <v>39875</v>
          </cell>
          <cell r="B5135" t="str">
            <v>JUNTA DE EXPANSAO BRONZE/LATAO (REF 900), PONTA X PONTA, 35 MM</v>
          </cell>
          <cell r="C5135" t="str">
            <v xml:space="preserve">UN    </v>
          </cell>
          <cell r="D5135">
            <v>277.29000000000002</v>
          </cell>
        </row>
        <row r="5136">
          <cell r="A5136">
            <v>39876</v>
          </cell>
          <cell r="B5136" t="str">
            <v>JUNTA DE EXPANSAO BRONZE/LATAO (REF 900), PONTA X PONTA, 42 MM</v>
          </cell>
          <cell r="C5136" t="str">
            <v xml:space="preserve">UN    </v>
          </cell>
          <cell r="D5136">
            <v>347.17</v>
          </cell>
        </row>
        <row r="5137">
          <cell r="A5137">
            <v>39877</v>
          </cell>
          <cell r="B5137" t="str">
            <v>JUNTA DE EXPANSAO BRONZE/LATAO (REF 900), PONTA X PONTA, 54 MM</v>
          </cell>
          <cell r="C5137" t="str">
            <v xml:space="preserve">UN    </v>
          </cell>
          <cell r="D5137">
            <v>481.51</v>
          </cell>
        </row>
        <row r="5138">
          <cell r="A5138">
            <v>39878</v>
          </cell>
          <cell r="B5138" t="str">
            <v>JUNTA DE EXPANSAO BRONZE/LATAO (REF 900), PONTA X PONTA, 66 MM</v>
          </cell>
          <cell r="C5138" t="str">
            <v xml:space="preserve">UN    </v>
          </cell>
          <cell r="D5138">
            <v>636</v>
          </cell>
        </row>
        <row r="5139">
          <cell r="A5139">
            <v>39879</v>
          </cell>
          <cell r="B5139" t="str">
            <v>CURVA 45 GRAUS DE COBRE (REF 606) SEM ANEL DE SOLDA, BOLSA X BOLSA, 15 MM</v>
          </cell>
          <cell r="C5139" t="str">
            <v xml:space="preserve">UN    </v>
          </cell>
          <cell r="D5139">
            <v>2.19</v>
          </cell>
        </row>
        <row r="5140">
          <cell r="A5140">
            <v>39880</v>
          </cell>
          <cell r="B5140" t="str">
            <v>CURVA 45 GRAUS DE COBRE (REF 606) SEM ANEL DE SOLDA, BOLSA X BOLSA, 22 MM</v>
          </cell>
          <cell r="C5140" t="str">
            <v xml:space="preserve">UN    </v>
          </cell>
          <cell r="D5140">
            <v>4.8499999999999996</v>
          </cell>
        </row>
        <row r="5141">
          <cell r="A5141">
            <v>39881</v>
          </cell>
          <cell r="B5141" t="str">
            <v>CURVA 45 GRAUS DE COBRE (REF 606) SEM ANEL DE SOLDA, BOLSA X BOLSA, 28 MM</v>
          </cell>
          <cell r="C5141" t="str">
            <v xml:space="preserve">UN    </v>
          </cell>
          <cell r="D5141">
            <v>7.79</v>
          </cell>
        </row>
        <row r="5142">
          <cell r="A5142">
            <v>39882</v>
          </cell>
          <cell r="B5142" t="str">
            <v>CURVA 45 GRAUS DE COBRE (REF 606) SEM ANEL DE SOLDA, BOLSA X BOLSA, 35 MM</v>
          </cell>
          <cell r="C5142" t="str">
            <v xml:space="preserve">UN    </v>
          </cell>
          <cell r="D5142">
            <v>20.52</v>
          </cell>
        </row>
        <row r="5143">
          <cell r="A5143">
            <v>39883</v>
          </cell>
          <cell r="B5143" t="str">
            <v>CURVA 45 GRAUS DE COBRE (REF 606) SEM ANEL DE SOLDA, BOLSA X BOLSA, 42 MM</v>
          </cell>
          <cell r="C5143" t="str">
            <v xml:space="preserve">UN    </v>
          </cell>
          <cell r="D5143">
            <v>32.770000000000003</v>
          </cell>
        </row>
        <row r="5144">
          <cell r="A5144">
            <v>39884</v>
          </cell>
          <cell r="B5144" t="str">
            <v>CURVA 45 GRAUS DE COBRE (REF 606) SEM ANEL DE SOLDA, BOLSA X BOLSA, 54 MM</v>
          </cell>
          <cell r="C5144" t="str">
            <v xml:space="preserve">UN    </v>
          </cell>
          <cell r="D5144">
            <v>48.67</v>
          </cell>
        </row>
        <row r="5145">
          <cell r="A5145">
            <v>39885</v>
          </cell>
          <cell r="B5145" t="str">
            <v>CURVA 45 GRAUS DE COBRE (REF 606) SEM ANEL DE SOLDA, BOLSA X BOLSA, 66 MM</v>
          </cell>
          <cell r="C5145" t="str">
            <v xml:space="preserve">UN    </v>
          </cell>
          <cell r="D5145">
            <v>115.68</v>
          </cell>
        </row>
        <row r="5146">
          <cell r="A5146">
            <v>39886</v>
          </cell>
          <cell r="B5146" t="str">
            <v>BUCHA DE REDUCAO DE COBRE (REF 600-2) SEM ANEL DE SOLDA, PONTA X BOLSA, 22 X 15 MM</v>
          </cell>
          <cell r="C5146" t="str">
            <v xml:space="preserve">UN    </v>
          </cell>
          <cell r="D5146">
            <v>2.5299999999999998</v>
          </cell>
        </row>
        <row r="5147">
          <cell r="A5147">
            <v>39887</v>
          </cell>
          <cell r="B5147" t="str">
            <v>BUCHA DE REDUCAO DE COBRE (REF 600-2) SEM ANEL DE SOLDA, PONTA X BOLSA, 28 X 22 MM</v>
          </cell>
          <cell r="C5147" t="str">
            <v xml:space="preserve">UN    </v>
          </cell>
          <cell r="D5147">
            <v>3.8</v>
          </cell>
        </row>
        <row r="5148">
          <cell r="A5148">
            <v>39888</v>
          </cell>
          <cell r="B5148" t="str">
            <v>BUCHA DE REDUCAO DE COBRE (REF 600-2) SEM ANEL DE SOLDA, PONTA X BOLSA, 35 X 28 MM</v>
          </cell>
          <cell r="C5148" t="str">
            <v xml:space="preserve">UN    </v>
          </cell>
          <cell r="D5148">
            <v>8.6999999999999993</v>
          </cell>
        </row>
        <row r="5149">
          <cell r="A5149">
            <v>39890</v>
          </cell>
          <cell r="B5149" t="str">
            <v>BUCHA DE REDUCAO DE COBRE (REF 600-2) SEM ANEL DE SOLDA, PONTA X BOLSA, 42 X 35 MM</v>
          </cell>
          <cell r="C5149" t="str">
            <v xml:space="preserve">UN    </v>
          </cell>
          <cell r="D5149">
            <v>14.85</v>
          </cell>
        </row>
        <row r="5150">
          <cell r="A5150">
            <v>39891</v>
          </cell>
          <cell r="B5150" t="str">
            <v>BUCHA DE REDUCAO DE COBRE (REF 600-2) SEM ANEL DE SOLDA, PONTA X BOLSA, 54 X 42 MM</v>
          </cell>
          <cell r="C5150" t="str">
            <v xml:space="preserve">UN    </v>
          </cell>
          <cell r="D5150">
            <v>20.94</v>
          </cell>
        </row>
        <row r="5151">
          <cell r="A5151">
            <v>39892</v>
          </cell>
          <cell r="B5151" t="str">
            <v>BUCHA DE REDUCAO DE COBRE (REF 600-2) SEM ANEL DE SOLDA, PONTA X BOLSA, 66 X 54 MM</v>
          </cell>
          <cell r="C5151" t="str">
            <v xml:space="preserve">UN    </v>
          </cell>
          <cell r="D5151">
            <v>65.28</v>
          </cell>
        </row>
        <row r="5152">
          <cell r="A5152">
            <v>39895</v>
          </cell>
          <cell r="B5152" t="str">
            <v>TE DUPLA CURVA BRONZE/LATAO (REF 764) SEM ANEL DE SOLDA, ROSCA F X BOLSA X ROSCA F, 1/2" X 15 X 1/2"</v>
          </cell>
          <cell r="C5152" t="str">
            <v xml:space="preserve">UN    </v>
          </cell>
          <cell r="D5152">
            <v>21.65</v>
          </cell>
        </row>
        <row r="5153">
          <cell r="A5153">
            <v>39896</v>
          </cell>
          <cell r="B5153" t="str">
            <v>TE DUPLA CURVA BRONZE/LATAO (REF 764) SEM ANEL DE SOLDA, ROSCA F X BOLSA X ROSCA F, 3/4" X 22 X 3/4"</v>
          </cell>
          <cell r="C5153" t="str">
            <v xml:space="preserve">UN    </v>
          </cell>
          <cell r="D5153">
            <v>31.73</v>
          </cell>
        </row>
        <row r="5154">
          <cell r="A5154">
            <v>39897</v>
          </cell>
          <cell r="B5154" t="str">
            <v>PASTA PARA SOLDA DE TUBOS E CONEXOES DE COBRE</v>
          </cell>
          <cell r="C5154" t="str">
            <v xml:space="preserve">250G  </v>
          </cell>
          <cell r="D5154">
            <v>22.75</v>
          </cell>
        </row>
        <row r="5155">
          <cell r="A5155">
            <v>39914</v>
          </cell>
          <cell r="B5155" t="str">
            <v>SOLDA EM VARETA FOSCOPER, D = *2,5* MM  X COMPRIMENTO 500 MM</v>
          </cell>
          <cell r="C5155" t="str">
            <v xml:space="preserve">KG    </v>
          </cell>
          <cell r="D5155">
            <v>107.58</v>
          </cell>
        </row>
        <row r="5156">
          <cell r="A5156">
            <v>39917</v>
          </cell>
          <cell r="B5156" t="str">
            <v>BOMBA TRIPLEX, PARA INJECAO DE CALDA DE CIMENTO, VAZAO MAXIMA DE *100* LITROS/MINUTO, PRESSAO MAXIMA DE *70* BAR, POTENCIA DE 15 CV</v>
          </cell>
          <cell r="C5156" t="str">
            <v xml:space="preserve">UN    </v>
          </cell>
          <cell r="D5156">
            <v>66322.179999999993</v>
          </cell>
        </row>
        <row r="5157">
          <cell r="A5157">
            <v>39919</v>
          </cell>
          <cell r="B5157" t="str">
            <v>MISTURADOR DUPLO HORIZONTAL DE ALTA TURBULENCIA, CAPACIDADE / VOLUME 2 X 500 LITROS, MOTORES ELETRICOS MINIMO 5 CV CADA,  PARA NATA CIMENTO, ARGAMASSA E OUTROS</v>
          </cell>
          <cell r="C5157" t="str">
            <v xml:space="preserve">UN    </v>
          </cell>
          <cell r="D5157">
            <v>44428.39</v>
          </cell>
        </row>
        <row r="5158">
          <cell r="A5158">
            <v>39920</v>
          </cell>
          <cell r="B5158" t="str">
            <v>BUCHA DE REDUCAO EM ALUMINIO, COM ROSCA, DE 3/4" X 1/2",  PARA ELETRODUTO</v>
          </cell>
          <cell r="C5158" t="str">
            <v xml:space="preserve">UN    </v>
          </cell>
          <cell r="D5158">
            <v>2.76</v>
          </cell>
        </row>
        <row r="5159">
          <cell r="A5159">
            <v>39925</v>
          </cell>
          <cell r="B5159" t="str">
            <v>BOMBA CENTRIFUGA MONOESTAGIO COM MOTOR ELETRICO MONOFASICO, POTENCIA 15 HP,  DIAMETRO DO ROTOR *173* MM, HM/Q = *30* MCA / *90* M3/H A *45* MCA / *55* M3/H</v>
          </cell>
          <cell r="C5159" t="str">
            <v xml:space="preserve">UN    </v>
          </cell>
          <cell r="D5159">
            <v>7207.32</v>
          </cell>
        </row>
        <row r="5160">
          <cell r="A5160">
            <v>39961</v>
          </cell>
          <cell r="B5160" t="str">
            <v>SILICONE ACETICO USO GERAL INCOLOR 280 G</v>
          </cell>
          <cell r="C5160" t="str">
            <v xml:space="preserve">UN    </v>
          </cell>
          <cell r="D5160">
            <v>11.2</v>
          </cell>
        </row>
        <row r="5161">
          <cell r="A5161">
            <v>39964</v>
          </cell>
          <cell r="B5161"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1" t="str">
            <v xml:space="preserve">M2    </v>
          </cell>
          <cell r="D5161">
            <v>988.95</v>
          </cell>
        </row>
        <row r="5162">
          <cell r="A5162">
            <v>39965</v>
          </cell>
          <cell r="B5162"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2" t="str">
            <v xml:space="preserve">M2    </v>
          </cell>
          <cell r="D5162">
            <v>1201.92</v>
          </cell>
        </row>
        <row r="5163">
          <cell r="A5163">
            <v>39995</v>
          </cell>
          <cell r="B5163" t="str">
            <v>POLIESTIRENO EXPANDIDO/EPS (ISOPOR), TIPO 2F, BLOCO</v>
          </cell>
          <cell r="C5163" t="str">
            <v xml:space="preserve">M3    </v>
          </cell>
          <cell r="D5163">
            <v>356.46</v>
          </cell>
        </row>
        <row r="5164">
          <cell r="A5164">
            <v>39996</v>
          </cell>
          <cell r="B5164" t="str">
            <v>VERGALHAO ZINCADO ROSCA TOTAL, 1/4 " (6,3 MM)</v>
          </cell>
          <cell r="C5164" t="str">
            <v xml:space="preserve">M     </v>
          </cell>
          <cell r="D5164">
            <v>2.12</v>
          </cell>
        </row>
        <row r="5165">
          <cell r="A5165">
            <v>39997</v>
          </cell>
          <cell r="B5165" t="str">
            <v>PORCA ZINCADA, SEXTAVADA, DIAMETRO 1/4"</v>
          </cell>
          <cell r="C5165" t="str">
            <v xml:space="preserve">UN    </v>
          </cell>
          <cell r="D5165">
            <v>0.13</v>
          </cell>
        </row>
        <row r="5166">
          <cell r="A5166">
            <v>40269</v>
          </cell>
          <cell r="B5166" t="str">
            <v>SERRA CIRCULAR DE BANCADA, MODELO PICA-PAU, DIAMETRO DE 350 MM. CARACTERISTICAS DO MOTOR: TRIFASICO, POTENCIA DE 5 HP, FREQUENCIA DE 60 HZ</v>
          </cell>
          <cell r="C5166" t="str">
            <v xml:space="preserve">UN    </v>
          </cell>
          <cell r="D5166">
            <v>5072.38</v>
          </cell>
        </row>
        <row r="5167">
          <cell r="A5167">
            <v>40270</v>
          </cell>
          <cell r="B5167" t="str">
            <v>VIGA DE ESCORAMAENTO H20, DE MADEIRA, PESO DE 5,00 A 5,20 KG/M, COM EXTREMIDADES PLASTICAS</v>
          </cell>
          <cell r="C5167" t="str">
            <v xml:space="preserve">M     </v>
          </cell>
          <cell r="D5167">
            <v>44</v>
          </cell>
        </row>
        <row r="5168">
          <cell r="A5168">
            <v>40271</v>
          </cell>
          <cell r="B5168" t="str">
            <v>LOCACAO DE APRUMADOR METALICO DE PILAR, COM ALTURA E ANGULO REGULAVEIS, EXTENSAO DE *1,50* A *2,80* M</v>
          </cell>
          <cell r="C5168" t="str">
            <v xml:space="preserve">MES   </v>
          </cell>
          <cell r="D5168">
            <v>9.75</v>
          </cell>
        </row>
        <row r="5169">
          <cell r="A5169">
            <v>40275</v>
          </cell>
          <cell r="B5169" t="str">
            <v>LOCACAO DE VIGA SANDUICHE METALICA VAZADA PARA TRAVAMENTO DE PILARES, ALTURA DE *8* CM, LARGURA DE *6* CM E EXTENSAO DE 2 M</v>
          </cell>
          <cell r="C5169" t="str">
            <v xml:space="preserve">MES   </v>
          </cell>
          <cell r="D5169">
            <v>15</v>
          </cell>
        </row>
        <row r="5170">
          <cell r="A5170">
            <v>40287</v>
          </cell>
          <cell r="B5170" t="str">
            <v>LOCACAO DE BARRA DE ANCORAGEM DE 0,80 A 1,20 M DE EXTENSAO, COM ROSCA DE 5/8", INCLUINDO PORCA E FLANGE</v>
          </cell>
          <cell r="C5170" t="str">
            <v xml:space="preserve">MES   </v>
          </cell>
          <cell r="D5170">
            <v>3.75</v>
          </cell>
        </row>
        <row r="5171">
          <cell r="A5171">
            <v>40290</v>
          </cell>
          <cell r="B5171" t="str">
            <v>LOCACAO DE FORMA PLASTICA PARA LAJE NERVURADA, DIMENSOES *60* X *60* X *16* CM</v>
          </cell>
          <cell r="C5171" t="str">
            <v xml:space="preserve">MES   </v>
          </cell>
          <cell r="D5171">
            <v>9.9</v>
          </cell>
        </row>
        <row r="5172">
          <cell r="A5172">
            <v>40291</v>
          </cell>
          <cell r="B5172" t="str">
            <v>LOCACAO DE TORRE METALICA COMPLETA PARA UMA CARGA DE 8 TF (80 KN)  E PE DIREITO DE 6 M, INCLUINDO MODULOS , DIAGONAIS, SAPATAS E FORCADOS</v>
          </cell>
          <cell r="C5172" t="str">
            <v xml:space="preserve">MES   </v>
          </cell>
          <cell r="D5172">
            <v>523.26</v>
          </cell>
        </row>
        <row r="5173">
          <cell r="A5173">
            <v>40293</v>
          </cell>
          <cell r="B5173" t="str">
            <v>LOCACAO DE BOMBA SUBMERSIVEL PARA DRENAGEM E ESGOTAMENTO, MOTOR ELETRICO TRIFASICO, POTENCIA DE 2 CV, DIAMETRO DE RECALQUE DE 3". FAIXA DE OPERACAO: Q=70 M3/H (+ OU - 2 M3/H) E AMT=2 M; Q=9,5 M3/H (+ OU - 3,5 M3/H) E AMT = 10 M (+ OU - 2 M)</v>
          </cell>
          <cell r="C5173" t="str">
            <v xml:space="preserve">H     </v>
          </cell>
          <cell r="D5173">
            <v>1.72</v>
          </cell>
        </row>
        <row r="5174">
          <cell r="A5174">
            <v>40294</v>
          </cell>
          <cell r="B5174" t="str">
            <v>LOCACAO DE BOMBA SUBMERSIVEL PARA DRENAGEM E ESGOTAMENTO, MOTOR ELETRICO TRIFASICO, POTENCIA DE 3 CV, DIAMETRO DE RECALQUE DE 2". FAIXA DE OPERACAO: Q=84 M3/H (+ OU - 2,5 M3/H) E AMT=2 M; Q=9,1 M3/H (+ OU - 2 M3/H) E AMT = 12 M (+ OU - 2 M)</v>
          </cell>
          <cell r="C5174" t="str">
            <v xml:space="preserve">H     </v>
          </cell>
          <cell r="D5174">
            <v>1.44</v>
          </cell>
        </row>
        <row r="5175">
          <cell r="A5175">
            <v>40295</v>
          </cell>
          <cell r="B5175" t="str">
            <v>LOCACAO DE BOMBA MANUAL PARA TESTE HIDROSTATICO ATE 30 BAR</v>
          </cell>
          <cell r="C5175" t="str">
            <v xml:space="preserve">H     </v>
          </cell>
          <cell r="D5175">
            <v>2.4500000000000002</v>
          </cell>
        </row>
        <row r="5176">
          <cell r="A5176">
            <v>40304</v>
          </cell>
          <cell r="B5176" t="str">
            <v>PREGO DE ACO POLIDO COM CABECA DUPLA 17 X 27 (2 1/2 X 11)</v>
          </cell>
          <cell r="C5176" t="str">
            <v xml:space="preserve">KG    </v>
          </cell>
          <cell r="D5176">
            <v>10.96</v>
          </cell>
        </row>
        <row r="5177">
          <cell r="A5177">
            <v>40311</v>
          </cell>
          <cell r="B5177" t="str">
            <v>FECHADURA TUBULAR, ACABAMENTO CROMADO, DISTANCIA DE BROCA 90 MM, CILINDRO CENTRAL COM CHAVE EXTERNA E BOTAO INTERNO, MACANETA FORMATO TULIPA/TACA/BOLA - COMPLETA</v>
          </cell>
          <cell r="C5177" t="str">
            <v xml:space="preserve">CJ    </v>
          </cell>
          <cell r="D5177">
            <v>44.42</v>
          </cell>
        </row>
        <row r="5178">
          <cell r="A5178">
            <v>40313</v>
          </cell>
          <cell r="B5178" t="str">
            <v>PERFIL "I" DE ACO LAMINADO, W 250 X 38,50</v>
          </cell>
          <cell r="C5178" t="str">
            <v xml:space="preserve">KG    </v>
          </cell>
          <cell r="D5178">
            <v>4.1500000000000004</v>
          </cell>
        </row>
        <row r="5179">
          <cell r="A5179">
            <v>40329</v>
          </cell>
          <cell r="B5179" t="str">
            <v>TORNEIRA PLASTICA DE BOIA CONVENCIONAL PARA CAIXA DE AGUA, 3/4 ", COM HASTE METALICA E COM BALAO PLASTICO (PADRAO POPULAR)</v>
          </cell>
          <cell r="C5179" t="str">
            <v xml:space="preserve">UN    </v>
          </cell>
          <cell r="D5179">
            <v>11.85</v>
          </cell>
        </row>
        <row r="5180">
          <cell r="A5180">
            <v>40331</v>
          </cell>
          <cell r="B5180" t="str">
            <v>ASSENTADOR DE  TUBOS</v>
          </cell>
          <cell r="C5180" t="str">
            <v xml:space="preserve">H     </v>
          </cell>
          <cell r="D5180">
            <v>16.440000000000001</v>
          </cell>
        </row>
        <row r="5181">
          <cell r="A5181">
            <v>40334</v>
          </cell>
          <cell r="B5181" t="str">
            <v>TUBO CONCRETO ARMADO, CLASSE PA-1, PB, DN 300 MM, PARA AGUAS PLUVIAIS (NBR 8890)</v>
          </cell>
          <cell r="C5181" t="str">
            <v xml:space="preserve">M     </v>
          </cell>
          <cell r="D5181">
            <v>65</v>
          </cell>
        </row>
        <row r="5182">
          <cell r="A5182">
            <v>40335</v>
          </cell>
          <cell r="B5182" t="str">
            <v>TUBO CONCRETO ARMADO, CLASSE EA-2, PB JE, DN 300 MM, PARA ESGOTO SANITARIO (NBR 8890)</v>
          </cell>
          <cell r="C5182" t="str">
            <v xml:space="preserve">M     </v>
          </cell>
          <cell r="D5182">
            <v>91.26</v>
          </cell>
        </row>
        <row r="5183">
          <cell r="A5183">
            <v>40339</v>
          </cell>
          <cell r="B5183" t="str">
            <v>LOCACAO DE CRUZETA PARA ESCORA METALICA</v>
          </cell>
          <cell r="C5183" t="str">
            <v xml:space="preserve">MES   </v>
          </cell>
          <cell r="D5183">
            <v>3.75</v>
          </cell>
        </row>
        <row r="5184">
          <cell r="A5184">
            <v>40340</v>
          </cell>
          <cell r="B5184" t="str">
            <v>ANEL DE VEDACAO/JUNTA ELASTICA, H = *16* MM, PARA TUBO DE CONCRETO DN 300 MM</v>
          </cell>
          <cell r="C5184" t="str">
            <v xml:space="preserve">UN    </v>
          </cell>
          <cell r="D5184">
            <v>52.7</v>
          </cell>
        </row>
        <row r="5185">
          <cell r="A5185">
            <v>40341</v>
          </cell>
          <cell r="B5185" t="str">
            <v>ANEL DE VEDACAO/JUNTA ELASTICA, H = *16* MM, PARA TUBO DE CONCRETO DN 400 MM</v>
          </cell>
          <cell r="C5185" t="str">
            <v xml:space="preserve">UN    </v>
          </cell>
          <cell r="D5185">
            <v>62.4</v>
          </cell>
        </row>
        <row r="5186">
          <cell r="A5186">
            <v>40342</v>
          </cell>
          <cell r="B5186" t="str">
            <v>ANEL DE VEDACAO/JUNTA ELASTICA, H = *16* MM, PARA TUBO DE CONCRETO DN 500 MM</v>
          </cell>
          <cell r="C5186" t="str">
            <v xml:space="preserve">UN    </v>
          </cell>
          <cell r="D5186">
            <v>79.11</v>
          </cell>
        </row>
        <row r="5187">
          <cell r="A5187">
            <v>40343</v>
          </cell>
          <cell r="B5187" t="str">
            <v>ANEL DE VEDACAO/JUNTA ELASTICA, H = *16* MM, PARA TUBO DE CONCRETO DN 600 MM</v>
          </cell>
          <cell r="C5187" t="str">
            <v xml:space="preserve">UN    </v>
          </cell>
          <cell r="D5187">
            <v>97.05</v>
          </cell>
        </row>
        <row r="5188">
          <cell r="A5188">
            <v>40344</v>
          </cell>
          <cell r="B5188" t="str">
            <v>ANEL DE VEDACAO/JUNTA ELASTICA, H = *18* MM, PARA TUBO DE CONCRETO DN 700 MM</v>
          </cell>
          <cell r="C5188" t="str">
            <v xml:space="preserve">UN    </v>
          </cell>
          <cell r="D5188">
            <v>102.61</v>
          </cell>
        </row>
        <row r="5189">
          <cell r="A5189">
            <v>40345</v>
          </cell>
          <cell r="B5189" t="str">
            <v>ANEL DE VEDACAO/JUNTA ELASTICA, H = *19* MM, PARA TUBO DE CONCRETO DN 800 MM</v>
          </cell>
          <cell r="C5189" t="str">
            <v xml:space="preserve">UN    </v>
          </cell>
          <cell r="D5189">
            <v>128.12</v>
          </cell>
        </row>
        <row r="5190">
          <cell r="A5190">
            <v>40346</v>
          </cell>
          <cell r="B5190" t="str">
            <v>ANEL DE VEDACAO/JUNTA ELASTICA, H = *19* MM, PARA TUBO DE CONCRETO DN 900 MM</v>
          </cell>
          <cell r="C5190" t="str">
            <v xml:space="preserve">UN    </v>
          </cell>
          <cell r="D5190">
            <v>120.52</v>
          </cell>
        </row>
        <row r="5191">
          <cell r="A5191">
            <v>40347</v>
          </cell>
          <cell r="B5191" t="str">
            <v>ANEL DE VEDACAO/JUNTA ELASTICA, H = *21* MM, PARA TUBO DE CONCRETO DN 1000 MM</v>
          </cell>
          <cell r="C5191" t="str">
            <v xml:space="preserve">UN    </v>
          </cell>
          <cell r="D5191">
            <v>149.02000000000001</v>
          </cell>
        </row>
        <row r="5192">
          <cell r="A5192">
            <v>40354</v>
          </cell>
          <cell r="B5192" t="str">
            <v>LUVA EM ACO CARBONO, SOLDAVEL, PRESSAO 3.000 LBS, DN 15 MM (1/2")</v>
          </cell>
          <cell r="C5192" t="str">
            <v xml:space="preserve">UN    </v>
          </cell>
          <cell r="D5192">
            <v>5.93</v>
          </cell>
        </row>
        <row r="5193">
          <cell r="A5193">
            <v>40355</v>
          </cell>
          <cell r="B5193" t="str">
            <v>LUVA DE REDUCAO EM ACO CARBONO, COM ENCAIXE PARA SOLDA (SW), PRESSAO 3.000 LBS,  DN 20 X 15 MM (3/4 " X 1/2")</v>
          </cell>
          <cell r="C5193" t="str">
            <v xml:space="preserve">UN    </v>
          </cell>
          <cell r="D5193">
            <v>4.76</v>
          </cell>
        </row>
        <row r="5194">
          <cell r="A5194">
            <v>40356</v>
          </cell>
          <cell r="B5194" t="str">
            <v>NIPLE SEXTAVADO EM ACO PRETO, COM ROSCA BSP, PRESSAO 3.000 LBS, DN 15 MM (1/2")</v>
          </cell>
          <cell r="C5194" t="str">
            <v xml:space="preserve">UN    </v>
          </cell>
          <cell r="D5194">
            <v>4.91</v>
          </cell>
        </row>
        <row r="5195">
          <cell r="A5195">
            <v>40357</v>
          </cell>
          <cell r="B5195" t="str">
            <v>LUVA EM ACO CARBONO, SOLDAVEL, PRESSAO 3.000 LBS, DN 20 MM (3/4")</v>
          </cell>
          <cell r="C5195" t="str">
            <v xml:space="preserve">UN    </v>
          </cell>
          <cell r="D5195">
            <v>6.65</v>
          </cell>
        </row>
        <row r="5196">
          <cell r="A5196">
            <v>40358</v>
          </cell>
          <cell r="B5196" t="str">
            <v>LUVA DE REDUCAO EM ACO CARBONO, COM ENCAIXE PARA SOLDA (SW), PRESSAO 3.000 LBS, DN 25 X 20 MM (1" X 3/4")</v>
          </cell>
          <cell r="C5196" t="str">
            <v xml:space="preserve">UN    </v>
          </cell>
          <cell r="D5196">
            <v>6.65</v>
          </cell>
        </row>
        <row r="5197">
          <cell r="A5197">
            <v>40359</v>
          </cell>
          <cell r="B5197" t="str">
            <v>NIPLE SEXTAVADO EM ACO PRETO, COM ROSCA BSP, PRESSAO 3.000 LBS, DN 20 MM (3/4")</v>
          </cell>
          <cell r="C5197" t="str">
            <v xml:space="preserve">UN    </v>
          </cell>
          <cell r="D5197">
            <v>6.35</v>
          </cell>
        </row>
        <row r="5198">
          <cell r="A5198">
            <v>40360</v>
          </cell>
          <cell r="B5198" t="str">
            <v>LUVA EM ACO CARBONO, SOLDAVEL, PRESSAO 3.000 LBS, DN 25 MM (1")</v>
          </cell>
          <cell r="C5198" t="str">
            <v xml:space="preserve">UN    </v>
          </cell>
          <cell r="D5198">
            <v>8.93</v>
          </cell>
        </row>
        <row r="5199">
          <cell r="A5199">
            <v>40361</v>
          </cell>
          <cell r="B5199" t="str">
            <v>LUVA DE REDUCAO EM ACO CARBONO, COM ENCAIXE PARA SOLDA (SW), PRESSAO 3.000 LBS, DN 32 X 25 MM (1 1/4"  X 1")</v>
          </cell>
          <cell r="C5199" t="str">
            <v xml:space="preserve">UN    </v>
          </cell>
          <cell r="D5199">
            <v>17.45</v>
          </cell>
        </row>
        <row r="5200">
          <cell r="A5200">
            <v>40362</v>
          </cell>
          <cell r="B5200" t="str">
            <v>NIPLE SEXTAVADO EM ACO PRETO, COM ROSCA BSP, PRESSAO 3.000 LBS, DN 25 MM (1")</v>
          </cell>
          <cell r="C5200" t="str">
            <v xml:space="preserve">UN    </v>
          </cell>
          <cell r="D5200">
            <v>9.5299999999999994</v>
          </cell>
        </row>
        <row r="5201">
          <cell r="A5201">
            <v>40363</v>
          </cell>
          <cell r="B5201" t="str">
            <v>LUVA EM ACO CARBONO, SOLDAVEL, PRESSAO 3.000 LBS, DN 32 MM (1 1/4")</v>
          </cell>
          <cell r="C5201" t="str">
            <v xml:space="preserve">UN    </v>
          </cell>
          <cell r="D5201">
            <v>13.62</v>
          </cell>
        </row>
        <row r="5202">
          <cell r="A5202">
            <v>40364</v>
          </cell>
          <cell r="B5202" t="str">
            <v>LUVA DE REDUCAO EM ACO CARBONO, COM ENCAIXE PARA SOLDA (SW), PRESSAO 3.000 LBS, DN 40  X 32 MM (1 1/2" X 1 1/4")</v>
          </cell>
          <cell r="C5202" t="str">
            <v xml:space="preserve">UN    </v>
          </cell>
          <cell r="D5202">
            <v>22.32</v>
          </cell>
        </row>
        <row r="5203">
          <cell r="A5203">
            <v>40365</v>
          </cell>
          <cell r="B5203" t="str">
            <v>NIPLE SEXTAVADO EM ACO PRETO, COM ROSCA BSP, PRESSAO 3.000 LBS, DN 32 MM (1 1/4")</v>
          </cell>
          <cell r="C5203" t="str">
            <v xml:space="preserve">UN    </v>
          </cell>
          <cell r="D5203">
            <v>14.39</v>
          </cell>
        </row>
        <row r="5204">
          <cell r="A5204">
            <v>40366</v>
          </cell>
          <cell r="B5204" t="str">
            <v>LUVA EM ACO CARBONO, SOLDAVEL, PRESSAO 3.000 LBS, DN 40 MM (1 1/2")</v>
          </cell>
          <cell r="C5204" t="str">
            <v xml:space="preserve">UN    </v>
          </cell>
          <cell r="D5204">
            <v>17.41</v>
          </cell>
        </row>
        <row r="5205">
          <cell r="A5205">
            <v>40367</v>
          </cell>
          <cell r="B5205" t="str">
            <v>LUVA DE REDUCAO EM ACO CARBONO, COM ENCAIXE PARA SOLDA (SW), PRESSAO 3.000 LBS, DN 50 X 40 MM (2" X 1 1/2")</v>
          </cell>
          <cell r="C5205" t="str">
            <v xml:space="preserve">UN    </v>
          </cell>
          <cell r="D5205">
            <v>35.21</v>
          </cell>
        </row>
        <row r="5206">
          <cell r="A5206">
            <v>40368</v>
          </cell>
          <cell r="B5206" t="str">
            <v>NIPLE SEXTAVADO EM ACO PRETO, COM ROSCA BSP, PRESSAO 3.000 LBS, DN 40 MM (1 1/2")</v>
          </cell>
          <cell r="C5206" t="str">
            <v xml:space="preserve">UN    </v>
          </cell>
          <cell r="D5206">
            <v>21.33</v>
          </cell>
        </row>
        <row r="5207">
          <cell r="A5207">
            <v>40369</v>
          </cell>
          <cell r="B5207" t="str">
            <v>LUVA EM ACO CARBONO, SOLDAVEL, PRESSAO 3.000 LBS, DN 50 MM (2")</v>
          </cell>
          <cell r="C5207" t="str">
            <v xml:space="preserve">UN    </v>
          </cell>
          <cell r="D5207">
            <v>27.44</v>
          </cell>
        </row>
        <row r="5208">
          <cell r="A5208">
            <v>40370</v>
          </cell>
          <cell r="B5208" t="str">
            <v>LUVA DE REDUCAO EM ACO CARBONO, COM ENCAIXE PARA SOLDA (SW), PRESSAO 3.000 LBS, DN 60 X 50 MM (2 1/2" X 2")</v>
          </cell>
          <cell r="C5208" t="str">
            <v xml:space="preserve">UN    </v>
          </cell>
          <cell r="D5208">
            <v>70.84</v>
          </cell>
        </row>
        <row r="5209">
          <cell r="A5209">
            <v>40371</v>
          </cell>
          <cell r="B5209" t="str">
            <v>NIPLE SEXTAVADO EM ACO PRETO, COM ROSCA BSP, PRESSAO 3.000 LBS, DN 50 MM (2")</v>
          </cell>
          <cell r="C5209" t="str">
            <v xml:space="preserve">UN    </v>
          </cell>
          <cell r="D5209">
            <v>35.1</v>
          </cell>
        </row>
        <row r="5210">
          <cell r="A5210">
            <v>40372</v>
          </cell>
          <cell r="B5210" t="str">
            <v>LUVA EM ACO CARBONO, SOLDAVEL, PRESSAO 3.000 LBS, DN 65 MM (2 1/2")</v>
          </cell>
          <cell r="C5210" t="str">
            <v xml:space="preserve">UN    </v>
          </cell>
          <cell r="D5210">
            <v>55.14</v>
          </cell>
        </row>
        <row r="5211">
          <cell r="A5211">
            <v>40373</v>
          </cell>
          <cell r="B5211" t="str">
            <v>LUVA DE REDUCAO EM ACO CARBONO, COM ENCAIXE PARA SOLDA (SW), PRESSAO 3.000 LBS, DN 80 X 65 MM (3" X 2 1/2")</v>
          </cell>
          <cell r="C5211" t="str">
            <v xml:space="preserve">UN    </v>
          </cell>
          <cell r="D5211">
            <v>95.79</v>
          </cell>
        </row>
        <row r="5212">
          <cell r="A5212">
            <v>40374</v>
          </cell>
          <cell r="B5212" t="str">
            <v>NIPLE SEXTAVADO EM ACO PRETO, COM ROSCA BSP, PRESSAO 3.000 LBS, DN 65 MM (2 1/2")</v>
          </cell>
          <cell r="C5212" t="str">
            <v xml:space="preserve">UN    </v>
          </cell>
          <cell r="D5212">
            <v>55.76</v>
          </cell>
        </row>
        <row r="5213">
          <cell r="A5213">
            <v>40375</v>
          </cell>
          <cell r="B5213" t="str">
            <v>LUVA EM ACO CARBONO, SOLDAVEL, PRESSAO 3.000 LBS, DN 80 MM (3")</v>
          </cell>
          <cell r="C5213" t="str">
            <v xml:space="preserve">UN    </v>
          </cell>
          <cell r="D5213">
            <v>74.650000000000006</v>
          </cell>
        </row>
        <row r="5214">
          <cell r="A5214">
            <v>40378</v>
          </cell>
          <cell r="B5214" t="str">
            <v>CURVA 90 GRAUS EM ACO PRETO, RAIO CURTO, SOLDAVEL, PRESSAO 3.000 LBS, DN 15 MM (1/2")</v>
          </cell>
          <cell r="C5214" t="str">
            <v xml:space="preserve">UN    </v>
          </cell>
          <cell r="D5214">
            <v>7.95</v>
          </cell>
        </row>
        <row r="5215">
          <cell r="A5215">
            <v>40379</v>
          </cell>
          <cell r="B5215" t="str">
            <v>CURVA 45 GRAUS EM ACO PRETO, SOLDAVEL, PRESSAO 3.000 LBS, DN 15 MM (1/2")</v>
          </cell>
          <cell r="C5215" t="str">
            <v xml:space="preserve">UN    </v>
          </cell>
          <cell r="D5215">
            <v>7.95</v>
          </cell>
        </row>
        <row r="5216">
          <cell r="A5216">
            <v>40380</v>
          </cell>
          <cell r="B5216" t="str">
            <v>CURVA 90 GRAUS EM ACO PRETO, RAIO CURTO, SOLDAVEL, PRESSAO 3.000 LBS, DN 20 MM (3/4")</v>
          </cell>
          <cell r="C5216" t="str">
            <v xml:space="preserve">UN    </v>
          </cell>
          <cell r="D5216">
            <v>10.6</v>
          </cell>
        </row>
        <row r="5217">
          <cell r="A5217">
            <v>40381</v>
          </cell>
          <cell r="B5217" t="str">
            <v>CURVA 45 GRAUS EM ACO PRETO, SOLDAVEL, PRESSAO 3.000 LBS, DN 20 MM (3/4")</v>
          </cell>
          <cell r="C5217" t="str">
            <v xml:space="preserve">UN    </v>
          </cell>
          <cell r="D5217">
            <v>10.6</v>
          </cell>
        </row>
        <row r="5218">
          <cell r="A5218">
            <v>40382</v>
          </cell>
          <cell r="B5218" t="str">
            <v>CURVA 90 GRAUS EM ACO PRETO, RAIO CURTO, SOLDAVEL, PRESSAO 3.000 LBS, DN 25 MM (1")</v>
          </cell>
          <cell r="C5218" t="str">
            <v xml:space="preserve">UN    </v>
          </cell>
          <cell r="D5218">
            <v>15.05</v>
          </cell>
        </row>
        <row r="5219">
          <cell r="A5219">
            <v>40383</v>
          </cell>
          <cell r="B5219" t="str">
            <v>CURVA 90 GRAUS EM ACO PRETO, RAIO CURTO, SOLDAVEL, PRESSAO 3.000 LBS, DN 32 MM (1 1/4")</v>
          </cell>
          <cell r="C5219" t="str">
            <v xml:space="preserve">UN    </v>
          </cell>
          <cell r="D5219">
            <v>23.01</v>
          </cell>
        </row>
        <row r="5220">
          <cell r="A5220">
            <v>40384</v>
          </cell>
          <cell r="B5220" t="str">
            <v>CURVA 45 GRAUS EM ACO PRETO, SOLDAVEL, PRESSAO 3.000 LBS, DN 32 MM (1 1/4")</v>
          </cell>
          <cell r="C5220" t="str">
            <v xml:space="preserve">UN    </v>
          </cell>
          <cell r="D5220">
            <v>23.01</v>
          </cell>
        </row>
        <row r="5221">
          <cell r="A5221">
            <v>40385</v>
          </cell>
          <cell r="B5221" t="str">
            <v>CURVA 90 GRAUS EM ACO PRETO, RAIO CURTO, SOLDAVEL, PRESSAO 3.000 LBS, DN 40 MM (1 1/2")</v>
          </cell>
          <cell r="C5221" t="str">
            <v xml:space="preserve">UN    </v>
          </cell>
          <cell r="D5221">
            <v>33.61</v>
          </cell>
        </row>
        <row r="5222">
          <cell r="A5222">
            <v>40386</v>
          </cell>
          <cell r="B5222" t="str">
            <v>CURVA 45 GRAUS EM ACO PRETO, SOLDAVEL, PRESSAO 3.000 LBS, DN 40 MM (1 1/2")</v>
          </cell>
          <cell r="C5222" t="str">
            <v xml:space="preserve">UN    </v>
          </cell>
          <cell r="D5222">
            <v>33.61</v>
          </cell>
        </row>
        <row r="5223">
          <cell r="A5223">
            <v>40387</v>
          </cell>
          <cell r="B5223" t="str">
            <v>CURVA 90 GRAUS EM ACO PRETO, RAIO CURTO, SOLDAVEL, PRESSAO 3.000 LBS, DN 50 MM (2")</v>
          </cell>
          <cell r="C5223" t="str">
            <v xml:space="preserve">UN    </v>
          </cell>
          <cell r="D5223">
            <v>52.22</v>
          </cell>
        </row>
        <row r="5224">
          <cell r="A5224">
            <v>40388</v>
          </cell>
          <cell r="B5224" t="str">
            <v>CURVA 45 GRAUS EM ACO PRETO, SOLDAVEL, PRESSAO 3.000 LBS, DN 50 MM (2")</v>
          </cell>
          <cell r="C5224" t="str">
            <v xml:space="preserve">UN    </v>
          </cell>
          <cell r="D5224">
            <v>47.79</v>
          </cell>
        </row>
        <row r="5225">
          <cell r="A5225">
            <v>40389</v>
          </cell>
          <cell r="B5225" t="str">
            <v>CURVA 45 GRAUS EM ACO PRETO, SOLDAVEL, PRESSAO 3.000 LBS, DN 65 MM (2 1/2")</v>
          </cell>
          <cell r="C5225" t="str">
            <v xml:space="preserve">UN    </v>
          </cell>
          <cell r="D5225">
            <v>95.48</v>
          </cell>
        </row>
        <row r="5226">
          <cell r="A5226">
            <v>40390</v>
          </cell>
          <cell r="B5226" t="str">
            <v>CURVA 90 GRAUS EM ACO PRETO, RAIO CURTO, SOLDAVEL, PRESSAO 3.000 LBS, DN 80 MM (3")</v>
          </cell>
          <cell r="C5226" t="str">
            <v xml:space="preserve">UN    </v>
          </cell>
          <cell r="D5226">
            <v>216.01</v>
          </cell>
        </row>
        <row r="5227">
          <cell r="A5227">
            <v>40391</v>
          </cell>
          <cell r="B5227" t="str">
            <v>CURVA 45 GRAUS EM ACO PRETO, SOLDAVEL, PRESSAO 3.000 LBS, DN 80 MM (3")</v>
          </cell>
          <cell r="C5227" t="str">
            <v xml:space="preserve">UN    </v>
          </cell>
          <cell r="D5227">
            <v>247.81</v>
          </cell>
        </row>
        <row r="5228">
          <cell r="A5228">
            <v>40392</v>
          </cell>
          <cell r="B5228" t="str">
            <v>TE 90 GRAUS EM ACO PRETO, SOLDAVEL, PRESSAO 3.000 LBS, DN 15 MM (1/2")</v>
          </cell>
          <cell r="C5228" t="str">
            <v xml:space="preserve">UN    </v>
          </cell>
          <cell r="D5228">
            <v>12.23</v>
          </cell>
        </row>
        <row r="5229">
          <cell r="A5229">
            <v>40393</v>
          </cell>
          <cell r="B5229" t="str">
            <v>TE 90 GRAUS EM ACO PRETO, SOLDAVEL, PRESSAO 3.000 LBS, DN 20 MM (3/4")</v>
          </cell>
          <cell r="C5229" t="str">
            <v xml:space="preserve">UN    </v>
          </cell>
          <cell r="D5229">
            <v>15.76</v>
          </cell>
        </row>
        <row r="5230">
          <cell r="A5230">
            <v>40394</v>
          </cell>
          <cell r="B5230" t="str">
            <v>TE 90 GRAUS EM ACO PRETO, SOLDAVEL, PRESSAO 3.000 LBS, DN 25 MM (1")</v>
          </cell>
          <cell r="C5230" t="str">
            <v xml:space="preserve">UN    </v>
          </cell>
          <cell r="D5230">
            <v>24.76</v>
          </cell>
        </row>
        <row r="5231">
          <cell r="A5231">
            <v>40395</v>
          </cell>
          <cell r="B5231" t="str">
            <v>TE 90 GRAUS EM ACO PRETO, SOLDAVEL, PRESSAO 3.000 LBS, DN 32 MM (1 1/4")</v>
          </cell>
          <cell r="C5231" t="str">
            <v xml:space="preserve">UN    </v>
          </cell>
          <cell r="D5231">
            <v>38.03</v>
          </cell>
        </row>
        <row r="5232">
          <cell r="A5232">
            <v>40396</v>
          </cell>
          <cell r="B5232" t="str">
            <v>TE 90 GRAUS EM ACO PRETO, SOLDAVEL, PRESSAO 3.000 LBS, DN 40 MM (1 1/2")</v>
          </cell>
          <cell r="C5232" t="str">
            <v xml:space="preserve">UN    </v>
          </cell>
          <cell r="D5232">
            <v>49.55</v>
          </cell>
        </row>
        <row r="5233">
          <cell r="A5233">
            <v>40397</v>
          </cell>
          <cell r="B5233" t="str">
            <v>TE 90 GRAUS EM ACO PRETO, SOLDAVEL, PRESSAO 3.000 LBS, DN 50 MM (2")</v>
          </cell>
          <cell r="C5233" t="str">
            <v xml:space="preserve">UN    </v>
          </cell>
          <cell r="D5233">
            <v>81.41</v>
          </cell>
        </row>
        <row r="5234">
          <cell r="A5234">
            <v>40398</v>
          </cell>
          <cell r="B5234" t="str">
            <v>TE 90 GRAUS EM ACO PRETO, SOLDAVEL, PRESSAO 3.000 LBS, DN 65 MM (2 1/2")</v>
          </cell>
          <cell r="C5234" t="str">
            <v xml:space="preserve">UN    </v>
          </cell>
          <cell r="D5234">
            <v>158.97999999999999</v>
          </cell>
        </row>
        <row r="5235">
          <cell r="A5235">
            <v>40399</v>
          </cell>
          <cell r="B5235" t="str">
            <v>TE 90 GRAUS EM ACO PRETO, SOLDAVEL, PRESSAO 3.000 LBS, DN 80 MM (3")</v>
          </cell>
          <cell r="C5235" t="str">
            <v xml:space="preserve">UN    </v>
          </cell>
          <cell r="D5235">
            <v>260.08</v>
          </cell>
        </row>
        <row r="5236">
          <cell r="A5236">
            <v>40400</v>
          </cell>
          <cell r="B5236" t="str">
            <v>ELETRODUTO FLEXIVEL PLANO EM PEAD, COR PRETA E LARANJA, DIAMETRO 25 MM</v>
          </cell>
          <cell r="C5236" t="str">
            <v xml:space="preserve">M     </v>
          </cell>
          <cell r="D5236">
            <v>0.98</v>
          </cell>
        </row>
        <row r="5237">
          <cell r="A5237">
            <v>40401</v>
          </cell>
          <cell r="B5237" t="str">
            <v>ELETRODUTO FLEXIVEL PLANO EM PEAD, COR PRETA E LARANJA,  DIAMETRO 32 MM</v>
          </cell>
          <cell r="C5237" t="str">
            <v xml:space="preserve">M     </v>
          </cell>
          <cell r="D5237">
            <v>1.44</v>
          </cell>
        </row>
        <row r="5238">
          <cell r="A5238">
            <v>40402</v>
          </cell>
          <cell r="B5238" t="str">
            <v>ELETRODUTO FLEXIVEL PLANO EM PEAD, COR PRETA E LARANJA,  DIAMETRO 40 MM</v>
          </cell>
          <cell r="C5238" t="str">
            <v xml:space="preserve">M     </v>
          </cell>
          <cell r="D5238">
            <v>1.85</v>
          </cell>
        </row>
        <row r="5239">
          <cell r="A5239">
            <v>40406</v>
          </cell>
          <cell r="B5239" t="str">
            <v>PERFURATRIZ MANUAL, TORQUE MAXIMO 55 KGF.M, POTENCIA 5 CV, COM DIAMETRO MAXIMO 8 1/2" (INCLUI SUPORTE/CHASSI TIPO MESA)</v>
          </cell>
          <cell r="C5239" t="str">
            <v xml:space="preserve">UN    </v>
          </cell>
          <cell r="D5239">
            <v>55289.2</v>
          </cell>
        </row>
        <row r="5240">
          <cell r="A5240">
            <v>40408</v>
          </cell>
          <cell r="B5240" t="str">
            <v>CURVA 180 GRAUS, DE PVC RIGIDO ROSCAVEL, DE 1 1/4", PARA ELETRODUTO</v>
          </cell>
          <cell r="C5240" t="str">
            <v xml:space="preserve">UN    </v>
          </cell>
          <cell r="D5240">
            <v>4.51</v>
          </cell>
        </row>
        <row r="5241">
          <cell r="A5241">
            <v>40409</v>
          </cell>
          <cell r="B5241" t="str">
            <v>CURVA 180 GRAUS, DE PVC RIGIDO ROSCAVEL, DE 1/2", PARA ELETRODUTO</v>
          </cell>
          <cell r="C5241" t="str">
            <v xml:space="preserve">UN    </v>
          </cell>
          <cell r="D5241">
            <v>1.59</v>
          </cell>
        </row>
        <row r="5242">
          <cell r="A5242">
            <v>40410</v>
          </cell>
          <cell r="B5242" t="str">
            <v>ACOPLAMENTO RIGIDO EM FERRO FUNDIDO PARA SISTEMA DE TUBULACAO RANHURADA, DN 50 MM (2")</v>
          </cell>
          <cell r="C5242" t="str">
            <v xml:space="preserve">UN    </v>
          </cell>
          <cell r="D5242">
            <v>13.75</v>
          </cell>
        </row>
        <row r="5243">
          <cell r="A5243">
            <v>40411</v>
          </cell>
          <cell r="B5243" t="str">
            <v>ACOPLAMENTO RIGIDO EM FERRO FUNDIDO PARA SISTEMA DE TUBULACAO RANHURADA, DN 65 MM (2 1/2")</v>
          </cell>
          <cell r="C5243" t="str">
            <v xml:space="preserve">UN    </v>
          </cell>
          <cell r="D5243">
            <v>14.92</v>
          </cell>
        </row>
        <row r="5244">
          <cell r="A5244">
            <v>40412</v>
          </cell>
          <cell r="B5244" t="str">
            <v>ACOPLAMENTO RIGIDO EMFERRO FUNDIDO PARA SISTEMA DE TUBULACAO RANHURADA, DN 80 MM (3")</v>
          </cell>
          <cell r="C5244" t="str">
            <v xml:space="preserve">UN    </v>
          </cell>
          <cell r="D5244">
            <v>16.739999999999998</v>
          </cell>
        </row>
        <row r="5245">
          <cell r="A5245">
            <v>40413</v>
          </cell>
          <cell r="B5245" t="str">
            <v>CURVA 90 GRAUS RANHURADA EM FERRO FUNDIDO, DN 50 MM (2")</v>
          </cell>
          <cell r="C5245" t="str">
            <v xml:space="preserve">UN    </v>
          </cell>
          <cell r="D5245">
            <v>13.07</v>
          </cell>
        </row>
        <row r="5246">
          <cell r="A5246">
            <v>40414</v>
          </cell>
          <cell r="B5246" t="str">
            <v>CURVA 45 GRAUS RANHURADA EM FERRO FUNDIDO, DN 50 MM (2")</v>
          </cell>
          <cell r="C5246" t="str">
            <v xml:space="preserve">UN    </v>
          </cell>
          <cell r="D5246">
            <v>12.03</v>
          </cell>
        </row>
        <row r="5247">
          <cell r="A5247">
            <v>40415</v>
          </cell>
          <cell r="B5247" t="str">
            <v>CURVA 90 GRAUS RANHURADA EM FERRO FUNDIDO, DN 65 MM (2 1/2")</v>
          </cell>
          <cell r="C5247" t="str">
            <v xml:space="preserve">UN    </v>
          </cell>
          <cell r="D5247">
            <v>18.63</v>
          </cell>
        </row>
        <row r="5248">
          <cell r="A5248">
            <v>40416</v>
          </cell>
          <cell r="B5248" t="str">
            <v>CURVA 45 GRAUS RANHURADA EM FERRO FUNDIDO, DN 65 MM (2 1/2")</v>
          </cell>
          <cell r="C5248" t="str">
            <v xml:space="preserve">UN    </v>
          </cell>
          <cell r="D5248">
            <v>16.64</v>
          </cell>
        </row>
        <row r="5249">
          <cell r="A5249">
            <v>40417</v>
          </cell>
          <cell r="B5249" t="str">
            <v>CURVA 90 GRAUS RANHURADA EM FERRO FUNDIDO, DN 80 MM (3")</v>
          </cell>
          <cell r="C5249" t="str">
            <v xml:space="preserve">UN    </v>
          </cell>
          <cell r="D5249">
            <v>21.98</v>
          </cell>
        </row>
        <row r="5250">
          <cell r="A5250">
            <v>40418</v>
          </cell>
          <cell r="B5250" t="str">
            <v>CURVA 45 GRAUS RANHURADA EM FERRO FUNDIDO, DN 80 MM (3")</v>
          </cell>
          <cell r="C5250" t="str">
            <v xml:space="preserve">UN    </v>
          </cell>
          <cell r="D5250">
            <v>19.84</v>
          </cell>
        </row>
        <row r="5251">
          <cell r="A5251">
            <v>40419</v>
          </cell>
          <cell r="B5251" t="str">
            <v>TE RANHURADO EM FERRO FUNDIDO, DN 50 (2")</v>
          </cell>
          <cell r="C5251" t="str">
            <v xml:space="preserve">UN    </v>
          </cell>
          <cell r="D5251">
            <v>21.42</v>
          </cell>
        </row>
        <row r="5252">
          <cell r="A5252">
            <v>40420</v>
          </cell>
          <cell r="B5252" t="str">
            <v>TE RANHURADO EM FERRO FUNDIDO, DN 65 (2 1/2")</v>
          </cell>
          <cell r="C5252" t="str">
            <v xml:space="preserve">UN    </v>
          </cell>
          <cell r="D5252">
            <v>31.25</v>
          </cell>
        </row>
        <row r="5253">
          <cell r="A5253">
            <v>40421</v>
          </cell>
          <cell r="B5253" t="str">
            <v>TE RANHURADO EM FERRO FUNDIDO, DN 80 (3")</v>
          </cell>
          <cell r="C5253" t="str">
            <v xml:space="preserve">UN    </v>
          </cell>
          <cell r="D5253">
            <v>33.26</v>
          </cell>
        </row>
        <row r="5254">
          <cell r="A5254">
            <v>40422</v>
          </cell>
          <cell r="B5254" t="str">
            <v>CURVA 90 GRAUS EM ACO PRETO, RAIO CURTO, SOLDAVEL, PRESSAO 3.000 LBS, DN 65 MM (2 1/2")</v>
          </cell>
          <cell r="C5254" t="str">
            <v xml:space="preserve">UN    </v>
          </cell>
          <cell r="D5254">
            <v>102.56</v>
          </cell>
        </row>
        <row r="5255">
          <cell r="A5255">
            <v>40423</v>
          </cell>
          <cell r="B5255" t="str">
            <v>CURVA 45 GRAUS EM ACO PRETO, SOLDAVEL, PRESSAO 3.000 LBS, DN 25 MM (1")</v>
          </cell>
          <cell r="C5255" t="str">
            <v xml:space="preserve">UN    </v>
          </cell>
          <cell r="D5255">
            <v>15.05</v>
          </cell>
        </row>
        <row r="5256">
          <cell r="A5256">
            <v>40424</v>
          </cell>
          <cell r="B5256" t="str">
            <v>CHAPA DE ACO CARBONO LAMINADO A QUENTE, QUALIDADE ESTRUTURAL, BITOLA 3/16", E =4,75 MM (37,29 KG/M2)</v>
          </cell>
          <cell r="C5256" t="str">
            <v xml:space="preserve">KG    </v>
          </cell>
          <cell r="D5256">
            <v>6.32</v>
          </cell>
        </row>
        <row r="5257">
          <cell r="A5257">
            <v>40425</v>
          </cell>
          <cell r="B5257" t="str">
            <v>CHAPA DE ACO GROSSA, SAE 1020, BITOLA 1/4", E = 6,35 MM (49,85 KG/M2)</v>
          </cell>
          <cell r="C5257" t="str">
            <v xml:space="preserve">KG    </v>
          </cell>
          <cell r="D5257">
            <v>6.36</v>
          </cell>
        </row>
        <row r="5258">
          <cell r="A5258">
            <v>40432</v>
          </cell>
          <cell r="B5258" t="str">
            <v>ESPACADOR / SEPARADOR DE BARRA , METALICO, TIPO CARAMBOLA, PARA TIRANTES, 25 X 84 MM</v>
          </cell>
          <cell r="C5258" t="str">
            <v xml:space="preserve">UN    </v>
          </cell>
          <cell r="D5258">
            <v>1.85</v>
          </cell>
        </row>
        <row r="5259">
          <cell r="A5259">
            <v>40433</v>
          </cell>
          <cell r="B5259" t="str">
            <v>ESPACADOR/SEPARADOR DE CORDOALHA TIPO DISCO 12 FUROS DE 14 MM, PARA TIRANTES</v>
          </cell>
          <cell r="C5259" t="str">
            <v xml:space="preserve">UN    </v>
          </cell>
          <cell r="D5259">
            <v>1.03</v>
          </cell>
        </row>
        <row r="5260">
          <cell r="A5260">
            <v>40435</v>
          </cell>
          <cell r="B5260" t="str">
            <v>PERFURATRIZ SOBRE ESTEIRA, TORQUE MAXIMO DE 600 KGF, POTENCIA ENTRE 50 E 60 HP, DIAMETRO MAXIMO DE 10"</v>
          </cell>
          <cell r="C5260" t="str">
            <v xml:space="preserve">UN    </v>
          </cell>
          <cell r="D5260">
            <v>430500</v>
          </cell>
        </row>
        <row r="5261">
          <cell r="A5261">
            <v>40436</v>
          </cell>
          <cell r="B5261" t="str">
            <v>GABIAO TIPO CAIXA, MALHA HEXAGONAL 8 X 10 CM (ZN/AL), FIO DE 2,7 MM, DIMENSOES 5,0 X 1,0 X 1,0 M (C X L X A)</v>
          </cell>
          <cell r="C5261" t="str">
            <v xml:space="preserve">M3    </v>
          </cell>
          <cell r="D5261">
            <v>234.33</v>
          </cell>
        </row>
        <row r="5262">
          <cell r="A5262">
            <v>40438</v>
          </cell>
          <cell r="B5262" t="str">
            <v>GABIAO TIPO CAIXA, MALHA HEXAGONAL 8 X 10 CM (ZN/AL), FIO DE 2,7 MM, DIMENSOES 2,0 X 1,0 X 1,0 M (C X L X A)</v>
          </cell>
          <cell r="C5262" t="str">
            <v xml:space="preserve">M3    </v>
          </cell>
          <cell r="D5262">
            <v>187.93</v>
          </cell>
        </row>
        <row r="5263">
          <cell r="A5263">
            <v>40439</v>
          </cell>
          <cell r="B5263" t="str">
            <v>GABIAO TIPO CAIXA, MALHA HEXAGONAL 8 X 10 CM (ZN/AL), FIO DE 2,7 MM, DIMENSOES 5,0 X 1,0 X 0,5 M (C X L X A)</v>
          </cell>
          <cell r="C5263" t="str">
            <v xml:space="preserve">M3    </v>
          </cell>
          <cell r="D5263">
            <v>320.43</v>
          </cell>
        </row>
        <row r="5264">
          <cell r="A5264">
            <v>40440</v>
          </cell>
          <cell r="B5264" t="str">
            <v>GABIAO TIPO CAIXA PARA SOLO REFORCADO, MALHA HEXAGONAL 8 X 10 CM (ZN/ AL + PVC), FIO 2,7 MM, DIMENSOES 2,0 X 1,0 X 0,5 M, COM CAUDA DE 4,0 M</v>
          </cell>
          <cell r="C5264" t="str">
            <v xml:space="preserve">M3    </v>
          </cell>
          <cell r="D5264">
            <v>420.29</v>
          </cell>
        </row>
        <row r="5265">
          <cell r="A5265">
            <v>40441</v>
          </cell>
          <cell r="B5265" t="str">
            <v>GABIAO TIPO CAIXA PARA SOLO REFORCADO, MALHA HEXAGONAL 8 X 10 CM (ZN/ AL + PVC), FIO 2,7 MM, DIMENSOES 2,0 X 1,0 X 1,0 M, COM CAUDA DE 4,0 M</v>
          </cell>
          <cell r="C5265" t="str">
            <v xml:space="preserve">M3    </v>
          </cell>
          <cell r="D5265">
            <v>268.33</v>
          </cell>
        </row>
        <row r="5266">
          <cell r="A5266">
            <v>40449</v>
          </cell>
          <cell r="B5266" t="str">
            <v>GABIAO TIPO CAIXA TRAPEZOIDAL, MALHA HEXAGONAL 10 X 12 CM (ZN/AL + PVC) FIO 2,7 MM, FACE COM 65 GRAUS, DIMENSOES 2,0 X 1,5 X 1,0 M (C X L X A)</v>
          </cell>
          <cell r="C5266" t="str">
            <v xml:space="preserve">M3    </v>
          </cell>
          <cell r="D5266">
            <v>225.58</v>
          </cell>
        </row>
        <row r="5267">
          <cell r="A5267">
            <v>40451</v>
          </cell>
          <cell r="B5267" t="str">
            <v>GABIAO MANTA (COLCHAO) MALHA HEXAGONAL 6 X 8 CM (ZN/AL + PVC), FIO 2,0 MM, DIMENSOES 5,0 X 2,0 X 0,17 M (C X L X A)</v>
          </cell>
          <cell r="C5267" t="str">
            <v xml:space="preserve">M2    </v>
          </cell>
          <cell r="D5267">
            <v>84.42</v>
          </cell>
        </row>
        <row r="5268">
          <cell r="A5268">
            <v>40452</v>
          </cell>
          <cell r="B5268" t="str">
            <v>GABIAO MANTA (COLCHAO) MALHA HEXAGONAL 6 X 8 CM (ZN/AL + PVC), FIO 2,0 MM, DIMENSOES 5,0 X 2,0 X 0,30 M (C X L X A)</v>
          </cell>
          <cell r="C5268" t="str">
            <v xml:space="preserve">M2    </v>
          </cell>
          <cell r="D5268">
            <v>100.19</v>
          </cell>
        </row>
        <row r="5269">
          <cell r="A5269">
            <v>40453</v>
          </cell>
          <cell r="B5269" t="str">
            <v>GABIAO MANTA (COLCHAO) MALHA HEXAGONAL 6 X 8 CM (ZN/AL + PVC), FIO 2,0 MM, DIMENSOES 5,0 X 2,0 X 0,23 M (C X L X A)</v>
          </cell>
          <cell r="C5269" t="str">
            <v xml:space="preserve">M2    </v>
          </cell>
          <cell r="D5269">
            <v>91.34</v>
          </cell>
        </row>
        <row r="5270">
          <cell r="A5270">
            <v>40514</v>
          </cell>
          <cell r="B5270" t="str">
            <v>VERNIZ POLIURETANO BRILHANTE PARA MADEIRA, SEM FILTRO SOLAR, USO INTERNO E EXTERNO</v>
          </cell>
          <cell r="C5270" t="str">
            <v xml:space="preserve">L     </v>
          </cell>
          <cell r="D5270">
            <v>21.04</v>
          </cell>
        </row>
        <row r="5271">
          <cell r="A5271">
            <v>40515</v>
          </cell>
          <cell r="B5271" t="str">
            <v>BLOQUETE/PISO DE CONCRETO - MODELO PISOGRAMA/CONCREGRAMA/PAVI-GRADE/GRAMEIRO, *60  CM X 45* CM, E =  *7* CM, COR NATURAL</v>
          </cell>
          <cell r="C5271" t="str">
            <v xml:space="preserve">M2    </v>
          </cell>
          <cell r="D5271">
            <v>61.59</v>
          </cell>
        </row>
        <row r="5272">
          <cell r="A5272">
            <v>40516</v>
          </cell>
          <cell r="B5272" t="str">
            <v>BLOQUETE/PISO DE CONCRETO - MODELO PISOGRAMA/CONCREGRAMA/PAVI-GRADE/GRAMEIRO, *60  CM X 45* CM, E =  *9* CM, COR NATURAL</v>
          </cell>
          <cell r="C5272" t="str">
            <v xml:space="preserve">M2    </v>
          </cell>
          <cell r="D5272">
            <v>73.34</v>
          </cell>
        </row>
        <row r="5273">
          <cell r="A5273">
            <v>40517</v>
          </cell>
          <cell r="B5273" t="str">
            <v>BLOQUETE/PISO DE CONCRETO - MODELO BLOCO PISOGRAMA/CONCREGRAMA 2 FUROS, *35  CM X 15* CM, E =  *6* CM, COR NATURAL</v>
          </cell>
          <cell r="C5273" t="str">
            <v xml:space="preserve">M2    </v>
          </cell>
          <cell r="D5273">
            <v>48.69</v>
          </cell>
        </row>
        <row r="5274">
          <cell r="A5274">
            <v>40519</v>
          </cell>
          <cell r="B5274" t="str">
            <v>CORTADEIRA HIDRAULICA DE VERGALHAO, PARA ACO DE DIAMETRO ATE 50 MM, MOTOR ELETRICO TRIFASICO, POTENCIA DE 5,5 HP A 7,5 HP</v>
          </cell>
          <cell r="C5274" t="str">
            <v xml:space="preserve">UN    </v>
          </cell>
          <cell r="D5274">
            <v>95291.25</v>
          </cell>
        </row>
        <row r="5275">
          <cell r="A5275">
            <v>40520</v>
          </cell>
          <cell r="B5275" t="str">
            <v>BLOQUETE/PISO DE CONCRETO - MODELO BLOCO PISOGRAMA/CONCREGRAMA 2 FUROS, *35  CM X 15* CM, E =  *8* CM, COR NATURAL</v>
          </cell>
          <cell r="C5275" t="str">
            <v xml:space="preserve">M2    </v>
          </cell>
          <cell r="D5275">
            <v>51.01</v>
          </cell>
        </row>
        <row r="5276">
          <cell r="A5276">
            <v>40521</v>
          </cell>
          <cell r="B5276" t="str">
            <v>DOBRADEIRA ELETROMECANICA DE VERGALHAO, PARA ACO DE DIAMETRO ATE 1 1/2 "Â, MOTOR ELETRICO TRIFASICO, POTENCIA DE 3 HP ATE 5 HP</v>
          </cell>
          <cell r="C5276" t="str">
            <v xml:space="preserve">UN    </v>
          </cell>
          <cell r="D5276">
            <v>100993.4</v>
          </cell>
        </row>
        <row r="5277">
          <cell r="A5277">
            <v>40524</v>
          </cell>
          <cell r="B5277" t="str">
            <v>BLOQUETE/PISO INTERTRAVADO DE CONCRETO - MODELO RETANGULAR/TIJOLINHO/PAVER/HOLANDES/PARALELEPIPEDO, 20 CM X 10 CM, E = 10 CM, RESISTENCIA DE 35 MPA (NBR 9781), COR NATURAL</v>
          </cell>
          <cell r="C5277" t="str">
            <v xml:space="preserve">M2    </v>
          </cell>
          <cell r="D5277">
            <v>52.17</v>
          </cell>
        </row>
        <row r="5278">
          <cell r="A5278">
            <v>40525</v>
          </cell>
          <cell r="B5278" t="str">
            <v>BLOQUETE/PISO INTERTRAVADO DE CONCRETO - MODELO ONDA/16 FACES/UNISTEIN/PAVIS, *22 CM X *11 CM, E = 10 CM, RESISTENCIA DE 35 MPA (NBR 9781), COR NATURAL</v>
          </cell>
          <cell r="C5278" t="str">
            <v xml:space="preserve">M2    </v>
          </cell>
          <cell r="D5278">
            <v>52.17</v>
          </cell>
        </row>
        <row r="5279">
          <cell r="A5279">
            <v>40527</v>
          </cell>
          <cell r="B5279" t="str">
            <v>GUINCHO DE ALAVANCA MANUAL, CAPACIDADE DE 1,6 T, COM 20 M DE CABO DE ACO (AQUISICAO)</v>
          </cell>
          <cell r="C5279" t="str">
            <v xml:space="preserve">UN    </v>
          </cell>
          <cell r="D5279">
            <v>2522.89</v>
          </cell>
        </row>
        <row r="5280">
          <cell r="A5280">
            <v>40529</v>
          </cell>
          <cell r="B5280" t="str">
            <v>BLOQUETE/PISO INTERTRAVADO DE CONCRETO - MODELO ONDA/16 FACES/UNISTEIN/PAVIS, *22 CM X *11 CM, E = 10 CM, RESISTENCIA DE 50 MPA (NBR 9781), COR NATURAL</v>
          </cell>
          <cell r="C5280" t="str">
            <v xml:space="preserve">M2    </v>
          </cell>
          <cell r="D5280">
            <v>57.27</v>
          </cell>
        </row>
        <row r="5281">
          <cell r="A5281">
            <v>40534</v>
          </cell>
          <cell r="B5281" t="str">
            <v>MONTANTE EM BARRA CHATA ACO GALVANIZADO, *65 X 8* MM, ALTURA *1420* MM, PINTURA ELETROSTATICA, COR PRETA</v>
          </cell>
          <cell r="C5281" t="str">
            <v xml:space="preserve">UN    </v>
          </cell>
          <cell r="D5281">
            <v>151.22999999999999</v>
          </cell>
        </row>
        <row r="5282">
          <cell r="A5282">
            <v>40535</v>
          </cell>
          <cell r="B5282" t="str">
            <v>PERFIL "U" SIMPLES DE ACO GALVANIZADO DOBRADO 75 X *40* MM, E = 2,65 MM</v>
          </cell>
          <cell r="C5282" t="str">
            <v xml:space="preserve">KG    </v>
          </cell>
          <cell r="D5282">
            <v>4.58</v>
          </cell>
        </row>
        <row r="5283">
          <cell r="A5283">
            <v>40536</v>
          </cell>
          <cell r="B5283" t="str">
            <v>PERFIL "U" ENRIJECIDO DE ACO GALVANIZADO, DOBRADO, 150 X 60 X 20 MM, E = 3,00 MM</v>
          </cell>
          <cell r="C5283" t="str">
            <v xml:space="preserve">KG    </v>
          </cell>
          <cell r="D5283">
            <v>4.58</v>
          </cell>
        </row>
        <row r="5284">
          <cell r="A5284">
            <v>40537</v>
          </cell>
          <cell r="B5284" t="str">
            <v>PERFIL "U" ENRIJECIDO DE  ACO GALVANIZADO, DOBRADO, 200 X 75 X 25 MM, E = 3,75 MM</v>
          </cell>
          <cell r="C5284" t="str">
            <v xml:space="preserve">KG    </v>
          </cell>
          <cell r="D5284">
            <v>4.58</v>
          </cell>
        </row>
        <row r="5285">
          <cell r="A5285">
            <v>40547</v>
          </cell>
          <cell r="B5285" t="str">
            <v>PARAFUSO ZINCADO, AUTOBROCANTE, FLANGEADO, 4,2 X 19"</v>
          </cell>
          <cell r="C5285" t="str">
            <v xml:space="preserve">CENTO </v>
          </cell>
          <cell r="D5285">
            <v>11.99</v>
          </cell>
        </row>
        <row r="5286">
          <cell r="A5286">
            <v>40549</v>
          </cell>
          <cell r="B5286" t="str">
            <v>PARAFUSO, COMUM, ASTM A307, SEXTAVADO, DIAMETRO 1/2" (12,7 MM), COMPRIMENTO 1" (25,4 MM)</v>
          </cell>
          <cell r="C5286" t="str">
            <v xml:space="preserve">CENTO </v>
          </cell>
          <cell r="D5286">
            <v>81.39</v>
          </cell>
        </row>
        <row r="5287">
          <cell r="A5287">
            <v>40552</v>
          </cell>
          <cell r="B5287" t="str">
            <v>PARAFUSO, AUTO ATARRACHANTE, CABECA CHATA, FENDA SIMPLES, 1/4 (6,35 MM) X 25 MM</v>
          </cell>
          <cell r="C5287" t="str">
            <v xml:space="preserve">CENTO </v>
          </cell>
          <cell r="D5287">
            <v>20.56</v>
          </cell>
        </row>
        <row r="5288">
          <cell r="A5288">
            <v>40553</v>
          </cell>
          <cell r="B5288" t="str">
            <v>AGREGADO RECICLADO (RCD), CLASSE A, CINZA, TIPO RACHAO RECICLADO</v>
          </cell>
          <cell r="C5288" t="str">
            <v xml:space="preserve">M3    </v>
          </cell>
          <cell r="D5288">
            <v>32.5</v>
          </cell>
        </row>
        <row r="5289">
          <cell r="A5289">
            <v>40555</v>
          </cell>
          <cell r="B5289" t="str">
            <v>GUARNICAO/MOLDURA DE ACABAMENTO PARA ESQUADRIA DE ALUMINIO ANODIZADO NATURAL, PARA 1 FACE (COLETADO CAIXA)</v>
          </cell>
          <cell r="C5289" t="str">
            <v xml:space="preserve">M     </v>
          </cell>
          <cell r="D5289">
            <v>40.06</v>
          </cell>
        </row>
        <row r="5290">
          <cell r="A5290">
            <v>40568</v>
          </cell>
          <cell r="B5290" t="str">
            <v>PREGO DE ACO POLIDO COM CABECA 22 X 48 (4 1/4 X 5)</v>
          </cell>
          <cell r="C5290" t="str">
            <v xml:space="preserve">KG    </v>
          </cell>
          <cell r="D5290">
            <v>8.94</v>
          </cell>
        </row>
        <row r="5291">
          <cell r="A5291">
            <v>40598</v>
          </cell>
          <cell r="B5291" t="str">
            <v>PERFIL UDC ("U" DOBRADO DE CHAPA) SIMPLES DE ACO LAMINADO, GALVANIZADO, ASTM A36, 127 X 50 MM, E= 3 MM</v>
          </cell>
          <cell r="C5291" t="str">
            <v xml:space="preserve">KG    </v>
          </cell>
          <cell r="D5291">
            <v>4.58</v>
          </cell>
        </row>
        <row r="5292">
          <cell r="A5292">
            <v>40607</v>
          </cell>
          <cell r="B5292" t="str">
            <v>CANOPLA ACABAMENTO CROMADO PARA INSTALACAO DE SPRINKLER, SOB FORRO, 15 MM</v>
          </cell>
          <cell r="C5292" t="str">
            <v xml:space="preserve">UN    </v>
          </cell>
          <cell r="D5292">
            <v>2.83</v>
          </cell>
        </row>
        <row r="5293">
          <cell r="A5293">
            <v>40623</v>
          </cell>
          <cell r="B5293" t="str">
            <v>CHAPA PARA EMENDA DE VIGA, EM ACO GROSSO, QUALIDADE ESTRUTURAL, BITOLA 3/16 ", E= 4,75 MM, 4 FUROS, LARGURA 45 MM, COMPRIMENTO 500 MM</v>
          </cell>
          <cell r="C5293" t="str">
            <v xml:space="preserve">PAR   </v>
          </cell>
          <cell r="D5293">
            <v>40.119999999999997</v>
          </cell>
        </row>
        <row r="5294">
          <cell r="A5294">
            <v>40624</v>
          </cell>
          <cell r="B5294" t="str">
            <v>TUBO ACO PRETO SEM COSTURA 1 1/2", E= *3,68 MM, SCHEDULE 40, 4,05 KG/M</v>
          </cell>
          <cell r="C5294" t="str">
            <v xml:space="preserve">M     </v>
          </cell>
          <cell r="D5294">
            <v>35.31</v>
          </cell>
        </row>
        <row r="5295">
          <cell r="A5295">
            <v>40626</v>
          </cell>
          <cell r="B5295" t="str">
            <v>TUBO ACO GALVANIZADO COM COSTURA, CLASSE MEDIA, DN 1", E = 3,38 MM, PESO 2,50 KG/M (NBR 5580)</v>
          </cell>
          <cell r="C5295" t="str">
            <v xml:space="preserve">M     </v>
          </cell>
          <cell r="D5295">
            <v>17.73</v>
          </cell>
        </row>
        <row r="5296">
          <cell r="A5296">
            <v>40635</v>
          </cell>
          <cell r="B5296" t="str">
            <v>ESCAVADEIRA HIDRAULICA SOBRE ESTEIRA, COM GARRA GIRATORIA DE MANDIBULAS, PESO OPERACIONAL ENTRE 22,00 E 25,50 TON, POTENCIA LIQUIDA ENTRE 150 E 160 HP</v>
          </cell>
          <cell r="C5296" t="str">
            <v xml:space="preserve">UN    </v>
          </cell>
          <cell r="D5296">
            <v>492462.6</v>
          </cell>
        </row>
        <row r="5297">
          <cell r="A5297">
            <v>40636</v>
          </cell>
          <cell r="B5297" t="str">
            <v>ESCAVADEIRA HIDRAULICA SOBRE ESTEIRAS, CAPACIDADE DA CACAMBA ENTRE 1,20 E 1,50 M3, PESO OPERACIONAL ENTRE 20,00 E 22,00 TON, POTENCIA LIQUIDA ENTRE 150 E 155 HP, EQUIPADA COM CLAMSHELL</v>
          </cell>
          <cell r="C5297" t="str">
            <v xml:space="preserve">UN    </v>
          </cell>
          <cell r="D5297">
            <v>474087.6</v>
          </cell>
        </row>
        <row r="5298">
          <cell r="A5298">
            <v>40637</v>
          </cell>
          <cell r="B5298" t="str">
            <v>MAQUINA DEMARCADORA DE FAIXA DE TRAFEGO A FRIO, AUTOPROPELIDA, MOTOR DIESEL 38 HP</v>
          </cell>
          <cell r="C5298" t="str">
            <v xml:space="preserve">UN    </v>
          </cell>
          <cell r="D5298">
            <v>444393.8</v>
          </cell>
        </row>
        <row r="5299">
          <cell r="A5299">
            <v>40647</v>
          </cell>
          <cell r="B5299" t="str">
            <v>PISO INDUSTRIAL EM CONCRETO ARMADO DE ACABAMENTO POLIDO, ESPESSURA 12 CM (CIMENTO QUEIMADO) (INCLUSO EXECUCAO)</v>
          </cell>
          <cell r="C5299" t="str">
            <v xml:space="preserve">M2    </v>
          </cell>
          <cell r="D5299">
            <v>99.56</v>
          </cell>
        </row>
        <row r="5300">
          <cell r="A5300">
            <v>40648</v>
          </cell>
          <cell r="B5300" t="str">
            <v>PISO EPOXI AUTONIVELANTE, ESPESSURA *4* MM (INCLUSO EXECUCAO)</v>
          </cell>
          <cell r="C5300" t="str">
            <v xml:space="preserve">M2    </v>
          </cell>
          <cell r="D5300">
            <v>121.92</v>
          </cell>
        </row>
        <row r="5301">
          <cell r="A5301">
            <v>40649</v>
          </cell>
          <cell r="B5301" t="str">
            <v>PISO EPOXI MULTILAYER, ESPESSURA *2* MM (INCLUSO EXECUCAO)</v>
          </cell>
          <cell r="C5301" t="str">
            <v xml:space="preserve">M2    </v>
          </cell>
          <cell r="D5301">
            <v>71.010000000000005</v>
          </cell>
        </row>
        <row r="5302">
          <cell r="A5302">
            <v>40650</v>
          </cell>
          <cell r="B5302" t="str">
            <v>PISO FULGET (GRANITO LAVADO) EM PLACAS DE *40 X 40* CM (SEM COLOCACAO)</v>
          </cell>
          <cell r="C5302" t="str">
            <v xml:space="preserve">M2    </v>
          </cell>
          <cell r="D5302">
            <v>91.44</v>
          </cell>
        </row>
        <row r="5303">
          <cell r="A5303">
            <v>40651</v>
          </cell>
          <cell r="B5303" t="str">
            <v>PISO FULGET (GRANITO LAVADO) EM PLACAS DE *75 X 75* CM (SEM COLOCACAO)</v>
          </cell>
          <cell r="C5303" t="str">
            <v xml:space="preserve">M2    </v>
          </cell>
          <cell r="D5303">
            <v>168.65</v>
          </cell>
        </row>
        <row r="5304">
          <cell r="A5304">
            <v>40652</v>
          </cell>
          <cell r="B5304" t="str">
            <v>PISO FULGET (GRANITO LAVADO) MOLDADO IN LOCO (INCLUSO EXECUCAO)</v>
          </cell>
          <cell r="C5304" t="str">
            <v xml:space="preserve">M2    </v>
          </cell>
          <cell r="D5304">
            <v>90.42</v>
          </cell>
        </row>
        <row r="5305">
          <cell r="A5305">
            <v>40653</v>
          </cell>
          <cell r="B5305" t="str">
            <v>PISO KORODUR (INCLUSO EXECUCAO)</v>
          </cell>
          <cell r="C5305" t="str">
            <v xml:space="preserve">M2    </v>
          </cell>
          <cell r="D5305">
            <v>76.2</v>
          </cell>
        </row>
        <row r="5306">
          <cell r="A5306">
            <v>40654</v>
          </cell>
          <cell r="B5306" t="str">
            <v>PISO URETANO, VERSAO REVESTIMENTO AUTONIVELANTE, ESPESSURA VARIÁVEL DE 3 A 4 MM (INCLUSO EXECUCAO)</v>
          </cell>
          <cell r="C5306" t="str">
            <v xml:space="preserve">M2    </v>
          </cell>
          <cell r="D5306">
            <v>118.36</v>
          </cell>
        </row>
        <row r="5307">
          <cell r="A5307">
            <v>40659</v>
          </cell>
          <cell r="B530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7" t="str">
            <v xml:space="preserve">M2    </v>
          </cell>
          <cell r="D5307">
            <v>408.92</v>
          </cell>
        </row>
        <row r="5308">
          <cell r="A5308">
            <v>40660</v>
          </cell>
          <cell r="B530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8" t="str">
            <v xml:space="preserve">M2    </v>
          </cell>
          <cell r="D5308">
            <v>518.25</v>
          </cell>
        </row>
        <row r="5309">
          <cell r="A5309">
            <v>40661</v>
          </cell>
          <cell r="B530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9" t="str">
            <v xml:space="preserve">M2    </v>
          </cell>
          <cell r="D5309">
            <v>318.64</v>
          </cell>
        </row>
        <row r="5310">
          <cell r="A5310">
            <v>40662</v>
          </cell>
          <cell r="B5310" t="str">
            <v>JANELA BASCULANTE EM MADEIRA PINUS/ EUCALIPTO/ TAUARI/ VIROLA OU EQUIVALENTE DA REGIAO, *60 X 60*, CAIXA DO BATENTE/ MARCO E = *10* CM, 2 BASCULAS PARA VIDRO, COM FERRAGENS (SEM VIDRO, SEM GUARNICAO/ALIZAR E SEM ACABAMENTO)</v>
          </cell>
          <cell r="C5310" t="str">
            <v xml:space="preserve">UN    </v>
          </cell>
          <cell r="D5310">
            <v>104.04</v>
          </cell>
        </row>
        <row r="5311">
          <cell r="A5311">
            <v>40664</v>
          </cell>
          <cell r="B5311" t="str">
            <v>PERFIL CARTOLA DE ACO GALVANIZADO, *20 X 30 X 10* MM, E =  0,8 MM</v>
          </cell>
          <cell r="C5311" t="str">
            <v xml:space="preserve">KG    </v>
          </cell>
          <cell r="D5311">
            <v>3.93</v>
          </cell>
        </row>
        <row r="5312">
          <cell r="A5312">
            <v>40671</v>
          </cell>
          <cell r="B5312" t="str">
            <v>PLACA/PISO DE CONCRETO POROSO/ PAVIMENTO PERMEAVEL/BLOCO DRENANTE DE CONCRETO, 40 CM X 40 CM, E = 6 CM, COR NATURAL</v>
          </cell>
          <cell r="C5312" t="str">
            <v xml:space="preserve">M2    </v>
          </cell>
          <cell r="D5312">
            <v>46.26</v>
          </cell>
        </row>
        <row r="5313">
          <cell r="A5313">
            <v>40675</v>
          </cell>
          <cell r="B5313" t="str">
            <v>ASSENTAMENTO DE PEITORIL COM ARGAMASSA DE CIMENTO COLANTE</v>
          </cell>
          <cell r="C5313" t="str">
            <v>M</v>
          </cell>
          <cell r="D5313">
            <v>3.69</v>
          </cell>
        </row>
        <row r="5314">
          <cell r="A5314">
            <v>40699</v>
          </cell>
          <cell r="B5314"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4" t="str">
            <v xml:space="preserve">UN    </v>
          </cell>
          <cell r="D5314">
            <v>6946.14</v>
          </cell>
        </row>
        <row r="5315">
          <cell r="A5315">
            <v>40700</v>
          </cell>
          <cell r="B531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5" t="str">
            <v xml:space="preserve">UN    </v>
          </cell>
          <cell r="D5315">
            <v>16169.7</v>
          </cell>
        </row>
        <row r="5316">
          <cell r="A5316">
            <v>40701</v>
          </cell>
          <cell r="B5316"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6" t="str">
            <v xml:space="preserve">UN    </v>
          </cell>
          <cell r="D5316">
            <v>122817.23</v>
          </cell>
        </row>
        <row r="5317">
          <cell r="A5317">
            <v>40703</v>
          </cell>
          <cell r="B5317" t="str">
            <v>MARTELO DEMOLIDOR ELETRICO, COM POTENCIA DE 2.000 W, FREQUENCIA DE 1.000 IMPACTOS POR MINUTO, FORÇA DE IMPACTO ENTRE 60 E 65 J, PESO DE 30 KG</v>
          </cell>
          <cell r="C5317" t="str">
            <v xml:space="preserve">UN    </v>
          </cell>
          <cell r="D5317">
            <v>8210.17</v>
          </cell>
        </row>
        <row r="5318">
          <cell r="A5318">
            <v>40706</v>
          </cell>
          <cell r="B5318" t="str">
            <v>TELA DE ARAME GALV REVESTIDO EM PVC, QUADRANGULAR / LOSANGULAR,  FIO 1,24 MM (18 BWG), BITOLA = *1,9* MM, MALHA  1,9 X 1,9  CM, H = 2 M</v>
          </cell>
          <cell r="C5318" t="str">
            <v xml:space="preserve">M2    </v>
          </cell>
          <cell r="D5318">
            <v>37.51</v>
          </cell>
        </row>
        <row r="5319">
          <cell r="A5319">
            <v>40707</v>
          </cell>
          <cell r="B5319" t="str">
            <v>TELA DE ARAME GALV REVESTIDO EM PVC, QUADRANGULAR/LOSANGULAR, FIO 2,77 MM (12 BWG), MALHA 3 X 3 CM, H = 2 M</v>
          </cell>
          <cell r="C5319" t="str">
            <v xml:space="preserve">M2    </v>
          </cell>
          <cell r="D5319">
            <v>74.56</v>
          </cell>
        </row>
        <row r="5320">
          <cell r="A5320">
            <v>40729</v>
          </cell>
          <cell r="B5320" t="str">
            <v>VALVULA DESCARGA 1.1/2" COM REGISTRO, ACABAMENTO EM METAL CROMADO - FORNECIMENTO E INSTALACAO</v>
          </cell>
          <cell r="C5320" t="str">
            <v>UN</v>
          </cell>
          <cell r="D5320">
            <v>177.09</v>
          </cell>
        </row>
        <row r="5321">
          <cell r="A5321">
            <v>40780</v>
          </cell>
          <cell r="B5321" t="str">
            <v>REGULARIZAÇÃO DE SUPERFICIE DE CONCRETO APARENTE</v>
          </cell>
          <cell r="C5321" t="str">
            <v>M2</v>
          </cell>
          <cell r="D5321">
            <v>8.31</v>
          </cell>
        </row>
        <row r="5322">
          <cell r="A5322">
            <v>40789</v>
          </cell>
          <cell r="B5322" t="str">
            <v>PERFURATRIZ MANUAL, TORQUE MAXIMO 83 N.M, POTENCIA 5 CV, COM DIAMETRO MAXIMO 4" (NAO INCLUI SUPORTE / CHASSI)</v>
          </cell>
          <cell r="C5322" t="str">
            <v xml:space="preserve">UN    </v>
          </cell>
          <cell r="D5322">
            <v>7967.74</v>
          </cell>
        </row>
        <row r="5323">
          <cell r="A5323">
            <v>40791</v>
          </cell>
          <cell r="B5323" t="str">
            <v>PERFURATRIZ MANUAL, TORQUE MAXIMO 83 N.M, POTENCIA 5 CV, COM DIAMETRO MAXIMO 4", PARA SOLO GRAMPEADO (INCLUI SUPORTE OU CHASSI TIPO MESA)</v>
          </cell>
          <cell r="C5323" t="str">
            <v xml:space="preserve">UN    </v>
          </cell>
          <cell r="D5323">
            <v>24942.49</v>
          </cell>
        </row>
        <row r="5324">
          <cell r="A5324">
            <v>40805</v>
          </cell>
          <cell r="B5324" t="str">
            <v>DESENHISTA DETALHISTA (MENSALISTA)</v>
          </cell>
          <cell r="C5324" t="str">
            <v xml:space="preserve">MES   </v>
          </cell>
          <cell r="D5324">
            <v>3361.44</v>
          </cell>
        </row>
        <row r="5325">
          <cell r="A5325">
            <v>40806</v>
          </cell>
          <cell r="B5325" t="str">
            <v>DESENHISTA COPISTA (MENSALISTA)</v>
          </cell>
          <cell r="C5325" t="str">
            <v xml:space="preserve">MES   </v>
          </cell>
          <cell r="D5325">
            <v>2763.8</v>
          </cell>
        </row>
        <row r="5326">
          <cell r="A5326">
            <v>40807</v>
          </cell>
          <cell r="B5326" t="str">
            <v>DESENHISTA PROJETISTA (MENSALISTA)</v>
          </cell>
          <cell r="C5326" t="str">
            <v xml:space="preserve">MES   </v>
          </cell>
          <cell r="D5326">
            <v>5024.67</v>
          </cell>
        </row>
        <row r="5327">
          <cell r="A5327">
            <v>40808</v>
          </cell>
          <cell r="B5327" t="str">
            <v>DESENHISTA TECNICO AUXILIAR (MENSALISTA)</v>
          </cell>
          <cell r="C5327" t="str">
            <v xml:space="preserve">MES   </v>
          </cell>
          <cell r="D5327">
            <v>2729.6</v>
          </cell>
        </row>
        <row r="5328">
          <cell r="A5328">
            <v>40809</v>
          </cell>
          <cell r="B5328" t="str">
            <v>ALMOXARIFE (MENSALISTA)</v>
          </cell>
          <cell r="C5328" t="str">
            <v xml:space="preserve">MES   </v>
          </cell>
          <cell r="D5328">
            <v>2236.52</v>
          </cell>
        </row>
        <row r="5329">
          <cell r="A5329">
            <v>40810</v>
          </cell>
          <cell r="B5329" t="str">
            <v>APONTADOR OU APROPRIADOR (MENSALISTA)</v>
          </cell>
          <cell r="C5329" t="str">
            <v xml:space="preserve">MES   </v>
          </cell>
          <cell r="D5329">
            <v>2112.9499999999998</v>
          </cell>
        </row>
        <row r="5330">
          <cell r="A5330">
            <v>40811</v>
          </cell>
          <cell r="B5330" t="str">
            <v>ENGENHEIRO CIVIL DE OBRA JUNIOR (MENSALISTA)</v>
          </cell>
          <cell r="C5330" t="str">
            <v xml:space="preserve">MES   </v>
          </cell>
          <cell r="D5330">
            <v>13994.91</v>
          </cell>
        </row>
        <row r="5331">
          <cell r="A5331">
            <v>40812</v>
          </cell>
          <cell r="B5331" t="str">
            <v>AUXILIAR DE ESCRITORIO (MENSALISTA)</v>
          </cell>
          <cell r="C5331" t="str">
            <v xml:space="preserve">MES   </v>
          </cell>
          <cell r="D5331">
            <v>2485.2399999999998</v>
          </cell>
        </row>
        <row r="5332">
          <cell r="A5332">
            <v>40813</v>
          </cell>
          <cell r="B5332" t="str">
            <v>ENGENHEIRO CIVIL DE OBRA PLENO (MENSALISTA)</v>
          </cell>
          <cell r="C5332" t="str">
            <v xml:space="preserve">MES   </v>
          </cell>
          <cell r="D5332">
            <v>17625.93</v>
          </cell>
        </row>
        <row r="5333">
          <cell r="A5333">
            <v>40814</v>
          </cell>
          <cell r="B5333" t="str">
            <v>ENGENHEIRO CIVIL DE OBRA SENIOR (MENSALISTA)</v>
          </cell>
          <cell r="C5333" t="str">
            <v xml:space="preserve">MES   </v>
          </cell>
          <cell r="D5333">
            <v>23153.96</v>
          </cell>
        </row>
        <row r="5334">
          <cell r="A5334">
            <v>40815</v>
          </cell>
          <cell r="B5334" t="str">
            <v>ARQUITETO JUNIOR (MENSALISTA)</v>
          </cell>
          <cell r="C5334" t="str">
            <v xml:space="preserve">MES   </v>
          </cell>
          <cell r="D5334">
            <v>13227.12</v>
          </cell>
        </row>
        <row r="5335">
          <cell r="A5335">
            <v>40816</v>
          </cell>
          <cell r="B5335" t="str">
            <v>ARQUITETO PLENO (MENSALISTA)</v>
          </cell>
          <cell r="C5335" t="str">
            <v xml:space="preserve">MES   </v>
          </cell>
          <cell r="D5335">
            <v>15178.46</v>
          </cell>
        </row>
        <row r="5336">
          <cell r="A5336">
            <v>40817</v>
          </cell>
          <cell r="B5336" t="str">
            <v>ARQUITETO SENIOR (MENSALISTA)</v>
          </cell>
          <cell r="C5336" t="str">
            <v xml:space="preserve">MES   </v>
          </cell>
          <cell r="D5336">
            <v>17982.650000000001</v>
          </cell>
        </row>
        <row r="5337">
          <cell r="A5337">
            <v>40818</v>
          </cell>
          <cell r="B5337" t="str">
            <v>ENCARREGADO GERAL DE OBRAS (MENSALISTA)</v>
          </cell>
          <cell r="C5337" t="str">
            <v xml:space="preserve">MES   </v>
          </cell>
          <cell r="D5337">
            <v>2995.34</v>
          </cell>
        </row>
        <row r="5338">
          <cell r="A5338">
            <v>40819</v>
          </cell>
          <cell r="B5338" t="str">
            <v>MESTRE DE OBRAS (MENSALISTA)</v>
          </cell>
          <cell r="C5338" t="str">
            <v xml:space="preserve">MES   </v>
          </cell>
          <cell r="D5338">
            <v>4992.22</v>
          </cell>
        </row>
        <row r="5339">
          <cell r="A5339">
            <v>40820</v>
          </cell>
          <cell r="B5339" t="str">
            <v>TOPOGRAFO (MENSALISTA)</v>
          </cell>
          <cell r="C5339" t="str">
            <v xml:space="preserve">MES   </v>
          </cell>
          <cell r="D5339">
            <v>2236.52</v>
          </cell>
        </row>
        <row r="5340">
          <cell r="A5340">
            <v>40839</v>
          </cell>
          <cell r="B5340" t="str">
            <v>PARAFUSO, ASTM A307 - GRAU A, SEXTAVADO, ZINCADO, DIAMETRO 3/8" (9,52 MM), COMPRIMENTO 1 " (25,4 MM)</v>
          </cell>
          <cell r="C5340" t="str">
            <v xml:space="preserve">CENTO </v>
          </cell>
          <cell r="D5340">
            <v>49.69</v>
          </cell>
        </row>
        <row r="5341">
          <cell r="A5341">
            <v>40841</v>
          </cell>
          <cell r="B5341" t="str">
            <v>ABRACADEIRA P/POCOS PROFUNDOS</v>
          </cell>
          <cell r="C5341" t="str">
            <v>UN</v>
          </cell>
          <cell r="D5341">
            <v>96.33</v>
          </cell>
        </row>
        <row r="5342">
          <cell r="A5342">
            <v>40861</v>
          </cell>
          <cell r="B5342" t="str">
            <v>TRANSPORTE - MENSALISTA (ENCARGOS COMPLEMENTARES) (COLETADO CAIXA)</v>
          </cell>
          <cell r="C5342" t="str">
            <v xml:space="preserve">MES   </v>
          </cell>
          <cell r="D5342">
            <v>113.44</v>
          </cell>
        </row>
        <row r="5343">
          <cell r="A5343">
            <v>40862</v>
          </cell>
          <cell r="B5343" t="str">
            <v>ALIMENTACAO - MENSALISTA (ENCARGOS COMPLEMENTARES) (COLETADO CAIXA)</v>
          </cell>
          <cell r="C5343" t="str">
            <v xml:space="preserve">MES   </v>
          </cell>
          <cell r="D5343">
            <v>405.95</v>
          </cell>
        </row>
        <row r="5344">
          <cell r="A5344">
            <v>40863</v>
          </cell>
          <cell r="B5344" t="str">
            <v>EXAMES - MENSALISTA (ENCARGOS COMPLEMENTARES) (COLETADO CAIXA)</v>
          </cell>
          <cell r="C5344" t="str">
            <v xml:space="preserve">MES   </v>
          </cell>
          <cell r="D5344">
            <v>69.239999999999995</v>
          </cell>
        </row>
        <row r="5345">
          <cell r="A5345">
            <v>40864</v>
          </cell>
          <cell r="B5345" t="str">
            <v>SEGURO - MENSALISTA (ENCARGOS COMPLEMENTARES) (COLETADO CAIXA)</v>
          </cell>
          <cell r="C5345" t="str">
            <v xml:space="preserve">MES   </v>
          </cell>
          <cell r="D5345">
            <v>3.94</v>
          </cell>
        </row>
        <row r="5346">
          <cell r="A5346">
            <v>40865</v>
          </cell>
          <cell r="B5346" t="str">
            <v>TELHA DE CONCRETO TIPO CLASSICA, COR CINZA, COMPRIMENTO DE *42* CM, RENDIMENTO DE *10* TELHAS/M2 (COLETADO CAIXA)</v>
          </cell>
          <cell r="C5346" t="str">
            <v xml:space="preserve">UN    </v>
          </cell>
          <cell r="D5346">
            <v>2.06</v>
          </cell>
        </row>
        <row r="5347">
          <cell r="A5347">
            <v>40866</v>
          </cell>
          <cell r="B5347" t="str">
            <v>CUMEEIRA PARA TELHA DE CONCRETO, PARA 2 AGUAS DE TELHADO, COR CINZA, RENDIMENTO DE *3* TELHAS/M (COLETADO CAIXA)</v>
          </cell>
          <cell r="C5347" t="str">
            <v xml:space="preserve">UN    </v>
          </cell>
          <cell r="D5347">
            <v>9.74</v>
          </cell>
        </row>
        <row r="5348">
          <cell r="A5348">
            <v>40868</v>
          </cell>
          <cell r="B5348" t="str">
            <v>FELTRO EM LA DE ROCHA, 1 FACE REVESTIDA COM FILME DE POLIPROPILENO, EM ROLO, DENSIDADE = 32 KG/M3, E=*50* MM (COLETADO CAIXA)</v>
          </cell>
          <cell r="C5348" t="str">
            <v xml:space="preserve">M2    </v>
          </cell>
          <cell r="D5348">
            <v>42.3</v>
          </cell>
        </row>
        <row r="5349">
          <cell r="A5349">
            <v>40869</v>
          </cell>
          <cell r="B5349" t="str">
            <v>CALHA QUADRADA DE CHAPA DE ACO GALVANIZADA NUM 24, CORTE 33 CM (COLETADO CAIXA)</v>
          </cell>
          <cell r="C5349" t="str">
            <v xml:space="preserve">M     </v>
          </cell>
          <cell r="D5349">
            <v>26.21</v>
          </cell>
        </row>
        <row r="5350">
          <cell r="A5350">
            <v>40870</v>
          </cell>
          <cell r="B5350" t="str">
            <v>CALHA QUADRADA DE CHAPA DE ACO GALVANIZADA NUM 24, CORTE 50 CM (COLETADO CAIXA)</v>
          </cell>
          <cell r="C5350" t="str">
            <v xml:space="preserve">M     </v>
          </cell>
          <cell r="D5350">
            <v>41.64</v>
          </cell>
        </row>
        <row r="5351">
          <cell r="A5351">
            <v>40871</v>
          </cell>
          <cell r="B5351" t="str">
            <v>CALHA QUADRADA DE CHAPA DE ACO GALVANIZADA NUM 24, CORTE 100 CM (COLETADO CAIXA)</v>
          </cell>
          <cell r="C5351" t="str">
            <v xml:space="preserve">M     </v>
          </cell>
          <cell r="D5351">
            <v>83.28</v>
          </cell>
        </row>
        <row r="5352">
          <cell r="A5352">
            <v>40872</v>
          </cell>
          <cell r="B5352" t="str">
            <v>RUFO INTERNO/EXTERNO DE CHAPA DE ACO GALVANIZADA NUM 24, CORTE 25 CM (COLETADO CAIXA)</v>
          </cell>
          <cell r="C5352" t="str">
            <v xml:space="preserve">M     </v>
          </cell>
          <cell r="D5352">
            <v>23.53</v>
          </cell>
        </row>
        <row r="5353">
          <cell r="A5353">
            <v>40874</v>
          </cell>
          <cell r="B5353" t="str">
            <v>GANCHO L COM ROSCA PARA FIXAR TELHA EM MADEIRA 5/16" X 350 MM (COLETADO CAIXA)</v>
          </cell>
          <cell r="C5353" t="str">
            <v xml:space="preserve">UN    </v>
          </cell>
          <cell r="D5353">
            <v>1.43</v>
          </cell>
        </row>
        <row r="5354">
          <cell r="A5354">
            <v>40879</v>
          </cell>
          <cell r="B5354" t="str">
            <v>FITA ADESIVA ALUMINIZADA PARA INSTALACAO DE MANTAS DE SUBCOBERTURA, L = *5* CM</v>
          </cell>
          <cell r="C5354" t="str">
            <v xml:space="preserve">M     </v>
          </cell>
          <cell r="D5354">
            <v>0.06</v>
          </cell>
        </row>
        <row r="5355">
          <cell r="A5355">
            <v>40905</v>
          </cell>
          <cell r="B5355" t="str">
            <v>VERNIZ SINTETICO EM MADEIRA, DUAS DEMAOS</v>
          </cell>
          <cell r="C5355" t="str">
            <v>M2</v>
          </cell>
          <cell r="D5355">
            <v>17.809999999999999</v>
          </cell>
        </row>
        <row r="5356">
          <cell r="A5356">
            <v>40908</v>
          </cell>
          <cell r="B5356" t="str">
            <v>AUXILIAR DE ALMOXARIFE (MENSALISTA)</v>
          </cell>
          <cell r="C5356" t="str">
            <v xml:space="preserve">MES   </v>
          </cell>
          <cell r="D5356">
            <v>1680.32</v>
          </cell>
        </row>
        <row r="5357">
          <cell r="A5357">
            <v>40909</v>
          </cell>
          <cell r="B5357" t="str">
            <v>AJUDANTE DE SERRALHEIRO (MENSALISTA)</v>
          </cell>
          <cell r="C5357" t="str">
            <v xml:space="preserve">MES   </v>
          </cell>
          <cell r="D5357">
            <v>1589.43</v>
          </cell>
        </row>
        <row r="5358">
          <cell r="A5358">
            <v>40910</v>
          </cell>
          <cell r="B5358" t="str">
            <v>SERRALHEIRO (MENSALISTA)</v>
          </cell>
          <cell r="C5358" t="str">
            <v xml:space="preserve">MES   </v>
          </cell>
          <cell r="D5358">
            <v>2113.29</v>
          </cell>
        </row>
        <row r="5359">
          <cell r="A5359">
            <v>40911</v>
          </cell>
          <cell r="B5359" t="str">
            <v>ARMADOR (MENSALISTA)</v>
          </cell>
          <cell r="C5359" t="str">
            <v xml:space="preserve">MES   </v>
          </cell>
          <cell r="D5359">
            <v>2236.52</v>
          </cell>
        </row>
        <row r="5360">
          <cell r="A5360">
            <v>40912</v>
          </cell>
          <cell r="B5360" t="str">
            <v>AJUDANTE DE ARMADOR (MENSALISTA)</v>
          </cell>
          <cell r="C5360" t="str">
            <v xml:space="preserve">MES   </v>
          </cell>
          <cell r="D5360">
            <v>1680.32</v>
          </cell>
        </row>
        <row r="5361">
          <cell r="A5361">
            <v>40913</v>
          </cell>
          <cell r="B5361" t="str">
            <v>CARPINTEIRO AUXILIAR (MENSALISTA)</v>
          </cell>
          <cell r="C5361" t="str">
            <v xml:space="preserve">MES   </v>
          </cell>
          <cell r="D5361">
            <v>1375.34</v>
          </cell>
        </row>
        <row r="5362">
          <cell r="A5362">
            <v>40914</v>
          </cell>
          <cell r="B5362" t="str">
            <v>CARPINTEIRO DE FORMAS (MENSALISTA)</v>
          </cell>
          <cell r="C5362" t="str">
            <v xml:space="preserve">MES   </v>
          </cell>
          <cell r="D5362">
            <v>2236.52</v>
          </cell>
        </row>
        <row r="5363">
          <cell r="A5363">
            <v>40915</v>
          </cell>
          <cell r="B5363" t="str">
            <v>CARPINTEIRO DE ESQUADRIAS (MENSALISTA)</v>
          </cell>
          <cell r="C5363" t="str">
            <v xml:space="preserve">MES   </v>
          </cell>
          <cell r="D5363">
            <v>2203.77</v>
          </cell>
        </row>
        <row r="5364">
          <cell r="A5364">
            <v>40916</v>
          </cell>
          <cell r="B5364" t="str">
            <v>MARCENEIRO (MENSALISTA)</v>
          </cell>
          <cell r="C5364" t="str">
            <v xml:space="preserve">MES   </v>
          </cell>
          <cell r="D5364">
            <v>2009.55</v>
          </cell>
        </row>
        <row r="5365">
          <cell r="A5365">
            <v>40918</v>
          </cell>
          <cell r="B5365" t="str">
            <v>ELETRICISTA (MENSALISTA)</v>
          </cell>
          <cell r="C5365" t="str">
            <v xml:space="preserve">MES   </v>
          </cell>
          <cell r="D5365">
            <v>2313.0700000000002</v>
          </cell>
        </row>
        <row r="5366">
          <cell r="A5366">
            <v>40919</v>
          </cell>
          <cell r="B5366" t="str">
            <v>AJUDANTE DE ELETRICISTA (MENSALISTA)</v>
          </cell>
          <cell r="C5366" t="str">
            <v xml:space="preserve">MES   </v>
          </cell>
          <cell r="D5366">
            <v>1657.45</v>
          </cell>
        </row>
        <row r="5367">
          <cell r="A5367">
            <v>40920</v>
          </cell>
          <cell r="B5367" t="str">
            <v>BLASTER, DINAMITADOR OU CABO DE FOGO (MENSALISTA)</v>
          </cell>
          <cell r="C5367" t="str">
            <v xml:space="preserve">MES   </v>
          </cell>
          <cell r="D5367">
            <v>2625.16</v>
          </cell>
        </row>
        <row r="5368">
          <cell r="A5368">
            <v>40921</v>
          </cell>
          <cell r="B5368" t="str">
            <v>MONTADOR DE MAQUINAS (MENSALISTA)</v>
          </cell>
          <cell r="C5368" t="str">
            <v xml:space="preserve">MES   </v>
          </cell>
          <cell r="D5368">
            <v>3155.65</v>
          </cell>
        </row>
        <row r="5369">
          <cell r="A5369">
            <v>40922</v>
          </cell>
          <cell r="B5369" t="str">
            <v>ELETROTECNICO (MENSALISTA)</v>
          </cell>
          <cell r="C5369" t="str">
            <v xml:space="preserve">MES   </v>
          </cell>
          <cell r="D5369">
            <v>3548.48</v>
          </cell>
        </row>
        <row r="5370">
          <cell r="A5370">
            <v>40923</v>
          </cell>
          <cell r="B5370" t="str">
            <v>ELETRICISTA DE MANUTENCAO INDUSTRIAL (MENSALISTA)</v>
          </cell>
          <cell r="C5370" t="str">
            <v xml:space="preserve">MES   </v>
          </cell>
          <cell r="D5370">
            <v>2980.04</v>
          </cell>
        </row>
        <row r="5371">
          <cell r="A5371">
            <v>40924</v>
          </cell>
          <cell r="B5371" t="str">
            <v>MONTADOR DE ELETROELETRONICOS (MENSALISTA)</v>
          </cell>
          <cell r="C5371" t="str">
            <v xml:space="preserve">MES   </v>
          </cell>
          <cell r="D5371">
            <v>2015.24</v>
          </cell>
        </row>
        <row r="5372">
          <cell r="A5372">
            <v>40925</v>
          </cell>
          <cell r="B5372" t="str">
            <v>MECANICO DE REFRIGERACAO (MENSALISTA)</v>
          </cell>
          <cell r="C5372" t="str">
            <v xml:space="preserve">MES   </v>
          </cell>
          <cell r="D5372">
            <v>2236.09</v>
          </cell>
        </row>
        <row r="5373">
          <cell r="A5373">
            <v>40927</v>
          </cell>
          <cell r="B5373" t="str">
            <v>AUXILIAR DE ENCANADOR OU BOMBEIRO HIDRAULICO (MENSALISTA)</v>
          </cell>
          <cell r="C5373" t="str">
            <v xml:space="preserve">MES   </v>
          </cell>
          <cell r="D5373">
            <v>1737.84</v>
          </cell>
        </row>
        <row r="5374">
          <cell r="A5374">
            <v>40928</v>
          </cell>
          <cell r="B5374" t="str">
            <v>ENCANADOR OU BOMBEIRO HIDRAULICO (MENSALISTA)</v>
          </cell>
          <cell r="C5374" t="str">
            <v xml:space="preserve">MES   </v>
          </cell>
          <cell r="D5374">
            <v>2313.0700000000002</v>
          </cell>
        </row>
        <row r="5375">
          <cell r="A5375">
            <v>40929</v>
          </cell>
          <cell r="B5375" t="str">
            <v>INSTALADOR DE TUBULACOES (TUBOS/EQUIPAMENTOS) (MENSALISTA)</v>
          </cell>
          <cell r="C5375" t="str">
            <v xml:space="preserve">MES   </v>
          </cell>
          <cell r="D5375">
            <v>2902.42</v>
          </cell>
        </row>
        <row r="5376">
          <cell r="A5376">
            <v>40930</v>
          </cell>
          <cell r="B5376" t="str">
            <v>ASSENTADOR DE TUBOS (MENSALISTA)</v>
          </cell>
          <cell r="C5376" t="str">
            <v xml:space="preserve">MES   </v>
          </cell>
          <cell r="D5376">
            <v>2902.42</v>
          </cell>
        </row>
        <row r="5377">
          <cell r="A5377">
            <v>40931</v>
          </cell>
          <cell r="B5377" t="str">
            <v>AUXILIAR TECNICO / ASSISTENTE DE ENGENHARIA (MENSALISTA)</v>
          </cell>
          <cell r="C5377" t="str">
            <v xml:space="preserve">MES   </v>
          </cell>
          <cell r="D5377">
            <v>4519.2700000000004</v>
          </cell>
        </row>
        <row r="5378">
          <cell r="A5378">
            <v>40932</v>
          </cell>
          <cell r="B5378" t="str">
            <v>LEITURISTA OU CADASTRISTA DE REDES DE AGUA E ESGOTO (MENSALISTA)</v>
          </cell>
          <cell r="C5378" t="str">
            <v xml:space="preserve">MES   </v>
          </cell>
          <cell r="D5378">
            <v>3434.87</v>
          </cell>
        </row>
        <row r="5379">
          <cell r="A5379">
            <v>40934</v>
          </cell>
          <cell r="B5379" t="str">
            <v>COORDENADOR / GERENTE DE OBRA (MENSALISTA)</v>
          </cell>
          <cell r="C5379" t="str">
            <v xml:space="preserve">MES   </v>
          </cell>
          <cell r="D5379">
            <v>30149.06</v>
          </cell>
        </row>
        <row r="5380">
          <cell r="A5380">
            <v>40935</v>
          </cell>
          <cell r="B5380" t="str">
            <v>ARQUITETO PAISAGISTA (MENSALISTA)</v>
          </cell>
          <cell r="C5380" t="str">
            <v xml:space="preserve">MES   </v>
          </cell>
          <cell r="D5380">
            <v>13227.12</v>
          </cell>
        </row>
        <row r="5381">
          <cell r="A5381">
            <v>40936</v>
          </cell>
          <cell r="B5381" t="str">
            <v>ENGENHEIRO CIVIL JUNIOR (MENSALISTA)</v>
          </cell>
          <cell r="C5381" t="str">
            <v xml:space="preserve">MES   </v>
          </cell>
          <cell r="D5381">
            <v>13994.91</v>
          </cell>
        </row>
        <row r="5382">
          <cell r="A5382">
            <v>40937</v>
          </cell>
          <cell r="B5382" t="str">
            <v>ENGENHEIRO CIVIL PLENO (MENSALISTA)</v>
          </cell>
          <cell r="C5382" t="str">
            <v xml:space="preserve">MES   </v>
          </cell>
          <cell r="D5382">
            <v>17684.990000000002</v>
          </cell>
        </row>
        <row r="5383">
          <cell r="A5383">
            <v>40938</v>
          </cell>
          <cell r="B5383" t="str">
            <v>ENGENHEIRO CIVIL SENIOR (MENSALISTA)</v>
          </cell>
          <cell r="C5383" t="str">
            <v xml:space="preserve">MES   </v>
          </cell>
          <cell r="D5383">
            <v>23153.96</v>
          </cell>
        </row>
        <row r="5384">
          <cell r="A5384">
            <v>40939</v>
          </cell>
          <cell r="B5384" t="str">
            <v>ENGENHEIRO ELETRICISTA (MENSALISTA)</v>
          </cell>
          <cell r="C5384" t="str">
            <v xml:space="preserve">MES   </v>
          </cell>
          <cell r="D5384">
            <v>16161.24</v>
          </cell>
        </row>
        <row r="5385">
          <cell r="A5385">
            <v>40940</v>
          </cell>
          <cell r="B5385" t="str">
            <v>ENGENHEIRO SANITARISTA (MENSALISTA)</v>
          </cell>
          <cell r="C5385" t="str">
            <v xml:space="preserve">MES   </v>
          </cell>
          <cell r="D5385">
            <v>13992.53</v>
          </cell>
        </row>
        <row r="5386">
          <cell r="A5386">
            <v>40974</v>
          </cell>
          <cell r="B5386" t="str">
            <v>MECANICO DE EQUIPAMENTOS PESADOS (MENSALISTA)</v>
          </cell>
          <cell r="C5386" t="str">
            <v xml:space="preserve">MES   </v>
          </cell>
          <cell r="D5386">
            <v>2236.52</v>
          </cell>
        </row>
        <row r="5387">
          <cell r="A5387">
            <v>40975</v>
          </cell>
          <cell r="B5387" t="str">
            <v>AUXILIAR DE MECANICO (MENSALISTA)</v>
          </cell>
          <cell r="C5387" t="str">
            <v xml:space="preserve">MES   </v>
          </cell>
          <cell r="D5387">
            <v>1186.74</v>
          </cell>
        </row>
        <row r="5388">
          <cell r="A5388">
            <v>40976</v>
          </cell>
          <cell r="B5388" t="str">
            <v>CAVOUQUEIRO OU OPERADOR DE PERFURATRIZ / ROMPEDOR (MENSALISTA)</v>
          </cell>
          <cell r="C5388" t="str">
            <v xml:space="preserve">MES   </v>
          </cell>
          <cell r="D5388">
            <v>1268.8699999999999</v>
          </cell>
        </row>
        <row r="5389">
          <cell r="A5389">
            <v>40977</v>
          </cell>
          <cell r="B5389" t="str">
            <v>MACARIQUEIRO (MENSALISTA)</v>
          </cell>
          <cell r="C5389" t="str">
            <v xml:space="preserve">MES   </v>
          </cell>
          <cell r="D5389">
            <v>2236.52</v>
          </cell>
        </row>
        <row r="5390">
          <cell r="A5390">
            <v>40978</v>
          </cell>
          <cell r="B5390" t="str">
            <v>OPERADOR DE COMPRESSOR DE AR OU COMPRESSORISTA (MENSALISTA)</v>
          </cell>
          <cell r="C5390" t="str">
            <v xml:space="preserve">MES   </v>
          </cell>
          <cell r="D5390">
            <v>1217.8699999999999</v>
          </cell>
        </row>
        <row r="5391">
          <cell r="A5391">
            <v>40979</v>
          </cell>
          <cell r="B5391" t="str">
            <v>OPERADOR DE JATO ABRASIVO OU JATISTA (MENSALISTA)</v>
          </cell>
          <cell r="C5391" t="str">
            <v xml:space="preserve">MES   </v>
          </cell>
          <cell r="D5391">
            <v>1207.06</v>
          </cell>
        </row>
        <row r="5392">
          <cell r="A5392">
            <v>40980</v>
          </cell>
          <cell r="B5392" t="str">
            <v>OPERADOR DE BATE-ESTACAS (MENSALISTA)</v>
          </cell>
          <cell r="C5392" t="str">
            <v xml:space="preserve">MES   </v>
          </cell>
          <cell r="D5392">
            <v>1426.61</v>
          </cell>
        </row>
        <row r="5393">
          <cell r="A5393">
            <v>40981</v>
          </cell>
          <cell r="B5393" t="str">
            <v>OPERADOR DE GUINCHO OU GUINCHEIRO (MENSALISTA)</v>
          </cell>
          <cell r="C5393" t="str">
            <v xml:space="preserve">MES   </v>
          </cell>
          <cell r="D5393">
            <v>1124.76</v>
          </cell>
        </row>
        <row r="5394">
          <cell r="A5394">
            <v>40982</v>
          </cell>
          <cell r="B5394" t="str">
            <v>OPERADOR DE MARTELETE OU MARTELETEIRO (MENSALISTA)</v>
          </cell>
          <cell r="C5394" t="str">
            <v xml:space="preserve">MES   </v>
          </cell>
          <cell r="D5394">
            <v>1130.8599999999999</v>
          </cell>
        </row>
        <row r="5395">
          <cell r="A5395">
            <v>40983</v>
          </cell>
          <cell r="B5395" t="str">
            <v>MONTADOR DE ESTRUTURAS METALICAS (MENSALISTA)</v>
          </cell>
          <cell r="C5395" t="str">
            <v xml:space="preserve">MES   </v>
          </cell>
          <cell r="D5395">
            <v>1198.3900000000001</v>
          </cell>
        </row>
        <row r="5396">
          <cell r="A5396">
            <v>40984</v>
          </cell>
          <cell r="B5396" t="str">
            <v>AJUDANTE DE ESTRUTURAS METALICAS (MENSALISTA)</v>
          </cell>
          <cell r="C5396" t="str">
            <v xml:space="preserve">MES   </v>
          </cell>
          <cell r="D5396">
            <v>759.47</v>
          </cell>
        </row>
        <row r="5397">
          <cell r="A5397">
            <v>40985</v>
          </cell>
          <cell r="B5397" t="str">
            <v>RASTELEIRO (MENSALISTA)</v>
          </cell>
          <cell r="C5397" t="str">
            <v xml:space="preserve">MES   </v>
          </cell>
          <cell r="D5397">
            <v>809.45</v>
          </cell>
        </row>
        <row r="5398">
          <cell r="A5398">
            <v>40987</v>
          </cell>
          <cell r="B5398" t="str">
            <v>OPERADOR DE ESCAVADEIRA (MENSALISTA)</v>
          </cell>
          <cell r="C5398" t="str">
            <v xml:space="preserve">MES   </v>
          </cell>
          <cell r="D5398">
            <v>2236.52</v>
          </cell>
        </row>
        <row r="5399">
          <cell r="A5399">
            <v>40988</v>
          </cell>
          <cell r="B5399" t="str">
            <v>MOTORISTA DE CAMINHAO-CARRETA (MENSALISTA)</v>
          </cell>
          <cell r="C5399" t="str">
            <v xml:space="preserve">MES   </v>
          </cell>
          <cell r="D5399">
            <v>1895.17</v>
          </cell>
        </row>
        <row r="5400">
          <cell r="A5400">
            <v>40990</v>
          </cell>
          <cell r="B5400" t="str">
            <v>MOTORISTA DE CARRO DE PASSEIO (MENSALISTA)</v>
          </cell>
          <cell r="C5400" t="str">
            <v xml:space="preserve">MES   </v>
          </cell>
          <cell r="D5400">
            <v>1750.18</v>
          </cell>
        </row>
        <row r="5401">
          <cell r="A5401">
            <v>40992</v>
          </cell>
          <cell r="B5401" t="str">
            <v>MOTORISTA OPERADOR DE CAMINHAO COM MUNCK (MENSALISTA)</v>
          </cell>
          <cell r="C5401" t="str">
            <v xml:space="preserve">MES   </v>
          </cell>
          <cell r="D5401">
            <v>2074.62</v>
          </cell>
        </row>
        <row r="5402">
          <cell r="A5402">
            <v>40994</v>
          </cell>
          <cell r="B5402" t="str">
            <v>MOTORISTA DE ONIBUS / MICRO-ONIBUS (MENSALISTA)</v>
          </cell>
          <cell r="C5402" t="str">
            <v xml:space="preserve">MES   </v>
          </cell>
          <cell r="D5402">
            <v>1895.17</v>
          </cell>
        </row>
        <row r="5403">
          <cell r="A5403">
            <v>40998</v>
          </cell>
          <cell r="B5403" t="str">
            <v>OPERADOR DE MAQUINAS E TRATORES DIVERSOS (TERRAPLANAGEM) (MENSALISTA)</v>
          </cell>
          <cell r="C5403" t="str">
            <v xml:space="preserve">MES   </v>
          </cell>
          <cell r="D5403">
            <v>1875.38</v>
          </cell>
        </row>
        <row r="5404">
          <cell r="A5404">
            <v>41001</v>
          </cell>
          <cell r="B5404" t="str">
            <v>OPERADOR DE USINA DE ASFALTO, DE SOLOS OU DE CONCRETO (MENSALISTA)</v>
          </cell>
          <cell r="C5404" t="str">
            <v xml:space="preserve">MES   </v>
          </cell>
          <cell r="D5404">
            <v>1894.08</v>
          </cell>
        </row>
        <row r="5405">
          <cell r="A5405">
            <v>41002</v>
          </cell>
          <cell r="B5405" t="str">
            <v>OPERADOR DE TRATOR - EXCLUSIVE AGROPECUARIA (MENSALISTA)</v>
          </cell>
          <cell r="C5405" t="str">
            <v xml:space="preserve">MES   </v>
          </cell>
          <cell r="D5405">
            <v>1978.84</v>
          </cell>
        </row>
        <row r="5406">
          <cell r="A5406">
            <v>41012</v>
          </cell>
          <cell r="B5406" t="str">
            <v>OPERADOR DE ROLO COMPACTADOR (MENSALISTA)</v>
          </cell>
          <cell r="C5406" t="str">
            <v xml:space="preserve">MES   </v>
          </cell>
          <cell r="D5406">
            <v>1810.51</v>
          </cell>
        </row>
        <row r="5407">
          <cell r="A5407">
            <v>41024</v>
          </cell>
          <cell r="B5407" t="str">
            <v>OPERADOR DE MOTONIVELADORA (MENSALISTA)</v>
          </cell>
          <cell r="C5407" t="str">
            <v xml:space="preserve">MES   </v>
          </cell>
          <cell r="D5407">
            <v>2936.52</v>
          </cell>
        </row>
        <row r="5408">
          <cell r="A5408">
            <v>41026</v>
          </cell>
          <cell r="B5408" t="str">
            <v>OPERADOR DE MOTO SCRAPER (MENSALISTA)</v>
          </cell>
          <cell r="C5408" t="str">
            <v xml:space="preserve">MES   </v>
          </cell>
          <cell r="D5408">
            <v>2936.52</v>
          </cell>
        </row>
        <row r="5409">
          <cell r="A5409">
            <v>41029</v>
          </cell>
          <cell r="B5409" t="str">
            <v>OPERADOR DE MESA VIBROACABADORA (MENSALISTA)</v>
          </cell>
          <cell r="C5409" t="str">
            <v xml:space="preserve">MES   </v>
          </cell>
          <cell r="D5409">
            <v>1894.08</v>
          </cell>
        </row>
        <row r="5410">
          <cell r="A5410">
            <v>41031</v>
          </cell>
          <cell r="B5410" t="str">
            <v>OPERADOR DE BETONEIRA (CAMINHAO) (MENSALISTA)</v>
          </cell>
          <cell r="C5410" t="str">
            <v xml:space="preserve">MES   </v>
          </cell>
          <cell r="D5410">
            <v>2003.2</v>
          </cell>
        </row>
        <row r="5411">
          <cell r="A5411">
            <v>41033</v>
          </cell>
          <cell r="B5411" t="str">
            <v>OPERADOR DE PA CARREGADEIRA (MENSALISTA)</v>
          </cell>
          <cell r="C5411" t="str">
            <v xml:space="preserve">MES   </v>
          </cell>
          <cell r="D5411">
            <v>2101.4899999999998</v>
          </cell>
        </row>
        <row r="5412">
          <cell r="A5412">
            <v>41036</v>
          </cell>
          <cell r="B5412" t="str">
            <v>OPERADOR DE GUINDASTE (MENSALISTA)</v>
          </cell>
          <cell r="C5412" t="str">
            <v xml:space="preserve">MES   </v>
          </cell>
          <cell r="D5412">
            <v>2591.5700000000002</v>
          </cell>
        </row>
        <row r="5413">
          <cell r="A5413">
            <v>41038</v>
          </cell>
          <cell r="B5413" t="str">
            <v>MOTORISTA DE CAMINHAO-BASCULANTE (MENSALISTA)</v>
          </cell>
          <cell r="C5413" t="str">
            <v xml:space="preserve">MES   </v>
          </cell>
          <cell r="D5413">
            <v>1894.08</v>
          </cell>
        </row>
        <row r="5414">
          <cell r="A5414">
            <v>41040</v>
          </cell>
          <cell r="B5414" t="str">
            <v>OPERADOR DE PAVIMENTADORA (MENSALISTA)</v>
          </cell>
          <cell r="C5414" t="str">
            <v xml:space="preserve">MES   </v>
          </cell>
          <cell r="D5414">
            <v>2076.98</v>
          </cell>
        </row>
        <row r="5415">
          <cell r="A5415">
            <v>41043</v>
          </cell>
          <cell r="B5415" t="str">
            <v>OPERADOR DE DEMARCADORA DE FAIXAS DE TRAFEGO (MENSALISTA)</v>
          </cell>
          <cell r="C5415" t="str">
            <v xml:space="preserve">MES   </v>
          </cell>
          <cell r="D5415">
            <v>2076.98</v>
          </cell>
        </row>
        <row r="5416">
          <cell r="A5416">
            <v>41065</v>
          </cell>
          <cell r="B5416" t="str">
            <v>PEDREIRO (MENSALISTA)</v>
          </cell>
          <cell r="C5416" t="str">
            <v xml:space="preserve">MES   </v>
          </cell>
          <cell r="D5416">
            <v>2236.52</v>
          </cell>
        </row>
        <row r="5417">
          <cell r="A5417">
            <v>41066</v>
          </cell>
          <cell r="B5417" t="str">
            <v>PASTILHEIRO (MENSALISTA)</v>
          </cell>
          <cell r="C5417" t="str">
            <v xml:space="preserve">MES   </v>
          </cell>
          <cell r="D5417">
            <v>2699.81</v>
          </cell>
        </row>
        <row r="5418">
          <cell r="A5418">
            <v>41067</v>
          </cell>
          <cell r="B5418" t="str">
            <v>MARMORISTA / GRANITEIRO (MENSALISTA)</v>
          </cell>
          <cell r="C5418" t="str">
            <v xml:space="preserve">MES   </v>
          </cell>
          <cell r="D5418">
            <v>2106.66</v>
          </cell>
        </row>
        <row r="5419">
          <cell r="A5419">
            <v>41068</v>
          </cell>
          <cell r="B5419" t="str">
            <v>CALCETEIRO  (MENSALISTA)</v>
          </cell>
          <cell r="C5419" t="str">
            <v xml:space="preserve">MES   </v>
          </cell>
          <cell r="D5419">
            <v>2059.69</v>
          </cell>
        </row>
        <row r="5420">
          <cell r="A5420">
            <v>41069</v>
          </cell>
          <cell r="B5420" t="str">
            <v>AZULEJISTA OU LADRILHEIRO (MENSALISTA)</v>
          </cell>
          <cell r="C5420" t="str">
            <v xml:space="preserve">MES   </v>
          </cell>
          <cell r="D5420">
            <v>2033.65</v>
          </cell>
        </row>
        <row r="5421">
          <cell r="A5421">
            <v>41070</v>
          </cell>
          <cell r="B5421" t="str">
            <v>TAQUEADOR OU TAQUEIRO (MENSALISTA)</v>
          </cell>
          <cell r="C5421" t="str">
            <v xml:space="preserve">MES   </v>
          </cell>
          <cell r="D5421">
            <v>1836.14</v>
          </cell>
        </row>
        <row r="5422">
          <cell r="A5422">
            <v>41071</v>
          </cell>
          <cell r="B5422" t="str">
            <v>AUXILIAR DE SERVICOS GERAIS (MENSALISTA)</v>
          </cell>
          <cell r="C5422" t="str">
            <v xml:space="preserve">MES   </v>
          </cell>
          <cell r="D5422">
            <v>1496.05</v>
          </cell>
        </row>
        <row r="5423">
          <cell r="A5423">
            <v>41072</v>
          </cell>
          <cell r="B5423" t="str">
            <v>AUXILIAR DE PEDREIRO (MENSALISTA)</v>
          </cell>
          <cell r="C5423" t="str">
            <v xml:space="preserve">MES   </v>
          </cell>
          <cell r="D5423">
            <v>1628.16</v>
          </cell>
        </row>
        <row r="5424">
          <cell r="A5424">
            <v>41073</v>
          </cell>
          <cell r="B5424" t="str">
            <v>VIDRACEIRO (MENSALISTA)</v>
          </cell>
          <cell r="C5424" t="str">
            <v xml:space="preserve">MES   </v>
          </cell>
          <cell r="D5424">
            <v>1995.82</v>
          </cell>
        </row>
        <row r="5425">
          <cell r="A5425">
            <v>41074</v>
          </cell>
          <cell r="B5425" t="str">
            <v>ESTUCADOR (MENSALISTA)</v>
          </cell>
          <cell r="C5425" t="str">
            <v xml:space="preserve">MES   </v>
          </cell>
          <cell r="D5425">
            <v>1973.05</v>
          </cell>
        </row>
        <row r="5426">
          <cell r="A5426">
            <v>41075</v>
          </cell>
          <cell r="B5426" t="str">
            <v>GESSEIRO (MENSALISTA)</v>
          </cell>
          <cell r="C5426" t="str">
            <v xml:space="preserve">MES   </v>
          </cell>
          <cell r="D5426">
            <v>1973.05</v>
          </cell>
        </row>
        <row r="5427">
          <cell r="A5427">
            <v>41076</v>
          </cell>
          <cell r="B5427" t="str">
            <v>IMPERMEABILIZADOR (MENSALISTA)</v>
          </cell>
          <cell r="C5427" t="str">
            <v xml:space="preserve">MES   </v>
          </cell>
          <cell r="D5427">
            <v>2351.9899999999998</v>
          </cell>
        </row>
        <row r="5428">
          <cell r="A5428">
            <v>41077</v>
          </cell>
          <cell r="B5428" t="str">
            <v>JARDINEIRO (MENSALISTA)</v>
          </cell>
          <cell r="C5428" t="str">
            <v xml:space="preserve">MES   </v>
          </cell>
          <cell r="D5428">
            <v>1695.1</v>
          </cell>
        </row>
        <row r="5429">
          <cell r="A5429">
            <v>41078</v>
          </cell>
          <cell r="B5429" t="str">
            <v>AUXILIAR DE AZULEJISTA (MENSALISTA)</v>
          </cell>
          <cell r="C5429" t="str">
            <v xml:space="preserve">MES   </v>
          </cell>
          <cell r="D5429">
            <v>1527.92</v>
          </cell>
        </row>
        <row r="5430">
          <cell r="A5430">
            <v>41079</v>
          </cell>
          <cell r="B5430" t="str">
            <v>PINTOR (MENSALISTA)</v>
          </cell>
          <cell r="C5430" t="str">
            <v xml:space="preserve">MES   </v>
          </cell>
          <cell r="D5430">
            <v>2236.52</v>
          </cell>
        </row>
        <row r="5431">
          <cell r="A5431">
            <v>41080</v>
          </cell>
          <cell r="B5431" t="str">
            <v>CALAFETADOR / CALAFATE (MENSALISTA)</v>
          </cell>
          <cell r="C5431" t="str">
            <v xml:space="preserve">MES   </v>
          </cell>
          <cell r="D5431">
            <v>2095.34</v>
          </cell>
        </row>
        <row r="5432">
          <cell r="A5432">
            <v>41081</v>
          </cell>
          <cell r="B5432" t="str">
            <v>PINTOR PARA TINTA EPOXI (MENSALISTA)</v>
          </cell>
          <cell r="C5432" t="str">
            <v xml:space="preserve">MES   </v>
          </cell>
          <cell r="D5432">
            <v>2663.32</v>
          </cell>
        </row>
        <row r="5433">
          <cell r="A5433">
            <v>41082</v>
          </cell>
          <cell r="B5433" t="str">
            <v>PINTOR DE LETREIROS (MENSALISTA)</v>
          </cell>
          <cell r="C5433" t="str">
            <v xml:space="preserve">MES   </v>
          </cell>
          <cell r="D5433">
            <v>2363.9899999999998</v>
          </cell>
        </row>
        <row r="5434">
          <cell r="A5434">
            <v>41083</v>
          </cell>
          <cell r="B5434" t="str">
            <v>AJUDANTE DE PINTOR (MENSALISTA)</v>
          </cell>
          <cell r="C5434" t="str">
            <v xml:space="preserve">MES   </v>
          </cell>
          <cell r="D5434">
            <v>1684.23</v>
          </cell>
        </row>
        <row r="5435">
          <cell r="A5435">
            <v>41084</v>
          </cell>
          <cell r="B5435" t="str">
            <v>SERVENTE DE OBRAS (MENSALISTA)</v>
          </cell>
          <cell r="C5435" t="str">
            <v xml:space="preserve">MES   </v>
          </cell>
          <cell r="D5435">
            <v>1664.08</v>
          </cell>
        </row>
        <row r="5436">
          <cell r="A5436">
            <v>41085</v>
          </cell>
          <cell r="B5436" t="str">
            <v>AJUDANTE ESPECIALIZADO (MENSALISTA)</v>
          </cell>
          <cell r="C5436" t="str">
            <v xml:space="preserve">MES   </v>
          </cell>
          <cell r="D5436">
            <v>1810.73</v>
          </cell>
        </row>
        <row r="5437">
          <cell r="A5437">
            <v>41086</v>
          </cell>
          <cell r="B5437" t="str">
            <v>AJUDANTE DE OPERACAO EM GERAL (MENSALISTA)</v>
          </cell>
          <cell r="C5437" t="str">
            <v xml:space="preserve">MES   </v>
          </cell>
          <cell r="D5437">
            <v>1810.73</v>
          </cell>
        </row>
        <row r="5438">
          <cell r="A5438">
            <v>41087</v>
          </cell>
          <cell r="B5438" t="str">
            <v>SOLDADOR (MENSALISTA)</v>
          </cell>
          <cell r="C5438" t="str">
            <v xml:space="preserve">MES   </v>
          </cell>
          <cell r="D5438">
            <v>2236.52</v>
          </cell>
        </row>
        <row r="5439">
          <cell r="A5439">
            <v>41088</v>
          </cell>
          <cell r="B5439" t="str">
            <v>SOLDADOR ELETRICO (PARA SOLDA A SER TESTADA COM RAIOS "X") (MENSALISTA)</v>
          </cell>
          <cell r="C5439" t="str">
            <v xml:space="preserve">MES   </v>
          </cell>
          <cell r="D5439">
            <v>2442.58</v>
          </cell>
        </row>
        <row r="5440">
          <cell r="A5440">
            <v>41089</v>
          </cell>
          <cell r="B5440" t="str">
            <v>TECNICO EM LABORATORIO E CAMPO DE CONSTRUCAO CIVIL (MENSALISTA)</v>
          </cell>
          <cell r="C5440" t="str">
            <v xml:space="preserve">MES   </v>
          </cell>
          <cell r="D5440">
            <v>3675.15</v>
          </cell>
        </row>
        <row r="5441">
          <cell r="A5441">
            <v>41090</v>
          </cell>
          <cell r="B5441" t="str">
            <v>AUXILIAR DE LABORATORISTA DE SOLOS E DE CONCRETO (MENSALISTA)</v>
          </cell>
          <cell r="C5441" t="str">
            <v xml:space="preserve">MES   </v>
          </cell>
          <cell r="D5441">
            <v>1698.42</v>
          </cell>
        </row>
        <row r="5442">
          <cell r="A5442">
            <v>41091</v>
          </cell>
          <cell r="B5442" t="str">
            <v>POCEIRO / ESCAVADOR DE VALAS E TUBULOES (MENSALISTA)</v>
          </cell>
          <cell r="C5442" t="str">
            <v xml:space="preserve">MES   </v>
          </cell>
          <cell r="D5442">
            <v>2382.85</v>
          </cell>
        </row>
        <row r="5443">
          <cell r="A5443">
            <v>41092</v>
          </cell>
          <cell r="B5443" t="str">
            <v>TECNICO EM SONDAGEM (MENSALISTA)</v>
          </cell>
          <cell r="C5443" t="str">
            <v xml:space="preserve">MES   </v>
          </cell>
          <cell r="D5443">
            <v>4414.8100000000004</v>
          </cell>
        </row>
        <row r="5444">
          <cell r="A5444">
            <v>41093</v>
          </cell>
          <cell r="B5444" t="str">
            <v>AUXILIAR DE TOPOGRAFO (MENSALISTA)</v>
          </cell>
          <cell r="C5444" t="str">
            <v xml:space="preserve">MES   </v>
          </cell>
          <cell r="D5444">
            <v>1680.32</v>
          </cell>
        </row>
        <row r="5445">
          <cell r="A5445">
            <v>41094</v>
          </cell>
          <cell r="B5445" t="str">
            <v>NIVELADOR (MENSALISTA)</v>
          </cell>
          <cell r="C5445" t="str">
            <v xml:space="preserve">MES   </v>
          </cell>
          <cell r="D5445">
            <v>1816.25</v>
          </cell>
        </row>
        <row r="5446">
          <cell r="A5446">
            <v>41096</v>
          </cell>
          <cell r="B5446" t="str">
            <v>VIGIA DIURNO (MENSALISTA)</v>
          </cell>
          <cell r="C5446" t="str">
            <v xml:space="preserve">MES   </v>
          </cell>
          <cell r="D5446">
            <v>1639.95</v>
          </cell>
        </row>
        <row r="5447">
          <cell r="A5447">
            <v>41097</v>
          </cell>
          <cell r="B5447" t="str">
            <v>TELHADOR ( MENSALISTA )</v>
          </cell>
          <cell r="C5447" t="str">
            <v xml:space="preserve">MES   </v>
          </cell>
          <cell r="D5447">
            <v>1933.75</v>
          </cell>
        </row>
        <row r="5448">
          <cell r="A5448">
            <v>41595</v>
          </cell>
          <cell r="B5448" t="str">
            <v>PINTURA ACRILICA DE FAIXAS DE DEMARCACAO EM QUADRA POLIESPORTIVA, 5 CM DE LARGURA</v>
          </cell>
          <cell r="C5448" t="str">
            <v>M</v>
          </cell>
          <cell r="D5448">
            <v>9.2100000000000009</v>
          </cell>
        </row>
        <row r="5449">
          <cell r="A5449">
            <v>41598</v>
          </cell>
          <cell r="B5449" t="str">
            <v>ENTRADA PROVISORIA DE ENERGIA ELETRICA AEREA TRIFASICA 40A EM POSTE MADEIRA</v>
          </cell>
          <cell r="C5449" t="str">
            <v>UN</v>
          </cell>
          <cell r="D5449">
            <v>1271.9000000000001</v>
          </cell>
        </row>
        <row r="5450">
          <cell r="A5450">
            <v>41721</v>
          </cell>
          <cell r="B5450" t="str">
            <v>COMPACTACAO MECANICA A 95% DO PROCTOR NORMAL - PAVIMENTACAO URBANA</v>
          </cell>
          <cell r="C5450" t="str">
            <v>M3</v>
          </cell>
          <cell r="D5450">
            <v>2.83</v>
          </cell>
        </row>
        <row r="5451">
          <cell r="A5451">
            <v>41722</v>
          </cell>
          <cell r="B5451" t="str">
            <v>COMPACTACAO MECANICA A 100% DO PROCTOR NORMAL - PAVIMENTACAO URBANA</v>
          </cell>
          <cell r="C5451" t="str">
            <v>M3</v>
          </cell>
          <cell r="D5451">
            <v>4.12</v>
          </cell>
        </row>
        <row r="5452">
          <cell r="A5452">
            <v>41757</v>
          </cell>
          <cell r="B5452" t="str">
            <v>PULVERIZADOR DE TINTA ELETRICO / MAQUINA DE PINTURA AIRLESS, VAZAO *2* L/MIN (COLETADO CAIXA)</v>
          </cell>
          <cell r="C5452" t="str">
            <v xml:space="preserve">UN    </v>
          </cell>
          <cell r="D5452">
            <v>17960.150000000001</v>
          </cell>
        </row>
        <row r="5453">
          <cell r="A5453">
            <v>41758</v>
          </cell>
          <cell r="B5453" t="str">
            <v>CADEADO EM ACO INOX, LARGURA DE *50* MM, COM HASTE EM ACO TEMPERADO, SEM MOLA - CHAVES INCLUIDAS</v>
          </cell>
          <cell r="C5453" t="str">
            <v xml:space="preserve">UN    </v>
          </cell>
          <cell r="D5453">
            <v>132.68</v>
          </cell>
        </row>
        <row r="5454">
          <cell r="A5454">
            <v>41776</v>
          </cell>
          <cell r="B5454" t="str">
            <v>VIGIA NOTURNO, HORA EFETIVAMENTE TRABALHADA DE 22 H AS 5 H (COM ADICIONAL NOTURNO)</v>
          </cell>
          <cell r="C5454" t="str">
            <v xml:space="preserve">H     </v>
          </cell>
          <cell r="D5454">
            <v>12.74</v>
          </cell>
        </row>
        <row r="5455">
          <cell r="A5455">
            <v>41779</v>
          </cell>
          <cell r="B5455" t="str">
            <v>TUBO CORRUGADO PEAD, PAREDE DUPLA, INTERNA LISA, JEI, DN/DI 250 MM, PARA SANEAMENTO</v>
          </cell>
          <cell r="C5455" t="str">
            <v xml:space="preserve">M     </v>
          </cell>
          <cell r="D5455">
            <v>63.93</v>
          </cell>
        </row>
        <row r="5456">
          <cell r="A5456">
            <v>41780</v>
          </cell>
          <cell r="B5456" t="str">
            <v>TUBO CORRUGADO PEAD, PAREDE DUPLA, INTERNA LISA, JEI, DN/DI 300 MM, PARA SANEAMENTO</v>
          </cell>
          <cell r="C5456" t="str">
            <v xml:space="preserve">M     </v>
          </cell>
          <cell r="D5456">
            <v>94.61</v>
          </cell>
        </row>
        <row r="5457">
          <cell r="A5457">
            <v>41781</v>
          </cell>
          <cell r="B5457" t="str">
            <v>TUBO CORRUGADO PEAD, PAREDE DUPLA, INTERNA LISA, JEI, DN/DI *400* MM, PARA SANEAMENTO</v>
          </cell>
          <cell r="C5457" t="str">
            <v xml:space="preserve">M     </v>
          </cell>
          <cell r="D5457">
            <v>188.38</v>
          </cell>
        </row>
        <row r="5458">
          <cell r="A5458">
            <v>41782</v>
          </cell>
          <cell r="B5458" t="str">
            <v>TUBO CORRUGADO PEAD, PAREDE DUPLA, INTERNA LISA, JEI, DN/DI 600 MM, PARA SANEAMENTO</v>
          </cell>
          <cell r="C5458" t="str">
            <v xml:space="preserve">M     </v>
          </cell>
          <cell r="D5458">
            <v>368.24</v>
          </cell>
        </row>
        <row r="5459">
          <cell r="A5459">
            <v>41783</v>
          </cell>
          <cell r="B5459" t="str">
            <v>TUBO CORRUGADO PEAD, PAREDE DUPLA, INTERNA LISA, JEI, DN/DI *800* MM, PARA SANEAMENTO</v>
          </cell>
          <cell r="C5459" t="str">
            <v xml:space="preserve">M     </v>
          </cell>
          <cell r="D5459">
            <v>546.14</v>
          </cell>
        </row>
        <row r="5460">
          <cell r="A5460">
            <v>41785</v>
          </cell>
          <cell r="B5460" t="str">
            <v>TUBO CORRUGADO PEAD, PAREDE DUPLA, INTERNA LISA, JEI, DN/DI *1000* MM, PARA SANEAMENTO</v>
          </cell>
          <cell r="C5460" t="str">
            <v xml:space="preserve">M     </v>
          </cell>
          <cell r="D5460">
            <v>827.59</v>
          </cell>
        </row>
        <row r="5461">
          <cell r="A5461">
            <v>41786</v>
          </cell>
          <cell r="B5461" t="str">
            <v>TUBO CORRUGADO PEAD, PAREDE DUPLA, INTERNA LISA, JEI, DN/DI 1200 MM, PARA SANEAMENTO</v>
          </cell>
          <cell r="C5461" t="str">
            <v xml:space="preserve">M     </v>
          </cell>
          <cell r="D5461">
            <v>1185.1600000000001</v>
          </cell>
        </row>
        <row r="5462">
          <cell r="A5462">
            <v>41805</v>
          </cell>
          <cell r="B5462" t="str">
            <v>LOCACAO DE ANDAIME SUSPENSO OU BALANCIM MANUAL, CAPACIDADE DE CARGA TOTAL DE APROXIMADAMENTE 250 KG/M2, PLATAFORMA DE 1,50 M X 0,80 M (C X L), CABO DE 45 M</v>
          </cell>
          <cell r="C5462" t="str">
            <v xml:space="preserve">MES   </v>
          </cell>
          <cell r="D5462">
            <v>410</v>
          </cell>
        </row>
        <row r="5463">
          <cell r="A5463">
            <v>41879</v>
          </cell>
          <cell r="B5463" t="str">
            <v>CONFORMACAO GEOMETRICA DE PLATAFORMA PARA EXECUCAO DE REVESTIMENTO PRIMARIO EM RODOVIAS VICINAIS</v>
          </cell>
          <cell r="C5463" t="str">
            <v>M2</v>
          </cell>
          <cell r="D5463">
            <v>0.12</v>
          </cell>
        </row>
        <row r="5464">
          <cell r="A5464">
            <v>41892</v>
          </cell>
          <cell r="B5464" t="str">
            <v>TE, PVC PBA, BBB, 90 GRAUS, DN 100 / DE 110 MM, PARA REDE  AGUA (NBR 10351)</v>
          </cell>
          <cell r="C5464" t="str">
            <v xml:space="preserve">UN    </v>
          </cell>
          <cell r="D5464">
            <v>86.11</v>
          </cell>
        </row>
        <row r="5465">
          <cell r="A5465">
            <v>41893</v>
          </cell>
          <cell r="B5465" t="str">
            <v>TE, PVC, 90 GRAUS, BBB, JE, DN 250 MM, PARA REDE COLETORA ESGOTO  (NBR 10569)</v>
          </cell>
          <cell r="C5465" t="str">
            <v xml:space="preserve">UN    </v>
          </cell>
          <cell r="D5465">
            <v>689.32</v>
          </cell>
        </row>
        <row r="5466">
          <cell r="A5466">
            <v>41894</v>
          </cell>
          <cell r="B5466" t="str">
            <v>TE, PVC, 90 GRAUS, BBB, JE, DN 300 MM, PARA REDE COLETORA ESGOTO  (NBR 10569)</v>
          </cell>
          <cell r="C5466" t="str">
            <v xml:space="preserve">UN    </v>
          </cell>
          <cell r="D5466">
            <v>1057.79</v>
          </cell>
        </row>
        <row r="5467">
          <cell r="A5467">
            <v>41895</v>
          </cell>
          <cell r="B5467" t="str">
            <v>TE, PVC, 90 GRAUS, BBB, JE, DN 400 MM, PARA REDE COLETORA ESGOTO  (NBR 10569)</v>
          </cell>
          <cell r="C5467" t="str">
            <v xml:space="preserve">UN    </v>
          </cell>
          <cell r="D5467">
            <v>1169.6500000000001</v>
          </cell>
        </row>
        <row r="5468">
          <cell r="A5468">
            <v>41896</v>
          </cell>
          <cell r="B5468" t="str">
            <v>TE DE REDUCAO, PVC, BBB, JE, 90 GRAUS, DN 200 X 150 MM, PARA REDE COLETORA ESGOTO  (NBR 10569)</v>
          </cell>
          <cell r="C5468" t="str">
            <v xml:space="preserve">UN    </v>
          </cell>
          <cell r="D5468">
            <v>211.73</v>
          </cell>
        </row>
        <row r="5469">
          <cell r="A5469">
            <v>41898</v>
          </cell>
          <cell r="B5469" t="str">
            <v>MARTELO DEMOLIDOR PNEUMATICO MANUAL, PESO  DE 28 KG, COM SILENCIADOR</v>
          </cell>
          <cell r="C5469" t="str">
            <v xml:space="preserve">UN    </v>
          </cell>
          <cell r="D5469">
            <v>18718.23</v>
          </cell>
        </row>
        <row r="5470">
          <cell r="A5470">
            <v>41899</v>
          </cell>
          <cell r="B5470" t="str">
            <v>CIMENTO ASFALTICO DE PETROLEO A GRANEL (CAP) 50/70 (COLETADO CAIXA NA ANP ACRESCIDO DE ICMS)</v>
          </cell>
          <cell r="C5470" t="str">
            <v xml:space="preserve">T     </v>
          </cell>
          <cell r="D5470">
            <v>2107.56</v>
          </cell>
        </row>
        <row r="5471">
          <cell r="A5471">
            <v>41900</v>
          </cell>
          <cell r="B5471" t="str">
            <v>CIMENTO ASFALTICO DE PETROLEO A GRANEL (CAP) 30/45 (COLETADO CAIXA NA ANP ACRESCIDO DE ICMS)</v>
          </cell>
          <cell r="C5471" t="str">
            <v xml:space="preserve">KG    </v>
          </cell>
          <cell r="D5471">
            <v>2</v>
          </cell>
        </row>
        <row r="5472">
          <cell r="A5472">
            <v>41901</v>
          </cell>
          <cell r="B5472" t="str">
            <v>ASFALTO DILUIDO DE PETROLEO CM-30 (COLETADO CAIXA NA ANP ACRESCIDO DE ICMS)</v>
          </cell>
          <cell r="C5472" t="str">
            <v xml:space="preserve">KG    </v>
          </cell>
          <cell r="D5472">
            <v>3.24</v>
          </cell>
        </row>
        <row r="5473">
          <cell r="A5473">
            <v>41902</v>
          </cell>
          <cell r="B5473" t="str">
            <v>EMULSAO ASFALTICA CATIONICA RM-1C PARA USO EM PAVIMENTACAO ASFALTICA (COLETADO CAIXA NA ANP ACRESCIDO DE ICMS)</v>
          </cell>
          <cell r="C5473" t="str">
            <v xml:space="preserve">KG    </v>
          </cell>
          <cell r="D5473">
            <v>1.55</v>
          </cell>
        </row>
        <row r="5474">
          <cell r="A5474">
            <v>41903</v>
          </cell>
          <cell r="B5474" t="str">
            <v>EMULSAO ASFALTICA CATIONICA RR-2C PARA USO EM PAVIMENTACAO ASFALTICA (COLETADO CAIXA NA ANP ACRESCIDO DE ICMS)</v>
          </cell>
          <cell r="C5474" t="str">
            <v xml:space="preserve">KG    </v>
          </cell>
          <cell r="D5474">
            <v>1.72</v>
          </cell>
        </row>
        <row r="5475">
          <cell r="A5475">
            <v>41904</v>
          </cell>
          <cell r="B5475" t="str">
            <v>EMULSAO ASFALTICA CATIONICA RL-1C PARA USO EM PAVIMENTACAO ASFALTICA (COLETADO CAIXA NA ANP ACRESCIDO DE ICMS)</v>
          </cell>
          <cell r="C5475" t="str">
            <v xml:space="preserve">T     </v>
          </cell>
          <cell r="D5475">
            <v>1675</v>
          </cell>
        </row>
        <row r="5476">
          <cell r="A5476">
            <v>41905</v>
          </cell>
          <cell r="B5476" t="str">
            <v>EMULSAO ASFALTICA CATIONICA RR-1C PARA USO EM PAVIMENTACAO ASFALTICA (COLETADO CAIXA NA ANP ACRESCIDO DE ICMS)</v>
          </cell>
          <cell r="C5476" t="str">
            <v xml:space="preserve">KG    </v>
          </cell>
          <cell r="D5476">
            <v>1.24</v>
          </cell>
        </row>
        <row r="5477">
          <cell r="A5477">
            <v>41927</v>
          </cell>
          <cell r="B5477" t="str">
            <v>!EM PROCESSO DE DESATIVACAO! JANELA DE CORRER, ACO, BATENTE/REQUADRO DE 6 A 14 CM, SEM DIVISAO, PINT ANTICORROSIVA, SEM VIDRO, BANDEIRA COM BASCULA, 4 FLS, 120 X 150 CM</v>
          </cell>
          <cell r="C5477" t="str">
            <v xml:space="preserve">M2    </v>
          </cell>
          <cell r="D5477">
            <v>341</v>
          </cell>
        </row>
        <row r="5478">
          <cell r="A5478">
            <v>41930</v>
          </cell>
          <cell r="B5478" t="str">
            <v>TUBO COLETOR DE ESGOTO PVC, JEI, DN 200 MM (NBR 7362)</v>
          </cell>
          <cell r="C5478" t="str">
            <v xml:space="preserve">M     </v>
          </cell>
          <cell r="D5478">
            <v>55.11</v>
          </cell>
        </row>
        <row r="5479">
          <cell r="A5479">
            <v>41931</v>
          </cell>
          <cell r="B5479" t="str">
            <v>TUBO COLETOR DE ESGOTO PVC, JEI, DN 250 MM (NBR 7362)</v>
          </cell>
          <cell r="C5479" t="str">
            <v xml:space="preserve">M     </v>
          </cell>
          <cell r="D5479">
            <v>93.43</v>
          </cell>
        </row>
        <row r="5480">
          <cell r="A5480">
            <v>41932</v>
          </cell>
          <cell r="B5480" t="str">
            <v>TUBO COLETOR DE ESGOTO PVC, JEI, DN 300 MM (NBR 7362)</v>
          </cell>
          <cell r="C5480" t="str">
            <v xml:space="preserve">M     </v>
          </cell>
          <cell r="D5480">
            <v>151.4</v>
          </cell>
        </row>
        <row r="5481">
          <cell r="A5481">
            <v>41933</v>
          </cell>
          <cell r="B5481" t="str">
            <v>TUBO COLETOR DE ESGOTO PVC, JEI, DN 350 MM (NBR 7362)</v>
          </cell>
          <cell r="C5481" t="str">
            <v xml:space="preserve">M     </v>
          </cell>
          <cell r="D5481">
            <v>187.73</v>
          </cell>
        </row>
        <row r="5482">
          <cell r="A5482">
            <v>41934</v>
          </cell>
          <cell r="B5482" t="str">
            <v>TUBO COLETOR DE ESGOTO PVC, JEI, DN 400 MM (NBR 7362)</v>
          </cell>
          <cell r="C5482" t="str">
            <v xml:space="preserve">M     </v>
          </cell>
          <cell r="D5482">
            <v>244.32</v>
          </cell>
        </row>
        <row r="5483">
          <cell r="A5483">
            <v>41936</v>
          </cell>
          <cell r="B5483" t="str">
            <v>TUBO COLETOR DE ESGOTO, PVC, JEI, DN 150 MM  (NBR 7362)</v>
          </cell>
          <cell r="C5483" t="str">
            <v xml:space="preserve">M     </v>
          </cell>
          <cell r="D5483">
            <v>35.299999999999997</v>
          </cell>
        </row>
        <row r="5484">
          <cell r="A5484">
            <v>41965</v>
          </cell>
          <cell r="B5484" t="str">
            <v>CONCRETO BETUMINOSO USINADO A QUENTE (CBUQ) PARA PAVIMENTACAO ASFALTICA, PADRAO DNIT, PARA BINDER, COM CAP 50/70 - AQUISICAO POSTO USINA</v>
          </cell>
          <cell r="C5484" t="str">
            <v xml:space="preserve">T     </v>
          </cell>
          <cell r="D5484">
            <v>234.93</v>
          </cell>
        </row>
        <row r="5485">
          <cell r="A5485">
            <v>41967</v>
          </cell>
          <cell r="B5485" t="str">
            <v>CERA  LIQUIDA</v>
          </cell>
          <cell r="C5485" t="str">
            <v xml:space="preserve">L     </v>
          </cell>
          <cell r="D5485">
            <v>4.53</v>
          </cell>
        </row>
        <row r="5486">
          <cell r="A5486">
            <v>41975</v>
          </cell>
          <cell r="B5486" t="str">
            <v>PEITORIL PRE-MOLDADO EM GRANILITE, MARMORITE OU GRANITINA, L = *15* CM</v>
          </cell>
          <cell r="C5486" t="str">
            <v xml:space="preserve">M2    </v>
          </cell>
          <cell r="D5486">
            <v>55.21</v>
          </cell>
        </row>
        <row r="5487">
          <cell r="A5487">
            <v>41991</v>
          </cell>
          <cell r="B5487" t="str">
            <v>COMPRESSOR DE AR, VAZAO DE 10 PCM, RESERVATORIO 100 L, PRESSAO DE TRABALHO ENTRE 6,9 E 9,7 BAR,  POTENCIA 2 HP, TENSAO 110/220 V (COLETADO CAIXA)</v>
          </cell>
          <cell r="C5487" t="str">
            <v xml:space="preserve">UN    </v>
          </cell>
          <cell r="D5487">
            <v>1786.17</v>
          </cell>
        </row>
        <row r="5488">
          <cell r="A5488">
            <v>41992</v>
          </cell>
          <cell r="B5488" t="str">
            <v>CAVALO MECANICO TRACAO 4X2, PESO BRUTO TOTAL 16000 KG, CAPACIDADE MAXIMA DE TRACAO *80000* KG, POTENCIA *380* CV (INCLUI CABINE E CHASSI, NAO INCLUI SEMIRREBOQUE)</v>
          </cell>
          <cell r="C5488" t="str">
            <v xml:space="preserve">UN    </v>
          </cell>
          <cell r="D5488">
            <v>343000</v>
          </cell>
        </row>
        <row r="5489">
          <cell r="A5489">
            <v>41998</v>
          </cell>
          <cell r="B5489" t="str">
            <v>TUBO DE REVESTIMENTO, EM ACO, CORPO SCHEDULE 40, PONTEIRA SCHEDULE 80, ROSQUEAVEL E SEGMENTADO PARA PERFURACAO, DIAMETRO 10'' (310 MM)  (COLETADO CAIXA)</v>
          </cell>
          <cell r="C5489" t="str">
            <v xml:space="preserve">M     </v>
          </cell>
          <cell r="D5489">
            <v>1094.26</v>
          </cell>
        </row>
        <row r="5490">
          <cell r="A5490">
            <v>41999</v>
          </cell>
          <cell r="B5490" t="str">
            <v>TUBO DE REVESTIMENTO, EM ACO, CORPO SCHEDULE 40, PONTEIRA SCHEDULE 80, ROSQUEAVEL E SEGMENTADO PARA PERFURACAO, DIAMETRO 14'' (400 MM)  (COLETADO CAIXA)</v>
          </cell>
          <cell r="C5490" t="str">
            <v xml:space="preserve">M     </v>
          </cell>
          <cell r="D5490">
            <v>1572.86</v>
          </cell>
        </row>
        <row r="5491">
          <cell r="A5491">
            <v>42000</v>
          </cell>
          <cell r="B5491" t="str">
            <v>TUBO DE REVESTIMENTO, EM ACO, CORPO SCHEDULE 40, PONTEIRA SCHEDULE 80, ROSQUEAVEL E SEGMENTADO PARA PERFURACAO, DIAMETRO 16'' (450 MM)  (COLETADO CAIXA)</v>
          </cell>
          <cell r="C5491" t="str">
            <v xml:space="preserve">M     </v>
          </cell>
          <cell r="D5491">
            <v>1846.17</v>
          </cell>
        </row>
        <row r="5492">
          <cell r="A5492">
            <v>42001</v>
          </cell>
          <cell r="B5492" t="str">
            <v>TUBO DE REVESTIMENTO, EM ACO, CORPO SCHEDULE 40, PONTEIRA SCHEDULE 80, ROSQUEAVEL E SEGMENTADO PARA PERFURACAO,  DIAMETRO 6'' (200 MM) (COLETADO CAIXA)</v>
          </cell>
          <cell r="C5492" t="str">
            <v xml:space="preserve">M     </v>
          </cell>
          <cell r="D5492">
            <v>658.61</v>
          </cell>
        </row>
        <row r="5493">
          <cell r="A5493">
            <v>42002</v>
          </cell>
          <cell r="B5493" t="str">
            <v>PERFURATRIZ ROTATIVA SOBRE ESTEIRA, TORQUE MAXIMO 2500 KGM, POTENCIA 110 HP, MOTOR DIESEL  (COLETADO CAIXA)</v>
          </cell>
          <cell r="C5493" t="str">
            <v xml:space="preserve">UN    </v>
          </cell>
          <cell r="D5493">
            <v>672107.77</v>
          </cell>
        </row>
        <row r="5494">
          <cell r="A5494">
            <v>42006</v>
          </cell>
          <cell r="B5494" t="str">
            <v>ESTICADOR FORJADO PARA CABO DE ACO DE DIAMETRO 12,7 MM (1/2"), TIPO GANCHO X OLHAL (DIN 1480) (COLETADO CAIXA)</v>
          </cell>
          <cell r="C5494" t="str">
            <v xml:space="preserve">UN    </v>
          </cell>
          <cell r="D5494">
            <v>8.8699999999999992</v>
          </cell>
        </row>
        <row r="5495">
          <cell r="A5495">
            <v>42007</v>
          </cell>
          <cell r="B5495" t="str">
            <v>ESTICADOR FORJADO PARA CABO DE ACO DE DIAMETRO 9,53 MM (3/8"), TIPO GANCHO X OLHAL (DIN 1480) (COLETADO CAIXA)</v>
          </cell>
          <cell r="C5495" t="str">
            <v xml:space="preserve">UN    </v>
          </cell>
          <cell r="D5495">
            <v>6.24</v>
          </cell>
        </row>
        <row r="5496">
          <cell r="A5496">
            <v>42008</v>
          </cell>
          <cell r="B5496" t="str">
            <v>GRAMPO LEVE REFORCADO EM ACO MALEAVEL 1020 GALVANIZADO (CLIP'S) PARA CABO DE ACO DE DIAMETRO 9,53 MM (3/8") (DIN 741) (COLETADO CAIXA)</v>
          </cell>
          <cell r="C5496" t="str">
            <v xml:space="preserve">UN    </v>
          </cell>
          <cell r="D5496">
            <v>0.83</v>
          </cell>
        </row>
        <row r="5497">
          <cell r="A5497">
            <v>42009</v>
          </cell>
          <cell r="B5497" t="str">
            <v>GRAMPO PESADO FORJADO EM ACO CARBONO 1045 GALVANIZADO (CLIP'S) PARA CABO DE ACO DE DIAMETRO 12,7 MM (1/2") (FS FF-C-450D, TIPO 1, CLASSE 1) (COLETADO CAIXA)</v>
          </cell>
          <cell r="C5497" t="str">
            <v xml:space="preserve">UN    </v>
          </cell>
          <cell r="D5497">
            <v>6.42</v>
          </cell>
        </row>
        <row r="5498">
          <cell r="A5498">
            <v>42010</v>
          </cell>
          <cell r="B5498" t="str">
            <v>GRAMPO PESADO FORJADO EM ACO CARBONO 1045 GALVANIZADO (CLIP'S) PARA CABO DE ACO DE DIAMETRO 9,53 MM (3/8") (FS FF-C-450D, TIPO 1, CLASSE 1) (COLETADO CAIXA)</v>
          </cell>
          <cell r="C5498" t="str">
            <v xml:space="preserve">UN    </v>
          </cell>
          <cell r="D5498">
            <v>4.58</v>
          </cell>
        </row>
        <row r="5499">
          <cell r="A5499">
            <v>42011</v>
          </cell>
          <cell r="B5499" t="str">
            <v>MANILHA RETA PESADA PADRAO "D", CORPO EM ACO CARBONO 1045 E PINO REFORCADO EM ACO ALLOY, GALVANIZADO, ROSCADO, DIAMETRO 1/2" (COLETADO CAIXA)</v>
          </cell>
          <cell r="C5499" t="str">
            <v xml:space="preserve">UN    </v>
          </cell>
          <cell r="D5499">
            <v>6.22</v>
          </cell>
        </row>
        <row r="5500">
          <cell r="A5500">
            <v>42012</v>
          </cell>
          <cell r="B5500" t="str">
            <v>CABO DE ACO GALVANIZADO, DIAMETRO 12,7 MM (1/2"), COM ALMA DE FIBRA 6 X 25 F (COLETADO CAIXA)</v>
          </cell>
          <cell r="C5500" t="str">
            <v xml:space="preserve">KG    </v>
          </cell>
          <cell r="D5500">
            <v>18.62</v>
          </cell>
        </row>
        <row r="5501">
          <cell r="A5501">
            <v>42013</v>
          </cell>
          <cell r="B5501" t="str">
            <v>CABO DE ACO GALVANIZADO, DIAMETRO 9,53 MM (3/8"), COM ALMA DE FIBRA 6 X 25 F (COLETADO CAIXA)</v>
          </cell>
          <cell r="C5501" t="str">
            <v xml:space="preserve">KG    </v>
          </cell>
          <cell r="D5501">
            <v>10.02</v>
          </cell>
        </row>
        <row r="5502">
          <cell r="A5502">
            <v>42014</v>
          </cell>
          <cell r="B5502" t="str">
            <v>CABO DE ACO GALVANIZADO, DIAMETRO 12,7 MM (1/2"), COM ALMA DE ACO CABO INDEPENDENTE 6 X 25 F (COLETADO CAIXA)</v>
          </cell>
          <cell r="C5502" t="str">
            <v xml:space="preserve">KG    </v>
          </cell>
          <cell r="D5502">
            <v>24.49</v>
          </cell>
        </row>
        <row r="5503">
          <cell r="A5503">
            <v>42015</v>
          </cell>
          <cell r="B5503" t="str">
            <v>FITA PLASTICA ZEBRADA PARA DEMARCACAO DE AREAS, LARGURA = 7 CM, SEM ADESIVO (COLETADO CAIXA)</v>
          </cell>
          <cell r="C5503" t="str">
            <v xml:space="preserve">M     </v>
          </cell>
          <cell r="D5503">
            <v>0.09</v>
          </cell>
        </row>
        <row r="5504">
          <cell r="A5504">
            <v>42172</v>
          </cell>
          <cell r="B5504" t="str">
            <v>TELHA GALVALUME COM ISOLAMENTO TERMOACUSTICO EM ESPUMA RIGIDA DE POLIURETANO (PU) INJETADO, E = 30 MM, DENSIDADE 35 KG/M3, COM DUAS FACES TRAPEZOIDAIS (NAO INCLUI ACESSORIOS DE FIXACAO) (COLETADO CAIXA)</v>
          </cell>
          <cell r="C5504" t="str">
            <v xml:space="preserve">M2    </v>
          </cell>
          <cell r="D5504">
            <v>84.29</v>
          </cell>
        </row>
        <row r="5505">
          <cell r="A5505">
            <v>42250</v>
          </cell>
          <cell r="B5505" t="str">
            <v>CARVAO ANTRACITO PARA FILTRO, GRAO VARIANDO DE 0,8 ATE 1,1 MM, COEFICIENTE DE UNIFORMIDADE MENOR QUE 1,7 MM</v>
          </cell>
          <cell r="C5505" t="str">
            <v xml:space="preserve">T     </v>
          </cell>
          <cell r="D5505">
            <v>1328.71</v>
          </cell>
        </row>
        <row r="5506">
          <cell r="A5506">
            <v>42251</v>
          </cell>
          <cell r="B5506" t="str">
            <v>CACAMBA METALICA BASCULANTE COM CAPACIDADE DE 12 M3 (INCLUI MONTAGEM, NAO INCLUI CAMINHAO)</v>
          </cell>
          <cell r="C5506" t="str">
            <v xml:space="preserve">UN    </v>
          </cell>
          <cell r="D5506">
            <v>38974.35</v>
          </cell>
        </row>
        <row r="5507">
          <cell r="A5507">
            <v>42256</v>
          </cell>
          <cell r="B5507" t="str">
            <v>CARVAO ANTRACITO PARA FILTRO, GRAO VARIANDO DE 0,8 ATE 1,1 MM, COEFICIENTE DE UNIFORMIDADE MENOR QUE 1,7 MM (DISTRIBUIDOR)</v>
          </cell>
          <cell r="C5507" t="str">
            <v xml:space="preserve">KG    </v>
          </cell>
          <cell r="D5507">
            <v>2.78</v>
          </cell>
        </row>
        <row r="5508">
          <cell r="A5508">
            <v>53786</v>
          </cell>
          <cell r="B5508" t="str">
            <v>RETROESCAVADEIRA SOBRE RODAS COM CARREGADEIRA, TRAÇÃO 4X4, POTÊNCIA LÍQ. 88 HP, CAÇAMBA CARREG. CAP. MÍN. 1 M3, CAÇAMBA RETRO CAP. 0,26 M3, PESO OPERACIONAL MÍN. 6.674 KG, PROFUNDIDADE ESCAVAÇÃO MÁX. 4,37 M - MATERIAIS NA OPERAÇÃO. AF_06/2014</v>
          </cell>
          <cell r="C5508" t="str">
            <v>H</v>
          </cell>
          <cell r="D5508">
            <v>44.95</v>
          </cell>
        </row>
        <row r="5509">
          <cell r="A5509">
            <v>53788</v>
          </cell>
          <cell r="B5509" t="str">
            <v>ROLO COMPACTADOR VIBRATÓRIO DE UM CILINDRO AÇO LISO, POTÊNCIA 80 HP, PESO OPERACIONAL MÁXIMO 8,1 T, IMPACTO DINÂMICO 16,15 / 9,5 T, LARGURA DE TRABALHO 1,68 M - MATERIAIS NA OPERAÇÃO. AF_06/2014</v>
          </cell>
          <cell r="C5509" t="str">
            <v>H</v>
          </cell>
          <cell r="D5509">
            <v>39.090000000000003</v>
          </cell>
        </row>
        <row r="5510">
          <cell r="A5510">
            <v>53792</v>
          </cell>
          <cell r="B5510" t="str">
            <v>CAMINHÃO BASCULANTE 6 M3, PESO BRUTO TOTAL 16.000 KG, CARGA ÚTIL MÁXIMA 13.071 KG, DISTÂNCIA ENTRE EIXOS 4,80 M, POTÊNCIA 230 CV INCLUSIVE CAÇAMBA METÁLICA - MATERIAIS NA OPERAÇÃO. AF_06/2014</v>
          </cell>
          <cell r="C5510" t="str">
            <v>H</v>
          </cell>
          <cell r="D5510">
            <v>110.91</v>
          </cell>
        </row>
        <row r="5511">
          <cell r="A5511">
            <v>53794</v>
          </cell>
          <cell r="B5511" t="str">
            <v>USINA DE CONCRETO FIXA, CAPACIDADE NOMINAL DE 90 A 120 M3/H, SEM SILO - MANUTENÇÃO. AF_07/2016</v>
          </cell>
          <cell r="C5511" t="str">
            <v>H</v>
          </cell>
          <cell r="D5511">
            <v>35</v>
          </cell>
        </row>
        <row r="5512">
          <cell r="A5512">
            <v>53797</v>
          </cell>
          <cell r="B5512" t="str">
            <v>CAMINHÃO TOCO, PBT 16.000 KG, CARGA ÚTIL MÁX. 10.685 KG, DIST. ENTRE EIXOS 4,8 M, POTÊNCIA 189 CV, INCLUSIVE CARROCERIA FIXA ABERTA DE MADEIRA P/ TRANSPORTE GERAL DE CARGA SECA, DIMEN. APROX. 2,5 X 7,00 X 0,50 M - MATERIAIS NA OPERAÇÃO. AF_06/2014</v>
          </cell>
          <cell r="C5512" t="str">
            <v>H</v>
          </cell>
          <cell r="D5512">
            <v>91.14</v>
          </cell>
        </row>
        <row r="5513">
          <cell r="A5513">
            <v>53804</v>
          </cell>
          <cell r="B5513" t="str">
            <v>VASSOURA MECÂNICA REBOCÁVEL COM ESCOVA CILÍNDRICA, LARGURA ÚTIL DE VARRIMENTO DE 2,44 M - MANUTENÇÃO. AF_06/2014</v>
          </cell>
          <cell r="C5513" t="str">
            <v>H</v>
          </cell>
          <cell r="D5513">
            <v>2.23</v>
          </cell>
        </row>
        <row r="5514">
          <cell r="A5514">
            <v>53806</v>
          </cell>
          <cell r="B5514" t="str">
            <v>TRATOR DE ESTEIRAS, POTÊNCIA 170 HP, PESO OPERACIONAL 19 T, CAÇAMBA 5,2 M3 - MANUTENÇÃO. AF_06/2014</v>
          </cell>
          <cell r="C5514" t="str">
            <v>H</v>
          </cell>
          <cell r="D5514">
            <v>36.6</v>
          </cell>
        </row>
        <row r="5515">
          <cell r="A5515">
            <v>53810</v>
          </cell>
          <cell r="B5515" t="str">
            <v>TRATOR DE ESTEIRAS, POTÊNCIA 150 HP, PESO OPERACIONAL 16,7 T, COM RODA MOTRIZ ELEVADA E LÂMINA 3,18 M3 - MANUTENÇÃO. AF_06/2014</v>
          </cell>
          <cell r="C5515" t="str">
            <v>H</v>
          </cell>
          <cell r="D5515">
            <v>36.83</v>
          </cell>
        </row>
        <row r="5516">
          <cell r="A5516">
            <v>53814</v>
          </cell>
          <cell r="B5516" t="str">
            <v>TRATOR DE ESTEIRAS, POTÊNCIA 347 HP, PESO OPERACIONAL 38,5 T, COM LÂMINA 8,70 M3 - MANUTENÇÃO. AF_06/2014</v>
          </cell>
          <cell r="C5516" t="str">
            <v>H</v>
          </cell>
          <cell r="D5516">
            <v>120.65</v>
          </cell>
        </row>
        <row r="5517">
          <cell r="A5517">
            <v>53817</v>
          </cell>
          <cell r="B5517" t="str">
            <v>TRATOR DE ESTEIRAS, POTÊNCIA 100 HP, PESO OPERACIONAL 9,4 T, COM LÂMINA 2,19 M3 - MATERIAIS NA OPERAÇÃO. AF_06/2014</v>
          </cell>
          <cell r="C5517" t="str">
            <v>H</v>
          </cell>
          <cell r="D5517">
            <v>48.88</v>
          </cell>
        </row>
        <row r="5518">
          <cell r="A5518">
            <v>53818</v>
          </cell>
          <cell r="B5518" t="str">
            <v>ROLO COMPACTADOR VIBRATÓRIO REBOCÁVEL, CILINDRO DE AÇO LISO, POTÊNCIA DE TRAÇÃO DE 65 CV, PESO 4,7 T, IMPACTO DINÂMICO 18,3 T, LARGURA DE TRABALHO 1,67 M - DEPRECIAÇÃO. AF_02/2016</v>
          </cell>
          <cell r="C5518" t="str">
            <v>H</v>
          </cell>
          <cell r="D5518">
            <v>4.63</v>
          </cell>
        </row>
        <row r="5519">
          <cell r="A5519">
            <v>53827</v>
          </cell>
          <cell r="B5519" t="str">
            <v>CAMINHÃO TOCO, PESO BRUTO TOTAL 14.300 KG, CARGA ÚTIL MÁXIMA 9590 KG, DISTÂNCIA ENTRE EIXOS 4,76 M, POTÊNCIA 185 CV (NÃO INCLUI CARROCERIA) - MATERIAIS NA OPERAÇÃO. AF_06/2014</v>
          </cell>
          <cell r="C5519" t="str">
            <v>H</v>
          </cell>
          <cell r="D5519">
            <v>89.21</v>
          </cell>
        </row>
        <row r="5520">
          <cell r="A5520">
            <v>53829</v>
          </cell>
          <cell r="B5520" t="str">
            <v>CAMINHÃO TOCO, PESO BRUTO TOTAL 16.000 KG, CARGA ÚTIL MÁXIMA DE 10.685 KG, DISTÂNCIA ENTRE EIXOS 4,80 M, POTÊNCIA 189 CV EXCLUSIVE CARROCERIA - MATERIAIS NA OPERAÇÃO. AF_06/2014</v>
          </cell>
          <cell r="C5520" t="str">
            <v>H</v>
          </cell>
          <cell r="D5520">
            <v>91.14</v>
          </cell>
        </row>
        <row r="5521">
          <cell r="A5521">
            <v>53831</v>
          </cell>
          <cell r="B5521" t="str">
            <v>CAMINHÃO PIPA 10.000 L TRUCADO, PESO BRUTO TOTAL 23.000 KG, CARGA ÚTIL MÁXIMA 15.935 KG, DISTÂNCIA ENTRE EIXOS 4,8 M, POTÊNCIA 230 CV, INCLUSIVE TANQUE DE AÇO PARA TRANSPORTE DE ÁGUA - MATERIAIS NA OPERAÇÃO. AF_06/2014</v>
          </cell>
          <cell r="C5521" t="str">
            <v>H</v>
          </cell>
          <cell r="D5521">
            <v>110.91</v>
          </cell>
        </row>
        <row r="5522">
          <cell r="A5522">
            <v>53840</v>
          </cell>
          <cell r="B5522" t="str">
            <v>GRADE DE DISCO REBOCÁVEL COM 20 DISCOS 24" X 6 MM COM PNEUS PARA TRANSPORTE - DEPRECIAÇÃO. AF_06/2014</v>
          </cell>
          <cell r="C5522" t="str">
            <v>H</v>
          </cell>
          <cell r="D5522">
            <v>1.21</v>
          </cell>
        </row>
        <row r="5523">
          <cell r="A5523">
            <v>53841</v>
          </cell>
          <cell r="B5523" t="str">
            <v>GRADE DE DISCO REBOCÁVEL COM 20 DISCOS 24" X 6 MM COM PNEUS PARA TRANSPORTE - MANUTENÇÃO. AF_06/2014</v>
          </cell>
          <cell r="C5523" t="str">
            <v>H</v>
          </cell>
          <cell r="D5523">
            <v>0.84</v>
          </cell>
        </row>
        <row r="5524">
          <cell r="A5524">
            <v>53849</v>
          </cell>
          <cell r="B5524" t="str">
            <v>MOTONIVELADORA POTÊNCIA BÁSICA LÍQUIDA (PRIMEIRA MARCHA) 125 HP, PESO BRUTO 13032 KG, LARGURA DA LÂMINA DE 3,7 M - MATERIAIS NA OPERAÇÃO. AF_06/2014</v>
          </cell>
          <cell r="C5524" t="str">
            <v>H</v>
          </cell>
          <cell r="D5524">
            <v>61.11</v>
          </cell>
        </row>
        <row r="5525">
          <cell r="A5525">
            <v>53857</v>
          </cell>
          <cell r="B5525" t="str">
            <v>PÁ CARREGADEIRA SOBRE RODAS, POTÊNCIA LÍQUIDA 128 HP, CAPACIDADE DA CAÇAMBA 1,7 A 2,8 M3, PESO OPERACIONAL 11632 KG - MANUTENÇÃO. AF_06/2014</v>
          </cell>
          <cell r="C5525" t="str">
            <v>H</v>
          </cell>
          <cell r="D5525">
            <v>16.8</v>
          </cell>
        </row>
        <row r="5526">
          <cell r="A5526">
            <v>53858</v>
          </cell>
          <cell r="B5526" t="str">
            <v>PÁ CARREGADEIRA SOBRE RODAS, POTÊNCIA LÍQUIDA 128 HP, CAPACIDADE DA CAÇAMBA 1,7 A 2,8 M3, PESO OPERACIONAL 11632 KG - MATERIAIS NA OPERAÇÃO. AF_06/2014</v>
          </cell>
          <cell r="C5526" t="str">
            <v>H</v>
          </cell>
          <cell r="D5526">
            <v>62.57</v>
          </cell>
        </row>
        <row r="5527">
          <cell r="A5527">
            <v>53861</v>
          </cell>
          <cell r="B5527" t="str">
            <v>PÁ CARREGADEIRA SOBRE RODAS, POTÊNCIA 197 HP, CAPACIDADE DA CAÇAMBA 2,5 A 3,5 M3, PESO OPERACIONAL 18338 KG - MANUTENÇÃO. AF_06/2014</v>
          </cell>
          <cell r="C5527" t="str">
            <v>H</v>
          </cell>
          <cell r="D5527">
            <v>23.29</v>
          </cell>
        </row>
        <row r="5528">
          <cell r="A5528">
            <v>53863</v>
          </cell>
          <cell r="B5528" t="str">
            <v>MARTELETE OU ROMPEDOR PNEUMÁTICO MANUAL, 28 KG, COM SILENCIADOR - MANUTENÇÃO. AF_07/2016</v>
          </cell>
          <cell r="C5528" t="str">
            <v>H</v>
          </cell>
          <cell r="D5528">
            <v>1.49</v>
          </cell>
        </row>
        <row r="5529">
          <cell r="A5529">
            <v>53865</v>
          </cell>
          <cell r="B5529" t="str">
            <v>COMPRESSOR DE AR REBOCÁVEL, VAZÃO 189 PCM, PRESSÃO EFETIVA DE TRABALHO 102 PSI, MOTOR DIESEL, POTÊNCIA 63 CV - MATERIAIS NA OPERAÇÃO. AF_06/2015</v>
          </cell>
          <cell r="C5529" t="str">
            <v>H</v>
          </cell>
          <cell r="D5529">
            <v>30.39</v>
          </cell>
        </row>
        <row r="5530">
          <cell r="A5530">
            <v>53866</v>
          </cell>
          <cell r="B5530" t="str">
            <v>BOMBA SUBMERSÍVEL ELÉTRICA TRIFÁSICA, POTÊNCIA 2,96 HP, Ø ROTOR 144 MM SEMI-ABERTO, BOCAL DE SAÍDA Ø 2, HM/Q = 2 MCA / 38,8 M3/H A 28 MCA / 5 M3/H - MATERIAIS NA OPERAÇÃO. AF_06/2014</v>
          </cell>
          <cell r="C5530" t="str">
            <v>H</v>
          </cell>
          <cell r="D5530">
            <v>1.18</v>
          </cell>
        </row>
        <row r="5531">
          <cell r="A5531">
            <v>53882</v>
          </cell>
          <cell r="B5531" t="str">
            <v>CAMINHÃO PIPA 6.000 L, PESO BRUTO TOTAL 13.000 KG, DISTÂNCIA ENTRE EIXOS 4,80 M, POTÊNCIA 189 CV INCLUSIVE TANQUE DE AÇO PARA TRANSPORTE DE ÁGUA, CAPACIDADE 6 M3 - MANUTENÇÃO. AF_06/2014</v>
          </cell>
          <cell r="C5531" t="str">
            <v>H</v>
          </cell>
          <cell r="D5531">
            <v>13.68</v>
          </cell>
        </row>
        <row r="5532">
          <cell r="A5532">
            <v>55263</v>
          </cell>
          <cell r="B5532" t="str">
            <v>ROLO COMPACTADOR DE PNEUS ESTÁTICO, PRESSÃO VARIÁVEL, POTÊNCIA 111 HP, PESO SEM/COM LASTRO 9,5 / 26 T, LARGURA DE TRABALHO 1,90 M - MATERIAIS NA OPERAÇÃO. AF_07/2014</v>
          </cell>
          <cell r="C5532" t="str">
            <v>H</v>
          </cell>
          <cell r="D5532">
            <v>54.27</v>
          </cell>
        </row>
        <row r="5533">
          <cell r="A5533">
            <v>55960</v>
          </cell>
          <cell r="B5533" t="str">
            <v>IMUNIZACAO DE MADEIRAMENTO PARA COBERTURA UTILIZANDO CUPINICIDA INCOLOR</v>
          </cell>
          <cell r="C5533" t="str">
            <v>M2</v>
          </cell>
          <cell r="D5533">
            <v>4.3899999999999997</v>
          </cell>
        </row>
        <row r="5534">
          <cell r="A5534">
            <v>67826</v>
          </cell>
          <cell r="B5534" t="str">
            <v>CAMINHÃO BASCULANTE 6 M3 TOCO, PESO BRUTO TOTAL 16.000 KG, CARGA ÚTIL MÁXIMA 11.130 KG, DISTÂNCIA ENTRE EIXOS 5,36 M, POTÊNCIA 185 CV, INCLUSIVE CAÇAMBA METÁLICA - CHP DIURNO. AF_06/2014</v>
          </cell>
          <cell r="C5534" t="str">
            <v>CHP</v>
          </cell>
          <cell r="D5534">
            <v>133.11000000000001</v>
          </cell>
        </row>
        <row r="5535">
          <cell r="A5535">
            <v>67827</v>
          </cell>
          <cell r="B5535" t="str">
            <v>CAMINHÃO BASCULANTE 6 M3 TOCO, PESO BRUTO TOTAL 16.000 KG, CARGA ÚTIL MÁXIMA 11.130 KG, DISTÂNCIA ENTRE EIXOS 5,36 M, POTÊNCIA 185 CV, INCLUSIVE CAÇAMBA METÁLICA - CHI DIURNO. AF_06/2014</v>
          </cell>
          <cell r="C5535" t="str">
            <v>CHI</v>
          </cell>
          <cell r="D5535">
            <v>26.84</v>
          </cell>
        </row>
        <row r="5536">
          <cell r="A5536">
            <v>68050</v>
          </cell>
          <cell r="B5536" t="str">
            <v>PORTA DE CORRER EM ALUMINIO, COM DUAS FOLHAS PARA VIDRO, INCLUSO VIDRO LISO INCOLOR, FECHADURA E PUXADOR, SEM GUARNICAO/ALIZAR/VISTA</v>
          </cell>
          <cell r="C5536" t="str">
            <v>M2</v>
          </cell>
          <cell r="D5536">
            <v>791.52</v>
          </cell>
        </row>
        <row r="5537">
          <cell r="A5537">
            <v>68053</v>
          </cell>
          <cell r="B5537" t="str">
            <v>FORNECIMENTO/INSTALACAO LONA PLASTICA PRETA, PARA IMPERMEABILIZACAO, ESPESSURA 150 MICRAS.</v>
          </cell>
          <cell r="C5537" t="str">
            <v>M2</v>
          </cell>
          <cell r="D5537">
            <v>4.59</v>
          </cell>
        </row>
        <row r="5538">
          <cell r="A5538">
            <v>68054</v>
          </cell>
          <cell r="B5538" t="str">
            <v>PORTAO DE FERRO EM CHAPA GALVANIZADA PLANA 14 GSG</v>
          </cell>
          <cell r="C5538" t="str">
            <v>M2</v>
          </cell>
          <cell r="D5538">
            <v>241.1</v>
          </cell>
        </row>
        <row r="5539">
          <cell r="A5539">
            <v>68066</v>
          </cell>
          <cell r="B5539" t="str">
            <v>CAIXA DE PROTECAO PARA MEDIDOR MONOFASICO, FORNECIMENTO E INSTALACAO</v>
          </cell>
          <cell r="C5539" t="str">
            <v>UN</v>
          </cell>
          <cell r="D5539">
            <v>128.78</v>
          </cell>
        </row>
        <row r="5540">
          <cell r="A5540">
            <v>68069</v>
          </cell>
          <cell r="B5540" t="str">
            <v>HASTE COPPERWELD 5/8 X 3,0M COM CONECTOR</v>
          </cell>
          <cell r="C5540" t="str">
            <v>UN</v>
          </cell>
          <cell r="D5540">
            <v>48.32</v>
          </cell>
        </row>
        <row r="5541">
          <cell r="A5541">
            <v>68070</v>
          </cell>
          <cell r="B5541" t="str">
            <v>PARA-RAIOS TIPO FRANKLIN - CABO E SUPORTE ISOLADOR</v>
          </cell>
          <cell r="C5541" t="str">
            <v>M</v>
          </cell>
          <cell r="D5541">
            <v>49.89</v>
          </cell>
        </row>
        <row r="5542">
          <cell r="A5542">
            <v>68325</v>
          </cell>
          <cell r="B5542" t="str">
            <v>PISO EM CONCRETO 20 MPA PREPARO MECANICO, ESPESSURA 7CM, INCLUSO SELANTE ELASTICO A BASE DE POLIURETANO</v>
          </cell>
          <cell r="C5542" t="str">
            <v>M2</v>
          </cell>
          <cell r="D5542">
            <v>40.03</v>
          </cell>
        </row>
        <row r="5543">
          <cell r="A5543">
            <v>68328</v>
          </cell>
          <cell r="B5543" t="str">
            <v>JUNTA DE DILATACAO COM ISOPOR 10 MM</v>
          </cell>
          <cell r="C5543" t="str">
            <v>M2</v>
          </cell>
          <cell r="D5543">
            <v>10.83</v>
          </cell>
        </row>
        <row r="5544">
          <cell r="A5544">
            <v>68333</v>
          </cell>
          <cell r="B5544" t="str">
            <v>PISO EM CONCRETO 20 MPA PREPARO MECANICO, ESPESSURA 7CM, INCLUSO JUNTAS DE DILATACAO EM MADEIRA</v>
          </cell>
          <cell r="C5544" t="str">
            <v>M2</v>
          </cell>
          <cell r="D5544">
            <v>40.19</v>
          </cell>
        </row>
        <row r="5545">
          <cell r="A5545">
            <v>71516</v>
          </cell>
          <cell r="B5545" t="str">
            <v>CONJUNTO DE MANGUEIRA PARA COMBATE A INCENDIO EM FIBRA DE POLIESTER PURA, COM 1.1/2", REVESTIDA INTERNAMENTE, COM 2 LANCES DE 15M CADA</v>
          </cell>
          <cell r="C5545" t="str">
            <v>UN</v>
          </cell>
          <cell r="D5545">
            <v>543.28</v>
          </cell>
        </row>
        <row r="5546">
          <cell r="A5546">
            <v>71623</v>
          </cell>
          <cell r="B5546" t="str">
            <v>CHAPIM DE CONCRETO APARENTE COM ACABAMENTO DESEMPENADO, FORMA DE COMPENSADO PLASTIFICADO (MADEIRIT) DE 14 X 10 CM, FUNDIDO NO LOCAL.</v>
          </cell>
          <cell r="C5546" t="str">
            <v>M</v>
          </cell>
          <cell r="D5546">
            <v>23.72</v>
          </cell>
        </row>
        <row r="5547">
          <cell r="A5547">
            <v>72075</v>
          </cell>
          <cell r="B5547" t="str">
            <v>IMPERMEABILIZACAO DE SUPERFICIE COM REVESTIMENTO BICOMPONENTE SEMI FLEXIVEL.</v>
          </cell>
          <cell r="C5547" t="str">
            <v>M2</v>
          </cell>
          <cell r="D5547">
            <v>11.04</v>
          </cell>
        </row>
        <row r="5548">
          <cell r="A5548">
            <v>72085</v>
          </cell>
          <cell r="B5548" t="str">
            <v>RECOLOCACAO DE RIPAS EM MADEIRAMENTO DE TELHADO, CONSIDERANDO REAPROVEITAMENTO DE MATERIAL</v>
          </cell>
          <cell r="C5548" t="str">
            <v>M</v>
          </cell>
          <cell r="D5548">
            <v>1.56</v>
          </cell>
        </row>
        <row r="5549">
          <cell r="A5549">
            <v>72086</v>
          </cell>
          <cell r="B5549" t="str">
            <v>RECOLOCACAO DE MADEIRAMENTO DO TELHADO - CAIBROS, CONSIDERANDO REAPROVEITAMENTO DE MATERIAL</v>
          </cell>
          <cell r="C5549" t="str">
            <v>M</v>
          </cell>
          <cell r="D5549">
            <v>4.7699999999999996</v>
          </cell>
        </row>
        <row r="5550">
          <cell r="A5550">
            <v>72089</v>
          </cell>
          <cell r="B5550" t="str">
            <v>RECOLOCACAO DE TELHAS CERAMICAS TIPO FRANCESA, CONSIDERANDO REAPROVEITAMENTO DE MATERIAL</v>
          </cell>
          <cell r="C5550" t="str">
            <v>M2</v>
          </cell>
          <cell r="D5550">
            <v>9.15</v>
          </cell>
        </row>
        <row r="5551">
          <cell r="A5551">
            <v>72091</v>
          </cell>
          <cell r="B5551" t="str">
            <v>RECOLOCACAO DE TELHAS CERAMICAS TIPO PLAN, CONSIDERANDO REAPROVEITAMENTO DE MATERIAL</v>
          </cell>
          <cell r="C5551" t="str">
            <v>M2</v>
          </cell>
          <cell r="D5551">
            <v>32.700000000000003</v>
          </cell>
        </row>
        <row r="5552">
          <cell r="A5552">
            <v>72110</v>
          </cell>
          <cell r="B5552" t="str">
            <v>ESTRUTURA METALICA EM TESOURAS OU TRELICAS, VAO LIVRE DE 12M, FORNECIMENTO E MONTAGEM, NAO SENDO CONSIDERADOS OS FECHAMENTOS METALICOS, AS COLUNAS, OS SERVICOS GERAIS EM ALVENARIA E CONCRETO, AS TELHAS DE COBERTURA E A PINTURA DE ACABAMENTO</v>
          </cell>
          <cell r="C5552" t="str">
            <v>M2</v>
          </cell>
          <cell r="D5552">
            <v>59.64</v>
          </cell>
        </row>
        <row r="5553">
          <cell r="A5553">
            <v>72111</v>
          </cell>
          <cell r="B5553" t="str">
            <v>ESTRUTURA METALICA EM TESOURAS OU TRELICAS, VAO LIVRE DE 15M, FORNECIMENTO E MONTAGEM, NAO SENDO CONSIDERADOS OS FECHAMENTOS METALICOS, AS COLUNAS, OS SERVICOS GERAIS EM ALVENARIA E CONCRETO, AS TELHAS DE COBERTURA E A PINTURA DE ACABAMENTO</v>
          </cell>
          <cell r="C5553" t="str">
            <v>M2</v>
          </cell>
          <cell r="D5553">
            <v>65.09</v>
          </cell>
        </row>
        <row r="5554">
          <cell r="A5554">
            <v>72112</v>
          </cell>
          <cell r="B5554" t="str">
            <v>ESTRUTURA METALICA EM TESOURAS OU TRELICAS, VAO LIVRE DE 20M, FORNECIMENTO E MONTAGEM, NAO SENDO CONSIDERADOS OS FECHAMENTOS METALICOS, AS COLUNAS, OS SERVICOS GERAIS EM ALVENARIA E CONCRETO, AS TELHAS DE COBERTURA E A PINTURA DE ACABAMENTO</v>
          </cell>
          <cell r="C5554" t="str">
            <v>M2</v>
          </cell>
          <cell r="D5554">
            <v>70.56</v>
          </cell>
        </row>
        <row r="5555">
          <cell r="A5555">
            <v>72113</v>
          </cell>
          <cell r="B5555" t="str">
            <v>ESTRUTURA METALICA EM TESOURAS OU TRELICAS, VAO LIVRE DE 25M, FORNECIMENTO E MONTAGEM, NAO SENDO CONSIDERADOS OS FECHAMENTOS METALICOS, AS COLUNAS, OS SERVICOS GERAIS EM ALVENARIA E CONCRETO, AS TELHAS DE COBERTURA E A PINTURA DE ACABAMENTO</v>
          </cell>
          <cell r="C5555" t="str">
            <v>M2</v>
          </cell>
          <cell r="D5555">
            <v>79.37</v>
          </cell>
        </row>
        <row r="5556">
          <cell r="A5556">
            <v>72114</v>
          </cell>
          <cell r="B5556" t="str">
            <v>ESTRUTURA METALICA EM TESOURAS OU TRELICAS, VAO LIVRE DE 30M, FORNECIMENTO E MONTAGEM, NAO SENDO CONSIDERADOS OS FECHAMENTOS METALICOS, AS COLUNAS, OS SERVICOS GERAIS EM ALVENARIA E CONCRETO, AS TELHAS DE COBERTURA E A PINTURA DE ACABAMENTO</v>
          </cell>
          <cell r="C5556" t="str">
            <v>M2</v>
          </cell>
          <cell r="D5556">
            <v>88.2</v>
          </cell>
        </row>
        <row r="5557">
          <cell r="A5557">
            <v>72116</v>
          </cell>
          <cell r="B5557" t="str">
            <v>VIDRO LISO COMUM TRANSPARENTE, ESPESSURA 3MM</v>
          </cell>
          <cell r="C5557" t="str">
            <v>M2</v>
          </cell>
          <cell r="D5557">
            <v>103.12</v>
          </cell>
        </row>
        <row r="5558">
          <cell r="A5558">
            <v>72117</v>
          </cell>
          <cell r="B5558" t="str">
            <v>VIDRO LISO COMUM TRANSPARENTE, ESPESSURA 4MM</v>
          </cell>
          <cell r="C5558" t="str">
            <v>M2</v>
          </cell>
          <cell r="D5558">
            <v>132.27000000000001</v>
          </cell>
        </row>
        <row r="5559">
          <cell r="A5559">
            <v>72118</v>
          </cell>
          <cell r="B5559" t="str">
            <v>VIDRO TEMPERADO INCOLOR, ESPESSURA 6MM, FORNECIMENTO E INSTALACAO, INCLUSIVE MASSA PARA VEDACAO</v>
          </cell>
          <cell r="C5559" t="str">
            <v>M2</v>
          </cell>
          <cell r="D5559">
            <v>161.96</v>
          </cell>
        </row>
        <row r="5560">
          <cell r="A5560">
            <v>72119</v>
          </cell>
          <cell r="B5560" t="str">
            <v>VIDRO TEMPERADO INCOLOR, ESPESSURA 8MM, FORNECIMENTO E INSTALACAO, INCLUSIVE MASSA PARA VEDACAO</v>
          </cell>
          <cell r="C5560" t="str">
            <v>M2</v>
          </cell>
          <cell r="D5560">
            <v>203.78</v>
          </cell>
        </row>
        <row r="5561">
          <cell r="A5561">
            <v>72120</v>
          </cell>
          <cell r="B5561" t="str">
            <v>VIDRO TEMPERADO INCOLOR, ESPESSURA 10MM, FORNECIMENTO E INSTALACAO, INCLUSIVE MASSA PARA VEDACAO</v>
          </cell>
          <cell r="C5561" t="str">
            <v>M2</v>
          </cell>
          <cell r="D5561">
            <v>257.07</v>
          </cell>
        </row>
        <row r="5562">
          <cell r="A5562">
            <v>72122</v>
          </cell>
          <cell r="B5562" t="str">
            <v>VIDRO FANTASIA TIPO CANELADO, ESPESSURA 4MM</v>
          </cell>
          <cell r="C5562" t="str">
            <v>M2</v>
          </cell>
          <cell r="D5562">
            <v>113.59</v>
          </cell>
        </row>
        <row r="5563">
          <cell r="A5563">
            <v>72123</v>
          </cell>
          <cell r="B5563" t="str">
            <v>VIDRO ARAMADO, ESPESSURA 7MM</v>
          </cell>
          <cell r="C5563" t="str">
            <v>M2</v>
          </cell>
          <cell r="D5563">
            <v>302.61</v>
          </cell>
        </row>
        <row r="5564">
          <cell r="A5564">
            <v>72124</v>
          </cell>
          <cell r="B5564" t="str">
            <v>IMPERMEABILIZACAO DE SUPERFICIE COM MASTIQUE ELASTICO A BASE DE SILICONE, POR VOLUME.</v>
          </cell>
          <cell r="C5564" t="str">
            <v>DM3</v>
          </cell>
          <cell r="D5564">
            <v>106.83</v>
          </cell>
        </row>
        <row r="5565">
          <cell r="A5565">
            <v>72131</v>
          </cell>
          <cell r="B5565" t="str">
            <v>ALVENARIA EM TIJOLO CERAMICO MACICO 5X10X20CM 1 VEZ (ESPESSURA 20CM), ASSENTADO COM ARGAMASSA TRACO 1:2:8 (CIMENTO, CAL E AREIA)</v>
          </cell>
          <cell r="C5565" t="str">
            <v>M2</v>
          </cell>
          <cell r="D5565">
            <v>113.68</v>
          </cell>
        </row>
        <row r="5566">
          <cell r="A5566">
            <v>72132</v>
          </cell>
          <cell r="B5566" t="str">
            <v>ALVENARIA EM TIJOLO CERAMICO MACICO 5X10X20CM 1/2 VEZ (ESPESSURA 10CM), ASSENTADO COM ARGAMASSA TRACO 1:2:8 (CIMENTO, CAL E AREIA)</v>
          </cell>
          <cell r="C5566" t="str">
            <v>M2</v>
          </cell>
          <cell r="D5566">
            <v>58.52</v>
          </cell>
        </row>
        <row r="5567">
          <cell r="A5567">
            <v>72133</v>
          </cell>
          <cell r="B5567" t="str">
            <v>ALVENARIA EM TIJOLO CERAMICO MACICO 5X10X20CM 1 1/2 VEZ (ESPESSURA 30CM), ASSENTADO COM ARGAMASSA TRACO 1:2:8 (CIMENTO, CAL E AREIA)</v>
          </cell>
          <cell r="C5567" t="str">
            <v>M2</v>
          </cell>
          <cell r="D5567">
            <v>199.95</v>
          </cell>
        </row>
        <row r="5568">
          <cell r="A5568">
            <v>72136</v>
          </cell>
          <cell r="B5568" t="str">
            <v>PISO INDUSTRIAL DE ALTA RESISTENCIA, ESPESSURA 8MM, INCLUSO JUNTAS DE DILATACAO PLASTICAS E POLIMENTO MECANIZADO</v>
          </cell>
          <cell r="C5568" t="str">
            <v>M2</v>
          </cell>
          <cell r="D5568">
            <v>70.37</v>
          </cell>
        </row>
        <row r="5569">
          <cell r="A5569">
            <v>72137</v>
          </cell>
          <cell r="B5569" t="str">
            <v>PISO INDUSTRIAL ALTA RESISTENCIA, ESPESSURA 12MM, INCLUSO JUNTAS DE DILATACAO PLASTICAS E POLIMENTO MECANIZADO</v>
          </cell>
          <cell r="C5569" t="str">
            <v>M2</v>
          </cell>
          <cell r="D5569">
            <v>82.73</v>
          </cell>
        </row>
        <row r="5570">
          <cell r="A5570">
            <v>72138</v>
          </cell>
          <cell r="B5570" t="str">
            <v>PISO EM GRANITO BRANCO 50X50CM LEVIGADO ESPESSURA 2CM, ASSENTADO COM ARGAMASSA COLANTE DUPLA COLAGEM, COM REJUNTAMENTO EM CIMENTO BRANCO</v>
          </cell>
          <cell r="C5570" t="str">
            <v>M2</v>
          </cell>
          <cell r="D5570">
            <v>288.35000000000002</v>
          </cell>
        </row>
        <row r="5571">
          <cell r="A5571">
            <v>72139</v>
          </cell>
          <cell r="B5571" t="str">
            <v>BLOCOS DE VIDRO TIPO CANELADO 19X19X8CM, ASSENTADO COM ARGAMASSA TRACO 1:3 (CIMENTO E AREIA GROSSA) PREPARO MECANICO, COM REJUNTAMENTO EM CIMENTO BRANCO E BARRAS DE ACO</v>
          </cell>
          <cell r="C5571" t="str">
            <v>M2</v>
          </cell>
          <cell r="D5571">
            <v>483.9</v>
          </cell>
        </row>
        <row r="5572">
          <cell r="A5572">
            <v>72144</v>
          </cell>
          <cell r="B5572" t="str">
            <v>RECOLOCACAO DE FOLHAS DE PORTA DE PASSAGEM OU JANELA, CONSIDERANDO REAPROVEITAMENTO DO MATERIAL</v>
          </cell>
          <cell r="C5572" t="str">
            <v>UN</v>
          </cell>
          <cell r="D5572">
            <v>68.48</v>
          </cell>
        </row>
        <row r="5573">
          <cell r="A5573">
            <v>72175</v>
          </cell>
          <cell r="B5573" t="str">
            <v>BLOCOS DE VIDRO TIPO XADREZ 20X20X10CM, ASSENTADO COM ARGAMASSA TRACO 1:3 (CIMENTO E AREIA GROSSA) PREPARO MECANICO, COM REJUNTAMENTO EM CIMENTO BRANCO E BARRAS DE ACO</v>
          </cell>
          <cell r="C5573" t="str">
            <v>M2</v>
          </cell>
          <cell r="D5573">
            <v>487.64</v>
          </cell>
        </row>
        <row r="5574">
          <cell r="A5574">
            <v>72176</v>
          </cell>
          <cell r="B5574" t="str">
            <v>BLOCOS DE VIDRO TIPO XADREZ 20X10X8CM, ASSENTADO COM ARGAMASSA TRACO 1:3 (CIMENTO E AREIA GROSSA) PREPARO MECANICO, COM REJUNTAMENTO EM CIMENTO BRANCO E BARRAS DE ACO</v>
          </cell>
          <cell r="C5574" t="str">
            <v>M2</v>
          </cell>
          <cell r="D5574">
            <v>491.39</v>
          </cell>
        </row>
        <row r="5575">
          <cell r="A5575">
            <v>72178</v>
          </cell>
          <cell r="B5575" t="str">
            <v>RETIRADA DE DIVISORIAS EM CHAPAS DE MADEIRA, COM MONTANTES METALICOS</v>
          </cell>
          <cell r="C5575" t="str">
            <v>M2</v>
          </cell>
          <cell r="D5575">
            <v>20.49</v>
          </cell>
        </row>
        <row r="5576">
          <cell r="A5576">
            <v>72179</v>
          </cell>
          <cell r="B5576" t="str">
            <v>RECOLOCACAO DE PLACAS DIVISORIAS DE GRANILITE, CONSIDERANDO REAPROVEITAMENTO DO MATERIAL</v>
          </cell>
          <cell r="C5576" t="str">
            <v>M2</v>
          </cell>
          <cell r="D5576">
            <v>43.35</v>
          </cell>
        </row>
        <row r="5577">
          <cell r="A5577">
            <v>72180</v>
          </cell>
          <cell r="B5577" t="str">
            <v>RECOLOCACAO DE DIVISORIAS TIPO CHAPAS OU TABUAS, EXCLUSIVE ENTARUGAMENTO, CONSIDERANDO REAPROVEITAMENTO DO MATERIAL</v>
          </cell>
          <cell r="C5577" t="str">
            <v>M2</v>
          </cell>
          <cell r="D5577">
            <v>13.14</v>
          </cell>
        </row>
        <row r="5578">
          <cell r="A5578">
            <v>72181</v>
          </cell>
          <cell r="B5578" t="str">
            <v>RECOLOCACAO DE DIVISORIAS TIPO CHAPAS OU TABUAS, INCLUSIVE ENTARUGAMENTO, CONSIDERANDO REAPROVEITAMENTO DO MATERIAL</v>
          </cell>
          <cell r="C5578" t="str">
            <v>M2</v>
          </cell>
          <cell r="D5578">
            <v>26.64</v>
          </cell>
        </row>
        <row r="5579">
          <cell r="A5579">
            <v>72183</v>
          </cell>
          <cell r="B5579" t="str">
            <v>PISO EM CONCRETO 20MPA PREPARO MECANICO, ESPESSURA 7 CM, COM ARMACAO EM TELA SOLDADA</v>
          </cell>
          <cell r="C5579" t="str">
            <v>M2</v>
          </cell>
          <cell r="D5579">
            <v>75.37</v>
          </cell>
        </row>
        <row r="5580">
          <cell r="A5580">
            <v>72185</v>
          </cell>
          <cell r="B5580" t="str">
            <v>PISO VINILICO SEMIFLEXIVEL PADRAO LISO, ESPESSURA 2MM, FIXADO COM COLA</v>
          </cell>
          <cell r="C5580" t="str">
            <v>M2</v>
          </cell>
          <cell r="D5580">
            <v>70</v>
          </cell>
        </row>
        <row r="5581">
          <cell r="A5581">
            <v>72186</v>
          </cell>
          <cell r="B5581" t="str">
            <v>PISO VINILICO SEMIFLEXIVEL PADRAO LISO, ESPESSURA 3,2MM, FIXADO COM COLA</v>
          </cell>
          <cell r="C5581" t="str">
            <v>M2</v>
          </cell>
          <cell r="D5581">
            <v>111.64</v>
          </cell>
        </row>
        <row r="5582">
          <cell r="A5582">
            <v>72187</v>
          </cell>
          <cell r="B5582" t="str">
            <v>PISO DE BORRACHA FRISADO, ESPESSURA 7MM, ASSENTADO COM ARGAMASSA TRACO 1:3 (CIMENTO E AREIA)</v>
          </cell>
          <cell r="C5582" t="str">
            <v>M2</v>
          </cell>
          <cell r="D5582">
            <v>154.58000000000001</v>
          </cell>
        </row>
        <row r="5583">
          <cell r="A5583">
            <v>72188</v>
          </cell>
          <cell r="B5583" t="str">
            <v>PISO DE BORRACHA PASTILHADO, ESPESSURA 7MM, ASSENTADO COM ARGAMASSA TRACO 1:3 (CIMENTO E AREIA)</v>
          </cell>
          <cell r="C5583" t="str">
            <v>M2</v>
          </cell>
          <cell r="D5583">
            <v>154.58000000000001</v>
          </cell>
        </row>
        <row r="5584">
          <cell r="A5584">
            <v>72189</v>
          </cell>
          <cell r="B5584" t="str">
            <v>RODAPE VINILICO ALTURA 5CM, ESPESSURA 1MM, FIXADO COM COLA</v>
          </cell>
          <cell r="C5584" t="str">
            <v>M</v>
          </cell>
          <cell r="D5584">
            <v>22.13</v>
          </cell>
        </row>
        <row r="5585">
          <cell r="A5585">
            <v>72190</v>
          </cell>
          <cell r="B5585" t="str">
            <v>RODAPE BORRACHA LISO, ALTURA = 7CM, ESPESSURA = 2 MM, PARA ARGAMASSA</v>
          </cell>
          <cell r="C5585" t="str">
            <v>M</v>
          </cell>
          <cell r="D5585">
            <v>26.47</v>
          </cell>
        </row>
        <row r="5586">
          <cell r="A5586">
            <v>72191</v>
          </cell>
          <cell r="B5586" t="str">
            <v>RECOLOCACAO DE TACOS DE MADEIRA COM REAPROVEITAMENTO DE MATERIAL E ASSENTAMENTO COM ARGAMASSA 1:4 (CIMENTO E AREIA)</v>
          </cell>
          <cell r="C5586" t="str">
            <v>M2</v>
          </cell>
          <cell r="D5586">
            <v>68.25</v>
          </cell>
        </row>
        <row r="5587">
          <cell r="A5587">
            <v>72192</v>
          </cell>
          <cell r="B5587" t="str">
            <v>RECOLOCACAO DE PISO DE TABUAS DE MADEIRA, CONSIDERANDO REAPROVEITAMENTO DO MATERIAL, EXCLUSIVE VIGAMENTO</v>
          </cell>
          <cell r="C5587" t="str">
            <v>M2</v>
          </cell>
          <cell r="D5587">
            <v>17.82</v>
          </cell>
        </row>
        <row r="5588">
          <cell r="A5588">
            <v>72193</v>
          </cell>
          <cell r="B5588" t="str">
            <v>RECOLOCACAO DE PISO DE TABUAS DE MADEIRA, CONSIDERANDO REAPROVEITAMENTO DO MATERIAL, INCLUSIVE VIGAMENTO</v>
          </cell>
          <cell r="C5588" t="str">
            <v>M2</v>
          </cell>
          <cell r="D5588">
            <v>48.95</v>
          </cell>
        </row>
        <row r="5589">
          <cell r="A5589">
            <v>72198</v>
          </cell>
          <cell r="B5589" t="str">
            <v>ISOLAMENTO TERMICO COM ARGAMASSA TRACO 1:3 (CIMENTO E AREIA GROSSA NAO PENEIRADA), COM ADICAO DE PEROLAS DE ISOPOR, ESPESSURA 6CM, PREPARO MANUAL DA ARGAMASSA</v>
          </cell>
          <cell r="C5589" t="str">
            <v>M2</v>
          </cell>
          <cell r="D5589">
            <v>103.61</v>
          </cell>
        </row>
        <row r="5590">
          <cell r="A5590">
            <v>72200</v>
          </cell>
          <cell r="B5590" t="str">
            <v>REVESTIMENTO EM LAMINADO MELAMINICO TEXTURIZADO, ESPESSURA 0,8 MM, FIXADO COM COLA</v>
          </cell>
          <cell r="C5590" t="str">
            <v>M2</v>
          </cell>
          <cell r="D5590">
            <v>79.010000000000005</v>
          </cell>
        </row>
        <row r="5591">
          <cell r="A5591">
            <v>72201</v>
          </cell>
          <cell r="B5591" t="str">
            <v>RECOLOCACO DE FORROS EM REGUA DE PVC E PERFIS, CONSIDERANDO REAPROVEITAMENTO DO MATERIAL</v>
          </cell>
          <cell r="C5591" t="str">
            <v>M2</v>
          </cell>
          <cell r="D5591">
            <v>9.33</v>
          </cell>
        </row>
        <row r="5592">
          <cell r="A5592">
            <v>72214</v>
          </cell>
          <cell r="B5592" t="str">
            <v>DEMOLICAO DE ALVENARIA ESTRUTURAL DE BLOCOS VAZADOS DE CONCRETO</v>
          </cell>
          <cell r="C5592" t="str">
            <v>M3</v>
          </cell>
          <cell r="D5592">
            <v>56.2</v>
          </cell>
        </row>
        <row r="5593">
          <cell r="A5593">
            <v>72215</v>
          </cell>
          <cell r="B5593" t="str">
            <v>DEMOLICAO DE ALVENARIA DE ELEMENTOS CERAMICOS VAZADOS</v>
          </cell>
          <cell r="C5593" t="str">
            <v>M3</v>
          </cell>
          <cell r="D5593">
            <v>35.119999999999997</v>
          </cell>
        </row>
        <row r="5594">
          <cell r="A5594">
            <v>72216</v>
          </cell>
          <cell r="B5594" t="str">
            <v>DEMOLICAO DE VERGAS, CINTAS E PILARETES DE CONCRETO</v>
          </cell>
          <cell r="C5594" t="str">
            <v>M3</v>
          </cell>
          <cell r="D5594">
            <v>182.65</v>
          </cell>
        </row>
        <row r="5595">
          <cell r="A5595">
            <v>72220</v>
          </cell>
          <cell r="B5595" t="str">
            <v>RETIRADA DE ALVENARIA DE TIJOLOS DE VIDRO</v>
          </cell>
          <cell r="C5595" t="str">
            <v>M2</v>
          </cell>
          <cell r="D5595">
            <v>14.05</v>
          </cell>
        </row>
        <row r="5596">
          <cell r="A5596">
            <v>72221</v>
          </cell>
          <cell r="B5596" t="str">
            <v>RETIRADA DE PLACAS DIVISORIAS DE GRANILITE</v>
          </cell>
          <cell r="C5596" t="str">
            <v>M2</v>
          </cell>
          <cell r="D5596">
            <v>14.05</v>
          </cell>
        </row>
        <row r="5597">
          <cell r="A5597">
            <v>72224</v>
          </cell>
          <cell r="B5597" t="str">
            <v>DEMOLICAO DE TELHAS CERAMICAS OU DE VIDRO</v>
          </cell>
          <cell r="C5597" t="str">
            <v>M2</v>
          </cell>
          <cell r="D5597">
            <v>8.43</v>
          </cell>
        </row>
        <row r="5598">
          <cell r="A5598">
            <v>72226</v>
          </cell>
          <cell r="B5598" t="str">
            <v>RETIRADA DE ESTRUTURA DE MADEIRA PONTALETEADA PARA TELHAS CERAMICAS OU DE VIDRO</v>
          </cell>
          <cell r="C5598" t="str">
            <v>M2</v>
          </cell>
          <cell r="D5598">
            <v>9.33</v>
          </cell>
        </row>
        <row r="5599">
          <cell r="A5599">
            <v>72228</v>
          </cell>
          <cell r="B5599" t="str">
            <v>RETIRADA DE ESTRUTURA DE MADEIRA COM TESOURAS PARA TELHAS CERAMICAS OU DE VIDRO</v>
          </cell>
          <cell r="C5599" t="str">
            <v>M2</v>
          </cell>
          <cell r="D5599">
            <v>15.56</v>
          </cell>
        </row>
        <row r="5600">
          <cell r="A5600">
            <v>72237</v>
          </cell>
          <cell r="B5600" t="str">
            <v>RETIRADA DE ENTARUGAMENTO DE FORRO</v>
          </cell>
          <cell r="C5600" t="str">
            <v>M2</v>
          </cell>
          <cell r="D5600">
            <v>12.45</v>
          </cell>
        </row>
        <row r="5601">
          <cell r="A5601">
            <v>72238</v>
          </cell>
          <cell r="B5601" t="str">
            <v>RETIRADA DE FORRO EM REGUAS DE PVC, INCLUSIVE RETIRADA DE PERFIS</v>
          </cell>
          <cell r="C5601" t="str">
            <v>M2</v>
          </cell>
          <cell r="D5601">
            <v>6.22</v>
          </cell>
        </row>
        <row r="5602">
          <cell r="A5602">
            <v>72250</v>
          </cell>
          <cell r="B5602" t="str">
            <v>CABO DE COBRE NU 10MM2 - FORNECIMENTO E INSTALACAO</v>
          </cell>
          <cell r="C5602" t="str">
            <v>M</v>
          </cell>
          <cell r="D5602">
            <v>7.7</v>
          </cell>
        </row>
        <row r="5603">
          <cell r="A5603">
            <v>72251</v>
          </cell>
          <cell r="B5603" t="str">
            <v>CABO DE COBRE NU 16MM2 - FORNECIMENTO E INSTALACAO</v>
          </cell>
          <cell r="C5603" t="str">
            <v>M</v>
          </cell>
          <cell r="D5603">
            <v>11.33</v>
          </cell>
        </row>
        <row r="5604">
          <cell r="A5604">
            <v>72252</v>
          </cell>
          <cell r="B5604" t="str">
            <v>CABO DE COBRE NU 25MM2 - FORNECIMENTO E INSTALACAO</v>
          </cell>
          <cell r="C5604" t="str">
            <v>M</v>
          </cell>
          <cell r="D5604">
            <v>16.52</v>
          </cell>
        </row>
        <row r="5605">
          <cell r="A5605">
            <v>72253</v>
          </cell>
          <cell r="B5605" t="str">
            <v>CABO DE COBRE NU 35MM2 - FORNECIMENTO E INSTALACAO</v>
          </cell>
          <cell r="C5605" t="str">
            <v>M</v>
          </cell>
          <cell r="D5605">
            <v>22.01</v>
          </cell>
        </row>
        <row r="5606">
          <cell r="A5606">
            <v>72254</v>
          </cell>
          <cell r="B5606" t="str">
            <v>CABO DE COBRE NU 50MM2 - FORNECIMENTO E INSTALACAO</v>
          </cell>
          <cell r="C5606" t="str">
            <v>M</v>
          </cell>
          <cell r="D5606">
            <v>31.23</v>
          </cell>
        </row>
        <row r="5607">
          <cell r="A5607">
            <v>72255</v>
          </cell>
          <cell r="B5607" t="str">
            <v>CABO DE COBRE NU 70MM2 - FORNECIMENTO E INSTALACAO</v>
          </cell>
          <cell r="C5607" t="str">
            <v>M</v>
          </cell>
          <cell r="D5607">
            <v>40.86</v>
          </cell>
        </row>
        <row r="5608">
          <cell r="A5608">
            <v>72256</v>
          </cell>
          <cell r="B5608" t="str">
            <v>CABO DE COBRE NU 95MM2 - FORNECIMENTO E INSTALACAO</v>
          </cell>
          <cell r="C5608" t="str">
            <v>M</v>
          </cell>
          <cell r="D5608">
            <v>53.69</v>
          </cell>
        </row>
        <row r="5609">
          <cell r="A5609">
            <v>72257</v>
          </cell>
          <cell r="B5609" t="str">
            <v>CABO DE COBRE NU 120MM2 - FORNECIMENTO E INSTALACAO</v>
          </cell>
          <cell r="C5609" t="str">
            <v>M</v>
          </cell>
          <cell r="D5609">
            <v>69.95</v>
          </cell>
        </row>
        <row r="5610">
          <cell r="A5610">
            <v>72259</v>
          </cell>
          <cell r="B5610" t="str">
            <v>TERMINAL OU CONECTOR DE PRESSAO - PARA CABO 10MM2 - FORNECIMENTO E INSTALACAO</v>
          </cell>
          <cell r="C5610" t="str">
            <v>UN</v>
          </cell>
          <cell r="D5610">
            <v>12.5</v>
          </cell>
        </row>
        <row r="5611">
          <cell r="A5611">
            <v>72260</v>
          </cell>
          <cell r="B5611" t="str">
            <v>TERMINAL OU CONECTOR DE PRESSAO - PARA CABO 16MM2 - FORNECIMENTO E INSTALACAO</v>
          </cell>
          <cell r="C5611" t="str">
            <v>UN</v>
          </cell>
          <cell r="D5611">
            <v>12.44</v>
          </cell>
        </row>
        <row r="5612">
          <cell r="A5612">
            <v>72261</v>
          </cell>
          <cell r="B5612" t="str">
            <v>TERMINAL OU CONECTOR DE PRESSAO - PARA CABO 25MM2 - FORNECIMENTO E INSTALACAO</v>
          </cell>
          <cell r="C5612" t="str">
            <v>UN</v>
          </cell>
          <cell r="D5612">
            <v>13.22</v>
          </cell>
        </row>
        <row r="5613">
          <cell r="A5613">
            <v>72262</v>
          </cell>
          <cell r="B5613" t="str">
            <v>TERMINAL OU CONECTOR DE PRESSAO - PARA CABO 35MM2 - FORNECIMENTO E INSTALACAO</v>
          </cell>
          <cell r="C5613" t="str">
            <v>UN</v>
          </cell>
          <cell r="D5613">
            <v>13.22</v>
          </cell>
        </row>
        <row r="5614">
          <cell r="A5614">
            <v>72263</v>
          </cell>
          <cell r="B5614" t="str">
            <v>TERMINAL OU CONECTOR DE PRESSAO - PARA CABO 50MM2 - FORNECIMENTO E INSTALACAO</v>
          </cell>
          <cell r="C5614" t="str">
            <v>UN</v>
          </cell>
          <cell r="D5614">
            <v>17.78</v>
          </cell>
        </row>
        <row r="5615">
          <cell r="A5615">
            <v>72264</v>
          </cell>
          <cell r="B5615" t="str">
            <v>TERMINAL OU CONECTOR DE PRESSAO - PARA CABO 70MM2 - FORNECIMENTO E INSTALACAO</v>
          </cell>
          <cell r="C5615" t="str">
            <v>UN</v>
          </cell>
          <cell r="D5615">
            <v>17.93</v>
          </cell>
        </row>
        <row r="5616">
          <cell r="A5616">
            <v>72265</v>
          </cell>
          <cell r="B5616" t="str">
            <v>TERMINAL OU CONECTOR DE PRESSAO - PARA CABO 95MM2 - FORNECIMENTO E INSTALACAO</v>
          </cell>
          <cell r="C5616" t="str">
            <v>UN</v>
          </cell>
          <cell r="D5616">
            <v>21.67</v>
          </cell>
        </row>
        <row r="5617">
          <cell r="A5617">
            <v>72266</v>
          </cell>
          <cell r="B5617" t="str">
            <v>TERMINAL OU CONECTOR DE PRESSAO - PARA CABO 120MM2 - FORNECIMENTO E INSTALACAO</v>
          </cell>
          <cell r="C5617" t="str">
            <v>UN</v>
          </cell>
          <cell r="D5617">
            <v>29.11</v>
          </cell>
        </row>
        <row r="5618">
          <cell r="A5618">
            <v>72267</v>
          </cell>
          <cell r="B5618" t="str">
            <v>TERMINAL OU CONECTOR DE PRESSAO - PARA CABO 150MM2 - FORNECIMENTO E INSTALACAO</v>
          </cell>
          <cell r="C5618" t="str">
            <v>UN</v>
          </cell>
          <cell r="D5618">
            <v>29.37</v>
          </cell>
        </row>
        <row r="5619">
          <cell r="A5619">
            <v>72268</v>
          </cell>
          <cell r="B5619" t="str">
            <v>TERMINAL OU CONECTOR DE PRESSAO - PARA CABO 185MM2 - FORNECIMENTO E INSTALACAO</v>
          </cell>
          <cell r="C5619" t="str">
            <v>UN</v>
          </cell>
          <cell r="D5619">
            <v>30.59</v>
          </cell>
        </row>
        <row r="5620">
          <cell r="A5620">
            <v>72269</v>
          </cell>
          <cell r="B5620" t="str">
            <v>TERMINAL OU CONECTOR DE PRESSAO - PARA CABO 240MM2 - FORNECIMENTO E INSTALACAO</v>
          </cell>
          <cell r="C5620" t="str">
            <v>UN</v>
          </cell>
          <cell r="D5620">
            <v>35.17</v>
          </cell>
        </row>
        <row r="5621">
          <cell r="A5621">
            <v>72270</v>
          </cell>
          <cell r="B5621" t="str">
            <v>TERMINAL OU CONECTOR DE PRESSAO - PARA CABO 300MM2 - FORNECIMENTO E INSTALACAO</v>
          </cell>
          <cell r="C5621" t="str">
            <v>UN</v>
          </cell>
          <cell r="D5621">
            <v>43.77</v>
          </cell>
        </row>
        <row r="5622">
          <cell r="A5622">
            <v>72271</v>
          </cell>
          <cell r="B5622" t="str">
            <v>CONECTOR PARAFUSO FENDIDO SPLIT-BOLT - PARA CABO DE 16MM2 - FORNECIMENTO E INSTALACAO</v>
          </cell>
          <cell r="C5622" t="str">
            <v>UN</v>
          </cell>
          <cell r="D5622">
            <v>10.36</v>
          </cell>
        </row>
        <row r="5623">
          <cell r="A5623">
            <v>72272</v>
          </cell>
          <cell r="B5623" t="str">
            <v>CONECTOR PARAFUSO FENDIDO SPLIT-BOLT - PARA CABO DE 35MM2 - FORNECIMENTO E INSTALACAO</v>
          </cell>
          <cell r="C5623" t="str">
            <v>UN</v>
          </cell>
          <cell r="D5623">
            <v>11.59</v>
          </cell>
        </row>
        <row r="5624">
          <cell r="A5624">
            <v>72278</v>
          </cell>
          <cell r="B5624" t="str">
            <v>LAMPADA VAPOR METALICO 400W - FORNECIMENTO E INSTALACAO</v>
          </cell>
          <cell r="C5624" t="str">
            <v>UN</v>
          </cell>
          <cell r="D5624">
            <v>60.24</v>
          </cell>
        </row>
        <row r="5625">
          <cell r="A5625">
            <v>72280</v>
          </cell>
          <cell r="B5625" t="str">
            <v>IGNITOR PARA PARTIDA LÂMPADA VAPOR SÓDIO ALTA PRESSÃO ATÉ 400W</v>
          </cell>
          <cell r="C5625" t="str">
            <v>UN</v>
          </cell>
          <cell r="D5625">
            <v>39.549999999999997</v>
          </cell>
        </row>
        <row r="5626">
          <cell r="A5626">
            <v>72281</v>
          </cell>
          <cell r="B5626" t="str">
            <v>REATOR PARA LAMPADA VAPOR DE MERCURIO USO EXTERNO 220V/400W</v>
          </cell>
          <cell r="C5626" t="str">
            <v>UN</v>
          </cell>
          <cell r="D5626">
            <v>78.5</v>
          </cell>
        </row>
        <row r="5627">
          <cell r="A5627">
            <v>72282</v>
          </cell>
          <cell r="B5627" t="str">
            <v>REATOR PARA LAMPADA VAPOR DE SODIO ALTA PRESSAO - 220V/250W - USO EXTERNO</v>
          </cell>
          <cell r="C5627" t="str">
            <v>UN</v>
          </cell>
          <cell r="D5627">
            <v>102.85</v>
          </cell>
        </row>
        <row r="5628">
          <cell r="A5628">
            <v>72283</v>
          </cell>
          <cell r="B5628" t="str">
            <v>ABRIGO PARA HIDRANTE, 75X45X17CM, COM REGISTRO GLOBO ANGULAR 45º 2.1/2", ADAPTADOR STORZ 2.1/2", MANGUEIRA DE INCÊNDIO 15M, REDUÇÃO 2.1/2X1.1/2" E ESGUICHO EM LATÃO 1.1/2" - FORNECIMENTO E INSTALAÇÃO</v>
          </cell>
          <cell r="C5628" t="str">
            <v>UN</v>
          </cell>
          <cell r="D5628">
            <v>894.76</v>
          </cell>
        </row>
        <row r="5629">
          <cell r="A5629">
            <v>72285</v>
          </cell>
          <cell r="B5629" t="str">
            <v>CAIXA DE AREIA 40X40X40CM EM ALVENARIA - EXECUÇÃO</v>
          </cell>
          <cell r="C5629" t="str">
            <v>UN</v>
          </cell>
          <cell r="D5629">
            <v>74.48</v>
          </cell>
        </row>
        <row r="5630">
          <cell r="A5630">
            <v>72286</v>
          </cell>
          <cell r="B5630" t="str">
            <v>CAIXA DE AREIA 60X60X60CM EM ALVENARIA - EXECUÇÃO</v>
          </cell>
          <cell r="C5630" t="str">
            <v>UN</v>
          </cell>
          <cell r="D5630">
            <v>148.19</v>
          </cell>
        </row>
        <row r="5631">
          <cell r="A5631">
            <v>72287</v>
          </cell>
          <cell r="B5631" t="str">
            <v>CAIXA DE INCÊNDIO 45X75X17CM - FORNECIMENTO E INSTALAÇÃO</v>
          </cell>
          <cell r="C5631" t="str">
            <v>UN</v>
          </cell>
          <cell r="D5631">
            <v>218.38</v>
          </cell>
        </row>
        <row r="5632">
          <cell r="A5632">
            <v>72288</v>
          </cell>
          <cell r="B5632" t="str">
            <v>CAIXA DE INCÊNDIO 60X75X17CM - FORNECIMENTO E INSTALAÇÃO</v>
          </cell>
          <cell r="C5632" t="str">
            <v>UN</v>
          </cell>
          <cell r="D5632">
            <v>272</v>
          </cell>
        </row>
        <row r="5633">
          <cell r="A5633">
            <v>72289</v>
          </cell>
          <cell r="B5633" t="str">
            <v>CAIXA DE INSPEÇÃO 80X80X80CM EM ALVENARIA - EXECUÇÃO</v>
          </cell>
          <cell r="C5633" t="str">
            <v>UN</v>
          </cell>
          <cell r="D5633">
            <v>329.13</v>
          </cell>
        </row>
        <row r="5634">
          <cell r="A5634">
            <v>72290</v>
          </cell>
          <cell r="B5634" t="str">
            <v>CAIXA DE INSPEÇÃO 90X90X80CM EM ALVENARIA - EXECUÇÃO</v>
          </cell>
          <cell r="C5634" t="str">
            <v>UN</v>
          </cell>
          <cell r="D5634">
            <v>370.61</v>
          </cell>
        </row>
        <row r="5635">
          <cell r="A5635">
            <v>72293</v>
          </cell>
          <cell r="B5635" t="str">
            <v>CAP PVC ESGOTO 50MM (TAMPÃO) - FORNECIMENTO E INSTALAÇÃO</v>
          </cell>
          <cell r="C5635" t="str">
            <v>UN</v>
          </cell>
          <cell r="D5635">
            <v>5.07</v>
          </cell>
        </row>
        <row r="5636">
          <cell r="A5636">
            <v>72294</v>
          </cell>
          <cell r="B5636" t="str">
            <v>CAP PVC ESGOTO 75MM (TAMPÃO) - FORNECIMENTO E INSTALAÇÃO</v>
          </cell>
          <cell r="C5636" t="str">
            <v>UN</v>
          </cell>
          <cell r="D5636">
            <v>7.75</v>
          </cell>
        </row>
        <row r="5637">
          <cell r="A5637">
            <v>72295</v>
          </cell>
          <cell r="B5637" t="str">
            <v>CAP PVC ESGOTO 100MM (TAMPÃO) - FORNECIMENTO E INSTALAÇÃO</v>
          </cell>
          <cell r="C5637" t="str">
            <v>UN</v>
          </cell>
          <cell r="D5637">
            <v>10.63</v>
          </cell>
        </row>
        <row r="5638">
          <cell r="A5638">
            <v>72306</v>
          </cell>
          <cell r="B5638" t="str">
            <v>COTOVELO DE AÇO GALVANIZADO 4" - FORNECIMENTO E INSTALAÇÃO</v>
          </cell>
          <cell r="C5638" t="str">
            <v>UN</v>
          </cell>
          <cell r="D5638">
            <v>153.38999999999999</v>
          </cell>
        </row>
        <row r="5639">
          <cell r="A5639">
            <v>72307</v>
          </cell>
          <cell r="B5639" t="str">
            <v>COTOVELO DE AÇO GALVANIZADO 5" - FORNECIMENTO E INSTALAÇÃO</v>
          </cell>
          <cell r="C5639" t="str">
            <v>UN</v>
          </cell>
          <cell r="D5639">
            <v>214.71</v>
          </cell>
        </row>
        <row r="5640">
          <cell r="A5640">
            <v>72313</v>
          </cell>
          <cell r="B5640" t="str">
            <v>COTOVELO DE AÇO GALVANIZADO 6" - FORNECIMENTO E INSTALAÇÃO</v>
          </cell>
          <cell r="C5640" t="str">
            <v>UN</v>
          </cell>
          <cell r="D5640">
            <v>499.15</v>
          </cell>
        </row>
        <row r="5641">
          <cell r="A5641">
            <v>72315</v>
          </cell>
          <cell r="B5641" t="str">
            <v>TERMINAL AEREO EM ACO GALVANIZADO COM BASE DE FIXACAO H = 30CM</v>
          </cell>
          <cell r="C5641" t="str">
            <v>UN</v>
          </cell>
          <cell r="D5641">
            <v>24.7</v>
          </cell>
        </row>
        <row r="5642">
          <cell r="A5642">
            <v>72319</v>
          </cell>
          <cell r="B5642" t="str">
            <v>DISJUNTOR BAIXA TENSAO TRIPOLAR A SECO  800A/600V, INCLUSIVE ELETROTÉCNICO</v>
          </cell>
          <cell r="C5642" t="str">
            <v>UN</v>
          </cell>
          <cell r="D5642">
            <v>3495.85</v>
          </cell>
        </row>
        <row r="5643">
          <cell r="A5643">
            <v>72322</v>
          </cell>
          <cell r="B5643" t="str">
            <v>CHAVE SECCIONADORA TRIPOLAR, ABERTURA SOB CARGA, COM FUSÍVEIS NH - 100A/250V - FORNECIMENTO E INSTALACAO</v>
          </cell>
          <cell r="C5643" t="str">
            <v>UN</v>
          </cell>
          <cell r="D5643">
            <v>380.11</v>
          </cell>
        </row>
        <row r="5644">
          <cell r="A5644">
            <v>72326</v>
          </cell>
          <cell r="B5644" t="str">
            <v>CHAVE SECCIONADORA TRIPOLAR, ABERTURA SOB CARGA, COM FUSÍVEIS NH - 200A/250V</v>
          </cell>
          <cell r="C5644" t="str">
            <v>UN</v>
          </cell>
          <cell r="D5644">
            <v>526.86</v>
          </cell>
        </row>
        <row r="5645">
          <cell r="A5645">
            <v>72327</v>
          </cell>
          <cell r="B5645" t="str">
            <v>FUSÍVEL TIPO "DIAZED", TIPO RÁPIDO OU RETARDADO - 2/25A - FORNECIMENTO E INSTALACAO</v>
          </cell>
          <cell r="C5645" t="str">
            <v>UN</v>
          </cell>
          <cell r="D5645">
            <v>5.0599999999999996</v>
          </cell>
        </row>
        <row r="5646">
          <cell r="A5646">
            <v>72328</v>
          </cell>
          <cell r="B5646" t="str">
            <v>FUSÍVEL TIPO "DIAZED", TIPO RÁPIDO OU RETARDADO - 35/63A - FORNECIMENTO E INSTALACAO</v>
          </cell>
          <cell r="C5646" t="str">
            <v>UN</v>
          </cell>
          <cell r="D5646">
            <v>5.87</v>
          </cell>
        </row>
        <row r="5647">
          <cell r="A5647">
            <v>72330</v>
          </cell>
          <cell r="B5647" t="str">
            <v>FUSÍVEL TIPO NH 200A - TAMANHO 01 - FORNECIMENTO E INSTALACAO</v>
          </cell>
          <cell r="C5647" t="str">
            <v>UN</v>
          </cell>
          <cell r="D5647">
            <v>23.51</v>
          </cell>
        </row>
        <row r="5648">
          <cell r="A5648">
            <v>72337</v>
          </cell>
          <cell r="B5648" t="str">
            <v>TOMADA PARA TELEFONE DE 4 POLOS PADRAO TELEBRAS - FORNECIMENTO E INSTALACAO</v>
          </cell>
          <cell r="C5648" t="str">
            <v>UN</v>
          </cell>
          <cell r="D5648">
            <v>17.61</v>
          </cell>
        </row>
        <row r="5649">
          <cell r="A5649">
            <v>72339</v>
          </cell>
          <cell r="B5649" t="str">
            <v>TOMADA 3P+T 30A/440V SEM PLACA - FORNECIMENTO E INSTALACAO</v>
          </cell>
          <cell r="C5649" t="str">
            <v>UN</v>
          </cell>
          <cell r="D5649">
            <v>39.229999999999997</v>
          </cell>
        </row>
        <row r="5650">
          <cell r="A5650">
            <v>72341</v>
          </cell>
          <cell r="B5650" t="str">
            <v>CONTATOR TRIPOLAR I NOMINAL 12A - FORNECIMENTO E INSTALACAO INCLUSIVE ELETROTÉCNICO</v>
          </cell>
          <cell r="C5650" t="str">
            <v>UN</v>
          </cell>
          <cell r="D5650">
            <v>195.8</v>
          </cell>
        </row>
        <row r="5651">
          <cell r="A5651">
            <v>72343</v>
          </cell>
          <cell r="B5651" t="str">
            <v>CONTATOR TRIPOLAR I NOMINAL 22A - FORNECIMENTO E INSTALACAO INCLUSIVE ELETROTÉCNICO</v>
          </cell>
          <cell r="C5651" t="str">
            <v>UN</v>
          </cell>
          <cell r="D5651">
            <v>231.43</v>
          </cell>
        </row>
        <row r="5652">
          <cell r="A5652">
            <v>72344</v>
          </cell>
          <cell r="B5652" t="str">
            <v>CONTATOR TRIPOLAR I NOMINAL 36A - FORNECIMENTO E INSTALACAO INCLUSIVE ELETROTÉCNICO</v>
          </cell>
          <cell r="C5652" t="str">
            <v>UN</v>
          </cell>
          <cell r="D5652">
            <v>357.36</v>
          </cell>
        </row>
        <row r="5653">
          <cell r="A5653">
            <v>72345</v>
          </cell>
          <cell r="B5653" t="str">
            <v>CONTATOR TRIPOLAR I NOMIMAL 94A - FORNECIMENTO E INSTALACAO INCLUSIVE ELETROTÉCNICO</v>
          </cell>
          <cell r="C5653" t="str">
            <v>UN</v>
          </cell>
          <cell r="D5653">
            <v>1000.23</v>
          </cell>
        </row>
        <row r="5654">
          <cell r="A5654">
            <v>72482</v>
          </cell>
          <cell r="B5654" t="str">
            <v>UNIAO DE ACO GALVANIZADO 4" - FORNECIMENTO E INSTALACAO</v>
          </cell>
          <cell r="C5654" t="str">
            <v>UN</v>
          </cell>
          <cell r="D5654">
            <v>214.69</v>
          </cell>
        </row>
        <row r="5655">
          <cell r="A5655">
            <v>72553</v>
          </cell>
          <cell r="B5655" t="str">
            <v>EXTINTOR DE PQS 4KG - FORNECIMENTO E INSTALACAO</v>
          </cell>
          <cell r="C5655" t="str">
            <v>UN</v>
          </cell>
          <cell r="D5655">
            <v>136.72999999999999</v>
          </cell>
        </row>
        <row r="5656">
          <cell r="A5656">
            <v>72554</v>
          </cell>
          <cell r="B5656" t="str">
            <v>EXTINTOR DE CO2 6KG - FORNECIMENTO E INSTALACAO</v>
          </cell>
          <cell r="C5656" t="str">
            <v>UN</v>
          </cell>
          <cell r="D5656">
            <v>459.81</v>
          </cell>
        </row>
        <row r="5657">
          <cell r="A5657">
            <v>72619</v>
          </cell>
          <cell r="B5657" t="str">
            <v>LUVA DE ACO GALVANIZADO 4" - FORNECIMENTO E INSTALACAO</v>
          </cell>
          <cell r="C5657" t="str">
            <v>UN</v>
          </cell>
          <cell r="D5657">
            <v>89.8</v>
          </cell>
        </row>
        <row r="5658">
          <cell r="A5658">
            <v>72620</v>
          </cell>
          <cell r="B5658" t="str">
            <v>LUVA DE ACO GALVANIZADO 5" - FORNECIMENTO E INSTALACAO</v>
          </cell>
          <cell r="C5658" t="str">
            <v>UN</v>
          </cell>
          <cell r="D5658">
            <v>156.33000000000001</v>
          </cell>
        </row>
        <row r="5659">
          <cell r="A5659">
            <v>72621</v>
          </cell>
          <cell r="B5659" t="str">
            <v>LUVA DE ACO GALVANIZADO 6" - FORNECIMENTO E INSTALACAO</v>
          </cell>
          <cell r="C5659" t="str">
            <v>UN</v>
          </cell>
          <cell r="D5659">
            <v>250.71</v>
          </cell>
        </row>
        <row r="5660">
          <cell r="A5660">
            <v>72667</v>
          </cell>
          <cell r="B5660" t="str">
            <v>LUVA REDUCAO ACO GALVANIZADO 4X2.1/2" - FORNECIMENTO E INSTALACAO</v>
          </cell>
          <cell r="C5660" t="str">
            <v>UN</v>
          </cell>
          <cell r="D5660">
            <v>123.84</v>
          </cell>
        </row>
        <row r="5661">
          <cell r="A5661">
            <v>72668</v>
          </cell>
          <cell r="B5661" t="str">
            <v>LUVA REDUCAO ACO GALVANIZADO 4X2" - FORNECIMENTO E INSTALACAO</v>
          </cell>
          <cell r="C5661" t="str">
            <v>UN</v>
          </cell>
          <cell r="D5661">
            <v>123.16</v>
          </cell>
        </row>
        <row r="5662">
          <cell r="A5662">
            <v>72669</v>
          </cell>
          <cell r="B5662" t="str">
            <v>LUVA REDUCAO ACO GALVANIZADO 4X3" - FORNECIMENTO E INSTALACAO</v>
          </cell>
          <cell r="C5662" t="str">
            <v>UN</v>
          </cell>
          <cell r="D5662">
            <v>127.06</v>
          </cell>
        </row>
        <row r="5663">
          <cell r="A5663">
            <v>72681</v>
          </cell>
          <cell r="B5663" t="str">
            <v>NIPLE DE ACO GALVANIZADO 4" - FORNECIMENTO E INSTALACAO</v>
          </cell>
          <cell r="C5663" t="str">
            <v>UN</v>
          </cell>
          <cell r="D5663">
            <v>87.15</v>
          </cell>
        </row>
        <row r="5664">
          <cell r="A5664">
            <v>72682</v>
          </cell>
          <cell r="B5664" t="str">
            <v>NIPLE DE ACO GALVANIZADO 5" - FORNECIMENTO E INSTALACAO</v>
          </cell>
          <cell r="C5664" t="str">
            <v>UN</v>
          </cell>
          <cell r="D5664">
            <v>174.76</v>
          </cell>
        </row>
        <row r="5665">
          <cell r="A5665">
            <v>72683</v>
          </cell>
          <cell r="B5665" t="str">
            <v>NIPLE DE ACO GALVANIZADO 6" - FORNECIMENTO E INSTALACAO</v>
          </cell>
          <cell r="C5665" t="str">
            <v>UN</v>
          </cell>
          <cell r="D5665">
            <v>280.42</v>
          </cell>
        </row>
        <row r="5666">
          <cell r="A5666">
            <v>72719</v>
          </cell>
          <cell r="B5666" t="str">
            <v>TE DE ACO GALVANIZADO 4" - FORNECIMENTO E INSTALACAO</v>
          </cell>
          <cell r="C5666" t="str">
            <v>UN</v>
          </cell>
          <cell r="D5666">
            <v>192.27</v>
          </cell>
        </row>
        <row r="5667">
          <cell r="A5667">
            <v>72720</v>
          </cell>
          <cell r="B5667" t="str">
            <v>TE DE ACO GALVANIZADO 5" - FORNECIMENTO E INSTALACAO</v>
          </cell>
          <cell r="C5667" t="str">
            <v>UN</v>
          </cell>
          <cell r="D5667">
            <v>264.44</v>
          </cell>
        </row>
        <row r="5668">
          <cell r="A5668">
            <v>72721</v>
          </cell>
          <cell r="B5668" t="str">
            <v>TE DE ACO GALVANIZADO 6" - FORNECIMENTO E INSTALACAO</v>
          </cell>
          <cell r="C5668" t="str">
            <v>UN</v>
          </cell>
          <cell r="D5668">
            <v>571.16</v>
          </cell>
        </row>
        <row r="5669">
          <cell r="A5669">
            <v>72733</v>
          </cell>
          <cell r="B5669" t="str">
            <v>MOBILIZACAO E INSTALACAO DE 01  EQUIPAMENTO DE SONDAGEM, DISTANCIA ACIMA DE 20KM</v>
          </cell>
          <cell r="C5669" t="str">
            <v>UN</v>
          </cell>
          <cell r="D5669">
            <v>663.78</v>
          </cell>
        </row>
        <row r="5670">
          <cell r="A5670">
            <v>72739</v>
          </cell>
          <cell r="B5670" t="str">
            <v>VASO SANITARIO INFANTIL SIFONADO, PARA VALVULA DE DESCARGA, EM LOUCA BRANCA, COM ACESSORIOS, INCLUSIVE ASSENTO PLASTICO, BOLSA DE BORRACHA PARA LIGACAO, TUBO PVC LIGACAO - FORNECIMENTO E INSTALACAO</v>
          </cell>
          <cell r="C5670" t="str">
            <v>UN</v>
          </cell>
          <cell r="D5670">
            <v>433.49</v>
          </cell>
        </row>
        <row r="5671">
          <cell r="A5671">
            <v>72742</v>
          </cell>
          <cell r="B5671" t="str">
            <v>ENSAIO DE RECEBIMENTO E ACEITACAO DE CIMENTO PORTLAND</v>
          </cell>
          <cell r="C5671" t="str">
            <v>UN</v>
          </cell>
          <cell r="D5671">
            <v>429.12</v>
          </cell>
        </row>
        <row r="5672">
          <cell r="A5672">
            <v>72743</v>
          </cell>
          <cell r="B5672" t="str">
            <v>ENSAIO DE RECEBIMENTO E ACEITACAO DE AGREGADO GRAUDO</v>
          </cell>
          <cell r="C5672" t="str">
            <v>UN</v>
          </cell>
          <cell r="D5672">
            <v>214.56</v>
          </cell>
        </row>
        <row r="5673">
          <cell r="A5673">
            <v>72799</v>
          </cell>
          <cell r="B5673" t="str">
            <v>PAVIMENTO EM PARALELEPIPEDO SOBRE COLCHAO DE AREIA REJUNTADO COM ARGAMASSA DE CIMENTO E AREIA NO TRAÇO 1:3 (PEDRAS PEQUENAS 30 A 35 PECAS POR M2)</v>
          </cell>
          <cell r="C5673" t="str">
            <v>M2</v>
          </cell>
          <cell r="D5673">
            <v>77.55</v>
          </cell>
        </row>
        <row r="5674">
          <cell r="A5674">
            <v>72815</v>
          </cell>
          <cell r="B5674" t="str">
            <v>APLICACAO DE TINTA A BASE DE EPOXI SOBRE PISO</v>
          </cell>
          <cell r="C5674" t="str">
            <v>M2</v>
          </cell>
          <cell r="D5674">
            <v>38.74</v>
          </cell>
        </row>
        <row r="5675">
          <cell r="A5675">
            <v>72838</v>
          </cell>
          <cell r="B5675" t="str">
            <v>TRANSPORTE COMERCIAL COM CAMINHAO CARROCERIA 9 T, RODOVIA EM LEITO NATURAL</v>
          </cell>
          <cell r="C5675" t="str">
            <v>TXKM</v>
          </cell>
          <cell r="D5675">
            <v>0.83</v>
          </cell>
        </row>
        <row r="5676">
          <cell r="A5676">
            <v>72839</v>
          </cell>
          <cell r="B5676" t="str">
            <v>TRANSPORTE COMERCIAL COM CAMINHAO CARROCERIA 9 T, RODOVIA COM REVESTIMENTO PRIMARIO</v>
          </cell>
          <cell r="C5676" t="str">
            <v>TXKM</v>
          </cell>
          <cell r="D5676">
            <v>0.67</v>
          </cell>
        </row>
        <row r="5677">
          <cell r="A5677">
            <v>72840</v>
          </cell>
          <cell r="B5677" t="str">
            <v>TRANSPORTE COMERCIAL COM CAMINHAO CARROCERIA 9 T, RODOVIA PAVIMENTADA</v>
          </cell>
          <cell r="C5677" t="str">
            <v>TXKM</v>
          </cell>
          <cell r="D5677">
            <v>0.56000000000000005</v>
          </cell>
        </row>
        <row r="5678">
          <cell r="A5678">
            <v>72841</v>
          </cell>
          <cell r="B5678" t="str">
            <v>TRANSPORTE COMERCIAL COM CAMINHAO BASCULANTE 6 M3, RODOVIA EM LEITO NATURAL</v>
          </cell>
          <cell r="C5678" t="str">
            <v>TXKM</v>
          </cell>
          <cell r="D5678">
            <v>1.04</v>
          </cell>
        </row>
        <row r="5679">
          <cell r="A5679">
            <v>72842</v>
          </cell>
          <cell r="B5679" t="str">
            <v>TRANSPORTE COMERCIAL COM CAMINHAO BASCULANTE 6 M3, RODOVIA COM REVESTIMENTO PRIMARIO</v>
          </cell>
          <cell r="C5679" t="str">
            <v>TXKM</v>
          </cell>
          <cell r="D5679">
            <v>0.84</v>
          </cell>
        </row>
        <row r="5680">
          <cell r="A5680">
            <v>72843</v>
          </cell>
          <cell r="B5680" t="str">
            <v>TRANSPORTE COMERCIAL COM CAMINHAO BASCULANTE 6 M3, RODOVIA PAVIMENTADA</v>
          </cell>
          <cell r="C5680" t="str">
            <v>TXKM</v>
          </cell>
          <cell r="D5680">
            <v>0.7</v>
          </cell>
        </row>
        <row r="5681">
          <cell r="A5681">
            <v>72844</v>
          </cell>
          <cell r="B5681" t="str">
            <v>CARGA, MANOBRAS E DESCARGA DE AREIA, BRITA, PEDRA DE MAO E SOLOS COM CAMINHAO BASCULANTE 6 M3 (DESCARGA LIVRE)</v>
          </cell>
          <cell r="C5681" t="str">
            <v>T</v>
          </cell>
          <cell r="D5681">
            <v>0.73</v>
          </cell>
        </row>
        <row r="5682">
          <cell r="A5682">
            <v>72845</v>
          </cell>
          <cell r="B5682" t="str">
            <v>CARGA, MANOBRAS E DESCARGA DE BRITA PARA TRATAMENTOS SUPERFICIAIS, COM CAMINHAO BASCULANTE 6 M3</v>
          </cell>
          <cell r="C5682" t="str">
            <v>T</v>
          </cell>
          <cell r="D5682">
            <v>4.38</v>
          </cell>
        </row>
        <row r="5683">
          <cell r="A5683">
            <v>72846</v>
          </cell>
          <cell r="B5683" t="str">
            <v>CARGA, MANOBRAS E DESCARGA DE MISTURA BETUMINOSA A QUENTE, COM CAMINHAO BASCULANTE 6 M3</v>
          </cell>
          <cell r="C5683" t="str">
            <v>T</v>
          </cell>
          <cell r="D5683">
            <v>3.62</v>
          </cell>
        </row>
        <row r="5684">
          <cell r="A5684">
            <v>72847</v>
          </cell>
          <cell r="B5684" t="str">
            <v>CARGA, MANOBRAS E DESCARGA DE MISTURA BETUMINOSA A FRIO, COM CAMINHAO BASCULANTE 6 M3</v>
          </cell>
          <cell r="C5684" t="str">
            <v>T</v>
          </cell>
          <cell r="D5684">
            <v>7.81</v>
          </cell>
        </row>
        <row r="5685">
          <cell r="A5685">
            <v>72848</v>
          </cell>
          <cell r="B5685" t="str">
            <v>CARGA, MANOBRAS E DESCARGA DE BRITA PARA BASE DE MACADAME, COM CAMINHAO BASCULANTE 6 M3</v>
          </cell>
          <cell r="C5685" t="str">
            <v>T</v>
          </cell>
          <cell r="D5685">
            <v>1.95</v>
          </cell>
        </row>
        <row r="5686">
          <cell r="A5686">
            <v>72849</v>
          </cell>
          <cell r="B5686" t="str">
            <v>CARGA, MANOBRAS E DESCARGA DE MISTURAS DE SOLOS E AGREGADOS (BASES ESTABILIZADAS EM USINA) COM CAMINHAO BASCULANTE 6 M3</v>
          </cell>
          <cell r="C5686" t="str">
            <v>T</v>
          </cell>
          <cell r="D5686">
            <v>2.4900000000000002</v>
          </cell>
        </row>
        <row r="5687">
          <cell r="A5687">
            <v>72850</v>
          </cell>
          <cell r="B5687" t="str">
            <v>CARGA, MANOBRAS E DESCARGA DE MATERIAIS DIVERSOS, COM CAMINHAO CARROCERIA 9T (CARGA E DESCARGA MANUAIS)</v>
          </cell>
          <cell r="C5687" t="str">
            <v>T</v>
          </cell>
          <cell r="D5687">
            <v>10.52</v>
          </cell>
        </row>
        <row r="5688">
          <cell r="A5688">
            <v>72871</v>
          </cell>
          <cell r="B5688" t="str">
            <v>MOBILIZACAO E INSTALACAO DE 01 EQUIPAMENTO DE SONDAGEM, DISTANCIA ATE 10KM</v>
          </cell>
          <cell r="C5688" t="str">
            <v>UN</v>
          </cell>
          <cell r="D5688">
            <v>298.33999999999997</v>
          </cell>
        </row>
        <row r="5689">
          <cell r="A5689">
            <v>72872</v>
          </cell>
          <cell r="B5689" t="str">
            <v>MOBILIZACAO E INSTALACAO DE 01 EQUIPAMENTO DE SONDAGEM, DISTANCIA DE 10KM ATE 20KM</v>
          </cell>
          <cell r="C5689" t="str">
            <v>UN</v>
          </cell>
          <cell r="D5689">
            <v>481.06</v>
          </cell>
        </row>
        <row r="5690">
          <cell r="A5690">
            <v>72882</v>
          </cell>
          <cell r="B5690" t="str">
            <v>TRANSPORTE COMERCIAL COM CAMINHAO CARROCERIA 9 T, RODOVIA EM LEITO NATURAL</v>
          </cell>
          <cell r="C5690" t="str">
            <v>M3XKM</v>
          </cell>
          <cell r="D5690">
            <v>1.24</v>
          </cell>
        </row>
        <row r="5691">
          <cell r="A5691">
            <v>72883</v>
          </cell>
          <cell r="B5691" t="str">
            <v>TRANSPORTE COMERCIAL COM CAMINHAO CARROCERIA 9 T, RODOVIA COM REVESTIMENTO PRIMARIO</v>
          </cell>
          <cell r="C5691" t="str">
            <v>M3XKM</v>
          </cell>
          <cell r="D5691">
            <v>0.99</v>
          </cell>
        </row>
        <row r="5692">
          <cell r="A5692">
            <v>72884</v>
          </cell>
          <cell r="B5692" t="str">
            <v>TRANSPORTE COMERCIAL COM CAMINHAO CARROCERIA 9 T, RODOVIA PAVIMENTADA</v>
          </cell>
          <cell r="C5692" t="str">
            <v>M3XKM</v>
          </cell>
          <cell r="D5692">
            <v>0.83</v>
          </cell>
        </row>
        <row r="5693">
          <cell r="A5693">
            <v>72885</v>
          </cell>
          <cell r="B5693" t="str">
            <v>TRANSPORTE COMERCIAL COM CAMINHAO BASCULANTE 6 M3, RODOVIA EM LEITO NATURAL</v>
          </cell>
          <cell r="C5693" t="str">
            <v>M3XKM</v>
          </cell>
          <cell r="D5693">
            <v>1.56</v>
          </cell>
        </row>
        <row r="5694">
          <cell r="A5694">
            <v>72886</v>
          </cell>
          <cell r="B5694" t="str">
            <v>TRANSPORTE COMERCIAL COM CAMINHAO BASCULANTE 6 M3, RODOVIA COM REVESTIMENTO PRIMARIO</v>
          </cell>
          <cell r="C5694" t="str">
            <v>M3XKM</v>
          </cell>
          <cell r="D5694">
            <v>1.24</v>
          </cell>
        </row>
        <row r="5695">
          <cell r="A5695">
            <v>72887</v>
          </cell>
          <cell r="B5695" t="str">
            <v>TRANSPORTE COMERCIAL COM CAMINHAO BASCULANTE 6 M3, RODOVIA PAVIMENTADA</v>
          </cell>
          <cell r="C5695" t="str">
            <v>M3XKM</v>
          </cell>
          <cell r="D5695">
            <v>1.04</v>
          </cell>
        </row>
        <row r="5696">
          <cell r="A5696">
            <v>72888</v>
          </cell>
          <cell r="B5696" t="str">
            <v>CARGA, MANOBRAS E DESCARGA DE AREIA, BRITA, PEDRA DE MAO E SOLOS COM CAMINHAO BASCULANTE 6 M3 (DESCARGA LIVRE)</v>
          </cell>
          <cell r="C5696" t="str">
            <v>M3</v>
          </cell>
          <cell r="D5696">
            <v>1.0900000000000001</v>
          </cell>
        </row>
        <row r="5697">
          <cell r="A5697">
            <v>72890</v>
          </cell>
          <cell r="B5697" t="str">
            <v>CARGA, MANOBRAS E DESCARGA DE BRITA PARA TRATAMENTOS SUPERFICIAIS, COM CAMINHAO BASCULANTE 6 M3, DESCARGA EM DISTRIBUIDOR</v>
          </cell>
          <cell r="C5697" t="str">
            <v>M3</v>
          </cell>
          <cell r="D5697">
            <v>6.59</v>
          </cell>
        </row>
        <row r="5698">
          <cell r="A5698">
            <v>72891</v>
          </cell>
          <cell r="B5698" t="str">
            <v>CARGA, MANOBRAS E DESCARGA DE MISTURA BETUMINOSA A QUENTE, COM CAMINHAO BASCULANTE 6 M3, DESCARGA EM VIBRO-ACABADORA</v>
          </cell>
          <cell r="C5698" t="str">
            <v>M3</v>
          </cell>
          <cell r="D5698">
            <v>5.43</v>
          </cell>
        </row>
        <row r="5699">
          <cell r="A5699">
            <v>72892</v>
          </cell>
          <cell r="B5699" t="str">
            <v>CARGA, MANOBRAS E DESCARGA DE DE MISTURA BETUMINOSA A FRIO, COM CAMINHAO BASCULANTE 6 M3, DESCARGA EM VIBRO-ACABADORA</v>
          </cell>
          <cell r="C5699" t="str">
            <v>M3</v>
          </cell>
          <cell r="D5699">
            <v>11.71</v>
          </cell>
        </row>
        <row r="5700">
          <cell r="A5700">
            <v>72893</v>
          </cell>
          <cell r="B5700" t="str">
            <v>CARGA, MANOBRAS E DESCARGA DE BRITA PARA BASE DE MACADAME, COM CAMINHAO BASCULANTE 6 M3, DESCARGA EM DISTRIBUIDOR</v>
          </cell>
          <cell r="C5700" t="str">
            <v>M3</v>
          </cell>
          <cell r="D5700">
            <v>2.92</v>
          </cell>
        </row>
        <row r="5701">
          <cell r="A5701">
            <v>72894</v>
          </cell>
          <cell r="B5701" t="str">
            <v>CARGA, MANOBRAS E DESCARGA DE MISTURAS DE SOLOS E AGREGADOS, COM CAMINHAO BASCULANTE 6 M3, DESCARGA EM DISTRIBUIDOR</v>
          </cell>
          <cell r="C5701" t="str">
            <v>M3</v>
          </cell>
          <cell r="D5701">
            <v>3.74</v>
          </cell>
        </row>
        <row r="5702">
          <cell r="A5702">
            <v>72895</v>
          </cell>
          <cell r="B5702" t="str">
            <v>CARGA, MANOBRAS E DESCARGA DE MATERIAIS DIVERSOS, COM CAMINHAO BASCULANTE 6M3 (CARGA E DESCARGA MANUAIS)</v>
          </cell>
          <cell r="C5702" t="str">
            <v>M3</v>
          </cell>
          <cell r="D5702">
            <v>19.760000000000002</v>
          </cell>
        </row>
        <row r="5703">
          <cell r="A5703">
            <v>72897</v>
          </cell>
          <cell r="B5703" t="str">
            <v>CARGA MANUAL DE ENTULHO EM CAMINHAO BASCULANTE 6 M3</v>
          </cell>
          <cell r="C5703" t="str">
            <v>M3</v>
          </cell>
          <cell r="D5703">
            <v>16.690000000000001</v>
          </cell>
        </row>
        <row r="5704">
          <cell r="A5704">
            <v>72898</v>
          </cell>
          <cell r="B5704" t="str">
            <v>CARGA E DESCARGA MECANIZADAS DE ENTULHO EM CAMINHAO BASCULANTE 6 M3</v>
          </cell>
          <cell r="C5704" t="str">
            <v>M3</v>
          </cell>
          <cell r="D5704">
            <v>3.36</v>
          </cell>
        </row>
        <row r="5705">
          <cell r="A5705">
            <v>72899</v>
          </cell>
          <cell r="B5705" t="str">
            <v>TRANSPORTE DE ENTULHO COM CAMINHÃO BASCULANTE 6 M3, RODOVIA PAVIMENTADA, DMT ATE 0,5 KM</v>
          </cell>
          <cell r="C5705" t="str">
            <v>M3</v>
          </cell>
          <cell r="D5705">
            <v>5.0999999999999996</v>
          </cell>
        </row>
        <row r="5706">
          <cell r="A5706">
            <v>72900</v>
          </cell>
          <cell r="B5706" t="str">
            <v>TRANSPORTE DE ENTULHO COM CAMINHAO BASCULANTE 6 M3, RODOVIA PAVIMENTADA, DMT 0,5 A 1,0 KM</v>
          </cell>
          <cell r="C5706" t="str">
            <v>M3</v>
          </cell>
          <cell r="D5706">
            <v>5.62</v>
          </cell>
        </row>
        <row r="5707">
          <cell r="A5707">
            <v>72915</v>
          </cell>
          <cell r="B5707" t="str">
            <v>ESCAVACAO MECANICA DE VALA EM MATERIAL DE 2A. CATEGORIA ATE 2 M DE PROFUNDIDADE COM UTILIZACAO DE ESCAVADEIRA HIDRAULICA</v>
          </cell>
          <cell r="C5707" t="str">
            <v>M3</v>
          </cell>
          <cell r="D5707">
            <v>9.67</v>
          </cell>
        </row>
        <row r="5708">
          <cell r="A5708">
            <v>72916</v>
          </cell>
          <cell r="B5708" t="str">
            <v>BASE DE SOLO CIMENTO 2% MISTURA EM USINA, COMPACTACAO 100% PROCTOR INTERMEDIARIO, EXCLUSIVE ESCAVACAO, CARGA E TRANSPORTE DO SOLO</v>
          </cell>
          <cell r="C5708" t="str">
            <v>M3</v>
          </cell>
          <cell r="D5708">
            <v>29.04</v>
          </cell>
        </row>
        <row r="5709">
          <cell r="A5709">
            <v>72917</v>
          </cell>
          <cell r="B5709" t="str">
            <v>ESCAVACAO MECANICA DE VALA EM MATERIAL 2A. CATEGORIA DE 2,01 ATE 4,00 M DE PROFUNDIDADE COM UTILIZACAO DE ESCAVADEIRA HIDRAULICA</v>
          </cell>
          <cell r="C5709" t="str">
            <v>M3</v>
          </cell>
          <cell r="D5709">
            <v>11.05</v>
          </cell>
        </row>
        <row r="5710">
          <cell r="A5710">
            <v>72918</v>
          </cell>
          <cell r="B5710" t="str">
            <v>ESCAVACAO MECANICA DE VALA EM MATERIAL 2A. CATEGORIA DE 4,01 ATE 6,00 M DE PROFUNDIDADE COM UTILIZACAO DE ESCAVADEIRA HIDRAULICA</v>
          </cell>
          <cell r="C5710" t="str">
            <v>M3</v>
          </cell>
          <cell r="D5710">
            <v>12.9</v>
          </cell>
        </row>
        <row r="5711">
          <cell r="A5711">
            <v>72919</v>
          </cell>
          <cell r="B5711" t="str">
            <v>BASE DE SOLO CIMENTO 4% MISTURA EM USINA, COMPACTACAO 100% PROCTOR NORMAL, EXCLUSIVE ESCAVACAO, CARGA E TRANSPORTE DO SOLO</v>
          </cell>
          <cell r="C5711" t="str">
            <v>M3</v>
          </cell>
          <cell r="D5711">
            <v>43.07</v>
          </cell>
        </row>
        <row r="5712">
          <cell r="A5712">
            <v>72922</v>
          </cell>
          <cell r="B5712" t="str">
            <v>BASE DE SOLO CIMENTO 6% COM MISTURA EM USINA, COMPACTACAO 100% PROCTOR NORMAL, EXCLUSIVE ESCAVACAO, CARGA E TRANSPORTE DO SOLO</v>
          </cell>
          <cell r="C5712" t="str">
            <v>M3</v>
          </cell>
          <cell r="D5712">
            <v>59.39</v>
          </cell>
        </row>
        <row r="5713">
          <cell r="A5713">
            <v>72923</v>
          </cell>
          <cell r="B5713" t="str">
            <v>BASE DE SOLO - BRITA (40/60), MISTURA EM USINA, COMPACTACAO 100% PROCTOR MODIFICADO, EXCLUSIVE ESCAVACAO, CARGA E TRANSPORTE</v>
          </cell>
          <cell r="C5713" t="str">
            <v>M3</v>
          </cell>
          <cell r="D5713">
            <v>52.64</v>
          </cell>
        </row>
        <row r="5714">
          <cell r="A5714">
            <v>72924</v>
          </cell>
          <cell r="B5714" t="str">
            <v>BASE DE SOLO - BRITA (50/50), MISTURA EM USINA, COMPACTACAO 100% PROCTOR MODIFICADO, EXCLUSIVE ESCAVACAO, CARGA E TRANSPORTE</v>
          </cell>
          <cell r="C5714" t="str">
            <v>M3</v>
          </cell>
          <cell r="D5714">
            <v>45.32</v>
          </cell>
        </row>
        <row r="5715">
          <cell r="A5715">
            <v>72927</v>
          </cell>
          <cell r="B5715" t="str">
            <v>CORDOALHA DE COBRE NU, INCLUSIVE ISOLADORES - 16,00 MM2 - FORNECIMENTO E INSTALACAO</v>
          </cell>
          <cell r="C5715" t="str">
            <v>M</v>
          </cell>
          <cell r="D5715">
            <v>31.51</v>
          </cell>
        </row>
        <row r="5716">
          <cell r="A5716">
            <v>72928</v>
          </cell>
          <cell r="B5716" t="str">
            <v>CORDOALHA DE COBRE NU, INCLUSIVE ISOLADORES - 25,00 MM2 - FORNECIMENTO E INSTALACAO</v>
          </cell>
          <cell r="C5716" t="str">
            <v>M</v>
          </cell>
          <cell r="D5716">
            <v>35.76</v>
          </cell>
        </row>
        <row r="5717">
          <cell r="A5717">
            <v>72929</v>
          </cell>
          <cell r="B5717" t="str">
            <v>CORDOALHA DE COBRE NU, INCLUSIVE ISOLADORES - 35,00 MM2 - FORNECIMENTO E INSTALACAO</v>
          </cell>
          <cell r="C5717" t="str">
            <v>M</v>
          </cell>
          <cell r="D5717">
            <v>41.29</v>
          </cell>
        </row>
        <row r="5718">
          <cell r="A5718">
            <v>72930</v>
          </cell>
          <cell r="B5718" t="str">
            <v>CORDOALHA DE COBRE NU, INCLUSIVE ISOLADORES - 50,00 MM2 - FORNECIMENTO E INSTALACAO</v>
          </cell>
          <cell r="C5718" t="str">
            <v>M</v>
          </cell>
          <cell r="D5718">
            <v>50.57</v>
          </cell>
        </row>
        <row r="5719">
          <cell r="A5719">
            <v>72931</v>
          </cell>
          <cell r="B5719" t="str">
            <v>CORDOALHA DE COBRE NU, INCLUSIVE ISOLADORES - 70,00 MM2 - FORNECIMENTO E INSTALACAO</v>
          </cell>
          <cell r="C5719" t="str">
            <v>M</v>
          </cell>
          <cell r="D5719">
            <v>60.28</v>
          </cell>
        </row>
        <row r="5720">
          <cell r="A5720">
            <v>72932</v>
          </cell>
          <cell r="B5720" t="str">
            <v>CORDOALHA DE COBRE NU, INCLUSIVE ISOLADORES - 95,00 MM2 - FORNECIMENTO E INSTALACAO</v>
          </cell>
          <cell r="C5720" t="str">
            <v>M</v>
          </cell>
          <cell r="D5720">
            <v>73.23</v>
          </cell>
        </row>
        <row r="5721">
          <cell r="A5721">
            <v>72941</v>
          </cell>
          <cell r="B5721" t="str">
            <v>APARELHO SINALIZADOR DE SAIDA DE GARAGEM, COM CELULA FOTOELETRICA - FORNECIMENTO E INSTALACAO</v>
          </cell>
          <cell r="C5721" t="str">
            <v>UN</v>
          </cell>
          <cell r="D5721">
            <v>134.04</v>
          </cell>
        </row>
        <row r="5722">
          <cell r="A5722">
            <v>72942</v>
          </cell>
          <cell r="B5722" t="str">
            <v>PINTURA DE LIGACAO COM EMULSAO RR-1C</v>
          </cell>
          <cell r="C5722" t="str">
            <v>M2</v>
          </cell>
          <cell r="D5722">
            <v>1.1399999999999999</v>
          </cell>
        </row>
        <row r="5723">
          <cell r="A5723">
            <v>72943</v>
          </cell>
          <cell r="B5723" t="str">
            <v>PINTURA DE LIGACAO COM EMULSAO RR-2C</v>
          </cell>
          <cell r="C5723" t="str">
            <v>M2</v>
          </cell>
          <cell r="D5723">
            <v>1.38</v>
          </cell>
        </row>
        <row r="5724">
          <cell r="A5724">
            <v>72947</v>
          </cell>
          <cell r="B5724" t="str">
            <v>SINALIZACAO HORIZONTAL COM TINTA RETRORREFLETIVA A BASE DE RESINA ACRILICA COM MICROESFERAS DE VIDRO</v>
          </cell>
          <cell r="C5724" t="str">
            <v>M2</v>
          </cell>
          <cell r="D5724">
            <v>26.86</v>
          </cell>
        </row>
        <row r="5725">
          <cell r="A5725">
            <v>72956</v>
          </cell>
          <cell r="B5725" t="str">
            <v>TRATAMENTO SUPERFICIAL SIMPLES - TSS, COM EMULSAO RR-2C</v>
          </cell>
          <cell r="C5725" t="str">
            <v>M2</v>
          </cell>
          <cell r="D5725">
            <v>5.31</v>
          </cell>
        </row>
        <row r="5726">
          <cell r="A5726">
            <v>72958</v>
          </cell>
          <cell r="B5726" t="str">
            <v>TRATAMENTO SUPERFICIAL DUPLO - TSD, COM EMULSAO RR-2C</v>
          </cell>
          <cell r="C5726" t="str">
            <v>M2</v>
          </cell>
          <cell r="D5726">
            <v>9.34</v>
          </cell>
        </row>
        <row r="5727">
          <cell r="A5727">
            <v>72960</v>
          </cell>
          <cell r="B5727" t="str">
            <v>TRATAMENTO SUPERFICIAL TRIPLO - TST, COM EMULSAO RR-2C</v>
          </cell>
          <cell r="C5727" t="str">
            <v>M2</v>
          </cell>
          <cell r="D5727">
            <v>12.34</v>
          </cell>
        </row>
        <row r="5728">
          <cell r="A5728">
            <v>72961</v>
          </cell>
          <cell r="B5728" t="str">
            <v>REGULARIZACAO E COMPACTACAO DE SUBLEITO ATE 20 CM DE ESPESSURA</v>
          </cell>
          <cell r="C5728" t="str">
            <v>M2</v>
          </cell>
          <cell r="D5728">
            <v>1.22</v>
          </cell>
        </row>
        <row r="5729">
          <cell r="A5729">
            <v>72962</v>
          </cell>
          <cell r="B5729" t="str">
            <v>USINAGEM DE CBUQ COM CAP 50/70, PARA CAPA DE ROLAMENTO</v>
          </cell>
          <cell r="C5729" t="str">
            <v>T</v>
          </cell>
          <cell r="D5729">
            <v>207.09</v>
          </cell>
        </row>
        <row r="5730">
          <cell r="A5730">
            <v>72963</v>
          </cell>
          <cell r="B5730" t="str">
            <v>USINAGEM DE CBUQ COM CAP 50/70, PARA BINDER</v>
          </cell>
          <cell r="C5730" t="str">
            <v>T</v>
          </cell>
          <cell r="D5730">
            <v>172.19</v>
          </cell>
        </row>
        <row r="5731">
          <cell r="A5731">
            <v>72972</v>
          </cell>
          <cell r="B5731" t="str">
            <v>CONTENCAO LATERAL COM SOLO LOCAL PARA PAVIMENTO POLIEDRICO</v>
          </cell>
          <cell r="C5731" t="str">
            <v>M2</v>
          </cell>
          <cell r="D5731">
            <v>0.74</v>
          </cell>
        </row>
        <row r="5732">
          <cell r="A5732">
            <v>72973</v>
          </cell>
          <cell r="B5732" t="str">
            <v>CORTE E PREPARO DE CORDAO DE PEDRA PARA PAVIMENTO POLIEDRICO</v>
          </cell>
          <cell r="C5732" t="str">
            <v>M</v>
          </cell>
          <cell r="D5732">
            <v>1.4</v>
          </cell>
        </row>
        <row r="5733">
          <cell r="A5733">
            <v>72974</v>
          </cell>
          <cell r="B5733" t="str">
            <v>CORTE E PREPARO DE PEDRA PARA PAVIMENTO POLIEDRICO</v>
          </cell>
          <cell r="C5733" t="str">
            <v>M2</v>
          </cell>
          <cell r="D5733">
            <v>4.68</v>
          </cell>
        </row>
        <row r="5734">
          <cell r="A5734">
            <v>72975</v>
          </cell>
          <cell r="B5734" t="str">
            <v>DESMONTE MANUAL DE PEDRA PARA PAVIMENTO POLIEDRICO</v>
          </cell>
          <cell r="C5734" t="str">
            <v>M2</v>
          </cell>
          <cell r="D5734">
            <v>0.52</v>
          </cell>
        </row>
        <row r="5735">
          <cell r="A5735">
            <v>72978</v>
          </cell>
          <cell r="B5735" t="str">
            <v>EXTRACAO, CARGA E ASSENTAMENTO DE CORDAO DE PEDRA PARA PAVIMENTO POLIEDRICO, EXCLUSIVE TRANSPORTE DE PEDRA E INDENIZACAO PEDREIRA</v>
          </cell>
          <cell r="C5735" t="str">
            <v>M</v>
          </cell>
          <cell r="D5735">
            <v>4.67</v>
          </cell>
        </row>
        <row r="5736">
          <cell r="A5736">
            <v>72979</v>
          </cell>
          <cell r="B5736" t="str">
            <v>EXTRACAO, CARGA, PREPARO E ASSENTAMENTO DE PEDRAS POLIEDRICAS, EXCLUSIVE TRANSPORTE DE PEDRA E INDENIZACAO PEDREIRA</v>
          </cell>
          <cell r="C5736" t="str">
            <v>M2</v>
          </cell>
          <cell r="D5736">
            <v>8.94</v>
          </cell>
        </row>
        <row r="5737">
          <cell r="A5737">
            <v>73301</v>
          </cell>
          <cell r="B5737" t="str">
            <v>ESCORAMENTO FORMAS ATE H = 3,30M, COM MADEIRA DE 3A QUALIDADE, NAO APARELHADA, APROVEITAMENTO TABUAS 3X E PRUMOS 4X.</v>
          </cell>
          <cell r="C5737" t="str">
            <v>M3</v>
          </cell>
          <cell r="D5737">
            <v>8.3699999999999992</v>
          </cell>
        </row>
        <row r="5738">
          <cell r="A5738">
            <v>73303</v>
          </cell>
          <cell r="B5738" t="str">
            <v>GRUPO GERADOR ESTACIONÁRIO, MOTOR DIESEL POTÊNCIA 170 KVA - DEPRECIAÇÃO. AF_02/2016</v>
          </cell>
          <cell r="C5738" t="str">
            <v>H</v>
          </cell>
          <cell r="D5738">
            <v>3.03</v>
          </cell>
        </row>
        <row r="5739">
          <cell r="A5739">
            <v>73307</v>
          </cell>
          <cell r="B5739" t="str">
            <v>GRUPO GERADOR ESTACIONÁRIO, MOTOR DIESEL POTÊNCIA 170 KVA - MANUTENÇÃO. AF_02/2016</v>
          </cell>
          <cell r="C5739" t="str">
            <v>H</v>
          </cell>
          <cell r="D5739">
            <v>2.7</v>
          </cell>
        </row>
        <row r="5740">
          <cell r="A5740">
            <v>73309</v>
          </cell>
          <cell r="B5740" t="str">
            <v>ROLO COMPACTADOR VIBRATÓRIO PÉ DE CARNEIRO PARA SOLOS, POTÊNCIA 80 HP, PESO OPERACIONAL SEM/COM LASTRO 7,4 / 8,8 T, LARGURA DE TRABALHO 1,68 M - DEPRECIAÇÃO. AF_02/2016</v>
          </cell>
          <cell r="C5740" t="str">
            <v>H</v>
          </cell>
          <cell r="D5740">
            <v>15.95</v>
          </cell>
        </row>
        <row r="5741">
          <cell r="A5741">
            <v>73311</v>
          </cell>
          <cell r="B5741" t="str">
            <v>GRUPO GERADOR ESTACIONÁRIO, MOTOR DIESEL POTÊNCIA 170 KVA - MATERIAIS NA OPERAÇÃO. AF_02/2016</v>
          </cell>
          <cell r="C5741" t="str">
            <v>H</v>
          </cell>
          <cell r="D5741">
            <v>102.64</v>
          </cell>
        </row>
        <row r="5742">
          <cell r="A5742">
            <v>73313</v>
          </cell>
          <cell r="B5742" t="str">
            <v>ROLO COMPACTADOR VIBRATÓRIO PÉ DE CARNEIRO PARA SOLOS, POTÊNCIA 80 HP, PESO OPERACIONAL SEM/COM LASTRO 7,4 / 8,8 T, LARGURA DE TRABALHO 1,68 M - JUROS. AF_02/2016</v>
          </cell>
          <cell r="C5742" t="str">
            <v>H</v>
          </cell>
          <cell r="D5742">
            <v>4.1900000000000004</v>
          </cell>
        </row>
        <row r="5743">
          <cell r="A5743">
            <v>73315</v>
          </cell>
          <cell r="B5743" t="str">
            <v>ROLO COMPACTADOR VIBRATÓRIO PÉ DE CARNEIRO PARA SOLOS, POTÊNCIA 80 HP, PESO OPERACIONAL SEM/COM LASTRO 7,4 / 8,8 T, LARGURA DE TRABALHO 1,68 M - MATERIAIS NA OPERAÇÃO. AF_02/2016</v>
          </cell>
          <cell r="C5743" t="str">
            <v>H</v>
          </cell>
          <cell r="D5743">
            <v>39.090000000000003</v>
          </cell>
        </row>
        <row r="5744">
          <cell r="A5744">
            <v>73335</v>
          </cell>
          <cell r="B5744" t="str">
            <v>CAMINHÃO TOCO, PBT 14.300 KG, CARGA ÚTIL MÁX. 9.710 KG, DIST. ENTRE EIXOS 3,56 M, POTÊNCIA 185 CV, INCLUSIVE CARROCERIA FIXA ABERTA DE MADEIRA P/ TRANSPORTE GERAL DE CARGA SECA, DIMEN. APROX. 2,50 X 6,50 X 0,50 M - MANUTENÇÃO. AF_06/2014</v>
          </cell>
          <cell r="C5744" t="str">
            <v>H</v>
          </cell>
          <cell r="D5744">
            <v>13.18</v>
          </cell>
        </row>
        <row r="5745">
          <cell r="A5745">
            <v>73340</v>
          </cell>
          <cell r="B5745" t="str">
            <v>CAMINHÃO TOCO, PBT 14.300 KG, CARGA ÚTIL MÁX. 9.710 KG, DIST. ENTRE EIXOS 3,56 M, POTÊNCIA 185 CV, INCLUSIVE CARROCERIA FIXA ABERTA DE MADEIRA P/ TRANSPORTE GERAL DE CARGA SECA, DIMEN. APROX. 2,50 X 6,50 X 0,50 M - MATERIAIS NA OPERAÇÃO. AF_06/2014</v>
          </cell>
          <cell r="C5745" t="str">
            <v>H</v>
          </cell>
          <cell r="D5745">
            <v>89.21</v>
          </cell>
        </row>
        <row r="5746">
          <cell r="A5746">
            <v>73361</v>
          </cell>
          <cell r="B5746" t="str">
            <v>CONCRETO CICLOPICO FCK=10MPA 30% PEDRA DE MAO INCLUSIVE LANCAMENTO</v>
          </cell>
          <cell r="C5746" t="str">
            <v>M3</v>
          </cell>
          <cell r="D5746">
            <v>332.3</v>
          </cell>
        </row>
        <row r="5747">
          <cell r="A5747">
            <v>73395</v>
          </cell>
          <cell r="B5747" t="str">
            <v>GRUPO GERADOR ESTACIONÁRIO, MOTOR DIESEL POTÊNCIA 170 KVA - CHI DIURNO. AF_02/2016</v>
          </cell>
          <cell r="C5747" t="str">
            <v>CHI</v>
          </cell>
          <cell r="D5747">
            <v>4.0599999999999996</v>
          </cell>
        </row>
        <row r="5748">
          <cell r="A5748">
            <v>73417</v>
          </cell>
          <cell r="B5748" t="str">
            <v>GRUPO GERADOR ESTACIONÁRIO, MOTOR DIESEL POTÊNCIA 170 KVA - CHP DIURNO. AF_02/2016</v>
          </cell>
          <cell r="C5748" t="str">
            <v>CHP</v>
          </cell>
          <cell r="D5748">
            <v>108.37</v>
          </cell>
        </row>
        <row r="5749">
          <cell r="A5749">
            <v>73436</v>
          </cell>
          <cell r="B5749" t="str">
            <v>ROLO COMPACTADOR VIBRATÓRIO PÉ DE CARNEIRO PARA SOLOS, POTÊNCIA 80 HP, PESO OPERACIONAL SEM/COM LASTRO 7,4 / 8,8 T, LARGURA DE TRABALHO 1,68 M - CHP DIURNO. AF_02/2016</v>
          </cell>
          <cell r="C5749" t="str">
            <v>CHP</v>
          </cell>
          <cell r="D5749">
            <v>122.27</v>
          </cell>
        </row>
        <row r="5750">
          <cell r="A5750">
            <v>73445</v>
          </cell>
          <cell r="B5750" t="str">
            <v>CAIACAO INT OU EXT SOBRE REVESTIMENTO LISO C/ADOCAO DE FIXADOR COM    COM DUAS DEMAOS</v>
          </cell>
          <cell r="C5750" t="str">
            <v>M2</v>
          </cell>
          <cell r="D5750">
            <v>7.2</v>
          </cell>
        </row>
        <row r="5751">
          <cell r="A5751">
            <v>73446</v>
          </cell>
          <cell r="B5751" t="str">
            <v>PINTURA DE SUPERFICIE C/TINTA GRAFITE</v>
          </cell>
          <cell r="C5751" t="str">
            <v>M2</v>
          </cell>
          <cell r="D5751">
            <v>15.99</v>
          </cell>
        </row>
        <row r="5752">
          <cell r="A5752">
            <v>73465</v>
          </cell>
          <cell r="B5752" t="str">
            <v>PISO CIMENTADO E=1,5CM C/ARGAMASSA 1:3 CIMENTO AREIA ALISADO COLHER   SOBRE BASE EXISTENTE E ARGAMASSA EM PREPARO MECANIZADO</v>
          </cell>
          <cell r="C5752" t="str">
            <v>M2</v>
          </cell>
          <cell r="D5752">
            <v>30.18</v>
          </cell>
        </row>
        <row r="5753">
          <cell r="A5753">
            <v>73467</v>
          </cell>
          <cell r="B5753" t="str">
            <v>CAMINHÃO TOCO, PBT 14.300 KG, CARGA ÚTIL MÁX. 9.710 KG, DIST. ENTRE EIXOS 3,56 M, POTÊNCIA 185 CV, INCLUSIVE CARROCERIA FIXA ABERTA DE MADEIRA P/ TRANSPORTE GERAL DE CARGA SECA, DIMEN. APROX. 2,50 X 6,50 X 0,50 M - CHP DIURNO. AF_06/2014</v>
          </cell>
          <cell r="C5753" t="str">
            <v>CHP</v>
          </cell>
          <cell r="D5753">
            <v>126.7</v>
          </cell>
        </row>
        <row r="5754">
          <cell r="A5754">
            <v>73536</v>
          </cell>
          <cell r="B5754" t="str">
            <v>MOTOBOMBA CENTRÍFUGA, MOTOR A GASOLINA, POTÊNCIA 5,42 HP, BOCAIS 1 1/2" X 1", DIÂMETRO ROTOR 143 MM HM/Q = 6 MCA / 16,8 M3/H A 38 MCA / 6,6 M3/H - CHP DIURNO. AF_06/2014</v>
          </cell>
          <cell r="C5754" t="str">
            <v>CHP</v>
          </cell>
          <cell r="D5754">
            <v>3.57</v>
          </cell>
        </row>
        <row r="5755">
          <cell r="A5755">
            <v>73548</v>
          </cell>
          <cell r="B5755" t="str">
            <v>ARGAMASSA TRACO 1:3 (CIMENTO E AREIA), PREPARO MANUAL, INCLUSO ADITIVO IMPERMEABILIZANTE</v>
          </cell>
          <cell r="C5755" t="str">
            <v>M3</v>
          </cell>
          <cell r="D5755">
            <v>489.16</v>
          </cell>
        </row>
        <row r="5756">
          <cell r="A5756">
            <v>73549</v>
          </cell>
          <cell r="B5756" t="str">
            <v>ARGAMASSA TRACO 1:4 (CIMENTO E AREIA), PREPARO MANUAL, INCLUSO ADITIVO IMPERMEABILIZANTE</v>
          </cell>
          <cell r="C5756" t="str">
            <v>M3</v>
          </cell>
          <cell r="D5756">
            <v>467.89</v>
          </cell>
        </row>
        <row r="5757">
          <cell r="A5757">
            <v>73606</v>
          </cell>
          <cell r="B5757" t="str">
            <v>ASSENTAMENTO DE TAMPAO DE FERRO FUNDIDO 900 MM</v>
          </cell>
          <cell r="C5757" t="str">
            <v>UN</v>
          </cell>
          <cell r="D5757">
            <v>107.85</v>
          </cell>
        </row>
        <row r="5758">
          <cell r="A5758">
            <v>73607</v>
          </cell>
          <cell r="B5758" t="str">
            <v>ASSENTAMENTO DE TAMPAO DE FERRO FUNDIDO 600 MM</v>
          </cell>
          <cell r="C5758" t="str">
            <v>UN</v>
          </cell>
          <cell r="D5758">
            <v>71.900000000000006</v>
          </cell>
        </row>
        <row r="5759">
          <cell r="A5759">
            <v>73610</v>
          </cell>
          <cell r="B5759" t="str">
            <v>LOCAÇÃO DE REDES DE ÁGUA OU DE ESGOTO</v>
          </cell>
          <cell r="C5759" t="str">
            <v>M</v>
          </cell>
          <cell r="D5759">
            <v>0.98</v>
          </cell>
        </row>
        <row r="5760">
          <cell r="A5760">
            <v>73611</v>
          </cell>
          <cell r="B5760" t="str">
            <v>ENROCAMENTO COM PEDRA ARGAMASSADA TRAÇO 1:4 COM PEDRA DE MÃO</v>
          </cell>
          <cell r="C5760" t="str">
            <v>M3</v>
          </cell>
          <cell r="D5760">
            <v>325.54000000000002</v>
          </cell>
        </row>
        <row r="5761">
          <cell r="A5761">
            <v>73612</v>
          </cell>
          <cell r="B5761" t="str">
            <v>INSTALACAO DE CLORADOR</v>
          </cell>
          <cell r="C5761" t="str">
            <v>UN</v>
          </cell>
          <cell r="D5761">
            <v>351.3</v>
          </cell>
        </row>
        <row r="5762">
          <cell r="A5762">
            <v>73616</v>
          </cell>
          <cell r="B5762" t="str">
            <v>DEMOLICAO DE CONCRETO SIMPLES</v>
          </cell>
          <cell r="C5762" t="str">
            <v>M3</v>
          </cell>
          <cell r="D5762">
            <v>205.19</v>
          </cell>
        </row>
        <row r="5763">
          <cell r="A5763">
            <v>73624</v>
          </cell>
          <cell r="B5763" t="str">
            <v>SUPORTE PARA TRANSFORMADOR EM POSTE DE CONCRETO CIRCULAR</v>
          </cell>
          <cell r="C5763" t="str">
            <v>UN</v>
          </cell>
          <cell r="D5763">
            <v>69.62</v>
          </cell>
        </row>
        <row r="5764">
          <cell r="A5764">
            <v>73631</v>
          </cell>
          <cell r="B5764" t="str">
            <v>GUARDA-CORPO EM TUBO DE ACO GALVANIZADO 1 1/2"</v>
          </cell>
          <cell r="C5764" t="str">
            <v>M2</v>
          </cell>
          <cell r="D5764">
            <v>276.81</v>
          </cell>
        </row>
        <row r="5765">
          <cell r="A5765">
            <v>73655</v>
          </cell>
          <cell r="B5765" t="str">
            <v>PISO EM TABUA CORRIDA DE MADEIRA ESPESSURA 2,5CM FIXADO EM PECAS DE MADEIRA E ASSENTADO EM ARGAMASSA TRACO 1:4 (CIMENTO/AREIA)</v>
          </cell>
          <cell r="C5765" t="str">
            <v>M2</v>
          </cell>
          <cell r="D5765">
            <v>109.95</v>
          </cell>
        </row>
        <row r="5766">
          <cell r="A5766">
            <v>73656</v>
          </cell>
          <cell r="B5766" t="str">
            <v>JATEAMENTO COM AREIA EM ESTRUTURA METALICA</v>
          </cell>
          <cell r="C5766" t="str">
            <v>M2</v>
          </cell>
          <cell r="D5766">
            <v>12.45</v>
          </cell>
        </row>
        <row r="5767">
          <cell r="A5767">
            <v>73658</v>
          </cell>
          <cell r="B5767" t="str">
            <v>LIGAÇÃO DOMICILIAR DE ESGOTO DN 100MM, DA CASA ATÉ A CAIXA, COMPOSTO POR 10,0M TUBO DE PVC ESGOTO PREDIAL DN 100MM E CAIXA DE ALVENARIA COM TAMPA DE CONCRETO - FORNECIMENTO E INSTALAÇÃO</v>
          </cell>
          <cell r="C5767" t="str">
            <v>UN</v>
          </cell>
          <cell r="D5767">
            <v>455.51</v>
          </cell>
        </row>
        <row r="5768">
          <cell r="A5768">
            <v>73660</v>
          </cell>
          <cell r="B5768" t="str">
            <v>LEITO FILTRANTE - ASSENTAMENTO DE BLOCOS LEOPOLD</v>
          </cell>
          <cell r="C5768" t="str">
            <v>M2</v>
          </cell>
          <cell r="D5768">
            <v>57.62</v>
          </cell>
        </row>
        <row r="5769">
          <cell r="A5769">
            <v>73661</v>
          </cell>
          <cell r="B5769" t="str">
            <v>FORNECIMENTO E INSTALACAO DE TALHA E TROLEY MANUAL DE 1 TONELADA</v>
          </cell>
          <cell r="C5769" t="str">
            <v>UN</v>
          </cell>
          <cell r="D5769">
            <v>2109.0300000000002</v>
          </cell>
        </row>
        <row r="5770">
          <cell r="A5770">
            <v>73665</v>
          </cell>
          <cell r="B5770" t="str">
            <v>ESCADA TIPO MARINHEIRO EM ACO CA-50 9,52MM INCLUSO PINTURA COM FUNDO ANTICORROSIVO TIPO ZARCAO</v>
          </cell>
          <cell r="C5770" t="str">
            <v>M</v>
          </cell>
          <cell r="D5770">
            <v>54.77</v>
          </cell>
        </row>
        <row r="5771">
          <cell r="A5771">
            <v>73669</v>
          </cell>
          <cell r="B5771" t="str">
            <v>CORRIMAO EM MADEIRA 1A 2,5X30CM</v>
          </cell>
          <cell r="C5771" t="str">
            <v>M</v>
          </cell>
          <cell r="D5771">
            <v>60.5</v>
          </cell>
        </row>
        <row r="5772">
          <cell r="A5772">
            <v>73672</v>
          </cell>
          <cell r="B5772" t="str">
            <v>DESMATAMENTO E LIMPEZA MECANIZADA DE TERRENO COM ARVORES ATE Ø 15CM, UTILIZANDO TRATOR DE ESTEIRAS</v>
          </cell>
          <cell r="C5772" t="str">
            <v>M2</v>
          </cell>
          <cell r="D5772">
            <v>0.33</v>
          </cell>
        </row>
        <row r="5773">
          <cell r="A5773">
            <v>73676</v>
          </cell>
          <cell r="B5773" t="str">
            <v>PISO CIMENTADO TRAÇO 1:3 (CIMENTO E AREIA) ACABAMENTO LISO PIGMENTADO ESPESSURA 1,5CM COM JUNTAS PLASTICAS DE DILATACAO E ARGAMASSA EM PREPARO MANUAL</v>
          </cell>
          <cell r="C5773" t="str">
            <v>M2</v>
          </cell>
          <cell r="D5773">
            <v>47.07</v>
          </cell>
        </row>
        <row r="5774">
          <cell r="A5774">
            <v>73679</v>
          </cell>
          <cell r="B5774" t="str">
            <v>LOCAÇÃO DE ADUTORAS, COLETORES TRONCO E INTERCEPTORES - ATÉ DN 500 MM</v>
          </cell>
          <cell r="C5774" t="str">
            <v>M</v>
          </cell>
          <cell r="D5774">
            <v>1.96</v>
          </cell>
        </row>
        <row r="5775">
          <cell r="A5775">
            <v>73686</v>
          </cell>
          <cell r="B5775" t="str">
            <v>LOCACAO DA OBRA, COM USO DE EQUIPAMENTOS TOPOGRAFICOS, INCLUSIVE NIVELADOR</v>
          </cell>
          <cell r="C5775" t="str">
            <v>M2</v>
          </cell>
          <cell r="D5775">
            <v>16.82</v>
          </cell>
        </row>
        <row r="5776">
          <cell r="A5776">
            <v>73688</v>
          </cell>
          <cell r="B5776" t="str">
            <v>CABO TELEFONICO CTP-APL-50, 30 PARES (USO EXTERNO) - FORNECIMENTO E INSTALACAO</v>
          </cell>
          <cell r="C5776" t="str">
            <v>M</v>
          </cell>
          <cell r="D5776">
            <v>30.89</v>
          </cell>
        </row>
        <row r="5777">
          <cell r="A5777">
            <v>73689</v>
          </cell>
          <cell r="B5777" t="str">
            <v>CABO TELEFONICO CTP-APL-50, 20 PARES (USO EXTERNO) - FORNECIMENTO E INSTALACAO</v>
          </cell>
          <cell r="C5777" t="str">
            <v>M</v>
          </cell>
          <cell r="D5777">
            <v>22.47</v>
          </cell>
        </row>
        <row r="5778">
          <cell r="A5778">
            <v>73690</v>
          </cell>
          <cell r="B5778" t="str">
            <v>CABO TELEFONICO CTP-APL-50, 10 PARES (USO EXTERNO) - FORNECIMENTO E INSTALACAO</v>
          </cell>
          <cell r="C5778" t="str">
            <v>M</v>
          </cell>
          <cell r="D5778">
            <v>13.71</v>
          </cell>
        </row>
        <row r="5779">
          <cell r="A5779">
            <v>73693</v>
          </cell>
          <cell r="B5779" t="str">
            <v>LEITO FILTRANTE - COLOCACAO DE LONA PLASTICA</v>
          </cell>
          <cell r="C5779" t="str">
            <v>M2</v>
          </cell>
          <cell r="D5779">
            <v>18.09</v>
          </cell>
        </row>
        <row r="5780">
          <cell r="A5780">
            <v>73694</v>
          </cell>
          <cell r="B5780" t="str">
            <v>INSTALACAO DE BOMBA DOSADORA</v>
          </cell>
          <cell r="C5780" t="str">
            <v>UN</v>
          </cell>
          <cell r="D5780">
            <v>128.9</v>
          </cell>
        </row>
        <row r="5781">
          <cell r="A5781">
            <v>73695</v>
          </cell>
          <cell r="B5781" t="str">
            <v>INSTALACAO DE AGITADOR</v>
          </cell>
          <cell r="C5781" t="str">
            <v>UN</v>
          </cell>
          <cell r="D5781">
            <v>66.290000000000006</v>
          </cell>
        </row>
        <row r="5782">
          <cell r="A5782">
            <v>73697</v>
          </cell>
          <cell r="B5782" t="str">
            <v>ENROCAMENTO MANUAL, SEM ARRUMACAO DO MATERIAL</v>
          </cell>
          <cell r="C5782" t="str">
            <v>M3</v>
          </cell>
          <cell r="D5782">
            <v>138.28</v>
          </cell>
        </row>
        <row r="5783">
          <cell r="A5783">
            <v>73698</v>
          </cell>
          <cell r="B5783" t="str">
            <v>ENROCAMENTO MANUAL, COM ARRUMACAO DO MATERIAL</v>
          </cell>
          <cell r="C5783" t="str">
            <v>M3</v>
          </cell>
          <cell r="D5783">
            <v>184.96</v>
          </cell>
        </row>
        <row r="5784">
          <cell r="A5784">
            <v>73714</v>
          </cell>
          <cell r="B5784" t="str">
            <v>CAIXA PARA RALO C OM GRELHA FOFO 135 KG DE ALV TIJOLO MACICO (7X10X20) PAREDES DE UMA VEZ (0.20 M) DE 0.90X1.20X1.50 M (EXTERNA) COM ARGAMASSA 1:4 CIMENTO:AREIA, BASE CONC FCK=10 MPA, EXCLUSIVE ESCAVACAO E REATERRO.</v>
          </cell>
          <cell r="C5784" t="str">
            <v>UN</v>
          </cell>
          <cell r="D5784">
            <v>1275.8900000000001</v>
          </cell>
        </row>
        <row r="5785">
          <cell r="A5785">
            <v>75220</v>
          </cell>
          <cell r="B5785" t="str">
            <v>CUMEEIRA EM PERFIL ONDULADO DE ALUMÍNIO</v>
          </cell>
          <cell r="C5785" t="str">
            <v>M</v>
          </cell>
          <cell r="D5785">
            <v>32.53</v>
          </cell>
        </row>
        <row r="5786">
          <cell r="A5786">
            <v>75889</v>
          </cell>
          <cell r="B5786" t="str">
            <v>PINTURA PARA TELHAS DE ALUMINIO COM TINTA ESMALTE AUTOMOTIVA</v>
          </cell>
          <cell r="C5786" t="str">
            <v>M2</v>
          </cell>
          <cell r="D5786">
            <v>15.48</v>
          </cell>
        </row>
        <row r="5787">
          <cell r="A5787">
            <v>78472</v>
          </cell>
          <cell r="B5787" t="str">
            <v>SERVICOS TOPOGRAFICOS PARA PAVIMENTACAO, INCLUSIVE NOTA DE SERVICOS, ACOMPANHAMENTO E GREIDE</v>
          </cell>
          <cell r="C5787" t="str">
            <v>M2</v>
          </cell>
          <cell r="D5787">
            <v>0.28000000000000003</v>
          </cell>
        </row>
        <row r="5788">
          <cell r="A5788">
            <v>79460</v>
          </cell>
          <cell r="B5788" t="str">
            <v>PINTURA EPOXI, DUAS DEMAOS</v>
          </cell>
          <cell r="C5788" t="str">
            <v>M2</v>
          </cell>
          <cell r="D5788">
            <v>34.29</v>
          </cell>
        </row>
        <row r="5789">
          <cell r="A5789">
            <v>79462</v>
          </cell>
          <cell r="B5789" t="str">
            <v>EMASSAMENTO COM MASSA EPOXI, 2 DEMAOS</v>
          </cell>
          <cell r="C5789" t="str">
            <v>M2</v>
          </cell>
          <cell r="D5789">
            <v>44.58</v>
          </cell>
        </row>
        <row r="5790">
          <cell r="A5790">
            <v>79463</v>
          </cell>
          <cell r="B5790" t="str">
            <v>PINTURA A OLEO, 1 DEMAO</v>
          </cell>
          <cell r="C5790" t="str">
            <v>M2</v>
          </cell>
          <cell r="D5790">
            <v>11.52</v>
          </cell>
        </row>
        <row r="5791">
          <cell r="A5791">
            <v>79464</v>
          </cell>
          <cell r="B5791" t="str">
            <v>PINTURA A OLEO, 2 DEMAOS</v>
          </cell>
          <cell r="C5791" t="str">
            <v>M2</v>
          </cell>
          <cell r="D5791">
            <v>15.33</v>
          </cell>
        </row>
        <row r="5792">
          <cell r="A5792">
            <v>79465</v>
          </cell>
          <cell r="B5792" t="str">
            <v>PINTURA COM TINTA A BASE DE BORRACHA CLORADA, 2 DEMAOS</v>
          </cell>
          <cell r="C5792" t="str">
            <v>M2</v>
          </cell>
          <cell r="D5792">
            <v>35.81</v>
          </cell>
        </row>
        <row r="5793">
          <cell r="A5793">
            <v>79466</v>
          </cell>
          <cell r="B5793" t="str">
            <v>PINTURA COM VERNIZ POLIURETANO, 2 DEMAOS</v>
          </cell>
          <cell r="C5793" t="str">
            <v>M2</v>
          </cell>
          <cell r="D5793">
            <v>15.34</v>
          </cell>
        </row>
        <row r="5794">
          <cell r="A5794">
            <v>79467</v>
          </cell>
          <cell r="B5794" t="str">
            <v>PINTURA COM TINTA A BASE DE BORRACHA CLORADA , DE FAIXAS DE DEMARCACAO, EM QUADRA POLIESPORTIVA, 5 CM DE LARGURA.</v>
          </cell>
          <cell r="C5794" t="str">
            <v>ML</v>
          </cell>
          <cell r="D5794">
            <v>11.5</v>
          </cell>
        </row>
        <row r="5795">
          <cell r="A5795">
            <v>79471</v>
          </cell>
          <cell r="B5795" t="str">
            <v>PINTURA ADESIVA P/ CONCRETO, A BASE DE RESINA EPOXI ( SIKADUR 32 )</v>
          </cell>
          <cell r="C5795" t="str">
            <v>KG</v>
          </cell>
          <cell r="D5795">
            <v>60.09</v>
          </cell>
        </row>
        <row r="5796">
          <cell r="A5796">
            <v>79472</v>
          </cell>
          <cell r="B5796" t="str">
            <v>REGULARIZACAO DE SUPERFICIES EM TERRA COM MOTONIVELADORA</v>
          </cell>
          <cell r="C5796" t="str">
            <v>M2</v>
          </cell>
          <cell r="D5796">
            <v>0.47</v>
          </cell>
        </row>
        <row r="5797">
          <cell r="A5797">
            <v>79473</v>
          </cell>
          <cell r="B5797" t="str">
            <v>CORTE E ATERRO COMPENSADO</v>
          </cell>
          <cell r="C5797" t="str">
            <v>M3</v>
          </cell>
          <cell r="D5797">
            <v>5</v>
          </cell>
        </row>
        <row r="5798">
          <cell r="A5798">
            <v>79475</v>
          </cell>
          <cell r="B5798" t="str">
            <v>ESCAVACAO MANUAL CAMPO ABERTO P/TUBULAO - FUSTE E/OU BASE (PARA TODAS AS PROFUNDIDADES)</v>
          </cell>
          <cell r="C5798" t="str">
            <v>M3</v>
          </cell>
          <cell r="D5798">
            <v>322.2</v>
          </cell>
        </row>
        <row r="5799">
          <cell r="A5799">
            <v>79480</v>
          </cell>
          <cell r="B5799" t="str">
            <v>ESCAVACAO MECANICA CAMPO ABERTO EM SOLO EXCETO ROCHA ATE 2,00M PROFUNDIDADE</v>
          </cell>
          <cell r="C5799" t="str">
            <v>M3</v>
          </cell>
          <cell r="D5799">
            <v>2.0299999999999998</v>
          </cell>
        </row>
        <row r="5800">
          <cell r="A5800">
            <v>79482</v>
          </cell>
          <cell r="B5800" t="str">
            <v>ATERRO COM AREIA COM ADENSAMENTO HIDRAULICO</v>
          </cell>
          <cell r="C5800" t="str">
            <v>M3</v>
          </cell>
          <cell r="D5800">
            <v>63.67</v>
          </cell>
        </row>
        <row r="5801">
          <cell r="A5801">
            <v>79627</v>
          </cell>
          <cell r="B5801" t="str">
            <v>DIVISORIA EM GRANITO BRANCO POLIDO, ESP = 3CM, ASSENTADO COM ARGAMASSA TRACO 1:4, ARREMATE EM CIMENTO BRANCO, EXCLUSIVE FERRAGENS</v>
          </cell>
          <cell r="C5801" t="str">
            <v>M2</v>
          </cell>
          <cell r="D5801">
            <v>558.09</v>
          </cell>
        </row>
        <row r="5802">
          <cell r="A5802">
            <v>83335</v>
          </cell>
          <cell r="B5802" t="str">
            <v>ESCAVACAO SUBMERSA COM DRAGA DE MANDIBULA</v>
          </cell>
          <cell r="C5802" t="str">
            <v>M3</v>
          </cell>
          <cell r="D5802">
            <v>37.04</v>
          </cell>
        </row>
        <row r="5803">
          <cell r="A5803">
            <v>83336</v>
          </cell>
          <cell r="B5803" t="str">
            <v>ESCAVACAO MECANICA PARA ACERTO DE TALUDES, EM MATERIAL DE 1A CATEGORIA, COM ESCAVADEIRA HIDRAULICA</v>
          </cell>
          <cell r="C5803" t="str">
            <v>M3</v>
          </cell>
          <cell r="D5803">
            <v>4.01</v>
          </cell>
        </row>
        <row r="5804">
          <cell r="A5804">
            <v>83338</v>
          </cell>
          <cell r="B5804" t="str">
            <v>ESCAVACAO MECANICA, A CEU ABERTO, EM MATERIAL DE 1A CATEGORIA, COM ESCAVADEIRA HIDRAULICA, CAPACIDADE DE 0,78 M3</v>
          </cell>
          <cell r="C5804" t="str">
            <v>M3</v>
          </cell>
          <cell r="D5804">
            <v>2.21</v>
          </cell>
        </row>
        <row r="5805">
          <cell r="A5805">
            <v>83343</v>
          </cell>
          <cell r="B5805" t="str">
            <v>ESCAVACAO MECANICA DE VALAS (SOLO COM AGUA), PROFUNDIDADE MAIOR QUE 4,00 M ATE 6,00 M.</v>
          </cell>
          <cell r="C5805" t="str">
            <v>M3</v>
          </cell>
          <cell r="D5805">
            <v>12.23</v>
          </cell>
        </row>
        <row r="5806">
          <cell r="A5806">
            <v>83344</v>
          </cell>
          <cell r="B5806" t="str">
            <v>ESPALHAMENTO DE MATERIAL EM BOTA FORA, COM UTILIZACAO DE TRATOR DE ESTEIRAS DE 165 HP</v>
          </cell>
          <cell r="C5806" t="str">
            <v>M3</v>
          </cell>
          <cell r="D5806">
            <v>0.84</v>
          </cell>
        </row>
        <row r="5807">
          <cell r="A5807">
            <v>83346</v>
          </cell>
          <cell r="B5807" t="str">
            <v>UMEDECIMENTO DE MATERIAL PARA FECHAMENTO DE VALAS.</v>
          </cell>
          <cell r="C5807" t="str">
            <v>M3</v>
          </cell>
          <cell r="D5807">
            <v>0.85</v>
          </cell>
        </row>
        <row r="5808">
          <cell r="A5808">
            <v>83356</v>
          </cell>
          <cell r="B5808" t="str">
            <v>TRANSPORTE COMERCIAL DE BRITA</v>
          </cell>
          <cell r="C5808" t="str">
            <v>M3XKM</v>
          </cell>
          <cell r="D5808">
            <v>0.74</v>
          </cell>
        </row>
        <row r="5809">
          <cell r="A5809">
            <v>83358</v>
          </cell>
          <cell r="B5809" t="str">
            <v>TRANSPORTE DE PAVIMENTACAO REMOVIDA (RODOVIAS NAO URBANAS)</v>
          </cell>
          <cell r="C5809" t="str">
            <v>M3XKM</v>
          </cell>
          <cell r="D5809">
            <v>1.53</v>
          </cell>
        </row>
        <row r="5810">
          <cell r="A5810">
            <v>83361</v>
          </cell>
          <cell r="B5810" t="str">
            <v>ESPARGIDOR DE ASFALTO PRESSURIZADO, TANQUE 6 M3 COM ISOLAÇÃO TÉRMICA, AQUECIDO COM 2 MAÇARICOS, COM BARRA ESPARGIDORA 3,60 M, MONTADO SOBRE CAMINHÃO  TOCO, PBT 14.300 KG, POTÊNCIA 185 CV - MANUTENÇÃO. AF_08/2015</v>
          </cell>
          <cell r="C5810" t="str">
            <v>H</v>
          </cell>
          <cell r="D5810">
            <v>8.49</v>
          </cell>
        </row>
        <row r="5811">
          <cell r="A5811">
            <v>83362</v>
          </cell>
          <cell r="B5811" t="str">
            <v>ESPARGIDOR DE ASFALTO PRESSURIZADO, TANQUE 6 M3 COM ISOLAÇÃO TÉRMICA, AQUECIDO COM 2 MAÇARICOS, COM BARRA ESPARGIDORA 3,60 M, MONTADO SOBRE CAMINHÃO  TOCO, PBT 14.300 KG, POTÊNCIA 185 CV - CHP DIURNO. AF_08/2015</v>
          </cell>
          <cell r="C5811" t="str">
            <v>CHP</v>
          </cell>
          <cell r="D5811">
            <v>163.32</v>
          </cell>
        </row>
        <row r="5812">
          <cell r="A5812">
            <v>83366</v>
          </cell>
          <cell r="B5812" t="str">
            <v>CAIXA DE PASSAGEM PARA TELEFONE 15X15X10CM (SOBREPOR), FORNECIMENTO E INSTALACAO.</v>
          </cell>
          <cell r="C5812" t="str">
            <v>UN</v>
          </cell>
          <cell r="D5812">
            <v>56.48</v>
          </cell>
        </row>
        <row r="5813">
          <cell r="A5813">
            <v>83367</v>
          </cell>
          <cell r="B5813" t="str">
            <v>CAIXA DE PASSAGEM PARA TELEFONE 80X80X15CM (SOBREPOR) FORNECIMENTO E INSTALACAO</v>
          </cell>
          <cell r="C5813" t="str">
            <v>UN</v>
          </cell>
          <cell r="D5813">
            <v>434.14</v>
          </cell>
        </row>
        <row r="5814">
          <cell r="A5814">
            <v>83368</v>
          </cell>
          <cell r="B5814" t="str">
            <v>CAIXA DE PASSAGEM PARA TELEFONE 150X150X15CM (SOBREPOR) FORNECIMENTO E INSTALACAO</v>
          </cell>
          <cell r="C5814" t="str">
            <v>UN</v>
          </cell>
          <cell r="D5814">
            <v>1177.6199999999999</v>
          </cell>
        </row>
        <row r="5815">
          <cell r="A5815">
            <v>83369</v>
          </cell>
          <cell r="B5815" t="str">
            <v>QUADRO DE DISTRIBUICAO PARA TELEFONE N.4, 60X60X12CM EM CHAPA METALICA, DE EMBUTIR, SEM ACESSORIOS, PADRAO TELEBRAS, FORNECIMENTO E INSTALACAO</v>
          </cell>
          <cell r="C5815" t="str">
            <v>UN</v>
          </cell>
          <cell r="D5815">
            <v>276.31</v>
          </cell>
        </row>
        <row r="5816">
          <cell r="A5816">
            <v>83370</v>
          </cell>
          <cell r="B5816" t="str">
            <v>QUADRO DE DISTRIBUICAO PARA TELEFONE N.3, 40X40X12CM EM CHAPA METALICA, DE EMBUTIR, SEM ACESSORIOS, PADRAO TELEBRAS, FORNECIMENTO E INSTALACAO</v>
          </cell>
          <cell r="C5816" t="str">
            <v>UN</v>
          </cell>
          <cell r="D5816">
            <v>169.55</v>
          </cell>
        </row>
        <row r="5817">
          <cell r="A5817">
            <v>83371</v>
          </cell>
          <cell r="B5817" t="str">
            <v>QUADRO DE DISTRIBUICAO PARA TELEFONE N.2, 20X20X12CM EM CHAPA METALICA, DE EMBUTIR, SEM ACESSORIOS, PADRAO TELEBRAS, FORNECIMENTO E INSTALACAO</v>
          </cell>
          <cell r="C5817" t="str">
            <v>UN</v>
          </cell>
          <cell r="D5817">
            <v>100.57</v>
          </cell>
        </row>
        <row r="5818">
          <cell r="A5818">
            <v>83372</v>
          </cell>
          <cell r="B5818" t="str">
            <v>CAIXA DE MEDICAO EM ALTA TENSAO - FORNECIMENTO E INSTALACAO</v>
          </cell>
          <cell r="C5818" t="str">
            <v>UN</v>
          </cell>
          <cell r="D5818">
            <v>743.42</v>
          </cell>
        </row>
        <row r="5819">
          <cell r="A5819">
            <v>83377</v>
          </cell>
          <cell r="B5819" t="str">
            <v>CONECTOR DE PARAFUSO FENDIDO EM LIGA DE COBRE COM SEPARADOR DE CABOS PARA CABO 50 MM2 - FORNECIMENTO E INSTALACAO</v>
          </cell>
          <cell r="C5819" t="str">
            <v>UN</v>
          </cell>
          <cell r="D5819">
            <v>9.4700000000000006</v>
          </cell>
        </row>
        <row r="5820">
          <cell r="A5820">
            <v>83391</v>
          </cell>
          <cell r="B5820" t="str">
            <v>REATOR PARA LAMPADA FLUORESCENTE 2X40W PARTIDA RAPIDA FORNECIMENTO E INSTALACAO</v>
          </cell>
          <cell r="C5820" t="str">
            <v>UN</v>
          </cell>
          <cell r="D5820">
            <v>21.33</v>
          </cell>
        </row>
        <row r="5821">
          <cell r="A5821">
            <v>83392</v>
          </cell>
          <cell r="B5821" t="str">
            <v>REATOR PARA LAMPADA FLUORESCENTE 1X20W PARTIDA RAPIDA FORNECIMENTO E INSTALACAO</v>
          </cell>
          <cell r="C5821" t="str">
            <v>UN</v>
          </cell>
          <cell r="D5821">
            <v>15.68</v>
          </cell>
        </row>
        <row r="5822">
          <cell r="A5822">
            <v>83393</v>
          </cell>
          <cell r="B5822" t="str">
            <v>REATOR PARA LAMPADA FLUORESCENTE 1X40W PARTIDA RAPIDA FORNECIMENTO E INSTALACAO</v>
          </cell>
          <cell r="C5822" t="str">
            <v>UN</v>
          </cell>
          <cell r="D5822">
            <v>20.28</v>
          </cell>
        </row>
        <row r="5823">
          <cell r="A5823">
            <v>83394</v>
          </cell>
          <cell r="B5823" t="str">
            <v>POSTE DE CONCRETO DUPLO T H=11M E CARGA NOMINAL 200KG INCLUSIVE ESCAVACAO, EXCLUSIVE TRANSPORTE - FORNECIMENTO E INSTALACAO</v>
          </cell>
          <cell r="C5823" t="str">
            <v>UN</v>
          </cell>
          <cell r="D5823">
            <v>927.2</v>
          </cell>
        </row>
        <row r="5824">
          <cell r="A5824">
            <v>83396</v>
          </cell>
          <cell r="B5824" t="str">
            <v>POSTE DE CONCRETO DUPLO T H=9M CARGA NOMINAL 300KG INCLUSIVE ESCAVACAO, EXCLUSIVE TRANSPORTE - FORNECIMENTO E INSTALACAO</v>
          </cell>
          <cell r="C5824" t="str">
            <v>UN</v>
          </cell>
          <cell r="D5824">
            <v>837.54</v>
          </cell>
        </row>
        <row r="5825">
          <cell r="A5825">
            <v>83397</v>
          </cell>
          <cell r="B5825" t="str">
            <v>POSTE DE CONCRETO DUPLO T H=9M CARGA NOMINAL 500KG INCLUSIVE ESCAVACAO, EXCLUSIVE TRANSPORTE - FORNECIMENTO E INSTALACAO</v>
          </cell>
          <cell r="C5825" t="str">
            <v>UN</v>
          </cell>
          <cell r="D5825">
            <v>1112.74</v>
          </cell>
        </row>
        <row r="5826">
          <cell r="A5826">
            <v>83398</v>
          </cell>
          <cell r="B5826" t="str">
            <v>POSTE DE CONCRETO DUPLO T H=10M CARGA NOMINAL 300KG INCLUSIVE ESCAVACAO, EXCLUSIVE TRANSPORTE - FORNECIMENTO E INSTALACAO</v>
          </cell>
          <cell r="C5826" t="str">
            <v>UN</v>
          </cell>
          <cell r="D5826">
            <v>974.25</v>
          </cell>
        </row>
        <row r="5827">
          <cell r="A5827">
            <v>83399</v>
          </cell>
          <cell r="B5827" t="str">
            <v>RELE FOTOELETRICO P/ COMANDO DE ILUMINACAO EXTERNA 220V/1000W - FORNECIMENTO E INSTALACAO</v>
          </cell>
          <cell r="C5827" t="str">
            <v>UN</v>
          </cell>
          <cell r="D5827">
            <v>23.26</v>
          </cell>
        </row>
        <row r="5828">
          <cell r="A5828">
            <v>83400</v>
          </cell>
          <cell r="B5828" t="str">
            <v>BRACO P/ ILUMINACAO DE RUAS EM TUBO ACO GALV 1" COMP = 1,20M E INCLINACAO 25GRAUS EM RELACAO AO PLANO VERTICAL P/ FIXACAO EM POSTE OU PAREDE - FORNECIMENTO E INSTALACAO</v>
          </cell>
          <cell r="C5828" t="str">
            <v>UN</v>
          </cell>
          <cell r="D5828">
            <v>80.540000000000006</v>
          </cell>
        </row>
        <row r="5829">
          <cell r="A5829">
            <v>83401</v>
          </cell>
          <cell r="B5829" t="str">
            <v>BRACO P/ LUMINARIA PUBLICA 1 X 1,50 M, EM TUBO ACO GALV 3/4, P/ FIXACAO EM POSTE OU PAREDE - FORNECIMENTO E INSTALACAO</v>
          </cell>
          <cell r="C5829" t="str">
            <v>UN</v>
          </cell>
          <cell r="D5829">
            <v>80.540000000000006</v>
          </cell>
        </row>
        <row r="5830">
          <cell r="A5830">
            <v>83402</v>
          </cell>
          <cell r="B5830" t="str">
            <v>ABRACADEIRA DE FIXACAO DE BRACOS DE LUMINARIAS DE 4" - FORNECIMENTO E INSTALACAO</v>
          </cell>
          <cell r="C5830" t="str">
            <v>UN</v>
          </cell>
          <cell r="D5830">
            <v>44.09</v>
          </cell>
        </row>
        <row r="5831">
          <cell r="A5831">
            <v>83403</v>
          </cell>
          <cell r="B5831" t="str">
            <v>INTERRUPTOR PULSADOR DE CAMPAINHA OU MINUTERIA 2A/250V C/ CAIXA - FORNECIMENTO E INSTALACAO</v>
          </cell>
          <cell r="C5831" t="str">
            <v>UN</v>
          </cell>
          <cell r="D5831">
            <v>13.67</v>
          </cell>
        </row>
        <row r="5832">
          <cell r="A5832">
            <v>83443</v>
          </cell>
          <cell r="B5832" t="str">
            <v>CAIXA DE PASSAGEM 20X20X25 FUNDO BRITA COM TAMPA</v>
          </cell>
          <cell r="C5832" t="str">
            <v>UN</v>
          </cell>
          <cell r="D5832">
            <v>42.76</v>
          </cell>
        </row>
        <row r="5833">
          <cell r="A5833">
            <v>83446</v>
          </cell>
          <cell r="B5833" t="str">
            <v>CAIXA DE PASSAGEM 30X30X40 COM TAMPA E DRENO BRITA</v>
          </cell>
          <cell r="C5833" t="str">
            <v>UN</v>
          </cell>
          <cell r="D5833">
            <v>139.72999999999999</v>
          </cell>
        </row>
        <row r="5834">
          <cell r="A5834">
            <v>83447</v>
          </cell>
          <cell r="B5834" t="str">
            <v>CAIXA DE PASSAGEM 40X40X50 FUNDO BRITA COM TAMPA</v>
          </cell>
          <cell r="C5834" t="str">
            <v>UN</v>
          </cell>
          <cell r="D5834">
            <v>150.37</v>
          </cell>
        </row>
        <row r="5835">
          <cell r="A5835">
            <v>83448</v>
          </cell>
          <cell r="B5835" t="str">
            <v>CAIXA DE PASSGEM 50X50X60 FUNDO BRITA C/ TAMPA</v>
          </cell>
          <cell r="C5835" t="str">
            <v>UN</v>
          </cell>
          <cell r="D5835">
            <v>227.38</v>
          </cell>
        </row>
        <row r="5836">
          <cell r="A5836">
            <v>83449</v>
          </cell>
          <cell r="B5836" t="str">
            <v>CAIXA DE PASSAGEM 60X60X70 FUNDO BRITA COM TAMPA</v>
          </cell>
          <cell r="C5836" t="str">
            <v>UN</v>
          </cell>
          <cell r="D5836">
            <v>320.73</v>
          </cell>
        </row>
        <row r="5837">
          <cell r="A5837">
            <v>83450</v>
          </cell>
          <cell r="B5837" t="str">
            <v>CAIXA DE PASSAGEM 80X80X62 FUNDO BRITA COM TAMPA</v>
          </cell>
          <cell r="C5837" t="str">
            <v>UN</v>
          </cell>
          <cell r="D5837">
            <v>382.15</v>
          </cell>
        </row>
        <row r="5838">
          <cell r="A5838">
            <v>83463</v>
          </cell>
          <cell r="B5838" t="str">
            <v>QUADRO DE DISTRIBUICAO DE ENERGIA EM CHAPA DE ACO GALVANIZADO, PARA 12 DISJUNTORES TERMOMAGNETICOS MONOPOLARES, COM BARRAMENTO TRIFASICO E NEUTRO - FORNECIMENTO E INSTALACAO</v>
          </cell>
          <cell r="C5838" t="str">
            <v>UN</v>
          </cell>
          <cell r="D5838">
            <v>303.12</v>
          </cell>
        </row>
        <row r="5839">
          <cell r="A5839">
            <v>83465</v>
          </cell>
          <cell r="B5839" t="str">
            <v>INTERRUPTOR INTERMEDIARIO (FOUR-WAY) - FORNECIMENTO E INSTALACAO</v>
          </cell>
          <cell r="C5839" t="str">
            <v>UN</v>
          </cell>
          <cell r="D5839">
            <v>33.53</v>
          </cell>
        </row>
        <row r="5840">
          <cell r="A5840">
            <v>83468</v>
          </cell>
          <cell r="B5840" t="str">
            <v>LAMPADA FLUORESCENTE 20W - FORNECIMENTO E INSTALACAO</v>
          </cell>
          <cell r="C5840" t="str">
            <v>UN</v>
          </cell>
          <cell r="D5840">
            <v>5.24</v>
          </cell>
        </row>
        <row r="5841">
          <cell r="A5841">
            <v>83469</v>
          </cell>
          <cell r="B5841" t="str">
            <v>LAMPADA FLUORESCENTE 40W - FORNECIMENTO E INSTALACAO</v>
          </cell>
          <cell r="C5841" t="str">
            <v>UN</v>
          </cell>
          <cell r="D5841">
            <v>5.24</v>
          </cell>
        </row>
        <row r="5842">
          <cell r="A5842">
            <v>83470</v>
          </cell>
          <cell r="B5842" t="str">
            <v>LAMPADA FLUORESCENTE TP HO 85W - FORNECIMENTO E INSTALACAO</v>
          </cell>
          <cell r="C5842" t="str">
            <v>UN</v>
          </cell>
          <cell r="D5842">
            <v>56.3</v>
          </cell>
        </row>
        <row r="5843">
          <cell r="A5843">
            <v>83475</v>
          </cell>
          <cell r="B5843" t="str">
            <v>LUMINARIA FECHADA PARA ILUMINACAO PUBLICA COM REATOR DE PARTIDA RAPIDA COM LAMPADA A VAPOR DE MERCURIO 250W - FORNECIMENTO E INSTALACAO</v>
          </cell>
          <cell r="C5843" t="str">
            <v>UN</v>
          </cell>
          <cell r="D5843">
            <v>274.43</v>
          </cell>
        </row>
        <row r="5844">
          <cell r="A5844">
            <v>83478</v>
          </cell>
          <cell r="B5844" t="str">
            <v>LUMINARIA FECHADA PARA ILUMINACAO PUBLICA - LAMPADAS DE 250/500W - FORNECIMENTO E INSTALACAO (EXCLUINDO LAMPADAS)</v>
          </cell>
          <cell r="C5844" t="str">
            <v>UN</v>
          </cell>
          <cell r="D5844">
            <v>200.65</v>
          </cell>
        </row>
        <row r="5845">
          <cell r="A5845">
            <v>83479</v>
          </cell>
          <cell r="B5845" t="str">
            <v>LUMINARIA ESTANQUE - PROTECAO CONTRA AGUA, POEIRA OU IMPACTOS - TIPO AQUATIC PIAL OU EQUIVALENTE</v>
          </cell>
          <cell r="C5845" t="str">
            <v>UN</v>
          </cell>
          <cell r="D5845">
            <v>80.069999999999993</v>
          </cell>
        </row>
        <row r="5846">
          <cell r="A5846">
            <v>83480</v>
          </cell>
          <cell r="B5846" t="str">
            <v>REATOR PARA LAMPADA VAPOR DE MERCURIO 125W  USO EXTERNO</v>
          </cell>
          <cell r="C5846" t="str">
            <v>UN</v>
          </cell>
          <cell r="D5846">
            <v>64.22</v>
          </cell>
        </row>
        <row r="5847">
          <cell r="A5847">
            <v>83481</v>
          </cell>
          <cell r="B5847" t="str">
            <v>REATOR PARA LAMPADA VAPOR DE MERCURIO 250W USO EXTERNO</v>
          </cell>
          <cell r="C5847" t="str">
            <v>UN</v>
          </cell>
          <cell r="D5847">
            <v>71.569999999999993</v>
          </cell>
        </row>
        <row r="5848">
          <cell r="A5848">
            <v>83482</v>
          </cell>
          <cell r="B5848" t="str">
            <v>FUSIVEL TIPO NH 250 A, TAMANHO 1 - FORNECIMENTO E INSTALACAO</v>
          </cell>
          <cell r="C5848" t="str">
            <v>UN</v>
          </cell>
          <cell r="D5848">
            <v>23.51</v>
          </cell>
        </row>
        <row r="5849">
          <cell r="A5849">
            <v>83483</v>
          </cell>
          <cell r="B5849" t="str">
            <v>HASTE DE TERRA CANTONEIRA GALVANIZADA L=2,00M COM CONEXOES</v>
          </cell>
          <cell r="C5849" t="str">
            <v>UN</v>
          </cell>
          <cell r="D5849">
            <v>52.59</v>
          </cell>
        </row>
        <row r="5850">
          <cell r="A5850">
            <v>83484</v>
          </cell>
          <cell r="B5850" t="str">
            <v>HASTE COPERWELD 3/4" X 3,00M COM CONECTOR</v>
          </cell>
          <cell r="C5850" t="str">
            <v>UN</v>
          </cell>
          <cell r="D5850">
            <v>64.03</v>
          </cell>
        </row>
        <row r="5851">
          <cell r="A5851">
            <v>83485</v>
          </cell>
          <cell r="B5851" t="str">
            <v>HASTE DE ATERRAMENTO EM AÇO COM 3,00 M DE COMPRIMENTO E DN = 5/8" REVESTIDA COM BAIXA CAMADA DE COBRE, SEM CONECTOR</v>
          </cell>
          <cell r="C5851" t="str">
            <v>UN</v>
          </cell>
          <cell r="D5851">
            <v>47.1</v>
          </cell>
        </row>
        <row r="5852">
          <cell r="A5852">
            <v>83486</v>
          </cell>
          <cell r="B5852" t="str">
            <v>BOMBA CENTRIFUGA C/ MOTOR ELETRICO TRIFASICO 1CV</v>
          </cell>
          <cell r="C5852" t="str">
            <v>UN</v>
          </cell>
          <cell r="D5852">
            <v>1075.8800000000001</v>
          </cell>
        </row>
        <row r="5853">
          <cell r="A5853">
            <v>83487</v>
          </cell>
          <cell r="B5853" t="str">
            <v>BASE PARA FUSIVEL (PORTA-FUSIVEL) NH 01 250A</v>
          </cell>
          <cell r="C5853" t="str">
            <v>UN</v>
          </cell>
          <cell r="D5853">
            <v>95.68</v>
          </cell>
        </row>
        <row r="5854">
          <cell r="A5854">
            <v>83490</v>
          </cell>
          <cell r="B5854" t="str">
            <v>CHAVE FACA TRIPOLAR BLINDADA 250V/30A - FORNECIMENTO E INSTALACAO</v>
          </cell>
          <cell r="C5854" t="str">
            <v>UN</v>
          </cell>
          <cell r="D5854">
            <v>199.56</v>
          </cell>
        </row>
        <row r="5855">
          <cell r="A5855">
            <v>83491</v>
          </cell>
          <cell r="B5855" t="str">
            <v>CHAVE GUARDA MOTOR TRIFASICO 5CV/220V C/ CHAVE MAGNETICA - FORNECIMENTO E INSTALACAO</v>
          </cell>
          <cell r="C5855" t="str">
            <v>UN</v>
          </cell>
          <cell r="D5855">
            <v>281.3</v>
          </cell>
        </row>
        <row r="5856">
          <cell r="A5856">
            <v>83492</v>
          </cell>
          <cell r="B5856" t="str">
            <v>CHAVE GUARDA MOTOR TRIFISICA 10CV/220V C/ CHAVE MAGNETICA - FORNECIMENTO E INSTALACAO</v>
          </cell>
          <cell r="C5856" t="str">
            <v>UN</v>
          </cell>
          <cell r="D5856">
            <v>424.94</v>
          </cell>
        </row>
        <row r="5857">
          <cell r="A5857">
            <v>83493</v>
          </cell>
          <cell r="B5857" t="str">
            <v>FUSIVEL TIPO NH 250A - TAMANHO 01 - FORNECIMENTO E INSTALACAO</v>
          </cell>
          <cell r="C5857" t="str">
            <v>UN</v>
          </cell>
          <cell r="D5857">
            <v>23.51</v>
          </cell>
        </row>
        <row r="5858">
          <cell r="A5858">
            <v>83513</v>
          </cell>
          <cell r="B5858" t="str">
            <v>FORNECIMENTO DE PERFIL SIMPLES "I" OU "H" ATE 8" INCLUSIVE PERDAS</v>
          </cell>
          <cell r="C5858" t="str">
            <v>KG</v>
          </cell>
          <cell r="D5858">
            <v>5.46</v>
          </cell>
        </row>
        <row r="5859">
          <cell r="A5859">
            <v>83514</v>
          </cell>
          <cell r="B5859" t="str">
            <v>FORNECIMENTO DE PERFIL SIMPLES "I" OU "H" 8 A 12" INCLUSIVE PERDAS</v>
          </cell>
          <cell r="C5859" t="str">
            <v>KG</v>
          </cell>
          <cell r="D5859">
            <v>4.74</v>
          </cell>
        </row>
        <row r="5860">
          <cell r="A5860">
            <v>83515</v>
          </cell>
          <cell r="B5860" t="str">
            <v>ESCORAMENTO FORMAS DE H=3,30 A 3,50 M, COM MADEIRA 3A QUALIDADE, NAO APARELHADA, APROVEITAMENTO TABUAS 3X E PRUMOS 4X</v>
          </cell>
          <cell r="C5860" t="str">
            <v>M3</v>
          </cell>
          <cell r="D5860">
            <v>10.27</v>
          </cell>
        </row>
        <row r="5861">
          <cell r="A5861">
            <v>83516</v>
          </cell>
          <cell r="B5861" t="str">
            <v>ESCORAMENTO FORMAS H=3,50 A 4,00 M, COM MADEIRA DE 3A QUALIDADE, NAO APARELHADA, APROVEITAMENTO TABUAS 3X E PRUMOS 4X.</v>
          </cell>
          <cell r="C5861" t="str">
            <v>M3</v>
          </cell>
          <cell r="D5861">
            <v>11.85</v>
          </cell>
        </row>
        <row r="5862">
          <cell r="A5862">
            <v>83518</v>
          </cell>
          <cell r="B5862" t="str">
            <v>ALVENARIA EMBASAMENTO E=20 CM BLOCO CONCRETO</v>
          </cell>
          <cell r="C5862" t="str">
            <v>M3</v>
          </cell>
          <cell r="D5862">
            <v>310.42</v>
          </cell>
        </row>
        <row r="5863">
          <cell r="A5863">
            <v>83520</v>
          </cell>
          <cell r="B5863" t="str">
            <v>TE PVC PARA COLETOR ESGOTO, EB644, D=100MM, COM JUNTA ELASTICA.</v>
          </cell>
          <cell r="C5863" t="str">
            <v>UN</v>
          </cell>
          <cell r="D5863">
            <v>105.15</v>
          </cell>
        </row>
        <row r="5864">
          <cell r="A5864">
            <v>83531</v>
          </cell>
          <cell r="B5864" t="str">
            <v>CURVA PARA REDE COLETOR ESGOTO, EB 644, 90GR, DN=200MM, COM JUNTA ELASTICA</v>
          </cell>
          <cell r="C5864" t="str">
            <v>UN</v>
          </cell>
          <cell r="D5864">
            <v>257.82</v>
          </cell>
        </row>
        <row r="5865">
          <cell r="A5865">
            <v>83534</v>
          </cell>
          <cell r="B5865" t="str">
            <v>LASTRO DE CONCRETO, PREPARO MECÂNICO, INCLUSOS ADITIVO IMPERMEABILIZANTE, LANÇAMENTO E ADENSAMENTO</v>
          </cell>
          <cell r="C5865" t="str">
            <v>M3</v>
          </cell>
          <cell r="D5865">
            <v>463.93</v>
          </cell>
        </row>
        <row r="5866">
          <cell r="A5866">
            <v>83535</v>
          </cell>
          <cell r="B5866" t="str">
            <v>CURVA PVC PARA REDE COLETOR ESGOTO, EB-644, 45 GR, 200 MM, COM JUNTA ELASTICA.</v>
          </cell>
          <cell r="C5866" t="str">
            <v>UN</v>
          </cell>
          <cell r="D5866">
            <v>214.28</v>
          </cell>
        </row>
        <row r="5867">
          <cell r="A5867">
            <v>83621</v>
          </cell>
          <cell r="B5867" t="str">
            <v>ASSENTAMENTO TAMPAO FERRO FUNDIDO (FOFO), 30 X 90 CM PARA CAIXA DE RALO, C/ ARG CIM/AREIA 1:4 EM VOLUME, EXCLUSIVE TAMPAO.</v>
          </cell>
          <cell r="C5867" t="str">
            <v>UN</v>
          </cell>
          <cell r="D5867">
            <v>83.96</v>
          </cell>
        </row>
        <row r="5868">
          <cell r="A5868">
            <v>83623</v>
          </cell>
          <cell r="B5868" t="str">
            <v>GRELHA DE FERRO FUNDIDO PARA CANALETA LARG = 30CM, FORNECIMENTO E ASSENTAMENTO</v>
          </cell>
          <cell r="C5868" t="str">
            <v>M</v>
          </cell>
          <cell r="D5868">
            <v>218.05</v>
          </cell>
        </row>
        <row r="5869">
          <cell r="A5869">
            <v>83624</v>
          </cell>
          <cell r="B5869" t="str">
            <v>GRELHA DE FERRO FUNDIDO PARA CANALETA LARG = 20CM, FORNECIMENTO E ASSENTAMENTO</v>
          </cell>
          <cell r="C5869" t="str">
            <v>M</v>
          </cell>
          <cell r="D5869">
            <v>153.55000000000001</v>
          </cell>
        </row>
        <row r="5870">
          <cell r="A5870">
            <v>83626</v>
          </cell>
          <cell r="B5870" t="str">
            <v>GRELHA DE FERRO FUNDIDO PARA CANALETA LARG = 15CM, FORNECIMENTO E ASSENTAMENTO</v>
          </cell>
          <cell r="C5870" t="str">
            <v>M</v>
          </cell>
          <cell r="D5870">
            <v>121.3</v>
          </cell>
        </row>
        <row r="5871">
          <cell r="A5871">
            <v>83627</v>
          </cell>
          <cell r="B5871" t="str">
            <v>TAMPAO FOFO ARTICULADO, CLASSE B125 CARGA MAX 12,5 T, REDONDO TAMPA 600 MM, REDE PLUVIAL/ESGOTO, P = CHAMINE CX AREIA / POCO VISITA ASSENTADO COM ARG CIM/AREIA 1:4, FORNECIMENTO E ASSENTAMENTO</v>
          </cell>
          <cell r="C5871" t="str">
            <v>UN</v>
          </cell>
          <cell r="D5871">
            <v>416.49</v>
          </cell>
        </row>
        <row r="5872">
          <cell r="A5872">
            <v>83633</v>
          </cell>
          <cell r="B5872" t="str">
            <v>HIDRANTE SUBTERRANEO FERRO FUNDIDO C/ CURVA LONGA E CAIXA DN=75MM</v>
          </cell>
          <cell r="C5872" t="str">
            <v>UN</v>
          </cell>
          <cell r="D5872">
            <v>2086.8200000000002</v>
          </cell>
        </row>
        <row r="5873">
          <cell r="A5873">
            <v>83634</v>
          </cell>
          <cell r="B5873" t="str">
            <v>EXTINTOR INCENDIO TP GAS CARBONICO 4KG COMPLETO - FORNECIMENTO E INSTALACAO</v>
          </cell>
          <cell r="C5873" t="str">
            <v>UN</v>
          </cell>
          <cell r="D5873">
            <v>431.07</v>
          </cell>
        </row>
        <row r="5874">
          <cell r="A5874">
            <v>83635</v>
          </cell>
          <cell r="B5874" t="str">
            <v>EXTINTOR INCENDIO TP PO QUIMICO 6KG - FORNECIMENTO E INSTALACAO</v>
          </cell>
          <cell r="C5874" t="str">
            <v>UN</v>
          </cell>
          <cell r="D5874">
            <v>165.69</v>
          </cell>
        </row>
        <row r="5875">
          <cell r="A5875">
            <v>83636</v>
          </cell>
          <cell r="B5875" t="str">
            <v>DUTO CHAPA GALVANIZADA NUM 26 P/ AR CONDICIONADO</v>
          </cell>
          <cell r="C5875" t="str">
            <v>M2</v>
          </cell>
          <cell r="D5875">
            <v>64.87</v>
          </cell>
        </row>
        <row r="5876">
          <cell r="A5876">
            <v>83637</v>
          </cell>
          <cell r="B5876" t="str">
            <v>DUTO CHAPA GALVANIZADA NUM 22 P/ AR CONDICIONADO</v>
          </cell>
          <cell r="C5876" t="str">
            <v>M2</v>
          </cell>
          <cell r="D5876">
            <v>104.44</v>
          </cell>
        </row>
        <row r="5877">
          <cell r="A5877">
            <v>83638</v>
          </cell>
          <cell r="B5877" t="str">
            <v>MASTRO SIMPLES DE FERRO GALVANIZADO P/ PARA-RAIOS H=3,00M INCLUINDO BASE - FORNECIMENTO E INSTALACAO</v>
          </cell>
          <cell r="C5877" t="str">
            <v>UN</v>
          </cell>
          <cell r="D5877">
            <v>349.41</v>
          </cell>
        </row>
        <row r="5878">
          <cell r="A5878">
            <v>83639</v>
          </cell>
          <cell r="B5878" t="str">
            <v>CABO TELEFONICO CT-APL-50, 100 PARES (USO EXTERNO) - FORNECIMENTO E INSTALACAO</v>
          </cell>
          <cell r="C5878" t="str">
            <v>M</v>
          </cell>
          <cell r="D5878">
            <v>83.97</v>
          </cell>
        </row>
        <row r="5879">
          <cell r="A5879">
            <v>83641</v>
          </cell>
          <cell r="B5879" t="str">
            <v>PARA-RAIO TP VALVULA 15KV/5KA - FORNECIMENTO E INSTALACAO</v>
          </cell>
          <cell r="C5879" t="str">
            <v>UN</v>
          </cell>
          <cell r="D5879">
            <v>403.16</v>
          </cell>
        </row>
        <row r="5880">
          <cell r="A5880">
            <v>83643</v>
          </cell>
          <cell r="B5880" t="str">
            <v>BOMBA SUBMERSIVEL ELETRICA, TRIFASICA, POTÊNCIA 3,75 HP, DIAMETRO DO ROTOR 90 MM SEMIABERTO, BOCAL DE SAIDA DIAMETRO DE 2 POLEGADAS, HM/Q = 5 M / 61,2 M3/H A 25,5 M / 3,6 M3/H</v>
          </cell>
          <cell r="C5880" t="str">
            <v>UN</v>
          </cell>
          <cell r="D5880">
            <v>3353.7</v>
          </cell>
        </row>
        <row r="5881">
          <cell r="A5881">
            <v>83644</v>
          </cell>
          <cell r="B5881" t="str">
            <v>BOMBA RECALQUE D'AGUA TRIFASICA 10,0 HP</v>
          </cell>
          <cell r="C5881" t="str">
            <v>UN</v>
          </cell>
          <cell r="D5881">
            <v>4546.04</v>
          </cell>
        </row>
        <row r="5882">
          <cell r="A5882">
            <v>83645</v>
          </cell>
          <cell r="B5882" t="str">
            <v>BOMBA RECALQUE D'AGUA TRIFASICA 3,0 HP</v>
          </cell>
          <cell r="C5882" t="str">
            <v>UN</v>
          </cell>
          <cell r="D5882">
            <v>1453.25</v>
          </cell>
        </row>
        <row r="5883">
          <cell r="A5883">
            <v>83646</v>
          </cell>
          <cell r="B5883" t="str">
            <v>BOMBA RECALQUE D'AGUA DE ESTAGIOS TRIFASICA 2,0 HP</v>
          </cell>
          <cell r="C5883" t="str">
            <v>UN</v>
          </cell>
          <cell r="D5883">
            <v>1684.97</v>
          </cell>
        </row>
        <row r="5884">
          <cell r="A5884">
            <v>83647</v>
          </cell>
          <cell r="B5884" t="str">
            <v>BOMBA RECALQUE D'AGUA TRIFASICA 1,5HP</v>
          </cell>
          <cell r="C5884" t="str">
            <v>UN</v>
          </cell>
          <cell r="D5884">
            <v>1106.49</v>
          </cell>
        </row>
        <row r="5885">
          <cell r="A5885">
            <v>83648</v>
          </cell>
          <cell r="B5885" t="str">
            <v>BOMBA RECALQUE D'AGUA TRIFASICA 0,5 HP</v>
          </cell>
          <cell r="C5885" t="str">
            <v>UN</v>
          </cell>
          <cell r="D5885">
            <v>714.72</v>
          </cell>
        </row>
        <row r="5886">
          <cell r="A5886">
            <v>83649</v>
          </cell>
          <cell r="B5886" t="str">
            <v>BOMBA RECALQUE D'AGUA PREDIO 6 A 10 PAVTOS - 2UD</v>
          </cell>
          <cell r="C5886" t="str">
            <v>UN</v>
          </cell>
          <cell r="D5886">
            <v>4175.87</v>
          </cell>
        </row>
        <row r="5887">
          <cell r="A5887">
            <v>83650</v>
          </cell>
          <cell r="B5887" t="str">
            <v>BOMBA RECALQUE D'AGUA PREDIO 3 A 5 PAVTOS - 2UD</v>
          </cell>
          <cell r="C5887" t="str">
            <v>UN</v>
          </cell>
          <cell r="D5887">
            <v>3482.35</v>
          </cell>
        </row>
        <row r="5888">
          <cell r="A5888">
            <v>83651</v>
          </cell>
          <cell r="B5888" t="str">
            <v>TUBO PVC CORRUGADO PERFURADO 100 MM C/ JUNTA ELASTICA PARA DRENAGEM.</v>
          </cell>
          <cell r="C5888" t="str">
            <v>M</v>
          </cell>
          <cell r="D5888">
            <v>27.68</v>
          </cell>
        </row>
        <row r="5889">
          <cell r="A5889">
            <v>83656</v>
          </cell>
          <cell r="B5889" t="str">
            <v>COLCHAO DRENANTE C/ 30CM PEDRA BRITADA N.3/FILTRO TRANSICAO MANTA GEOTEXTIL 100% POLIPROPILENO OU POLIESTER INCL FORNEC/COLOCMAT</v>
          </cell>
          <cell r="C5889" t="str">
            <v>M2</v>
          </cell>
          <cell r="D5889">
            <v>32.880000000000003</v>
          </cell>
        </row>
        <row r="5890">
          <cell r="A5890">
            <v>83658</v>
          </cell>
          <cell r="B5890" t="str">
            <v>EXECUCAO DRENO PROFUNDO, COM CORTE TRAPEZOIDAL EM SOLO, DE 70X80X150CM EXCL TUBO INCL MATERIAL EXECUCAO, COM SELO ENCHIMENTO MATERIAL DRENANTE E ESCAVACAO</v>
          </cell>
          <cell r="C5890" t="str">
            <v>M</v>
          </cell>
          <cell r="D5890">
            <v>141.19999999999999</v>
          </cell>
        </row>
        <row r="5891">
          <cell r="A5891">
            <v>83659</v>
          </cell>
          <cell r="B5891" t="str">
            <v>BOCA DE LOBO EM ALVENARIA TIJOLO MACICO, REVESTIDA C/ ARGAMASSA DE CIMENTO E AREIA 1:3, SOBRE LASTRO DE CONCRETO 10CM E TAMPA DE CONCRETO ARMADO</v>
          </cell>
          <cell r="C5891" t="str">
            <v>UN</v>
          </cell>
          <cell r="D5891">
            <v>679.28</v>
          </cell>
        </row>
        <row r="5892">
          <cell r="A5892">
            <v>83661</v>
          </cell>
          <cell r="B5892" t="str">
            <v>EXECUCAO DE DRENO PROFUNDO, CORTE EM SOLO, COM TUBO POROSO D=0,20M</v>
          </cell>
          <cell r="C5892" t="str">
            <v>M</v>
          </cell>
          <cell r="D5892">
            <v>99.88</v>
          </cell>
        </row>
        <row r="5893">
          <cell r="A5893">
            <v>83662</v>
          </cell>
          <cell r="B5893" t="str">
            <v>EXECUCAO DE DRENO CEGO</v>
          </cell>
          <cell r="C5893" t="str">
            <v>M3</v>
          </cell>
          <cell r="D5893">
            <v>86.74</v>
          </cell>
        </row>
        <row r="5894">
          <cell r="A5894">
            <v>83664</v>
          </cell>
          <cell r="B5894" t="str">
            <v>EXECUCAO DE DRENO DE TUBO DE CONRETO SIMPLES POROSO D=0,20 M (0,5MX0,5M) PARA GALERIAS DE AGUAS PLUVIAIS</v>
          </cell>
          <cell r="C5894" t="str">
            <v>M</v>
          </cell>
          <cell r="D5894">
            <v>58.36</v>
          </cell>
        </row>
        <row r="5895">
          <cell r="A5895">
            <v>83665</v>
          </cell>
          <cell r="B5895" t="str">
            <v>FORNECIMENTO E INSTALACAO DE MANTA BIDIM RT - 14</v>
          </cell>
          <cell r="C5895" t="str">
            <v>M2</v>
          </cell>
          <cell r="D5895">
            <v>6.96</v>
          </cell>
        </row>
        <row r="5896">
          <cell r="A5896">
            <v>83667</v>
          </cell>
          <cell r="B5896" t="str">
            <v>CAMADA DRENANTE COM AREIA MEDIA</v>
          </cell>
          <cell r="C5896" t="str">
            <v>M3</v>
          </cell>
          <cell r="D5896">
            <v>100.42</v>
          </cell>
        </row>
        <row r="5897">
          <cell r="A5897">
            <v>83668</v>
          </cell>
          <cell r="B5897" t="str">
            <v>CAMADA DRENANTE COM BRITA NUM 2</v>
          </cell>
          <cell r="C5897" t="str">
            <v>M3</v>
          </cell>
          <cell r="D5897">
            <v>89.09</v>
          </cell>
        </row>
        <row r="5898">
          <cell r="A5898">
            <v>83669</v>
          </cell>
          <cell r="B5898" t="str">
            <v>FORNECIMENTO/INSTALACAO MANTA BIDIM RT-16</v>
          </cell>
          <cell r="C5898" t="str">
            <v>M2</v>
          </cell>
          <cell r="D5898">
            <v>8.2799999999999994</v>
          </cell>
        </row>
        <row r="5899">
          <cell r="A5899">
            <v>83670</v>
          </cell>
          <cell r="B5899" t="str">
            <v>TUBO PVC DN 75 MM PARA DRENAGEM - FORNECIMENTO E INSTALACAO</v>
          </cell>
          <cell r="C5899" t="str">
            <v>M</v>
          </cell>
          <cell r="D5899">
            <v>41.56</v>
          </cell>
        </row>
        <row r="5900">
          <cell r="A5900">
            <v>83671</v>
          </cell>
          <cell r="B5900" t="str">
            <v>TUBO PVC DN 100 MM PARA DRENAGEM - FORNECIMENTO E INSTALACAO</v>
          </cell>
          <cell r="C5900" t="str">
            <v>M</v>
          </cell>
          <cell r="D5900">
            <v>44.57</v>
          </cell>
        </row>
        <row r="5901">
          <cell r="A5901">
            <v>83675</v>
          </cell>
          <cell r="B5901" t="str">
            <v>TUBO CONCRETO SIMPLES DN 200 MM PARA DRENAGEM - FORNECIMENTO E INSTALACAO, INCLUSIVE ESCAVACAO MANUAL 1M3/M.</v>
          </cell>
          <cell r="C5901" t="str">
            <v>M</v>
          </cell>
          <cell r="D5901">
            <v>80.56</v>
          </cell>
        </row>
        <row r="5902">
          <cell r="A5902">
            <v>83676</v>
          </cell>
          <cell r="B5902" t="str">
            <v>TUBO CONCRETO SIMPLES DN 300 MM PARA DRENAGEM - FORNECIMENTO E INSTALACAO INCLUSIVE ESCAVACAO MANUAL 1M3/M</v>
          </cell>
          <cell r="C5902" t="str">
            <v>M</v>
          </cell>
          <cell r="D5902">
            <v>99.17</v>
          </cell>
        </row>
        <row r="5903">
          <cell r="A5903">
            <v>83677</v>
          </cell>
          <cell r="B5903" t="str">
            <v>TUBO CONCRETO SIMPLES DN 400 MM PARA DRENAGEM - FORNECIMENTO E INSTALACAO INCLUSIVE ESCAVACAO MANUAL 1,5M3/M</v>
          </cell>
          <cell r="C5903" t="str">
            <v>M</v>
          </cell>
          <cell r="D5903">
            <v>124.28</v>
          </cell>
        </row>
        <row r="5904">
          <cell r="A5904">
            <v>83678</v>
          </cell>
          <cell r="B5904" t="str">
            <v>TUBO CONCRETO SIMPLES DN 500 MM PARA DRENAGEM - FORNECIMENTO E INSTALACAO INCLUSIVE ESCAVACAO MANUAL 2M3/M</v>
          </cell>
          <cell r="C5904" t="str">
            <v>M</v>
          </cell>
          <cell r="D5904">
            <v>159.94999999999999</v>
          </cell>
        </row>
        <row r="5905">
          <cell r="A5905">
            <v>83679</v>
          </cell>
          <cell r="B5905" t="str">
            <v>TUBO PVC D=2 COM MATERIAL DRENANTE PARA DRENO/BARBACA - FORNECIMENTO E INSTALACAO</v>
          </cell>
          <cell r="C5905" t="str">
            <v>M</v>
          </cell>
          <cell r="D5905">
            <v>12.02</v>
          </cell>
        </row>
        <row r="5906">
          <cell r="A5906">
            <v>83680</v>
          </cell>
          <cell r="B5906" t="str">
            <v>TUBO PVC D=3" COM MATERIAL DRENANTE PARA DRENO/BARBACA - FORNECIMENTO E INSTALACAO</v>
          </cell>
          <cell r="C5906" t="str">
            <v>M</v>
          </cell>
          <cell r="D5906">
            <v>13.84</v>
          </cell>
        </row>
        <row r="5907">
          <cell r="A5907">
            <v>83681</v>
          </cell>
          <cell r="B5907" t="str">
            <v>TUBO PVC D=4" COM MATERIAL DRENANTE PARA DRENO/BARBACA - FORNECIMENTO E INSTALACAO</v>
          </cell>
          <cell r="C5907" t="str">
            <v>M</v>
          </cell>
          <cell r="D5907">
            <v>14.84</v>
          </cell>
        </row>
        <row r="5908">
          <cell r="A5908">
            <v>83682</v>
          </cell>
          <cell r="B5908" t="str">
            <v>CAMADA VERTICAL DRENANTE C/ PEDRA BRITADA NUMS 1 E 2</v>
          </cell>
          <cell r="C5908" t="str">
            <v>M3</v>
          </cell>
          <cell r="D5908">
            <v>89.78</v>
          </cell>
        </row>
        <row r="5909">
          <cell r="A5909">
            <v>83683</v>
          </cell>
          <cell r="B5909" t="str">
            <v>CAMADA HORIZONTAL DRENANTE C/ PEDRA BRITADA 1 E 2</v>
          </cell>
          <cell r="C5909" t="str">
            <v>M3</v>
          </cell>
          <cell r="D5909">
            <v>98.79</v>
          </cell>
        </row>
        <row r="5910">
          <cell r="A5910">
            <v>83690</v>
          </cell>
          <cell r="B5910" t="str">
            <v>DISSIPADOR DE ENERGIA EM PEDRA ARGAMASSADA ESPESSURA 6CM INCL MATERIAIS E COLOCACAO MEDIDO P/ VOLUME DE PEDRA ARGAMASSADA</v>
          </cell>
          <cell r="C5910" t="str">
            <v>M3</v>
          </cell>
          <cell r="D5910">
            <v>436.36</v>
          </cell>
        </row>
        <row r="5911">
          <cell r="A5911">
            <v>83693</v>
          </cell>
          <cell r="B5911" t="str">
            <v>CAIACAO EM MEIO FIO</v>
          </cell>
          <cell r="C5911" t="str">
            <v>M2</v>
          </cell>
          <cell r="D5911">
            <v>2.88</v>
          </cell>
        </row>
        <row r="5912">
          <cell r="A5912">
            <v>83694</v>
          </cell>
          <cell r="B5912" t="str">
            <v>RECOMPOSICAO DE PAVIMENTACAO TIPO BLOKRET SOBRE COLCHAO DE AREIA COM REAPROVEITAMENTO DE MATERIAL</v>
          </cell>
          <cell r="C5912" t="str">
            <v>M2</v>
          </cell>
          <cell r="D5912">
            <v>13.74</v>
          </cell>
        </row>
        <row r="5913">
          <cell r="A5913">
            <v>83708</v>
          </cell>
          <cell r="B5913" t="str">
            <v>POCO DE VISITA EM ALVENARIA, PARA REDE D=0,40 M, PARTE FIXA C/ 1,00 M DE ALTURA</v>
          </cell>
          <cell r="C5913" t="str">
            <v>UN</v>
          </cell>
          <cell r="D5913">
            <v>1098.79</v>
          </cell>
        </row>
        <row r="5914">
          <cell r="A5914">
            <v>83709</v>
          </cell>
          <cell r="B5914" t="str">
            <v>POCO DE VISITA EM ALVENARIA, PARA REDE D=0,60 M, PARTE FIXA C/ 1,00 M DE ALTURA</v>
          </cell>
          <cell r="C5914" t="str">
            <v>UN</v>
          </cell>
          <cell r="D5914">
            <v>1373.9</v>
          </cell>
        </row>
        <row r="5915">
          <cell r="A5915">
            <v>83710</v>
          </cell>
          <cell r="B5915" t="str">
            <v>POCO DE VISITA EM ALVENARIA, PARA REDE D=0,80 M, PARTE FIXA C/ 1,00 M DE ALTURA</v>
          </cell>
          <cell r="C5915" t="str">
            <v>UN</v>
          </cell>
          <cell r="D5915">
            <v>2873.88</v>
          </cell>
        </row>
        <row r="5916">
          <cell r="A5916">
            <v>83711</v>
          </cell>
          <cell r="B5916" t="str">
            <v>POÇO DE VISITA EM ALVENARIA, PARA REDE D=1,00 M, PARTE FIXA C/ 1,00 M DE ALTURA E USO DE RETROESCAVADEIRA</v>
          </cell>
          <cell r="C5916" t="str">
            <v>UN</v>
          </cell>
          <cell r="D5916">
            <v>3329.23</v>
          </cell>
        </row>
        <row r="5917">
          <cell r="A5917">
            <v>83712</v>
          </cell>
          <cell r="B5917" t="str">
            <v>POCO DE VISITA EM ALVENARIA, PARA REDE D=1,20 M, PARTE FIXA C/ 1,00 M DE ALTURA E USO DE ESCAVADEIRA HIDRAULICA</v>
          </cell>
          <cell r="C5917" t="str">
            <v>UN</v>
          </cell>
          <cell r="D5917">
            <v>4365.18</v>
          </cell>
        </row>
        <row r="5918">
          <cell r="A5918">
            <v>83713</v>
          </cell>
          <cell r="B5918" t="str">
            <v>POCO DE VISITA EM ALVENARIA, PARA REDE D=1,50 M, PARTE FIXA C/ 1,00 M DE ALTURA E USO DE ESCAVADEIRA HIDRAULICA</v>
          </cell>
          <cell r="C5918" t="str">
            <v>UN</v>
          </cell>
          <cell r="D5918">
            <v>5346.07</v>
          </cell>
        </row>
        <row r="5919">
          <cell r="A5919">
            <v>83714</v>
          </cell>
          <cell r="B5919" t="str">
            <v>ACRESCIMO NA ALTURA DO POCO DE VISITA EM ALVENARIA PARA REDE D=0,40 M</v>
          </cell>
          <cell r="C5919" t="str">
            <v>M</v>
          </cell>
          <cell r="D5919">
            <v>588.57000000000005</v>
          </cell>
        </row>
        <row r="5920">
          <cell r="A5920">
            <v>83715</v>
          </cell>
          <cell r="B5920" t="str">
            <v>CHAMINE P/ POCO DE VISITA EM ALVENARIA, EXCLUSOS TAMPAO E ANEL</v>
          </cell>
          <cell r="C5920" t="str">
            <v>M</v>
          </cell>
          <cell r="D5920">
            <v>585.55999999999995</v>
          </cell>
        </row>
        <row r="5921">
          <cell r="A5921">
            <v>83716</v>
          </cell>
          <cell r="B5921" t="str">
            <v>GRELHA FF 30X90CM, 135KG, P/ CX RALO COM ASSENTAMENTO DE ARGAMASSA CIMENTO/AREIA 1:4 - FORNECIMENTO E INSTALAÇÃO</v>
          </cell>
          <cell r="C5921" t="str">
            <v>UN</v>
          </cell>
          <cell r="D5921">
            <v>299.77</v>
          </cell>
        </row>
        <row r="5922">
          <cell r="A5922">
            <v>83724</v>
          </cell>
          <cell r="B5922" t="str">
            <v>ASSENTAMENTO DE PECAS, CONEXOES, APARELHOS E ACESSORIOS DE FERRO FUNDIDO DUCTIL, JUNTA ELASTICA, MECANICA OU FLANGEADA, COM DIAMETROS DE 50 A 300 MM.</v>
          </cell>
          <cell r="C5922" t="str">
            <v>KG</v>
          </cell>
          <cell r="D5922">
            <v>1.47</v>
          </cell>
        </row>
        <row r="5923">
          <cell r="A5923">
            <v>83725</v>
          </cell>
          <cell r="B5923" t="str">
            <v>ASSENTAMENTO DE PECAS, CONEXOES, APARELHOS E ACESSORIOS DE FERRO FUNDIDO DUCTIL, JUNTA ELASTICA, MECANICA OU FLANGEADA, COM DIAMETROS DE 350 A 600 MM.</v>
          </cell>
          <cell r="C5923" t="str">
            <v>KG</v>
          </cell>
          <cell r="D5923">
            <v>0.93</v>
          </cell>
        </row>
        <row r="5924">
          <cell r="A5924">
            <v>83726</v>
          </cell>
          <cell r="B5924" t="str">
            <v>ASSENTAMENTO DE PECAS, CONEXOES, APARELHOS E ACESSORIOS DE FERRO FUNDIDO DUCTIL, JUNTA ELASTICA, MECANICA OU FLANGEADA, COM DIAMETROS DE 700 A 1200 MM.</v>
          </cell>
          <cell r="C5924" t="str">
            <v>KG</v>
          </cell>
          <cell r="D5924">
            <v>0.68</v>
          </cell>
        </row>
        <row r="5925">
          <cell r="A5925">
            <v>83729</v>
          </cell>
          <cell r="B5925" t="str">
            <v>FORNECIMENTO/INSTALACAO DE MANTA BIDIM RT-31</v>
          </cell>
          <cell r="C5925" t="str">
            <v>M2</v>
          </cell>
          <cell r="D5925">
            <v>16.22</v>
          </cell>
        </row>
        <row r="5926">
          <cell r="A5926">
            <v>83730</v>
          </cell>
          <cell r="B5926" t="str">
            <v>REPARO ESTRUTURAL DE ESTRUTURAS DE CONCRETO COM ARGAMASSA POLIMERICA DE ALTO DESEMPENHO, E=2 CM</v>
          </cell>
          <cell r="C5926" t="str">
            <v>M2</v>
          </cell>
          <cell r="D5926">
            <v>192.59</v>
          </cell>
        </row>
        <row r="5927">
          <cell r="A5927">
            <v>83731</v>
          </cell>
          <cell r="B5927" t="str">
            <v>IMPERMEABILIZACAO DE SUPERFICIE COM ARGAMASSA DE CIMENTO E AREIA, TRACO 1:3, COM ADITIVO IMPERMEABILIZANTE, E=3 CM</v>
          </cell>
          <cell r="C5927" t="str">
            <v>M2</v>
          </cell>
          <cell r="D5927">
            <v>38.200000000000003</v>
          </cell>
        </row>
        <row r="5928">
          <cell r="A5928">
            <v>83732</v>
          </cell>
          <cell r="B5928" t="str">
            <v>IMPERMEABILIZACAO DE SUPERFICIE COM ARGAMASSA DE CIMENTO E AREIA, TRACO 1:3, COM ADITIVO IMPERMEABILIZANTE, E=1,5 CM</v>
          </cell>
          <cell r="C5928" t="str">
            <v>M2</v>
          </cell>
          <cell r="D5928">
            <v>28.42</v>
          </cell>
        </row>
        <row r="5929">
          <cell r="A5929">
            <v>83733</v>
          </cell>
          <cell r="B5929" t="str">
            <v>IMPERMEABILIZACAO DE SUPERFICIE COM ARGAMASSA DE CIMENTO E AREIA (GROSSA), TRACO 1:4, COM ADITIVO IMPERMEABILIZANTE, E=2 CM</v>
          </cell>
          <cell r="C5929" t="str">
            <v>M2</v>
          </cell>
          <cell r="D5929">
            <v>32.880000000000003</v>
          </cell>
        </row>
        <row r="5930">
          <cell r="A5930">
            <v>83735</v>
          </cell>
          <cell r="B5930" t="str">
            <v>IMPERMEABILIZACAO DE SUPERFICIE COM CIMENTO IMPERMEABILIZANTE DE PEGA ULTRA RAPIDA, TRACO 1:1, E=0,5 CM</v>
          </cell>
          <cell r="C5930" t="str">
            <v>M2</v>
          </cell>
          <cell r="D5930">
            <v>55.13</v>
          </cell>
        </row>
        <row r="5931">
          <cell r="A5931">
            <v>83736</v>
          </cell>
          <cell r="B5931" t="str">
            <v>REPARO/COLAGEM DE ESTRUTURAS DE CONCRETO COM ADESIVO ESTRUTURAL A BASE DE EPOXI, E=2 MM</v>
          </cell>
          <cell r="C5931" t="str">
            <v>M2</v>
          </cell>
          <cell r="D5931">
            <v>175.71</v>
          </cell>
        </row>
        <row r="5932">
          <cell r="A5932">
            <v>83737</v>
          </cell>
          <cell r="B5932" t="str">
            <v>IMPERMEABILIZACAO DE SUPERFICIE COM MANTA ASFALTICA (COM POLIMEROS TIPO APP), E=3 MM</v>
          </cell>
          <cell r="C5932" t="str">
            <v>M2</v>
          </cell>
          <cell r="D5932">
            <v>60.35</v>
          </cell>
        </row>
        <row r="5933">
          <cell r="A5933">
            <v>83738</v>
          </cell>
          <cell r="B5933" t="str">
            <v>IMPERMEABILIZACAO DE SUPERFICIE COM MANTA ASFALTICA (COM POLIMEROS TIPO APP), E=4 MM</v>
          </cell>
          <cell r="C5933" t="str">
            <v>M2</v>
          </cell>
          <cell r="D5933">
            <v>73.900000000000006</v>
          </cell>
        </row>
        <row r="5934">
          <cell r="A5934">
            <v>83739</v>
          </cell>
          <cell r="B5934" t="str">
            <v>FORNECIMENTO/INSTALACAO DE MANTA BIDIM RT-10</v>
          </cell>
          <cell r="C5934" t="str">
            <v>M2</v>
          </cell>
          <cell r="D5934">
            <v>5.66</v>
          </cell>
        </row>
        <row r="5935">
          <cell r="A5935">
            <v>83740</v>
          </cell>
          <cell r="B5935" t="str">
            <v>IMPERMEABILIZACAO COM VÉU DE POLIESTER</v>
          </cell>
          <cell r="C5935" t="str">
            <v>M2</v>
          </cell>
          <cell r="D5935">
            <v>26.11</v>
          </cell>
        </row>
        <row r="5936">
          <cell r="A5936">
            <v>83741</v>
          </cell>
          <cell r="B5936" t="str">
            <v>IMPERMEABILIZACAO DE SUPERFICIE COM EMULSAO ASFALTICA COM ELASTOMERO, INCLUSOS PRIMER E VEU DE POLIESTER</v>
          </cell>
          <cell r="C5936" t="str">
            <v>M2</v>
          </cell>
          <cell r="D5936">
            <v>64.91</v>
          </cell>
        </row>
        <row r="5937">
          <cell r="A5937">
            <v>83742</v>
          </cell>
          <cell r="B5937" t="str">
            <v>IMPERMEABILIZACAO DE SUPERFICIE COM EMULSAO ASFALTICA A BASE D'AGUA</v>
          </cell>
          <cell r="C5937" t="str">
            <v>M2</v>
          </cell>
          <cell r="D5937">
            <v>20.83</v>
          </cell>
        </row>
        <row r="5938">
          <cell r="A5938">
            <v>83743</v>
          </cell>
          <cell r="B5938" t="str">
            <v>JUNTA DE DILATACAO PARA IMPERMEABILIZACAO, COM ASFALTO OXIDADO APLICADO A QUENTE, DIMENSOES 2X2 CM</v>
          </cell>
          <cell r="C5938" t="str">
            <v>M</v>
          </cell>
          <cell r="D5938">
            <v>17.25</v>
          </cell>
        </row>
        <row r="5939">
          <cell r="A5939">
            <v>83761</v>
          </cell>
          <cell r="B5939" t="str">
            <v>GRUPO DE SOLDAGEM COM GERADOR A DIESEL 60 CV PARA SOLDA ELÉTRICA, SOBRE 04 RODAS, COM MOTOR 4 CILINDROS 600 A - DEPRECIAÇÃO. AF_02/2016</v>
          </cell>
          <cell r="C5939" t="str">
            <v>H</v>
          </cell>
          <cell r="D5939">
            <v>6.46</v>
          </cell>
        </row>
        <row r="5940">
          <cell r="A5940">
            <v>83762</v>
          </cell>
          <cell r="B5940" t="str">
            <v>GRUPO DE SOLDAGEM COM GERADOR A DIESEL 60 CV PARA SOLDA ELÉTRICA, SOBRE 04 RODAS, COM MOTOR 4 CILINDROS 600 A - MANUTENÇÃO. AF_02/2016</v>
          </cell>
          <cell r="C5940" t="str">
            <v>H</v>
          </cell>
          <cell r="D5940">
            <v>8.08</v>
          </cell>
        </row>
        <row r="5941">
          <cell r="A5941">
            <v>83763</v>
          </cell>
          <cell r="B5941" t="str">
            <v>GRUPO DE SOLDAGEM COM GERADOR A DIESEL 60 CV PARA SOLDA ELÉTRICA, SOBRE 04 RODAS, COM MOTOR 4 CILINDROS 600 A - MATERIAIS NA OPERAÇÃO. AF_02/2016</v>
          </cell>
          <cell r="C5941" t="str">
            <v>H</v>
          </cell>
          <cell r="D5941">
            <v>28.93</v>
          </cell>
        </row>
        <row r="5942">
          <cell r="A5942">
            <v>83764</v>
          </cell>
          <cell r="B5942" t="str">
            <v>GRUPO DE SOLDAGEM COM GERADOR A DIESEL 60 CV PARA SOLDA ELÉTRICA, SOBRE 04 RODAS, COM MOTOR 4 CILINDROS 600 A - JUROS. AF_02/2016</v>
          </cell>
          <cell r="C5942" t="str">
            <v>H</v>
          </cell>
          <cell r="D5942">
            <v>1.45</v>
          </cell>
        </row>
        <row r="5943">
          <cell r="A5943">
            <v>83765</v>
          </cell>
          <cell r="B5943" t="str">
            <v>GRUPO DE SOLDAGEM COM GERADOR A DIESEL 60 CV PARA SOLDA ELÉTRICA, SOBRE 04 RODAS, COM MOTOR 4 CILINDROS 600 A - CHP DIURNO. AF_02/2016</v>
          </cell>
          <cell r="C5943" t="str">
            <v>CHP</v>
          </cell>
          <cell r="D5943">
            <v>62.16</v>
          </cell>
        </row>
        <row r="5944">
          <cell r="A5944">
            <v>83766</v>
          </cell>
          <cell r="B5944" t="str">
            <v>GRUPO DE SOLDAGEM COM GERADOR A DIESEL 60 CV PARA SOLDA ELÉTRICA, SOBRE 04 RODAS, COM MOTOR 4 CILINDROS 600 A - CHI DIURNO. AF_02/2016</v>
          </cell>
          <cell r="C5944" t="str">
            <v>CHI</v>
          </cell>
          <cell r="D5944">
            <v>25.15</v>
          </cell>
        </row>
        <row r="5945">
          <cell r="A5945">
            <v>83770</v>
          </cell>
          <cell r="B5945" t="str">
            <v>ESCORAMENTO CONTINUO DE VALAS, MISTO, COM PERFIL I DE 8"</v>
          </cell>
          <cell r="C5945" t="str">
            <v>M2</v>
          </cell>
          <cell r="D5945">
            <v>110.38</v>
          </cell>
        </row>
        <row r="5946">
          <cell r="A5946">
            <v>83771</v>
          </cell>
          <cell r="B5946" t="str">
            <v>RECOMPOSICAO DE REVESTIMENTO PRIMARIO MEDIDO P/ VOLUME COMPACTADO</v>
          </cell>
          <cell r="C5946" t="str">
            <v>M3</v>
          </cell>
          <cell r="D5946">
            <v>6.93</v>
          </cell>
        </row>
        <row r="5947">
          <cell r="A5947">
            <v>83878</v>
          </cell>
          <cell r="B5947" t="str">
            <v>LIGACAO DA REDE 50MM AO RAMAL PREDIAL 1/2"</v>
          </cell>
          <cell r="C5947" t="str">
            <v>UN</v>
          </cell>
          <cell r="D5947">
            <v>41.46</v>
          </cell>
        </row>
        <row r="5948">
          <cell r="A5948">
            <v>83879</v>
          </cell>
          <cell r="B5948" t="str">
            <v>LIGACAO DA REDE 75MM AO RAMAL PREDIAL 1/2"</v>
          </cell>
          <cell r="C5948" t="str">
            <v>UN</v>
          </cell>
          <cell r="D5948">
            <v>48.54</v>
          </cell>
        </row>
        <row r="5949">
          <cell r="A5949">
            <v>84013</v>
          </cell>
          <cell r="B5949" t="str">
            <v>ESCAVADEIRA HIDRÁULICA SOBRE ESTEIRAS, CAÇAMBA 0,80 M3, PESO OPERACIONAL 17,8 T, POTÊNCIA LÍQUIDA 110 HP - CHI DIURNO. AF_10/2014</v>
          </cell>
          <cell r="C5949" t="str">
            <v>CHI</v>
          </cell>
          <cell r="D5949">
            <v>45.03</v>
          </cell>
        </row>
        <row r="5950">
          <cell r="A5950">
            <v>84023</v>
          </cell>
          <cell r="B5950" t="str">
            <v>BARRA LISA TRACO 1:3 (CIMENTO E AREIA MEDIA), ESPESSURA 1,5CM, PREPARO MANUAL DA ARGAMASSA</v>
          </cell>
          <cell r="C5950" t="str">
            <v>M2</v>
          </cell>
          <cell r="D5950">
            <v>34.72</v>
          </cell>
        </row>
        <row r="5951">
          <cell r="A5951">
            <v>84024</v>
          </cell>
          <cell r="B5951" t="str">
            <v>BARRA LISA TRACO 1:3 (CIMENTO E AREIA MEDIA), ESPESSURA 1,0CM, PREPARO MANUAL DA ARGAMASSA</v>
          </cell>
          <cell r="C5951" t="str">
            <v>M2</v>
          </cell>
          <cell r="D5951">
            <v>32.72</v>
          </cell>
        </row>
        <row r="5952">
          <cell r="A5952">
            <v>84026</v>
          </cell>
          <cell r="B5952" t="str">
            <v>BARRA LISA TRACO 1:4 (CIMENTO E AREIA MEDIA), ESPESSURA 2,0CM, PREPARO MANUAL DA ARGAMASSA</v>
          </cell>
          <cell r="C5952" t="str">
            <v>M2</v>
          </cell>
          <cell r="D5952">
            <v>41.08</v>
          </cell>
        </row>
        <row r="5953">
          <cell r="A5953">
            <v>84027</v>
          </cell>
          <cell r="B5953" t="str">
            <v>BARRA LISA TRACO 1:3 (CIMENTO E AREIA MEDIA), ESPESSURA 0,5CM, PREPARO MANUAL DA ARGAMASSA</v>
          </cell>
          <cell r="C5953" t="str">
            <v>M2</v>
          </cell>
          <cell r="D5953">
            <v>27.59</v>
          </cell>
        </row>
        <row r="5954">
          <cell r="A5954">
            <v>84028</v>
          </cell>
          <cell r="B5954" t="str">
            <v>BARRA LISA TRACO 1:4 (CIMENTO E AREIA MEDIA), COM CORANTE AMARELO, ESPESSURA 2,0CM, PREPARO MANUAL DA ARGAMASSA</v>
          </cell>
          <cell r="C5954" t="str">
            <v>M2</v>
          </cell>
          <cell r="D5954">
            <v>46.36</v>
          </cell>
        </row>
        <row r="5955">
          <cell r="A5955">
            <v>84072</v>
          </cell>
          <cell r="B5955" t="str">
            <v>BARRA LISA TRACO 1:3 (CIMENTO E AREIA MEDIA NAO PENEIRADA), INCLUSO ADITIVO IMPERMEABILIZANTE, ESPESSURA 0,5CM, PREPARO MANUAL DA ARGAMASSA</v>
          </cell>
          <cell r="C5955" t="str">
            <v>M2</v>
          </cell>
          <cell r="D5955">
            <v>28.03</v>
          </cell>
        </row>
        <row r="5956">
          <cell r="A5956">
            <v>84084</v>
          </cell>
          <cell r="B5956" t="str">
            <v>APICOAMENTO MANUAL DE SUPERFICIE DE CONCRETO</v>
          </cell>
          <cell r="C5956" t="str">
            <v>M2</v>
          </cell>
          <cell r="D5956">
            <v>5.62</v>
          </cell>
        </row>
        <row r="5957">
          <cell r="A5957">
            <v>84088</v>
          </cell>
          <cell r="B5957" t="str">
            <v>PEITORIL EM MARMORE BRANCO, LARGURA DE 15CM, ASSENTADO COM ARGAMASSA TRACO 1:4 (CIMENTO E AREIA MEDIA), PREPARO MANUAL DA ARGAMASSA</v>
          </cell>
          <cell r="C5957" t="str">
            <v>M</v>
          </cell>
          <cell r="D5957">
            <v>62.57</v>
          </cell>
        </row>
        <row r="5958">
          <cell r="A5958">
            <v>84089</v>
          </cell>
          <cell r="B5958" t="str">
            <v>PEITORIL EM MARMORE BRANCO, LARGURA DE 25CM, ASSENTADO COM ARGAMASSA TRACO 1:3 (CIMENTO E AREIA MEDIA), PREPARO MANUAL DA ARGAMASSA</v>
          </cell>
          <cell r="C5958" t="str">
            <v>M</v>
          </cell>
          <cell r="D5958">
            <v>88.72</v>
          </cell>
        </row>
        <row r="5959">
          <cell r="A5959">
            <v>84093</v>
          </cell>
          <cell r="B5959" t="str">
            <v>TABEIRA DE MADEIRA LEI, 1A QUALIDADE, 2,5X30,0CM PARA BEIRAL DE TELHADO</v>
          </cell>
          <cell r="C5959" t="str">
            <v>M</v>
          </cell>
          <cell r="D5959">
            <v>17.61</v>
          </cell>
        </row>
        <row r="5960">
          <cell r="A5960">
            <v>84117</v>
          </cell>
          <cell r="B5960" t="str">
            <v>RASPAGEM / CALAFETACAO TACOS MADEIRA 1 DEMAO CERA</v>
          </cell>
          <cell r="C5960" t="str">
            <v>M2</v>
          </cell>
          <cell r="D5960">
            <v>15.8</v>
          </cell>
        </row>
        <row r="5961">
          <cell r="A5961">
            <v>84120</v>
          </cell>
          <cell r="B5961" t="str">
            <v>ENCERAMENTO MANUAL EM MADEIRA - 3 DEMAOS</v>
          </cell>
          <cell r="C5961" t="str">
            <v>M2</v>
          </cell>
          <cell r="D5961">
            <v>9.6300000000000008</v>
          </cell>
        </row>
        <row r="5962">
          <cell r="A5962">
            <v>84123</v>
          </cell>
          <cell r="B5962" t="str">
            <v>LIXAMENTO MAN C/ LIXA CALAFATE DE CONCR APARENTE ANTIGO</v>
          </cell>
          <cell r="C5962" t="str">
            <v>M2</v>
          </cell>
          <cell r="D5962">
            <v>5</v>
          </cell>
        </row>
        <row r="5963">
          <cell r="A5963">
            <v>84125</v>
          </cell>
          <cell r="B5963" t="str">
            <v>LIMPEZA DE REVESTIMENTO EM PAREDE C/ SOLUCAO DE ACIDO MURIATICO/AMONIA</v>
          </cell>
          <cell r="C5963" t="str">
            <v>M2</v>
          </cell>
          <cell r="D5963">
            <v>6.48</v>
          </cell>
        </row>
        <row r="5964">
          <cell r="A5964">
            <v>84126</v>
          </cell>
          <cell r="B5964" t="str">
            <v>CHAPA DE ACO CARBONO 3/8 (COLOC/ USO/ RETIR) P/ PASS VEICULO SOBRE VALA MEDIDA P/ AREA CHAPA EM CADA APLICACAO</v>
          </cell>
          <cell r="C5964" t="str">
            <v>M2</v>
          </cell>
          <cell r="D5964">
            <v>36.29</v>
          </cell>
        </row>
        <row r="5965">
          <cell r="A5965">
            <v>84127</v>
          </cell>
          <cell r="B5965" t="str">
            <v>REVESTIMENTO DE POCOS C/ TUBOS DE CONCRETO</v>
          </cell>
          <cell r="C5965" t="str">
            <v>M</v>
          </cell>
          <cell r="D5965">
            <v>357.99</v>
          </cell>
        </row>
        <row r="5966">
          <cell r="A5966">
            <v>84132</v>
          </cell>
          <cell r="B5966" t="str">
            <v>SOLDA DE TOPO DESCENDENTE, EM CHAPA ACO CHANFR 5/16" ESP (P/ ASSENT TUBULACAO OU PECA DE ACO) UTILIZANDO CONVERSOR DIESEL.</v>
          </cell>
          <cell r="C5966" t="str">
            <v>M</v>
          </cell>
          <cell r="D5966">
            <v>177.18</v>
          </cell>
        </row>
        <row r="5967">
          <cell r="A5967">
            <v>84133</v>
          </cell>
          <cell r="B5967" t="str">
            <v>SOLDA DE TOPO DESCENDENTE, EM CHAPA ACO CHANFR 3/8" ESP (P/ ASSENT TUBULACAO OU PECA DE ACO) UTILIZANDO CONVERSOR DIESEL</v>
          </cell>
          <cell r="C5967" t="str">
            <v>M</v>
          </cell>
          <cell r="D5967">
            <v>264.56</v>
          </cell>
        </row>
        <row r="5968">
          <cell r="A5968">
            <v>84152</v>
          </cell>
          <cell r="B5968" t="str">
            <v>DEMOLICAO MANUAL CONCRETO ARMADO (PILAR / VIGA / LAJE) - INCL EMPILHACAO LATERAL NO CANTEIRO</v>
          </cell>
          <cell r="C5968" t="str">
            <v>M3</v>
          </cell>
          <cell r="D5968">
            <v>268.32</v>
          </cell>
        </row>
        <row r="5969">
          <cell r="A5969">
            <v>84153</v>
          </cell>
          <cell r="B5969" t="str">
            <v>APARELHO DE APOIO NEOPRENE NAO FRETADO (1,4KG/DM3)</v>
          </cell>
          <cell r="C5969" t="str">
            <v>KG</v>
          </cell>
          <cell r="D5969">
            <v>52.69</v>
          </cell>
        </row>
        <row r="5970">
          <cell r="A5970">
            <v>84154</v>
          </cell>
          <cell r="B5970" t="str">
            <v>APARELHO APOIO NEOPRENE FRETADO</v>
          </cell>
          <cell r="C5970" t="str">
            <v>DM3</v>
          </cell>
          <cell r="D5970">
            <v>108.12</v>
          </cell>
        </row>
        <row r="5971">
          <cell r="A5971">
            <v>84161</v>
          </cell>
          <cell r="B5971" t="str">
            <v>SOLEIRA DE MARMORE BRANCO, LARGURA 15CM, ESPESSURA 3CM, ASSENTADA SOBRE ARGAMASSA TRACO 1:4 (CIMENTO E AREIA)</v>
          </cell>
          <cell r="C5971" t="str">
            <v>M</v>
          </cell>
          <cell r="D5971">
            <v>45.26</v>
          </cell>
        </row>
        <row r="5972">
          <cell r="A5972">
            <v>84162</v>
          </cell>
          <cell r="B5972" t="str">
            <v>RODAPE EM MADEIRA, ALTURA 7CM, FIXADO COM COLA</v>
          </cell>
          <cell r="C5972" t="str">
            <v>M</v>
          </cell>
          <cell r="D5972">
            <v>9.85</v>
          </cell>
        </row>
        <row r="5973">
          <cell r="A5973">
            <v>84167</v>
          </cell>
          <cell r="B5973" t="str">
            <v>RODAPE EM MARMORE BRANCO ASSENTADO COM ARGAMASSA TRACO 1:4 (CIMENTO E AREIA) ALTURA 7CM</v>
          </cell>
          <cell r="C5973" t="str">
            <v>M</v>
          </cell>
          <cell r="D5973">
            <v>31.98</v>
          </cell>
        </row>
        <row r="5974">
          <cell r="A5974">
            <v>84168</v>
          </cell>
          <cell r="B5974" t="str">
            <v>RODAPE EM ARDOSIA ASSENTADO COM ARGAMASSA TRACO 1:4 (CIMENTO E AREIA) ALTURA 10CM</v>
          </cell>
          <cell r="C5974" t="str">
            <v>M</v>
          </cell>
          <cell r="D5974">
            <v>17.39</v>
          </cell>
        </row>
        <row r="5975">
          <cell r="A5975">
            <v>84172</v>
          </cell>
          <cell r="B5975" t="str">
            <v>PISO CIMENTADO TRACO 1:3 (CIMENTO E AREIA) ACABAMENTO RUSTICO ESPESSURA 2 CM COM JUNTAS PLASTICAS DE DILATACAO, PREPARO MANUAL DA ARGAMASSA</v>
          </cell>
          <cell r="C5975" t="str">
            <v>M2</v>
          </cell>
          <cell r="D5975">
            <v>47.05</v>
          </cell>
        </row>
        <row r="5976">
          <cell r="A5976">
            <v>84173</v>
          </cell>
          <cell r="B5976" t="str">
            <v>PISO CIMENTADO TRACO 1:3 (CIMENTO/AREIA) ACABAMENTO LISO ESPESSURA 2,0 CM PREPARO MANUAL DA ARGAMASSA INCLUSO ADITIVO IMPERMEABILIZANTE</v>
          </cell>
          <cell r="C5976" t="str">
            <v>M2</v>
          </cell>
          <cell r="D5976">
            <v>41.45</v>
          </cell>
        </row>
        <row r="5977">
          <cell r="A5977">
            <v>84174</v>
          </cell>
          <cell r="B5977" t="str">
            <v>PISO CIMENTADO TRACO 1:3 (CIMENTO E AREIA) COM ACABAMENTO LISO ESPESSURA 3CM COM JUNTAS DE MADEIRA, PREPARO MANUAL DA ARGAMASSA INCLUSO ADITIVO IMPERMEABILIZANTE</v>
          </cell>
          <cell r="C5977" t="str">
            <v>M2</v>
          </cell>
          <cell r="D5977">
            <v>59.11</v>
          </cell>
        </row>
        <row r="5978">
          <cell r="A5978">
            <v>84175</v>
          </cell>
          <cell r="B5978" t="str">
            <v>JUNTA 5X5CM COM ARGAMASSA TRACO 1:3 (CIMENTO E AREIA) PARA PISO EM PLACAS</v>
          </cell>
          <cell r="C5978" t="str">
            <v>M</v>
          </cell>
          <cell r="D5978">
            <v>10.49</v>
          </cell>
        </row>
        <row r="5979">
          <cell r="A5979">
            <v>84176</v>
          </cell>
          <cell r="B5979" t="str">
            <v>JUNTA 2,5X2,5CM COM ARGAMASSA 1:1:3 IMPERMEABILIZANTE DE HIDRO-ASFALTO CIMENTO E AREIA PARA PISO EM PLACAS</v>
          </cell>
          <cell r="C5979" t="str">
            <v>M</v>
          </cell>
          <cell r="D5979">
            <v>19.559999999999999</v>
          </cell>
        </row>
        <row r="5980">
          <cell r="A5980">
            <v>84177</v>
          </cell>
          <cell r="B5980" t="str">
            <v>JUNTA GRAMADA 5CM DE LARGURA</v>
          </cell>
          <cell r="C5980" t="str">
            <v>M</v>
          </cell>
          <cell r="D5980">
            <v>11.68</v>
          </cell>
        </row>
        <row r="5981">
          <cell r="A5981">
            <v>84181</v>
          </cell>
          <cell r="B5981" t="str">
            <v>PISO EM TACO DE MADEIRA 7X21CM, FIXADO COM COLA BASE DE PVA</v>
          </cell>
          <cell r="C5981" t="str">
            <v>M2</v>
          </cell>
          <cell r="D5981">
            <v>61.96</v>
          </cell>
        </row>
        <row r="5982">
          <cell r="A5982">
            <v>84183</v>
          </cell>
          <cell r="B5982" t="str">
            <v>PISO EM PEDRA PORTUGUESA ASSENTADO SOBRE BASE DE AREIA, REJUNTADO COM CIMENTO COMUM</v>
          </cell>
          <cell r="C5982" t="str">
            <v>M2</v>
          </cell>
          <cell r="D5982">
            <v>132.16</v>
          </cell>
        </row>
        <row r="5983">
          <cell r="A5983">
            <v>84186</v>
          </cell>
          <cell r="B5983" t="str">
            <v>PISO DE BORRACHA CANELADA, ESPESSURA 3,5MM, FIXADO COM COLA</v>
          </cell>
          <cell r="C5983" t="str">
            <v>M2</v>
          </cell>
          <cell r="D5983">
            <v>59.62</v>
          </cell>
        </row>
        <row r="5984">
          <cell r="A5984">
            <v>84187</v>
          </cell>
          <cell r="B5984" t="str">
            <v>ASSENTAMENTO DE PISO DE BORRACHA PASTILHADA FIXADO COM COLA</v>
          </cell>
          <cell r="C5984" t="str">
            <v>M2</v>
          </cell>
          <cell r="D5984">
            <v>10.79</v>
          </cell>
        </row>
        <row r="5985">
          <cell r="A5985">
            <v>84188</v>
          </cell>
          <cell r="B5985" t="str">
            <v>TESTEIRA OU RODAPE VINILICO 6CM FIXADO COM COLA</v>
          </cell>
          <cell r="C5985" t="str">
            <v>M</v>
          </cell>
          <cell r="D5985">
            <v>15.74</v>
          </cell>
        </row>
        <row r="5986">
          <cell r="A5986">
            <v>84190</v>
          </cell>
          <cell r="B5986" t="str">
            <v>PISO GRANITO ASSENTADO SOBRE ARGAMASSA CIMENTO / CAL / AREIA TRACO 1:0,25:3 INCLUSIVE REJUNTE EM CIMENTO</v>
          </cell>
          <cell r="C5986" t="str">
            <v>M2</v>
          </cell>
          <cell r="D5986">
            <v>236.45</v>
          </cell>
        </row>
        <row r="5987">
          <cell r="A5987">
            <v>84191</v>
          </cell>
          <cell r="B5987" t="str">
            <v>PISO EM GRANILITE, MARMORITE OU GRANITINA ESPESSURA 8 MM, INCLUSO JUNTAS DE DILATACAO PLASTICAS</v>
          </cell>
          <cell r="C5987" t="str">
            <v>M2</v>
          </cell>
          <cell r="D5987">
            <v>88.19</v>
          </cell>
        </row>
        <row r="5988">
          <cell r="A5988">
            <v>84195</v>
          </cell>
          <cell r="B5988" t="str">
            <v>PISO MARMORE BRANCO ASSENTADO SOBRE ARGAMASSA TRACO 1:4 (CIMENTO/AREIA)</v>
          </cell>
          <cell r="C5988" t="str">
            <v>M2</v>
          </cell>
          <cell r="D5988">
            <v>223.22</v>
          </cell>
        </row>
        <row r="5989">
          <cell r="A5989">
            <v>84402</v>
          </cell>
          <cell r="B5989" t="str">
            <v>QUADRO DE DISTRIBUICAO DE ENERGIA P/ 6 DISJUNTORES TERMOMAGNETICOS MONOPOLARES SEM BARRAMENTO, DE EMBUTIR, EM CHAPA METALICA - FORNECIMENTO E INSTALACAO</v>
          </cell>
          <cell r="C5989" t="str">
            <v>UN</v>
          </cell>
          <cell r="D5989">
            <v>68.52</v>
          </cell>
        </row>
        <row r="5990">
          <cell r="A5990">
            <v>84645</v>
          </cell>
          <cell r="B5990" t="str">
            <v>VERNIZ SINTETICO BRILHANTE, 2 DEMAOS</v>
          </cell>
          <cell r="C5990" t="str">
            <v>M2</v>
          </cell>
          <cell r="D5990">
            <v>15.13</v>
          </cell>
        </row>
        <row r="5991">
          <cell r="A5991">
            <v>84647</v>
          </cell>
          <cell r="B5991" t="str">
            <v>PINTURA EPOXI INCLUSO EMASSAMENTO E FUNDO PREPARADOR</v>
          </cell>
          <cell r="C5991" t="str">
            <v>M2</v>
          </cell>
          <cell r="D5991">
            <v>112.2</v>
          </cell>
        </row>
        <row r="5992">
          <cell r="A5992">
            <v>84651</v>
          </cell>
          <cell r="B5992" t="str">
            <v>PINTURA COM TINTA IMPERMEAVEL MINERAL EM PO, DUAS DEMAOS</v>
          </cell>
          <cell r="C5992" t="str">
            <v>M2</v>
          </cell>
          <cell r="D5992">
            <v>7.95</v>
          </cell>
        </row>
        <row r="5993">
          <cell r="A5993">
            <v>84656</v>
          </cell>
          <cell r="B5993" t="str">
            <v>TRATAMENTO EM  CONCRETO COM ESTUQUE E LIXAMENTO</v>
          </cell>
          <cell r="C5993" t="str">
            <v>M2</v>
          </cell>
          <cell r="D5993">
            <v>26.89</v>
          </cell>
        </row>
        <row r="5994">
          <cell r="A5994">
            <v>84657</v>
          </cell>
          <cell r="B5994" t="str">
            <v>FUNDO SINTETICO NIVELADOR BRANCO</v>
          </cell>
          <cell r="C5994" t="str">
            <v>M2</v>
          </cell>
          <cell r="D5994">
            <v>8.02</v>
          </cell>
        </row>
        <row r="5995">
          <cell r="A5995">
            <v>84659</v>
          </cell>
          <cell r="B5995" t="str">
            <v>PINTURA ESMALTE FOSCO EM MADEIRA, DUAS DEMAOS</v>
          </cell>
          <cell r="C5995" t="str">
            <v>M2</v>
          </cell>
          <cell r="D5995">
            <v>12.46</v>
          </cell>
        </row>
        <row r="5996">
          <cell r="A5996">
            <v>84660</v>
          </cell>
          <cell r="B5996" t="str">
            <v>FUNDO PREPARADOR PRIMER SINTETICO, PARA ESTRUTURA METALICA, UMA DEMÃO, ESPESSURA DE 25 MICRA</v>
          </cell>
          <cell r="C5996" t="str">
            <v>M2</v>
          </cell>
          <cell r="D5996">
            <v>5.55</v>
          </cell>
        </row>
        <row r="5997">
          <cell r="A5997">
            <v>84661</v>
          </cell>
          <cell r="B5997" t="str">
            <v>PINTURA COM TINTA PROTETORA ACABAMENTO ALUMINIO, UMA DEMAO SOBRE SUPERFCIE METALICA</v>
          </cell>
          <cell r="C5997" t="str">
            <v>M2</v>
          </cell>
          <cell r="D5997">
            <v>13.39</v>
          </cell>
        </row>
        <row r="5998">
          <cell r="A5998">
            <v>84662</v>
          </cell>
          <cell r="B5998" t="str">
            <v>PINTURA COM TINTA PROTETORA ACABAMENTO ALUMINIO, DUAS DEMAOS SOBRE SUPERFICIE METALICA</v>
          </cell>
          <cell r="C5998" t="str">
            <v>M2</v>
          </cell>
          <cell r="D5998">
            <v>21.16</v>
          </cell>
        </row>
        <row r="5999">
          <cell r="A5999">
            <v>84663</v>
          </cell>
          <cell r="B5999" t="str">
            <v>APLICACAO DE VERNIZ POLIURETANO FOSCO SOBRE PISO DE PEDRAS DECORATIVAS, 3 DEMAOS</v>
          </cell>
          <cell r="C5999" t="str">
            <v>M2</v>
          </cell>
          <cell r="D5999">
            <v>17.96</v>
          </cell>
        </row>
        <row r="6000">
          <cell r="A6000">
            <v>84665</v>
          </cell>
          <cell r="B6000" t="str">
            <v>PINTURA ACRILICA PARA SINALIZAÇÃO HORIZONTAL EM PISO CIMENTADO</v>
          </cell>
          <cell r="C6000" t="str">
            <v>M2</v>
          </cell>
          <cell r="D6000">
            <v>15.98</v>
          </cell>
        </row>
        <row r="6001">
          <cell r="A6001">
            <v>84666</v>
          </cell>
          <cell r="B6001" t="str">
            <v>POLIMENTO E ENCERAMENTO DE PISO EM MADEIRA</v>
          </cell>
          <cell r="C6001" t="str">
            <v>M2</v>
          </cell>
          <cell r="D6001">
            <v>16.61</v>
          </cell>
        </row>
        <row r="6002">
          <cell r="A6002">
            <v>84676</v>
          </cell>
          <cell r="B6002" t="str">
            <v>QUADRO DE DISTRIBUICAO PARA TELEFONE N.5, 80X80X12CM EM CHAPA METALICA, SEM ACESSORIOS, PADRAO TELEBRAS, FORNECIMENTO E INSTALACAO</v>
          </cell>
          <cell r="C6002" t="str">
            <v>UN</v>
          </cell>
          <cell r="D6002">
            <v>397.87</v>
          </cell>
        </row>
        <row r="6003">
          <cell r="A6003">
            <v>84677</v>
          </cell>
          <cell r="B6003" t="str">
            <v>VERNIZ SINTETICO BRILHANTE EM CONCRETO OU TIJOLO, DUAS DEMAOS</v>
          </cell>
          <cell r="C6003" t="str">
            <v>M2</v>
          </cell>
          <cell r="D6003">
            <v>9.7899999999999991</v>
          </cell>
        </row>
        <row r="6004">
          <cell r="A6004">
            <v>84678</v>
          </cell>
          <cell r="B6004" t="str">
            <v>VERNIZ POLIURETANO BRILHANTE EM CONCRETO OU TIJOLO, TRES DEMAOS</v>
          </cell>
          <cell r="C6004" t="str">
            <v>M2</v>
          </cell>
          <cell r="D6004">
            <v>15.61</v>
          </cell>
        </row>
        <row r="6005">
          <cell r="A6005">
            <v>84679</v>
          </cell>
          <cell r="B6005" t="str">
            <v>PINTURA IMUNIZANTE PARA MADEIRA, DUAS DEMAOS</v>
          </cell>
          <cell r="C6005" t="str">
            <v>M2</v>
          </cell>
          <cell r="D6005">
            <v>15.62</v>
          </cell>
        </row>
        <row r="6006">
          <cell r="A6006">
            <v>84796</v>
          </cell>
          <cell r="B6006" t="str">
            <v>TAMPAO FOFO P/ CAIXA R2 PADRAO TELEBRAS COMPLETO - FORNECIMENTO E INSTALACAO</v>
          </cell>
          <cell r="C6006" t="str">
            <v>UN</v>
          </cell>
          <cell r="D6006">
            <v>512.34</v>
          </cell>
        </row>
        <row r="6007">
          <cell r="A6007">
            <v>84798</v>
          </cell>
          <cell r="B6007" t="str">
            <v>TAMPAO FOFO P/ CAIXA R1 PADRAO TELEBRAS COMPLETO - FORNECIMENTO E INSTALACAO</v>
          </cell>
          <cell r="C6007" t="str">
            <v>UN</v>
          </cell>
          <cell r="D6007">
            <v>228.49</v>
          </cell>
        </row>
        <row r="6008">
          <cell r="A6008">
            <v>84844</v>
          </cell>
          <cell r="B6008" t="str">
            <v>JANELA DE MADEIRA TIPO GUILHOTINA, DE ABRIR , INCLUSAS GUARNICOES SEM FERRAGENS</v>
          </cell>
          <cell r="C6008" t="str">
            <v>M2</v>
          </cell>
          <cell r="D6008">
            <v>345.31</v>
          </cell>
        </row>
        <row r="6009">
          <cell r="A6009">
            <v>84845</v>
          </cell>
          <cell r="B6009" t="str">
            <v>JANELA DE MADEIRA TIPO VENEZIANA. DE ABRIR, INCLUSAS GUARNICOES E FERRAGENS</v>
          </cell>
          <cell r="C6009" t="str">
            <v>M2</v>
          </cell>
          <cell r="D6009">
            <v>520.13</v>
          </cell>
        </row>
        <row r="6010">
          <cell r="A6010">
            <v>84846</v>
          </cell>
          <cell r="B6010" t="str">
            <v>JANELA DE MADEIRA TIPO VENEZIANA/VIDRO, DE ABRIR, INCLUSAS GUARNICOES SEM FERRAGENS</v>
          </cell>
          <cell r="C6010" t="str">
            <v>M2</v>
          </cell>
          <cell r="D6010">
            <v>529.08000000000004</v>
          </cell>
        </row>
        <row r="6011">
          <cell r="A6011">
            <v>84847</v>
          </cell>
          <cell r="B6011" t="str">
            <v>JANELA DE MADEIRA ALMOFADADA, DE ABRIR, INCLUSAS GUARNICOES SEM FERRAGENS</v>
          </cell>
          <cell r="C6011" t="str">
            <v>M2</v>
          </cell>
          <cell r="D6011">
            <v>529.08000000000004</v>
          </cell>
        </row>
        <row r="6012">
          <cell r="A6012">
            <v>84848</v>
          </cell>
          <cell r="B6012" t="str">
            <v>JANELA DE MADEIRA TIPO VENEZIANA/GUILHOTINA, DE ABRIR, INCLUSAS GUARNICOES SEM FERRAGENS</v>
          </cell>
          <cell r="C6012" t="str">
            <v>M2</v>
          </cell>
          <cell r="D6012">
            <v>421.44</v>
          </cell>
        </row>
        <row r="6013">
          <cell r="A6013">
            <v>84849</v>
          </cell>
          <cell r="B6013" t="str">
            <v>CAIXA MADEIRA 57X43CM COM GUARNICAO 13CM P/ FECHAMENTO DE AR CONDICIONAL</v>
          </cell>
          <cell r="C6013" t="str">
            <v>UN</v>
          </cell>
          <cell r="D6013">
            <v>75.61</v>
          </cell>
        </row>
        <row r="6014">
          <cell r="A6014">
            <v>84854</v>
          </cell>
          <cell r="B6014" t="str">
            <v>BATENTE FERRO 1X1/8"</v>
          </cell>
          <cell r="C6014" t="str">
            <v>M</v>
          </cell>
          <cell r="D6014">
            <v>28.81</v>
          </cell>
        </row>
        <row r="6015">
          <cell r="A6015">
            <v>84862</v>
          </cell>
          <cell r="B6015" t="str">
            <v>GUARDA-CORPO COM CORRIMAO EM TUBO DE ACO GALVANIZADO 1 1/2"</v>
          </cell>
          <cell r="C6015" t="str">
            <v>M</v>
          </cell>
          <cell r="D6015">
            <v>186.33</v>
          </cell>
        </row>
        <row r="6016">
          <cell r="A6016">
            <v>84863</v>
          </cell>
          <cell r="B6016" t="str">
            <v>GUARDA-CORPO COM CORRIMAO EM TUBO DE ACO GALVANIZADO 3/4"</v>
          </cell>
          <cell r="C6016" t="str">
            <v>M</v>
          </cell>
          <cell r="D6016">
            <v>92.8</v>
          </cell>
        </row>
        <row r="6017">
          <cell r="A6017">
            <v>84874</v>
          </cell>
          <cell r="B6017" t="str">
            <v>ALCAPAO EM COMPENSADO DE MADEIRA CEDRO/VIROLA, 60X60X2CM, COM MARCO 7X3CM, ALIZAR DE 2A, DOBRADICAS EM LATAO CROMADO E TARJETA CROMADA</v>
          </cell>
          <cell r="C6017" t="str">
            <v>UN</v>
          </cell>
          <cell r="D6017">
            <v>150.24</v>
          </cell>
        </row>
        <row r="6018">
          <cell r="A6018">
            <v>84876</v>
          </cell>
          <cell r="B6018" t="str">
            <v>PORTA MADEIRA 1A CORRER P/VIDRO 30MM/ GUARNICAO 15CM/ALIZAR</v>
          </cell>
          <cell r="C6018" t="str">
            <v>M2</v>
          </cell>
          <cell r="D6018">
            <v>528.79</v>
          </cell>
        </row>
        <row r="6019">
          <cell r="A6019">
            <v>84885</v>
          </cell>
          <cell r="B6019" t="str">
            <v>JOGO DE FERRAGENS CROMADAS PARA PORTA DE VIDRO TEMPERADO, UMA FOLHA COMPOSTO DE DOBRADICAS SUPERIOR E INFERIOR, TRINCO, FECHADURA, CONTRA FECHADURA COM CAPUCHINHO SEM MOLA E PUXADOR</v>
          </cell>
          <cell r="C6019" t="str">
            <v>UN</v>
          </cell>
          <cell r="D6019">
            <v>567.66</v>
          </cell>
        </row>
        <row r="6020">
          <cell r="A6020">
            <v>84886</v>
          </cell>
          <cell r="B6020" t="str">
            <v>MOLA HIDRAULICA DE PISO PARA PORTA DE VIDRO TEMPERADO</v>
          </cell>
          <cell r="C6020" t="str">
            <v>UN</v>
          </cell>
          <cell r="D6020">
            <v>1062.8800000000001</v>
          </cell>
        </row>
        <row r="6021">
          <cell r="A6021">
            <v>84889</v>
          </cell>
          <cell r="B6021" t="str">
            <v>PUXADOR CENTRAL PARA ESQUADRIA DE ALUMINIO</v>
          </cell>
          <cell r="C6021" t="str">
            <v>UN</v>
          </cell>
          <cell r="D6021">
            <v>16.91</v>
          </cell>
        </row>
        <row r="6022">
          <cell r="A6022">
            <v>84891</v>
          </cell>
          <cell r="B6022" t="str">
            <v>CREMONA EM LATAO CROMADO OU POLIDO, COMPLETA, COM VARA H=1,50M</v>
          </cell>
          <cell r="C6022" t="str">
            <v>UN</v>
          </cell>
          <cell r="D6022">
            <v>166.91</v>
          </cell>
        </row>
        <row r="6023">
          <cell r="A6023">
            <v>84950</v>
          </cell>
          <cell r="B6023" t="str">
            <v>FECHO EMBUTIR TIPO UNHA 40CM C/COLOCACAO</v>
          </cell>
          <cell r="C6023" t="str">
            <v>UN</v>
          </cell>
          <cell r="D6023">
            <v>45.23</v>
          </cell>
        </row>
        <row r="6024">
          <cell r="A6024">
            <v>84952</v>
          </cell>
          <cell r="B6024" t="str">
            <v>FECHO EMBUTIR TIPO UNHA 22CM C/COLOCACAO</v>
          </cell>
          <cell r="C6024" t="str">
            <v>UN</v>
          </cell>
          <cell r="D6024">
            <v>33.659999999999997</v>
          </cell>
        </row>
        <row r="6025">
          <cell r="A6025">
            <v>84957</v>
          </cell>
          <cell r="B6025" t="str">
            <v>VIDRO LISO COMUM TRANSPARENTE, ESPESSURA 5MM</v>
          </cell>
          <cell r="C6025" t="str">
            <v>M2</v>
          </cell>
          <cell r="D6025">
            <v>158.05000000000001</v>
          </cell>
        </row>
        <row r="6026">
          <cell r="A6026">
            <v>84959</v>
          </cell>
          <cell r="B6026" t="str">
            <v>VIDRO LISO COMUM TRANSPARENTE, ESPESSURA 6MM</v>
          </cell>
          <cell r="C6026" t="str">
            <v>M2</v>
          </cell>
          <cell r="D6026">
            <v>185.05</v>
          </cell>
        </row>
        <row r="6027">
          <cell r="A6027">
            <v>85001</v>
          </cell>
          <cell r="B6027" t="str">
            <v>VIDRO LISO FUME, ESPESSURA 4MM</v>
          </cell>
          <cell r="C6027" t="str">
            <v>M2</v>
          </cell>
          <cell r="D6027">
            <v>176.05</v>
          </cell>
        </row>
        <row r="6028">
          <cell r="A6028">
            <v>85002</v>
          </cell>
          <cell r="B6028" t="str">
            <v>VIDRO LISO FUME, ESPESSURA 6MM</v>
          </cell>
          <cell r="C6028" t="str">
            <v>M2</v>
          </cell>
          <cell r="D6028">
            <v>248.06</v>
          </cell>
        </row>
        <row r="6029">
          <cell r="A6029">
            <v>85004</v>
          </cell>
          <cell r="B6029" t="str">
            <v>VIDRO FANTASIA MARTELADO 4MM</v>
          </cell>
          <cell r="C6029" t="str">
            <v>M2</v>
          </cell>
          <cell r="D6029">
            <v>122.05</v>
          </cell>
        </row>
        <row r="6030">
          <cell r="A6030">
            <v>85005</v>
          </cell>
          <cell r="B6030" t="str">
            <v>ESPELHO CRISTAL, ESPESSURA 4MM, COM PARAFUSOS DE FIXACAO, SEM MOLDURA</v>
          </cell>
          <cell r="C6030" t="str">
            <v>M2</v>
          </cell>
          <cell r="D6030">
            <v>356.83</v>
          </cell>
        </row>
        <row r="6031">
          <cell r="A6031">
            <v>85010</v>
          </cell>
          <cell r="B6031" t="str">
            <v>CAIXILHO FIXO, DE ALUMINIO, PARA VIDRO</v>
          </cell>
          <cell r="C6031" t="str">
            <v>M2</v>
          </cell>
          <cell r="D6031">
            <v>751.35</v>
          </cell>
        </row>
        <row r="6032">
          <cell r="A6032">
            <v>85014</v>
          </cell>
          <cell r="B6032" t="str">
            <v>CAIXILHO FIXO, DE ALUMINIO, COM TELA DE METAL FIO 12 MALHA 3X3CM</v>
          </cell>
          <cell r="C6032" t="str">
            <v>M2</v>
          </cell>
          <cell r="D6032">
            <v>852.43</v>
          </cell>
        </row>
        <row r="6033">
          <cell r="A6033">
            <v>85015</v>
          </cell>
          <cell r="B6033" t="str">
            <v>CANTONEIRA DE MADEIRA 3,0X3,0X1,0CM</v>
          </cell>
          <cell r="C6033" t="str">
            <v>M</v>
          </cell>
          <cell r="D6033">
            <v>17.95</v>
          </cell>
        </row>
        <row r="6034">
          <cell r="A6034">
            <v>85016</v>
          </cell>
          <cell r="B6034" t="str">
            <v>CANTONEIRA DE MADEIRA COM LAMINADO MELAMINICO FOSCO 3,0X3,0X1,0CM</v>
          </cell>
          <cell r="C6034" t="str">
            <v>M</v>
          </cell>
          <cell r="D6034">
            <v>22.43</v>
          </cell>
        </row>
        <row r="6035">
          <cell r="A6035">
            <v>85096</v>
          </cell>
          <cell r="B6035" t="str">
            <v>GRADIL DE ALUMINIO ANODIZADO TIPO BARRA CHATA</v>
          </cell>
          <cell r="C6035" t="str">
            <v>M2</v>
          </cell>
          <cell r="D6035">
            <v>448.23</v>
          </cell>
        </row>
        <row r="6036">
          <cell r="A6036">
            <v>85117</v>
          </cell>
          <cell r="B6036" t="str">
            <v>VALVULA DE RETENCAO VERTICAL BRONZE (PN-16) 1/2" 200 PSI - EXTREMIDADE COM ROSCA - FORNECIMENTO E INSTALACAO</v>
          </cell>
          <cell r="C6036" t="str">
            <v>UN</v>
          </cell>
          <cell r="D6036">
            <v>40.47</v>
          </cell>
        </row>
        <row r="6037">
          <cell r="A6037">
            <v>85120</v>
          </cell>
          <cell r="B6037" t="str">
            <v>MANOMETRO 0 A 200 PSI (0 A 14 KGF/CM2), D = 50MM - FORNECIMENTO E COLOCACAO</v>
          </cell>
          <cell r="C6037" t="str">
            <v>UN</v>
          </cell>
          <cell r="D6037">
            <v>104.51</v>
          </cell>
        </row>
        <row r="6038">
          <cell r="A6038">
            <v>85171</v>
          </cell>
          <cell r="B6038" t="str">
            <v>RECOMPOSICAO PARCIAL DO ARAME FARPADO Nº 14 CLASSE 250, FIXADO EM CERCA COM MOURÕES DE CONCRETO, RETO, 15X15CM</v>
          </cell>
          <cell r="C6038" t="str">
            <v>M</v>
          </cell>
          <cell r="D6038">
            <v>3.59</v>
          </cell>
        </row>
        <row r="6039">
          <cell r="A6039">
            <v>85172</v>
          </cell>
          <cell r="B6039" t="str">
            <v>ALAMBRADO EM MOUROES DE CONCRETO "T", ALTURA LIVRE 2M, ESPACADOS A CADA 2M, COM TELA DE ARAME GALVANIZADO, FIO 14 BWG E MALHA QUADRADA 5X5CM</v>
          </cell>
          <cell r="C6039" t="str">
            <v>M</v>
          </cell>
          <cell r="D6039">
            <v>96.75</v>
          </cell>
        </row>
        <row r="6040">
          <cell r="A6040">
            <v>85178</v>
          </cell>
          <cell r="B6040" t="str">
            <v>PLANTIO DE ARBUSTO COM ALTURA 50 A 100CM, EM CAVA DE 60X60X60CM</v>
          </cell>
          <cell r="C6040" t="str">
            <v>UN</v>
          </cell>
          <cell r="D6040">
            <v>84.54</v>
          </cell>
        </row>
        <row r="6041">
          <cell r="A6041">
            <v>85179</v>
          </cell>
          <cell r="B6041" t="str">
            <v>PLANTIO DE GRAMA SAO CARLOS EM LEIVAS</v>
          </cell>
          <cell r="C6041" t="str">
            <v>M2</v>
          </cell>
          <cell r="D6041">
            <v>11.94</v>
          </cell>
        </row>
        <row r="6042">
          <cell r="A6042">
            <v>85180</v>
          </cell>
          <cell r="B6042" t="str">
            <v>PLANTIO DE GRAMA ESMERALDA EM ROLO</v>
          </cell>
          <cell r="C6042" t="str">
            <v>M2</v>
          </cell>
          <cell r="D6042">
            <v>11.94</v>
          </cell>
        </row>
        <row r="6043">
          <cell r="A6043">
            <v>85182</v>
          </cell>
          <cell r="B6043" t="str">
            <v>REVOLVIMENTO E DESTORROAMENTO MANUAL DE SUPERFÍCIE GRAMADA COM PROFUNDIDADE ATÉ 20CM</v>
          </cell>
          <cell r="C6043" t="str">
            <v>M2</v>
          </cell>
          <cell r="D6043">
            <v>2.2400000000000002</v>
          </cell>
        </row>
        <row r="6044">
          <cell r="A6044">
            <v>85183</v>
          </cell>
          <cell r="B6044" t="str">
            <v>REVOLVIMENTO MANUAL DE SOLO, PROFUNDIDADE ATÉ 20CM</v>
          </cell>
          <cell r="C6044" t="str">
            <v>M2</v>
          </cell>
          <cell r="D6044">
            <v>2.1</v>
          </cell>
        </row>
        <row r="6045">
          <cell r="A6045">
            <v>85184</v>
          </cell>
          <cell r="B6045" t="str">
            <v>RETIRADA DE GRAMA EM PLACAS</v>
          </cell>
          <cell r="C6045" t="str">
            <v>M2</v>
          </cell>
          <cell r="D6045">
            <v>3.51</v>
          </cell>
        </row>
        <row r="6046">
          <cell r="A6046">
            <v>85185</v>
          </cell>
          <cell r="B6046" t="str">
            <v>PODA E LIMPEZA DE ARBUSTO TIPO CERCA VIVA</v>
          </cell>
          <cell r="C6046" t="str">
            <v>M2</v>
          </cell>
          <cell r="D6046">
            <v>3.52</v>
          </cell>
        </row>
        <row r="6047">
          <cell r="A6047">
            <v>85186</v>
          </cell>
          <cell r="B6047" t="str">
            <v>PODA DE ARVORES, COM LIMPEZA DE GALHOS SECOS E RETIRADA DE PARASITAS, INCLUINDO REMOCAO DE ENTULHO</v>
          </cell>
          <cell r="C6047" t="str">
            <v>UN</v>
          </cell>
          <cell r="D6047">
            <v>74.27</v>
          </cell>
        </row>
        <row r="6048">
          <cell r="A6048">
            <v>85188</v>
          </cell>
          <cell r="B6048" t="str">
            <v>PORTAO EM TUBO DE ACO GALVANIZADO DIN 2440/NBR 5580, PAINEL UNICO, DIMENSOES 1,0X1,6M, INCLUSIVE CADEADO</v>
          </cell>
          <cell r="C6048" t="str">
            <v>UN</v>
          </cell>
          <cell r="D6048">
            <v>557.99</v>
          </cell>
        </row>
        <row r="6049">
          <cell r="A6049">
            <v>85189</v>
          </cell>
          <cell r="B6049" t="str">
            <v>PORTAO EM TUBO DE ACO GALVANIZADO DIN 2440/NBR 5580, PAINEL UNICO, DIMENSOES 4,0X1,2M, INCLUSIVE CADEADO</v>
          </cell>
          <cell r="C6049" t="str">
            <v>UN</v>
          </cell>
          <cell r="D6049">
            <v>1102.55</v>
          </cell>
        </row>
        <row r="6050">
          <cell r="A6050">
            <v>85195</v>
          </cell>
          <cell r="B6050" t="str">
            <v>CHAVE DE BOIA AUTOMÁTICA</v>
          </cell>
          <cell r="C6050" t="str">
            <v>UN</v>
          </cell>
          <cell r="D6050">
            <v>64.84</v>
          </cell>
        </row>
        <row r="6051">
          <cell r="A6051">
            <v>85233</v>
          </cell>
          <cell r="B6051" t="str">
            <v>ESCADA EM CONCRETO ARMADO, FCK = 15 MPA, MOLDADA IN LOCO</v>
          </cell>
          <cell r="C6051" t="str">
            <v>M3</v>
          </cell>
          <cell r="D6051">
            <v>1922.25</v>
          </cell>
        </row>
        <row r="6052">
          <cell r="A6052">
            <v>85323</v>
          </cell>
          <cell r="B6052" t="str">
            <v>LOCACAO E NIVELAMENTO DE EMISSARIO/REDE COLETORA COM AUXILIO DE EQUIPAMENTO TOPOGRAFICO</v>
          </cell>
          <cell r="C6052" t="str">
            <v>M</v>
          </cell>
          <cell r="D6052">
            <v>1.43</v>
          </cell>
        </row>
        <row r="6053">
          <cell r="A6053">
            <v>85331</v>
          </cell>
          <cell r="B6053" t="str">
            <v>CORTE DE CAPOEIRA FINA A FOICE</v>
          </cell>
          <cell r="C6053" t="str">
            <v>M2</v>
          </cell>
          <cell r="D6053">
            <v>1.08</v>
          </cell>
        </row>
        <row r="6054">
          <cell r="A6054">
            <v>85332</v>
          </cell>
          <cell r="B6054" t="str">
            <v>RETIRADA DE APARELHOS DE ILUMINACAO C/ REAPROVEITAMENTO DE LAMPADAS</v>
          </cell>
          <cell r="C6054" t="str">
            <v>UN</v>
          </cell>
          <cell r="D6054">
            <v>4.49</v>
          </cell>
        </row>
        <row r="6055">
          <cell r="A6055">
            <v>85333</v>
          </cell>
          <cell r="B6055" t="str">
            <v>RETIRADA DE APARELHOS SANITARIOS</v>
          </cell>
          <cell r="C6055" t="str">
            <v>UN</v>
          </cell>
          <cell r="D6055">
            <v>15.9</v>
          </cell>
        </row>
        <row r="6056">
          <cell r="A6056">
            <v>85334</v>
          </cell>
          <cell r="B6056" t="str">
            <v>RETIRADA DE ESQUADRIAS METALICAS</v>
          </cell>
          <cell r="C6056" t="str">
            <v>M2</v>
          </cell>
          <cell r="D6056">
            <v>14.05</v>
          </cell>
        </row>
        <row r="6057">
          <cell r="A6057">
            <v>85335</v>
          </cell>
          <cell r="B6057" t="str">
            <v>RETIRADA DE MEIO FIO C/ EMPILHAMENTO E S/ REMOCAO</v>
          </cell>
          <cell r="C6057" t="str">
            <v>M</v>
          </cell>
          <cell r="D6057">
            <v>6.59</v>
          </cell>
        </row>
        <row r="6058">
          <cell r="A6058">
            <v>85336</v>
          </cell>
          <cell r="B6058" t="str">
            <v>RETIRADA DE TUBULACAO DE FERRO GALVANIZADO S/ ESCAVACAO OU RASGO EM ALVENARIA</v>
          </cell>
          <cell r="C6058" t="str">
            <v>M</v>
          </cell>
          <cell r="D6058">
            <v>4.4400000000000004</v>
          </cell>
        </row>
        <row r="6059">
          <cell r="A6059">
            <v>85362</v>
          </cell>
          <cell r="B6059" t="str">
            <v>DEMOLICAO DE DIVISORIAS EM PLACAS DE MARMORITE OU DE CONCRETO</v>
          </cell>
          <cell r="C6059" t="str">
            <v>M2</v>
          </cell>
          <cell r="D6059">
            <v>11.24</v>
          </cell>
        </row>
        <row r="6060">
          <cell r="A6060">
            <v>85364</v>
          </cell>
          <cell r="B6060" t="str">
            <v>DEMOLICAO MANUAL DE ESTRUTURA DE CONCRETO ARMADO</v>
          </cell>
          <cell r="C6060" t="str">
            <v>M3</v>
          </cell>
          <cell r="D6060">
            <v>205.19</v>
          </cell>
        </row>
        <row r="6061">
          <cell r="A6061">
            <v>85366</v>
          </cell>
          <cell r="B6061" t="str">
            <v>DEMOLICAO MANUAL DE PAVIMENTACAO EM CONCRETO ASFALTICO, ESPESSURA 5CM</v>
          </cell>
          <cell r="C6061" t="str">
            <v>M2</v>
          </cell>
          <cell r="D6061">
            <v>18.260000000000002</v>
          </cell>
        </row>
        <row r="6062">
          <cell r="A6062">
            <v>85369</v>
          </cell>
          <cell r="B6062" t="str">
            <v>REMOCAO DE FORRO DE MADEIRA (LAMBRI) C/ REAPROVEITAMENTO</v>
          </cell>
          <cell r="C6062" t="str">
            <v>M2</v>
          </cell>
          <cell r="D6062">
            <v>31.54</v>
          </cell>
        </row>
        <row r="6063">
          <cell r="A6063">
            <v>85370</v>
          </cell>
          <cell r="B6063" t="str">
            <v>DEMOLICAO MANUAL DE LAJE PREMOLDADA COM TRANSPORTE E CARGA EM CAMINHAO BASCULANTE</v>
          </cell>
          <cell r="C6063" t="str">
            <v>M3</v>
          </cell>
          <cell r="D6063">
            <v>215.66</v>
          </cell>
        </row>
        <row r="6064">
          <cell r="A6064">
            <v>85371</v>
          </cell>
          <cell r="B6064" t="str">
            <v>REMOCAO DE PISO EM CARPETE</v>
          </cell>
          <cell r="C6064" t="str">
            <v>M2</v>
          </cell>
          <cell r="D6064">
            <v>2.58</v>
          </cell>
        </row>
        <row r="6065">
          <cell r="A6065">
            <v>85372</v>
          </cell>
          <cell r="B6065" t="str">
            <v>DEMOLICAO DE FORRO DE GESSO</v>
          </cell>
          <cell r="C6065" t="str">
            <v>M2</v>
          </cell>
          <cell r="D6065">
            <v>2.1</v>
          </cell>
        </row>
        <row r="6066">
          <cell r="A6066">
            <v>85374</v>
          </cell>
          <cell r="B6066" t="str">
            <v>REMOCAO DE DISPOSITIVOS PARA FUNCIONAMENTO DE APARELHOS SANITARIOS</v>
          </cell>
          <cell r="C6066" t="str">
            <v>UN</v>
          </cell>
          <cell r="D6066">
            <v>9.36</v>
          </cell>
        </row>
        <row r="6067">
          <cell r="A6067">
            <v>85375</v>
          </cell>
          <cell r="B6067" t="str">
            <v>REMOCAO DE BLOKRET COM EMPILHAMENTO</v>
          </cell>
          <cell r="C6067" t="str">
            <v>M2</v>
          </cell>
          <cell r="D6067">
            <v>11.04</v>
          </cell>
        </row>
        <row r="6068">
          <cell r="A6068">
            <v>85376</v>
          </cell>
          <cell r="B6068" t="str">
            <v>DEMOLICAO DE PISO VINILICO</v>
          </cell>
          <cell r="C6068" t="str">
            <v>M2</v>
          </cell>
          <cell r="D6068">
            <v>4.7300000000000004</v>
          </cell>
        </row>
        <row r="6069">
          <cell r="A6069">
            <v>85383</v>
          </cell>
          <cell r="B6069" t="str">
            <v>REMOCAO DE CALHAS E CONDUTORES DE AGUAS PLUVIAIS</v>
          </cell>
          <cell r="C6069" t="str">
            <v>M</v>
          </cell>
          <cell r="D6069">
            <v>2.81</v>
          </cell>
        </row>
        <row r="6070">
          <cell r="A6070">
            <v>85389</v>
          </cell>
          <cell r="B6070" t="str">
            <v>REMOCAO TUBULACAO FF C/ DN 400 A 600MM EXCLUINDO ESCAVACAO/REATERRO</v>
          </cell>
          <cell r="C6070" t="str">
            <v>M</v>
          </cell>
          <cell r="D6070">
            <v>68.38</v>
          </cell>
        </row>
        <row r="6071">
          <cell r="A6071">
            <v>85390</v>
          </cell>
          <cell r="B6071" t="str">
            <v>REMOCAO TUBULACAO FF C/ DN 50 A 300MM EXCLUINDO ESCAVACAO/REATERRO</v>
          </cell>
          <cell r="C6071" t="str">
            <v>M</v>
          </cell>
          <cell r="D6071">
            <v>34.03</v>
          </cell>
        </row>
        <row r="6072">
          <cell r="A6072">
            <v>85392</v>
          </cell>
          <cell r="B6072" t="str">
            <v>REMOCAO TUBULACAO FF C/ DN 700 A 1200MM EXCLUINDO ESCAVACAO/REATERRO</v>
          </cell>
          <cell r="C6072" t="str">
            <v>M</v>
          </cell>
          <cell r="D6072">
            <v>167</v>
          </cell>
        </row>
        <row r="6073">
          <cell r="A6073">
            <v>85406</v>
          </cell>
          <cell r="B6073" t="str">
            <v>REMOCAO DE AZULEJO E SUBSTRATO DE ADERENCIA EM ARGAMASSA</v>
          </cell>
          <cell r="C6073" t="str">
            <v>M2</v>
          </cell>
          <cell r="D6073">
            <v>39.450000000000003</v>
          </cell>
        </row>
        <row r="6074">
          <cell r="A6074">
            <v>85407</v>
          </cell>
          <cell r="B6074" t="str">
            <v>REMOCAO DE FIACAO ELETRICA</v>
          </cell>
          <cell r="C6074" t="str">
            <v>M</v>
          </cell>
          <cell r="D6074">
            <v>8.35</v>
          </cell>
        </row>
        <row r="6075">
          <cell r="A6075">
            <v>85408</v>
          </cell>
          <cell r="B6075" t="str">
            <v>REMOCAO DE PEITORIL EM MARMORE OU GRANITO</v>
          </cell>
          <cell r="C6075" t="str">
            <v>M2</v>
          </cell>
          <cell r="D6075">
            <v>28.41</v>
          </cell>
        </row>
        <row r="6076">
          <cell r="A6076">
            <v>85409</v>
          </cell>
          <cell r="B6076" t="str">
            <v>REMOCAO DE PISO EM PLACAS DE BORRACHA COLADA</v>
          </cell>
          <cell r="C6076" t="str">
            <v>M2</v>
          </cell>
          <cell r="D6076">
            <v>5.77</v>
          </cell>
        </row>
        <row r="6077">
          <cell r="A6077">
            <v>85411</v>
          </cell>
          <cell r="B6077" t="str">
            <v>REMOCAO DE RODAPE CERAMICO</v>
          </cell>
          <cell r="C6077" t="str">
            <v>M</v>
          </cell>
          <cell r="D6077">
            <v>2.95</v>
          </cell>
        </row>
        <row r="6078">
          <cell r="A6078">
            <v>85415</v>
          </cell>
          <cell r="B6078" t="str">
            <v>REMOCAO DE DISPOSITIVOS PARA FUNCIONAMENTO DE PIA DE COZINHA</v>
          </cell>
          <cell r="C6078" t="str">
            <v>UN</v>
          </cell>
          <cell r="D6078">
            <v>8.0500000000000007</v>
          </cell>
        </row>
        <row r="6079">
          <cell r="A6079">
            <v>85416</v>
          </cell>
          <cell r="B6079" t="str">
            <v>REMOCAO DE TOMADAS OU INTERRUPTORES ELETRICOS</v>
          </cell>
          <cell r="C6079" t="str">
            <v>UN</v>
          </cell>
          <cell r="D6079">
            <v>11.38</v>
          </cell>
        </row>
        <row r="6080">
          <cell r="A6080">
            <v>85417</v>
          </cell>
          <cell r="B6080" t="str">
            <v>RETIRADA DE TUBULACAO HIDROSSANITARIA APARENTE COM CONEXOES, Ø 1/2" A 2"</v>
          </cell>
          <cell r="C6080" t="str">
            <v>M</v>
          </cell>
          <cell r="D6080">
            <v>3.22</v>
          </cell>
        </row>
        <row r="6081">
          <cell r="A6081">
            <v>85418</v>
          </cell>
          <cell r="B6081" t="str">
            <v>RETIRADA DE TUBULACAO HIDROSSANITARIA EMBUTIDA COM CONEXOES Ø 1/2" A 2"</v>
          </cell>
          <cell r="C6081" t="str">
            <v>M</v>
          </cell>
          <cell r="D6081">
            <v>6.43</v>
          </cell>
        </row>
        <row r="6082">
          <cell r="A6082">
            <v>85419</v>
          </cell>
          <cell r="B6082" t="str">
            <v>RETIRADA DE TUBULACAO HIDROSSANITARIA APARENTE COM CONEXOES, Ø 2 1/2" A 4"</v>
          </cell>
          <cell r="C6082" t="str">
            <v>M</v>
          </cell>
          <cell r="D6082">
            <v>4.01</v>
          </cell>
        </row>
        <row r="6083">
          <cell r="A6083">
            <v>85420</v>
          </cell>
          <cell r="B6083" t="str">
            <v>RETIRADA DE TUBULACAO HIDROSSANITARIA EMBUTIDA COM CONEXOES, Ø 2 1/2" A 4"</v>
          </cell>
          <cell r="C6083" t="str">
            <v>M</v>
          </cell>
          <cell r="D6083">
            <v>9.65</v>
          </cell>
        </row>
        <row r="6084">
          <cell r="A6084">
            <v>85421</v>
          </cell>
          <cell r="B6084" t="str">
            <v>REMOCAO DE VIDRO COMUM</v>
          </cell>
          <cell r="C6084" t="str">
            <v>M2</v>
          </cell>
          <cell r="D6084">
            <v>10.56</v>
          </cell>
        </row>
        <row r="6085">
          <cell r="A6085">
            <v>85422</v>
          </cell>
          <cell r="B6085" t="str">
            <v>PREPARO MANUAL DE TERRENO S/ RASPAGEM SUPERFICIAL</v>
          </cell>
          <cell r="C6085" t="str">
            <v>M2</v>
          </cell>
          <cell r="D6085">
            <v>5.62</v>
          </cell>
        </row>
        <row r="6086">
          <cell r="A6086">
            <v>85423</v>
          </cell>
          <cell r="B6086" t="str">
            <v>ISOLAMENTO DE OBRA COM TELA PLASTICA COM MALHA DE 5MM</v>
          </cell>
          <cell r="C6086" t="str">
            <v>M2</v>
          </cell>
          <cell r="D6086">
            <v>6.45</v>
          </cell>
        </row>
        <row r="6087">
          <cell r="A6087">
            <v>85424</v>
          </cell>
          <cell r="B6087" t="str">
            <v>ISOLAMENTO DE OBRA COM TELA PLASTICA COM MALHA DE 5MM E ESTRUTURA DE MADEIRA PONTALETEADA</v>
          </cell>
          <cell r="C6087" t="str">
            <v>M2</v>
          </cell>
          <cell r="D6087">
            <v>18</v>
          </cell>
        </row>
        <row r="6088">
          <cell r="A6088">
            <v>85662</v>
          </cell>
          <cell r="B6088" t="str">
            <v>ARMACAO EM TELA DE ACO SOLDADA NERVURADA Q-92, ACO CA-60, 4,2MM, MALHA 15X15CM</v>
          </cell>
          <cell r="C6088" t="str">
            <v>M2</v>
          </cell>
          <cell r="D6088">
            <v>12.85</v>
          </cell>
        </row>
        <row r="6089">
          <cell r="A6089">
            <v>86872</v>
          </cell>
          <cell r="B6089" t="str">
            <v>TANQUE DE LOUÇA BRANCA COM COLUNA, 30L OU EQUIVALENTE - FORNECIMENTO E INSTALAÇÃO. AF_12/2013</v>
          </cell>
          <cell r="C6089" t="str">
            <v>UN</v>
          </cell>
          <cell r="D6089">
            <v>605.41999999999996</v>
          </cell>
        </row>
        <row r="6090">
          <cell r="A6090">
            <v>86874</v>
          </cell>
          <cell r="B6090" t="str">
            <v>TANQUE DE LOUÇA BRANCA SUSPENSO, 18L OU EQUIVALENTE - FORNECIMENTO E INSTALAÇÃO. AF_12/2013</v>
          </cell>
          <cell r="C6090" t="str">
            <v>UN</v>
          </cell>
          <cell r="D6090">
            <v>370.83</v>
          </cell>
        </row>
        <row r="6091">
          <cell r="A6091">
            <v>86875</v>
          </cell>
          <cell r="B6091" t="str">
            <v>TANQUE DE MÁRMORE SINTÉTICO COM COLUNA, 22L OU EQUIVALENTE  FORNECIMENTO E INSTALAÇÃO. AF_12/2013</v>
          </cell>
          <cell r="C6091" t="str">
            <v>UN</v>
          </cell>
          <cell r="D6091">
            <v>255.56</v>
          </cell>
        </row>
        <row r="6092">
          <cell r="A6092">
            <v>86876</v>
          </cell>
          <cell r="B6092" t="str">
            <v>TANQUE DE MÁRMORE SINTÉTICO SUSPENSO, 22L OU EQUIVALENTE - FORNECIMENTO E INSTALAÇÃO. AF_12/2013</v>
          </cell>
          <cell r="C6092" t="str">
            <v>UN</v>
          </cell>
          <cell r="D6092">
            <v>146.61000000000001</v>
          </cell>
        </row>
        <row r="6093">
          <cell r="A6093">
            <v>86877</v>
          </cell>
          <cell r="B6093" t="str">
            <v>VÁLVULA EM METAL CROMADO 1.1/2" X 1.1/2" PARA TANQUE OU LAVATÓRIO, COM OU SEM LADRÃO - FORNECIMENTO E INSTALAÇÃO. AF_12/2013</v>
          </cell>
          <cell r="C6093" t="str">
            <v>UN</v>
          </cell>
          <cell r="D6093">
            <v>26.9</v>
          </cell>
        </row>
        <row r="6094">
          <cell r="A6094">
            <v>86878</v>
          </cell>
          <cell r="B6094" t="str">
            <v>VÁLVULA EM METAL CROMADO TIPO AMERICANA 3.1/2" X 1.1/2" PARA PIA - FORNECIMENTO E INSTALAÇÃO. AF_12/2013</v>
          </cell>
          <cell r="C6094" t="str">
            <v>UN</v>
          </cell>
          <cell r="D6094">
            <v>46.18</v>
          </cell>
        </row>
        <row r="6095">
          <cell r="A6095">
            <v>86879</v>
          </cell>
          <cell r="B6095" t="str">
            <v>VÁLVULA EM PLÁSTICO 1" PARA PIA, TANQUE OU LAVATÓRIO, COM OU SEM LADRÃO - FORNECIMENTO E INSTALAÇÃO. AF_12/2013</v>
          </cell>
          <cell r="C6095" t="str">
            <v>UN</v>
          </cell>
          <cell r="D6095">
            <v>5.34</v>
          </cell>
        </row>
        <row r="6096">
          <cell r="A6096">
            <v>86880</v>
          </cell>
          <cell r="B6096" t="str">
            <v>VÁLVULA EM PLÁSTICO CROMADO TIPO AMERICANA 3.1/2" X 1.1/2" SEM ADAPTADOR PARA PIA - FORNECIMENTO E INSTALAÇÃO. AF_12/2013</v>
          </cell>
          <cell r="C6096" t="str">
            <v>UN</v>
          </cell>
          <cell r="D6096">
            <v>15.31</v>
          </cell>
        </row>
        <row r="6097">
          <cell r="A6097">
            <v>86881</v>
          </cell>
          <cell r="B6097" t="str">
            <v>SIFÃO DO TIPO GARRAFA EM METAL CROMADO 1 X 1.1/2" - FORNECIMENTO E INSTALAÇÃO. AF_12/2013</v>
          </cell>
          <cell r="C6097" t="str">
            <v>UN</v>
          </cell>
          <cell r="D6097">
            <v>130.22999999999999</v>
          </cell>
        </row>
        <row r="6098">
          <cell r="A6098">
            <v>86882</v>
          </cell>
          <cell r="B6098" t="str">
            <v>SIFÃO DO TIPO GARRAFA/COPO EM PVC 1.1/4 X 1.1/2" - FORNECIMENTO E INSTALAÇÃO. AF_12/2013</v>
          </cell>
          <cell r="C6098" t="str">
            <v>UN</v>
          </cell>
          <cell r="D6098">
            <v>15.8</v>
          </cell>
        </row>
        <row r="6099">
          <cell r="A6099">
            <v>86883</v>
          </cell>
          <cell r="B6099" t="str">
            <v>SIFÃO DO TIPO FLEXÍVEL EM PVC 1 X 1.1/2 - FORNECIMENTO E INSTALAÇÃO. AF_12/2013</v>
          </cell>
          <cell r="C6099" t="str">
            <v>UN</v>
          </cell>
          <cell r="D6099">
            <v>9.01</v>
          </cell>
        </row>
        <row r="6100">
          <cell r="A6100">
            <v>86884</v>
          </cell>
          <cell r="B6100" t="str">
            <v>ENGATE FLEXÍVEL EM PLÁSTICO BRANCO, 1/2" X 30CM - FORNECIMENTO E INSTALAÇÃO. AF_12/2013</v>
          </cell>
          <cell r="C6100" t="str">
            <v>UN</v>
          </cell>
          <cell r="D6100">
            <v>6.57</v>
          </cell>
        </row>
        <row r="6101">
          <cell r="A6101">
            <v>86885</v>
          </cell>
          <cell r="B6101" t="str">
            <v>ENGATE FLEXÍVEL EM PLÁSTICO BRANCO, 1/2" X 40CM - FORNECIMENTO E INSTALAÇÃO. AF_12/2013</v>
          </cell>
          <cell r="C6101" t="str">
            <v>UN</v>
          </cell>
          <cell r="D6101">
            <v>8.6999999999999993</v>
          </cell>
        </row>
        <row r="6102">
          <cell r="A6102">
            <v>86886</v>
          </cell>
          <cell r="B6102" t="str">
            <v>ENGATE FLEXÍVEL EM INOX, 1/2 X 30CM - FORNECIMENTO E INSTALAÇÃO. AF_12/2013</v>
          </cell>
          <cell r="C6102" t="str">
            <v>UN</v>
          </cell>
          <cell r="D6102">
            <v>31.84</v>
          </cell>
        </row>
        <row r="6103">
          <cell r="A6103">
            <v>86887</v>
          </cell>
          <cell r="B6103" t="str">
            <v>ENGATE FLEXÍVEL EM INOX, 1/2 X 40CM - FORNECIMENTO E INSTALAÇÃO. AF_12/2013</v>
          </cell>
          <cell r="C6103" t="str">
            <v>UN</v>
          </cell>
          <cell r="D6103">
            <v>34.53</v>
          </cell>
        </row>
        <row r="6104">
          <cell r="A6104">
            <v>86888</v>
          </cell>
          <cell r="B6104" t="str">
            <v>VASO SANITÁRIO SIFONADO COM CAIXA ACOPLADA LOUÇA BRANCA - FORNECIMENTO E INSTALAÇÃO. AF_12/2013</v>
          </cell>
          <cell r="C6104" t="str">
            <v>UN</v>
          </cell>
          <cell r="D6104">
            <v>362.43</v>
          </cell>
        </row>
        <row r="6105">
          <cell r="A6105">
            <v>86889</v>
          </cell>
          <cell r="B6105" t="str">
            <v>BANCADA DE GRANITO CINZA POLIDO PARA PIA DE COZINHA 1,50 X 0,60 M - FORNECIMENTO E INSTALAÇÃO. AF_12/2013</v>
          </cell>
          <cell r="C6105" t="str">
            <v>UN</v>
          </cell>
          <cell r="D6105">
            <v>536.32000000000005</v>
          </cell>
        </row>
        <row r="6106">
          <cell r="A6106">
            <v>86893</v>
          </cell>
          <cell r="B6106" t="str">
            <v>BANCADA DE MÁRMORE BRANCO POLIDO PARA PIA DE COZINHA 1,50 X 0,60 M - FORNECIMENTO E INSTALAÇÃO. AF_12/2013</v>
          </cell>
          <cell r="C6106" t="str">
            <v>UN</v>
          </cell>
          <cell r="D6106">
            <v>368.83</v>
          </cell>
        </row>
        <row r="6107">
          <cell r="A6107">
            <v>86894</v>
          </cell>
          <cell r="B6107" t="str">
            <v>BANCADA DE MÁRMORE SINTÉTICO 120 X 60CM, COM CUBA INTEGRADA - FORNECIMENTO E INSTALAÇÃO. AF_12/2013</v>
          </cell>
          <cell r="C6107" t="str">
            <v>UN</v>
          </cell>
          <cell r="D6107">
            <v>210.31</v>
          </cell>
        </row>
        <row r="6108">
          <cell r="A6108">
            <v>86895</v>
          </cell>
          <cell r="B6108" t="str">
            <v>BANCADA DE GRANITO CINZA POLIDO PARA LAVATÓRIO 0,50 X 0,60 M - FORNECIMENTO E INSTALAÇÃO. AF_12/2013</v>
          </cell>
          <cell r="C6108" t="str">
            <v>UN</v>
          </cell>
          <cell r="D6108">
            <v>266.51</v>
          </cell>
        </row>
        <row r="6109">
          <cell r="A6109">
            <v>86899</v>
          </cell>
          <cell r="B6109" t="str">
            <v>BANCADA DE MÁRMORE BRANCO POLIDO PARA LAVATÓRIO 0,50 X 0,60 M - FORNECIMENTO E INSTALAÇÃO. AF_12/2013</v>
          </cell>
          <cell r="C6109" t="str">
            <v>UN</v>
          </cell>
          <cell r="D6109">
            <v>203.68</v>
          </cell>
        </row>
        <row r="6110">
          <cell r="A6110">
            <v>86900</v>
          </cell>
          <cell r="B6110" t="str">
            <v>CUBA DE EMBUTIR DE AÇO INOXIDÁVEL MÉDIA - FORNECIMENTO E INSTALAÇÃO. AF_12/2013</v>
          </cell>
          <cell r="C6110" t="str">
            <v>UN</v>
          </cell>
          <cell r="D6110">
            <v>126.94</v>
          </cell>
        </row>
        <row r="6111">
          <cell r="A6111">
            <v>86901</v>
          </cell>
          <cell r="B6111" t="str">
            <v>CUBA DE EMBUTIR OVAL EM LOUÇA BRANCA, 35 X 50CM OU EQUIVALENTE - FORNECIMENTO E INSTALAÇÃO. AF_12/2013</v>
          </cell>
          <cell r="C6111" t="str">
            <v>UN</v>
          </cell>
          <cell r="D6111">
            <v>108.02</v>
          </cell>
        </row>
        <row r="6112">
          <cell r="A6112">
            <v>86902</v>
          </cell>
          <cell r="B6112" t="str">
            <v>LAVATÓRIO LOUÇA BRANCA COM COLUNA, *44 X 35,5* CM, PADRÃO POPULAR - FORNECIMENTO E INSTALAÇÃO. AF_12/2013</v>
          </cell>
          <cell r="C6112" t="str">
            <v>UN</v>
          </cell>
          <cell r="D6112">
            <v>193.37</v>
          </cell>
        </row>
        <row r="6113">
          <cell r="A6113">
            <v>86903</v>
          </cell>
          <cell r="B6113" t="str">
            <v>LAVATÓRIO LOUÇA BRANCA COM COLUNA, 45 X 55CM OU EQUIVALENTE, PADRÃO MÉDIO - FORNECIMENTO E INSTALAÇÃO. AF_12/2013</v>
          </cell>
          <cell r="C6113" t="str">
            <v>UN</v>
          </cell>
          <cell r="D6113">
            <v>260.2</v>
          </cell>
        </row>
        <row r="6114">
          <cell r="A6114">
            <v>86904</v>
          </cell>
          <cell r="B6114" t="str">
            <v>LAVATÓRIO LOUÇA BRANCA SUSPENSO, 29,5 X 39CM OU EQUIVALENTE, PADRÃO POPULAR - FORNECIMENTO E INSTALAÇÃO. AF_12/2013</v>
          </cell>
          <cell r="C6114" t="str">
            <v>UN</v>
          </cell>
          <cell r="D6114">
            <v>103.47</v>
          </cell>
        </row>
        <row r="6115">
          <cell r="A6115">
            <v>86905</v>
          </cell>
          <cell r="B6115" t="str">
            <v>APARELHO MISTURADOR DE MESA PARA LAVATÓRIO, PADRÃO MÉDIO - FORNECIMENTO E INSTALAÇÃO. AF_12/2013</v>
          </cell>
          <cell r="C6115" t="str">
            <v>UN</v>
          </cell>
          <cell r="D6115">
            <v>227.99</v>
          </cell>
        </row>
        <row r="6116">
          <cell r="A6116">
            <v>86906</v>
          </cell>
          <cell r="B6116" t="str">
            <v>TORNEIRA CROMADA DE MESA, 1/2" OU 3/4", PARA LAVATÓRIO, PADRÃO POPULAR - FORNECIMENTO E INSTALAÇÃO. AF_12/2013</v>
          </cell>
          <cell r="C6116" t="str">
            <v>UN</v>
          </cell>
          <cell r="D6116">
            <v>53.35</v>
          </cell>
        </row>
        <row r="6117">
          <cell r="A6117">
            <v>86908</v>
          </cell>
          <cell r="B6117" t="str">
            <v>APARELHO MISTURADOR DE MESA PARA PIA DE COZINHA, PADRÃO MÉDIO - FORNECIMENTO E INSTALAÇÃO. AF_12/2013</v>
          </cell>
          <cell r="C6117" t="str">
            <v>UN</v>
          </cell>
          <cell r="D6117">
            <v>275.08999999999997</v>
          </cell>
        </row>
        <row r="6118">
          <cell r="A6118">
            <v>86909</v>
          </cell>
          <cell r="B6118" t="str">
            <v>TORNEIRA CROMADA TUBO MÓVEL, DE MESA, 1/2" OU 3/4", PARA PIA DE COZINHA, PADRÃO ALTO - FORNECIMENTO E INSTALAÇÃO. AF_12/2013</v>
          </cell>
          <cell r="C6118" t="str">
            <v>UN</v>
          </cell>
          <cell r="D6118">
            <v>106.78</v>
          </cell>
        </row>
        <row r="6119">
          <cell r="A6119">
            <v>86910</v>
          </cell>
          <cell r="B6119" t="str">
            <v>TORNEIRA CROMADA TUBO MÓVEL, DE PAREDE, 1/2" OU 3/4", PARA PIA DE COZINHA, PADRÃO MÉDIO - FORNECIMENTO E INSTALAÇÃO. AF_12/2013</v>
          </cell>
          <cell r="C6119" t="str">
            <v>UN</v>
          </cell>
          <cell r="D6119">
            <v>102.12</v>
          </cell>
        </row>
        <row r="6120">
          <cell r="A6120">
            <v>86911</v>
          </cell>
          <cell r="B6120" t="str">
            <v>TORNEIRA CROMADA LONGA, DE PAREDE, 1/2" OU 3/4", PARA PIA DE COZINHA, PADRÃO POPULAR - FORNECIMENTO E INSTALAÇÃO. AF_12/2013</v>
          </cell>
          <cell r="C6120" t="str">
            <v>UN</v>
          </cell>
          <cell r="D6120">
            <v>45.07</v>
          </cell>
        </row>
        <row r="6121">
          <cell r="A6121">
            <v>86912</v>
          </cell>
          <cell r="B6121" t="str">
            <v>TORNEIRA CROMADA LONGA, DE PAREDE, 1/2" OU 3/4", PARA PIA DE COZINHA, PADRÃO MÉDIO - FORNECIMENTO E INSTALAÇÃO. AF_12/2013</v>
          </cell>
          <cell r="C6121" t="str">
            <v>UN</v>
          </cell>
          <cell r="D6121">
            <v>45.07</v>
          </cell>
        </row>
        <row r="6122">
          <cell r="A6122">
            <v>86913</v>
          </cell>
          <cell r="B6122" t="str">
            <v>TORNEIRA CROMADA 1/2" OU 3/4" PARA TANQUE, PADRÃO POPULAR - FORNECIMENTO E INSTALAÇÃO. AF_12/2013</v>
          </cell>
          <cell r="C6122" t="str">
            <v>UN</v>
          </cell>
          <cell r="D6122">
            <v>19.600000000000001</v>
          </cell>
        </row>
        <row r="6123">
          <cell r="A6123">
            <v>86914</v>
          </cell>
          <cell r="B6123" t="str">
            <v>TORNEIRA CROMADA 1/2" OU 3/4" PARA TANQUE, PADRÃO MÉDIO - FORNECIMENTO E INSTALAÇÃO. AF_12/2013</v>
          </cell>
          <cell r="C6123" t="str">
            <v>UN</v>
          </cell>
          <cell r="D6123">
            <v>40.75</v>
          </cell>
        </row>
        <row r="6124">
          <cell r="A6124">
            <v>86915</v>
          </cell>
          <cell r="B6124" t="str">
            <v>TORNEIRA CROMADA DE MESA, 1/2" OU 3/4", PARA LAVATÓRIO, PADRÃO MÉDIO - FORNECIMENTO E INSTALAÇÃO. AF_12/2013</v>
          </cell>
          <cell r="C6124" t="str">
            <v>UN</v>
          </cell>
          <cell r="D6124">
            <v>90.14</v>
          </cell>
        </row>
        <row r="6125">
          <cell r="A6125">
            <v>86916</v>
          </cell>
          <cell r="B6125" t="str">
            <v>TORNEIRA PLÁSTICA 3/4" PARA TANQUE - FORNECIMENTO E INSTALAÇÃO. AF_12/2013</v>
          </cell>
          <cell r="C6125" t="str">
            <v>UN</v>
          </cell>
          <cell r="D6125">
            <v>26.88</v>
          </cell>
        </row>
        <row r="6126">
          <cell r="A6126">
            <v>86919</v>
          </cell>
          <cell r="B6126" t="str">
            <v>TANQUE DE LOUÇA BRANCA COM COLUNA, 30L OU EQUIVALENTE, INCLUSO SIFÃO FLEXÍVEL EM PVC, VÁLVULA METÁLICA E TORNEIRA DE METAL CROMADO PADRÃO MÉDIO - FORNECIMENTO E INSTALAÇÃO. AF_12/2013</v>
          </cell>
          <cell r="C6126" t="str">
            <v>UN</v>
          </cell>
          <cell r="D6126">
            <v>682.08</v>
          </cell>
        </row>
        <row r="6127">
          <cell r="A6127">
            <v>86920</v>
          </cell>
          <cell r="B6127" t="str">
            <v>TANQUE DE LOUÇA BRANCA COM COLUNA, 30L OU EQUIVALENTE, INCLUSO SIFÃO FLEXÍVEL EM PVC, VÁLVULA PLÁSTICA E TORNEIRA DE METAL CROMADO PADRÃO POPULAR - FORNECIMENTO E INSTALAÇÃO. AF_12/2013_P</v>
          </cell>
          <cell r="C6127" t="str">
            <v>UN</v>
          </cell>
          <cell r="D6127">
            <v>639.37</v>
          </cell>
        </row>
        <row r="6128">
          <cell r="A6128">
            <v>86921</v>
          </cell>
          <cell r="B6128" t="str">
            <v>TANQUE DE LOUÇA BRANCA COM COLUNA, 30L OU EQUIVALENTE, INCLUSO SIFÃO FLEXÍVEL EM PVC, VÁLVULA PLÁSTICA E TORNEIRA DE PLÁSTICO - FORNECIMENTO E INSTALAÇÃO. AF_12/2013</v>
          </cell>
          <cell r="C6128" t="str">
            <v>UN</v>
          </cell>
          <cell r="D6128">
            <v>646.65</v>
          </cell>
        </row>
        <row r="6129">
          <cell r="A6129">
            <v>86922</v>
          </cell>
          <cell r="B6129" t="str">
            <v>TANQUE DE LOUÇA BRANCA SUSPENSO, 18L OU EQUIVALENTE, INCLUSO SIFÃO TIPO GARRAFA EM METAL CROMADO, VÁLVULA METÁLICA E TORNEIRA DE METAL CROMADO PADRÃO MÉDIO - FORNECIMENTO E INSTALAÇÃO. AF_12/2013</v>
          </cell>
          <cell r="C6129" t="str">
            <v>UN</v>
          </cell>
          <cell r="D6129">
            <v>568.71</v>
          </cell>
        </row>
        <row r="6130">
          <cell r="A6130">
            <v>86923</v>
          </cell>
          <cell r="B6130" t="str">
            <v>TANQUE DE LOUÇA BRANCA SUSPENSO, 18L OU EQUIVALENTE, INCLUSO SIFÃO TIPO GARRAFA EM PVC, VÁLVULA PLÁSTICA E TORNEIRA DE METAL CROMADO PADRÃO POPULAR - FORNECIMENTO E INSTALAÇÃO. AF_12/2013</v>
          </cell>
          <cell r="C6130" t="str">
            <v>UN</v>
          </cell>
          <cell r="D6130">
            <v>411.57</v>
          </cell>
        </row>
        <row r="6131">
          <cell r="A6131">
            <v>86924</v>
          </cell>
          <cell r="B6131" t="str">
            <v>TANQUE DE LOUÇA BRANCA SUSPENSO, 18L OU EQUIVALENTE, INCLUSO SIFÃO TIPO GARRAFA EM PVC, VÁLVULA PLÁSTICA E TORNEIRA DE PLÁSTICO - FORNECIMENTO E INSTALAÇÃO. AF_12/2013</v>
          </cell>
          <cell r="C6131" t="str">
            <v>UN</v>
          </cell>
          <cell r="D6131">
            <v>418.85</v>
          </cell>
        </row>
        <row r="6132">
          <cell r="A6132">
            <v>86925</v>
          </cell>
          <cell r="B6132" t="str">
            <v>TANQUE DE MÁRMORE SINTÉTICO COM COLUNA, 22L OU EQUIVALENTE, INCLUSO SIFÃO FLEXÍVEL EM PVC, VÁLVULA PLÁSTICA E TORNEIRA DE METAL CROMADO PADRÃO POPULAR - FORNECIMENTO E INSTALAÇÃO. AF_12/2013</v>
          </cell>
          <cell r="C6132" t="str">
            <v>UN</v>
          </cell>
          <cell r="D6132">
            <v>289.51</v>
          </cell>
        </row>
        <row r="6133">
          <cell r="A6133">
            <v>86926</v>
          </cell>
          <cell r="B6133" t="str">
            <v>TANQUE DE MÁRMORE SINTÉTICO COM COLUNA, 22L OU EQUIVALENTE, INCLUSO SIFÃO FLEXÍVEL EM PVC, VÁLVULA PLÁSTICA E TORNEIRA DE PLÁSTICO - FORNECIMENTO E INSTALAÇÃO. AF_12/2013</v>
          </cell>
          <cell r="C6133" t="str">
            <v>UN</v>
          </cell>
          <cell r="D6133">
            <v>296.79000000000002</v>
          </cell>
        </row>
        <row r="6134">
          <cell r="A6134">
            <v>86927</v>
          </cell>
          <cell r="B6134" t="str">
            <v>TANQUE DE MÁRMORE SINTÉTICO SUSPENSO, 22L OU EQUIVALENTE, INCLUSO SIFÃO TIPO GARRAFA EM PVC, VÁLVULA PLÁSTICA E TORNEIRA DE METAL CROMADO PADRÃO POPULAR - FORNECIMENTO E INSTALAÇÃO. AF_12/2013</v>
          </cell>
          <cell r="C6134" t="str">
            <v>UN</v>
          </cell>
          <cell r="D6134">
            <v>187.35</v>
          </cell>
        </row>
        <row r="6135">
          <cell r="A6135">
            <v>86928</v>
          </cell>
          <cell r="B6135" t="str">
            <v>TANQUE DE MÁRMORE SINTÉTICO SUSPENSO, 22L OU EQUIVALENTE, INCLUSO SIFÃO TIPO GARRAFA EM PVC, VÁLVULA PLÁSTICA E TORNEIRA DE PLÁSTICO - FORNECIMENTO E INSTALAÇÃO. AF_12/2013</v>
          </cell>
          <cell r="C6135" t="str">
            <v>UN</v>
          </cell>
          <cell r="D6135">
            <v>194.63</v>
          </cell>
        </row>
        <row r="6136">
          <cell r="A6136">
            <v>86929</v>
          </cell>
          <cell r="B6136" t="str">
            <v>TANQUE DE MÁRMORE SINTÉTICO SUSPENSO, 22L OU EQUIVALENTE, INCLUSO SIFÃO FLEXÍVEL EM PVC, VÁLVULA PLÁSTICA E TORNEIRA DE METAL CROMADO PADRÃO POPULAR - FORNECIMENTO E INSTALAÇÃO. AF_12/2013</v>
          </cell>
          <cell r="C6136" t="str">
            <v>UN</v>
          </cell>
          <cell r="D6136">
            <v>180.56</v>
          </cell>
        </row>
        <row r="6137">
          <cell r="A6137">
            <v>86930</v>
          </cell>
          <cell r="B6137" t="str">
            <v>TANQUE DE MÁRMORE SINTÉTICO SUSPENSO, 22L OU EQUIVALENTE, INCLUSO SIFÃO FLEXÍVEL EM PVC, VÁLVULA PLÁSTICA E TORNEIRA DE PLÁSTICO - FORNECIMENTO E INSTALAÇÃO. AF_12/2013</v>
          </cell>
          <cell r="C6137" t="str">
            <v>UN</v>
          </cell>
          <cell r="D6137">
            <v>187.84</v>
          </cell>
        </row>
        <row r="6138">
          <cell r="A6138">
            <v>86931</v>
          </cell>
          <cell r="B6138" t="str">
            <v>VASO SANITÁRIO SIFONADO COM CAIXA ACOPLADA LOUÇA BRANCA, INCLUSO ENGATE FLEXÍVEL EM PLÁSTICO BRANCO, 1/2  X 40CM - FORNECIMENTO E INSTALAÇÃO. AF_12/2013</v>
          </cell>
          <cell r="C6138" t="str">
            <v>UN</v>
          </cell>
          <cell r="D6138">
            <v>371.13</v>
          </cell>
        </row>
        <row r="6139">
          <cell r="A6139">
            <v>86932</v>
          </cell>
          <cell r="B6139" t="str">
            <v>VASO SANITÁRIO SIFONADO COM CAIXA ACOPLADA LOUÇA BRANCA - PADRÃO MÉDIO, INCLUSO ENGATE FLEXÍVEL EM METAL CROMADO, 1/2 X 40CM - FORNECIMENTO E INSTALAÇÃO. AF_12/2013</v>
          </cell>
          <cell r="C6139" t="str">
            <v>UN</v>
          </cell>
          <cell r="D6139">
            <v>396.96</v>
          </cell>
        </row>
        <row r="6140">
          <cell r="A6140">
            <v>86933</v>
          </cell>
          <cell r="B6140" t="str">
            <v>BANCADA DE MÁRMORE SINTÉTICO 120 X 60CM, COM CUBA INTEGRADA, INCLUSO SIFÃO TIPO GARRAFA EM PVC, VÁLVULA EM PLÁSTICO CROMADO TIPO AMERICANA E TORNEIRA CROMADA LONGA, DE PAREDE, PADRÃO POPULAR - FORNECIMENTO E INSTALAÇÃO. AF_12/2013</v>
          </cell>
          <cell r="C6140" t="str">
            <v>UN</v>
          </cell>
          <cell r="D6140">
            <v>286.49</v>
          </cell>
        </row>
        <row r="6141">
          <cell r="A6141">
            <v>86934</v>
          </cell>
          <cell r="B6141" t="str">
            <v>BANCADA DE MÁRMORE SINTÉTICO 120 X 60CM, COM CUBA INTEGRADA, INCLUSO SIFÃO TIPO FLEXÍVEL EM PVC, VÁLVULA EM PLÁSTICO CROMADO TIPO AMERICANA E TORNEIRA CROMADA LONGA, DE PAREDE, PADRÃO POPULAR - FORNECIMENTO E INSTALAÇÃO. AF_12/2013</v>
          </cell>
          <cell r="C6141" t="str">
            <v>UN</v>
          </cell>
          <cell r="D6141">
            <v>279.7</v>
          </cell>
        </row>
        <row r="6142">
          <cell r="A6142">
            <v>86935</v>
          </cell>
          <cell r="B6142" t="str">
            <v>CUBA DE EMBUTIR DE AÇO INOXIDÁVEL MÉDIA, INCLUSO VÁLVULA TIPO AMERICANA EM METAL CROMADO E SIFÃO FLEXÍVEL EM PVC - FORNECIMENTO E INSTALAÇÃO. AF_12/2013</v>
          </cell>
          <cell r="C6142" t="str">
            <v>UN</v>
          </cell>
          <cell r="D6142">
            <v>182.13</v>
          </cell>
        </row>
        <row r="6143">
          <cell r="A6143">
            <v>86936</v>
          </cell>
          <cell r="B6143" t="str">
            <v>CUBA DE EMBUTIR DE AÇO INOXIDÁVEL MÉDIA, INCLUSO VÁLVULA TIPO AMERICANA E SIFÃO TIPO GARRAFA EM METAL CROMADO - FORNECIMENTO E INSTALAÇÃO. AF_12/2013</v>
          </cell>
          <cell r="C6143" t="str">
            <v>UN</v>
          </cell>
          <cell r="D6143">
            <v>303.35000000000002</v>
          </cell>
        </row>
        <row r="6144">
          <cell r="A6144">
            <v>86937</v>
          </cell>
          <cell r="B6144" t="str">
            <v>CUBA DE EMBUTIR OVAL EM LOUÇA BRANCA, 35 X 50CM OU EQUIVALENTE, INCLUSO VÁLVULA EM METAL CROMADO E SIFÃO FLEXÍVEL EM PVC - FORNECIMENTO E INSTALAÇÃO. AF_12/2013</v>
          </cell>
          <cell r="C6144" t="str">
            <v>UN</v>
          </cell>
          <cell r="D6144">
            <v>143.93</v>
          </cell>
        </row>
        <row r="6145">
          <cell r="A6145">
            <v>86938</v>
          </cell>
          <cell r="B6145" t="str">
            <v>CUBA DE EMBUTIR OVAL EM LOUÇA BRANCA, 35 X 50CM OU EQUIVALENTE, INCLUSO VÁLVULA E SIFÃO TIPO GARRAFA EM METAL CROMADO - FORNECIMENTO E INSTALAÇÃO. AF_12/2013</v>
          </cell>
          <cell r="C6145" t="str">
            <v>UN</v>
          </cell>
          <cell r="D6145">
            <v>265.14999999999998</v>
          </cell>
        </row>
        <row r="6146">
          <cell r="A6146">
            <v>86939</v>
          </cell>
          <cell r="B6146" t="str">
            <v>LAVATÓRIO LOUÇA BRANCA COM COLUNA, *44 X 35,5* CM, PADRÃO POPULAR, INCLUSO SIFÃO FLEXÍVEL EM PVC, VÁLVULA E ENGATE FLEXÍVEL 30CM EM PLÁSTICO E COM TORNEIRA CROMADA PADRÃO POPULAR - FORNECIMENTO E INSTALAÇÃO. AF_12/2013</v>
          </cell>
          <cell r="C6146" t="str">
            <v>UN</v>
          </cell>
          <cell r="D6146">
            <v>267.64</v>
          </cell>
        </row>
        <row r="6147">
          <cell r="A6147">
            <v>86940</v>
          </cell>
          <cell r="B6147" t="str">
            <v>LAVATÓRIO LOUÇA BRANCA COM COLUNA, 45 X 55CM OU EQUIVALENTE, PADRÃO MÉDIO, INCLUSO SIFÃO TIPO GARRAFA, VÁLVULA E ENGATE FLEXÍVEL DE 40CM EM METAL CROMADO, COM APARELHO MISTURADOR PADRÃO MÉDIO - FORNECIMENTO E INSTALAÇÃO. AF_12/2013</v>
          </cell>
          <cell r="C6147" t="str">
            <v>UN</v>
          </cell>
          <cell r="D6147">
            <v>714.38</v>
          </cell>
        </row>
        <row r="6148">
          <cell r="A6148">
            <v>86941</v>
          </cell>
          <cell r="B6148" t="str">
            <v>LAVATÓRIO LOUÇA BRANCA COM COLUNA, 45 X 55CM OU EQUIVALENTE, PADRÃO MÉDIO, INCLUSO SIFÃO TIPO GARRAFA, VÁLVULA E ENGATE FLEXÍVEL DE 40CM EM METAL CROMADO, COM TORNEIRA CROMADA DE MESA, PADRÃO MÉDIO - FORNECIMENTO E INSTALAÇÃO. AF_12/2013</v>
          </cell>
          <cell r="C6148" t="str">
            <v>UN</v>
          </cell>
          <cell r="D6148">
            <v>542</v>
          </cell>
        </row>
        <row r="6149">
          <cell r="A6149">
            <v>86942</v>
          </cell>
          <cell r="B6149" t="str">
            <v>LAVATÓRIO LOUÇA BRANCA SUSPENSO, 29,5 X 39CM OU EQUIVALENTE, PADRÃO POPULAR, INCLUSO SIFÃO TIPO GARRAFA EM PVC, VÁLVULA E ENGATE FLEXÍVEL 30CM EM PLÁSTICO E TORNEIRA CROMADA DE MESA, PADRÃO POPULAR - FORNECIMENTO E INSTALAÇÃO. AF_12/2013</v>
          </cell>
          <cell r="C6149" t="str">
            <v>UN</v>
          </cell>
          <cell r="D6149">
            <v>184.53</v>
          </cell>
        </row>
        <row r="6150">
          <cell r="A6150">
            <v>86943</v>
          </cell>
          <cell r="B6150" t="str">
            <v>LAVATÓRIO LOUÇA BRANCA SUSPENSO, 29,5 X 39CM OU EQUIVALENTE, PADRÃO POPULAR, INCLUSO SIFÃO FLEXÍVEL EM PVC, VÁLVULA E ENGATE FLEXÍVEL 30CM EM PLÁSTICO E TORNEIRA CROMADA DE MESA, PADRÃO POPULAR - FORNECIMENTO E INSTALAÇÃO. AF_12/2013</v>
          </cell>
          <cell r="C6150" t="str">
            <v>UN</v>
          </cell>
          <cell r="D6150">
            <v>177.74</v>
          </cell>
        </row>
        <row r="6151">
          <cell r="A6151">
            <v>86947</v>
          </cell>
          <cell r="B6151" t="str">
            <v>BANCADA MÁRMORE BRANCO POLIDO 0,50 X 0,60M, INCLUSO CUBA DE EMBUTIR OVAL EM LOUÇA BRANCA 35 X 50CM, VÁLVULA, SIFÃO TIPO GARRAFA E ENGATE FLEXÍVEL 40CM EM METAL CROMADO E APARELHO MISTURADOR DE MESA, PADRÃO MÉDIO - FORNECIMENTO E INSTALAÇÃO. AF_12/2013</v>
          </cell>
          <cell r="C6151" t="str">
            <v>UN</v>
          </cell>
          <cell r="D6151">
            <v>765.88</v>
          </cell>
        </row>
        <row r="6152">
          <cell r="A6152">
            <v>86957</v>
          </cell>
          <cell r="B6152" t="str">
            <v>MÃO FRANCESA EM BARRA DE FERRO CHATO RETANGULAR 2" X 1/4", REFORÇADA, 40 X 30 CM</v>
          </cell>
          <cell r="C6152" t="str">
            <v>UN</v>
          </cell>
          <cell r="D6152">
            <v>30.79</v>
          </cell>
        </row>
        <row r="6153">
          <cell r="A6153">
            <v>86958</v>
          </cell>
          <cell r="B6153" t="str">
            <v>MÃO FRANCESA EM BARRA DE FERRO CHATO RETANGULAR 2" X 1/4", REFORÇADA, 30 X 25 CM</v>
          </cell>
          <cell r="C6153" t="str">
            <v>UN</v>
          </cell>
          <cell r="D6153">
            <v>26.49</v>
          </cell>
        </row>
        <row r="6154">
          <cell r="A6154">
            <v>87026</v>
          </cell>
          <cell r="B6154" t="str">
            <v>GRADE DE DISCO REBOCÁVEL COM 20 DISCOS 24" X 6 MM COM PNEUS PARA TRANSPORTE - JUROS. AF_06/2014</v>
          </cell>
          <cell r="C6154" t="str">
            <v>H</v>
          </cell>
          <cell r="D6154">
            <v>0.32</v>
          </cell>
        </row>
        <row r="6155">
          <cell r="A6155">
            <v>87242</v>
          </cell>
          <cell r="B6155" t="str">
            <v>REVESTIMENTO CERÂMICO PARA PAREDES EXTERNAS EM PASTILHAS DE PORCELANA 5 X 5 CM (PLACAS DE 30 X 30 CM), ALINHADAS A PRUMO, APLICADO EM PANOS COM VÃOS. AF_06/2014</v>
          </cell>
          <cell r="C6155" t="str">
            <v>M2</v>
          </cell>
          <cell r="D6155">
            <v>163.85</v>
          </cell>
        </row>
        <row r="6156">
          <cell r="A6156">
            <v>87243</v>
          </cell>
          <cell r="B6156" t="str">
            <v>REVESTIMENTO CERÂMICO PARA PAREDES EXTERNAS EM PASTILHAS DE PORCELANA 5 X 5 CM (PLACAS DE 30 X 30 CM), ALINHADAS A PRUMO, APLICADO EM PANOS SEM VÃOS. AF_06/2014</v>
          </cell>
          <cell r="C6156" t="str">
            <v>M2</v>
          </cell>
          <cell r="D6156">
            <v>150.69999999999999</v>
          </cell>
        </row>
        <row r="6157">
          <cell r="A6157">
            <v>87244</v>
          </cell>
          <cell r="B6157" t="str">
            <v>REVESTIMENTO CERÂMICO PARA PAREDES EXTERNAS EM PASTILHAS DE PORCELANA 5 X 5 CM (PLACAS DE 30 X 30 CM), ALINHADAS A PRUMO, APLICADO EM SUPERFÍCIES EXTERNAS DA SACADA. AF_06/2014</v>
          </cell>
          <cell r="C6157" t="str">
            <v>M2</v>
          </cell>
          <cell r="D6157">
            <v>158.87</v>
          </cell>
        </row>
        <row r="6158">
          <cell r="A6158">
            <v>87245</v>
          </cell>
          <cell r="B6158" t="str">
            <v>REVESTIMENTO CERÂMICO PARA PAREDES EXTERNAS EM PASTILHAS DE PORCELANA 5 X 5 CM (PLACAS DE 30 X 30 CM), ALINHADAS A PRUMO, APLICADO EM SUPERFÍCIES INTERNAS DA SACADA. AF_06/2014</v>
          </cell>
          <cell r="C6158" t="str">
            <v>M2</v>
          </cell>
          <cell r="D6158">
            <v>190.23</v>
          </cell>
        </row>
        <row r="6159">
          <cell r="A6159">
            <v>87246</v>
          </cell>
          <cell r="B6159" t="str">
            <v>REVESTIMENTO CERÂMICO PARA PISO COM PLACAS TIPO ESMALTADA EXTRA DE DIMENSÕES 35X35 CM APLICADA EM AMBIENTES DE ÁREA MENOR QUE 5 M2. AF_06/2014</v>
          </cell>
          <cell r="C6159" t="str">
            <v>M2</v>
          </cell>
          <cell r="D6159">
            <v>32.94</v>
          </cell>
        </row>
        <row r="6160">
          <cell r="A6160">
            <v>87247</v>
          </cell>
          <cell r="B6160" t="str">
            <v>REVESTIMENTO CERÂMICO PARA PISO COM PLACAS TIPO ESMALTADA EXTRA DE DIMENSÕES 35X35 CM APLICADA EM AMBIENTES DE ÁREA ENTRE 5 M2 E 10 M2. AF_06/2014</v>
          </cell>
          <cell r="C6160" t="str">
            <v>M2</v>
          </cell>
          <cell r="D6160">
            <v>28.42</v>
          </cell>
        </row>
        <row r="6161">
          <cell r="A6161">
            <v>87248</v>
          </cell>
          <cell r="B6161" t="str">
            <v>REVESTIMENTO CERÂMICO PARA PISO COM PLACAS TIPO ESMALTADA EXTRA DE DIMENSÕES 35X35 CM APLICADA EM AMBIENTES DE ÁREA MAIOR QUE 10 M2. AF_06/2014</v>
          </cell>
          <cell r="C6161" t="str">
            <v>M2</v>
          </cell>
          <cell r="D6161">
            <v>24.65</v>
          </cell>
        </row>
        <row r="6162">
          <cell r="A6162">
            <v>87249</v>
          </cell>
          <cell r="B6162" t="str">
            <v>REVESTIMENTO CERÂMICO PARA PISO COM PLACAS TIPO ESMALTADA EXTRA DE DIMENSÕES 45X45 CM APLICADA EM AMBIENTES DE ÁREA MENOR QUE 5 M2. AF_06/2014</v>
          </cell>
          <cell r="C6162" t="str">
            <v>M2</v>
          </cell>
          <cell r="D6162">
            <v>37.33</v>
          </cell>
        </row>
        <row r="6163">
          <cell r="A6163">
            <v>87250</v>
          </cell>
          <cell r="B6163" t="str">
            <v>REVESTIMENTO CERÂMICO PARA PISO COM PLACAS TIPO ESMALTADA EXTRA DE DIMENSÕES 45X45 CM APLICADA EM AMBIENTES DE ÁREA ENTRE 5 M2 E 10 M2. AF_06/2014</v>
          </cell>
          <cell r="C6163" t="str">
            <v>M2</v>
          </cell>
          <cell r="D6163">
            <v>30.17</v>
          </cell>
        </row>
        <row r="6164">
          <cell r="A6164">
            <v>87251</v>
          </cell>
          <cell r="B6164" t="str">
            <v>REVESTIMENTO CERÂMICO PARA PISO COM PLACAS TIPO ESMALTADA EXTRA DE DIMENSÕES 45X45 CM APLICADA EM AMBIENTES DE ÁREA MAIOR QUE 10 M2. AF_06/2014</v>
          </cell>
          <cell r="C6164" t="str">
            <v>M2</v>
          </cell>
          <cell r="D6164">
            <v>25.47</v>
          </cell>
        </row>
        <row r="6165">
          <cell r="A6165">
            <v>87255</v>
          </cell>
          <cell r="B6165" t="str">
            <v>REVESTIMENTO CERÂMICO PARA PISO COM PLACAS TIPO ESMALTADA EXTRA DE DIMENSÕES 60X60 CM APLICADA EM AMBIENTES DE ÁREA MENOR QUE 5 M2. AF_06/2014</v>
          </cell>
          <cell r="C6165" t="str">
            <v>M2</v>
          </cell>
          <cell r="D6165">
            <v>57.8</v>
          </cell>
        </row>
        <row r="6166">
          <cell r="A6166">
            <v>87256</v>
          </cell>
          <cell r="B6166" t="str">
            <v>REVESTIMENTO CERÂMICO PARA PISO COM PLACAS TIPO ESMALTADA EXTRA DE DIMENSÕES 60X60 CM APLICADA EM AMBIENTES DE ÁREA ENTRE 5 M2 E 10 M2. AF_06/2014</v>
          </cell>
          <cell r="C6166" t="str">
            <v>M2</v>
          </cell>
          <cell r="D6166">
            <v>49.42</v>
          </cell>
        </row>
        <row r="6167">
          <cell r="A6167">
            <v>87257</v>
          </cell>
          <cell r="B6167" t="str">
            <v>REVESTIMENTO CERÂMICO PARA PISO COM PLACAS TIPO ESMALTADA EXTRA DE DIMENSÕES 60X60 CM APLICADA EM AMBIENTES DE ÁREA MAIOR QUE 10 M2. AF_06/2014</v>
          </cell>
          <cell r="C6167" t="str">
            <v>M2</v>
          </cell>
          <cell r="D6167">
            <v>43.94</v>
          </cell>
        </row>
        <row r="6168">
          <cell r="A6168">
            <v>87258</v>
          </cell>
          <cell r="B6168" t="str">
            <v>REVESTIMENTO CERÂMICO PARA PISO COM PLACAS TIPO PORCELANATO DE DIMENSÕES 45X45 CM APLICADA EM AMBIENTES DE ÁREA MENOR QUE 5 M². AF_06/2014</v>
          </cell>
          <cell r="C6168" t="str">
            <v>M2</v>
          </cell>
          <cell r="D6168">
            <v>77.83</v>
          </cell>
        </row>
        <row r="6169">
          <cell r="A6169">
            <v>87259</v>
          </cell>
          <cell r="B6169" t="str">
            <v>REVESTIMENTO CERÂMICO PARA PISO COM PLACAS TIPO PORCELANATO DE DIMENSÕES 45X45 CM APLICADA EM AMBIENTES DE ÁREA ENTRE 5 M² E 10 M². AF_06/2014</v>
          </cell>
          <cell r="C6169" t="str">
            <v>M2</v>
          </cell>
          <cell r="D6169">
            <v>69.900000000000006</v>
          </cell>
        </row>
        <row r="6170">
          <cell r="A6170">
            <v>87260</v>
          </cell>
          <cell r="B6170" t="str">
            <v>REVESTIMENTO CERÂMICO PARA PISO COM PLACAS TIPO PORCELANATO DE DIMENSÕES 45X45 CM APLICADA EM AMBIENTES DE ÁREA MAIOR QUE 10 M². AF_06/2014</v>
          </cell>
          <cell r="C6170" t="str">
            <v>M2</v>
          </cell>
          <cell r="D6170">
            <v>65.12</v>
          </cell>
        </row>
        <row r="6171">
          <cell r="A6171">
            <v>87261</v>
          </cell>
          <cell r="B6171" t="str">
            <v>REVESTIMENTO CERÂMICO PARA PISO COM PLACAS TIPO PORCELANATO DE DIMENSÕES 60X60 CM APLICADA EM AMBIENTES DE ÁREA MENOR QUE 5 M². AF_06/2014</v>
          </cell>
          <cell r="C6171" t="str">
            <v>M2</v>
          </cell>
          <cell r="D6171">
            <v>88.47</v>
          </cell>
        </row>
        <row r="6172">
          <cell r="A6172">
            <v>87262</v>
          </cell>
          <cell r="B6172" t="str">
            <v>REVESTIMENTO CERÂMICO PARA PISO COM PLACAS TIPO PORCELANATO DE DIMENSÕES 60X60 CM APLICADA EM AMBIENTES DE ÁREA ENTRE 5 M² E 10 M². AF_06/2014</v>
          </cell>
          <cell r="C6172" t="str">
            <v>M2</v>
          </cell>
          <cell r="D6172">
            <v>79.41</v>
          </cell>
        </row>
        <row r="6173">
          <cell r="A6173">
            <v>87263</v>
          </cell>
          <cell r="B6173" t="str">
            <v>REVESTIMENTO CERÂMICO PARA PISO COM PLACAS TIPO PORCELANATO DE DIMENSÕES 60X60 CM APLICADA EM AMBIENTES DE ÁREA MAIOR QUE 10 M². AF_06/2014</v>
          </cell>
          <cell r="C6173" t="str">
            <v>M2</v>
          </cell>
          <cell r="D6173">
            <v>73.77</v>
          </cell>
        </row>
        <row r="6174">
          <cell r="A6174">
            <v>87264</v>
          </cell>
          <cell r="B6174" t="str">
            <v>REVESTIMENTO CERÂMICO PARA PAREDES INTERNAS COM PLACAS TIPO ESMALTADA EXTRA DE DIMENSÕES 20X20 CM APLICADAS EM AMBIENTES DE ÁREA MENOR QUE 5 M² NA ALTURA INTEIRA DAS PAREDES. AF_06/2014</v>
          </cell>
          <cell r="C6174" t="str">
            <v>M2</v>
          </cell>
          <cell r="D6174">
            <v>55.17</v>
          </cell>
        </row>
        <row r="6175">
          <cell r="A6175">
            <v>87265</v>
          </cell>
          <cell r="B6175" t="str">
            <v>REVESTIMENTO CERÂMICO PARA PAREDES INTERNAS COM PLACAS TIPO ESMALTADA EXTRA DE DIMENSÕES 20X20 CM APLICADAS EM AMBIENTES DE ÁREA MAIOR QUE 5 M² NA ALTURA INTEIRA DAS PAREDES. AF_06/2014</v>
          </cell>
          <cell r="C6175" t="str">
            <v>M2</v>
          </cell>
          <cell r="D6175">
            <v>49.89</v>
          </cell>
        </row>
        <row r="6176">
          <cell r="A6176">
            <v>87266</v>
          </cell>
          <cell r="B6176" t="str">
            <v>REVESTIMENTO CERÂMICO PARA PAREDES INTERNAS COM PLACAS TIPO ESMALTADA EXTRA DE DIMENSÕES 20X20 CM APLICADAS EM AMBIENTES DE ÁREA MENOR QUE 5 M² A MEIA ALTURA DAS PAREDES. AF_06/2014</v>
          </cell>
          <cell r="C6176" t="str">
            <v>M2</v>
          </cell>
          <cell r="D6176">
            <v>57.03</v>
          </cell>
        </row>
        <row r="6177">
          <cell r="A6177">
            <v>87267</v>
          </cell>
          <cell r="B6177" t="str">
            <v>REVESTIMENTO CERÂMICO PARA PAREDES INTERNAS COM PLACAS TIPO ESMALTADA EXTRA DE DIMENSÕES 20X20 CM APLICADAS EM AMBIENTES DE ÁREA MAIOR QUE 5 M² A MEIA ALTURA DAS PAREDES. AF_06/2014</v>
          </cell>
          <cell r="C6177" t="str">
            <v>M2</v>
          </cell>
          <cell r="D6177">
            <v>54.71</v>
          </cell>
        </row>
        <row r="6178">
          <cell r="A6178">
            <v>87268</v>
          </cell>
          <cell r="B6178" t="str">
            <v>REVESTIMENTO CERÂMICO PARA PAREDES INTERNAS COM PLACAS TIPO ESMALTADA EXTRA DE DIMENSÕES 25X35 CM APLICADAS EM AMBIENTES DE ÁREA MENOR QUE 5 M² NA ALTURA INTEIRA DAS PAREDES. AF_06/2014</v>
          </cell>
          <cell r="C6178" t="str">
            <v>M2</v>
          </cell>
          <cell r="D6178">
            <v>58.49</v>
          </cell>
        </row>
        <row r="6179">
          <cell r="A6179">
            <v>87269</v>
          </cell>
          <cell r="B6179" t="str">
            <v>REVESTIMENTO CERÂMICO PARA PAREDES INTERNAS COM PLACAS TIPO ESMALTADA EXTRA DE DIMENSÕES 25X35 CM APLICADAS EM AMBIENTES DE ÁREA MAIOR QUE 5 M² NA ALTURA INTEIRA DAS PAREDES. AF_06/2014</v>
          </cell>
          <cell r="C6179" t="str">
            <v>M2</v>
          </cell>
          <cell r="D6179">
            <v>52.72</v>
          </cell>
        </row>
        <row r="6180">
          <cell r="A6180">
            <v>87270</v>
          </cell>
          <cell r="B6180" t="str">
            <v>REVESTIMENTO CERÂMICO PARA PAREDES INTERNAS COM PLACAS TIPO ESMALTADA EXTRA DE DIMENSÕES 25X35 CM APLICADAS EM AMBIENTES DE ÁREA MENOR QUE 5 M² A MEIA ALTURA DAS PAREDES. AF_06/2014</v>
          </cell>
          <cell r="C6180" t="str">
            <v>M2</v>
          </cell>
          <cell r="D6180">
            <v>60.04</v>
          </cell>
        </row>
        <row r="6181">
          <cell r="A6181">
            <v>87271</v>
          </cell>
          <cell r="B6181" t="str">
            <v>REVESTIMENTO CERÂMICO PARA PAREDES INTERNAS COM PLACAS TIPO ESMALTADA EXTRA DE DIMENSÕES 25X35 CM APLICADAS EM AMBIENTES DE ÁREA MAIOR QUE 5 M² A MEIA ALTURA DAS PAREDES. AF_06/2014</v>
          </cell>
          <cell r="C6181" t="str">
            <v>M2</v>
          </cell>
          <cell r="D6181">
            <v>57.24</v>
          </cell>
        </row>
        <row r="6182">
          <cell r="A6182">
            <v>87272</v>
          </cell>
          <cell r="B6182" t="str">
            <v>REVESTIMENTO CERÂMICO PARA PAREDES INTERNAS COM PLACAS TIPO ESMALTADA EXTRA  DE DIMENSÕES 33X45 CM APLICADAS EM AMBIENTES DE ÁREA MENOR QUE 5 M² NA ALTURA INTEIRA DAS PAREDES. AF_06/2014</v>
          </cell>
          <cell r="C6182" t="str">
            <v>M2</v>
          </cell>
          <cell r="D6182">
            <v>61.58</v>
          </cell>
        </row>
        <row r="6183">
          <cell r="A6183">
            <v>87273</v>
          </cell>
          <cell r="B6183" t="str">
            <v>REVESTIMENTO CERÂMICO PARA PAREDES INTERNAS COM PLACAS TIPO ESMALTADA EXTRA DE DIMENSÕES 33X45 CM APLICADAS EM AMBIENTES DE ÁREA MAIOR QUE 5 M² NA ALTURA INTEIRA DAS PAREDES. AF_06/2014</v>
          </cell>
          <cell r="C6183" t="str">
            <v>M2</v>
          </cell>
          <cell r="D6183">
            <v>54.58</v>
          </cell>
        </row>
        <row r="6184">
          <cell r="A6184">
            <v>87274</v>
          </cell>
          <cell r="B6184" t="str">
            <v>REVESTIMENTO CERÂMICO PARA PAREDES INTERNAS COM PLACAS TIPO ESMALTADA EXTRA DE DIMENSÕES 33X45 CM APLICADAS EM AMBIENTES DE ÁREA MENOR QUE 5 M² A MEIA ALTURA DAS PAREDES. AF_06/2014</v>
          </cell>
          <cell r="C6184" t="str">
            <v>M2</v>
          </cell>
          <cell r="D6184">
            <v>62.67</v>
          </cell>
        </row>
        <row r="6185">
          <cell r="A6185">
            <v>87275</v>
          </cell>
          <cell r="B6185" t="str">
            <v>REVESTIMENTO CERÂMICO PARA PAREDES INTERNAS COM PLACAS TIPO ESMALTADA EXTRA  DE DIMENSÕES 33X45 CM APLICADAS EM AMBIENTES DE ÁREA MAIOR QUE 5 M² A MEIA ALTURA DAS PAREDES. AF_06/2014</v>
          </cell>
          <cell r="C6185" t="str">
            <v>M2</v>
          </cell>
          <cell r="D6185">
            <v>60.34</v>
          </cell>
        </row>
        <row r="6186">
          <cell r="A6186">
            <v>87280</v>
          </cell>
          <cell r="B6186" t="str">
            <v>ARGAMASSA TRAÇO 1:7 (CIMENTO E AREIA MÉDIA) COM ADIÇÃO DE PLASTIFICANTE PARA EMBOÇO/MASSA ÚNICA/ASSENTAMENTO DE ALVENARIA DE VEDAÇÃO, PREPARO MECÂNICO COM BETONEIRA 400 L. AF_06/2014</v>
          </cell>
          <cell r="C6186" t="str">
            <v>M3</v>
          </cell>
          <cell r="D6186">
            <v>284.24</v>
          </cell>
        </row>
        <row r="6187">
          <cell r="A6187">
            <v>87281</v>
          </cell>
          <cell r="B6187" t="str">
            <v>ARGAMASSA TRAÇO 1:7 (CIMENTO E AREIA MÉDIA) COM ADIÇÃO DE PLASTIFICANTE PARA EMBOÇO/MASSA ÚNICA/ASSENTAMENTO DE ALVENARIA DE VEDAÇÃO, PREPARO MECÂNICO COM BETONEIRA 600 L. AF_06/2014</v>
          </cell>
          <cell r="C6187" t="str">
            <v>M3</v>
          </cell>
          <cell r="D6187">
            <v>280.56</v>
          </cell>
        </row>
        <row r="6188">
          <cell r="A6188">
            <v>87283</v>
          </cell>
          <cell r="B6188" t="str">
            <v>ARGAMASSA TRAÇO 1:6 (CIMENTO E AREIA MÉDIA) COM ADIÇÃO DE PLASTIFICANTE PARA EMBOÇO/MASSA ÚNICA/ASSENTAMENTO DE ALVENARIA DE VEDAÇÃO, PREPARO MECÂNICO COM BETONEIRA 400 L. AF_06/2014</v>
          </cell>
          <cell r="C6188" t="str">
            <v>M3</v>
          </cell>
          <cell r="D6188">
            <v>306.16000000000003</v>
          </cell>
        </row>
        <row r="6189">
          <cell r="A6189">
            <v>87284</v>
          </cell>
          <cell r="B6189" t="str">
            <v>ARGAMASSA TRAÇO 1:6 (CIMENTO E AREIA MÉDIA) COM ADIÇÃO DE PLASTIFICANTE PARA EMBOÇO/MASSA ÚNICA/ASSENTAMENTO DE ALVENARIA DE VEDAÇÃO, PREPARO MECÂNICO COM BETONEIRA 600 L. AF_06/2014</v>
          </cell>
          <cell r="C6189" t="str">
            <v>M3</v>
          </cell>
          <cell r="D6189">
            <v>288.74</v>
          </cell>
        </row>
        <row r="6190">
          <cell r="A6190">
            <v>87286</v>
          </cell>
          <cell r="B6190" t="str">
            <v>ARGAMASSA TRAÇO 1:1:6 (CIMENTO, CAL E AREIA MÉDIA) PARA EMBOÇO/MASSA ÚNICA/ASSENTAMENTO DE ALVENARIA DE VEDAÇÃO, PREPARO MECÂNICO COM BETONEIRA 400 L. AF_06/2014</v>
          </cell>
          <cell r="C6190" t="str">
            <v>M3</v>
          </cell>
          <cell r="D6190">
            <v>289.24</v>
          </cell>
        </row>
        <row r="6191">
          <cell r="A6191">
            <v>87287</v>
          </cell>
          <cell r="B6191" t="str">
            <v>ARGAMASSA TRAÇO 1:1:6 (CIMENTO, CAL E AREIA MÉDIA) PARA EMBOÇO/MASSA ÚNICA/ASSENTAMENTO DE ALVENARIA DE VEDAÇÃO, PREPARO MECÂNICO COM BETONEIRA 600 L. AF_06/2014</v>
          </cell>
          <cell r="C6191" t="str">
            <v>M3</v>
          </cell>
          <cell r="D6191">
            <v>349.82</v>
          </cell>
        </row>
        <row r="6192">
          <cell r="A6192">
            <v>87289</v>
          </cell>
          <cell r="B6192" t="str">
            <v>ARGAMASSA TRAÇO 1:1,5:7,5 (CIMENTO, CAL E AREIA MÉDIA) PARA EMBOÇO/MASSA ÚNICA/ASSENTAMENTO DE ALVENARIA DE VEDAÇÃO, PREPARO MECÂNICO COM BETONEIRA 400 L. AF_06/2014</v>
          </cell>
          <cell r="C6192" t="str">
            <v>M3</v>
          </cell>
          <cell r="D6192">
            <v>338.23</v>
          </cell>
        </row>
        <row r="6193">
          <cell r="A6193">
            <v>87290</v>
          </cell>
          <cell r="B6193" t="str">
            <v>ARGAMASSA TRAÇO 1:1,5:7,5 (CIMENTO, CAL E AREIA MÉDIA) PARA EMBOÇO/MASSA ÚNICA/ASSENTAMENTO DE ALVENARIA DE VEDAÇÃO, PREPARO MECÂNICO COM BETONEIRA 600 L. AF_06/2014</v>
          </cell>
          <cell r="C6193" t="str">
            <v>M3</v>
          </cell>
          <cell r="D6193">
            <v>333.9</v>
          </cell>
        </row>
        <row r="6194">
          <cell r="A6194">
            <v>87292</v>
          </cell>
          <cell r="B6194" t="str">
            <v>ARGAMASSA TRAÇO 1:2:8 (CIMENTO, CAL E AREIA MÉDIA) PARA EMBOÇO/MASSA ÚNICA/ASSENTAMENTO DE ALVENARIA DE VEDAÇÃO, PREPARO MECÂNICO COM BETONEIRA 400 L. AF_06/2014</v>
          </cell>
          <cell r="C6194" t="str">
            <v>M3</v>
          </cell>
          <cell r="D6194">
            <v>351.38</v>
          </cell>
        </row>
        <row r="6195">
          <cell r="A6195">
            <v>87294</v>
          </cell>
          <cell r="B6195" t="str">
            <v>ARGAMASSA TRAÇO 1:2:9 (CIMENTO, CAL E AREIA MÉDIA) PARA EMBOÇO/MASSA ÚNICA/ASSENTAMENTO DE ALVENARIA DE VEDAÇÃO, PREPARO MECÂNICO COM BETONEIRA 600 L. AF_06/2014</v>
          </cell>
          <cell r="C6195" t="str">
            <v>M3</v>
          </cell>
          <cell r="D6195">
            <v>334.24</v>
          </cell>
        </row>
        <row r="6196">
          <cell r="A6196">
            <v>87295</v>
          </cell>
          <cell r="B6196" t="str">
            <v>ARGAMASSA TRAÇO 1:3:12 (CIMENTO, CAL E AREIA MÉDIA) PARA EMBOÇO/MASSA ÚNICA/ASSENTAMENTO DE ALVENARIA DE VEDAÇÃO, PREPARO MECÂNICO COM BETONEIRA 400 L. AF_06/2014</v>
          </cell>
          <cell r="C6196" t="str">
            <v>M3</v>
          </cell>
          <cell r="D6196">
            <v>340.16</v>
          </cell>
        </row>
        <row r="6197">
          <cell r="A6197">
            <v>87296</v>
          </cell>
          <cell r="B6197" t="str">
            <v>ARGAMASSA TRAÇO 1:3:12 (CIMENTO, CAL E AREIA MÉDIA) PARA EMBOÇO/MASSA ÚNICA/ASSENTAMENTO DE ALVENARIA DE VEDAÇÃO, PREPARO MECÂNICO COM BETONEIRA 600 L. AF_06/2014</v>
          </cell>
          <cell r="C6197" t="str">
            <v>M3</v>
          </cell>
          <cell r="D6197">
            <v>322.58</v>
          </cell>
        </row>
        <row r="6198">
          <cell r="A6198">
            <v>87298</v>
          </cell>
          <cell r="B6198" t="str">
            <v>ARGAMASSA TRAÇO 1:3 (CIMENTO E AREIA MÉDIA) PARA CONTRAPISO, PREPARO MECÂNICO COM BETONEIRA 400 L. AF_06/2014</v>
          </cell>
          <cell r="C6198" t="str">
            <v>M3</v>
          </cell>
          <cell r="D6198">
            <v>432.56</v>
          </cell>
        </row>
        <row r="6199">
          <cell r="A6199">
            <v>87299</v>
          </cell>
          <cell r="B6199" t="str">
            <v>ARGAMASSA TRAÇO 1:3 (CIMENTO E AREIA MÉDIA) PARA CONTRAPISO, PREPARO MECÂNICO COM BETONEIRA 600 L. AF_06/2014</v>
          </cell>
          <cell r="C6199" t="str">
            <v>M3</v>
          </cell>
          <cell r="D6199">
            <v>419.65</v>
          </cell>
        </row>
        <row r="6200">
          <cell r="A6200">
            <v>87301</v>
          </cell>
          <cell r="B6200" t="str">
            <v>ARGAMASSA TRAÇO 1:4 (CIMENTO E AREIA MÉDIA) PARA CONTRAPISO, PREPARO MECÂNICO COM BETONEIRA 400 L. AF_06/2014</v>
          </cell>
          <cell r="C6200" t="str">
            <v>M3</v>
          </cell>
          <cell r="D6200">
            <v>385.41</v>
          </cell>
        </row>
        <row r="6201">
          <cell r="A6201">
            <v>87302</v>
          </cell>
          <cell r="B6201" t="str">
            <v>ARGAMASSA TRAÇO 1:4 (CIMENTO E AREIA MÉDIA) PARA CONTRAPISO, PREPARO MECÂNICO COM BETONEIRA 600 L. AF_06/2014</v>
          </cell>
          <cell r="C6201" t="str">
            <v>M3</v>
          </cell>
          <cell r="D6201">
            <v>374.94</v>
          </cell>
        </row>
        <row r="6202">
          <cell r="A6202">
            <v>87304</v>
          </cell>
          <cell r="B6202" t="str">
            <v>ARGAMASSA TRAÇO 1:5 (CIMENTO E AREIA MÉDIA) PARA CONTRAPISO, PREPARO MECÂNICO COM BETONEIRA 400 L. AF_06/2014</v>
          </cell>
          <cell r="C6202" t="str">
            <v>M3</v>
          </cell>
          <cell r="D6202">
            <v>357.78</v>
          </cell>
        </row>
        <row r="6203">
          <cell r="A6203">
            <v>87305</v>
          </cell>
          <cell r="B6203" t="str">
            <v>ARGAMASSA TRAÇO 1:5 (CIMENTO E AREIA MÉDIA) PARA CONTRAPISO, PREPARO MECÂNICO COM BETONEIRA 600 L. AF_06/2014</v>
          </cell>
          <cell r="C6203" t="str">
            <v>M3</v>
          </cell>
          <cell r="D6203">
            <v>346.96</v>
          </cell>
        </row>
        <row r="6204">
          <cell r="A6204">
            <v>87307</v>
          </cell>
          <cell r="B6204" t="str">
            <v>ARGAMASSA TRAÇO 1:6 (CIMENTO E AREIA MÉDIA) PARA CONTRAPISO, PREPARO MECÂNICO COM BETONEIRA 400 L. AF_06/2014</v>
          </cell>
          <cell r="C6204" t="str">
            <v>M3</v>
          </cell>
          <cell r="D6204">
            <v>332.93</v>
          </cell>
        </row>
        <row r="6205">
          <cell r="A6205">
            <v>87308</v>
          </cell>
          <cell r="B6205" t="str">
            <v>ARGAMASSA TRAÇO 1:6 (CIMENTO E AREIA MÉDIA) PARA CONTRAPISO, PREPARO MECÂNICO COM BETONEIRA 600 L. AF_06/2014</v>
          </cell>
          <cell r="C6205" t="str">
            <v>M3</v>
          </cell>
          <cell r="D6205">
            <v>323.86</v>
          </cell>
        </row>
        <row r="6206">
          <cell r="A6206">
            <v>87310</v>
          </cell>
          <cell r="B6206" t="str">
            <v>ARGAMASSA TRAÇO 1:5 (CIMENTO E AREIA GROSSA) PARA CHAPISCO CONVENCIONAL, PREPARO MECÂNICO COM BETONEIRA 400 L. AF_06/2014</v>
          </cell>
          <cell r="C6206" t="str">
            <v>M3</v>
          </cell>
          <cell r="D6206">
            <v>267.58</v>
          </cell>
        </row>
        <row r="6207">
          <cell r="A6207">
            <v>87311</v>
          </cell>
          <cell r="B6207" t="str">
            <v>ARGAMASSA TRAÇO 1:5 (CIMENTO E AREIA GROSSA) PARA CHAPISCO CONVENCIONAL, PREPARO MECÂNICO COM BETONEIRA 600 L. AF_06/2014</v>
          </cell>
          <cell r="C6207" t="str">
            <v>M3</v>
          </cell>
          <cell r="D6207">
            <v>261.3</v>
          </cell>
        </row>
        <row r="6208">
          <cell r="A6208">
            <v>87313</v>
          </cell>
          <cell r="B6208" t="str">
            <v>ARGAMASSA TRAÇO 1:3 (CIMENTO E AREIA GROSSA) PARA CHAPISCO CONVENCIONAL, PREPARO MECÂNICO COM BETONEIRA 400 L. AF_06/2014</v>
          </cell>
          <cell r="C6208" t="str">
            <v>M3</v>
          </cell>
          <cell r="D6208">
            <v>324.56</v>
          </cell>
        </row>
        <row r="6209">
          <cell r="A6209">
            <v>87314</v>
          </cell>
          <cell r="B6209" t="str">
            <v>ARGAMASSA TRAÇO 1:3 (CIMENTO E AREIA GROSSA) PARA CHAPISCO CONVENCIONAL, PREPARO MECÂNICO COM BETONEIRA 600 L. AF_06/2014</v>
          </cell>
          <cell r="C6209" t="str">
            <v>M3</v>
          </cell>
          <cell r="D6209">
            <v>319.13</v>
          </cell>
        </row>
        <row r="6210">
          <cell r="A6210">
            <v>87316</v>
          </cell>
          <cell r="B6210" t="str">
            <v>ARGAMASSA TRAÇO 1:4 (CIMENTO E AREIA GROSSA) PARA CHAPISCO CONVENCIONAL, PREPARO MECÂNICO COM BETONEIRA 400 L. AF_06/2014</v>
          </cell>
          <cell r="C6210" t="str">
            <v>M3</v>
          </cell>
          <cell r="D6210">
            <v>294.75</v>
          </cell>
        </row>
        <row r="6211">
          <cell r="A6211">
            <v>87317</v>
          </cell>
          <cell r="B6211" t="str">
            <v>ARGAMASSA TRAÇO 1:4 (CIMENTO E AREIA GROSSA) PARA CHAPISCO CONVENCIONAL, PREPARO MECÂNICO COM BETONEIRA 600 L. AF_06/2014</v>
          </cell>
          <cell r="C6211" t="str">
            <v>M3</v>
          </cell>
          <cell r="D6211">
            <v>284.99</v>
          </cell>
        </row>
        <row r="6212">
          <cell r="A6212">
            <v>87319</v>
          </cell>
          <cell r="B6212" t="str">
            <v>ARGAMASSA TRAÇO 1:5 (CIMENTO E AREIA GROSSA) COM ADIÇÃO DE EMULSÃO POLIMÉRICA PARA CHAPISCO ROLADO, PREPARO MECÂNICO COM BETONEIRA 400 L. AF_06/2014</v>
          </cell>
          <cell r="C6212" t="str">
            <v>M3</v>
          </cell>
          <cell r="D6212">
            <v>1810.77</v>
          </cell>
        </row>
        <row r="6213">
          <cell r="A6213">
            <v>87320</v>
          </cell>
          <cell r="B6213" t="str">
            <v>ARGAMASSA TRAÇO 1:5 (CIMENTO E AREIA GROSSA) COM ADIÇÃO DE EMULSÃO POLIMÉRICA PARA CHAPISCO ROLADO, PREPARO MECÂNICO COM BETONEIRA 600 L. AF_06/2014</v>
          </cell>
          <cell r="C6213" t="str">
            <v>M3</v>
          </cell>
          <cell r="D6213">
            <v>1811.61</v>
          </cell>
        </row>
        <row r="6214">
          <cell r="A6214">
            <v>87322</v>
          </cell>
          <cell r="B6214" t="str">
            <v>ARGAMASSA TRAÇO 1:3 (CIMENTO E AREIA GROSSA) COM ADIÇÃO DE EMULSÃO POLIMÉRICA PARA CHAPISCO ROLADO, PREPARO MECÂNICO COM BETONEIRA 400 L. AF_06/2014</v>
          </cell>
          <cell r="C6214" t="str">
            <v>M3</v>
          </cell>
          <cell r="D6214">
            <v>1870.31</v>
          </cell>
        </row>
        <row r="6215">
          <cell r="A6215">
            <v>87323</v>
          </cell>
          <cell r="B6215" t="str">
            <v>ARGAMASSA TRAÇO 1:3 (CIMENTO E AREIA GROSSA) COM ADIÇÃO DE EMULSÃO POLIMÉRICA PARA CHAPISCO ROLADO, PREPARO MECÂNICO COM BETONEIRA 600 L. AF_06/2014</v>
          </cell>
          <cell r="C6215" t="str">
            <v>M3</v>
          </cell>
          <cell r="D6215">
            <v>1858.84</v>
          </cell>
        </row>
        <row r="6216">
          <cell r="A6216">
            <v>87325</v>
          </cell>
          <cell r="B6216" t="str">
            <v>ARGAMASSA TRAÇO 1:4 (CIMENTO E AREIA GROSSA) COM ADIÇÃO DE EMULSÃO POLIMÉRICA PARA CHAPISCO ROLADO, PREPARO MECÂNICO COM BETONEIRA 400 L. AF_06/2014</v>
          </cell>
          <cell r="C6216" t="str">
            <v>M3</v>
          </cell>
          <cell r="D6216">
            <v>1834.97</v>
          </cell>
        </row>
        <row r="6217">
          <cell r="A6217">
            <v>87326</v>
          </cell>
          <cell r="B6217" t="str">
            <v>ARGAMASSA TRAÇO 1:4 (CIMENTO E AREIA GROSSA) COM ADIÇÃO DE EMULSÃO POLIMÉRICA PARA CHAPISCO ROLADO, PREPARO MECÂNICO COM BETONEIRA 600 L. AF_06/2014</v>
          </cell>
          <cell r="C6217" t="str">
            <v>M3</v>
          </cell>
          <cell r="D6217">
            <v>1829.42</v>
          </cell>
        </row>
        <row r="6218">
          <cell r="A6218">
            <v>87327</v>
          </cell>
          <cell r="B6218" t="str">
            <v>ARGAMASSA TRAÇO 1:7 (CIMENTO E AREIA MÉDIA) COM ADIÇÃO DE PLASTIFICANTE PARA EMBOÇO/MASSA ÚNICA/ASSENTAMENTO DE ALVENARIA DE VEDAÇÃO, PREPARO MECÂNICO COM MISTURADOR DE EIXO HORIZONTAL DE 300 KG. AF_06/2014</v>
          </cell>
          <cell r="C6218" t="str">
            <v>M3</v>
          </cell>
          <cell r="D6218">
            <v>301.39999999999998</v>
          </cell>
        </row>
        <row r="6219">
          <cell r="A6219">
            <v>87328</v>
          </cell>
          <cell r="B6219" t="str">
            <v>ARGAMASSA TRAÇO 1:7 (CIMENTO E AREIA MÉDIA) COM ADIÇÃO DE PLASTIFICANTE PARA EMBOÇO/MASSA ÚNICA/ASSENTAMENTO DE ALVENARIA DE VEDAÇÃO, PREPARO MECÂNICO COM MISTURADOR DE EIXO HORIZONTAL DE 600 KG. AF_06/2014</v>
          </cell>
          <cell r="C6219" t="str">
            <v>M3</v>
          </cell>
          <cell r="D6219">
            <v>267.87</v>
          </cell>
        </row>
        <row r="6220">
          <cell r="A6220">
            <v>87329</v>
          </cell>
          <cell r="B6220" t="str">
            <v>ARGAMASSA TRAÇO 1:6 (CIMENTO E AREIA MÉDIA) COM ADIÇÃO DE PLASTIFICANTE PARA EMBOÇO/MASSA ÚNICA/ASSENTAMENTO DE ALVENARIA DE VEDAÇÃO, PREPARO MECÂNICO COM MISTURADOR DE EIXO HORIZONTAL DE 300 KG. AF_06/2014</v>
          </cell>
          <cell r="C6220" t="str">
            <v>M3</v>
          </cell>
          <cell r="D6220">
            <v>324.58</v>
          </cell>
        </row>
        <row r="6221">
          <cell r="A6221">
            <v>87330</v>
          </cell>
          <cell r="B6221" t="str">
            <v>ARGAMASSA TRAÇO 1:6 (CIMENTO E AREIA MÉDIA) COM ADIÇÃO DE PLASTIFICANTE PARA EMBOÇO/MASSA ÚNICA/ASSENTAMENTO DE ALVENARIA DE VEDAÇÃO, PREPARO MECÂNICO COM MISTURADOR DE EIXO HORIZONTAL DE 600 KG. AF_06/2014</v>
          </cell>
          <cell r="C6221" t="str">
            <v>M3</v>
          </cell>
          <cell r="D6221">
            <v>288.38</v>
          </cell>
        </row>
        <row r="6222">
          <cell r="A6222">
            <v>87331</v>
          </cell>
          <cell r="B6222" t="str">
            <v>ARGAMASSA TRAÇO 1:1:6 (CIMENTO, CAL E AREIA MÉDIA) PARA EMBOÇO/MASSA ÚNICA/ASSENTAMENTO DE ALVENARIA DE VEDAÇÃO, PREPARO MECÂNICO COM MISTURADOR DE EIXO HORIZONTAL DE 300 KG. AF_06/2014</v>
          </cell>
          <cell r="C6222" t="str">
            <v>M3</v>
          </cell>
          <cell r="D6222">
            <v>369.98</v>
          </cell>
        </row>
        <row r="6223">
          <cell r="A6223">
            <v>87332</v>
          </cell>
          <cell r="B6223" t="str">
            <v>ARGAMASSA TRAÇO 1:1:6 (CIMENTO, CAL E AREIA MÉDIA) PARA EMBOÇO/MASSA ÚNICA/ASSENTAMENTO DE ALVENARIA DE VEDAÇÃO, PREPARO MECÂNICO COM MISTURADOR DE EIXO HORIZONTAL DE 600 KG. AF_06/2014</v>
          </cell>
          <cell r="C6223" t="str">
            <v>M3</v>
          </cell>
          <cell r="D6223">
            <v>334.16</v>
          </cell>
        </row>
        <row r="6224">
          <cell r="A6224">
            <v>87333</v>
          </cell>
          <cell r="B6224" t="str">
            <v>ARGAMASSA TRAÇO 1:1,5:7,5 (CIMENTO, CAL E AREIA MÉDIA) PARA EMBOÇO/MASSA ÚNICA/ASSENTAMENTO DE ALVENARIA DE VEDAÇÃO, PREPARO MECÂNICO COM MISTURADOR DE EIXO HORIZONTAL DE 300 KG. AF_06/2014</v>
          </cell>
          <cell r="C6224" t="str">
            <v>M3</v>
          </cell>
          <cell r="D6224">
            <v>344.09</v>
          </cell>
        </row>
        <row r="6225">
          <cell r="A6225">
            <v>87334</v>
          </cell>
          <cell r="B6225" t="str">
            <v>ARGAMASSA TRAÇO 1:1,5:7,5 (CIMENTO, CAL E AREIA MÉDIA) PARA EMBOÇO/MASSA ÚNICA/ASSENTAMENTO DE ALVENARIA DE VEDAÇÃO, PREPARO MECÂNICO COM MISTURADOR DE EIXO HORIZONTAL DE 600 KG. AF_06/2014</v>
          </cell>
          <cell r="C6225" t="str">
            <v>M3</v>
          </cell>
          <cell r="D6225">
            <v>317.64999999999998</v>
          </cell>
        </row>
        <row r="6226">
          <cell r="A6226">
            <v>87335</v>
          </cell>
          <cell r="B6226" t="str">
            <v>ARGAMASSA TRAÇO 1:2:8 (CIMENTO, CAL E AREIA MÉDIA) PARA EMBOÇO/MASSA ÚNICA/ASSENTAMENTO DE ALVENARIA DE VEDAÇÃO, PREPARO MECÂNICO COM MISTURADOR DE EIXO HORIZONTAL DE 300 KG. AF_06/2014</v>
          </cell>
          <cell r="C6226" t="str">
            <v>M3</v>
          </cell>
          <cell r="D6226">
            <v>348.44</v>
          </cell>
        </row>
        <row r="6227">
          <cell r="A6227">
            <v>87336</v>
          </cell>
          <cell r="B6227" t="str">
            <v>ARGAMASSA TRAÇO 1:2:8 (CIMENTO, CAL E AREIA MÉDIA) PARA EMBOÇO/MASSA ÚNICA/ASSENTAMENTO DE ALVENARIA DE VEDAÇÃO, PREPARO MECÂNICO COM MISTURADOR DE EIXO HORIZONTAL DE 600 KG. AF_06/2014</v>
          </cell>
          <cell r="C6227" t="str">
            <v>M3</v>
          </cell>
          <cell r="D6227">
            <v>328.82</v>
          </cell>
        </row>
        <row r="6228">
          <cell r="A6228">
            <v>87337</v>
          </cell>
          <cell r="B6228" t="str">
            <v>ARGAMASSA TRAÇO 1:2:9 (CIMENTO, CAL E AREIA MÉDIA) PARA EMBOÇO/MASSA ÚNICA/ASSENTAMENTO DE ALVENARIA DE VEDAÇÃO, PREPARO MECÂNICO COM MISTURADOR DE EIXO HORIZONTAL DE 300 KG. AF_06/2014</v>
          </cell>
          <cell r="C6228" t="str">
            <v>M3</v>
          </cell>
          <cell r="D6228">
            <v>332.28</v>
          </cell>
        </row>
        <row r="6229">
          <cell r="A6229">
            <v>87338</v>
          </cell>
          <cell r="B6229" t="str">
            <v>ARGAMASSA TRAÇO 1:3:12 (CIMENTO, CAL E AREIA MÉDIA) PARA EMBOÇO/MASSA ÚNICA/ASSENTAMENTO DE ALVENARIA DE VEDAÇÃO, PREPARO MECÂNICO COM MISTURADOR DE EIXO HORIZONTAL DE 600 KG. AF_06/2014</v>
          </cell>
          <cell r="C6229" t="str">
            <v>M3</v>
          </cell>
          <cell r="D6229">
            <v>319.38</v>
          </cell>
        </row>
        <row r="6230">
          <cell r="A6230">
            <v>87339</v>
          </cell>
          <cell r="B6230" t="str">
            <v>ARGAMASSA TRAÇO 1:3 (CIMENTO E AREIA MÉDIA) PARA CONTRAPISO, PREPARO MECÂNICO COM MISTURADOR DE EIXO HORIZONTAL DE 160 KG. AF_06/2014</v>
          </cell>
          <cell r="C6230" t="str">
            <v>M3</v>
          </cell>
          <cell r="D6230">
            <v>502.6</v>
          </cell>
        </row>
        <row r="6231">
          <cell r="A6231">
            <v>87340</v>
          </cell>
          <cell r="B6231" t="str">
            <v>ARGAMASSA TRAÇO 1:3 (CIMENTO E AREIA MÉDIA) PARA CONTRAPISO, PREPARO MECÂNICO COM MISTURADOR DE EIXO HORIZONTAL DE 300 KG. AF_06/2014</v>
          </cell>
          <cell r="C6231" t="str">
            <v>M3</v>
          </cell>
          <cell r="D6231">
            <v>422.42</v>
          </cell>
        </row>
        <row r="6232">
          <cell r="A6232">
            <v>87341</v>
          </cell>
          <cell r="B6232" t="str">
            <v>ARGAMASSA TRAÇO 1:3 (CIMENTO E AREIA MÉDIA) PARA CONTRAPISO, PREPARO MECÂNICO COM MISTURADOR DE EIXO HORIZONTAL DE 600 KG. AF_06/2014</v>
          </cell>
          <cell r="C6232" t="str">
            <v>M3</v>
          </cell>
          <cell r="D6232">
            <v>407.08</v>
          </cell>
        </row>
        <row r="6233">
          <cell r="A6233">
            <v>87342</v>
          </cell>
          <cell r="B6233" t="str">
            <v>ARGAMASSA TRAÇO 1:4 (CIMENTO E AREIA MÉDIA) PARA CONTRAPISO, PREPARO MECÂNICO COM MISTURADOR DE EIXO HORIZONTAL DE 160 KG. AF_06/2014</v>
          </cell>
          <cell r="C6233" t="str">
            <v>M3</v>
          </cell>
          <cell r="D6233">
            <v>435.31</v>
          </cell>
        </row>
        <row r="6234">
          <cell r="A6234">
            <v>87343</v>
          </cell>
          <cell r="B6234" t="str">
            <v>ARGAMASSA TRAÇO 1:4 (CIMENTO E AREIA MÉDIA) PARA CONTRAPISO, PREPARO MECÂNICO COM MISTURADOR DE EIXO HORIZONTAL DE 300 KG. AF_06/2014</v>
          </cell>
          <cell r="C6234" t="str">
            <v>M3</v>
          </cell>
          <cell r="D6234">
            <v>383.68</v>
          </cell>
        </row>
        <row r="6235">
          <cell r="A6235">
            <v>87344</v>
          </cell>
          <cell r="B6235" t="str">
            <v>ARGAMASSA TRAÇO 1:4 (CIMENTO E AREIA MÉDIA) PARA CONTRAPISO, PREPARO MECÂNICO COM MISTURADOR DE EIXO HORIZONTAL DE 600 KG. AF_06/2014</v>
          </cell>
          <cell r="C6235" t="str">
            <v>M3</v>
          </cell>
          <cell r="D6235">
            <v>362.17</v>
          </cell>
        </row>
        <row r="6236">
          <cell r="A6236">
            <v>87345</v>
          </cell>
          <cell r="B6236" t="str">
            <v>ARGAMASSA TRAÇO 1:5 (CIMENTO E AREIA MÉDIA) PARA CONTRAPISO, PREPARO MECÂNICO COM MISTURADOR DE EIXO HORIZONTAL DE 160 KG. AF_06/2014</v>
          </cell>
          <cell r="C6236" t="str">
            <v>M3</v>
          </cell>
          <cell r="D6236">
            <v>382.8</v>
          </cell>
        </row>
        <row r="6237">
          <cell r="A6237">
            <v>87346</v>
          </cell>
          <cell r="B6237" t="str">
            <v>ARGAMASSA TRAÇO 1:5 (CIMENTO E AREIA MÉDIA) PARA CONTRAPISO, PREPARO MECÂNICO COM MISTURADOR DE EIXO HORIZONTAL DE 300 KG. AF_06/2014</v>
          </cell>
          <cell r="C6237" t="str">
            <v>M3</v>
          </cell>
          <cell r="D6237">
            <v>347.45</v>
          </cell>
        </row>
        <row r="6238">
          <cell r="A6238">
            <v>87347</v>
          </cell>
          <cell r="B6238" t="str">
            <v>ARGAMASSA TRAÇO 1:5 (CIMENTO E AREIA MÉDIA) PARA CONTRAPISO, PREPARO MECÂNICO COM MISTURADOR DE EIXO HORIZONTAL DE 600 KG. AF_06/2014</v>
          </cell>
          <cell r="C6238" t="str">
            <v>M3</v>
          </cell>
          <cell r="D6238">
            <v>335.47</v>
          </cell>
        </row>
        <row r="6239">
          <cell r="A6239">
            <v>87348</v>
          </cell>
          <cell r="B6239" t="str">
            <v>ARGAMASSA TRAÇO 1:6 (CIMENTO E AREIA MÉDIA) PARA CONTRAPISO, PREPARO MECÂNICO COM MISTURADOR DE EIXO HORIZONTAL DE 160 KG. AF_06/2014</v>
          </cell>
          <cell r="C6239" t="str">
            <v>M3</v>
          </cell>
          <cell r="D6239">
            <v>356.31</v>
          </cell>
        </row>
        <row r="6240">
          <cell r="A6240">
            <v>87349</v>
          </cell>
          <cell r="B6240" t="str">
            <v>ARGAMASSA TRAÇO 1:6 (CIMENTO E AREIA MÉDIA) PARA CONTRAPISO, PREPARO MECÂNICO COM MISTURADOR DE EIXO HORIZONTAL DE 600 KG. AF_06/2014</v>
          </cell>
          <cell r="C6240" t="str">
            <v>M3</v>
          </cell>
          <cell r="D6240">
            <v>310.61</v>
          </cell>
        </row>
        <row r="6241">
          <cell r="A6241">
            <v>87350</v>
          </cell>
          <cell r="B6241" t="str">
            <v>ARGAMASSA TRAÇO 1:5 (CIMENTO E AREIA GROSSA) PARA CHAPISCO CONVENCIONAL, PREPARO MECÂNICO COM MISTURADOR DE EIXO HORIZONTAL DE 300 KG. AF_06/2014</v>
          </cell>
          <cell r="C6241" t="str">
            <v>M3</v>
          </cell>
          <cell r="D6241">
            <v>295.52</v>
          </cell>
        </row>
        <row r="6242">
          <cell r="A6242">
            <v>87351</v>
          </cell>
          <cell r="B6242" t="str">
            <v>ARGAMASSA TRAÇO 1:5 (CIMENTO E AREIA GROSSA) PARA CHAPISCO CONVENCIONAL, PREPARO MECÂNICO COM MISTURADOR DE EIXO HORIZONTAL DE 600 KG. AF_06/2014</v>
          </cell>
          <cell r="C6242" t="str">
            <v>M3</v>
          </cell>
          <cell r="D6242">
            <v>261.76</v>
          </cell>
        </row>
        <row r="6243">
          <cell r="A6243">
            <v>87352</v>
          </cell>
          <cell r="B6243" t="str">
            <v>ARGAMASSA TRAÇO 1:3 (CIMENTO E AREIA GROSSA) PARA CHAPISCO CONVENCIONAL, PREPARO MECÂNICO COM MISTURADOR DE EIXO HORIZONTAL DE 160 KG. AF_06/2014</v>
          </cell>
          <cell r="C6243" t="str">
            <v>M3</v>
          </cell>
          <cell r="D6243">
            <v>376.11</v>
          </cell>
        </row>
        <row r="6244">
          <cell r="A6244">
            <v>87353</v>
          </cell>
          <cell r="B6244" t="str">
            <v>ARGAMASSA TRAÇO 1:3 (CIMENTO E AREIA GROSSA) PARA CHAPISCO CONVENCIONAL, PREPARO MECÂNICO COM MISTURADOR DE EIXO HORIZONTAL DE 300 KG. AF_06/2014</v>
          </cell>
          <cell r="C6244" t="str">
            <v>M3</v>
          </cell>
          <cell r="D6244">
            <v>329.4</v>
          </cell>
        </row>
        <row r="6245">
          <cell r="A6245">
            <v>87354</v>
          </cell>
          <cell r="B6245" t="str">
            <v>ARGAMASSA TRAÇO 1:3 (CIMENTO E AREIA GROSSA) PARA CHAPISCO CONVENCIONAL, PREPARO MECÂNICO COM MISTURADOR DE EIXO HORIZONTAL DE 600 KG. AF_06/2014</v>
          </cell>
          <cell r="C6245" t="str">
            <v>M3</v>
          </cell>
          <cell r="D6245">
            <v>307.61</v>
          </cell>
        </row>
        <row r="6246">
          <cell r="A6246">
            <v>87355</v>
          </cell>
          <cell r="B6246" t="str">
            <v>ARGAMASSA TRAÇO 1:4 (CIMENTO E AREIA GROSSA) PARA CHAPISCO CONVENCIONAL, PREPARO MECÂNICO COM MISTURADOR DE EIXO HORIZONTAL DE 160 KG. AF_06/2014</v>
          </cell>
          <cell r="C6246" t="str">
            <v>M3</v>
          </cell>
          <cell r="D6246">
            <v>324.67</v>
          </cell>
        </row>
        <row r="6247">
          <cell r="A6247">
            <v>87356</v>
          </cell>
          <cell r="B6247" t="str">
            <v>ARGAMASSA TRAÇO 1:4 (CIMENTO E AREIA GROSSA) PARA CHAPISCO CONVENCIONAL, PREPARO MECÂNICO COM MISTURADOR DE EIXO HORIZONTAL DE 300 KG. AF_06/2014</v>
          </cell>
          <cell r="C6247" t="str">
            <v>M3</v>
          </cell>
          <cell r="D6247">
            <v>286.79000000000002</v>
          </cell>
        </row>
        <row r="6248">
          <cell r="A6248">
            <v>87357</v>
          </cell>
          <cell r="B6248" t="str">
            <v>ARGAMASSA TRAÇO 1:4 (CIMENTO E AREIA GROSSA) PARA CHAPISCO CONVENCIONAL, PREPARO MECÂNICO COM MISTURADOR DE EIXO HORIZONTAL DE 600 KG. AF_06/2014</v>
          </cell>
          <cell r="C6248" t="str">
            <v>M3</v>
          </cell>
          <cell r="D6248">
            <v>277.77</v>
          </cell>
        </row>
        <row r="6249">
          <cell r="A6249">
            <v>87358</v>
          </cell>
          <cell r="B6249" t="str">
            <v>ARGAMASSA TRAÇO 1:5 (CIMENTO E AREIA GROSSA) COM ADIÇÃO DE EMULSÃO POLIMÉRICA PARA CHAPISCO ROLADO, PREPARO MECÂNICO COM MISTURADOR DE EIXO HORIZONTAL DE 300 KG. AF_06/2014</v>
          </cell>
          <cell r="C6249" t="str">
            <v>M3</v>
          </cell>
          <cell r="D6249">
            <v>1788.24</v>
          </cell>
        </row>
        <row r="6250">
          <cell r="A6250">
            <v>87359</v>
          </cell>
          <cell r="B6250" t="str">
            <v>ARGAMASSA TRAÇO 1:5 (CIMENTO E AREIA GROSSA) COM ADIÇÃO DE EMULSÃO POLIMÉRICA PARA CHAPISCO ROLADO, PREPARO MECÂNICO COM MISTURADOR DE EIXO HORIZONTAL DE 600 KG. AF_06/2014</v>
          </cell>
          <cell r="C6250" t="str">
            <v>M3</v>
          </cell>
          <cell r="D6250">
            <v>1771.21</v>
          </cell>
        </row>
        <row r="6251">
          <cell r="A6251">
            <v>87360</v>
          </cell>
          <cell r="B6251" t="str">
            <v>ARGAMASSA TRAÇO 1:3 (CIMENTO E AREIA GROSSA) COM ADIÇÃO DE EMULSÃO POLIMÉRICA PARA CHAPISCO ROLADO, PREPARO MECÂNICO COM MISTURADOR DE EIXO HORIZONTAL DE 160 KG. AF_06/2014</v>
          </cell>
          <cell r="C6251" t="str">
            <v>M3</v>
          </cell>
          <cell r="D6251">
            <v>1858.81</v>
          </cell>
        </row>
        <row r="6252">
          <cell r="A6252">
            <v>87361</v>
          </cell>
          <cell r="B6252" t="str">
            <v>ARGAMASSA TRAÇO 1:3 (CIMENTO E AREIA GROSSA) COM ADIÇÃO DE EMULSÃO POLIMÉRICA PARA CHAPISCO ROLADO, PREPARO MECÂNICO COM MISTURADOR DE EIXO HORIZONTAL DE 300 KG. AF_06/2014</v>
          </cell>
          <cell r="C6252" t="str">
            <v>M3</v>
          </cell>
          <cell r="D6252">
            <v>1831.88</v>
          </cell>
        </row>
        <row r="6253">
          <cell r="A6253">
            <v>87362</v>
          </cell>
          <cell r="B6253" t="str">
            <v>ARGAMASSA TRAÇO 1:3 (CIMENTO E AREIA GROSSA) COM ADIÇÃO DE EMULSÃO POLIMÉRICA PARA CHAPISCO ROLADO, PREPARO MECÂNICO COM MISTURADOR DE EIXO HORIZONTAL DE 600 KG. AF_06/2014</v>
          </cell>
          <cell r="C6253" t="str">
            <v>M3</v>
          </cell>
          <cell r="D6253">
            <v>1826.51</v>
          </cell>
        </row>
        <row r="6254">
          <cell r="A6254">
            <v>87363</v>
          </cell>
          <cell r="B6254" t="str">
            <v>ARGAMASSA TRAÇO 1:4 (CIMENTO E AREIA GROSSA) COM ADIÇÃO DE EMULSÃO POLIMÉRICA PARA CHAPISCO ROLADO, PREPARO MECÂNICO COM MISTURADOR DE EIXO HORIZONTAL DE 300 KG. AF_06/2014</v>
          </cell>
          <cell r="C6254" t="str">
            <v>M3</v>
          </cell>
          <cell r="D6254">
            <v>1827.54</v>
          </cell>
        </row>
        <row r="6255">
          <cell r="A6255">
            <v>87364</v>
          </cell>
          <cell r="B6255" t="str">
            <v>ARGAMASSA TRAÇO 1:4 (CIMENTO E AREIA GROSSA) COM ADIÇÃO DE EMULSÃO POLIMÉRICA PARA CHAPISCO ROLADO, PREPARO MECÂNICO COM MISTURADOR DE EIXO HORIZONTAL DE 600 KG. AF_06/2014</v>
          </cell>
          <cell r="C6255" t="str">
            <v>M3</v>
          </cell>
          <cell r="D6255">
            <v>1792.74</v>
          </cell>
        </row>
        <row r="6256">
          <cell r="A6256">
            <v>87365</v>
          </cell>
          <cell r="B6256" t="str">
            <v>ARGAMASSA TRAÇO 1:7 (CIMENTO E AREIA MÉDIA) COM ADIÇÃO DE PLASTIFICANTE PARA EMBOÇO/MASSA ÚNICA/ASSENTAMENTO DE ALVENARIA DE VEDAÇÃO, PREPARO MANUAL. AF_06/2014</v>
          </cell>
          <cell r="C6256" t="str">
            <v>M3</v>
          </cell>
          <cell r="D6256">
            <v>359.87</v>
          </cell>
        </row>
        <row r="6257">
          <cell r="A6257">
            <v>87366</v>
          </cell>
          <cell r="B6257" t="str">
            <v>ARGAMASSA TRAÇO 1:6 (CIMENTO E AREIA MÉDIA) COM ADIÇÃO DE PLASTIFICANTE PARA EMBOÇO/MASSA ÚNICA/ASSENTAMENTO DE ALVENARIA DE VEDAÇÃO, PREPARO MANUAL. AF_06/2014</v>
          </cell>
          <cell r="C6257" t="str">
            <v>M3</v>
          </cell>
          <cell r="D6257">
            <v>375.04</v>
          </cell>
        </row>
        <row r="6258">
          <cell r="A6258">
            <v>87367</v>
          </cell>
          <cell r="B6258" t="str">
            <v>ARGAMASSA TRAÇO 1:1:6 (CIMENTO, CAL E AREIA MÉDIA) PARA EMBOÇO/MASSA ÚNICA/ASSENTAMENTO DE ALVENARIA DE VEDAÇÃO, PREPARO MANUAL. AF_06/2014</v>
          </cell>
          <cell r="C6258" t="str">
            <v>M3</v>
          </cell>
          <cell r="D6258">
            <v>424.23</v>
          </cell>
        </row>
        <row r="6259">
          <cell r="A6259">
            <v>87368</v>
          </cell>
          <cell r="B6259" t="str">
            <v>ARGAMASSA TRAÇO 1:1,5:7,5 (CIMENTO, CAL E AREIA MÉDIA) PARA EMBOÇO/MASSA ÚNICA/ASSENTAMENTO DE ALVENARIA DE VEDAÇÃO, PREPARO MANUAL. AF_06/2014</v>
          </cell>
          <cell r="C6259" t="str">
            <v>M3</v>
          </cell>
          <cell r="D6259">
            <v>418.47</v>
          </cell>
        </row>
        <row r="6260">
          <cell r="A6260">
            <v>87369</v>
          </cell>
          <cell r="B6260" t="str">
            <v>ARGAMASSA TRAÇO 1:2:8 (CIMENTO, CAL E AREIA MÉDIA) PARA EMBOÇO/MASSA ÚNICA/ASSENTAMENTO DE ALVENARIA DE VEDAÇÃO, PREPARO MANUAL. AF_06/2014</v>
          </cell>
          <cell r="C6260" t="str">
            <v>M3</v>
          </cell>
          <cell r="D6260">
            <v>428.05</v>
          </cell>
        </row>
        <row r="6261">
          <cell r="A6261">
            <v>87370</v>
          </cell>
          <cell r="B6261" t="str">
            <v>ARGAMASSA TRAÇO 1:2:9 (CIMENTO, CAL E AREIA MÉDIA) PARA EMBOÇO/MASSA ÚNICA/ASSENTAMENTO DE ALVENARIA DE VEDAÇÃO, PREPARO MANUAL. AF_06/2014</v>
          </cell>
          <cell r="C6261" t="str">
            <v>M3</v>
          </cell>
          <cell r="D6261">
            <v>413.16</v>
          </cell>
        </row>
        <row r="6262">
          <cell r="A6262">
            <v>87371</v>
          </cell>
          <cell r="B6262" t="str">
            <v>ARGAMASSA TRAÇO 1:3:12 (CIMENTO, CAL E AREIA MÉDIA) PARA EMBOÇO/MASSA ÚNICA/ASSENTAMENTO DE ALVENARIA DE VEDAÇÃO, PREPARO MANUAL. AF_06/2014</v>
          </cell>
          <cell r="C6262" t="str">
            <v>M3</v>
          </cell>
          <cell r="D6262">
            <v>406.5</v>
          </cell>
        </row>
        <row r="6263">
          <cell r="A6263">
            <v>87372</v>
          </cell>
          <cell r="B6263" t="str">
            <v>ARGAMASSA TRAÇO 1:3 (CIMENTO E AREIA MÉDIA) PARA CONTRAPISO, PREPARO MANUAL. AF_06/2014</v>
          </cell>
          <cell r="C6263" t="str">
            <v>M3</v>
          </cell>
          <cell r="D6263">
            <v>506.12</v>
          </cell>
        </row>
        <row r="6264">
          <cell r="A6264">
            <v>87373</v>
          </cell>
          <cell r="B6264" t="str">
            <v>ARGAMASSA TRAÇO 1:4 (CIMENTO E AREIA MÉDIA) PARA CONTRAPISO, PREPARO MANUAL. AF_06/2014</v>
          </cell>
          <cell r="C6264" t="str">
            <v>M3</v>
          </cell>
          <cell r="D6264">
            <v>460.84</v>
          </cell>
        </row>
        <row r="6265">
          <cell r="A6265">
            <v>87374</v>
          </cell>
          <cell r="B6265" t="str">
            <v>ARGAMASSA TRAÇO 1:5 (CIMENTO E AREIA MÉDIA) PARA CONTRAPISO, PREPARO MANUAL. AF_06/2014</v>
          </cell>
          <cell r="C6265" t="str">
            <v>M3</v>
          </cell>
          <cell r="D6265">
            <v>430.42</v>
          </cell>
        </row>
        <row r="6266">
          <cell r="A6266">
            <v>87375</v>
          </cell>
          <cell r="B6266" t="str">
            <v>ARGAMASSA TRAÇO 1:6 (CIMENTO E AREIA MÉDIA) PARA CONTRAPISO, PREPARO MANUAL. AF_06/2014</v>
          </cell>
          <cell r="C6266" t="str">
            <v>M3</v>
          </cell>
          <cell r="D6266">
            <v>404.76</v>
          </cell>
        </row>
        <row r="6267">
          <cell r="A6267">
            <v>87376</v>
          </cell>
          <cell r="B6267" t="str">
            <v>ARGAMASSA TRAÇO 1:5 (CIMENTO E AREIA GROSSA) PARA CHAPISCO CONVENCIONAL, PREPARO MANUAL. AF_06/2014</v>
          </cell>
          <cell r="C6267" t="str">
            <v>M3</v>
          </cell>
          <cell r="D6267">
            <v>351.1</v>
          </cell>
        </row>
        <row r="6268">
          <cell r="A6268">
            <v>87377</v>
          </cell>
          <cell r="B6268" t="str">
            <v>ARGAMASSA TRAÇO 1:3 (CIMENTO E AREIA GROSSA) PARA CHAPISCO CONVENCIONAL, PREPARO MANUAL. AF_06/2014</v>
          </cell>
          <cell r="C6268" t="str">
            <v>M3</v>
          </cell>
          <cell r="D6268">
            <v>405.89</v>
          </cell>
        </row>
        <row r="6269">
          <cell r="A6269">
            <v>87378</v>
          </cell>
          <cell r="B6269" t="str">
            <v>ARGAMASSA TRAÇO 1:4 (CIMENTO E AREIA GROSSA) PARA CHAPISCO CONVENCIONAL, PREPARO MANUAL. AF_06/2014</v>
          </cell>
          <cell r="C6269" t="str">
            <v>M3</v>
          </cell>
          <cell r="D6269">
            <v>373</v>
          </cell>
        </row>
        <row r="6270">
          <cell r="A6270">
            <v>87379</v>
          </cell>
          <cell r="B6270" t="str">
            <v>ARGAMASSA TRAÇO 1:5 (CIMENTO E AREIA GROSSA) COM ADIÇÃO DE EMULSÃO POLIMÉRICA PARA CHAPISCO ROLADO, PREPARO MANUAL. AF_06/2014</v>
          </cell>
          <cell r="C6270" t="str">
            <v>M3</v>
          </cell>
          <cell r="D6270">
            <v>1878.71</v>
          </cell>
        </row>
        <row r="6271">
          <cell r="A6271">
            <v>87380</v>
          </cell>
          <cell r="B6271" t="str">
            <v>ARGAMASSA TRAÇO 1:3 (CIMENTO E AREIA GROSSA) COM ADIÇÃO DE EMULSÃO POLIMÉRICA PARA CHAPISCO ROLADO, PREPARO MANUAL. AF_06/2014</v>
          </cell>
          <cell r="C6271" t="str">
            <v>M3</v>
          </cell>
          <cell r="D6271">
            <v>1932.92</v>
          </cell>
        </row>
        <row r="6272">
          <cell r="A6272">
            <v>87381</v>
          </cell>
          <cell r="B6272" t="str">
            <v>ARGAMASSA TRAÇO 1:4 (CIMENTO E AREIA GROSSA) COM ADIÇÃO DE EMULSÃO POLIMÉRICA PARA CHAPISCO ROLADO, PREPARO MANUAL. AF_06/2014</v>
          </cell>
          <cell r="C6272" t="str">
            <v>M3</v>
          </cell>
          <cell r="D6272">
            <v>1901.18</v>
          </cell>
        </row>
        <row r="6273">
          <cell r="A6273">
            <v>87382</v>
          </cell>
          <cell r="B6273" t="str">
            <v>ARGAMASSA INDUSTRIALIZADA MULTIUSO PARA REVESTIMENTOS E ASSENTAMENTO DA ALVENARIA, PREPARO COM MISTURADOR DE EIXO HORIZONTAL DE 160 KG. AF_06/2014</v>
          </cell>
          <cell r="C6273" t="str">
            <v>M3</v>
          </cell>
          <cell r="D6273">
            <v>930.15</v>
          </cell>
        </row>
        <row r="6274">
          <cell r="A6274">
            <v>87383</v>
          </cell>
          <cell r="B6274" t="str">
            <v>ARGAMASSA INDUSTRIALIZADA MULTIUSO PARA REVESTIMENTOS E ASSENTAMENTO DA ALVENARIA, PREPARO COM MISTURADOR DE EIXO HORIZONTAL DE 300 KG. AF_06/2014</v>
          </cell>
          <cell r="C6274" t="str">
            <v>M3</v>
          </cell>
          <cell r="D6274">
            <v>924.44</v>
          </cell>
        </row>
        <row r="6275">
          <cell r="A6275">
            <v>87384</v>
          </cell>
          <cell r="B6275" t="str">
            <v>ARGAMASSA INDUSTRIALIZADA MULTIUSO PARA REVESTIMENTOS E ASSENTAMENTO DA ALVENARIA, PREPARO COM MISTURADOR DE EIXO HORIZONTAL DE 600 KG. AF_06/2014</v>
          </cell>
          <cell r="C6275" t="str">
            <v>M3</v>
          </cell>
          <cell r="D6275">
            <v>917.62</v>
          </cell>
        </row>
        <row r="6276">
          <cell r="A6276">
            <v>87385</v>
          </cell>
          <cell r="B6276" t="str">
            <v>ARGAMASSA PRONTA PARA CONTRAPISO, PREPARO COM MISTURADOR DE EIXO HORIZONTAL DE 160 KG. AF_06/2014</v>
          </cell>
          <cell r="C6276" t="str">
            <v>M3</v>
          </cell>
          <cell r="D6276">
            <v>1334.53</v>
          </cell>
        </row>
        <row r="6277">
          <cell r="A6277">
            <v>87386</v>
          </cell>
          <cell r="B6277" t="str">
            <v>ARGAMASSA PRONTA PARA CONTRAPISO, PREPARO COM MISTURADOR DE EIXO HORIZONTAL DE 300 KG. AF_06/2014</v>
          </cell>
          <cell r="C6277" t="str">
            <v>M3</v>
          </cell>
          <cell r="D6277">
            <v>1328.3</v>
          </cell>
        </row>
        <row r="6278">
          <cell r="A6278">
            <v>87387</v>
          </cell>
          <cell r="B6278" t="str">
            <v>ARGAMASSA PRONTA PARA CONTRAPISO, PREPARO COM MISTURADOR DE EIXO HORIZONTAL DE 600 KG. AF_06/2014</v>
          </cell>
          <cell r="C6278" t="str">
            <v>M3</v>
          </cell>
          <cell r="D6278">
            <v>1324.39</v>
          </cell>
        </row>
        <row r="6279">
          <cell r="A6279">
            <v>87388</v>
          </cell>
          <cell r="B6279" t="str">
            <v>ARGAMASSA PARA REVESTIMENTO DECORATIVO MONOCAMADA (MONOCAPA), PREPARO COM MISTURADOR DE EIXO HORIZONTAL DE 160 KG. AF_06/2014</v>
          </cell>
          <cell r="C6279" t="str">
            <v>M3</v>
          </cell>
          <cell r="D6279">
            <v>3132.08</v>
          </cell>
        </row>
        <row r="6280">
          <cell r="A6280">
            <v>87389</v>
          </cell>
          <cell r="B6280" t="str">
            <v>ARGAMASSA PARA REVESTIMENTO DECORATIVO MONOCAMADA (MONOCAPA), PREPARO COM MISTURADOR DE EIXO HORIZONTAL DE 300 KG. AF_06/2014</v>
          </cell>
          <cell r="C6280" t="str">
            <v>M3</v>
          </cell>
          <cell r="D6280">
            <v>3144.18</v>
          </cell>
        </row>
        <row r="6281">
          <cell r="A6281">
            <v>87390</v>
          </cell>
          <cell r="B6281" t="str">
            <v>ARGAMASSA PARA REVESTIMENTO DECORATIVO MONOCAMADA (MONOCAPA), PREPARO COM MISTURADOR DE EIXO HORIZONTAL DE 600 KG. AF_06/2014</v>
          </cell>
          <cell r="C6281" t="str">
            <v>M3</v>
          </cell>
          <cell r="D6281">
            <v>3150.59</v>
          </cell>
        </row>
        <row r="6282">
          <cell r="A6282">
            <v>87391</v>
          </cell>
          <cell r="B6282" t="str">
            <v>ARGAMASSA INDUSTRIALIZADA PARA CHAPISCO ROLADO, PREPARO COM MISTURADOR DE EIXO HORIZONTAL DE 160 KG. AF_06/2014</v>
          </cell>
          <cell r="C6282" t="str">
            <v>M3</v>
          </cell>
          <cell r="D6282">
            <v>4525.5600000000004</v>
          </cell>
        </row>
        <row r="6283">
          <cell r="A6283">
            <v>87393</v>
          </cell>
          <cell r="B6283" t="str">
            <v>ARGAMASSA INDUSTRIALIZADA PARA CHAPISCO ROLADO, PREPARO COM MISTURADOR DE EIXO HORIZONTAL DE 300 KG. AF_06/2014</v>
          </cell>
          <cell r="C6283" t="str">
            <v>M3</v>
          </cell>
          <cell r="D6283">
            <v>4577.4799999999996</v>
          </cell>
        </row>
        <row r="6284">
          <cell r="A6284">
            <v>87394</v>
          </cell>
          <cell r="B6284" t="str">
            <v>ARGAMASSA INDUSTRIALIZADA PARA CHAPISCO ROLADO, PREPARO COM MISTURADOR DE EIXO HORIZONTAL DE 600 KG. AF_06/2014</v>
          </cell>
          <cell r="C6284" t="str">
            <v>M3</v>
          </cell>
          <cell r="D6284">
            <v>4596.9799999999996</v>
          </cell>
        </row>
        <row r="6285">
          <cell r="A6285">
            <v>87395</v>
          </cell>
          <cell r="B6285" t="str">
            <v>ARGAMASSA INDUSTRIALIZADA PARA CHAPISCO COLANTE, PREPARO COM MISTURADOR DE EIXO HORIZONTAL DE 160 KG. AF_06/2014</v>
          </cell>
          <cell r="C6285" t="str">
            <v>M3</v>
          </cell>
          <cell r="D6285">
            <v>3555.33</v>
          </cell>
        </row>
        <row r="6286">
          <cell r="A6286">
            <v>87396</v>
          </cell>
          <cell r="B6286" t="str">
            <v>ARGAMASSA INDUSTRIALIZADA PARA CHAPISCO COLANTE, PREPARO COM MISTURADOR DE EIXO HORIZONTAL DE 300 KG. AF_06/2014</v>
          </cell>
          <cell r="C6286" t="str">
            <v>M3</v>
          </cell>
          <cell r="D6286">
            <v>3593.91</v>
          </cell>
        </row>
        <row r="6287">
          <cell r="A6287">
            <v>87397</v>
          </cell>
          <cell r="B6287" t="str">
            <v>ARGAMASSA INDUSTRIALIZADA PARA CHAPISCO COLANTE, PREPARO COM MISTURADOR DE EIXO HORIZONTAL DE 600 KG. AF_06/2014</v>
          </cell>
          <cell r="C6287" t="str">
            <v>M3</v>
          </cell>
          <cell r="D6287">
            <v>3603.94</v>
          </cell>
        </row>
        <row r="6288">
          <cell r="A6288">
            <v>87398</v>
          </cell>
          <cell r="B6288" t="str">
            <v>ARGAMASSA INDUSTRIALIZADA MULTIUSO PARA REVESTIMENTOS E ASSENTAMENTO DA ALVENARIA, PREPARO MANUAL. AF_06/2014</v>
          </cell>
          <cell r="C6288" t="str">
            <v>M3</v>
          </cell>
          <cell r="D6288">
            <v>1061.04</v>
          </cell>
        </row>
        <row r="6289">
          <cell r="A6289">
            <v>87399</v>
          </cell>
          <cell r="B6289" t="str">
            <v>ARGAMASSA PRONTA PARA CONTRAPISO, PREPARO MANUAL. AF_06/2014</v>
          </cell>
          <cell r="C6289" t="str">
            <v>M3</v>
          </cell>
          <cell r="D6289">
            <v>1478.58</v>
          </cell>
        </row>
        <row r="6290">
          <cell r="A6290">
            <v>87401</v>
          </cell>
          <cell r="B6290" t="str">
            <v>ARGAMASSA INDUSTRIALIZADA PARA CHAPISCO ROLADO, PREPARO MANUAL. AF_06/2014</v>
          </cell>
          <cell r="C6290" t="str">
            <v>M3</v>
          </cell>
          <cell r="D6290">
            <v>4741.5</v>
          </cell>
        </row>
        <row r="6291">
          <cell r="A6291">
            <v>87402</v>
          </cell>
          <cell r="B6291" t="str">
            <v>ARGAMASSA INDUSTRIALIZADA PARA CHAPISCO COLANTE, PREPARO MANUAL. AF_06/2014</v>
          </cell>
          <cell r="C6291" t="str">
            <v>M3</v>
          </cell>
          <cell r="D6291">
            <v>3763.95</v>
          </cell>
        </row>
        <row r="6292">
          <cell r="A6292">
            <v>87404</v>
          </cell>
          <cell r="B6292" t="str">
            <v>ARGAMASSA PARA REVESTIMENTO DECORATIVO MONOCAMADA (MONOCAPA), MISTURA E PROJEÇÃO DE 1,5 M3/H DE ARGAMASSA. AF_06/2014</v>
          </cell>
          <cell r="C6292" t="str">
            <v>M3</v>
          </cell>
          <cell r="D6292">
            <v>3245.89</v>
          </cell>
        </row>
        <row r="6293">
          <cell r="A6293">
            <v>87405</v>
          </cell>
          <cell r="B6293" t="str">
            <v>ARGAMASSA PARA REVESTIMENTO DECORATIVO MONOCAMADA (MONOCAPA), MISTURA E PROJEÇÃO DE 2 M3/H DE ARGAMASSA. AF_06/2014</v>
          </cell>
          <cell r="C6293" t="str">
            <v>M3</v>
          </cell>
          <cell r="D6293">
            <v>3249.26</v>
          </cell>
        </row>
        <row r="6294">
          <cell r="A6294">
            <v>87407</v>
          </cell>
          <cell r="B6294" t="str">
            <v>ARGAMASSA INDUSTRIALIZADA PARA REVESTIMENTOS, MISTURA E PROJEÇÃO DE 1,5 M³/H DE ARGAMASSA. AF_06/2014</v>
          </cell>
          <cell r="C6294" t="str">
            <v>M3</v>
          </cell>
          <cell r="D6294">
            <v>944.18</v>
          </cell>
        </row>
        <row r="6295">
          <cell r="A6295">
            <v>87408</v>
          </cell>
          <cell r="B6295" t="str">
            <v>ARGAMASSA INDUSTRIALIZADA PARA REVESTIMENTOS, MISTURA E PROJEÇÃO DE 2 M³/H DE ARGAMASSA. AF_06/2014</v>
          </cell>
          <cell r="C6295" t="str">
            <v>M3</v>
          </cell>
          <cell r="D6295">
            <v>932.37</v>
          </cell>
        </row>
        <row r="6296">
          <cell r="A6296">
            <v>87410</v>
          </cell>
          <cell r="B6296" t="str">
            <v>ARGAMASSA À BASE DE GESSO, MISTURA E PROJEÇÃO DE 1,5 M³/H DE ARGAMASSA. AF_06/2014</v>
          </cell>
          <cell r="C6296" t="str">
            <v>M3</v>
          </cell>
          <cell r="D6296">
            <v>627.01</v>
          </cell>
        </row>
        <row r="6297">
          <cell r="A6297">
            <v>87411</v>
          </cell>
          <cell r="B6297" t="str">
            <v>APLICAÇÃO MANUAL DE GESSO DESEMPENADO (SEM TALISCAS) EM TETO DE AMBIENTES DE ÁREA MAIOR QUE 10M², ESPESSURA DE 0,5CM. AF_06/2014</v>
          </cell>
          <cell r="C6297" t="str">
            <v>M2</v>
          </cell>
          <cell r="D6297">
            <v>9.98</v>
          </cell>
        </row>
        <row r="6298">
          <cell r="A6298">
            <v>87412</v>
          </cell>
          <cell r="B6298" t="str">
            <v>APLICAÇÃO MANUAL DE GESSO DESEMPENADO (SEM TALISCAS) EM TETO DE AMBIENTES DE ÁREA ENTRE 5M² E 10M², ESPESSURA DE 0,5CM. AF_06/2014</v>
          </cell>
          <cell r="C6298" t="str">
            <v>M2</v>
          </cell>
          <cell r="D6298">
            <v>14.3</v>
          </cell>
        </row>
        <row r="6299">
          <cell r="A6299">
            <v>87413</v>
          </cell>
          <cell r="B6299" t="str">
            <v>APLICAÇÃO MANUAL DE GESSO DESEMPENADO (SEM TALISCAS) EM TETO DE AMBIENTES DE ÁREA MENOR QUE 5M², ESPESSURA DE 0,5CM. AF_06/2014</v>
          </cell>
          <cell r="C6299" t="str">
            <v>M2</v>
          </cell>
          <cell r="D6299">
            <v>16.760000000000002</v>
          </cell>
        </row>
        <row r="6300">
          <cell r="A6300">
            <v>87414</v>
          </cell>
          <cell r="B6300" t="str">
            <v>APLICAÇÃO MANUAL DE GESSO DESEMPENADO (SEM TALISCAS) EM TETO DE AMBIENTES DE ÁREA MAIOR QUE 10M², ESPESSURA DE 1,0CM. AF_06/2014</v>
          </cell>
          <cell r="C6300" t="str">
            <v>M2</v>
          </cell>
          <cell r="D6300">
            <v>14.8</v>
          </cell>
        </row>
        <row r="6301">
          <cell r="A6301">
            <v>87415</v>
          </cell>
          <cell r="B6301" t="str">
            <v>APLICAÇÃO MANUAL DE GESSO DESEMPENADO (SEM TALISCAS) EM TETO DE AMBIENTES DE ÁREA ENTRE 5M² E 10M², ESPESSURA DE 1,0CM. AF_06/2014</v>
          </cell>
          <cell r="C6301" t="str">
            <v>M2</v>
          </cell>
          <cell r="D6301">
            <v>18.98</v>
          </cell>
        </row>
        <row r="6302">
          <cell r="A6302">
            <v>87416</v>
          </cell>
          <cell r="B6302" t="str">
            <v>APLICAÇÃO MANUAL DE GESSO DESEMPENADO (SEM TALISCAS) EM TETO DE AMBIENTES DE ÁREA MENOR QUE 5M², ESPESSURA DE 1,0CM. AF_06/2014</v>
          </cell>
          <cell r="C6302" t="str">
            <v>M2</v>
          </cell>
          <cell r="D6302">
            <v>21.6</v>
          </cell>
        </row>
        <row r="6303">
          <cell r="A6303">
            <v>87417</v>
          </cell>
          <cell r="B6303" t="str">
            <v>APLICAÇÃO MANUAL DE GESSO DESEMPENADO (SEM TALISCAS) EM PAREDES DE AMBIENTES DE ÁREA MAIOR QUE 10M², ESPESSURA DE 0,5CM. AF_06/2014</v>
          </cell>
          <cell r="C6303" t="str">
            <v>M2</v>
          </cell>
          <cell r="D6303">
            <v>10.59</v>
          </cell>
        </row>
        <row r="6304">
          <cell r="A6304">
            <v>87418</v>
          </cell>
          <cell r="B6304" t="str">
            <v>APLICAÇÃO MANUAL DE GESSO DESEMPENADO (SEM TALISCAS) EM PAREDES DE AMBIENTES DE ÁREA ENTRE 5M² E 10M², ESPESSURA DE 0,5CM. AF_06/2014</v>
          </cell>
          <cell r="C6304" t="str">
            <v>M2</v>
          </cell>
          <cell r="D6304">
            <v>10.91</v>
          </cell>
        </row>
        <row r="6305">
          <cell r="A6305">
            <v>87419</v>
          </cell>
          <cell r="B6305" t="str">
            <v>APLICAÇÃO MANUAL DE GESSO DESEMPENADO (SEM TALISCAS) EM PAREDES DE AMBIENTES DE ÁREA MENOR QUE 5M², ESPESSURA DE 0,5CM. AF_06/2014</v>
          </cell>
          <cell r="C6305" t="str">
            <v>M2</v>
          </cell>
          <cell r="D6305">
            <v>11.83</v>
          </cell>
        </row>
        <row r="6306">
          <cell r="A6306">
            <v>87420</v>
          </cell>
          <cell r="B6306" t="str">
            <v>APLICAÇÃO MANUAL DE GESSO DESEMPENADO (SEM TALISCAS) EM PAREDES DE AMBIENTES DE ÁREA MAIOR QUE 10M², ESPESSURA DE 1,0CM. AF_06/2014</v>
          </cell>
          <cell r="C6306" t="str">
            <v>M2</v>
          </cell>
          <cell r="D6306">
            <v>15.88</v>
          </cell>
        </row>
        <row r="6307">
          <cell r="A6307">
            <v>87421</v>
          </cell>
          <cell r="B6307" t="str">
            <v>APLICAÇÃO MANUAL DE GESSO DESEMPENADO (SEM TALISCAS) EM PAREDES DE AMBIENTES DE ÁREA ENTRE 5M² E 10M², ESPESSURA DE 1,0CM. AF_06/2014</v>
          </cell>
          <cell r="C6307" t="str">
            <v>M2</v>
          </cell>
          <cell r="D6307">
            <v>16.2</v>
          </cell>
        </row>
        <row r="6308">
          <cell r="A6308">
            <v>87422</v>
          </cell>
          <cell r="B6308" t="str">
            <v>APLICAÇÃO MANUAL DE GESSO DESEMPENADO (SEM TALISCAS) EM PAREDES DE AMBIENTES DE ÁREA MENOR QUE 5M², ESPESSURA DE 1,0CM. AF_06/2014</v>
          </cell>
          <cell r="C6308" t="str">
            <v>M2</v>
          </cell>
          <cell r="D6308">
            <v>17.13</v>
          </cell>
        </row>
        <row r="6309">
          <cell r="A6309">
            <v>87423</v>
          </cell>
          <cell r="B6309" t="str">
            <v>APLICAÇÃO MANUAL DE GESSO SARRAFEADO (COM TALISCAS) EM PAREDES DE AMBIENTES DE ÁREA MAIOR QUE 10M², ESPESSURA DE 1,0CM. AF_06/2014</v>
          </cell>
          <cell r="C6309" t="str">
            <v>M2</v>
          </cell>
          <cell r="D6309">
            <v>21.13</v>
          </cell>
        </row>
        <row r="6310">
          <cell r="A6310">
            <v>87424</v>
          </cell>
          <cell r="B6310" t="str">
            <v>APLICAÇÃO MANUAL DE GESSO SARRAFEADO (COM TALISCAS) EM PAREDES DE AMBIENTES DE ÁREA ENTRE 5M² E 10M², ESPESSURA DE 1,0CM. AF_06/2014</v>
          </cell>
          <cell r="C6310" t="str">
            <v>M2</v>
          </cell>
          <cell r="D6310">
            <v>21.6</v>
          </cell>
        </row>
        <row r="6311">
          <cell r="A6311">
            <v>87425</v>
          </cell>
          <cell r="B6311" t="str">
            <v>APLICAÇÃO MANUAL DE GESSO SARRAFEADO (COM TALISCAS) EM PAREDES DE AMBIENTES DE ÁREA MENOR QUE 5M², ESPESSURA DE 1,0CM. AF_06/2014</v>
          </cell>
          <cell r="C6311" t="str">
            <v>M2</v>
          </cell>
          <cell r="D6311">
            <v>22.37</v>
          </cell>
        </row>
        <row r="6312">
          <cell r="A6312">
            <v>87426</v>
          </cell>
          <cell r="B6312" t="str">
            <v>APLICAÇÃO MANUAL DE GESSO SARRAFEADO (COM TALISCAS) EM PAREDES DE AMBIENTES DE ÁREA MAIOR QUE 10M², ESPESSURA DE 1,5CM. AF_06/2014</v>
          </cell>
          <cell r="C6312" t="str">
            <v>M2</v>
          </cell>
          <cell r="D6312">
            <v>24.81</v>
          </cell>
        </row>
        <row r="6313">
          <cell r="A6313">
            <v>87427</v>
          </cell>
          <cell r="B6313" t="str">
            <v>APLICAÇÃO MANUAL DE GESSO SARRAFEADO (COM TALISCAS) EM PAREDES DE AMBIENTES DE ÁREA ENTRE 5M² E 10M², ESPESSURA DE 1,5CM. AF_06/2014</v>
          </cell>
          <cell r="C6313" t="str">
            <v>M2</v>
          </cell>
          <cell r="D6313">
            <v>25.28</v>
          </cell>
        </row>
        <row r="6314">
          <cell r="A6314">
            <v>87428</v>
          </cell>
          <cell r="B6314" t="str">
            <v>APLICAÇÃO MANUAL DE GESSO SARRAFEADO (COM TALISCAS) EM PAREDES DE AMBIENTES DE ÁREA MENOR QUE 5M², ESPESSURA DE 1,5CM. AF_06/2014</v>
          </cell>
          <cell r="C6314" t="str">
            <v>M2</v>
          </cell>
          <cell r="D6314">
            <v>26.05</v>
          </cell>
        </row>
        <row r="6315">
          <cell r="A6315">
            <v>87429</v>
          </cell>
          <cell r="B6315" t="str">
            <v>APLICAÇÃO DE GESSO PROJETADO COM EQUIPAMENTO DE PROJEÇÃO EM PAREDES DE AMBIENTES DE ÁREA MAIOR QUE 10M², DESEMPENADO (SEM TALISCAS), ESPESSURA DE 0,5CM. AF_06/2014</v>
          </cell>
          <cell r="C6315" t="str">
            <v>M2</v>
          </cell>
          <cell r="D6315">
            <v>12.24</v>
          </cell>
        </row>
        <row r="6316">
          <cell r="A6316">
            <v>87430</v>
          </cell>
          <cell r="B6316" t="str">
            <v>APLICAÇÃO DE GESSO PROJETADO COM EQUIPAMENTO DE PROJEÇÃO EM PAREDES DE AMBIENTES DE ÁREA ENTRE 5M² E 10M², DESEMPENADO (SEM TALISCAS), ESPESSURA DE 0,5CM. AF_06/2014</v>
          </cell>
          <cell r="C6316" t="str">
            <v>M2</v>
          </cell>
          <cell r="D6316">
            <v>12.56</v>
          </cell>
        </row>
        <row r="6317">
          <cell r="A6317">
            <v>87431</v>
          </cell>
          <cell r="B6317" t="str">
            <v>APLICAÇÃO DE GESSO PROJETADO COM EQUIPAMENTO DE PROJEÇÃO EM PAREDES DE AMBIENTES DE ÁREA MENOR QUE 5M², DESEMPENADO (SEM TALISCAS), ESPESSURA DE 0,5CM. AF_06/2014</v>
          </cell>
          <cell r="C6317" t="str">
            <v>M2</v>
          </cell>
          <cell r="D6317">
            <v>12.71</v>
          </cell>
        </row>
        <row r="6318">
          <cell r="A6318">
            <v>87432</v>
          </cell>
          <cell r="B6318" t="str">
            <v>APLICAÇÃO DE GESSO PROJETADO COM EQUIPAMENTO DE PROJEÇÃO EM PAREDES DE AMBIENTES DE ÁREA MAIOR QUE 10M², DESEMPENADO (SEM TALISCAS), ESPESSURA DE 1,0CM. AF_06/2014</v>
          </cell>
          <cell r="C6318" t="str">
            <v>M2</v>
          </cell>
          <cell r="D6318">
            <v>17.71</v>
          </cell>
        </row>
        <row r="6319">
          <cell r="A6319">
            <v>87433</v>
          </cell>
          <cell r="B6319" t="str">
            <v>APLICAÇÃO DE GESSO PROJETADO COM EQUIPAMENTO DE PROJEÇÃO EM PAREDES DE AMBIENTES DE ÁREA ENTRE 5M² E 10M², DESEMPENADO (SEM TALISCAS), ESPESSURA DE 1,0CM. AF_06/2014</v>
          </cell>
          <cell r="C6319" t="str">
            <v>M2</v>
          </cell>
          <cell r="D6319">
            <v>18.34</v>
          </cell>
        </row>
        <row r="6320">
          <cell r="A6320">
            <v>87434</v>
          </cell>
          <cell r="B6320" t="str">
            <v>APLICAÇÃO DE GESSO PROJETADO COM EQUIPAMENTO DE PROJEÇÃO EM PAREDES DE AMBIENTES DE ÁREA MENOR QUE 5M², DESEMPENADO (SEM TALISCAS), ESPESSURA DE 1,0CM. AF_06/2014</v>
          </cell>
          <cell r="C6320" t="str">
            <v>M2</v>
          </cell>
          <cell r="D6320">
            <v>18.79</v>
          </cell>
        </row>
        <row r="6321">
          <cell r="A6321">
            <v>87435</v>
          </cell>
          <cell r="B6321" t="str">
            <v>APLICAÇÃO DE GESSO PROJETADO COM EQUIPAMENTO DE PROJEÇÃO EM PAREDES DE AMBIENTES DE ÁREA MAIOR QUE 10M², SARRAFEADO (COM TALISCAS), ESPESSURA DE 1,0CM. AF_06/2014</v>
          </cell>
          <cell r="C6321" t="str">
            <v>M2</v>
          </cell>
          <cell r="D6321">
            <v>19.72</v>
          </cell>
        </row>
        <row r="6322">
          <cell r="A6322">
            <v>87436</v>
          </cell>
          <cell r="B6322" t="str">
            <v>APLICAÇÃO DE GESSO PROJETADO COM EQUIPAMENTO DE PROJEÇÃO EM PAREDES DE AMBIENTES DE ÁREA ENTRE 5M² E 10M², SARRAFEADO (COM TALISCAS), ESPESSURA DE 1,0CM. AF_06/2014</v>
          </cell>
          <cell r="C6322" t="str">
            <v>M2</v>
          </cell>
          <cell r="D6322">
            <v>20.8</v>
          </cell>
        </row>
        <row r="6323">
          <cell r="A6323">
            <v>87437</v>
          </cell>
          <cell r="B6323" t="str">
            <v>APLICAÇÃO DE GESSO PROJETADO COM EQUIPAMENTO DE PROJEÇÃO EM PAREDES DE AMBIENTES DE ÁREA MENOR QUE 5M², SARRAFEADO (COM TALISCAS), ESPESSURA DE 1,0CM. AF_06/2014</v>
          </cell>
          <cell r="C6323" t="str">
            <v>M2</v>
          </cell>
          <cell r="D6323">
            <v>21.57</v>
          </cell>
        </row>
        <row r="6324">
          <cell r="A6324">
            <v>87438</v>
          </cell>
          <cell r="B6324" t="str">
            <v>APLICAÇÃO DE GESSO PROJETADO COM EQUIPAMENTO DE PROJEÇÃO EM PAREDES DE AMBIENTES DE ÁREA MAIOR QUE 10M², SARRAFEADO (COM TALISCAS), ESPESSURA DE 1,5CM. AF_06/2014</v>
          </cell>
          <cell r="C6324" t="str">
            <v>M2</v>
          </cell>
          <cell r="D6324">
            <v>24.35</v>
          </cell>
        </row>
        <row r="6325">
          <cell r="A6325">
            <v>87439</v>
          </cell>
          <cell r="B6325" t="str">
            <v>APLICAÇÃO DE GESSO PROJETADO COM EQUIPAMENTO DE PROJEÇÃO EM PAREDES DE AMBIENTES DE ÁREA ENTRE 5M² E 10M², SARRAFEADO (COM TALISCAS), ESPESSURA DE 1,5CM. AF_06/2014</v>
          </cell>
          <cell r="C6325" t="str">
            <v>M2</v>
          </cell>
          <cell r="D6325">
            <v>25.73</v>
          </cell>
        </row>
        <row r="6326">
          <cell r="A6326">
            <v>87440</v>
          </cell>
          <cell r="B6326" t="str">
            <v>APLICAÇÃO DE GESSO PROJETADO COM EQUIPAMENTO DE PROJEÇÃO EM PAREDES DE AMBIENTES DE ÁREA MENOR QUE 5M², SARRAFEADO (COM TALISCAS), ESPESSURA DE 1,5CM. AF_06/2014</v>
          </cell>
          <cell r="C6326" t="str">
            <v>M2</v>
          </cell>
          <cell r="D6326">
            <v>26.36</v>
          </cell>
        </row>
        <row r="6327">
          <cell r="A6327">
            <v>87441</v>
          </cell>
          <cell r="B6327" t="str">
            <v>BETONEIRA CAPACIDADE NOMINAL 400 L, CAPACIDADE DE MISTURA 310 L, MOTOR A DIESEL POTÊNCIA 5,0 HP, SEM CARREGADOR - DEPRECIAÇÃO. AF_06/2014</v>
          </cell>
          <cell r="C6327" t="str">
            <v>H</v>
          </cell>
          <cell r="D6327">
            <v>0.3</v>
          </cell>
        </row>
        <row r="6328">
          <cell r="A6328">
            <v>87442</v>
          </cell>
          <cell r="B6328" t="str">
            <v>BETONEIRA CAPACIDADE NOMINAL 400 L, CAPACIDADE DE MISTURA 310 L, MOTOR A DIESEL POTÊNCIA 5,0 HP, SEM CARREGADOR - JUROS. AF_06/2014</v>
          </cell>
          <cell r="C6328" t="str">
            <v>H</v>
          </cell>
          <cell r="D6328">
            <v>0.06</v>
          </cell>
        </row>
        <row r="6329">
          <cell r="A6329">
            <v>87443</v>
          </cell>
          <cell r="B6329" t="str">
            <v>BETONEIRA CAPACIDADE NOMINAL 400 L, CAPACIDADE DE MISTURA 310 L, MOTOR A DIESEL POTÊNCIA 5,0 HP, SEM CARREGADOR - MANUTENÇÃO. AF_06/2014</v>
          </cell>
          <cell r="C6329" t="str">
            <v>H</v>
          </cell>
          <cell r="D6329">
            <v>0.28000000000000003</v>
          </cell>
        </row>
        <row r="6330">
          <cell r="A6330">
            <v>87444</v>
          </cell>
          <cell r="B6330" t="str">
            <v>BETONEIRA CAPACIDADE NOMINAL 400 L, CAPACIDADE DE MISTURA 310 L, MOTOR A DIESEL POTÊNCIA 5,0 HP, SEM CARREGADOR - MATERIAIS NA OPERAÇÃO. AF_06/2014</v>
          </cell>
          <cell r="C6330" t="str">
            <v>H</v>
          </cell>
          <cell r="D6330">
            <v>2.4300000000000002</v>
          </cell>
        </row>
        <row r="6331">
          <cell r="A6331">
            <v>87445</v>
          </cell>
          <cell r="B6331" t="str">
            <v>BETONEIRA CAPACIDADE NOMINAL 400 L, CAPACIDADE DE MISTURA 310 L, MOTOR A DIESEL POTÊNCIA 5,0 HP, SEM CARREGADOR - CHP DIURNO. AF_06/2014</v>
          </cell>
          <cell r="C6331" t="str">
            <v>CHP</v>
          </cell>
          <cell r="D6331">
            <v>3.07</v>
          </cell>
        </row>
        <row r="6332">
          <cell r="A6332">
            <v>87446</v>
          </cell>
          <cell r="B6332" t="str">
            <v>BETONEIRA CAPACIDADE NOMINAL 400 L, CAPACIDADE DE MISTURA 310 L, MOTOR A DIESEL POTÊNCIA 5,0 HP, SEM CARREGADOR - CHI DIURNO. AF_06/2014</v>
          </cell>
          <cell r="C6332" t="str">
            <v>CHI</v>
          </cell>
          <cell r="D6332">
            <v>0.36</v>
          </cell>
        </row>
        <row r="6333">
          <cell r="A6333">
            <v>87447</v>
          </cell>
          <cell r="B6333" t="str">
            <v>ALVENARIA DE VEDAÇÃO DE BLOCOS VAZADOS DE CONCRETO DE 9X19X39CM (ESPESSURA 9CM) DE PAREDES COM ÁREA LÍQUIDA MENOR QUE 6M² SEM VÃOS E ARGAMASSA DE ASSENTAMENTO COM PREPARO EM BETONEIRA. AF_06/2014</v>
          </cell>
          <cell r="C6333" t="str">
            <v>M2</v>
          </cell>
          <cell r="D6333">
            <v>46.45</v>
          </cell>
        </row>
        <row r="6334">
          <cell r="A6334">
            <v>87448</v>
          </cell>
          <cell r="B6334" t="str">
            <v>ALVENARIA DE VEDAÇÃO DE BLOCOS VAZADOS DE CONCRETO DE 9X19X39CM (ESPESSURA 9CM) DE PAREDES COM ÁREA LÍQUIDA MENOR QUE 6M² SEM VÃOS E ARGAMASSA DE ASSENTAMENTO COM PREPARO MANUAL. AF_06/2014</v>
          </cell>
          <cell r="C6334" t="str">
            <v>M2</v>
          </cell>
          <cell r="D6334">
            <v>46.78</v>
          </cell>
        </row>
        <row r="6335">
          <cell r="A6335">
            <v>87449</v>
          </cell>
          <cell r="B6335" t="str">
            <v>ALVENARIA DE VEDAÇÃO DE BLOCOS VAZADOS DE CONCRETO DE 14X19X39CM (ESPESSURA 14CM) DE PAREDES COM ÁREA LÍQUIDA MENOR QUE 6M² SEM VÃOS E ARGAMASSA DE ASSENTAMENTO COM PREPARO EM BETONEIRA. AF_06/2014</v>
          </cell>
          <cell r="C6335" t="str">
            <v>M2</v>
          </cell>
          <cell r="D6335">
            <v>59.03</v>
          </cell>
        </row>
        <row r="6336">
          <cell r="A6336">
            <v>87450</v>
          </cell>
          <cell r="B6336" t="str">
            <v>ALVENARIA DE VEDAÇÃO DE BLOCOS VAZADOS DE CONCRETO DE 14X19X39CM (ESPESSURA 14CM) DE PAREDES COM ÁREA LÍQUIDA MENOR QUE 6M² SEM VÃOS E ARGAMASSA DE ASSENTAMENTO COM PREPARO MANUAL. AF_06/2014</v>
          </cell>
          <cell r="C6336" t="str">
            <v>M2</v>
          </cell>
          <cell r="D6336">
            <v>59.82</v>
          </cell>
        </row>
        <row r="6337">
          <cell r="A6337">
            <v>87451</v>
          </cell>
          <cell r="B6337" t="str">
            <v>ALVENARIA DE VEDAÇÃO DE BLOCOS VAZADOS DE CONCRETO DE 19X19X39CM (ESPESSURA 19CM) DE PAREDES COM ÁREA LÍQUIDA MENOR QUE 6M² SEM VÃOS E ARGAMASSA DE ASSENTAMENTO COM PREPARO EM BETONEIRA. AF_06/2014</v>
          </cell>
          <cell r="C6337" t="str">
            <v>M2</v>
          </cell>
          <cell r="D6337">
            <v>71.88</v>
          </cell>
        </row>
        <row r="6338">
          <cell r="A6338">
            <v>87452</v>
          </cell>
          <cell r="B6338" t="str">
            <v>ALVENARIA DE VEDAÇÃO DE BLOCOS VAZADOS DE CONCRETO DE 19X19X39CM (ESPESSURA 19CM) DE PAREDES COM ÁREA LÍQUIDA MENOR QUE 6M² SEM VÃOS E ARGAMASSA DE ASSENTAMENTO COM PREPARO MANUAL. AF_06/2014</v>
          </cell>
          <cell r="C6338" t="str">
            <v>M2</v>
          </cell>
          <cell r="D6338">
            <v>72.290000000000006</v>
          </cell>
        </row>
        <row r="6339">
          <cell r="A6339">
            <v>87453</v>
          </cell>
          <cell r="B6339" t="str">
            <v>ALVENARIA DE VEDAÇÃO DE BLOCOS VAZADOS DE CONCRETO DE 9X19X39CM (ESPESSURA 9CM) DE PAREDES COM ÁREA LÍQUIDA MAIOR OU IGUAL A 6M² SEM VÃOS E ARGAMASSA DE ASSENTAMENTO COM PREPARO EM BETONEIRA. AF_06/2014</v>
          </cell>
          <cell r="C6339" t="str">
            <v>M2</v>
          </cell>
          <cell r="D6339">
            <v>43.18</v>
          </cell>
        </row>
        <row r="6340">
          <cell r="A6340">
            <v>87454</v>
          </cell>
          <cell r="B6340" t="str">
            <v>ALVENARIA DE VEDAÇÃO DE BLOCOS VAZADOS DE CONCRETO DE 9X19X39CM (ESPESSURA 9CM) DE PAREDES COM ÁREA LÍQUIDA MAIOR OU IGUAL A 6M² SEM VÃOS E ARGAMASSA DE ASSENTAMENTO COM PREPARO MANUAL. AF_06/2014</v>
          </cell>
          <cell r="C6340" t="str">
            <v>M2</v>
          </cell>
          <cell r="D6340">
            <v>43.85</v>
          </cell>
        </row>
        <row r="6341">
          <cell r="A6341">
            <v>87455</v>
          </cell>
          <cell r="B6341" t="str">
            <v>ALVENARIA DE VEDAÇÃO DE BLOCOS VAZADOS DE CONCRETO DE 14X19X39CM (ESPESSURA 14CM) DE PAREDES COM ÁREA LÍQUIDA MAIOR OU IGUAL A 6M² SEM VÃOS E ARGAMASSA DE ASSENTAMENTO COM PREPARO EM BETONEIRA. AF_06/2014</v>
          </cell>
          <cell r="C6341" t="str">
            <v>M2</v>
          </cell>
          <cell r="D6341">
            <v>54.84</v>
          </cell>
        </row>
        <row r="6342">
          <cell r="A6342">
            <v>87456</v>
          </cell>
          <cell r="B6342" t="str">
            <v>ALVENARIA DE VEDAÇÃO DE BLOCOS VAZADOS DE CONCRETO DE 14X19X39CM (ESPESSURA 14CM) DE PAREDES COM ÁREA LÍQUIDA MAIOR OU IGUAL A 6M² SEM VÃOS E ARGAMASSA DE ASSENTAMENTO COM PREPARO MANUAL. AF_06/2014</v>
          </cell>
          <cell r="C6342" t="str">
            <v>M2</v>
          </cell>
          <cell r="D6342">
            <v>55.94</v>
          </cell>
        </row>
        <row r="6343">
          <cell r="A6343">
            <v>87457</v>
          </cell>
          <cell r="B6343" t="str">
            <v>ALVENARIA DE VEDAÇÃO DE BLOCOS VAZADOS DE CONCRETO DE 19X19X39CM (ESPESSURA 19CM) DE PAREDES COM ÁREA LÍQUIDA MAIOR OU IGUAL A 6M² SEM VÃOS E ARGAMASSA DE ASSENTAMENTO COM PREPARO EM BETONEIRA. AF_06/2014</v>
          </cell>
          <cell r="C6343" t="str">
            <v>M2</v>
          </cell>
          <cell r="D6343">
            <v>67.03</v>
          </cell>
        </row>
        <row r="6344">
          <cell r="A6344">
            <v>87458</v>
          </cell>
          <cell r="B6344" t="str">
            <v>ALVENARIA DE VEDAÇÃO DE BLOCOS VAZADOS DE CONCRETO DE 19X19X39CM (ESPESSURA 19CM) DE PAREDES COM ÁREA LÍQUIDA MAIOR OU IGUAL A 6M² SEM VÃOS E ARGAMASSA DE ASSENTAMENTO COM PREPARO MANUAL. AF_06/2014</v>
          </cell>
          <cell r="C6344" t="str">
            <v>M2</v>
          </cell>
          <cell r="D6344">
            <v>68.02</v>
          </cell>
        </row>
        <row r="6345">
          <cell r="A6345">
            <v>87459</v>
          </cell>
          <cell r="B6345" t="str">
            <v>ALVENARIA DE VEDAÇÃO DE BLOCOS VAZADOS DE CONCRETO DE 9X19X39CM (ESPESSURA 9CM) DE PAREDES COM ÁREA LÍQUIDA MENOR QUE 6M² COM VÃOS E ARGAMASSA DE ASSENTAMENTO COM PREPARO EM BETONEIRA. AF_06/2014</v>
          </cell>
          <cell r="C6345" t="str">
            <v>M2</v>
          </cell>
          <cell r="D6345">
            <v>51.5</v>
          </cell>
        </row>
        <row r="6346">
          <cell r="A6346">
            <v>87460</v>
          </cell>
          <cell r="B6346" t="str">
            <v>ALVENARIA DE VEDAÇÃO DE BLOCOS VAZADOS DE CONCRETO DE 9X19X39CM (ESPESSURA 9CM) DE PAREDES COM ÁREA LÍQUIDA MENOR QUE 6M² COM VÃOS E ARGAMASSA DE ASSENTAMENTO COM PREPARO MANUAL. AF_06/2014</v>
          </cell>
          <cell r="C6346" t="str">
            <v>M2</v>
          </cell>
          <cell r="D6346">
            <v>52.17</v>
          </cell>
        </row>
        <row r="6347">
          <cell r="A6347">
            <v>87461</v>
          </cell>
          <cell r="B6347" t="str">
            <v>ALVENARIA DE VEDAÇÃO DE BLOCOS VAZADOS DE CONCRETO DE 14X19X39CM (ESPESSURA 14CM) DE PAREDES COM ÁREA LÍQUIDA MENOR QUE 6M² COM VÃOS E ARGAMASSA DE ASSENTAMENTO COM PREPARO EM BETONEIRA. AF_06/2014</v>
          </cell>
          <cell r="C6347" t="str">
            <v>M2</v>
          </cell>
          <cell r="D6347">
            <v>64.11</v>
          </cell>
        </row>
        <row r="6348">
          <cell r="A6348">
            <v>87462</v>
          </cell>
          <cell r="B6348" t="str">
            <v>ALVENARIA DE VEDAÇÃO DE BLOCOS VAZADOS DE CONCRETO DE 14X19X39CM (ESPESSURA 14CM) DE PAREDES COM ÁREA LÍQUIDA MENOR QUE 6M² COM VÃOS E ARGAMASSA DE ASSENTAMENTO COM PREPARO MANUAL. AF_06/2014</v>
          </cell>
          <cell r="C6348" t="str">
            <v>M2</v>
          </cell>
          <cell r="D6348">
            <v>64.900000000000006</v>
          </cell>
        </row>
        <row r="6349">
          <cell r="A6349">
            <v>87463</v>
          </cell>
          <cell r="B6349" t="str">
            <v>ALVENARIA DE VEDAÇÃO DE BLOCOS VAZADOS DE CONCRETO DE 19X19X39CM (ESPESSURA 19CM) DE PAREDES COM ÁREA LÍQUIDA MENOR QUE 6M² COM VÃOS E ARGAMASSA DE ASSENTAMENTO COM PREPARO EM BETONEIRA. AF_06/2014</v>
          </cell>
          <cell r="C6349" t="str">
            <v>M2</v>
          </cell>
          <cell r="D6349">
            <v>76.44</v>
          </cell>
        </row>
        <row r="6350">
          <cell r="A6350">
            <v>87464</v>
          </cell>
          <cell r="B6350" t="str">
            <v>ALVENARIA DE VEDAÇÃO DE BLOCOS VAZADOS DE CONCRETO DE 19X19X39CM (ESPESSURA 19CM) DE PAREDES COM ÁREA LÍQUIDA MENOR QUE 6M² COM VÃOS E ARGAMASSA DE ASSENTAMENTO COM PREPARO MANUAL. AF_06/2014</v>
          </cell>
          <cell r="C6350" t="str">
            <v>M2</v>
          </cell>
          <cell r="D6350">
            <v>77.430000000000007</v>
          </cell>
        </row>
        <row r="6351">
          <cell r="A6351">
            <v>87465</v>
          </cell>
          <cell r="B6351" t="str">
            <v>ALVENARIA DE VEDAÇÃO DE BLOCOS VAZADOS DE CONCRETO DE 9X19X39CM (ESPESSURA 9CM) DE PAREDES COM ÁREA LÍQUIDA MAIOR OU IGUAL A 6M² COM VÃOS E ARGAMASSA DE ASSENTAMENTO COM PREPARO EM BETONEIRA. AF_06/2014</v>
          </cell>
          <cell r="C6351" t="str">
            <v>M2</v>
          </cell>
          <cell r="D6351">
            <v>46.02</v>
          </cell>
        </row>
        <row r="6352">
          <cell r="A6352">
            <v>87466</v>
          </cell>
          <cell r="B6352" t="str">
            <v>ALVENARIA DE VEDAÇÃO DE BLOCOS VAZADOS DE CONCRETO DE 9X19X39CM (ESPESSURA 9CM) DE PAREDES COM ÁREA LÍQUIDA MAIOR OU IGUAL A 6M² COM VÃOS E ARGAMASSA DE ASSENTAMENTO COM PREPARO MANUAL. AF_06/2014</v>
          </cell>
          <cell r="C6352" t="str">
            <v>M2</v>
          </cell>
          <cell r="D6352">
            <v>46.69</v>
          </cell>
        </row>
        <row r="6353">
          <cell r="A6353">
            <v>87467</v>
          </cell>
          <cell r="B6353" t="str">
            <v>ALVENARIA DE VEDAÇÃO DE BLOCOS VAZADOS DE CONCRETO DE 14X19X39CM (ESPESSURA 14CM) DE PAREDES COM ÁREA LÍQUIDA MAIOR OU IGUAL A 6M² COM VÃOS E ARGAMASSA DE ASSENTAMENTO COM PREPARO EM BETONEIRA. AF_06/2014</v>
          </cell>
          <cell r="C6353" t="str">
            <v>M2</v>
          </cell>
          <cell r="D6353">
            <v>58.04</v>
          </cell>
        </row>
        <row r="6354">
          <cell r="A6354">
            <v>87468</v>
          </cell>
          <cell r="B6354" t="str">
            <v>ALVENARIA DE VEDAÇÃO DE BLOCOS VAZADOS DE CONCRETO DE 14X19X39CM (ESPESSURA 14CM) DE PAREDES COM ÁREA LÍQUIDA MAIOR OU IGUAL A 6M² COM VÃOS E ARGAMASSA DE ASSENTAMENTO COM PREPARO MANUAL. AF_06/2014</v>
          </cell>
          <cell r="C6354" t="str">
            <v>M2</v>
          </cell>
          <cell r="D6354">
            <v>58.83</v>
          </cell>
        </row>
        <row r="6355">
          <cell r="A6355">
            <v>87469</v>
          </cell>
          <cell r="B6355" t="str">
            <v>ALVENARIA DE VEDAÇÃO DE BLOCOS VAZADOS DE CONCRETO DE 19X19X39CM (ESPESSURA 19CM) DE PAREDES COM ÁREA LÍQUIDA MAIOR OU IGUAL A 6M² COM VÃOS E ARGAMASSA DE ASSENTAMENTO COM PREPARO EM BETONEIRA. AF_06/2014</v>
          </cell>
          <cell r="C6355" t="str">
            <v>M2</v>
          </cell>
          <cell r="D6355">
            <v>70.39</v>
          </cell>
        </row>
        <row r="6356">
          <cell r="A6356">
            <v>87470</v>
          </cell>
          <cell r="B6356" t="str">
            <v>ALVENARIA DE VEDAÇÃO DE BLOCOS VAZADOS DE CONCRETO DE 19X19X39CM (ESPESSURA 19CM) DE PAREDES COM ÁREA LÍQUIDA MAIOR OU IGUAL A 6M² COM VÃOS E ARGAMASSA DE ASSENTAMENTO COM PREPARO MANUAL. AF_06/2014</v>
          </cell>
          <cell r="C6356" t="str">
            <v>M2</v>
          </cell>
          <cell r="D6356">
            <v>71.38</v>
          </cell>
        </row>
        <row r="6357">
          <cell r="A6357">
            <v>87471</v>
          </cell>
          <cell r="B6357" t="str">
            <v>ALVENARIA DE VEDAÇÃO DE BLOCOS CERÂMICOS FURADOS NA VERTICAL DE 9X19X39CM (ESPESSURA 9CM) DE PAREDES COM ÁREA LÍQUIDA MENOR QUE 6M² SEM VÃOS E ARGAMASSA DE ASSENTAMENTO COM PREPARO EM BETONEIRA. AF_06/2014</v>
          </cell>
          <cell r="C6357" t="str">
            <v>M2</v>
          </cell>
          <cell r="D6357">
            <v>37.44</v>
          </cell>
        </row>
        <row r="6358">
          <cell r="A6358">
            <v>87472</v>
          </cell>
          <cell r="B6358" t="str">
            <v>ALVENARIA DE VEDAÇÃO DE BLOCOS CERÂMICOS FURADOS NA VERTICAL DE 9X19X39CM (ESPESSURA 9CM) DE PAREDES COM ÁREA LÍQUIDA MENOR QUE 6M² SEM VÃOS E ARGAMASSA DE ASSENTAMENTO COM PREPARO MANUAL. AF_06/2014</v>
          </cell>
          <cell r="C6358" t="str">
            <v>M2</v>
          </cell>
          <cell r="D6358">
            <v>38.24</v>
          </cell>
        </row>
        <row r="6359">
          <cell r="A6359">
            <v>87473</v>
          </cell>
          <cell r="B6359" t="str">
            <v>ALVENARIA DE VEDAÇÃO DE BLOCOS CERÂMICOS FURADOS NA VERTICAL DE 14X19X39CM (ESPESSURA 14CM) DE PAREDES COM ÁREA LÍQUIDA MENOR QUE 6M² SEM VÃOS E ARGAMASSA DE ASSENTAMENTO COM PREPARO EM BETONEIRA. AF_06/2014</v>
          </cell>
          <cell r="C6359" t="str">
            <v>M2</v>
          </cell>
          <cell r="D6359">
            <v>51.68</v>
          </cell>
        </row>
        <row r="6360">
          <cell r="A6360">
            <v>87474</v>
          </cell>
          <cell r="B6360" t="str">
            <v>ALVENARIA DE VEDAÇÃO DE BLOCOS CERÂMICOS FURADOS NA VERTICAL DE 14X19X39CM (ESPESSURA 14CM) DE PAREDES COM ÁREA LÍQUIDA MENOR QUE 6M² SEM VÃOS E ARGAMASSA DE ASSENTAMENTO COM PREPARO MANUAL. AF_06/2014</v>
          </cell>
          <cell r="C6360" t="str">
            <v>M2</v>
          </cell>
          <cell r="D6360">
            <v>52.59</v>
          </cell>
        </row>
        <row r="6361">
          <cell r="A6361">
            <v>87475</v>
          </cell>
          <cell r="B6361" t="str">
            <v>ALVENARIA DE VEDAÇÃO DE BLOCOS CERÂMICOS FURADOS NA VERTICAL DE 19X19X39CM (ESPESSURA 19CM) DE PAREDES COM ÁREA LÍQUIDA MENOR QUE 6M² SEM VÃOS E ARGAMASSA DE ASSENTAMENTO COM PREPARO EM BETONEIRA. AF_06/2014</v>
          </cell>
          <cell r="C6361" t="str">
            <v>M2</v>
          </cell>
          <cell r="D6361">
            <v>60.82</v>
          </cell>
        </row>
        <row r="6362">
          <cell r="A6362">
            <v>87476</v>
          </cell>
          <cell r="B6362" t="str">
            <v>ALVENARIA DE VEDAÇÃO DE BLOCOS CERÂMICOS FURADOS NA VERTICAL DE 19X19X39CM (ESPESSURA 19CM) DE PAREDES COM ÁREA LÍQUIDA MENOR QUE 6M² SEM VÃOS E ARGAMASSA DE ASSENTAMENTO COM PREPARO MANUAL. AF_06/2014</v>
          </cell>
          <cell r="C6362" t="str">
            <v>M2</v>
          </cell>
          <cell r="D6362">
            <v>61.88</v>
          </cell>
        </row>
        <row r="6363">
          <cell r="A6363">
            <v>87477</v>
          </cell>
          <cell r="B6363" t="str">
            <v>ALVENARIA DE VEDAÇÃO DE BLOCOS CERÂMICOS FURADOS NA VERTICAL DE 9X19X39CM (ESPESSURA 9CM) DE PAREDES COM ÁREA LÍQUIDA MAIOR OU IGUAL A 6M² SEM VÃOS E ARGAMASSA DE ASSENTAMENTO COM PREPARO EM BETONEIRA. AF_06/2014</v>
          </cell>
          <cell r="C6363" t="str">
            <v>M2</v>
          </cell>
          <cell r="D6363">
            <v>33.92</v>
          </cell>
        </row>
        <row r="6364">
          <cell r="A6364">
            <v>87478</v>
          </cell>
          <cell r="B6364" t="str">
            <v>ALVENARIA DE VEDAÇÃO DE BLOCOS CERÂMICOS FURADOS NA VERTICAL DE 9X19X39CM (ESPESSURA 9CM) DE PAREDES COM ÁREA LÍQUIDA MAIOR OU IGUAL A 6M² SEM VÃOS E ARGAMASSA DE ASSENTAMENTO COM PREPARO MANUAL. AF_06/2014</v>
          </cell>
          <cell r="C6364" t="str">
            <v>M2</v>
          </cell>
          <cell r="D6364">
            <v>34.72</v>
          </cell>
        </row>
        <row r="6365">
          <cell r="A6365">
            <v>87479</v>
          </cell>
          <cell r="B6365" t="str">
            <v>ALVENARIA DE VEDAÇÃO DE BLOCOS CERÂMICOS FURADOS NA VERTICAL DE 14X19X39CM (ESPESSURA 14CM) DE PAREDES COM ÁREA LÍQUIDA MAIOR OU IGUAL A 6M² SEM VÃOS E ARGAMASSA DE ASSENTAMENTO COM PREPARO EM BETONEIRA. AF_06/2014</v>
          </cell>
          <cell r="C6365" t="str">
            <v>M2</v>
          </cell>
          <cell r="D6365">
            <v>47.54</v>
          </cell>
        </row>
        <row r="6366">
          <cell r="A6366">
            <v>87480</v>
          </cell>
          <cell r="B6366" t="str">
            <v>ALVENARIA DE VEDAÇÃO DE BLOCOS CERÂMICOS FURADOS NA VERTICAL DE 14X19X39CM (ESPESSURA 14CM) DE PAREDES COM ÁREA LÍQUIDA MAIOR OU IGUAL A 6M² SEM VÃOS E ARGAMASSA DE ASSENTAMENTO COM PREPARO MANUAL. AF_06/2014</v>
          </cell>
          <cell r="C6366" t="str">
            <v>M2</v>
          </cell>
          <cell r="D6366">
            <v>48.45</v>
          </cell>
        </row>
        <row r="6367">
          <cell r="A6367">
            <v>87481</v>
          </cell>
          <cell r="B6367" t="str">
            <v>ALVENARIA DE VEDAÇÃO DE BLOCOS CERÂMICOS FURADOS NA VERTICAL DE 19X19X39CM (ESPESSURA 19CM) DE PAREDES COM ÁREA LÍQUIDA MAIOR OU IGUAL A 6M² SEM VÃOS E ARGAMASSA DE ASSENTAMENTO COM PREPARO EM BETONEIRA. AF_06/2014</v>
          </cell>
          <cell r="C6367" t="str">
            <v>M2</v>
          </cell>
          <cell r="D6367">
            <v>56.72</v>
          </cell>
        </row>
        <row r="6368">
          <cell r="A6368">
            <v>87482</v>
          </cell>
          <cell r="B6368" t="str">
            <v>ALVENARIA DE VEDAÇÃO DE BLOCOS CERÂMICOS FURADOS NA VERTICAL DE 19X19X39CM (ESPESSURA 19CM) DE PAREDES COM ÁREA LÍQUIDA MAIOR OU IGUAL A 6M² SEM VÃOS E ARGAMASSA DE ASSENTAMENTO COM PREPARO MANUAL. AF_06/2014</v>
          </cell>
          <cell r="C6368" t="str">
            <v>M2</v>
          </cell>
          <cell r="D6368">
            <v>57.78</v>
          </cell>
        </row>
        <row r="6369">
          <cell r="A6369">
            <v>87483</v>
          </cell>
          <cell r="B6369" t="str">
            <v>ALVENARIA DE VEDAÇÃO DE BLOCOS CERÂMICOS FURADOS NA VERTICAL DE 9X19X39CM (ESPESSURA 9CM) DE PAREDES COM ÁREA LÍQUIDA MENOR QUE 6M² COM VÃOS E ARGAMASSA DE ASSENTAMENTO COM PREPARO EM BETONEIRA. AF_06/2014</v>
          </cell>
          <cell r="C6369" t="str">
            <v>M2</v>
          </cell>
          <cell r="D6369">
            <v>42.63</v>
          </cell>
        </row>
        <row r="6370">
          <cell r="A6370">
            <v>87484</v>
          </cell>
          <cell r="B6370" t="str">
            <v>ALVENARIA DE VEDAÇÃO DE BLOCOS CERÂMICOS FURADOS NA VERTICAL DE 9X19X39CM (ESPESSURA 9CM) DE PAREDES COM ÁREA LÍQUIDA MENOR QUE 6M² COM VÃOS E ARGAMASSA DE ASSENTAMENTO COM PREPARO MANUAL. AF_06/2014</v>
          </cell>
          <cell r="C6370" t="str">
            <v>M2</v>
          </cell>
          <cell r="D6370">
            <v>43.43</v>
          </cell>
        </row>
        <row r="6371">
          <cell r="A6371">
            <v>87485</v>
          </cell>
          <cell r="B6371" t="str">
            <v>ALVENARIA DE VEDAÇÃO DE BLOCOS CERÂMICOS FURADOS NA VERTICAL DE 14X19X39CM (ESPESSURA 14CM) DE PAREDES COM ÁREA LÍQUIDA MENOR QUE 6M² COM VÃOS E ARGAMASSA DE ASSENTAMENTO COM PREPARO EM BETONEIRA. AF_06/2014</v>
          </cell>
          <cell r="C6371" t="str">
            <v>M2</v>
          </cell>
          <cell r="D6371">
            <v>56.99</v>
          </cell>
        </row>
        <row r="6372">
          <cell r="A6372">
            <v>87487</v>
          </cell>
          <cell r="B6372" t="str">
            <v>ALVENARIA DE VEDAÇÃO DE BLOCOS CERÂMICOS FURADOS NA VERTICAL DE 19X19X39CM (ESPESSURA 19CM) DE PAREDES COM ÁREA LÍQUIDA MENOR QUE 6M² COM VÃOS E ARGAMASSA DE ASSENTAMENTO COM PREPARO EM BETONEIRA. AF_06/2014</v>
          </cell>
          <cell r="C6372" t="str">
            <v>M2</v>
          </cell>
          <cell r="D6372">
            <v>65.989999999999995</v>
          </cell>
        </row>
        <row r="6373">
          <cell r="A6373">
            <v>87488</v>
          </cell>
          <cell r="B6373" t="str">
            <v>ALVENARIA DE VEDAÇÃO DE BLOCOS CERÂMICOS FURADOS NA VERTICAL DE 19X19X39CM (ESPESSURA 19CM) DE PAREDES COM ÁREA LÍQUIDA MENOR QUE 6M² COM VÃOS E ARGAMASSA DE ASSENTAMENTO COM PREPARO MANUAL. AF_06/2014</v>
          </cell>
          <cell r="C6373" t="str">
            <v>M2</v>
          </cell>
          <cell r="D6373">
            <v>67.05</v>
          </cell>
        </row>
        <row r="6374">
          <cell r="A6374">
            <v>87489</v>
          </cell>
          <cell r="B6374" t="str">
            <v>ALVENARIA DE VEDAÇÃO DE BLOCOS CERÂMICOS FURADOS NA VERTICAL DE 9X19X39CM (ESPESSURA 9CM) DE PAREDES COM ÁREA LÍQUIDA MAIOR OU IGUAL A 6M² COM VÃOS E ARGAMASSA DE ASSENTAMENTO COM PREPARO EM BETONEIRA. AF_06/2014</v>
          </cell>
          <cell r="C6374" t="str">
            <v>M2</v>
          </cell>
          <cell r="D6374">
            <v>36.93</v>
          </cell>
        </row>
        <row r="6375">
          <cell r="A6375">
            <v>87490</v>
          </cell>
          <cell r="B6375" t="str">
            <v>ALVENARIA DE VEDAÇÃO DE BLOCOS CERÂMICOS FURADOS NA VERTICAL DE 9X19X39CM (ESPESSURA 9CM) DE PAREDES COM ÁREA LÍQUIDA MAIOR OU IGUAL A 6M² COM VÃOS E ARGAMASSA DE ASSENTAMENTO COM PREPARO MANUAL. AF_06/2014</v>
          </cell>
          <cell r="C6375" t="str">
            <v>M2</v>
          </cell>
          <cell r="D6375">
            <v>37.729999999999997</v>
          </cell>
        </row>
        <row r="6376">
          <cell r="A6376">
            <v>87491</v>
          </cell>
          <cell r="B6376" t="str">
            <v>ALVENARIA DE VEDAÇÃO DE BLOCOS CERÂMICOS FURADOS NA VERTICAL DE 14X19X39CM (ESPESSURA 14CM) DE PAREDES COM ÁREA LÍQUIDA MAIOR OU IGUAL A 6M² COM VÃOS E ARGAMASSA DE ASSENTAMENTO COM PREPARO EM BETONEIRA. AF_06/2014</v>
          </cell>
          <cell r="C6376" t="str">
            <v>M2</v>
          </cell>
          <cell r="D6376">
            <v>50.67</v>
          </cell>
        </row>
        <row r="6377">
          <cell r="A6377">
            <v>87492</v>
          </cell>
          <cell r="B6377" t="str">
            <v>ALVENARIA DE VEDAÇÃO DE BLOCOS CERÂMICOS FURADOS NA VERTICAL DE 14X19X39CM (ESPESSURA 14CM) DE PAREDES COM ÁREA LÍQUIDA MAIOR OU IGUAL A 6M² COM VÃOS E ARGAMASSA DE ASSENTAMENTO COM PREPARO MANUAL. AF_06/2014</v>
          </cell>
          <cell r="C6377" t="str">
            <v>M2</v>
          </cell>
          <cell r="D6377">
            <v>51.58</v>
          </cell>
        </row>
        <row r="6378">
          <cell r="A6378">
            <v>87493</v>
          </cell>
          <cell r="B6378" t="str">
            <v>ALVENARIA DE VEDAÇÃO DE BLOCOS CERÂMICOS FURADOS NA VERTICAL DE 19X19X39CM (ESPESSURA 19CM) DE PAREDES COM ÁREA LÍQUIDA MAIOR OU IGUAL A 6M² COM VÃOS E ARGAMASSA DE ASSENTAMENTO COM PREPARO EM BETONEIRA. AF_06/2014</v>
          </cell>
          <cell r="C6378" t="str">
            <v>M2</v>
          </cell>
          <cell r="D6378">
            <v>59.94</v>
          </cell>
        </row>
        <row r="6379">
          <cell r="A6379">
            <v>87494</v>
          </cell>
          <cell r="B6379" t="str">
            <v>ALVENARIA DE VEDAÇÃO DE BLOCOS CERÂMICOS FURADOS NA VERTICAL DE 19X19X39CM (ESPESSURA 19CM) DE PAREDES COM ÁREA LÍQUIDA MAIOR OU IGUAL A 6M² COM VÃOS E ARGAMASSA DE ASSENTAMENTO COM PREPARO MANUAL. AF_06/2014</v>
          </cell>
          <cell r="C6379" t="str">
            <v>M2</v>
          </cell>
          <cell r="D6379">
            <v>61</v>
          </cell>
        </row>
        <row r="6380">
          <cell r="A6380">
            <v>87495</v>
          </cell>
          <cell r="B6380" t="str">
            <v>ALVENARIA DE VEDAÇÃO DE BLOCOS CERÂMICOS FURADOS NA HORIZONTAL DE 9X19X19CM (ESPESSURA 9CM) DE PAREDES COM ÁREA LÍQUIDA MENOR QUE 6M² SEM VÃOS E ARGAMASSA DE ASSENTAMENTO COM PREPARO EM BETONEIRA. AF_06/2014</v>
          </cell>
          <cell r="C6380" t="str">
            <v>M2</v>
          </cell>
          <cell r="D6380">
            <v>61.49</v>
          </cell>
        </row>
        <row r="6381">
          <cell r="A6381">
            <v>87496</v>
          </cell>
          <cell r="B6381" t="str">
            <v>ALVENARIA DE VEDAÇÃO DE BLOCOS CERÂMICOS FURADOS NA HORIZONTAL DE 9X19X19CM (ESPESSURA 9CM) DE PAREDES COM ÁREA LÍQUIDA MENOR QUE 6M² SEM VÃOS E ARGAMASSA DE ASSENTAMENTO COM PREPARO MANUAL. AF_06/2014</v>
          </cell>
          <cell r="C6381" t="str">
            <v>M2</v>
          </cell>
          <cell r="D6381">
            <v>62.24</v>
          </cell>
        </row>
        <row r="6382">
          <cell r="A6382">
            <v>87497</v>
          </cell>
          <cell r="B6382" t="str">
            <v>ALVENARIA DE VEDAÇÃO DE BLOCOS CERÂMICOS FURADOS NA HORIZONTAL DE 11,5X19X19CM (ESPESSURA 11,5CM) DE PAREDES COM ÁREA LÍQUIDA MENOR QUE 6M² SEM VÃOS E ARGAMASSA DE ASSENTAMENTO COM PREPARO EM BETONEIRA. AF_06/2014</v>
          </cell>
          <cell r="C6382" t="str">
            <v>M2</v>
          </cell>
          <cell r="D6382">
            <v>59.99</v>
          </cell>
        </row>
        <row r="6383">
          <cell r="A6383">
            <v>87498</v>
          </cell>
          <cell r="B6383" t="str">
            <v>ALVENARIA DE VEDAÇÃO DE BLOCOS CERÂMICOS FURADOS NA HORIZONTAL DE 11,5X19X19CM (ESPESSURA 11,5CM) DE PAREDES COM ÁREA LÍQUIDA MENOR QUE 6M² SEM VÃOS E ARGAMASSA DE ASSENTAMENTO COM PREPARO MANUAL. AF_06/2014</v>
          </cell>
          <cell r="C6383" t="str">
            <v>M2</v>
          </cell>
          <cell r="D6383">
            <v>60.95</v>
          </cell>
        </row>
        <row r="6384">
          <cell r="A6384">
            <v>87499</v>
          </cell>
          <cell r="B6384" t="str">
            <v>ALVENARIA DE VEDAÇÃO DE BLOCOS CERÂMICOS FURADOS NA HORIZONTAL DE 9X14X19CM (ESPESSURA 9CM) DE PAREDES COM ÁREA LÍQUIDA MENOR QUE 6M² SEM VÃOS E ARGAMASSA DE ASSENTAMENTO COM PREPARO EM BETONEIRA. AF_06/2014</v>
          </cell>
          <cell r="C6384" t="str">
            <v>M2</v>
          </cell>
          <cell r="D6384">
            <v>66.95</v>
          </cell>
        </row>
        <row r="6385">
          <cell r="A6385">
            <v>87500</v>
          </cell>
          <cell r="B6385" t="str">
            <v>ALVENARIA DE VEDAÇÃO DE BLOCOS CERÂMICOS FURADOS NA HORIZONTAL DE 9X14X19CM (ESPESSURA 9CM) DE PAREDES COM ÁREA LÍQUIDA MENOR QUE 6M² SEM VÃOS E ARGAMASSA DE ASSENTAMENTO COM PREPARO MANUAL. AF_06/2014</v>
          </cell>
          <cell r="C6385" t="str">
            <v>M2</v>
          </cell>
          <cell r="D6385">
            <v>67.760000000000005</v>
          </cell>
        </row>
        <row r="6386">
          <cell r="A6386">
            <v>87501</v>
          </cell>
          <cell r="B6386" t="str">
            <v>ALVENARIA DE VEDAÇÃO DE BLOCOS CERÂMICOS FURADOS NA HORIZONTAL DE 14X9X19CM (ESPESSURA 14CM, BLOCO DEITADO) DE PAREDES COM ÁREA LÍQUIDA MENOR QUE 6M² SEM VÃOS E ARGAMASSA DE ASSENTAMENTO COM PREPARO EM BETONEIRA. AF_06/2014</v>
          </cell>
          <cell r="C6386" t="str">
            <v>M2</v>
          </cell>
          <cell r="D6386">
            <v>104.41</v>
          </cell>
        </row>
        <row r="6387">
          <cell r="A6387">
            <v>87502</v>
          </cell>
          <cell r="B6387" t="str">
            <v>ALVENARIA DE VEDAÇÃO DE BLOCOS CERÂMICOS FURADOS NA HORIZONTAL DE 14X9X19CM (ESPESSURA 14CM, BLOCO DEITADO) DE PAREDES COM ÁREA LÍQUIDA MENOR QUE 6M² SEM VÃOS E ARGAMASSA DE ASSENTAMENTO COM PREPARO MANUAL. AF_06/2014</v>
          </cell>
          <cell r="C6387" t="str">
            <v>M2</v>
          </cell>
          <cell r="D6387">
            <v>105.44</v>
          </cell>
        </row>
        <row r="6388">
          <cell r="A6388">
            <v>87503</v>
          </cell>
          <cell r="B6388" t="str">
            <v>ALVENARIA DE VEDAÇÃO DE BLOCOS CERÂMICOS FURADOS NA HORIZONTAL DE 9X19X19CM (ESPESSURA 9CM) DE PAREDES COM ÁREA LÍQUIDA MAIOR OU IGUAL A 6M² SEM VÃOS E ARGAMASSA DE ASSENTAMENTO COM PREPARO EM BETONEIRA. AF_06/2014</v>
          </cell>
          <cell r="C6388" t="str">
            <v>M2</v>
          </cell>
          <cell r="D6388">
            <v>52.85</v>
          </cell>
        </row>
        <row r="6389">
          <cell r="A6389">
            <v>87504</v>
          </cell>
          <cell r="B6389" t="str">
            <v>ALVENARIA DE VEDAÇÃO DE BLOCOS CERÂMICOS FURADOS NA HORIZONTAL DE 9X19X19CM (ESPESSURA 9CM) DE PAREDES COM ÁREA LÍQUIDA MAIOR OU IGUAL A 6M² SEM VÃOS E ARGAMASSA DE ASSENTAMENTO COM PREPARO MANUAL. AF_06/2014</v>
          </cell>
          <cell r="C6389" t="str">
            <v>M2</v>
          </cell>
          <cell r="D6389">
            <v>53.6</v>
          </cell>
        </row>
        <row r="6390">
          <cell r="A6390">
            <v>87505</v>
          </cell>
          <cell r="B6390" t="str">
            <v>ALVENARIA DE VEDAÇÃO DE BLOCOS CERÂMICOS FURADOS NA HORIZONTAL DE 11,5X19X19CM (ESPESSURA 11,5M) DE PAREDES COM ÁREA LÍQUIDA MAIOR OU IGUAL A 6M² SEM VÃOS E ARGAMASSA DE ASSENTAMENTO COM PREPARO EM BETONEIRA. AF_06/2014</v>
          </cell>
          <cell r="C6390" t="str">
            <v>M2</v>
          </cell>
          <cell r="D6390">
            <v>51.36</v>
          </cell>
        </row>
        <row r="6391">
          <cell r="A6391">
            <v>87506</v>
          </cell>
          <cell r="B6391" t="str">
            <v>ALVENARIA DE VEDAÇÃO DE BLOCOS CERÂMICOS FURADOS NA HORIZONTAL DE 11,5X19X19CM (ESPESSURA 11,5M) DE PAREDES COM ÁREA LÍQUIDA MAIOR OU IGUAL A 6M² SEM VÃOS E ARGAMASSA DE ASSENTAMENTO COM PREPARO MANUAL. AF_06/2014</v>
          </cell>
          <cell r="C6391" t="str">
            <v>M2</v>
          </cell>
          <cell r="D6391">
            <v>52.32</v>
          </cell>
        </row>
        <row r="6392">
          <cell r="A6392">
            <v>87507</v>
          </cell>
          <cell r="B6392" t="str">
            <v>ALVENARIA DE VEDAÇÃO DE BLOCOS CERÂMICOS FURADOS NA HORIZONTAL DE 9X14X19CM (ESPESSURA 9CM) DE PAREDES COM ÁREA LÍQUIDA MAIOR OU IGUAL A 6M² SEM VÃOS E ARGAMASSA DE ASSENTAMENTO COM PREPARO EM BETONEIRA. AF_06/2014</v>
          </cell>
          <cell r="C6392" t="str">
            <v>M2</v>
          </cell>
          <cell r="D6392">
            <v>55.49</v>
          </cell>
        </row>
        <row r="6393">
          <cell r="A6393">
            <v>87508</v>
          </cell>
          <cell r="B6393" t="str">
            <v>ALVENARIA DE VEDAÇÃO DE BLOCOS CERÂMICOS FURADOS NA HORIZONTAL DE 9X14X19CM (ESPESSURA 9CM) DE PAREDES COM ÁREA LÍQUIDA MAIOR OU IGUAL A 6M² SEM VÃOS E ARGAMASSA DE ASSENTAMENTO COM PREPARO MANUAL. AF_06/2014</v>
          </cell>
          <cell r="C6393" t="str">
            <v>M2</v>
          </cell>
          <cell r="D6393">
            <v>56.3</v>
          </cell>
        </row>
        <row r="6394">
          <cell r="A6394">
            <v>87509</v>
          </cell>
          <cell r="B6394" t="str">
            <v>ALVENARIA DE VEDAÇÃO DE BLOCOS CERÂMICOS FURADOS NA HORIZONTAL DE 14X9X19CM (ESPESSURA 14CM, BLOCO DEITADO) DE PAREDES COM ÁREA LÍQUIDA MAIOR OU IGUAL A 6M² SEM VÃOS E ARGAMASSA DE ASSENTAMENTO COM PREPARO EM BETONEIRA. AF_06/2014</v>
          </cell>
          <cell r="C6394" t="str">
            <v>M2</v>
          </cell>
          <cell r="D6394">
            <v>85.66</v>
          </cell>
        </row>
        <row r="6395">
          <cell r="A6395">
            <v>87510</v>
          </cell>
          <cell r="B6395" t="str">
            <v>ALVENARIA DE VEDAÇÃO DE BLOCOS CERÂMICOS FURADOS NA HORIZONTAL DE 14X9X19CM (ESPESSURA 14CM, BLOCO DEITADO) DE PAREDES COM ÁREA LÍQUIDA MAIOR OU IGUAL A 6M² SEM VÃOS E ARGAMASSA DE ASSENTAMENTO COM PREPARO MANUAL. AF_06/2014</v>
          </cell>
          <cell r="C6395" t="str">
            <v>M2</v>
          </cell>
          <cell r="D6395">
            <v>86.69</v>
          </cell>
        </row>
        <row r="6396">
          <cell r="A6396">
            <v>87511</v>
          </cell>
          <cell r="B6396" t="str">
            <v>ALVENARIA DE VEDAÇÃO DE BLOCOS CERÂMICOS FURADOS NA HORIZONTAL DE 9X19X19CM (ESPESSURA 9CM) DE PAREDES COM ÁREA LÍQUIDA MENOR QUE 6M² COM VÃOS E ARGAMASSA DE ASSENTAMENTO COM PREPARO EM BETONEIRA. AF_06/2014</v>
          </cell>
          <cell r="C6396" t="str">
            <v>M2</v>
          </cell>
          <cell r="D6396">
            <v>68.75</v>
          </cell>
        </row>
        <row r="6397">
          <cell r="A6397">
            <v>87512</v>
          </cell>
          <cell r="B6397" t="str">
            <v>ALVENARIA DE VEDAÇÃO DE BLOCOS CERÂMICOS FURADOS NA HORIZONTAL DE 9X19X19CM (ESPESSURA 9CM) DE PAREDES COM ÁREA LÍQUIDA MENOR QUE 6M² COM VÃOS E ARGAMASSA DE ASSENTAMENTO COM PREPARO MANUAL. AF_06/2014</v>
          </cell>
          <cell r="C6397" t="str">
            <v>M2</v>
          </cell>
          <cell r="D6397">
            <v>69.5</v>
          </cell>
        </row>
        <row r="6398">
          <cell r="A6398">
            <v>87513</v>
          </cell>
          <cell r="B6398" t="str">
            <v>ALVENARIA DE VEDAÇÃO DE BLOCOS CERÂMICOS FURADOS NA HORIZONTAL DE 11,5X19X19CM (ESPESSURA 11,5CM) DE PAREDES COM ÁREA LÍQUIDA MENOR QUE 6M² COM VÃOS E ARGAMASSA DE ASSENTAMENTO COM PREPARO EM BETONEIRA. AF_06/2014</v>
          </cell>
          <cell r="C6398" t="str">
            <v>M2</v>
          </cell>
          <cell r="D6398">
            <v>67.55</v>
          </cell>
        </row>
        <row r="6399">
          <cell r="A6399">
            <v>87514</v>
          </cell>
          <cell r="B6399" t="str">
            <v>ALVENARIA DE VEDAÇÃO DE BLOCOS CERÂMICOS FURADOS NA HORIZONTAL DE 11,5X19X19CM (ESPESSURA 11,5CM) DE PAREDES COM ÁREA LÍQUIDA MENOR QUE 6M² COM VÃOS E ARGAMASSA DE ASSENTAMENTO COM PREPARO MANUAL. AF_06/2014</v>
          </cell>
          <cell r="C6399" t="str">
            <v>M2</v>
          </cell>
          <cell r="D6399">
            <v>68.510000000000005</v>
          </cell>
        </row>
        <row r="6400">
          <cell r="A6400">
            <v>87515</v>
          </cell>
          <cell r="B6400" t="str">
            <v>ALVENARIA DE VEDAÇÃO DE BLOCOS CERÂMICOS FURADOS NA HORIZONTAL DE 9X14X19CM (ESPESSURA 9CM) DE PAREDES COM ÁREA LÍQUIDA MENOR QUE 6M² COM VÃOS E ARGAMASSA DE ASSENTAMENTO COM PREPARO EM BETONEIRA. AF_06/2014</v>
          </cell>
          <cell r="C6400" t="str">
            <v>M2</v>
          </cell>
          <cell r="D6400">
            <v>77.05</v>
          </cell>
        </row>
        <row r="6401">
          <cell r="A6401">
            <v>87516</v>
          </cell>
          <cell r="B6401" t="str">
            <v>ALVENARIA DE VEDAÇÃO DE BLOCOS CERÂMICOS FURADOS NA HORIZONTAL DE 9X14X19CM (ESPESSURA 9CM) DE PAREDES COM ÁREA LÍQUIDA MENOR QUE 6M² COM VÃOS E ARGAMASSA DE ASSENTAMENTO COM PREPARO MANUAL. AF_06/2014</v>
          </cell>
          <cell r="C6401" t="str">
            <v>M2</v>
          </cell>
          <cell r="D6401">
            <v>77.86</v>
          </cell>
        </row>
        <row r="6402">
          <cell r="A6402">
            <v>87517</v>
          </cell>
          <cell r="B6402" t="str">
            <v>ALVENARIA DE VEDAÇÃO DE BLOCOS CERÂMICOS FURADOS NA HORIZONTAL DE 14X9X19CM (ESPESSURA 14CM, BLOCO DEITADO) DE PAREDES COM ÁREA LÍQUIDA MENOR QUE 6M² COM VÃOS E ARGAMASSA DE ASSENTAMENTO COM PREPARO EM BETONEIRA. AF_06/2014</v>
          </cell>
          <cell r="C6402" t="str">
            <v>M2</v>
          </cell>
          <cell r="D6402">
            <v>120.12</v>
          </cell>
        </row>
        <row r="6403">
          <cell r="A6403">
            <v>87518</v>
          </cell>
          <cell r="B6403" t="str">
            <v>ALVENARIA DE VEDAÇÃO DE BLOCOS CERÂMICOS FURADOS NA HORIZONTAL DE 14X9X19CM (ESPESSURA 14CM, BLOCO DEITADO) DE PAREDES COM ÁREA LÍQUIDA MENOR QUE 6M² COM VÃOS E ARGAMASSA DE ASSENTAMENTO COM PREPARO MANUAL. AF_06/2014</v>
          </cell>
          <cell r="C6403" t="str">
            <v>M2</v>
          </cell>
          <cell r="D6403">
            <v>121.15</v>
          </cell>
        </row>
        <row r="6404">
          <cell r="A6404">
            <v>87519</v>
          </cell>
          <cell r="B6404" t="str">
            <v>ALVENARIA DE VEDAÇÃO DE BLOCOS CERÂMICOS FURADOS NA HORIZONTAL DE 9X19X19CM (ESPESSURA 9CM) DE PAREDES COM ÁREA LÍQUIDA MAIOR OU IGUAL A 6M² COM VÃOS E ARGAMASSA DE ASSENTAMENTO COM PREPARO EM BETONEIRA. AF_06/2014</v>
          </cell>
          <cell r="C6404" t="str">
            <v>M2</v>
          </cell>
          <cell r="D6404">
            <v>57.43</v>
          </cell>
        </row>
        <row r="6405">
          <cell r="A6405">
            <v>87520</v>
          </cell>
          <cell r="B6405" t="str">
            <v>ALVENARIA DE VEDAÇÃO DE BLOCOS CERÂMICOS FURADOS NA HORIZONTAL DE 9X19X19CM (ESPESSURA 9CM) DE PAREDES COM ÁREA LÍQUIDA MAIOR OU IGUAL A 6M² COM VÃOS E ARGAMASSA DE ASSENTAMENTO COM PREPARO MANUAL. AF_06/2014</v>
          </cell>
          <cell r="C6405" t="str">
            <v>M2</v>
          </cell>
          <cell r="D6405">
            <v>58.18</v>
          </cell>
        </row>
        <row r="6406">
          <cell r="A6406">
            <v>87521</v>
          </cell>
          <cell r="B6406" t="str">
            <v>ALVENARIA DE VEDAÇÃO DE BLOCOS CERÂMICOS FURADOS NA HORIZONTAL DE 11,5X19X19CM (ESPESSURA 11,5CM) DE PAREDES COM ÁREA LÍQUIDA MAIOR OU IGUAL A 6M² COM VÃOS E ARGAMASSA DE ASSENTAMENTO COM PREPARO EM BETONEIRA. AF_06/2014</v>
          </cell>
          <cell r="C6406" t="str">
            <v>M2</v>
          </cell>
          <cell r="D6406">
            <v>56</v>
          </cell>
        </row>
        <row r="6407">
          <cell r="A6407">
            <v>87522</v>
          </cell>
          <cell r="B6407" t="str">
            <v>ALVENARIA DE VEDAÇÃO DE BLOCOS CERÂMICOS FURADOS NA HORIZONTAL DE 11,5X19X19CM (ESPESSURA 11,5CM) DE PAREDES COM ÁREA LÍQUIDA MAIOR OU IGUAL A 6M² COM VÃOS E ARGAMASSA DE ASSENTAMENTO COM PREPARO MANUAL. AF_06/2014</v>
          </cell>
          <cell r="C6407" t="str">
            <v>M2</v>
          </cell>
          <cell r="D6407">
            <v>56.96</v>
          </cell>
        </row>
        <row r="6408">
          <cell r="A6408">
            <v>87523</v>
          </cell>
          <cell r="B6408" t="str">
            <v>ALVENARIA DE VEDAÇÃO DE BLOCOS CERÂMICOS FURADOS NA HORIZONTAL DE 9X14X19CM (ESPESSURA 9CM) DE PAREDES COM ÁREA LÍQUIDA MAIOR OU IGUAL A 6M² COM VÃOS E ARGAMASSA DE ASSENTAMENTO COM PREPARO EM BETONEIRA. AF_06/2014</v>
          </cell>
          <cell r="C6408" t="str">
            <v>M2</v>
          </cell>
          <cell r="D6408">
            <v>61.66</v>
          </cell>
        </row>
        <row r="6409">
          <cell r="A6409">
            <v>87524</v>
          </cell>
          <cell r="B6409" t="str">
            <v>ALVENARIA DE VEDAÇÃO DE BLOCOS CERÂMICOS FURADOS NA HORIZONTAL DE 9X14X19CM (ESPESSURA 9CM) DE PAREDES COM ÁREA LÍQUIDA MAIOR OU IGUAL A 6M² COM VÃOS E ARGAMASSA DE ASSENTAMENTO COM PREPARO MANUAL. AF_06/2014</v>
          </cell>
          <cell r="C6409" t="str">
            <v>M2</v>
          </cell>
          <cell r="D6409">
            <v>62.47</v>
          </cell>
        </row>
        <row r="6410">
          <cell r="A6410">
            <v>87525</v>
          </cell>
          <cell r="B6410" t="str">
            <v>ALVENARIA DE VEDAÇÃO DE BLOCOS CERÂMICOS FURADOS NA HORIZONTAL DE 14X9X19CM (ESPESSURA 14CM, BLOCO DEITADO) DE PAREDES COM ÁREA LÍQUIDA MAIOR OU IGUAL A 6M² COM VÃOS E ARGAMASSA DE ASSENTAMENTO COM PREPARO EM BETONEIRA. AF_06/2014</v>
          </cell>
          <cell r="C6410" t="str">
            <v>M2</v>
          </cell>
          <cell r="D6410">
            <v>95.2</v>
          </cell>
        </row>
        <row r="6411">
          <cell r="A6411">
            <v>87526</v>
          </cell>
          <cell r="B6411" t="str">
            <v>ALVENARIA DE VEDAÇÃO DE BLOCOS CERÂMICOS FURADOS NA HORIZONTAL DE 14X9X19CM (ESPESSURA 14CM, BLOCO DEITADO) DE PAREDES COM ÁREA LÍQUIDA MAIOR OU IGUAL A 6M² COM VÃOS E ARGAMASSA DE ASSENTAMENTO COM PREPARO MANUAL. AF_06/2014</v>
          </cell>
          <cell r="C6411" t="str">
            <v>M2</v>
          </cell>
          <cell r="D6411">
            <v>96.23</v>
          </cell>
        </row>
        <row r="6412">
          <cell r="A6412">
            <v>87527</v>
          </cell>
          <cell r="B6412" t="str">
            <v>EMBOÇO, PARA RECEBIMENTO DE CERÂMICA, EM ARGAMASSA TRAÇO 1:2:8, PREPARO MECÂNICO COM BETONEIRA 400L, APLICADO MANUALMENTE EM FACES INTERNAS DE PAREDES, PARA AMBIENTE COM ÁREA MENOR QUE 5M2, ESPESSURA DE 20MM, COM EXECUÇÃO DE TALISCAS. AF_06/2014</v>
          </cell>
          <cell r="C6412" t="str">
            <v>M2</v>
          </cell>
          <cell r="D6412">
            <v>26.22</v>
          </cell>
        </row>
        <row r="6413">
          <cell r="A6413">
            <v>87528</v>
          </cell>
          <cell r="B6413" t="str">
            <v>EMBOÇO, PARA RECEBIMENTO DE CERÂMICA, EM ARGAMASSA TRAÇO 1:2:8, PREPARO MANUAL, APLICADO MANUALMENTE EM FACES INTERNAS DE PAREDES, PARA AMBIENTE COM ÁREA MENOR QUE 5M2, ESPESSURA DE 20MM, COM EXECUÇÃO DE TALISCAS. AF_06/2014</v>
          </cell>
          <cell r="C6413" t="str">
            <v>M2</v>
          </cell>
          <cell r="D6413">
            <v>29.1</v>
          </cell>
        </row>
        <row r="6414">
          <cell r="A6414">
            <v>87529</v>
          </cell>
          <cell r="B6414" t="str">
            <v>MASSA ÚNICA, PARA RECEBIMENTO DE PINTURA, EM ARGAMASSA TRAÇO 1:2:8, PREPARO MECÂNICO COM BETONEIRA 400L, APLICADA MANUALMENTE EM FACES INTERNAS DE PAREDES, ESPESSURA DE 20MM, COM EXECUÇÃO DE TALISCAS. AF_06/2014</v>
          </cell>
          <cell r="C6414" t="str">
            <v>M2</v>
          </cell>
          <cell r="D6414">
            <v>23.75</v>
          </cell>
        </row>
        <row r="6415">
          <cell r="A6415">
            <v>87530</v>
          </cell>
          <cell r="B6415" t="str">
            <v>MASSA ÚNICA, PARA RECEBIMENTO DE PINTURA, EM ARGAMASSA TRAÇO 1:2:8, PREPARO MANUAL, APLICADA MANUALMENTE EM FACES INTERNAS DE PAREDES, ESPESSURA DE 20MM, COM EXECUÇÃO DE TALISCAS. AF_06/2014</v>
          </cell>
          <cell r="C6415" t="str">
            <v>M2</v>
          </cell>
          <cell r="D6415">
            <v>26.63</v>
          </cell>
        </row>
        <row r="6416">
          <cell r="A6416">
            <v>87531</v>
          </cell>
          <cell r="B6416" t="str">
            <v>EMBOÇO, PARA RECEBIMENTO DE CERÂMICA, EM ARGAMASSA TRAÇO 1:2:8, PREPARO MECÂNICO COM BETONEIRA 400L, APLICADO MANUALMENTE EM FACES INTERNAS DE PAREDES, PARA AMBIENTE COM ÁREA ENTRE 5M2 E 10M2, ESPESSURA DE 20MM, COM EXECUÇÃO DE TALISCAS. AF_06/2014</v>
          </cell>
          <cell r="C6416" t="str">
            <v>M2</v>
          </cell>
          <cell r="D6416">
            <v>22.87</v>
          </cell>
        </row>
        <row r="6417">
          <cell r="A6417">
            <v>87532</v>
          </cell>
          <cell r="B6417" t="str">
            <v>EMBOÇO, PARA RECEBIMENTO DE CERÂMICA, EM ARGAMASSA TRAÇO 1:2:8, PREPARO MANUAL, APLICADO MANUALMENTE EM FACES INTERNAS DE PAREDES, PARA AMBIENTE COM ÁREA  ENTRE 5M2 E 10M2, ESPESSURA DE 20MM, COM EXECUÇÃO DE TALISCAS. AF_06/2014</v>
          </cell>
          <cell r="C6417" t="str">
            <v>M2</v>
          </cell>
          <cell r="D6417">
            <v>25.75</v>
          </cell>
        </row>
        <row r="6418">
          <cell r="A6418">
            <v>87535</v>
          </cell>
          <cell r="B6418" t="str">
            <v>EMBOÇO, PARA RECEBIMENTO DE CERÂMICA, EM ARGAMASSA TRAÇO 1:2:8, PREPARO MECÂNICO COM BETONEIRA 400L, APLICADO MANUALMENTE EM FACES INTERNAS DE PAREDES, PARA AMBIENTE COM ÁREA  MAIOR QUE 10M2, ESPESSURA DE 20MM, COM EXECUÇÃO DE TALISCAS. AF_06/2014</v>
          </cell>
          <cell r="C6418" t="str">
            <v>M2</v>
          </cell>
          <cell r="D6418">
            <v>20.399999999999999</v>
          </cell>
        </row>
        <row r="6419">
          <cell r="A6419">
            <v>87536</v>
          </cell>
          <cell r="B6419" t="str">
            <v>EMBOÇO, PARA RECEBIMENTO DE CERÂMICA, EM ARGAMASSA TRAÇO 1:2:8, PREPARO MANUAL, APLICADO MANUALMENTE EM FACES INTERNAS DE PAREDES, PARA AMBIENTE COM ÁREA  MAIOR QUE 10M2, ESPESSURA DE 20MM, COM EXECUÇÃO DE TALISCAS. AF_06/2014</v>
          </cell>
          <cell r="C6419" t="str">
            <v>M2</v>
          </cell>
          <cell r="D6419">
            <v>23.28</v>
          </cell>
        </row>
        <row r="6420">
          <cell r="A6420">
            <v>87537</v>
          </cell>
          <cell r="B642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420" t="str">
            <v>M2</v>
          </cell>
          <cell r="D6420">
            <v>45.8</v>
          </cell>
        </row>
        <row r="6421">
          <cell r="A6421">
            <v>87538</v>
          </cell>
          <cell r="B6421" t="str">
            <v>MASSA ÚNICA, PARA RECEBIMENTO DE PINTURA, EM ARGAMASSA INDUSTRIALIZADA, PREPARO MECÂNICO, APLICADO COM EQUIPAMENTO DE MISTURA E PROJEÇÃO DE 1,5 M3/H DE ARGAMASSA EM FACES INTERNAS DE PAREDES, ESPESSURA DE 20MM, COM EXECUÇÃO DE TALISCAS. AF_06/2014</v>
          </cell>
          <cell r="C6421" t="str">
            <v>M2</v>
          </cell>
          <cell r="D6421">
            <v>43.69</v>
          </cell>
        </row>
        <row r="6422">
          <cell r="A6422">
            <v>87539</v>
          </cell>
          <cell r="B642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422" t="str">
            <v>M2</v>
          </cell>
          <cell r="D6422">
            <v>42.94</v>
          </cell>
        </row>
        <row r="6423">
          <cell r="A6423">
            <v>87541</v>
          </cell>
          <cell r="B642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423" t="str">
            <v>M2</v>
          </cell>
          <cell r="D6423">
            <v>40.840000000000003</v>
          </cell>
        </row>
        <row r="6424">
          <cell r="A6424">
            <v>87543</v>
          </cell>
          <cell r="B6424" t="str">
            <v>MASSA ÚNICA, PARA RECEBIMENTO DE PINTURA OU CERÂMICA, EM ARGAMASSA INDUSTRIALIZADA, PREPARO MECÂNICO, APLICADO COM EQUIPAMENTO DE MISTURA E PROJEÇÃO DE 1,5 M3/H DE ARGAMASSA EM FACES INTERNAS DE PAREDES, ESPESSURA DE 5MM, SEM EXECUÇÃO DE TALISCAS. AF_06/2014</v>
          </cell>
          <cell r="C6424" t="str">
            <v>M2</v>
          </cell>
          <cell r="D6424">
            <v>14.47</v>
          </cell>
        </row>
        <row r="6425">
          <cell r="A6425">
            <v>87545</v>
          </cell>
          <cell r="B6425" t="str">
            <v>EMBOÇO, PARA RECEBIMENTO DE CERÂMICA, EM ARGAMASSA TRAÇO 1:2:8, PREPARO MECÂNICO COM BETONEIRA 400L, APLICADO MANUALMENTE EM FACES INTERNAS DE PAREDES, PARA AMBIENTE COM ÁREA MENOR QUE 5M2, ESPESSURA DE 10MM, COM EXECUÇÃO DE TALISCAS. AF_06/2014</v>
          </cell>
          <cell r="C6425" t="str">
            <v>M2</v>
          </cell>
          <cell r="D6425">
            <v>17.79</v>
          </cell>
        </row>
        <row r="6426">
          <cell r="A6426">
            <v>87546</v>
          </cell>
          <cell r="B6426" t="str">
            <v>EMBOÇO, PARA RECEBIMENTO DE CERÂMICA, EM ARGAMASSA TRAÇO 1:2:8, PREPARO MANUAL, APLICADO MANUALMENTE EM FACES INTERNAS DE PAREDES, PARA AMBIENTE COM ÁREA MENOR QUE 5M2, ESPESSURA DE 10MM, COM EXECUÇÃO DE TALISCAS. AF_06/2014</v>
          </cell>
          <cell r="C6426" t="str">
            <v>M2</v>
          </cell>
          <cell r="D6426">
            <v>19.420000000000002</v>
          </cell>
        </row>
        <row r="6427">
          <cell r="A6427">
            <v>87547</v>
          </cell>
          <cell r="B6427" t="str">
            <v>MASSA ÚNICA, PARA RECEBIMENTO DE PINTURA, EM ARGAMASSA TRAÇO 1:2:8, PREPARO MECÂNICO COM BETONEIRA 400L, APLICADA MANUALMENTE EM FACES INTERNAS DE PAREDES, ESPESSURA DE 10MM, COM EXECUÇÃO DE TALISCAS. AF_06/2014</v>
          </cell>
          <cell r="C6427" t="str">
            <v>M2</v>
          </cell>
          <cell r="D6427">
            <v>15.33</v>
          </cell>
        </row>
        <row r="6428">
          <cell r="A6428">
            <v>87548</v>
          </cell>
          <cell r="B6428" t="str">
            <v>MASSA ÚNICA, PARA RECEBIMENTO DE PINTURA, EM ARGAMASSA TRAÇO 1:2:8, PREPARO MANUAL, APLICADA MANUALMENTE EM FACES INTERNAS DE PAREDES, ESPESSURA DE 10MM, COM EXECUÇÃO DE TALISCAS. AF_06/2014</v>
          </cell>
          <cell r="C6428" t="str">
            <v>M2</v>
          </cell>
          <cell r="D6428">
            <v>16.96</v>
          </cell>
        </row>
        <row r="6429">
          <cell r="A6429">
            <v>87549</v>
          </cell>
          <cell r="B6429" t="str">
            <v>EMBOÇO, PARA RECEBIMENTO DE CERÂMICA, EM ARGAMASSA TRAÇO 1:2:8, PREPARO MECÂNICO COM BETONEIRA 400L, APLICADO MANUALMENTE EM FACES INTERNAS DE PAREDES, PARA AMBIENTE COM ÁREA ENTRE 5M2 E 10M2, ESPESSURA DE 10MM, COM EXECUÇÃO DE TALISCAS. AF_06/2014</v>
          </cell>
          <cell r="C6429" t="str">
            <v>M2</v>
          </cell>
          <cell r="D6429">
            <v>14.45</v>
          </cell>
        </row>
        <row r="6430">
          <cell r="A6430">
            <v>87550</v>
          </cell>
          <cell r="B6430" t="str">
            <v>EMBOÇO, PARA RECEBIMENTO DE CERÂMICA, EM ARGAMASSA TRAÇO 1:2:8, PREPARO MANUAL, APLICADO MANUALMENTE EM FACES INTERNAS DE PAREDES, PARA AMBIENTE COM ÁREA ENTRE 5M2 E 10M2, ESPESSURA DE 10MM, COM EXECUÇÃO DE TALISCAS. AF_06/2014</v>
          </cell>
          <cell r="C6430" t="str">
            <v>M2</v>
          </cell>
          <cell r="D6430">
            <v>16.079999999999998</v>
          </cell>
        </row>
        <row r="6431">
          <cell r="A6431">
            <v>87553</v>
          </cell>
          <cell r="B6431" t="str">
            <v>EMBOÇO, PARA RECEBIMENTO DE CERÂMICA, EM ARGAMASSA TRAÇO 1:2:8, PREPARO MECÂNICO COM BETONEIRA 400L, APLICADO MANUALMENTE EM FACES INTERNAS DE PAREDES, PARA AMBIENTE COM ÁREA MAIOR QUE 10M2, ESPESSURA DE 10MM, COM EXECUÇÃO DE TALISCAS. AF_06/2014</v>
          </cell>
          <cell r="C6431" t="str">
            <v>M2</v>
          </cell>
          <cell r="D6431">
            <v>11.97</v>
          </cell>
        </row>
        <row r="6432">
          <cell r="A6432">
            <v>87554</v>
          </cell>
          <cell r="B6432" t="str">
            <v>EMBOÇO, PARA RECEBIMENTO DE CERÂMICA, EM ARGAMASSA TRAÇO 1:2:8, PREPARO MANUAL, APLICADO MANUALMENTE EM FACES INTERNAS DE PAREDES, PARA AMBIENTE COM ÁREA MAIOR QUE 10M2, ESPESSURA DE 10MM, COM EXECUÇÃO DE TALISCAS. AF_06/2014</v>
          </cell>
          <cell r="C6432" t="str">
            <v>M2</v>
          </cell>
          <cell r="D6432">
            <v>13.6</v>
          </cell>
        </row>
        <row r="6433">
          <cell r="A6433">
            <v>87555</v>
          </cell>
          <cell r="B643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433" t="str">
            <v>M2</v>
          </cell>
          <cell r="D6433">
            <v>28.12</v>
          </cell>
        </row>
        <row r="6434">
          <cell r="A6434">
            <v>87556</v>
          </cell>
          <cell r="B6434" t="str">
            <v>MASSA ÚNICA, PARA RECEBIMENTO DE PINTURA, EM ARGAMASSA INDUSTRIALIZADA, PREPARO MECÂNICO, APLICADO COM EQUIPAMENTO DE MISTURA E PROJEÇÃO DE 1,5 M3/H DE ARGAMASSA EM FACES INTERNAS DE PAREDES, ESPESSURA DE 10MM, COM EXECUÇÃO DE TALISCAS. AF_06/2014</v>
          </cell>
          <cell r="C6434" t="str">
            <v>M2</v>
          </cell>
          <cell r="D6434">
            <v>26.02</v>
          </cell>
        </row>
        <row r="6435">
          <cell r="A6435">
            <v>87557</v>
          </cell>
          <cell r="B643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435" t="str">
            <v>M2</v>
          </cell>
          <cell r="D6435">
            <v>25.26</v>
          </cell>
        </row>
        <row r="6436">
          <cell r="A6436">
            <v>87559</v>
          </cell>
          <cell r="B643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436" t="str">
            <v>M2</v>
          </cell>
          <cell r="D6436">
            <v>23.16</v>
          </cell>
        </row>
        <row r="6437">
          <cell r="A6437">
            <v>87561</v>
          </cell>
          <cell r="B6437" t="str">
            <v>MASSA ÚNICA, PARA RECEBIMENTO DE PINTURA OU CERÂMICA, EM ARGAMASSA INDUSTRIALIZADA, PREPARO MECÂNICO, APLICADO COM EQUIPAMENTO DE MISTURA E PROJEÇÃO DE 1,5 M3/H DE ARGAMASSA EM FACES INTERNAS DE PAREDES, ESPESSURA DE 10MM, SEM EXECUÇÃO DE TALISCAS. AF_06/2014</v>
          </cell>
          <cell r="C6437" t="str">
            <v>M2</v>
          </cell>
          <cell r="D6437">
            <v>25.45</v>
          </cell>
        </row>
        <row r="6438">
          <cell r="A6438">
            <v>87620</v>
          </cell>
          <cell r="B6438" t="str">
            <v>CONTRAPISO EM ARGAMASSA TRAÇO 1:4 (CIMENTO E AREIA), PREPARO MECÂNICO COM BETONEIRA 400 L, APLICADO EM ÁREAS SECAS SOBRE LAJE, ADERIDO, ESPESSURA 2CM. AF_06/2014</v>
          </cell>
          <cell r="C6438" t="str">
            <v>M2</v>
          </cell>
          <cell r="D6438">
            <v>22.92</v>
          </cell>
        </row>
        <row r="6439">
          <cell r="A6439">
            <v>87622</v>
          </cell>
          <cell r="B6439" t="str">
            <v>CONTRAPISO EM ARGAMASSA TRAÇO 1:4 (CIMENTO E AREIA), PREPARO MANUAL, APLICADO EM ÁREAS SECAS SOBRE LAJE, ADERIDO, ESPESSURA 2CM. AF_06/2014</v>
          </cell>
          <cell r="C6439" t="str">
            <v>M2</v>
          </cell>
          <cell r="D6439">
            <v>25.26</v>
          </cell>
        </row>
        <row r="6440">
          <cell r="A6440">
            <v>87623</v>
          </cell>
          <cell r="B6440" t="str">
            <v>CONTRAPISO EM ARGAMASSA PRONTA, PREPARO MECÂNICO COM MISTURADOR 300 KG, APLICADO EM ÁREAS SECAS SOBRE LAJE, ADERIDO, ESPESSURA 2CM. AF_06/2014</v>
          </cell>
          <cell r="C6440" t="str">
            <v>M2</v>
          </cell>
          <cell r="D6440">
            <v>52.15</v>
          </cell>
        </row>
        <row r="6441">
          <cell r="A6441">
            <v>87624</v>
          </cell>
          <cell r="B6441" t="str">
            <v>CONTRAPISO EM ARGAMASSA PRONTA, PREPARO MANUAL, APLICADO EM ÁREAS SECAS SOBRE LAJE, ADERIDO, ESPESSURA 2CM. AF_06/2014</v>
          </cell>
          <cell r="C6441" t="str">
            <v>M2</v>
          </cell>
          <cell r="D6441">
            <v>56.81</v>
          </cell>
        </row>
        <row r="6442">
          <cell r="A6442">
            <v>87630</v>
          </cell>
          <cell r="B6442" t="str">
            <v>CONTRAPISO EM ARGAMASSA TRAÇO 1:4 (CIMENTO E AREIA), PREPARO MECÂNICO COM BETONEIRA 400 L, APLICADO EM ÁREAS SECAS SOBRE LAJE, ADERIDO, ESPESSURA 3CM. AF_06/2014</v>
          </cell>
          <cell r="C6442" t="str">
            <v>M2</v>
          </cell>
          <cell r="D6442">
            <v>28.57</v>
          </cell>
        </row>
        <row r="6443">
          <cell r="A6443">
            <v>87632</v>
          </cell>
          <cell r="B6443" t="str">
            <v>CONTRAPISO EM ARGAMASSA TRAÇO 1:4 (CIMENTO E AREIA), PREPARO MANUAL, APLICADO EM ÁREAS SECAS SOBRE LAJE, ADERIDO, ESPESSURA 3CM. AF_06/2014</v>
          </cell>
          <cell r="C6443" t="str">
            <v>M2</v>
          </cell>
          <cell r="D6443">
            <v>31.82</v>
          </cell>
        </row>
        <row r="6444">
          <cell r="A6444">
            <v>87633</v>
          </cell>
          <cell r="B6444" t="str">
            <v>CONTRAPISO EM ARGAMASSA PRONTA, PREPARO MECÂNICO COM MISTURADOR 300 KG, APLICADO EM ÁREAS SECAS SOBRE LAJE, ADERIDO, ESPESSURA 3CM. AF_06/2014</v>
          </cell>
          <cell r="C6444" t="str">
            <v>M2</v>
          </cell>
          <cell r="D6444">
            <v>69.2</v>
          </cell>
        </row>
        <row r="6445">
          <cell r="A6445">
            <v>87634</v>
          </cell>
          <cell r="B6445" t="str">
            <v>CONTRAPISO EM ARGAMASSA PRONTA, PREPARO MANUAL, APLICADO EM ÁREAS SECAS SOBRE LAJE, ADERIDO, ESPESSURA 3CM. AF_06/2014</v>
          </cell>
          <cell r="C6445" t="str">
            <v>M2</v>
          </cell>
          <cell r="D6445">
            <v>75.680000000000007</v>
          </cell>
        </row>
        <row r="6446">
          <cell r="A6446">
            <v>87640</v>
          </cell>
          <cell r="B6446" t="str">
            <v>CONTRAPISO EM ARGAMASSA TRAÇO 1:4 (CIMENTO E AREIA), PREPARO MECÂNICO COM BETONEIRA 400 L, APLICADO EM ÁREAS SECAS SOBRE LAJE, ADERIDO, ESPESSURA 4CM. AF_06/2014</v>
          </cell>
          <cell r="C6446" t="str">
            <v>M2</v>
          </cell>
          <cell r="D6446">
            <v>33.11</v>
          </cell>
        </row>
        <row r="6447">
          <cell r="A6447">
            <v>87642</v>
          </cell>
          <cell r="B6447" t="str">
            <v>CONTRAPISO EM ARGAMASSA TRAÇO 1:4 (CIMENTO E AREIA), PREPARO MANUAL, APLICADO EM ÁREAS SECAS SOBRE LAJE, ADERIDO, ESPESSURA 4CM. AF_06/2014</v>
          </cell>
          <cell r="C6447" t="str">
            <v>M2</v>
          </cell>
          <cell r="D6447">
            <v>37.11</v>
          </cell>
        </row>
        <row r="6448">
          <cell r="A6448">
            <v>87643</v>
          </cell>
          <cell r="B6448" t="str">
            <v>CONTRAPISO EM ARGAMASSA PRONTA, PREPARO MECÂNICO COM MISTURADOR 300 KG, APLICADO EM ÁREAS SECAS SOBRE LAJE, ADERIDO, ESPESSURA 4CM. AF_06/2014</v>
          </cell>
          <cell r="C6448" t="str">
            <v>M2</v>
          </cell>
          <cell r="D6448">
            <v>83.08</v>
          </cell>
        </row>
        <row r="6449">
          <cell r="A6449">
            <v>87644</v>
          </cell>
          <cell r="B6449" t="str">
            <v>CONTRAPISO EM ARGAMASSA PRONTA, PREPARO MANUAL, APLICADO EM ÁREAS SECAS SOBRE LAJE, ADERIDO, ESPESSURA 4CM. AF_06/2014</v>
          </cell>
          <cell r="C6449" t="str">
            <v>M2</v>
          </cell>
          <cell r="D6449">
            <v>91.05</v>
          </cell>
        </row>
        <row r="6450">
          <cell r="A6450">
            <v>87680</v>
          </cell>
          <cell r="B6450" t="str">
            <v>CONTRAPISO EM ARGAMASSA TRAÇO 1:4 (CIMENTO E AREIA), PREPARO MECÂNICO COM BETONEIRA 400 L, APLICADO EM ÁREAS SECAS SOBRE LAJE, NÃO ADERIDO, ESPESSURA 4CM. AF_06/2014</v>
          </cell>
          <cell r="C6450" t="str">
            <v>M2</v>
          </cell>
          <cell r="D6450">
            <v>27.47</v>
          </cell>
        </row>
        <row r="6451">
          <cell r="A6451">
            <v>87682</v>
          </cell>
          <cell r="B6451" t="str">
            <v>CONTRAPISO EM ARGAMASSA TRAÇO 1:4 (CIMENTO E AREIA), PREPARO MANUAL, APLICADO EM ÁREAS SECAS SOBRE LAJE, NÃO ADERIDO, ESPESSURA 4CM. AF_06/2014</v>
          </cell>
          <cell r="C6451" t="str">
            <v>M2</v>
          </cell>
          <cell r="D6451">
            <v>31.47</v>
          </cell>
        </row>
        <row r="6452">
          <cell r="A6452">
            <v>87683</v>
          </cell>
          <cell r="B6452" t="str">
            <v>CONTRAPISO EM ARGAMASSA PRONTA, PREPARO MECÂNICO COM MISTURADOR 300 KG, APLICADO EM ÁREAS SECAS SOBRE LAJE, NÃO ADERIDO, ESPESSURA 4CM. AF_06/2014</v>
          </cell>
          <cell r="C6452" t="str">
            <v>M2</v>
          </cell>
          <cell r="D6452">
            <v>77.44</v>
          </cell>
        </row>
        <row r="6453">
          <cell r="A6453">
            <v>87684</v>
          </cell>
          <cell r="B6453" t="str">
            <v>CONTRAPISO EM ARGAMASSA PRONTA, PREPARO MANUAL, APLICADO EM ÁREAS SECAS SOBRE LAJE, NÃO ADERIDO, ESPESSURA 4CM. AF_06/2014</v>
          </cell>
          <cell r="C6453" t="str">
            <v>M2</v>
          </cell>
          <cell r="D6453">
            <v>85.41</v>
          </cell>
        </row>
        <row r="6454">
          <cell r="A6454">
            <v>87690</v>
          </cell>
          <cell r="B6454" t="str">
            <v>CONTRAPISO EM ARGAMASSA TRAÇO 1:4 (CIMENTO E AREIA), PREPARO MECÂNICO COM BETONEIRA 400 L, APLICADO EM ÁREAS SECAS SOBRE LAJE, NÃO ADERIDO, ESPESSURA 5CM. AF_06/2014</v>
          </cell>
          <cell r="C6454" t="str">
            <v>M2</v>
          </cell>
          <cell r="D6454">
            <v>31.9</v>
          </cell>
        </row>
        <row r="6455">
          <cell r="A6455">
            <v>87692</v>
          </cell>
          <cell r="B6455" t="str">
            <v>CONTRAPISO EM ARGAMASSA TRAÇO 1:4 (CIMENTO E AREIA), PREPARO MANUAL, APLICADO EM ÁREAS SECAS SOBRE LAJE, NÃO ADERIDO, ESPESSURA 5CM. AF_06/2014</v>
          </cell>
          <cell r="C6455" t="str">
            <v>M2</v>
          </cell>
          <cell r="D6455">
            <v>36.479999999999997</v>
          </cell>
        </row>
        <row r="6456">
          <cell r="A6456">
            <v>87693</v>
          </cell>
          <cell r="B6456" t="str">
            <v>CONTRAPISO EM ARGAMASSA PRONTA, PREPARO MECÂNICO COM MISTURADOR 300 KG, APLICADO EM ÁREAS SECAS SOBRE LAJE, NÃO ADERIDO, ESPESSURA 5CM. AF_06/2014</v>
          </cell>
          <cell r="C6456" t="str">
            <v>M2</v>
          </cell>
          <cell r="D6456">
            <v>89.13</v>
          </cell>
        </row>
        <row r="6457">
          <cell r="A6457">
            <v>87694</v>
          </cell>
          <cell r="B6457" t="str">
            <v>CONTRAPISO EM ARGAMASSA PRONTA, PREPARO MANUAL, APLICADO EM ÁREAS SECAS SOBRE LAJE, NÃO ADERIDO, ESPESSURA 5CM. AF_06/2014</v>
          </cell>
          <cell r="C6457" t="str">
            <v>M2</v>
          </cell>
          <cell r="D6457">
            <v>98.25</v>
          </cell>
        </row>
        <row r="6458">
          <cell r="A6458">
            <v>87700</v>
          </cell>
          <cell r="B6458" t="str">
            <v>CONTRAPISO EM ARGAMASSA TRAÇO 1:4 (CIMENTO E AREIA), PREPARO MECÂNICO COM BETONEIRA 400 L, APLICADO EM ÁREAS SECAS SOBRE LAJE, NÃO ADERIDO, ESPESSURA 6CM. AF_06/2014</v>
          </cell>
          <cell r="C6458" t="str">
            <v>M2</v>
          </cell>
          <cell r="D6458">
            <v>34.47</v>
          </cell>
        </row>
        <row r="6459">
          <cell r="A6459">
            <v>87702</v>
          </cell>
          <cell r="B6459" t="str">
            <v>CONTRAPISO EM ARGAMASSA TRAÇO 1:4 (CIMENTO E AREIA), PREPARO MANUAL, APLICADO EM ÁREAS SECAS SOBRE LAJE, NÃO ADERIDO, ESPESSURA 6CM. AF_06/2014</v>
          </cell>
          <cell r="C6459" t="str">
            <v>M2</v>
          </cell>
          <cell r="D6459">
            <v>39.46</v>
          </cell>
        </row>
        <row r="6460">
          <cell r="A6460">
            <v>87703</v>
          </cell>
          <cell r="B6460" t="str">
            <v>CONTRAPISO EM ARGAMASSA PRONTA, PREPARO MECÂNICO COM MISTURADOR 300 KG, APLICADO EM ÁREAS SECAS SOBRE LAJE, NÃO ADERIDO, ESPESSURA 6CM. AF_06/2014</v>
          </cell>
          <cell r="C6460" t="str">
            <v>M2</v>
          </cell>
          <cell r="D6460">
            <v>96.8</v>
          </cell>
        </row>
        <row r="6461">
          <cell r="A6461">
            <v>87704</v>
          </cell>
          <cell r="B6461" t="str">
            <v>CONTRAPISO EM ARGAMASSA PRONTA, PREPARO MANUAL, APLICADO EM ÁREAS SECAS SOBRE LAJE, NÃO ADERIDO, ESPESSURA 6CM. AF_06/2014</v>
          </cell>
          <cell r="C6461" t="str">
            <v>M2</v>
          </cell>
          <cell r="D6461">
            <v>106.73</v>
          </cell>
        </row>
        <row r="6462">
          <cell r="A6462">
            <v>87735</v>
          </cell>
          <cell r="B6462" t="str">
            <v>CONTRAPISO EM ARGAMASSA TRAÇO 1:4 (CIMENTO E AREIA), PREPARO MECÂNICO COM BETONEIRA 400 L, APLICADO EM ÁREAS MOLHADAS SOBRE LAJE, ADERIDO, ESPESSURA 2CM. AF_06/2014</v>
          </cell>
          <cell r="C6462" t="str">
            <v>M2</v>
          </cell>
          <cell r="D6462">
            <v>30.24</v>
          </cell>
        </row>
        <row r="6463">
          <cell r="A6463">
            <v>87737</v>
          </cell>
          <cell r="B6463" t="str">
            <v>CONTRAPISO EM ARGAMASSA TRAÇO 1:4 (CIMENTO E AREIA), PREPARO MANUAL, APLICADO EM ÁREAS MOLHADAS SOBRE LAJE, ADERIDO, ESPESSURA 2CM. AF_06/2014</v>
          </cell>
          <cell r="C6463" t="str">
            <v>M2</v>
          </cell>
          <cell r="D6463">
            <v>32.58</v>
          </cell>
        </row>
        <row r="6464">
          <cell r="A6464">
            <v>87738</v>
          </cell>
          <cell r="B6464" t="str">
            <v>CONTRAPISO EM ARGAMASSA PRONTA, PREPARO MECÂNICO COM MISTURADOR 300 KG, APLICADO EM ÁREAS MOLHADAS SOBRE LAJE, ADERIDO, ESPESSURA 2CM. AF_06/2014</v>
          </cell>
          <cell r="C6464" t="str">
            <v>M2</v>
          </cell>
          <cell r="D6464">
            <v>59.47</v>
          </cell>
        </row>
        <row r="6465">
          <cell r="A6465">
            <v>87739</v>
          </cell>
          <cell r="B6465" t="str">
            <v>CONTRAPISO EM ARGAMASSA PRONTA, PREPARO MANUAL, APLICADO EM ÁREAS MOLHADAS SOBRE LAJE, ADERIDO, ESPESSURA 2CM. AF_06/2014</v>
          </cell>
          <cell r="C6465" t="str">
            <v>M2</v>
          </cell>
          <cell r="D6465">
            <v>64.13</v>
          </cell>
        </row>
        <row r="6466">
          <cell r="A6466">
            <v>87745</v>
          </cell>
          <cell r="B6466" t="str">
            <v>CONTRAPISO EM ARGAMASSA TRAÇO 1:4 (CIMENTO E AREIA), PREPARO MECÂNICO COM BETONEIRA 400 L, APLICADO EM ÁREAS MOLHADAS SOBRE LAJE, ADERIDO, ESPESSURA 3CM. AF_06/2014</v>
          </cell>
          <cell r="C6466" t="str">
            <v>M2</v>
          </cell>
          <cell r="D6466">
            <v>35.880000000000003</v>
          </cell>
        </row>
        <row r="6467">
          <cell r="A6467">
            <v>87747</v>
          </cell>
          <cell r="B6467" t="str">
            <v>CONTRAPISO EM ARGAMASSA TRAÇO 1:4 (CIMENTO E AREIA), PREPARO MANUAL, APLICADO EM ÁREAS MOLHADAS SOBRE LAJE, ADERIDO, ESPESSURA 3CM. AF_06/2014</v>
          </cell>
          <cell r="C6467" t="str">
            <v>M2</v>
          </cell>
          <cell r="D6467">
            <v>39.130000000000003</v>
          </cell>
        </row>
        <row r="6468">
          <cell r="A6468">
            <v>87748</v>
          </cell>
          <cell r="B6468" t="str">
            <v>CONTRAPISO EM ARGAMASSA PRONTA, PREPARO MECÂNICO COM MISTURADOR 300 KG, APLICADO EM ÁREAS MOLHADAS SOBRE LAJE, ADERIDO, ESPESSURA 3CM. AF_06/2014</v>
          </cell>
          <cell r="C6468" t="str">
            <v>M2</v>
          </cell>
          <cell r="D6468">
            <v>76.510000000000005</v>
          </cell>
        </row>
        <row r="6469">
          <cell r="A6469">
            <v>87749</v>
          </cell>
          <cell r="B6469" t="str">
            <v>CONTRAPISO EM ARGAMASSA PRONTA, PREPARO MANUAL, APLICADO EM ÁREAS MOLHADAS SOBRE LAJE, ADERIDO, ESPESSURA 3CM. AF_06/2014</v>
          </cell>
          <cell r="C6469" t="str">
            <v>M2</v>
          </cell>
          <cell r="D6469">
            <v>82.99</v>
          </cell>
        </row>
        <row r="6470">
          <cell r="A6470">
            <v>87755</v>
          </cell>
          <cell r="B6470" t="str">
            <v>CONTRAPISO EM ARGAMASSA TRAÇO 1:4 (CIMENTO E AREIA), PREPARO MECÂNICO COM BETONEIRA 400 L, APLICADO EM ÁREAS MOLHADAS SOBRE IMPERMEABILIZAÇÃO, ESPESSURA 3CM. AF_06/2014</v>
          </cell>
          <cell r="C6470" t="str">
            <v>M2</v>
          </cell>
          <cell r="D6470">
            <v>32.92</v>
          </cell>
        </row>
        <row r="6471">
          <cell r="A6471">
            <v>87757</v>
          </cell>
          <cell r="B6471" t="str">
            <v>CONTRAPISO EM ARGAMASSA TRAÇO 1:4 (CIMENTO E AREIA), PREPARO MANUAL, APLICADO EM ÁREAS MOLHADAS SOBRE IMPERMEABILIZAÇÃO, ESPESSURA 3CM. AF_06/2014</v>
          </cell>
          <cell r="C6471" t="str">
            <v>M2</v>
          </cell>
          <cell r="D6471">
            <v>36.17</v>
          </cell>
        </row>
        <row r="6472">
          <cell r="A6472">
            <v>87758</v>
          </cell>
          <cell r="B6472" t="str">
            <v>CONTRAPISO EM ARGAMASSA PRONTA, PREPARO MECÂNICO COM MISTURADOR 300 KG, APLICADO EM ÁREAS MOLHADAS SOBRE IMPERMEABILIZAÇÃO, ESPESSURA 3CM. AF_06/2014</v>
          </cell>
          <cell r="C6472" t="str">
            <v>M2</v>
          </cell>
          <cell r="D6472">
            <v>73.55</v>
          </cell>
        </row>
        <row r="6473">
          <cell r="A6473">
            <v>87759</v>
          </cell>
          <cell r="B6473" t="str">
            <v>CONTRAPISO EM ARGAMASSA PRONTA, PREPARO MANUAL, APLICADO EM ÁREAS MOLHADAS SOBRE IMPERMEABILIZAÇÃO, ESPESSURA 3CM. AF_06/2014</v>
          </cell>
          <cell r="C6473" t="str">
            <v>M2</v>
          </cell>
          <cell r="D6473">
            <v>80.03</v>
          </cell>
        </row>
        <row r="6474">
          <cell r="A6474">
            <v>87765</v>
          </cell>
          <cell r="B6474" t="str">
            <v>CONTRAPISO EM ARGAMASSA TRAÇO 1:4 (CIMENTO E AREIA), PREPARO MECÂNICO COM BETONEIRA 400 L, APLICADO EM ÁREAS MOLHADAS SOBRE IMPERMEABILIZAÇÃO, ESPESSURA 4CM. AF_06/2014</v>
          </cell>
          <cell r="C6474" t="str">
            <v>M2</v>
          </cell>
          <cell r="D6474">
            <v>37.46</v>
          </cell>
        </row>
        <row r="6475">
          <cell r="A6475">
            <v>87767</v>
          </cell>
          <cell r="B6475" t="str">
            <v>CONTRAPISO EM ARGAMASSA TRAÇO 1:4 (CIMENTO E AREIA), PREPARO MANUAL, APLICADO EM ÁREAS MOLHADAS SOBRE IMPERMEABILIZAÇÃO, ESPESSURA 4CM. AF_06/2014</v>
          </cell>
          <cell r="C6475" t="str">
            <v>M2</v>
          </cell>
          <cell r="D6475">
            <v>41.46</v>
          </cell>
        </row>
        <row r="6476">
          <cell r="A6476">
            <v>87768</v>
          </cell>
          <cell r="B6476" t="str">
            <v>CONTRAPISO EM ARGAMASSA PRONTA, PREPARO MECÂNICO COM MISTURADOR 300 KG, APLICADO EM ÁREAS MOLHADAS SOBRE IMPERMEABILIZAÇÃO, ESPESSURA 4CM. AF_06/2014</v>
          </cell>
          <cell r="C6476" t="str">
            <v>M2</v>
          </cell>
          <cell r="D6476">
            <v>87.43</v>
          </cell>
        </row>
        <row r="6477">
          <cell r="A6477">
            <v>87769</v>
          </cell>
          <cell r="B6477" t="str">
            <v>CONTRAPISO EM ARGAMASSA PRONTA, PREPARO MANUAL, APLICADO EM ÁREAS MOLHADAS SOBRE IMPERMEABILIZAÇÃO, ESPESSURA 4CM. AF_06/2014</v>
          </cell>
          <cell r="C6477" t="str">
            <v>M2</v>
          </cell>
          <cell r="D6477">
            <v>95.4</v>
          </cell>
        </row>
        <row r="6478">
          <cell r="A6478">
            <v>87775</v>
          </cell>
          <cell r="B6478" t="str">
            <v>EMBOÇO OU MASSA ÚNICA EM ARGAMASSA TRAÇO 1:2:8, PREPARO MECÂNICO COM BETONEIRA 400 L, APLICADA MANUALMENTE EM PANOS DE FACHADA COM PRESENÇA DE VÃOS, ESPESSURA DE 25 MM. AF_06/2014</v>
          </cell>
          <cell r="C6478" t="str">
            <v>M2</v>
          </cell>
          <cell r="D6478">
            <v>37.479999999999997</v>
          </cell>
        </row>
        <row r="6479">
          <cell r="A6479">
            <v>87777</v>
          </cell>
          <cell r="B6479" t="str">
            <v>EMBOÇO OU MASSA ÚNICA EM ARGAMASSA TRAÇO 1:2:8, PREPARO MANUAL, APLICADA MANUALMENTE EM PANOS DE FACHADA COM PRESENÇA DE VÃOS, ESPESSURA DE 25 MM. AF_06/2014</v>
          </cell>
          <cell r="C6479" t="str">
            <v>M2</v>
          </cell>
          <cell r="D6479">
            <v>39.89</v>
          </cell>
        </row>
        <row r="6480">
          <cell r="A6480">
            <v>87778</v>
          </cell>
          <cell r="B6480" t="str">
            <v>EMBOÇO OU MASSA ÚNICA EM ARGAMASSA INDUSTRIALIZADA, PREPARO MECÂNICO E APLICAÇÃO COM EQUIPAMENTO DE MISTURA E PROJEÇÃO DE 1,5 M3/H DE ARGAMASSA EM PANOS DE FACHADA COM PRESENÇA DE VÃOS, ESPESSURA DE 25 MM. AF_06/2014</v>
          </cell>
          <cell r="C6480" t="str">
            <v>M2</v>
          </cell>
          <cell r="D6480">
            <v>52.02</v>
          </cell>
        </row>
        <row r="6481">
          <cell r="A6481">
            <v>87779</v>
          </cell>
          <cell r="B6481" t="str">
            <v>EMBOÇO OU MASSA ÚNICA EM ARGAMASSA TRAÇO 1:2:8, PREPARO MECÂNICO COM BETONEIRA 400 L, APLICADA MANUALMENTE EM PANOS DE FACHADA COM PRESENÇA DE VÃOS, ESPESSURA DE 35 MM. AF_06/2014</v>
          </cell>
          <cell r="C6481" t="str">
            <v>M2</v>
          </cell>
          <cell r="D6481">
            <v>43.76</v>
          </cell>
        </row>
        <row r="6482">
          <cell r="A6482">
            <v>87781</v>
          </cell>
          <cell r="B6482" t="str">
            <v>EMBOÇO OU MASSA ÚNICA EM ARGAMASSA TRAÇO 1:2:8, PREPARO MANUAL, APLICADA MANUALMENTE EM PANOS DE FACHADA COM PRESENÇA DE VÃOS, ESPESSURA DE 35 MM. AF_06/2014</v>
          </cell>
          <cell r="C6482" t="str">
            <v>M2</v>
          </cell>
          <cell r="D6482">
            <v>46.99</v>
          </cell>
        </row>
        <row r="6483">
          <cell r="A6483">
            <v>87783</v>
          </cell>
          <cell r="B6483" t="str">
            <v>EMBOÇO OU MASSA ÚNICA EM ARGAMASSA INDUSTRIALIZADA, PREPARO MECÂNICO E APLICAÇÃO COM EQUIPAMENTO DE MISTURA E PROJEÇÃO DE 1,5 M3/H DE ARGAMASSA EM PANOS DE FACHADA COM PRESENÇA DE VÃOS, ESPESSURA DE 35 MM. AF_06/2014</v>
          </cell>
          <cell r="C6483" t="str">
            <v>M2</v>
          </cell>
          <cell r="D6483">
            <v>64.62</v>
          </cell>
        </row>
        <row r="6484">
          <cell r="A6484">
            <v>87784</v>
          </cell>
          <cell r="B6484" t="str">
            <v>EMBOÇO OU MASSA ÚNICA EM ARGAMASSA TRAÇO 1:2:8, PREPARO MECÂNICO COM BETONEIRA 400 L, APLICADA MANUALMENTE EM PANOS DE FACHADA COM PRESENÇA DE VÃOS, ESPESSURA DE 45 MM. AF_06/2014</v>
          </cell>
          <cell r="C6484" t="str">
            <v>M2</v>
          </cell>
          <cell r="D6484">
            <v>50.02</v>
          </cell>
        </row>
        <row r="6485">
          <cell r="A6485">
            <v>87786</v>
          </cell>
          <cell r="B6485" t="str">
            <v>EMBOÇO OU MASSA ÚNICA EM ARGAMASSA TRAÇO 1:2:8, PREPARO MANUAL, APLICADA MANUALMENTE EM PANOS DE FACHADA COM PRESENÇA DE VÃOS, ESPESSURA DE 45 MM. AF_06/2014</v>
          </cell>
          <cell r="C6485" t="str">
            <v>M2</v>
          </cell>
          <cell r="D6485">
            <v>54.07</v>
          </cell>
        </row>
        <row r="6486">
          <cell r="A6486">
            <v>87787</v>
          </cell>
          <cell r="B6486" t="str">
            <v>EMBOÇO OU MASSA ÚNICA EM ARGAMASSA INDUSTRIALIZADA, PREPARO MECÂNICO E APLICAÇÃO COM EQUIPAMENTO DE MISTURA E PROJEÇÃO DE 1,5 M3/H DE ARGAMASSA EM PANOS DE FACHADA COM PRESENÇA DE VÃOS, ESPESSURA DE 45 MM. AF_06/2014</v>
          </cell>
          <cell r="C6486" t="str">
            <v>M2</v>
          </cell>
          <cell r="D6486">
            <v>77.25</v>
          </cell>
        </row>
        <row r="6487">
          <cell r="A6487">
            <v>87788</v>
          </cell>
          <cell r="B6487" t="str">
            <v>EMBOÇO OU MASSA ÚNICA EM ARGAMASSA TRAÇO 1:2:8, PREPARO MECÂNICO COM BETONEIRA 400 L, APLICADA MANUALMENTE EM PANOS DE FACHADA COM PRESENÇA DE VÃOS, ESPESSURA MAIOR OU IGUAL A 50 MM. AF_06/2014</v>
          </cell>
          <cell r="C6487" t="str">
            <v>M2</v>
          </cell>
          <cell r="D6487">
            <v>64.13</v>
          </cell>
        </row>
        <row r="6488">
          <cell r="A6488">
            <v>87790</v>
          </cell>
          <cell r="B6488" t="str">
            <v>EMBOÇO OU MASSA ÚNICA EM ARGAMASSA TRAÇO 1:2:8, PREPARO MANUAL, APLICADA MANUALMENTE EM PANOS DE FACHADA COM PRESENÇA DE VÃOS, ESPESSURA MAIOR OU IGUAL A 50 MM. AF_06/2014</v>
          </cell>
          <cell r="C6488" t="str">
            <v>M2</v>
          </cell>
          <cell r="D6488">
            <v>68.58</v>
          </cell>
        </row>
        <row r="6489">
          <cell r="A6489">
            <v>87791</v>
          </cell>
          <cell r="B6489" t="str">
            <v>EMBOÇO OU MASSA ÚNICA EM ARGAMASSA INDUSTRIALIZADA, PREPARO MECÂNICO E APLICAÇÃO COM EQUIPAMENTO DE MISTURA E PROJEÇÃO DE 1,5 M3/H DE ARGAMASSA EM PANOS DE FACHADA COM PRESENÇA DE VÃOS, ESPESSURA MAIOR OU IGUAL A 50 MM. AF_06/2014</v>
          </cell>
          <cell r="C6489" t="str">
            <v>M2</v>
          </cell>
          <cell r="D6489">
            <v>91.66</v>
          </cell>
        </row>
        <row r="6490">
          <cell r="A6490">
            <v>87792</v>
          </cell>
          <cell r="B6490" t="str">
            <v>EMBOÇO OU MASSA ÚNICA EM ARGAMASSA TRAÇO 1:2:8, PREPARO MECÂNICO COM BETONEIRA 400 L, APLICADA MANUALMENTE EM PANOS CEGOS DE FACHADA (SEM PRESENÇA DE VÃOS), ESPESSURA DE 25 MM. AF_06/2014</v>
          </cell>
          <cell r="C6490" t="str">
            <v>M2</v>
          </cell>
          <cell r="D6490">
            <v>25.1</v>
          </cell>
        </row>
        <row r="6491">
          <cell r="A6491">
            <v>87794</v>
          </cell>
          <cell r="B6491" t="str">
            <v>EMBOÇO OU MASSA ÚNICA EM ARGAMASSA TRAÇO 1:2:8, PREPARO MANUAL, APLICADA MANUALMENTE EM PANOS CEGOS DE FACHADA (SEM PRESENÇA DE VÃOS), ESPESSURA DE 25 MM. AF_06/2014</v>
          </cell>
          <cell r="C6491" t="str">
            <v>M2</v>
          </cell>
          <cell r="D6491">
            <v>27.35</v>
          </cell>
        </row>
        <row r="6492">
          <cell r="A6492">
            <v>87795</v>
          </cell>
          <cell r="B6492" t="str">
            <v>EMBOÇO OU MASSA ÚNICA EM ARGAMASSA INDUSTRIALIZADA, PREPARO MECÂNICO E APLICAÇÃO COM EQUIPAMENTO DE MISTURA E PROJEÇÃO DE 1,5 M3/H DE ARGAMASSA EM PANOS CEGOS DE FACHADA (SEM PRESENÇA DE VÃOS), ESPESSURA DE 25 MM. AF_06/2014</v>
          </cell>
          <cell r="C6492" t="str">
            <v>M2</v>
          </cell>
          <cell r="D6492">
            <v>38.39</v>
          </cell>
        </row>
        <row r="6493">
          <cell r="A6493">
            <v>87797</v>
          </cell>
          <cell r="B6493" t="str">
            <v>EMBOÇO OU MASSA ÚNICA EM ARGAMASSA TRAÇO 1:2:8, PREPARO MECÂNICO COM BETONEIRA 400 L, APLICADA MANUALMENTE EM PANOS CEGOS DE FACHADA (SEM PRESENÇA DE VÃOS), ESPESSURA DE 35 MM. AF_06/2014</v>
          </cell>
          <cell r="C6493" t="str">
            <v>M2</v>
          </cell>
          <cell r="D6493">
            <v>31.12</v>
          </cell>
        </row>
        <row r="6494">
          <cell r="A6494">
            <v>87799</v>
          </cell>
          <cell r="B6494" t="str">
            <v>EMBOÇO OU MASSA ÚNICA EM ARGAMASSA TRAÇO 1:2:8, PREPARO MANUAL, APLICADA MANUALMENTE EM PANOS CEGOS DE FACHADA (SEM PRESENÇA DE VÃOS), ESPESSURA DE 35 MM. AF_06/2014</v>
          </cell>
          <cell r="C6494" t="str">
            <v>M2</v>
          </cell>
          <cell r="D6494">
            <v>34.14</v>
          </cell>
        </row>
        <row r="6495">
          <cell r="A6495">
            <v>87800</v>
          </cell>
          <cell r="B6495" t="str">
            <v>EMBOÇO OU MASSA ÚNICA EM ARGAMASSA INDUSTRIALIZADA, PREPARO MECÂNICO E APLICAÇÃO COM EQUIPAMENTO DE MISTURA E PROJEÇÃO DE 1,5 M3/H DE ARGAMASSA EM PANOS CEGOS DE FACHADA (SEM PRESENÇA DE VÃOS), ESPESSURA DE 35 MM. AF_06/2014</v>
          </cell>
          <cell r="C6495" t="str">
            <v>M2</v>
          </cell>
          <cell r="D6495">
            <v>50.33</v>
          </cell>
        </row>
        <row r="6496">
          <cell r="A6496">
            <v>87801</v>
          </cell>
          <cell r="B6496" t="str">
            <v>EMBOÇO OU MASSA ÚNICA EM ARGAMASSA TRAÇO 1:2:8, PREPARO MECÂNICO COM BETONEIRA 400 L, APLICADA MANUALMENTE EM PANOS CEGOS DE FACHADA (SEM PRESENÇA DE VÃOS), ESPESSURA DE 45 MM. AF_06/2014</v>
          </cell>
          <cell r="C6496" t="str">
            <v>M2</v>
          </cell>
          <cell r="D6496">
            <v>37.15</v>
          </cell>
        </row>
        <row r="6497">
          <cell r="A6497">
            <v>87803</v>
          </cell>
          <cell r="B6497" t="str">
            <v>EMBOÇO OU MASSA ÚNICA EM ARGAMASSA TRAÇO 1:2:8, PREPARO MANUAL, APLICADA MANUALMENTE EM PANOS CEGOS DE FACHADA (SEM PRESENÇA DE VÃOS), ESPESSURA DE 45 MM. AF_06/2014</v>
          </cell>
          <cell r="C6497" t="str">
            <v>M2</v>
          </cell>
          <cell r="D6497">
            <v>40.93</v>
          </cell>
        </row>
        <row r="6498">
          <cell r="A6498">
            <v>87804</v>
          </cell>
          <cell r="B6498" t="str">
            <v>EMBOÇO OU MASSA ÚNICA EM ARGAMASSA INDUSTRIALIZADA, PREPARO MECÂNICO E APLICAÇÃO COM EQUIPAMENTO DE MISTURA E PROJEÇÃO DE 1,5 M3/H DE ARGAMASSA EM PANOS CEGOS DE FACHADA (SEM PRESENÇA DE VÃOS), ESPESSURA DE 45 MM. AF_06/2014</v>
          </cell>
          <cell r="C6498" t="str">
            <v>M2</v>
          </cell>
          <cell r="D6498">
            <v>62.29</v>
          </cell>
        </row>
        <row r="6499">
          <cell r="A6499">
            <v>87805</v>
          </cell>
          <cell r="B6499" t="str">
            <v>EMBOÇO OU MASSA ÚNICA EM ARGAMASSA TRAÇO 1:2:8, PREPARO MECÂNICO COM BETONEIRA 400 L, APLICADA MANUALMENTE EM PANOS CEGOS DE FACHADA (SEM PRESENÇA DE VÃOS), ESPESSURA MAIOR OU IGUAL A 50 MM. AF_06/2014</v>
          </cell>
          <cell r="C6499" t="str">
            <v>M2</v>
          </cell>
          <cell r="D6499">
            <v>42.67</v>
          </cell>
        </row>
        <row r="6500">
          <cell r="A6500">
            <v>87807</v>
          </cell>
          <cell r="B6500" t="str">
            <v>EMBOÇO OU MASSA ÚNICA EM ARGAMASSA TRAÇO 1:2:8, PREPARO MANUAL, APLICADA MANUALMENTE EM PANOS CEGOS DE FACHADA (SEM PRESENÇA DE VÃOS), ESPESSURA MAIOR OU IGUAL A 50 MM. AF_06/2014</v>
          </cell>
          <cell r="C6500" t="str">
            <v>M2</v>
          </cell>
          <cell r="D6500">
            <v>46.84</v>
          </cell>
        </row>
        <row r="6501">
          <cell r="A6501">
            <v>87808</v>
          </cell>
          <cell r="B6501" t="str">
            <v>EMBOÇO OU MASSA ÚNICA EM ARGAMASSA INDUSTRIALIZADA, PREPARO MECÂNICO E APLICAÇÃO COM EQUIPAMENTO DE MISTURA E PROJEÇÃO DE 1,5 M3/H DE ARGAMASSA EM PANOS CEGOS DE FACHADA (SEM PRESENÇA DE VÃOS), ESPESSURA MAIOR OU IGUAL A 50 MM. AF_06/2014</v>
          </cell>
          <cell r="C6501" t="str">
            <v>M2</v>
          </cell>
          <cell r="D6501">
            <v>67.95</v>
          </cell>
        </row>
        <row r="6502">
          <cell r="A6502">
            <v>87809</v>
          </cell>
          <cell r="B6502" t="str">
            <v>EMBOÇO OU MASSA ÚNICA EM ARGAMASSA TRAÇO 1:2:8, PREPARO MECÂNICO COM BETONEIRA 400 L, APLICADA MANUALMENTE EM SUPERFÍCIES EXTERNAS DA SACADA, ESPESSURA DE 25 MM, SEM USO DE TELA METÁLICA DE REFORÇO CONTRA FISSURAÇÃO. AF_06/2014</v>
          </cell>
          <cell r="C6502" t="str">
            <v>M2</v>
          </cell>
          <cell r="D6502">
            <v>58.93</v>
          </cell>
        </row>
        <row r="6503">
          <cell r="A6503">
            <v>87811</v>
          </cell>
          <cell r="B6503" t="str">
            <v>EMBOÇO OU MASSA ÚNICA EM ARGAMASSA TRAÇO 1:2:8, PREPARO MANUAL, APLICADA MANUALMENTE EM SUPERFÍCIES EXTERNAS DA SACADA, ESPESSURA DE 25 MM, SEM USO DE TELA METÁLICA DE REFORÇO CONTRA FISSURAÇÃO. AF_06/2014</v>
          </cell>
          <cell r="C6503" t="str">
            <v>M2</v>
          </cell>
          <cell r="D6503">
            <v>61.18</v>
          </cell>
        </row>
        <row r="6504">
          <cell r="A6504">
            <v>87812</v>
          </cell>
          <cell r="B6504" t="str">
            <v>EMBOÇO OU MASSA ÚNICA EM ARGAMASSA INDUSTRIALIZADA, PREPARO MECÂNICO E APLICAÇÃO COM EQUIPAMENTO DE MISTURA E PROJEÇÃO DE 1,5 M3/H EM SUPERFÍCIES EXTERNAS DA SACADA, ESPESSURA 25 MM, SEM USO DE TELA METÁLICA. AF_06/2014</v>
          </cell>
          <cell r="C6504" t="str">
            <v>M2</v>
          </cell>
          <cell r="D6504">
            <v>71.91</v>
          </cell>
        </row>
        <row r="6505">
          <cell r="A6505">
            <v>87813</v>
          </cell>
          <cell r="B6505" t="str">
            <v>EMBOÇO OU MASSA ÚNICA EM ARGAMASSA TRAÇO 1:2:8, PREPARO MECÂNICO COM BETONEIRA 400 L, APLICADA MANUALMENTE EM SUPERFÍCIES EXTERNAS DA SACADA, ESPESSURA DE 35 MM, SEM USO DE TELA METÁLICA DE REFORÇO CONTRA FISSURAÇÃO. AF_06/2014</v>
          </cell>
          <cell r="C6505" t="str">
            <v>M2</v>
          </cell>
          <cell r="D6505">
            <v>64.959999999999994</v>
          </cell>
        </row>
        <row r="6506">
          <cell r="A6506">
            <v>87815</v>
          </cell>
          <cell r="B6506" t="str">
            <v>EMBOÇO OU MASSA ÚNICA EM ARGAMASSA TRAÇO 1:2:8, PREPARO MANUAL, APLICADA MANUALMENTE EM SUPERFÍCIES EXTERNAS DA SACADA, ESPESSURA DE 35 MM, SEM USO DE TELA METÁLICA DE REFORÇO CONTRA FISSURAÇÃO. AF_06/2014</v>
          </cell>
          <cell r="C6506" t="str">
            <v>M2</v>
          </cell>
          <cell r="D6506">
            <v>67.98</v>
          </cell>
        </row>
        <row r="6507">
          <cell r="A6507">
            <v>87816</v>
          </cell>
          <cell r="B6507" t="str">
            <v>EMBOÇO OU MASSA ÚNICA EM ARGAMASSA INDUSTRIALIZADA, PREPARO MECÂNICO E APLICAÇÃO COM EQUIPAMENTO DE MISTURA E PROJEÇÃO DE 1,5 M3/H EM SUPERFÍCIES EXTERNAS DA SACADA, ESPESSURA 35 MM, SEM USO DE TELA METÁLICA. AF_06/2014</v>
          </cell>
          <cell r="C6507" t="str">
            <v>M2</v>
          </cell>
          <cell r="D6507">
            <v>83.86</v>
          </cell>
        </row>
        <row r="6508">
          <cell r="A6508">
            <v>87817</v>
          </cell>
          <cell r="B6508" t="str">
            <v>EMBOÇO OU MASSA ÚNICA EM ARGAMASSA TRAÇO 1:2:8, PREPARO MECÂNICO COM BETONEIRA 400 L, APLICADA MANUALMENTE EM SUPERFÍCIES EXTERNAS DA SACADA, ESPESSURA DE 45 MM, SEM USO DE TELA METÁLICA DE REFORÇO CONTRA FISSURAÇÃO. AF_06/2014</v>
          </cell>
          <cell r="C6508" t="str">
            <v>M2</v>
          </cell>
          <cell r="D6508">
            <v>70.67</v>
          </cell>
        </row>
        <row r="6509">
          <cell r="A6509">
            <v>87819</v>
          </cell>
          <cell r="B6509" t="str">
            <v>EMBOÇO OU MASSA ÚNICA EM ARGAMASSA TRAÇO 1:2:8, PREPARO MANUAL, APLICADA MANUALMENTE EM SUPERFÍCIES EXTERNAS DA SACADA, ESPESSURA DE 45 MM, SEM USO DE TELA METÁLICA DE REFORÇO CONTRA FISSURAÇÃO. AF_06/2014</v>
          </cell>
          <cell r="C6509" t="str">
            <v>M2</v>
          </cell>
          <cell r="D6509">
            <v>74.45</v>
          </cell>
        </row>
        <row r="6510">
          <cell r="A6510">
            <v>87820</v>
          </cell>
          <cell r="B6510" t="str">
            <v>EMBOÇO OU MASSA ÚNICA EM ARGAMASSA INDUSTRIALIZADA, PREPARO MECÂNICO E APLICAÇÃO COM EQUIPAMENTO DE MISTURA E PROJEÇÃO DE 1,5 M3/H EM SUPERFÍCIES EXTERNAS DA SACADA, ESPESSURA 45 MM, SEM USO DE TELA METÁLICA. AF_06/2014</v>
          </cell>
          <cell r="C6510" t="str">
            <v>M2</v>
          </cell>
          <cell r="D6510">
            <v>95.81</v>
          </cell>
        </row>
        <row r="6511">
          <cell r="A6511">
            <v>87821</v>
          </cell>
          <cell r="B6511" t="str">
            <v>EMBOÇO OU MASSA ÚNICA EM ARGAMASSA TRAÇO 1:2:8, PREPARO MECÂNICO COM BETONEIRA 400 L, APLICADA MANUALMENTE EM SUPERFÍCIES EXTERNAS DA SACADA, ESPESSURA MAIOR OU IGUAL A 50 MM, SEM USO DE TELA METÁLICA DE REFORÇO CONTRA FISSURAÇÃO. AF_06/2014</v>
          </cell>
          <cell r="C6511" t="str">
            <v>M2</v>
          </cell>
          <cell r="D6511">
            <v>101.62</v>
          </cell>
        </row>
        <row r="6512">
          <cell r="A6512">
            <v>87823</v>
          </cell>
          <cell r="B6512" t="str">
            <v>EMBOÇO OU MASSA ÚNICA EM ARGAMASSA TRAÇO 1:2:8, PREPARO MANUAL, APLICADA MANUALMENTE EM SUPERFÍCIES EXTERNAS DA SACADA, ESPESSURA MAIOR OU IGUAL A 50 MM, SEM USO DE TELA METÁLICA DE REFORÇO CONTRA FISSURAÇÃO. AF_06/2014</v>
          </cell>
          <cell r="C6512" t="str">
            <v>M2</v>
          </cell>
          <cell r="D6512">
            <v>105.79</v>
          </cell>
        </row>
        <row r="6513">
          <cell r="A6513">
            <v>87824</v>
          </cell>
          <cell r="B6513" t="str">
            <v>EMBOÇO OU MASSA ÚNICA EM ARGAMASSA INDUSTRIALIZADA, PREPARO MECÂNICO E APLICAÇÃO COM EQUIPAMENTO DE MISTURA E PROJEÇÃO DE 1,5 M3/H EM SUPERFÍCIES EXTERNAS DA SACADA, ESPESSURA MAIOR OU IGUAL A 50 MM, SEM USO DE TELA METÁLICA. AF_06/2014</v>
          </cell>
          <cell r="C6513" t="str">
            <v>M2</v>
          </cell>
          <cell r="D6513">
            <v>126.59</v>
          </cell>
        </row>
        <row r="6514">
          <cell r="A6514">
            <v>87825</v>
          </cell>
          <cell r="B6514" t="str">
            <v>EMBOÇO OU MASSA ÚNICA EM ARGAMASSA TRAÇO 1:2:8, PREPARO MECÂNICO COM BETONEIRA 400 L, APLICADA MANUALMENTE NAS PAREDES INTERNAS DA SACADA, ESPESSURA DE 25 MM, SEM USO DE TELA METÁLICA DE REFORÇO CONTRA FISSURAÇÃO. AF_06/2014</v>
          </cell>
          <cell r="C6514" t="str">
            <v>M2</v>
          </cell>
          <cell r="D6514">
            <v>46.82</v>
          </cell>
        </row>
        <row r="6515">
          <cell r="A6515">
            <v>87827</v>
          </cell>
          <cell r="B6515" t="str">
            <v>EMBOÇO OU MASSA ÚNICA EM ARGAMASSA TRAÇO 1:2:8, PREPARO MANUAL, APLICADA MANUALMENTE NAS PAREDES INTERNAS DA SACADA, ESPESSURA DE 25 MM, SEM USO DE TELA METÁLICA DE REFORÇO CONTRA FISSURAÇÃO. AF_06/2014</v>
          </cell>
          <cell r="C6515" t="str">
            <v>M2</v>
          </cell>
          <cell r="D6515">
            <v>49.57</v>
          </cell>
        </row>
        <row r="6516">
          <cell r="A6516">
            <v>87828</v>
          </cell>
          <cell r="B6516" t="str">
            <v>EMBOÇO OU MASSA ÚNICA EM ARGAMASSA INDUSTRIALIZADA, PREPARO MECÂNICO E APLICAÇÃO COM EQUIPAMENTO DE MISTURA E PROJEÇÃO DE 1,5 M3/H NAS PAREDES INTERNAS DA SACADA, ESPESSURA 25 MM, SEM USO DE TELA METÁLICA. AF_06/2014</v>
          </cell>
          <cell r="C6516" t="str">
            <v>M2</v>
          </cell>
          <cell r="D6516">
            <v>64.010000000000005</v>
          </cell>
        </row>
        <row r="6517">
          <cell r="A6517">
            <v>87829</v>
          </cell>
          <cell r="B6517" t="str">
            <v>EMBOÇO OU MASSA ÚNICA EM ARGAMASSA TRAÇO 1:2:8, PREPARO MECÂNICO COM BETONEIRA 400 L, APLICADA MANUALMENTE NAS PAREDES INTERNAS DA SACADA, ESPESSURA DE 35 MM, SEM USO DE TELA METÁLICA DE REFORÇO CONTRA FISSURAÇÃO. AF_06/2014</v>
          </cell>
          <cell r="C6517" t="str">
            <v>M2</v>
          </cell>
          <cell r="D6517">
            <v>53.61</v>
          </cell>
        </row>
        <row r="6518">
          <cell r="A6518">
            <v>87831</v>
          </cell>
          <cell r="B6518" t="str">
            <v>EMBOÇO OU MASSA ÚNICA EM ARGAMASSA TRAÇO 1:2:8, PREPARO MANUAL, APLICADA MANUALMENTE NAS PAREDES INTERNAS DA SACADA, ESPESSURA DE 35 MM, SEM USO DE TELA METÁLICA DE REFORÇO CONTRA FISSURAÇÃO. AF_06/2014</v>
          </cell>
          <cell r="C6518" t="str">
            <v>M2</v>
          </cell>
          <cell r="D6518">
            <v>57.29</v>
          </cell>
        </row>
        <row r="6519">
          <cell r="A6519">
            <v>87832</v>
          </cell>
          <cell r="B6519" t="str">
            <v>EMBOÇO OU MASSA ÚNICA EM ARGAMASSA INDUSTRIALIZADA, PREPARO MECÂNICO E APLICAÇÃO COM EQUIPAMENTO DE MISTURA E PROJEÇÃO DE 1,5 M3/H DE ARGAMASSA NAS PAREDES INTERNAS DA SACADA, ESPESSURA 35 MM, SEM USO DE TELA METÁLICA. AF_06/2014</v>
          </cell>
          <cell r="C6519" t="str">
            <v>M2</v>
          </cell>
          <cell r="D6519">
            <v>78.05</v>
          </cell>
        </row>
        <row r="6520">
          <cell r="A6520">
            <v>87834</v>
          </cell>
          <cell r="B6520" t="str">
            <v>REVESTIMENTO DECORATIVO MONOCAMADA APLICADO MANUALMENTE EM PANOS CEGOS DA FACHADA DE UM EDIFÍCIO DE ESTRUTURA CONVENCIONAL, COM ACABAMENTO RASPADO. AF_06/2014</v>
          </cell>
          <cell r="C6520" t="str">
            <v>M2</v>
          </cell>
          <cell r="D6520">
            <v>131.75</v>
          </cell>
        </row>
        <row r="6521">
          <cell r="A6521">
            <v>87835</v>
          </cell>
          <cell r="B6521" t="str">
            <v>REVESTIMENTO DECORATIVO MONOCAMADA APLICADO MANUALMENTE EM PANOS CEGOS DA FACHADA DE UM EDIFÍCIO DE ALVENARIA ESTRUTURAL, COM ACABAMENTO RASPADO. AF_06/2014</v>
          </cell>
          <cell r="C6521" t="str">
            <v>M2</v>
          </cell>
          <cell r="D6521">
            <v>89.74</v>
          </cell>
        </row>
        <row r="6522">
          <cell r="A6522">
            <v>87836</v>
          </cell>
          <cell r="B6522" t="str">
            <v>REVESTIMENTO DECORATIVO MONOCAMADA APLICADO COM EQUIPAMENTO DE PROJEÇÃO EM PANOS CEGOS DA FACHADA DE UM EDIFÍCIO DE ESTRUTURA CONVENCIONAL, COM ACABAMENTO RASPADO. AF_06/2014</v>
          </cell>
          <cell r="C6522" t="str">
            <v>M2</v>
          </cell>
          <cell r="D6522">
            <v>125.92</v>
          </cell>
        </row>
        <row r="6523">
          <cell r="A6523">
            <v>87837</v>
          </cell>
          <cell r="B6523" t="str">
            <v>REVESTIMENTO DECORATIVO MONOCAMADA APLICADO COM EQUIPAMENTO DE PROJEÇÃO EM PANOS CEGOS DA FACHADA DE UM EDIFÍCIO DE ALVENARIA ESTRUTURAL, COM ACABAMENTO RASPADO. AF_06/2014</v>
          </cell>
          <cell r="C6523" t="str">
            <v>M2</v>
          </cell>
          <cell r="D6523">
            <v>84.68</v>
          </cell>
        </row>
        <row r="6524">
          <cell r="A6524">
            <v>87838</v>
          </cell>
          <cell r="B6524" t="str">
            <v>REVESTIMENTO DECORATIVO MONOCAMADA APLICADO MANUALMENTE EM PANOS DA FACHADA COM PRESENÇA DE VÃOS, DE UM EDIFÍCIO DE ESTRUTURA CONVENCIONAL E ACABAMENTO RASPADO. AF_06/2014</v>
          </cell>
          <cell r="C6524" t="str">
            <v>M2</v>
          </cell>
          <cell r="D6524">
            <v>137.88</v>
          </cell>
        </row>
        <row r="6525">
          <cell r="A6525">
            <v>87839</v>
          </cell>
          <cell r="B6525" t="str">
            <v>REVESTIMENTO DECORATIVO MONOCAMADA APLICADO MANUALMENTE EM PANOS DA FACHADA COM PRESENÇA DE VÃOS, DE UM EDIFÍCIO DE ALVENARIA ESTRUTURAL E ACABAMENTO RASPADO. AF_06/2014</v>
          </cell>
          <cell r="C6525" t="str">
            <v>M2</v>
          </cell>
          <cell r="D6525">
            <v>93.77</v>
          </cell>
        </row>
        <row r="6526">
          <cell r="A6526">
            <v>87840</v>
          </cell>
          <cell r="B6526" t="str">
            <v>REVESTIMENTO DECORATIVO MONOCAMADA APLICADO COM EQUIPAMENTO DE PROJEÇÃO EM PANOS DA FACHADA COM PRESENÇA DE VÃOS, DE UM EDIFÍCIO DE ESTRUTURA CONVENCIONAL E ACABAMENTO RASPADO. AF_06/2014</v>
          </cell>
          <cell r="C6526" t="str">
            <v>M2</v>
          </cell>
          <cell r="D6526">
            <v>130.77000000000001</v>
          </cell>
        </row>
        <row r="6527">
          <cell r="A6527">
            <v>87841</v>
          </cell>
          <cell r="B6527" t="str">
            <v>REVESTIMENTO DECORATIVO MONOCAMADA APLICADO COM EQUIPAMENTO DE PROJEÇÃO EM PANOS DA FACHADA COM PRESENÇA DE VÃOS, DE UM EDIFÍCIO DE ALVENARIA ESTRUTURAL E ACABAMENTO RASPADO. AF_06/2014</v>
          </cell>
          <cell r="C6527" t="str">
            <v>M2</v>
          </cell>
          <cell r="D6527">
            <v>87.4</v>
          </cell>
        </row>
        <row r="6528">
          <cell r="A6528">
            <v>87842</v>
          </cell>
          <cell r="B6528" t="str">
            <v>REVESTIMENTO DECORATIVO MONOCAMADA APLICADO MANUALMENTE EM SUPERFÍCIES EXTERNAS DA SACADA DE UM EDIFÍCIO DE ESTRUTURA CONVENCIONAL E ACABAMENTO RASPADO. AF_06/2014</v>
          </cell>
          <cell r="C6528" t="str">
            <v>M2</v>
          </cell>
          <cell r="D6528">
            <v>134.77000000000001</v>
          </cell>
        </row>
        <row r="6529">
          <cell r="A6529">
            <v>87843</v>
          </cell>
          <cell r="B6529" t="str">
            <v>REVESTIMENTO DECORATIVO MONOCAMADA APLICADO MANUALMENTE EM SUPERFÍCIES EXTERNAS DA SACADA DE UM EDIFÍCIO DE ALVENARIA ESTRUTURAL E ACABAMENTO RASPADO. AF_06/2014</v>
          </cell>
          <cell r="C6529" t="str">
            <v>M2</v>
          </cell>
          <cell r="D6529">
            <v>99.52</v>
          </cell>
        </row>
        <row r="6530">
          <cell r="A6530">
            <v>87844</v>
          </cell>
          <cell r="B6530" t="str">
            <v>REVESTIMENTO DECORATIVO MONOCAMADA APLICADO COM EQUIPAMENTO DE PROJEÇÃO EM SUPERFÍCIES EXTERNAS DA SACADA DE UM EDIFÍCIO DE ESTRUTURA CONVENCIONAL E ACABAMENTO RASPADO. AF_06/2014</v>
          </cell>
          <cell r="C6530" t="str">
            <v>M2</v>
          </cell>
          <cell r="D6530">
            <v>124.24</v>
          </cell>
        </row>
        <row r="6531">
          <cell r="A6531">
            <v>87845</v>
          </cell>
          <cell r="B6531" t="str">
            <v>REVESTIMENTO DECORATIVO MONOCAMADA APLICADO COM EQUIPAMENTO DE PROJEÇÃO EM SUPERFÍCIES EXTERNAS DA SACADA DE UM EDIFÍCIO DE ALVENARIA ESTRUTURAL E ACABAMENTO RASPADO. AF_06/2014</v>
          </cell>
          <cell r="C6531" t="str">
            <v>M2</v>
          </cell>
          <cell r="D6531">
            <v>89.76</v>
          </cell>
        </row>
        <row r="6532">
          <cell r="A6532">
            <v>87846</v>
          </cell>
          <cell r="B6532" t="str">
            <v>REVESTIMENTO DECORATIVO MONOCAMADA APLICADO MANUALMENTE EM PANOS CEGOS DA FACHADA DE UM EDIFÍCIO DE ESTRUTURA CONVENCIONAL, COM ACABAMENTO TRAVERTINO. AF_06/2014</v>
          </cell>
          <cell r="C6532" t="str">
            <v>M2</v>
          </cell>
          <cell r="D6532">
            <v>142.55000000000001</v>
          </cell>
        </row>
        <row r="6533">
          <cell r="A6533">
            <v>87847</v>
          </cell>
          <cell r="B6533" t="str">
            <v>REVESTIMENTO DECORATIVO MONOCAMADA APLICADO MANUALMENTE EM PANOS CEGOS DA FACHADA DE UM EDIFÍCIO DE ALVENARIA ESTRUTURAL, COM ACABAMENTO TRAVERTINO. AF_06/2014</v>
          </cell>
          <cell r="C6533" t="str">
            <v>M2</v>
          </cell>
          <cell r="D6533">
            <v>100.56</v>
          </cell>
        </row>
        <row r="6534">
          <cell r="A6534">
            <v>87848</v>
          </cell>
          <cell r="B6534" t="str">
            <v>REVESTIMENTO DECORATIVO MONOCAMADA APLICADO COM EQUIPAMENTO DE PROJEÇÃO EM PANOS CEGOS DA FACHADA DE UM EDIFÍCIO DE ESTRUTURA CONVENCIONAL, COM ACABAMENTO TRAVERTINO. AF_06/2014</v>
          </cell>
          <cell r="C6534" t="str">
            <v>M2</v>
          </cell>
          <cell r="D6534">
            <v>135.76</v>
          </cell>
        </row>
        <row r="6535">
          <cell r="A6535">
            <v>87849</v>
          </cell>
          <cell r="B6535" t="str">
            <v>REVESTIMENTO DECORATIVO MONOCAMADA APLICADO COM EQUIPAMENTO DE PROJEÇÃO EM PANOS CEGOS DA FACHADA DE UM EDIFÍCIO DE ALVENARIA ESTRUTURAL, COM ACABAMENTO TRAVERTINO. AF_06/2014</v>
          </cell>
          <cell r="C6535" t="str">
            <v>M2</v>
          </cell>
          <cell r="D6535">
            <v>94.51</v>
          </cell>
        </row>
        <row r="6536">
          <cell r="A6536">
            <v>87850</v>
          </cell>
          <cell r="B6536" t="str">
            <v>REVESTIMENTO DECORATIVO MONOCAMADA APLICADO MANUALMENTE EM PANOS DA FACHADA COM PRESENÇA DE VÃOS, DE UM EDIFÍCIO DE ESTRUTURA CONVENCIONAL E ACABAMENTO TRAVERTINO. AF_06/2014</v>
          </cell>
          <cell r="C6536" t="str">
            <v>M2</v>
          </cell>
          <cell r="D6536">
            <v>148.71</v>
          </cell>
        </row>
        <row r="6537">
          <cell r="A6537">
            <v>87851</v>
          </cell>
          <cell r="B6537" t="str">
            <v>REVESTIMENTO DECORATIVO MONOCAMADA APLICADO MANUALMENTE EM PANOS DA FACHADA COM PRESENÇA DE VÃOS, DE UM EDIFÍCIO DE ALVENARIA ESTRUTURAL E ACABAMENTO TRAVERTINO. AF_06/2014</v>
          </cell>
          <cell r="C6537" t="str">
            <v>M2</v>
          </cell>
          <cell r="D6537">
            <v>104.61</v>
          </cell>
        </row>
        <row r="6538">
          <cell r="A6538">
            <v>87852</v>
          </cell>
          <cell r="B6538" t="str">
            <v>REVESTIMENTO DECORATIVO MONOCAMADA APLICADO COM EQUIPAMENTO DE PROJEÇÃO EM PANOS DA FACHADA COM PRESENÇA DE VÃOS, DE UM EDIFÍCIO DE ESTRUTURA CONVENCIONAL E ACABAMENTO TRAVERTINO. AF_06/2014</v>
          </cell>
          <cell r="C6538" t="str">
            <v>M2</v>
          </cell>
          <cell r="D6538">
            <v>140.59</v>
          </cell>
        </row>
        <row r="6539">
          <cell r="A6539">
            <v>87853</v>
          </cell>
          <cell r="B6539" t="str">
            <v>REVESTIMENTO DECORATIVO MONOCAMADA APLICADO COM EQUIPAMENTO DE PROJEÇÃO EM PANOS DA FACHADA COM PRESENÇA DE VÃOS, DE UM EDIFÍCIO DE ALVENARIA ESTRUTURAL E ACABAMENTO TRAVERTINO. AF_06/2014</v>
          </cell>
          <cell r="C6539" t="str">
            <v>M2</v>
          </cell>
          <cell r="D6539">
            <v>97.22</v>
          </cell>
        </row>
        <row r="6540">
          <cell r="A6540">
            <v>87854</v>
          </cell>
          <cell r="B6540" t="str">
            <v>REVESTIMENTO DECORATIVO MONOCAMADA APLICADO MANUALMENTE EM SUPERFÍCIES EXTERNAS DA SACADA DE UM EDIFÍCIO DE ESTRUTURA CONVENCIONAL E ACABAMENTO TRAVERTINO. AF_06/2014</v>
          </cell>
          <cell r="C6540" t="str">
            <v>M2</v>
          </cell>
          <cell r="D6540">
            <v>145.57</v>
          </cell>
        </row>
        <row r="6541">
          <cell r="A6541">
            <v>87855</v>
          </cell>
          <cell r="B6541" t="str">
            <v>REVESTIMENTO DECORATIVO MONOCAMADA APLICADO MANUALMENTE EM SUPERFÍCIES EXTERNAS DA SACADA DE UM EDIFÍCIO DE ALVENARIA ESTRUTURAL E ACABAMENTO TRAVERTINO. AF_06/2014</v>
          </cell>
          <cell r="C6541" t="str">
            <v>M2</v>
          </cell>
          <cell r="D6541">
            <v>110.35</v>
          </cell>
        </row>
        <row r="6542">
          <cell r="A6542">
            <v>87856</v>
          </cell>
          <cell r="B6542" t="str">
            <v>REVESTIMENTO DECORATIVO MONOCAMADA APLICADO COM EQUIPAMENTO DE PROJEÇÃO EM SUPERFÍCIES EXTERNAS DA SACADA DE UM EDIFÍCIO DE ESTRUTURA CONVENCIONAL E ACABAMENTO TRAVERTINO. AF_06/2014</v>
          </cell>
          <cell r="C6542" t="str">
            <v>M2</v>
          </cell>
          <cell r="D6542">
            <v>134.07</v>
          </cell>
        </row>
        <row r="6543">
          <cell r="A6543">
            <v>87857</v>
          </cell>
          <cell r="B6543" t="str">
            <v>REVESTIMENTO DECORATIVO MONOCAMADA APLICADO COM EQUIPAMENTO DE PROJEÇÃO EM SUPERFÍCIES EXTERNAS DA SACADA DE UM EDIFÍCIO DE ALVENARIA ESTRUTURAL E ACABAMENTO TRAVERTINO. AF_06/2014</v>
          </cell>
          <cell r="C6543" t="str">
            <v>M2</v>
          </cell>
          <cell r="D6543">
            <v>99.57</v>
          </cell>
        </row>
        <row r="6544">
          <cell r="A6544">
            <v>87858</v>
          </cell>
          <cell r="B6544" t="str">
            <v>REVESTIMENTO DECORATIVO MONOCAMADA APLICADO MANUALMENTE NAS PAREDES INTERNAS DA SACADA COM ACABAMENTO RASPADO. AF_06/2014</v>
          </cell>
          <cell r="C6544" t="str">
            <v>M2</v>
          </cell>
          <cell r="D6544">
            <v>96.24</v>
          </cell>
        </row>
        <row r="6545">
          <cell r="A6545">
            <v>87859</v>
          </cell>
          <cell r="B6545" t="str">
            <v>REVESTIMENTO DECORATIVO MONOCAMADA APLICADO MANUALMENTE NAS PAREDES INTERNAS DA SACADA COM ACABAMENTO TRAVERTINO. AF_06/2014</v>
          </cell>
          <cell r="C6545" t="str">
            <v>M2</v>
          </cell>
          <cell r="D6545">
            <v>111.15</v>
          </cell>
        </row>
        <row r="6546">
          <cell r="A6546">
            <v>87871</v>
          </cell>
          <cell r="B6546" t="str">
            <v>CHAPISCO APLICADO SOMENTE EM ESTRUTURAS DE CONCRETO EM ALVENARIAS INTERNAS, COM DESEMPENADEIRA DENTADA. ARGAMASSA INDUSTRIALIZADA COM PREPARO MANUAL. AF_06/2014</v>
          </cell>
          <cell r="C6546" t="str">
            <v>M2</v>
          </cell>
          <cell r="D6546">
            <v>14.67</v>
          </cell>
        </row>
        <row r="6547">
          <cell r="A6547">
            <v>87872</v>
          </cell>
          <cell r="B6547" t="str">
            <v>CHAPISCO APLICADO SOMENTE EM ESTRUTURAS DE CONCRETO EM ALVENARIAS INTERNAS, COM DESEMPENADEIRA DENTADA.  ARGAMASSA INDUSTRIALIZADA COM PREPARO EM MISTURADOR 300 KG. AF_06/2014</v>
          </cell>
          <cell r="C6547" t="str">
            <v>M2</v>
          </cell>
          <cell r="D6547">
            <v>14.13</v>
          </cell>
        </row>
        <row r="6548">
          <cell r="A6548">
            <v>87873</v>
          </cell>
          <cell r="B6548" t="str">
            <v>CHAPISCO APLICADO EM ALVENARIAS E ESTRUTURAS DE CONCRETO INTERNAS, COM ROLO PARA TEXTURA ACRÍLICA.  ARGAMASSA TRAÇO 1:4 E EMULSÃO POLIMÉRICA (ADESIVO) COM PREPARO MANUAL. AF_06/2014</v>
          </cell>
          <cell r="C6548" t="str">
            <v>M2</v>
          </cell>
          <cell r="D6548">
            <v>3.62</v>
          </cell>
        </row>
        <row r="6549">
          <cell r="A6549">
            <v>87874</v>
          </cell>
          <cell r="B6549" t="str">
            <v>CHAPISCO APLICADO EM ALVENARIAS E ESTRUTURAS DE CONCRETO INTERNAS, COM ROLO PARA TEXTURA ACRÍLICA.  ARGAMASSA TRAÇO 1:4 E EMULSÃO POLIMÉRICA (ADESIVO) COM PREPARO EM BETONEIRA 400L. AF_06/2014</v>
          </cell>
          <cell r="C6549" t="str">
            <v>M2</v>
          </cell>
          <cell r="D6549">
            <v>3.52</v>
          </cell>
        </row>
        <row r="6550">
          <cell r="A6550">
            <v>87876</v>
          </cell>
          <cell r="B6550" t="str">
            <v>CHAPISCO APLICADO EM ALVENARIAS E ESTRUTURAS DE CONCRETO INTERNAS, COM ROLO PARA TEXTURA ACRÍLICA.  ARGAMASSA INDUSTRIALIZADA COM PREPARO MANUAL. AF_06/2014</v>
          </cell>
          <cell r="C6550" t="str">
            <v>M2</v>
          </cell>
          <cell r="D6550">
            <v>7.88</v>
          </cell>
        </row>
        <row r="6551">
          <cell r="A6551">
            <v>87877</v>
          </cell>
          <cell r="B6551" t="str">
            <v>CHAPISCO APLICADO EM ALVENARIAS E ESTRUTURAS DE CONCRETO INTERNAS, COM ROLO PARA TEXTURA ACRÍLICA.  ARGAMASSA INDUSTRIALIZADA COM PREPARO EM MISTURADOR 300 KG. AF_06/2014</v>
          </cell>
          <cell r="C6551" t="str">
            <v>M2</v>
          </cell>
          <cell r="D6551">
            <v>7.63</v>
          </cell>
        </row>
        <row r="6552">
          <cell r="A6552">
            <v>87878</v>
          </cell>
          <cell r="B6552" t="str">
            <v>CHAPISCO APLICADO EM ALVENARIAS E ESTRUTURAS DE CONCRETO INTERNAS, COM COLHER DE PEDREIRO.  ARGAMASSA TRAÇO 1:3 COM PREPARO MANUAL. AF_06/2014</v>
          </cell>
          <cell r="C6552" t="str">
            <v>M2</v>
          </cell>
          <cell r="D6552">
            <v>3</v>
          </cell>
        </row>
        <row r="6553">
          <cell r="A6553">
            <v>87879</v>
          </cell>
          <cell r="B6553" t="str">
            <v>CHAPISCO APLICADO EM ALVENARIAS E ESTRUTURAS DE CONCRETO INTERNAS, COM COLHER DE PEDREIRO.  ARGAMASSA TRAÇO 1:3 COM PREPARO EM BETONEIRA 400L. AF_06/2014</v>
          </cell>
          <cell r="C6553" t="str">
            <v>M2</v>
          </cell>
          <cell r="D6553">
            <v>2.66</v>
          </cell>
        </row>
        <row r="6554">
          <cell r="A6554">
            <v>87881</v>
          </cell>
          <cell r="B6554" t="str">
            <v>CHAPISCO APLICADO NO TETO, COM ROLO PARA TEXTURA ACRÍLICA. ARGAMASSA TRAÇO 1:4 E EMULSÃO POLIMÉRICA (ADESIVO) COM PREPARO MANUAL. AF_06/2014</v>
          </cell>
          <cell r="C6554" t="str">
            <v>M2</v>
          </cell>
          <cell r="D6554">
            <v>3.55</v>
          </cell>
        </row>
        <row r="6555">
          <cell r="A6555">
            <v>87882</v>
          </cell>
          <cell r="B6555" t="str">
            <v>CHAPISCO APLICADO NO TETO, COM ROLO PARA TEXTURA ACRÍLICA. ARGAMASSA TRAÇO 1:4 E EMULSÃO POLIMÉRICA (ADESIVO) COM PREPARO EM BETONEIRA 400L. AF_06/2014</v>
          </cell>
          <cell r="C6555" t="str">
            <v>M2</v>
          </cell>
          <cell r="D6555">
            <v>3.45</v>
          </cell>
        </row>
        <row r="6556">
          <cell r="A6556">
            <v>87884</v>
          </cell>
          <cell r="B6556" t="str">
            <v>CHAPISCO APLICADO NO TETO, COM ROLO PARA TEXTURA ACRÍLICA. ARGAMASSA INDUSTRIALIZADA COM PREPARO MANUAL. AF_06/2014</v>
          </cell>
          <cell r="C6556" t="str">
            <v>M2</v>
          </cell>
          <cell r="D6556">
            <v>7.81</v>
          </cell>
        </row>
        <row r="6557">
          <cell r="A6557">
            <v>87885</v>
          </cell>
          <cell r="B6557" t="str">
            <v>CHAPISCO APLICADO NO TETO, COM ROLO PARA TEXTURA ACRÍLICA. ARGAMASSA INDUSTRIALIZADA COM PREPARO EM MISTURADOR 300 KG. AF_06/2014</v>
          </cell>
          <cell r="C6557" t="str">
            <v>M2</v>
          </cell>
          <cell r="D6557">
            <v>7.56</v>
          </cell>
        </row>
        <row r="6558">
          <cell r="A6558">
            <v>87886</v>
          </cell>
          <cell r="B6558" t="str">
            <v>CHAPISCO APLICADO NO TETO, COM DESEMPENADEIRA DENTADA. ARGAMASSA INDUSTRIALIZADA COM PREPARO MANUAL. AF_06/2014</v>
          </cell>
          <cell r="C6558" t="str">
            <v>M2</v>
          </cell>
          <cell r="D6558">
            <v>19.22</v>
          </cell>
        </row>
        <row r="6559">
          <cell r="A6559">
            <v>87887</v>
          </cell>
          <cell r="B6559" t="str">
            <v>CHAPISCO APLICADO NO TETO, COM DESEMPENADEIRA DENTADA. ARGAMASSA INDUSTRIALIZADA COM PREPARO EM MISTURADOR 300 KG. AF_06/2014</v>
          </cell>
          <cell r="C6559" t="str">
            <v>M2</v>
          </cell>
          <cell r="D6559">
            <v>18.68</v>
          </cell>
        </row>
        <row r="6560">
          <cell r="A6560">
            <v>87888</v>
          </cell>
          <cell r="B6560" t="str">
            <v>CHAPISCO APLICADO EM ALVENARIA (SEM PRESENÇA DE VÃOS) E ESTRUTURAS DE CONCRETO DE FACHADA, COM ROLO PARA TEXTURA ACRÍLICA.  ARGAMASSA TRAÇO 1:4 E EMULSÃO POLIMÉRICA (ADESIVO) COM PREPARO MANUAL. AF_06/2014</v>
          </cell>
          <cell r="C6560" t="str">
            <v>M2</v>
          </cell>
          <cell r="D6560">
            <v>4.6100000000000003</v>
          </cell>
        </row>
        <row r="6561">
          <cell r="A6561">
            <v>87889</v>
          </cell>
          <cell r="B6561" t="str">
            <v>CHAPISCO APLICADO EM ALVENARIA (SEM PRESENÇA DE VÃOS) E ESTRUTURAS DE CONCRETO DE FACHADA, COM ROLO PARA TEXTURA ACRÍLICA.  ARGAMASSA TRAÇO 1:4 E EMULSÃO POLIMÉRICA (ADESIVO) COM PREPARO EM BETONEIRA 400L. AF_06/2014</v>
          </cell>
          <cell r="C6561" t="str">
            <v>M2</v>
          </cell>
          <cell r="D6561">
            <v>4.51</v>
          </cell>
        </row>
        <row r="6562">
          <cell r="A6562">
            <v>87891</v>
          </cell>
          <cell r="B6562" t="str">
            <v>CHAPISCO APLICADO EM ALVENARIA (SEM PRESENÇA DE VÃOS) E ESTRUTURAS DE CONCRETO DE FACHADA, COM ROLO PARA TEXTURA ACRÍLICA.  ARGAMASSA INDUSTRIALIZADA COM PREPARO MANUAL. AF_06/2014</v>
          </cell>
          <cell r="C6562" t="str">
            <v>M2</v>
          </cell>
          <cell r="D6562">
            <v>8.8699999999999992</v>
          </cell>
        </row>
        <row r="6563">
          <cell r="A6563">
            <v>87892</v>
          </cell>
          <cell r="B6563" t="str">
            <v>CHAPISCO APLICADO EM ALVENARIA (SEM PRESENÇA DE VÃOS) E ESTRUTURAS DE CONCRETO DE FACHADA, COM ROLO PARA TEXTURA ACRÍLICA.  ARGAMASSA INDUSTRIALIZADA COM PREPARO EM MISTURADOR 300 KG. AF_06/2014</v>
          </cell>
          <cell r="C6563" t="str">
            <v>M2</v>
          </cell>
          <cell r="D6563">
            <v>8.6199999999999992</v>
          </cell>
        </row>
        <row r="6564">
          <cell r="A6564">
            <v>87893</v>
          </cell>
          <cell r="B6564" t="str">
            <v>CHAPISCO APLICADO EM ALVENARIA (SEM PRESENÇA DE VÃOS) E ESTRUTURAS DE CONCRETO DE FACHADA, COM COLHER DE PEDREIRO.  ARGAMASSA TRAÇO 1:3 COM PREPARO MANUAL. AF_06/2014</v>
          </cell>
          <cell r="C6564" t="str">
            <v>M2</v>
          </cell>
          <cell r="D6564">
            <v>4.72</v>
          </cell>
        </row>
        <row r="6565">
          <cell r="A6565">
            <v>87894</v>
          </cell>
          <cell r="B6565" t="str">
            <v>CHAPISCO APLICADO EM ALVENARIA (SEM PRESENÇA DE VÃOS) E ESTRUTURAS DE CONCRETO DE FACHADA, COM COLHER DE PEDREIRO.  ARGAMASSA TRAÇO 1:3 COM PREPARO EM BETONEIRA 400L. AF_06/2014</v>
          </cell>
          <cell r="C6565" t="str">
            <v>M2</v>
          </cell>
          <cell r="D6565">
            <v>4.38</v>
          </cell>
        </row>
        <row r="6566">
          <cell r="A6566">
            <v>87896</v>
          </cell>
          <cell r="B6566" t="str">
            <v>CHAPISCO APLICADO EM ALVENARIA (SEM PRESENÇA DE VÃOS) E ESTRUTURAS DE CONCRETO DE FACHADA, COM EQUIPAMENTO DE PROJEÇÃO.  ARGAMASSA TRAÇO 1:3 COM PREPARO MANUAL. AF_06/2014</v>
          </cell>
          <cell r="C6566" t="str">
            <v>M2</v>
          </cell>
          <cell r="D6566">
            <v>4.24</v>
          </cell>
        </row>
        <row r="6567">
          <cell r="A6567">
            <v>87897</v>
          </cell>
          <cell r="B6567" t="str">
            <v>CHAPISCO APLICADO EM ALVENARIA (SEM PRESENÇA DE VÃOS) E ESTRUTURAS DE CONCRETO DE FACHADA, COM EQUIPAMENTO DE PROJEÇÃO.  ARGAMASSA TRAÇO 1:3 COM PREPARO EM BETONEIRA 400 L. AF_06/2014</v>
          </cell>
          <cell r="C6567" t="str">
            <v>M2</v>
          </cell>
          <cell r="D6567">
            <v>3.9</v>
          </cell>
        </row>
        <row r="6568">
          <cell r="A6568">
            <v>87899</v>
          </cell>
          <cell r="B6568" t="str">
            <v>CHAPISCO APLICADO EM ALVENARIA (COM PRESENÇA DE VÃOS) E ESTRUTURAS DE CONCRETO DE FACHADA, COM ROLO PARA TEXTURA ACRÍLICA.  ARGAMASSA TRAÇO 1:4 E EMULSÃO POLIMÉRICA (ADESIVO) COM PREPARO MANUAL. AF_06/2014</v>
          </cell>
          <cell r="C6568" t="str">
            <v>M2</v>
          </cell>
          <cell r="D6568">
            <v>5.47</v>
          </cell>
        </row>
        <row r="6569">
          <cell r="A6569">
            <v>87900</v>
          </cell>
          <cell r="B6569" t="str">
            <v>CHAPISCO APLICADO EM ALVENARIA (COM PRESENÇA DE VÃOS) E ESTRUTURAS DE CONCRETO DE FACHADA, COM ROLO PARA TEXTURA ACRÍLICA.  ARGAMASSA TRAÇO 1:4 E EMULSÃO POLIMÉRICA (ADESIVO) COM PREPARO EM BETONEIRA 400L. AF_06/2014</v>
          </cell>
          <cell r="C6569" t="str">
            <v>M2</v>
          </cell>
          <cell r="D6569">
            <v>5.37</v>
          </cell>
        </row>
        <row r="6570">
          <cell r="A6570">
            <v>87902</v>
          </cell>
          <cell r="B6570" t="str">
            <v>CHAPISCO APLICADO EM ALVENARIA (COM PRESENÇA DE VÃOS) E ESTRUTURAS DE CONCRETO DE FACHADA, COM ROLO PARA TEXTURA ACRÍLICA.  ARGAMASSA INDUSTRIALIZADA COM PREPARO MANUAL. AF_06/2014</v>
          </cell>
          <cell r="C6570" t="str">
            <v>M2</v>
          </cell>
          <cell r="D6570">
            <v>9.73</v>
          </cell>
        </row>
        <row r="6571">
          <cell r="A6571">
            <v>87903</v>
          </cell>
          <cell r="B6571" t="str">
            <v>CHAPISCO APLICADO EM ALVENARIA (COM PRESENÇA DE VÃOS) E ESTRUTURAS DE CONCRETO DE FACHADA, COM ROLO PARA TEXTURA ACRÍLICA.  ARGAMASSA INDUSTRIALIZADA COM PREPARO EM MISTURADOR 300 KG. AF_06/2014</v>
          </cell>
          <cell r="C6571" t="str">
            <v>M2</v>
          </cell>
          <cell r="D6571">
            <v>9.48</v>
          </cell>
        </row>
        <row r="6572">
          <cell r="A6572">
            <v>87904</v>
          </cell>
          <cell r="B6572" t="str">
            <v>CHAPISCO APLICADO EM ALVENARIA (COM PRESENÇA DE VÃOS) E ESTRUTURAS DE CONCRETO DE FACHADA, COM COLHER DE PEDREIRO.  ARGAMASSA TRAÇO 1:3 COM PREPARO MANUAL. AF_06/2014</v>
          </cell>
          <cell r="C6572" t="str">
            <v>M2</v>
          </cell>
          <cell r="D6572">
            <v>6.14</v>
          </cell>
        </row>
        <row r="6573">
          <cell r="A6573">
            <v>87905</v>
          </cell>
          <cell r="B6573" t="str">
            <v>CHAPISCO APLICADO EM ALVENARIA (COM PRESENÇA DE VÃOS) E ESTRUTURAS DE CONCRETO DE FACHADA, COM COLHER DE PEDREIRO.  ARGAMASSA TRAÇO 1:3 COM PREPARO EM BETONEIRA 400L. AF_06/2014</v>
          </cell>
          <cell r="C6573" t="str">
            <v>M2</v>
          </cell>
          <cell r="D6573">
            <v>5.8</v>
          </cell>
        </row>
        <row r="6574">
          <cell r="A6574">
            <v>87907</v>
          </cell>
          <cell r="B6574" t="str">
            <v>CHAPISCO APLICADO EM ALVENARIA (COM PRESENÇA DE VÃOS) E ESTRUTURAS DE CONCRETO DE FACHADA, COM EQUIPAMENTO DE PROJEÇÃO.  ARGAMASSA TRAÇO 1:3 COM PREPARO MANUAL. AF_06/2014</v>
          </cell>
          <cell r="C6574" t="str">
            <v>M2</v>
          </cell>
          <cell r="D6574">
            <v>5.47</v>
          </cell>
        </row>
        <row r="6575">
          <cell r="A6575">
            <v>87908</v>
          </cell>
          <cell r="B6575" t="str">
            <v>CHAPISCO APLICADO EM ALVENARIA (COM PRESENÇA DE VÃOS) E ESTRUTURAS DE CONCRETO DE FACHADA, COM EQUIPAMENTO DE PROJEÇÃO.  ARGAMASSA TRAÇO 1:3 COM PREPARO EM BETONEIRA 400 L. AF_06/2014</v>
          </cell>
          <cell r="C6575" t="str">
            <v>M2</v>
          </cell>
          <cell r="D6575">
            <v>5.13</v>
          </cell>
        </row>
        <row r="6576">
          <cell r="A6576">
            <v>87910</v>
          </cell>
          <cell r="B6576" t="str">
            <v>CHAPISCO APLICADO SOMENTE NA ESTRUTURA DE CONCRETO DA FACHADA, COM DESEMPENADEIRA DENTADA. ARGAMASSA INDUSTRIALIZADA COM PREPARO MANUAL. AF_06/2014</v>
          </cell>
          <cell r="C6576" t="str">
            <v>M2</v>
          </cell>
          <cell r="D6576">
            <v>19.149999999999999</v>
          </cell>
        </row>
        <row r="6577">
          <cell r="A6577">
            <v>87911</v>
          </cell>
          <cell r="B6577" t="str">
            <v>CHAPISCO APLICADO SOMENTE NA ESTRUTURA DE CONCRETO DA FACHADA, COM DESEMPENADEIRA DENTADA. ARGAMASSA INDUSTRIALIZADA COM PREPARO EM MISTURADOR 300 KG. AF_06/2014</v>
          </cell>
          <cell r="C6577" t="str">
            <v>M2</v>
          </cell>
          <cell r="D6577">
            <v>18.61</v>
          </cell>
        </row>
        <row r="6578">
          <cell r="A6578">
            <v>88036</v>
          </cell>
          <cell r="B6578" t="str">
            <v>TRANSPORTE HORIZONTAL, MASSA/GRANEL, JERICA 90L, 30M. AF_06/2014</v>
          </cell>
          <cell r="C6578" t="str">
            <v>M3</v>
          </cell>
          <cell r="D6578">
            <v>24.37</v>
          </cell>
        </row>
        <row r="6579">
          <cell r="A6579">
            <v>88037</v>
          </cell>
          <cell r="B6579" t="str">
            <v>TRANSPORTE HORIZONTAL, MASSA/GRANEL, JERICA 90L, 50M. AF_06/2014</v>
          </cell>
          <cell r="C6579" t="str">
            <v>M3</v>
          </cell>
          <cell r="D6579">
            <v>34.14</v>
          </cell>
        </row>
        <row r="6580">
          <cell r="A6580">
            <v>88038</v>
          </cell>
          <cell r="B6580" t="str">
            <v>TRANSPORTE HORIZONTAL, MASSA/GRANEL, JERICA 90L, 75M. AF_06/2014</v>
          </cell>
          <cell r="C6580" t="str">
            <v>M3</v>
          </cell>
          <cell r="D6580">
            <v>46.35</v>
          </cell>
        </row>
        <row r="6581">
          <cell r="A6581">
            <v>88039</v>
          </cell>
          <cell r="B6581" t="str">
            <v>TRANSPORTE HORIZONTAL, MASSA/GRANEL, JERICA 90L, 100M. AF_06/2014</v>
          </cell>
          <cell r="C6581" t="str">
            <v>M3</v>
          </cell>
          <cell r="D6581">
            <v>58.57</v>
          </cell>
        </row>
        <row r="6582">
          <cell r="A6582">
            <v>88040</v>
          </cell>
          <cell r="B6582" t="str">
            <v>TRANSPORTE HORIZONTAL, MASSA/GRANEL, MINICARREGADEIRA, 30M. AF_06/2014</v>
          </cell>
          <cell r="C6582" t="str">
            <v>M3</v>
          </cell>
          <cell r="D6582">
            <v>7.91</v>
          </cell>
        </row>
        <row r="6583">
          <cell r="A6583">
            <v>88041</v>
          </cell>
          <cell r="B6583" t="str">
            <v>TRANSPORTE HORIZONTAL, MASSA/GRANEL, MINICARREGADEIRA, 50M. AF_06/2014</v>
          </cell>
          <cell r="C6583" t="str">
            <v>M3</v>
          </cell>
          <cell r="D6583">
            <v>12.26</v>
          </cell>
        </row>
        <row r="6584">
          <cell r="A6584">
            <v>88042</v>
          </cell>
          <cell r="B6584" t="str">
            <v>TRANSPORTE HORIZONTAL, MASSA/GRANEL, MINICARREGADEIRA, 75M. AF_06/2014</v>
          </cell>
          <cell r="C6584" t="str">
            <v>M3</v>
          </cell>
          <cell r="D6584">
            <v>17.690000000000001</v>
          </cell>
        </row>
        <row r="6585">
          <cell r="A6585">
            <v>88043</v>
          </cell>
          <cell r="B6585" t="str">
            <v>TRANSPORTE HORIZONTAL, MASSA/GRANEL, MINICARREGADEIRA, 100M. AF_06/2014</v>
          </cell>
          <cell r="C6585" t="str">
            <v>M3</v>
          </cell>
          <cell r="D6585">
            <v>23.12</v>
          </cell>
        </row>
        <row r="6586">
          <cell r="A6586">
            <v>88044</v>
          </cell>
          <cell r="B6586" t="str">
            <v>TRANSPORTE HORIZONTAL, BLOCOS VAZADOS DE CONCRETO OU CERÂMICO 19X19X39 CM, MANUAL, 30M. AF_06/2014</v>
          </cell>
          <cell r="C6586" t="str">
            <v>UN</v>
          </cell>
          <cell r="D6586">
            <v>0.5</v>
          </cell>
        </row>
        <row r="6587">
          <cell r="A6587">
            <v>88045</v>
          </cell>
          <cell r="B6587" t="str">
            <v>TRANSPORTE HORIZONTAL, BLOCOS CERÂMICOS FURADOS NA HORIZONTAL 9X19X19 CM, MANUAL, 30M. AF_06/2014</v>
          </cell>
          <cell r="C6587" t="str">
            <v>UN</v>
          </cell>
          <cell r="D6587">
            <v>0.25</v>
          </cell>
        </row>
        <row r="6588">
          <cell r="A6588">
            <v>88046</v>
          </cell>
          <cell r="B6588" t="str">
            <v>TRANSPORTE HORIZONTAL, BLOCOS VAZADOS DE CONCRETO OU CERÂMICO 19X19X39 CM, CARRINHO PLATAFORMA, 30M. AF_06/2014</v>
          </cell>
          <cell r="C6588" t="str">
            <v>UN</v>
          </cell>
          <cell r="D6588">
            <v>0.22</v>
          </cell>
        </row>
        <row r="6589">
          <cell r="A6589">
            <v>88047</v>
          </cell>
          <cell r="B6589" t="str">
            <v>TRANSPORTE HORIZONTAL, BLOCOS CERÂMICOS FURADOS NA HORIZONTAL 9X19X19 CM, CARRINHO PLATAFORMA, 30M. AF_06/2014</v>
          </cell>
          <cell r="C6589" t="str">
            <v>UN</v>
          </cell>
          <cell r="D6589">
            <v>0.08</v>
          </cell>
        </row>
        <row r="6590">
          <cell r="A6590">
            <v>88048</v>
          </cell>
          <cell r="B6590" t="str">
            <v>TRANSPORTE HORIZONTAL, BLOCOS VAZADOS DE CONCRETO OU CERÂMICO 19X19X39 CM, CARRINHO PLATAFORMA, 50M. AF_06/2014</v>
          </cell>
          <cell r="C6590" t="str">
            <v>UN</v>
          </cell>
          <cell r="D6590">
            <v>0.28999999999999998</v>
          </cell>
        </row>
        <row r="6591">
          <cell r="A6591">
            <v>88049</v>
          </cell>
          <cell r="B6591" t="str">
            <v>TRANSPORTE HORIZONTAL, BLOCOS CERÂMICOS FURADOS NA HORIZONTAL 9X19X19 CM, CARRINHO PLATAFORMA, 50M. AF_06/2014</v>
          </cell>
          <cell r="C6591" t="str">
            <v>UN</v>
          </cell>
          <cell r="D6591">
            <v>0.09</v>
          </cell>
        </row>
        <row r="6592">
          <cell r="A6592">
            <v>88050</v>
          </cell>
          <cell r="B6592" t="str">
            <v>TRANSPORTE HORIZONTAL, BLOCOS VAZADOS DE CONCRETO OU CERÂMICO 19X19X39 CM, CARRINHO PLATAFORMA, 75M. AF_06/2014</v>
          </cell>
          <cell r="C6592" t="str">
            <v>UN</v>
          </cell>
          <cell r="D6592">
            <v>0.37</v>
          </cell>
        </row>
        <row r="6593">
          <cell r="A6593">
            <v>88051</v>
          </cell>
          <cell r="B6593" t="str">
            <v>TRANSPORTE HORIZONTAL, BLOCOS CERÂMICOS FURADOS NA HORIZONTAL 9X19X19 CM, CARRINHO PLATAFORMA, 75M. AF_06/2014</v>
          </cell>
          <cell r="C6593" t="str">
            <v>UN</v>
          </cell>
          <cell r="D6593">
            <v>0.11</v>
          </cell>
        </row>
        <row r="6594">
          <cell r="A6594">
            <v>88052</v>
          </cell>
          <cell r="B6594" t="str">
            <v>TRANSPORTE HORIZONTAL, BLOCOS VAZADOS DE CONCRETO OU CERÂMICO 19X19X39 CM, CARRINHO PLATAFORMA, 100M. AF_06/2014</v>
          </cell>
          <cell r="C6594" t="str">
            <v>UN</v>
          </cell>
          <cell r="D6594">
            <v>0.46</v>
          </cell>
        </row>
        <row r="6595">
          <cell r="A6595">
            <v>88053</v>
          </cell>
          <cell r="B6595" t="str">
            <v>TRANSPORTE HORIZONTAL, BLOCOS CERÂMICOS FURADOS NA HORIZONTAL 9X19X19 CM, CARRINHO PLATAFORMA, 100M. AF_06/2014</v>
          </cell>
          <cell r="C6595" t="str">
            <v>UN</v>
          </cell>
          <cell r="D6595">
            <v>0.14000000000000001</v>
          </cell>
        </row>
        <row r="6596">
          <cell r="A6596">
            <v>88054</v>
          </cell>
          <cell r="B6596" t="str">
            <v>TRANSPORTE HORIZONTAL, BLOCOS VAZADOS DE CONCRETO OU CERÂMICO 19X19X39 CM, CARRINHO PARA MINI PÁLETES, 30M. AF_06/2014</v>
          </cell>
          <cell r="C6596" t="str">
            <v>UN</v>
          </cell>
          <cell r="D6596">
            <v>0.08</v>
          </cell>
        </row>
        <row r="6597">
          <cell r="A6597">
            <v>88055</v>
          </cell>
          <cell r="B6597" t="str">
            <v>TRANSPORTE HORIZONTAL, BLOCOS CERÂMICOS FURADOS NA HORIZONTAL 9X19X19 CM, CARRINHO PARA MINI PÁLETES, 30M. AF_06/2014</v>
          </cell>
          <cell r="C6597" t="str">
            <v>UN</v>
          </cell>
          <cell r="D6597">
            <v>0.02</v>
          </cell>
        </row>
        <row r="6598">
          <cell r="A6598">
            <v>88056</v>
          </cell>
          <cell r="B6598" t="str">
            <v>TRANSPORTE HORIZONTAL, BLOCOS VAZADOS DE CONCRETO OU CERÂMICO 19X19X39 CM, CARRINHO PARA MINI PÁLETES, 50M. AF_06/2014</v>
          </cell>
          <cell r="C6598" t="str">
            <v>UN</v>
          </cell>
          <cell r="D6598">
            <v>0.14000000000000001</v>
          </cell>
        </row>
        <row r="6599">
          <cell r="A6599">
            <v>88057</v>
          </cell>
          <cell r="B6599" t="str">
            <v>TRANSPORTE HORIZONTAL, BLOCOS CERÂMICOS FURADOS NA HORIZONTAL 9X19X19 CM, CARRINHO PARA MINI PÁLETES, 50M. AF_06/2014</v>
          </cell>
          <cell r="C6599" t="str">
            <v>UN</v>
          </cell>
          <cell r="D6599">
            <v>0.03</v>
          </cell>
        </row>
        <row r="6600">
          <cell r="A6600">
            <v>88058</v>
          </cell>
          <cell r="B6600" t="str">
            <v>TRANSPORTE HORIZONTAL, BLOCOS VAZADOS DE CONCRETO OU CERÂMICO 19X19X39 CM, CARRINHO PARA MINI PÁLETES, 75M. AF_06/2014</v>
          </cell>
          <cell r="C6600" t="str">
            <v>UN</v>
          </cell>
          <cell r="D6600">
            <v>0.22</v>
          </cell>
        </row>
        <row r="6601">
          <cell r="A6601">
            <v>88059</v>
          </cell>
          <cell r="B6601" t="str">
            <v>TRANSPORTE HORIZONTAL, BLOCOS CERÂMICOS FURADOS NA HORIZONTAL 9X19X19 CM, CARRINHO PARA MINI PÁLETES, 75M. AF_06/2014</v>
          </cell>
          <cell r="C6601" t="str">
            <v>UN</v>
          </cell>
          <cell r="D6601">
            <v>0.05</v>
          </cell>
        </row>
        <row r="6602">
          <cell r="A6602">
            <v>88060</v>
          </cell>
          <cell r="B6602" t="str">
            <v>TRANSPORTE HORIZONTAL, BLOCOS VAZADOS DE CONCRETO OU CERÂMICO 19X19X39 CM, CARRINHO PARA MINI PÁLETES, 100M. AF_06/2014</v>
          </cell>
          <cell r="C6602" t="str">
            <v>UN</v>
          </cell>
          <cell r="D6602">
            <v>0.28999999999999998</v>
          </cell>
        </row>
        <row r="6603">
          <cell r="A6603">
            <v>88061</v>
          </cell>
          <cell r="B6603" t="str">
            <v>TRANSPORTE HORIZONTAL, BLOCOS CERÂMICOS FURADOS NA HORIZONTAL 9X19X19 CM, CARRINHO PARA MINI PÁLETES, 100M. AF_06/2014</v>
          </cell>
          <cell r="C6603" t="str">
            <v>UN</v>
          </cell>
          <cell r="D6603">
            <v>7.0000000000000007E-2</v>
          </cell>
        </row>
        <row r="6604">
          <cell r="A6604">
            <v>88074</v>
          </cell>
          <cell r="B6604" t="str">
            <v>TRANSPORTE HORIZONTAL, PLACAS CERÂMICAS, MANUAL, 30M. AF_06/2014</v>
          </cell>
          <cell r="C6604" t="str">
            <v>M2</v>
          </cell>
          <cell r="D6604">
            <v>0.72</v>
          </cell>
        </row>
        <row r="6605">
          <cell r="A6605">
            <v>88075</v>
          </cell>
          <cell r="B6605" t="str">
            <v>TRANSPORTE HORIZONTAL, PLACAS CERÂMICAS, CARRINHO PLATAFORMA, 30M. AF_06/2014</v>
          </cell>
          <cell r="C6605" t="str">
            <v>M2</v>
          </cell>
          <cell r="D6605">
            <v>0.49</v>
          </cell>
        </row>
        <row r="6606">
          <cell r="A6606">
            <v>88076</v>
          </cell>
          <cell r="B6606" t="str">
            <v>TRANSPORTE HORIZONTAL, PLACAS CERÂMICAS, CARRINHO PLATAFORMA, 50M. AF_06/2014</v>
          </cell>
          <cell r="C6606" t="str">
            <v>M2</v>
          </cell>
          <cell r="D6606">
            <v>0.56000000000000005</v>
          </cell>
        </row>
        <row r="6607">
          <cell r="A6607">
            <v>88077</v>
          </cell>
          <cell r="B6607" t="str">
            <v>TRANSPORTE HORIZONTAL, PLACAS CERÂMICAS, CARRINHO PLATAFORMA, 75M. AF_06/2014</v>
          </cell>
          <cell r="C6607" t="str">
            <v>M2</v>
          </cell>
          <cell r="D6607">
            <v>0.65</v>
          </cell>
        </row>
        <row r="6608">
          <cell r="A6608">
            <v>88078</v>
          </cell>
          <cell r="B6608" t="str">
            <v>TRANSPORTE HORIZONTAL, PLACAS CERÂMICAS, CARRINHO PLATAFORMA, 100M. AF_06/2014</v>
          </cell>
          <cell r="C6608" t="str">
            <v>M2</v>
          </cell>
          <cell r="D6608">
            <v>0.74</v>
          </cell>
        </row>
        <row r="6609">
          <cell r="A6609">
            <v>88079</v>
          </cell>
          <cell r="B6609" t="str">
            <v>TRANSPORTE HORIZONTAL, PLACAS CERÂMICAS, CARRINHO PARA MINI PÁLETES, 30M. AF_06/2014</v>
          </cell>
          <cell r="C6609" t="str">
            <v>M2</v>
          </cell>
          <cell r="D6609">
            <v>0.13</v>
          </cell>
        </row>
        <row r="6610">
          <cell r="A6610">
            <v>88080</v>
          </cell>
          <cell r="B6610" t="str">
            <v>TRANSPORTE HORIZONTAL, PLACAS CERÂMICAS, CARRINHO PARA MINI PÁLETES, 50M. AF_06/2014</v>
          </cell>
          <cell r="C6610" t="str">
            <v>M2</v>
          </cell>
          <cell r="D6610">
            <v>0.21</v>
          </cell>
        </row>
        <row r="6611">
          <cell r="A6611">
            <v>88081</v>
          </cell>
          <cell r="B6611" t="str">
            <v>TRANSPORTE HORIZONTAL, PLACAS CERÂMICAS, CARRINHO PARA MINI PÁLETES, 75M. AF_06/2014</v>
          </cell>
          <cell r="C6611" t="str">
            <v>M2</v>
          </cell>
          <cell r="D6611">
            <v>0.31</v>
          </cell>
        </row>
        <row r="6612">
          <cell r="A6612">
            <v>88082</v>
          </cell>
          <cell r="B6612" t="str">
            <v>TRANSPORTE HORIZONTAL, PLACAS CERÂMICAS, CARRINHO PARA MINI PÁLETES, 100M. AF_06/2014</v>
          </cell>
          <cell r="C6612" t="str">
            <v>M2</v>
          </cell>
          <cell r="D6612">
            <v>0.42</v>
          </cell>
        </row>
        <row r="6613">
          <cell r="A6613">
            <v>88083</v>
          </cell>
          <cell r="B6613" t="str">
            <v>TRANSPORTE HORIZONTAL, PLACAS CERÂMICAS, MANIPULADOR TELESCÓPICO, 30M. AF_06/2014</v>
          </cell>
          <cell r="C6613" t="str">
            <v>M2</v>
          </cell>
          <cell r="D6613">
            <v>0.06</v>
          </cell>
        </row>
        <row r="6614">
          <cell r="A6614">
            <v>88084</v>
          </cell>
          <cell r="B6614" t="str">
            <v>TRANSPORTE HORIZONTAL, PLACAS CERÂMICAS, MANIPULADOR TELESCÓPICO, 50M. AF_06/2014</v>
          </cell>
          <cell r="C6614" t="str">
            <v>M2</v>
          </cell>
          <cell r="D6614">
            <v>0.09</v>
          </cell>
        </row>
        <row r="6615">
          <cell r="A6615">
            <v>88085</v>
          </cell>
          <cell r="B6615" t="str">
            <v>TRANSPORTE HORIZONTAL, PLACAS CERÂMICAS, MANIPULADOR TELESCÓPICO, 75M. AF_06/2014</v>
          </cell>
          <cell r="C6615" t="str">
            <v>M2</v>
          </cell>
          <cell r="D6615">
            <v>0.15</v>
          </cell>
        </row>
        <row r="6616">
          <cell r="A6616">
            <v>88086</v>
          </cell>
          <cell r="B6616" t="str">
            <v>TRANSPORTE HORIZONTAL, PLACAS CERÂMICAS, MANIPULADOR TELESCÓPICO, 100M. AF_06/2014</v>
          </cell>
          <cell r="C6616" t="str">
            <v>M2</v>
          </cell>
          <cell r="D6616">
            <v>0.19</v>
          </cell>
        </row>
        <row r="6617">
          <cell r="A6617">
            <v>88087</v>
          </cell>
          <cell r="B6617" t="str">
            <v>TRANSPORTE HORIZONTAL, LATA DE 18 L, MANUAL, 30M. AF_06/2014</v>
          </cell>
          <cell r="C6617" t="str">
            <v>L</v>
          </cell>
          <cell r="D6617">
            <v>0.05</v>
          </cell>
        </row>
        <row r="6618">
          <cell r="A6618">
            <v>88099</v>
          </cell>
          <cell r="B6618" t="str">
            <v>TRANSPORTE VERTICAL, BLOCOS VAZADOS DE CONCRETO OU CERÂMICO 19X19X39 CM, MANUAL, 1 PAVIMENTO. AF_06/2014</v>
          </cell>
          <cell r="C6618" t="str">
            <v>UN</v>
          </cell>
          <cell r="D6618">
            <v>0.2</v>
          </cell>
        </row>
        <row r="6619">
          <cell r="A6619">
            <v>88100</v>
          </cell>
          <cell r="B6619" t="str">
            <v>TRANSPORTE VERTICAL, BLOCOS CERÂMICOS FURADOS NA HORIZONTAL 9X19X19 CM, MANUAL, 1 PAVIMENTO. AF_06/2014</v>
          </cell>
          <cell r="C6619" t="str">
            <v>UN</v>
          </cell>
          <cell r="D6619">
            <v>0.1</v>
          </cell>
        </row>
        <row r="6620">
          <cell r="A6620">
            <v>88101</v>
          </cell>
          <cell r="B6620" t="str">
            <v>TRANSPORTE VERTICAL, PLACAS CERÂMICAS, MANUAL, 1 PAVIMENTO. AF_06/2014</v>
          </cell>
          <cell r="C6620" t="str">
            <v>M2</v>
          </cell>
          <cell r="D6620">
            <v>0.32</v>
          </cell>
        </row>
        <row r="6621">
          <cell r="A6621">
            <v>88102</v>
          </cell>
          <cell r="B6621" t="str">
            <v>TRANSPORTE VERTICAL, LATA DE 18 L, MANUAL, 1 PAVIMENTO. AF_06/2014</v>
          </cell>
          <cell r="C6621" t="str">
            <v>L</v>
          </cell>
          <cell r="D6621">
            <v>0.02</v>
          </cell>
        </row>
        <row r="6622">
          <cell r="A6622">
            <v>88103</v>
          </cell>
          <cell r="B6622" t="str">
            <v>TRANSPORTE VERTICAL, LATA DE 10 L, MANUAL, 1 PAVIMENTO. AF_06/2014</v>
          </cell>
          <cell r="C6622" t="str">
            <v>L</v>
          </cell>
          <cell r="D6622">
            <v>0.04</v>
          </cell>
        </row>
        <row r="6623">
          <cell r="A6623">
            <v>88236</v>
          </cell>
          <cell r="B6623" t="str">
            <v>FERRAMENTAS (ENCARGOS COMPLEMENTARES) - HORISTA</v>
          </cell>
          <cell r="C6623" t="str">
            <v>H</v>
          </cell>
          <cell r="D6623">
            <v>0.42</v>
          </cell>
        </row>
        <row r="6624">
          <cell r="A6624">
            <v>88237</v>
          </cell>
          <cell r="B6624" t="str">
            <v>EPI (ENCARGOS COMPLEMENTARES) - HORISTA</v>
          </cell>
          <cell r="C6624" t="str">
            <v>H</v>
          </cell>
          <cell r="D6624">
            <v>0.89</v>
          </cell>
        </row>
        <row r="6625">
          <cell r="A6625">
            <v>88238</v>
          </cell>
          <cell r="B6625" t="str">
            <v>AJUDANTE DE ARMADOR COM ENCARGOS COMPLEMENTARES</v>
          </cell>
          <cell r="C6625" t="str">
            <v>H</v>
          </cell>
          <cell r="D6625">
            <v>14.04</v>
          </cell>
        </row>
        <row r="6626">
          <cell r="A6626">
            <v>88239</v>
          </cell>
          <cell r="B6626" t="str">
            <v>AJUDANTE DE CARPINTEIRO COM ENCARGOS COMPLEMENTARES</v>
          </cell>
          <cell r="C6626" t="str">
            <v>H</v>
          </cell>
          <cell r="D6626">
            <v>14.07</v>
          </cell>
        </row>
        <row r="6627">
          <cell r="A6627">
            <v>88240</v>
          </cell>
          <cell r="B6627" t="str">
            <v>AJUDANTE DE ESTRUTURA METÁLICA COM ENCARGOS COMPLEMENTARES</v>
          </cell>
          <cell r="C6627" t="str">
            <v>H</v>
          </cell>
          <cell r="D6627">
            <v>8.7799999999999994</v>
          </cell>
        </row>
        <row r="6628">
          <cell r="A6628">
            <v>88241</v>
          </cell>
          <cell r="B6628" t="str">
            <v>AJUDANTE DE OPERAÇÃO EM GERAL COM ENCARGOS COMPLEMENTARES</v>
          </cell>
          <cell r="C6628" t="str">
            <v>H</v>
          </cell>
          <cell r="D6628">
            <v>14.81</v>
          </cell>
        </row>
        <row r="6629">
          <cell r="A6629">
            <v>88242</v>
          </cell>
          <cell r="B6629" t="str">
            <v>AJUDANTE DE PEDREIRO COM ENCARGOS COMPLEMENTARES</v>
          </cell>
          <cell r="C6629" t="str">
            <v>H</v>
          </cell>
          <cell r="D6629">
            <v>13.78</v>
          </cell>
        </row>
        <row r="6630">
          <cell r="A6630">
            <v>88243</v>
          </cell>
          <cell r="B6630" t="str">
            <v>AJUDANTE ESPECIALIZADO COM ENCARGOS COMPLEMENTARES</v>
          </cell>
          <cell r="C6630" t="str">
            <v>H</v>
          </cell>
          <cell r="D6630">
            <v>14.81</v>
          </cell>
        </row>
        <row r="6631">
          <cell r="A6631">
            <v>88245</v>
          </cell>
          <cell r="B6631" t="str">
            <v>ARMADOR COM ENCARGOS COMPLEMENTARES</v>
          </cell>
          <cell r="C6631" t="str">
            <v>H</v>
          </cell>
          <cell r="D6631">
            <v>17.239999999999998</v>
          </cell>
        </row>
        <row r="6632">
          <cell r="A6632">
            <v>88246</v>
          </cell>
          <cell r="B6632" t="str">
            <v>ASSENTADOR DE TUBOS COM ENCARGOS COMPLEMENTARES</v>
          </cell>
          <cell r="C6632" t="str">
            <v>H</v>
          </cell>
          <cell r="D6632">
            <v>21.08</v>
          </cell>
        </row>
        <row r="6633">
          <cell r="A6633">
            <v>88247</v>
          </cell>
          <cell r="B6633" t="str">
            <v>AUXILIAR DE ELETRICISTA COM ENCARGOS COMPLEMENTARES</v>
          </cell>
          <cell r="C6633" t="str">
            <v>H</v>
          </cell>
          <cell r="D6633">
            <v>14.59</v>
          </cell>
        </row>
        <row r="6634">
          <cell r="A6634">
            <v>88248</v>
          </cell>
          <cell r="B6634" t="str">
            <v>AUXILIAR DE ENCANADOR OU BOMBEIRO HIDRÁULICO COM ENCARGOS COMPLEMENTARES</v>
          </cell>
          <cell r="C6634" t="str">
            <v>H</v>
          </cell>
          <cell r="D6634">
            <v>14.44</v>
          </cell>
        </row>
        <row r="6635">
          <cell r="A6635">
            <v>88249</v>
          </cell>
          <cell r="B6635" t="str">
            <v>AUXILIAR DE LABORATÓRIO COM ENCARGOS COMPLEMENTARES</v>
          </cell>
          <cell r="C6635" t="str">
            <v>H</v>
          </cell>
          <cell r="D6635">
            <v>14.11</v>
          </cell>
        </row>
        <row r="6636">
          <cell r="A6636">
            <v>88250</v>
          </cell>
          <cell r="B6636" t="str">
            <v>AUXILIAR DE MECÂNICO COM ENCARGOS COMPLEMENTARES</v>
          </cell>
          <cell r="C6636" t="str">
            <v>H</v>
          </cell>
          <cell r="D6636">
            <v>11.23</v>
          </cell>
        </row>
        <row r="6637">
          <cell r="A6637">
            <v>88251</v>
          </cell>
          <cell r="B6637" t="str">
            <v>AUXILIAR DE SERRALHEIRO COM ENCARGOS COMPLEMENTARES</v>
          </cell>
          <cell r="C6637" t="str">
            <v>H</v>
          </cell>
          <cell r="D6637">
            <v>13.53</v>
          </cell>
        </row>
        <row r="6638">
          <cell r="A6638">
            <v>88252</v>
          </cell>
          <cell r="B6638" t="str">
            <v>AUXILIAR DE SERVIÇOS GERAIS COM ENCARGOS COMPLEMENTARES</v>
          </cell>
          <cell r="C6638" t="str">
            <v>H</v>
          </cell>
          <cell r="D6638">
            <v>12.97</v>
          </cell>
        </row>
        <row r="6639">
          <cell r="A6639">
            <v>88253</v>
          </cell>
          <cell r="B6639" t="str">
            <v>AUXILIAR DE TOPÓGRAFO COM ENCARGOS COMPLEMENTARES</v>
          </cell>
          <cell r="C6639" t="str">
            <v>H</v>
          </cell>
          <cell r="D6639">
            <v>14.02</v>
          </cell>
        </row>
        <row r="6640">
          <cell r="A6640">
            <v>88255</v>
          </cell>
          <cell r="B6640" t="str">
            <v>AUXILIAR TÉCNICO DE ENGENHARIA COM ENCARGOS COMPLEMENTARES</v>
          </cell>
          <cell r="C6640" t="str">
            <v>H</v>
          </cell>
          <cell r="D6640">
            <v>30.24</v>
          </cell>
        </row>
        <row r="6641">
          <cell r="A6641">
            <v>88256</v>
          </cell>
          <cell r="B6641" t="str">
            <v>AZULEJISTA OU LADRILHISTA COM ENCARGOS COMPLEMENTARES</v>
          </cell>
          <cell r="C6641" t="str">
            <v>H</v>
          </cell>
          <cell r="D6641">
            <v>16.11</v>
          </cell>
        </row>
        <row r="6642">
          <cell r="A6642">
            <v>88257</v>
          </cell>
          <cell r="B6642" t="str">
            <v>BLASTER, DINAMITADOR OU CABO DE FOGO COM ENCARGOS COMPLEMENTARES</v>
          </cell>
          <cell r="C6642" t="str">
            <v>H</v>
          </cell>
          <cell r="D6642">
            <v>19.53</v>
          </cell>
        </row>
        <row r="6643">
          <cell r="A6643">
            <v>88258</v>
          </cell>
          <cell r="B6643" t="str">
            <v>CADASTRISTA DE REDES DE AGUA E ESGOTO COM ENCARGOS COMPLEMENTARES</v>
          </cell>
          <cell r="C6643" t="str">
            <v>H</v>
          </cell>
          <cell r="D6643">
            <v>23.56</v>
          </cell>
        </row>
        <row r="6644">
          <cell r="A6644">
            <v>88259</v>
          </cell>
          <cell r="B6644" t="str">
            <v>CALAFETADOR/CALAFATE COM ENCARGOS COMPLEMENTARES</v>
          </cell>
          <cell r="C6644" t="str">
            <v>H</v>
          </cell>
          <cell r="D6644">
            <v>16.46</v>
          </cell>
        </row>
        <row r="6645">
          <cell r="A6645">
            <v>88260</v>
          </cell>
          <cell r="B6645" t="str">
            <v>CALCETEIRO COM ENCARGOS COMPLEMENTARES</v>
          </cell>
          <cell r="C6645" t="str">
            <v>H</v>
          </cell>
          <cell r="D6645">
            <v>17.690000000000001</v>
          </cell>
        </row>
        <row r="6646">
          <cell r="A6646">
            <v>88261</v>
          </cell>
          <cell r="B6646" t="str">
            <v>CARPINTEIRO DE ESQUADRIA COM ENCARGOS COMPLEMENTARES</v>
          </cell>
          <cell r="C6646" t="str">
            <v>H</v>
          </cell>
          <cell r="D6646">
            <v>17.079999999999998</v>
          </cell>
        </row>
        <row r="6647">
          <cell r="A6647">
            <v>88262</v>
          </cell>
          <cell r="B6647" t="str">
            <v>CARPINTEIRO DE FORMAS COM ENCARGOS COMPLEMENTARES</v>
          </cell>
          <cell r="C6647" t="str">
            <v>H</v>
          </cell>
          <cell r="D6647">
            <v>17.239999999999998</v>
          </cell>
        </row>
        <row r="6648">
          <cell r="A6648">
            <v>88263</v>
          </cell>
          <cell r="B6648" t="str">
            <v>CAVOUQUEIRO OU OPERADOR PERFURATRIZ/ROMPEDOR COM ENCARGOS COMPLEMENTARES</v>
          </cell>
          <cell r="C6648" t="str">
            <v>H</v>
          </cell>
          <cell r="D6648">
            <v>11.7</v>
          </cell>
        </row>
        <row r="6649">
          <cell r="A6649">
            <v>88264</v>
          </cell>
          <cell r="B6649" t="str">
            <v>ELETRICISTA COM ENCARGOS COMPLEMENTARES</v>
          </cell>
          <cell r="C6649" t="str">
            <v>H</v>
          </cell>
          <cell r="D6649">
            <v>17.96</v>
          </cell>
        </row>
        <row r="6650">
          <cell r="A6650">
            <v>88265</v>
          </cell>
          <cell r="B6650" t="str">
            <v>ELETRICISTA INDUSTRIAL COM ENCARGOS COMPLEMENTARES</v>
          </cell>
          <cell r="C6650" t="str">
            <v>H</v>
          </cell>
          <cell r="D6650">
            <v>21.84</v>
          </cell>
        </row>
        <row r="6651">
          <cell r="A6651">
            <v>88266</v>
          </cell>
          <cell r="B6651" t="str">
            <v>ELETROTÉCNICO COM ENCARGOS COMPLEMENTARES</v>
          </cell>
          <cell r="C6651" t="str">
            <v>H</v>
          </cell>
          <cell r="D6651">
            <v>25.07</v>
          </cell>
        </row>
        <row r="6652">
          <cell r="A6652">
            <v>88267</v>
          </cell>
          <cell r="B6652" t="str">
            <v>ENCANADOR OU BOMBEIRO HIDRÁULICO COM ENCARGOS COMPLEMENTARES</v>
          </cell>
          <cell r="C6652" t="str">
            <v>H</v>
          </cell>
          <cell r="D6652">
            <v>17.760000000000002</v>
          </cell>
        </row>
        <row r="6653">
          <cell r="A6653">
            <v>88268</v>
          </cell>
          <cell r="B6653" t="str">
            <v>ESTUCADOR COM ENCARGOS COMPLEMENTARES</v>
          </cell>
          <cell r="C6653" t="str">
            <v>H</v>
          </cell>
          <cell r="D6653">
            <v>15.72</v>
          </cell>
        </row>
        <row r="6654">
          <cell r="A6654">
            <v>88269</v>
          </cell>
          <cell r="B6654" t="str">
            <v>GESSEIRO COM ENCARGOS COMPLEMENTARES</v>
          </cell>
          <cell r="C6654" t="str">
            <v>H</v>
          </cell>
          <cell r="D6654">
            <v>15.72</v>
          </cell>
        </row>
        <row r="6655">
          <cell r="A6655">
            <v>88270</v>
          </cell>
          <cell r="B6655" t="str">
            <v>IMPERMEABILIZADOR COM ENCARGOS COMPLEMENTARES</v>
          </cell>
          <cell r="C6655" t="str">
            <v>H</v>
          </cell>
          <cell r="D6655">
            <v>17.989999999999998</v>
          </cell>
        </row>
        <row r="6656">
          <cell r="A6656">
            <v>88272</v>
          </cell>
          <cell r="B6656" t="str">
            <v>MACARIQUEIRO COM ENCARGOS COMPLEMENTARES</v>
          </cell>
          <cell r="C6656" t="str">
            <v>H</v>
          </cell>
          <cell r="D6656">
            <v>17.309999999999999</v>
          </cell>
        </row>
        <row r="6657">
          <cell r="A6657">
            <v>88273</v>
          </cell>
          <cell r="B6657" t="str">
            <v>MARCENEIRO COM ENCARGOS COMPLEMENTARES</v>
          </cell>
          <cell r="C6657" t="str">
            <v>H</v>
          </cell>
          <cell r="D6657">
            <v>15.96</v>
          </cell>
        </row>
        <row r="6658">
          <cell r="A6658">
            <v>88274</v>
          </cell>
          <cell r="B6658" t="str">
            <v>MARMORISTA/GRANITEIRO COM ENCARGOS COMPLEMENTARES</v>
          </cell>
          <cell r="C6658" t="str">
            <v>H</v>
          </cell>
          <cell r="D6658">
            <v>16.52</v>
          </cell>
        </row>
        <row r="6659">
          <cell r="A6659">
            <v>88275</v>
          </cell>
          <cell r="B6659" t="str">
            <v>MECÃNICO DE EQUIPAMENTOS PESADOS COM ENCARGOS COMPLEMENTARES</v>
          </cell>
          <cell r="C6659" t="str">
            <v>H</v>
          </cell>
          <cell r="D6659">
            <v>17.21</v>
          </cell>
        </row>
        <row r="6660">
          <cell r="A6660">
            <v>88277</v>
          </cell>
          <cell r="B6660" t="str">
            <v>MONTADOR (TUBO AÇO/EQUIPAMENTOS) COM ENCARGOS COMPLEMENTARES</v>
          </cell>
          <cell r="C6660" t="str">
            <v>H</v>
          </cell>
          <cell r="D6660">
            <v>21.08</v>
          </cell>
        </row>
        <row r="6661">
          <cell r="A6661">
            <v>88278</v>
          </cell>
          <cell r="B6661" t="str">
            <v>MONTADOR DE ESTRUTURA METÁLICA COM ENCARGOS COMPLEMENTARES</v>
          </cell>
          <cell r="C6661" t="str">
            <v>H</v>
          </cell>
          <cell r="D6661">
            <v>11.3</v>
          </cell>
        </row>
        <row r="6662">
          <cell r="A6662">
            <v>88279</v>
          </cell>
          <cell r="B6662" t="str">
            <v>MONTADOR ELETROMECÃNICO COM ENCARGOS COMPLEMENTARES</v>
          </cell>
          <cell r="C6662" t="str">
            <v>H</v>
          </cell>
          <cell r="D6662">
            <v>22.78</v>
          </cell>
        </row>
        <row r="6663">
          <cell r="A6663">
            <v>88281</v>
          </cell>
          <cell r="B6663" t="str">
            <v>MOTORISTA DE BASCULANTE COM ENCARGOS COMPLEMENTARES</v>
          </cell>
          <cell r="C6663" t="str">
            <v>H</v>
          </cell>
          <cell r="D6663">
            <v>13.92</v>
          </cell>
        </row>
        <row r="6664">
          <cell r="A6664">
            <v>88282</v>
          </cell>
          <cell r="B6664" t="str">
            <v>MOTORISTA DE CAMINHÃO COM ENCARGOS COMPLEMENTARES</v>
          </cell>
          <cell r="C6664" t="str">
            <v>H</v>
          </cell>
          <cell r="D6664">
            <v>13.92</v>
          </cell>
        </row>
        <row r="6665">
          <cell r="A6665">
            <v>88283</v>
          </cell>
          <cell r="B6665" t="str">
            <v>MOTORISTA DE CAMINHÃO E CARRETA COM ENCARGOS COMPLEMENTARES</v>
          </cell>
          <cell r="C6665" t="str">
            <v>H</v>
          </cell>
          <cell r="D6665">
            <v>13.92</v>
          </cell>
        </row>
        <row r="6666">
          <cell r="A6666">
            <v>88284</v>
          </cell>
          <cell r="B6666" t="str">
            <v>MOTORISTA DE VEIÍCULO LEVE COM ENCARGOS COMPLEMENTARES</v>
          </cell>
          <cell r="C6666" t="str">
            <v>H</v>
          </cell>
          <cell r="D6666">
            <v>13.09</v>
          </cell>
        </row>
        <row r="6667">
          <cell r="A6667">
            <v>88285</v>
          </cell>
          <cell r="B6667" t="str">
            <v>MOTORISTA DE VEÍCULO PESADO COM ENCARGOS COMPLEMENTARES</v>
          </cell>
          <cell r="C6667" t="str">
            <v>H</v>
          </cell>
          <cell r="D6667">
            <v>13.92</v>
          </cell>
        </row>
        <row r="6668">
          <cell r="A6668">
            <v>88286</v>
          </cell>
          <cell r="B6668" t="str">
            <v>MOTORISTA OPERADOR DE MUNCK COM ENCARGOS COMPLEMENTARES</v>
          </cell>
          <cell r="C6668" t="str">
            <v>H</v>
          </cell>
          <cell r="D6668">
            <v>15.05</v>
          </cell>
        </row>
        <row r="6669">
          <cell r="A6669">
            <v>88288</v>
          </cell>
          <cell r="B6669" t="str">
            <v>NIVELADOR COM ENCARGOS COMPLEMENTARES</v>
          </cell>
          <cell r="C6669" t="str">
            <v>H</v>
          </cell>
          <cell r="D6669">
            <v>14.79</v>
          </cell>
        </row>
        <row r="6670">
          <cell r="A6670">
            <v>88290</v>
          </cell>
          <cell r="B6670" t="str">
            <v>OPERADOR DE ACABADORA COM ENCARGOS COMPLEMENTARES</v>
          </cell>
          <cell r="C6670" t="str">
            <v>H</v>
          </cell>
          <cell r="D6670">
            <v>14.84</v>
          </cell>
        </row>
        <row r="6671">
          <cell r="A6671">
            <v>88291</v>
          </cell>
          <cell r="B6671" t="str">
            <v>OPERADOR DE BETONEIRA (CAMINHÃO) COM ENCARGOS COMPLEMENTARES</v>
          </cell>
          <cell r="C6671" t="str">
            <v>H</v>
          </cell>
          <cell r="D6671">
            <v>15.44</v>
          </cell>
        </row>
        <row r="6672">
          <cell r="A6672">
            <v>88292</v>
          </cell>
          <cell r="B6672" t="str">
            <v>OPERADOR DE COMPRESSOR OU COMPRESSORISTA COM ENCARGOS COMPLEMENTARES</v>
          </cell>
          <cell r="C6672" t="str">
            <v>H</v>
          </cell>
          <cell r="D6672">
            <v>10.96</v>
          </cell>
        </row>
        <row r="6673">
          <cell r="A6673">
            <v>88293</v>
          </cell>
          <cell r="B6673" t="str">
            <v>OPERADOR DE DEMARCADORA DE FAIXAS COM ENCARGOS COMPLEMENTARES</v>
          </cell>
          <cell r="C6673" t="str">
            <v>H</v>
          </cell>
          <cell r="D6673">
            <v>15.88</v>
          </cell>
        </row>
        <row r="6674">
          <cell r="A6674">
            <v>88294</v>
          </cell>
          <cell r="B6674" t="str">
            <v>OPERADOR DE ESCAVADEIRA COM ENCARGOS COMPLEMENTARES</v>
          </cell>
          <cell r="C6674" t="str">
            <v>H</v>
          </cell>
          <cell r="D6674">
            <v>16.82</v>
          </cell>
        </row>
        <row r="6675">
          <cell r="A6675">
            <v>88295</v>
          </cell>
          <cell r="B6675" t="str">
            <v>OPERADOR DE GUINCHO COM ENCARGOS COMPLEMENTARES</v>
          </cell>
          <cell r="C6675" t="str">
            <v>H</v>
          </cell>
          <cell r="D6675">
            <v>10.47</v>
          </cell>
        </row>
        <row r="6676">
          <cell r="A6676">
            <v>88296</v>
          </cell>
          <cell r="B6676" t="str">
            <v>OPERADOR DE GUINDASTE COM ENCARGOS COMPLEMENTARES</v>
          </cell>
          <cell r="C6676" t="str">
            <v>H</v>
          </cell>
          <cell r="D6676">
            <v>18.899999999999999</v>
          </cell>
        </row>
        <row r="6677">
          <cell r="A6677">
            <v>88297</v>
          </cell>
          <cell r="B6677" t="str">
            <v>OPERADOR DE MÁQUINAS E EQUIPAMENTOS COM ENCARGOS COMPLEMENTARES</v>
          </cell>
          <cell r="C6677" t="str">
            <v>H</v>
          </cell>
          <cell r="D6677">
            <v>14.74</v>
          </cell>
        </row>
        <row r="6678">
          <cell r="A6678">
            <v>88298</v>
          </cell>
          <cell r="B6678" t="str">
            <v>OPERADOR DE MARTELETE OU MARTELETEIRO COM ENCARGOS COMPLEMENTARES</v>
          </cell>
          <cell r="C6678" t="str">
            <v>H</v>
          </cell>
          <cell r="D6678">
            <v>10.47</v>
          </cell>
        </row>
        <row r="6679">
          <cell r="A6679">
            <v>88299</v>
          </cell>
          <cell r="B6679" t="str">
            <v>OPERADOR DE MOTO-ESCREIPER COM ENCARGOS COMPLEMENTARES</v>
          </cell>
          <cell r="C6679" t="str">
            <v>H</v>
          </cell>
          <cell r="D6679">
            <v>20.79</v>
          </cell>
        </row>
        <row r="6680">
          <cell r="A6680">
            <v>88300</v>
          </cell>
          <cell r="B6680" t="str">
            <v>OPERADOR DE MOTONIVELADORA COM ENCARGOS COMPLEMENTARES</v>
          </cell>
          <cell r="C6680" t="str">
            <v>H</v>
          </cell>
          <cell r="D6680">
            <v>20.79</v>
          </cell>
        </row>
        <row r="6681">
          <cell r="A6681">
            <v>88301</v>
          </cell>
          <cell r="B6681" t="str">
            <v>OPERADOR DE PÁ CARREGADEIRA COM ENCARGOS COMPLEMENTARES</v>
          </cell>
          <cell r="C6681" t="str">
            <v>H</v>
          </cell>
          <cell r="D6681">
            <v>16.010000000000002</v>
          </cell>
        </row>
        <row r="6682">
          <cell r="A6682">
            <v>88302</v>
          </cell>
          <cell r="B6682" t="str">
            <v>OPERADOR DE PAVIMENTADORA COM ENCARGOS COMPLEMENTARES</v>
          </cell>
          <cell r="C6682" t="str">
            <v>H</v>
          </cell>
          <cell r="D6682">
            <v>15.88</v>
          </cell>
        </row>
        <row r="6683">
          <cell r="A6683">
            <v>88303</v>
          </cell>
          <cell r="B6683" t="str">
            <v>OPERADOR DE ROLO COMPACTADOR COM ENCARGOS COMPLEMENTARES</v>
          </cell>
          <cell r="C6683" t="str">
            <v>H</v>
          </cell>
          <cell r="D6683">
            <v>14.36</v>
          </cell>
        </row>
        <row r="6684">
          <cell r="A6684">
            <v>88304</v>
          </cell>
          <cell r="B6684" t="str">
            <v>OPERADOR DE USINA DE ASFALTO, DE SOLOS OU DE CONCRETO COM ENCARGOS COMPLEMENTARES</v>
          </cell>
          <cell r="C6684" t="str">
            <v>H</v>
          </cell>
          <cell r="D6684">
            <v>14.84</v>
          </cell>
        </row>
        <row r="6685">
          <cell r="A6685">
            <v>88306</v>
          </cell>
          <cell r="B6685" t="str">
            <v>OPERADOR JATO DE AREIA OU JATISTA COM ENCARGOS COMPLEMENTARES</v>
          </cell>
          <cell r="C6685" t="str">
            <v>H</v>
          </cell>
          <cell r="D6685">
            <v>10.92</v>
          </cell>
        </row>
        <row r="6686">
          <cell r="A6686">
            <v>88307</v>
          </cell>
          <cell r="B6686" t="str">
            <v>OPERADOR PARA BATE ESTACAS COM ENCARGOS COMPLEMENTARES</v>
          </cell>
          <cell r="C6686" t="str">
            <v>H</v>
          </cell>
          <cell r="D6686">
            <v>12.16</v>
          </cell>
        </row>
        <row r="6687">
          <cell r="A6687">
            <v>88308</v>
          </cell>
          <cell r="B6687" t="str">
            <v>PASTILHEIRO COM ENCARGOS COMPLEMENTARES</v>
          </cell>
          <cell r="C6687" t="str">
            <v>H</v>
          </cell>
          <cell r="D6687">
            <v>19.940000000000001</v>
          </cell>
        </row>
        <row r="6688">
          <cell r="A6688">
            <v>88309</v>
          </cell>
          <cell r="B6688" t="str">
            <v>PEDREIRO COM ENCARGOS COMPLEMENTARES</v>
          </cell>
          <cell r="C6688" t="str">
            <v>H</v>
          </cell>
          <cell r="D6688">
            <v>17.34</v>
          </cell>
        </row>
        <row r="6689">
          <cell r="A6689">
            <v>88310</v>
          </cell>
          <cell r="B6689" t="str">
            <v>PINTOR COM ENCARGOS COMPLEMENTARES</v>
          </cell>
          <cell r="C6689" t="str">
            <v>H</v>
          </cell>
          <cell r="D6689">
            <v>17.28</v>
          </cell>
        </row>
        <row r="6690">
          <cell r="A6690">
            <v>88311</v>
          </cell>
          <cell r="B6690" t="str">
            <v>PINTOR DE LETREIROS COM ENCARGOS COMPLEMENTARES</v>
          </cell>
          <cell r="C6690" t="str">
            <v>H</v>
          </cell>
          <cell r="D6690">
            <v>18</v>
          </cell>
        </row>
        <row r="6691">
          <cell r="A6691">
            <v>88312</v>
          </cell>
          <cell r="B6691" t="str">
            <v>PINTOR PARA TINTA EPÓXI COM ENCARGOS COMPLEMENTARES</v>
          </cell>
          <cell r="C6691" t="str">
            <v>H</v>
          </cell>
          <cell r="D6691">
            <v>19.72</v>
          </cell>
        </row>
        <row r="6692">
          <cell r="A6692">
            <v>88313</v>
          </cell>
          <cell r="B6692" t="str">
            <v>POCEIRO COM ENCARGOS COMPLEMENTARES</v>
          </cell>
          <cell r="C6692" t="str">
            <v>H</v>
          </cell>
          <cell r="D6692">
            <v>18.170000000000002</v>
          </cell>
        </row>
        <row r="6693">
          <cell r="A6693">
            <v>88314</v>
          </cell>
          <cell r="B6693" t="str">
            <v>RASTELEIRO COM ENCARGOS COMPLEMENTARES</v>
          </cell>
          <cell r="C6693" t="str">
            <v>H</v>
          </cell>
          <cell r="D6693">
            <v>9.0399999999999991</v>
          </cell>
        </row>
        <row r="6694">
          <cell r="A6694">
            <v>88315</v>
          </cell>
          <cell r="B6694" t="str">
            <v>SERRALHEIRO COM ENCARGOS COMPLEMENTARES</v>
          </cell>
          <cell r="C6694" t="str">
            <v>H</v>
          </cell>
          <cell r="D6694">
            <v>16.52</v>
          </cell>
        </row>
        <row r="6695">
          <cell r="A6695">
            <v>88316</v>
          </cell>
          <cell r="B6695" t="str">
            <v>SERVENTE COM ENCARGOS COMPLEMENTARES</v>
          </cell>
          <cell r="C6695" t="str">
            <v>H</v>
          </cell>
          <cell r="D6695">
            <v>14.05</v>
          </cell>
        </row>
        <row r="6696">
          <cell r="A6696">
            <v>88317</v>
          </cell>
          <cell r="B6696" t="str">
            <v>SOLDADOR COM ENCARGOS COMPLEMENTARES</v>
          </cell>
          <cell r="C6696" t="str">
            <v>H</v>
          </cell>
          <cell r="D6696">
            <v>17.239999999999998</v>
          </cell>
        </row>
        <row r="6697">
          <cell r="A6697">
            <v>88318</v>
          </cell>
          <cell r="B6697" t="str">
            <v>SOLDADOR A (PARA SOLDA A SER TESTADA COM RAIOS "X") COM ENCARGOS COMPLEMENTARES</v>
          </cell>
          <cell r="C6697" t="str">
            <v>H</v>
          </cell>
          <cell r="D6697">
            <v>18.399999999999999</v>
          </cell>
        </row>
        <row r="6698">
          <cell r="A6698">
            <v>88320</v>
          </cell>
          <cell r="B6698" t="str">
            <v>TAQUEADOR OU TAQUEIRO COM ENCARGOS COMPLEMENTARES</v>
          </cell>
          <cell r="C6698" t="str">
            <v>H</v>
          </cell>
          <cell r="D6698">
            <v>14.94</v>
          </cell>
        </row>
        <row r="6699">
          <cell r="A6699">
            <v>88321</v>
          </cell>
          <cell r="B6699" t="str">
            <v>TÉCNICO DE LABORATÓRIO COM ENCARGOS COMPLEMENTARES</v>
          </cell>
          <cell r="C6699" t="str">
            <v>H</v>
          </cell>
          <cell r="D6699">
            <v>25.42</v>
          </cell>
        </row>
        <row r="6700">
          <cell r="A6700">
            <v>88322</v>
          </cell>
          <cell r="B6700" t="str">
            <v>TÉCNICO DE SONDAGEM COM ENCARGOS COMPLEMENTARES</v>
          </cell>
          <cell r="C6700" t="str">
            <v>H</v>
          </cell>
          <cell r="D6700">
            <v>29.71</v>
          </cell>
        </row>
        <row r="6701">
          <cell r="A6701">
            <v>88323</v>
          </cell>
          <cell r="B6701" t="str">
            <v>TELHADISTA COM ENCARGOS COMPLEMENTARES</v>
          </cell>
          <cell r="C6701" t="str">
            <v>H</v>
          </cell>
          <cell r="D6701">
            <v>15.51</v>
          </cell>
        </row>
        <row r="6702">
          <cell r="A6702">
            <v>88324</v>
          </cell>
          <cell r="B6702" t="str">
            <v>TRATORISTA COM ENCARGOS COMPLEMENTARES</v>
          </cell>
          <cell r="C6702" t="str">
            <v>H</v>
          </cell>
          <cell r="D6702">
            <v>15.76</v>
          </cell>
        </row>
        <row r="6703">
          <cell r="A6703">
            <v>88325</v>
          </cell>
          <cell r="B6703" t="str">
            <v>VIDRACEIRO COM ENCARGOS COMPLEMENTARES</v>
          </cell>
          <cell r="C6703" t="str">
            <v>H</v>
          </cell>
          <cell r="D6703">
            <v>15.51</v>
          </cell>
        </row>
        <row r="6704">
          <cell r="A6704">
            <v>88326</v>
          </cell>
          <cell r="B6704" t="str">
            <v>VIGIA NOTURNO COM ENCARGOS COMPLEMENTARES</v>
          </cell>
          <cell r="C6704" t="str">
            <v>H</v>
          </cell>
          <cell r="D6704">
            <v>15.93</v>
          </cell>
        </row>
        <row r="6705">
          <cell r="A6705">
            <v>88377</v>
          </cell>
          <cell r="B6705" t="str">
            <v>OPERADOR DE BETONEIRA ESTACIONÁRIA/MISTURADOR COM ENCARGOS COMPLEMENTARES</v>
          </cell>
          <cell r="C6705" t="str">
            <v>H</v>
          </cell>
          <cell r="D6705">
            <v>15.59</v>
          </cell>
        </row>
        <row r="6706">
          <cell r="A6706">
            <v>88386</v>
          </cell>
          <cell r="B6706" t="str">
            <v>MISTURADOR DE ARGAMASSA, EIXO HORIZONTAL, CAPACIDADE DE MISTURA 300 KG, MOTOR ELÉTRICO POTÊNCIA 5 CV - CHP DIURNO. AF_06/2014</v>
          </cell>
          <cell r="C6706" t="str">
            <v>CHP</v>
          </cell>
          <cell r="D6706">
            <v>3.42</v>
          </cell>
        </row>
        <row r="6707">
          <cell r="A6707">
            <v>88387</v>
          </cell>
          <cell r="B6707" t="str">
            <v>MISTURADOR DE ARGAMASSA, EIXO HORIZONTAL, CAPACIDADE DE MISTURA 300 KG, MOTOR ELÉTRICO POTÊNCIA 5 CV - DEPRECIAÇÃO. AF_06/2014</v>
          </cell>
          <cell r="C6707" t="str">
            <v>H</v>
          </cell>
          <cell r="D6707">
            <v>0.6</v>
          </cell>
        </row>
        <row r="6708">
          <cell r="A6708">
            <v>88389</v>
          </cell>
          <cell r="B6708" t="str">
            <v>MISTURADOR DE ARGAMASSA, EIXO HORIZONTAL, CAPACIDADE DE MISTURA 300 KG, MOTOR ELÉTRICO POTÊNCIA 5 CV - JUROS. AF_06/2014</v>
          </cell>
          <cell r="C6708" t="str">
            <v>H</v>
          </cell>
          <cell r="D6708">
            <v>0.13</v>
          </cell>
        </row>
        <row r="6709">
          <cell r="A6709">
            <v>88390</v>
          </cell>
          <cell r="B6709" t="str">
            <v>MISTURADOR DE ARGAMASSA, EIXO HORIZONTAL, CAPACIDADE DE MISTURA 300 KG, MOTOR ELÉTRICO POTÊNCIA 5 CV - MANUTENÇÃO. AF_06/2014</v>
          </cell>
          <cell r="C6709" t="str">
            <v>H</v>
          </cell>
          <cell r="D6709">
            <v>0.75</v>
          </cell>
        </row>
        <row r="6710">
          <cell r="A6710">
            <v>88391</v>
          </cell>
          <cell r="B6710" t="str">
            <v>MISTURADOR DE ARGAMASSA, EIXO HORIZONTAL, CAPACIDADE DE MISTURA 300 KG, MOTOR ELÉTRICO POTÊNCIA 5 CV - MATERIAIS NA OPERAÇÃO. AF_06/2014</v>
          </cell>
          <cell r="C6710" t="str">
            <v>H</v>
          </cell>
          <cell r="D6710">
            <v>1.94</v>
          </cell>
        </row>
        <row r="6711">
          <cell r="A6711">
            <v>88392</v>
          </cell>
          <cell r="B6711" t="str">
            <v>MISTURADOR DE ARGAMASSA, EIXO HORIZONTAL, CAPACIDADE DE MISTURA 300 KG, MOTOR ELÉTRICO POTÊNCIA 5 CV - CHI DIURNO. AF_06/2014</v>
          </cell>
          <cell r="C6711" t="str">
            <v>CHI</v>
          </cell>
          <cell r="D6711">
            <v>0.73</v>
          </cell>
        </row>
        <row r="6712">
          <cell r="A6712">
            <v>88393</v>
          </cell>
          <cell r="B6712" t="str">
            <v>MISTURADOR DE ARGAMASSA, EIXO HORIZONTAL, CAPACIDADE DE MISTURA 600 KG, MOTOR ELÉTRICO POTÊNCIA 7,5 CV - CHP DIURNO. AF_06/2014</v>
          </cell>
          <cell r="C6712" t="str">
            <v>CHP</v>
          </cell>
          <cell r="D6712">
            <v>4.66</v>
          </cell>
        </row>
        <row r="6713">
          <cell r="A6713">
            <v>88394</v>
          </cell>
          <cell r="B6713" t="str">
            <v>MISTURADOR DE ARGAMASSA, EIXO HORIZONTAL, CAPACIDADE DE MISTURA 600 KG, MOTOR ELÉTRICO POTÊNCIA 7,5 CV - DEPRECIAÇÃO. AF_06/2014</v>
          </cell>
          <cell r="C6713" t="str">
            <v>H</v>
          </cell>
          <cell r="D6713">
            <v>0.71</v>
          </cell>
        </row>
        <row r="6714">
          <cell r="A6714">
            <v>88395</v>
          </cell>
          <cell r="B6714" t="str">
            <v>MISTURADOR DE ARGAMASSA, EIXO HORIZONTAL, CAPACIDADE DE MISTURA 600 KG, MOTOR ELÉTRICO POTÊNCIA 7,5 CV - JUROS. AF_06/2014</v>
          </cell>
          <cell r="C6714" t="str">
            <v>H</v>
          </cell>
          <cell r="D6714">
            <v>0.16</v>
          </cell>
        </row>
        <row r="6715">
          <cell r="A6715">
            <v>88396</v>
          </cell>
          <cell r="B6715" t="str">
            <v>MISTURADOR DE ARGAMASSA, EIXO HORIZONTAL, CAPACIDADE DE MISTURA 600 KG, MOTOR ELÉTRICO POTÊNCIA 7,5 CV - MANUTENÇÃO. AF_06/2014</v>
          </cell>
          <cell r="C6715" t="str">
            <v>H</v>
          </cell>
          <cell r="D6715">
            <v>0.89</v>
          </cell>
        </row>
        <row r="6716">
          <cell r="A6716">
            <v>88397</v>
          </cell>
          <cell r="B6716" t="str">
            <v>MISTURADOR DE ARGAMASSA, EIXO HORIZONTAL, CAPACIDADE DE MISTURA 600 KG, MOTOR ELÉTRICO POTÊNCIA 7,5 CV - MATERIAIS NA OPERAÇÃO. AF_06/2014</v>
          </cell>
          <cell r="C6716" t="str">
            <v>H</v>
          </cell>
          <cell r="D6716">
            <v>2.9</v>
          </cell>
        </row>
        <row r="6717">
          <cell r="A6717">
            <v>88398</v>
          </cell>
          <cell r="B6717" t="str">
            <v>MISTURADOR DE ARGAMASSA, EIXO HORIZONTAL, CAPACIDADE DE MISTURA 600 KG, MOTOR ELÉTRICO POTÊNCIA 7,5 CV - CHI DIURNO. AF_06/2014</v>
          </cell>
          <cell r="C6717" t="str">
            <v>CHI</v>
          </cell>
          <cell r="D6717">
            <v>0.87</v>
          </cell>
        </row>
        <row r="6718">
          <cell r="A6718">
            <v>88399</v>
          </cell>
          <cell r="B6718" t="str">
            <v>MISTURADOR DE ARGAMASSA, EIXO HORIZONTAL, CAPACIDADE DE MISTURA 160 KG, MOTOR ELÉTRICO POTÊNCIA 3 CV - CHP DIURNO. AF_06/2014</v>
          </cell>
          <cell r="C6718" t="str">
            <v>CHP</v>
          </cell>
          <cell r="D6718">
            <v>2.5499999999999998</v>
          </cell>
        </row>
        <row r="6719">
          <cell r="A6719">
            <v>88400</v>
          </cell>
          <cell r="B6719" t="str">
            <v>MISTURADOR DE ARGAMASSA, EIXO HORIZONTAL, CAPACIDADE DE MISTURA 160 KG, MOTOR ELÉTRICO POTÊNCIA 3 CV - DEPRECIAÇÃO. AF_06/2014</v>
          </cell>
          <cell r="C6719" t="str">
            <v>H</v>
          </cell>
          <cell r="D6719">
            <v>0.56000000000000005</v>
          </cell>
        </row>
        <row r="6720">
          <cell r="A6720">
            <v>88401</v>
          </cell>
          <cell r="B6720" t="str">
            <v>MISTURADOR DE ARGAMASSA, EIXO HORIZONTAL, CAPACIDADE DE MISTURA 160 KG, MOTOR ELÉTRICO POTÊNCIA 3 CV - JUROS. AF_06/2014</v>
          </cell>
          <cell r="C6720" t="str">
            <v>H</v>
          </cell>
          <cell r="D6720">
            <v>0.12</v>
          </cell>
        </row>
        <row r="6721">
          <cell r="A6721">
            <v>88402</v>
          </cell>
          <cell r="B6721" t="str">
            <v>MISTURADOR DE ARGAMASSA, EIXO HORIZONTAL, CAPACIDADE DE MISTURA 160 KG, MOTOR ELÉTRICO POTÊNCIA 3 CV - MANUTENÇÃO. AF_06/2014</v>
          </cell>
          <cell r="C6721" t="str">
            <v>H</v>
          </cell>
          <cell r="D6721">
            <v>0.71</v>
          </cell>
        </row>
        <row r="6722">
          <cell r="A6722">
            <v>88403</v>
          </cell>
          <cell r="B6722" t="str">
            <v>MISTURADOR DE ARGAMASSA, EIXO HORIZONTAL, CAPACIDADE DE MISTURA 160 KG, MOTOR ELÉTRICO POTÊNCIA 3 CV - MATERIAIS NA OPERAÇÃO. AF_06/2014</v>
          </cell>
          <cell r="C6722" t="str">
            <v>H</v>
          </cell>
          <cell r="D6722">
            <v>1.1599999999999999</v>
          </cell>
        </row>
        <row r="6723">
          <cell r="A6723">
            <v>88404</v>
          </cell>
          <cell r="B6723" t="str">
            <v>MISTURADOR DE ARGAMASSA, EIXO HORIZONTAL, CAPACIDADE DE MISTURA 160 KG, MOTOR ELÉTRICO POTÊNCIA 3 CV - CHI DIURNO. AF_06/2014</v>
          </cell>
          <cell r="C6723" t="str">
            <v>CHI</v>
          </cell>
          <cell r="D6723">
            <v>0.68</v>
          </cell>
        </row>
        <row r="6724">
          <cell r="A6724">
            <v>88411</v>
          </cell>
          <cell r="B6724" t="str">
            <v>APLICAÇÃO MANUAL DE FUNDO SELADOR ACRÍLICO EM PANOS COM PRESENÇA DE VÃOS DE EDIFÍCIOS DE MÚLTIPLOS PAVIMENTOS. AF_06/2014</v>
          </cell>
          <cell r="C6724" t="str">
            <v>M2</v>
          </cell>
          <cell r="D6724">
            <v>1.65</v>
          </cell>
        </row>
        <row r="6725">
          <cell r="A6725">
            <v>88412</v>
          </cell>
          <cell r="B6725" t="str">
            <v>APLICAÇÃO MANUAL DE FUNDO SELADOR ACRÍLICO EM PANOS CEGOS DE FACHADA (SEM PRESENÇA DE VÃOS) DE EDIFÍCIOS DE MÚLTIPLOS PAVIMENTOS. AF_06/2014</v>
          </cell>
          <cell r="C6725" t="str">
            <v>M2</v>
          </cell>
          <cell r="D6725">
            <v>1.19</v>
          </cell>
        </row>
        <row r="6726">
          <cell r="A6726">
            <v>88413</v>
          </cell>
          <cell r="B6726" t="str">
            <v>APLICAÇÃO MANUAL DE FUNDO SELADOR ACRÍLICO EM SUPERFÍCIES EXTERNAS DE SACADA DE EDIFÍCIOS DE MÚLTIPLOS PAVIMENTOS. AF_06/2014</v>
          </cell>
          <cell r="C6726" t="str">
            <v>M2</v>
          </cell>
          <cell r="D6726">
            <v>2.58</v>
          </cell>
        </row>
        <row r="6727">
          <cell r="A6727">
            <v>88414</v>
          </cell>
          <cell r="B6727" t="str">
            <v>APLICAÇÃO MANUAL DE FUNDO SELADOR ACRÍLICO EM SUPERFÍCIES INTERNAS DA SACADA DE EDIFÍCIOS DE MÚLTIPLOS PAVIMENTOS. AF_06/2014</v>
          </cell>
          <cell r="C6727" t="str">
            <v>M2</v>
          </cell>
          <cell r="D6727">
            <v>2.88</v>
          </cell>
        </row>
        <row r="6728">
          <cell r="A6728">
            <v>88415</v>
          </cell>
          <cell r="B6728" t="str">
            <v>APLICAÇÃO MANUAL DE FUNDO SELADOR ACRÍLICO EM PAREDES EXTERNAS DE CASAS. AF_06/2014</v>
          </cell>
          <cell r="C6728" t="str">
            <v>M2</v>
          </cell>
          <cell r="D6728">
            <v>1.8</v>
          </cell>
        </row>
        <row r="6729">
          <cell r="A6729">
            <v>88416</v>
          </cell>
          <cell r="B6729" t="str">
            <v>APLICAÇÃO MANUAL DE PINTURA COM TINTA TEXTURIZADA ACRÍLICA EM PANOS COM PRESENÇA DE VÃOS DE EDIFÍCIOS DE MÚLTIPLOS PAVIMENTOS, UMA COR. AF_06/2014</v>
          </cell>
          <cell r="C6729" t="str">
            <v>M2</v>
          </cell>
          <cell r="D6729">
            <v>13.86</v>
          </cell>
        </row>
        <row r="6730">
          <cell r="A6730">
            <v>88417</v>
          </cell>
          <cell r="B6730" t="str">
            <v>APLICAÇÃO MANUAL DE PINTURA COM TINTA TEXTURIZADA ACRÍLICA EM PANOS CEGOS DE FACHADA (SEM PRESENÇA DE VÃOS) DE EDIFÍCIOS DE MÚLTIPLOS PAVIMENTOS, UMA COR. AF_06/2014</v>
          </cell>
          <cell r="C6730" t="str">
            <v>M2</v>
          </cell>
          <cell r="D6730">
            <v>12.22</v>
          </cell>
        </row>
        <row r="6731">
          <cell r="A6731">
            <v>88418</v>
          </cell>
          <cell r="B6731" t="str">
            <v>PROJETOR DE ARGAMASSA, CAPACIDADE DE PROJEÇÃO 1,5 M3/H, ALCANCE DE 30 ATÉ 60 M, MOTOR ELÉTRICO POTÊNCIA 7,5 HP - CHP DIURNO. AF_06/2014</v>
          </cell>
          <cell r="C6731" t="str">
            <v>CHP</v>
          </cell>
          <cell r="D6731">
            <v>11.51</v>
          </cell>
        </row>
        <row r="6732">
          <cell r="A6732">
            <v>88419</v>
          </cell>
          <cell r="B6732" t="str">
            <v>PROJETOR DE ARGAMASSA, CAPACIDADE DE PROJEÇÃO 1,5 M3/H, ALCANCE DE 30 ATÉ 60 M, MOTOR ELÉTRICO POTÊNCIA 7,5 HP - DEPRECIAÇÃO. AF_06/2014</v>
          </cell>
          <cell r="C6732" t="str">
            <v>H</v>
          </cell>
          <cell r="D6732">
            <v>3.69</v>
          </cell>
        </row>
        <row r="6733">
          <cell r="A6733">
            <v>88420</v>
          </cell>
          <cell r="B6733" t="str">
            <v>APLICAÇÃO MANUAL DE PINTURA COM TINTA TEXTURIZADA ACRÍLICA EM SUPERFÍCIES EXTERNAS DE SACADA DE EDIFÍCIOS DE MÚLTIPLOS PAVIMENTOS, UMA COR. AF_06/2014</v>
          </cell>
          <cell r="C6733" t="str">
            <v>M2</v>
          </cell>
          <cell r="D6733">
            <v>17.190000000000001</v>
          </cell>
        </row>
        <row r="6734">
          <cell r="A6734">
            <v>88421</v>
          </cell>
          <cell r="B6734" t="str">
            <v>APLICAÇÃO MANUAL DE PINTURA COM TINTA TEXTURIZADA ACRÍLICA EM SUPERFÍCIES INTERNAS DA SACADA DE EDIFÍCIOS DE MÚLTIPLOS PAVIMENTOS, UMA COR. AF_06/2014</v>
          </cell>
          <cell r="C6734" t="str">
            <v>M2</v>
          </cell>
          <cell r="D6734">
            <v>18.239999999999998</v>
          </cell>
        </row>
        <row r="6735">
          <cell r="A6735">
            <v>88422</v>
          </cell>
          <cell r="B6735" t="str">
            <v>PROJETOR DE ARGAMASSA, CAPACIDADE DE PROJEÇÃO 1,5 M3/H, ALCANCE DE 30 ATÉ 60 M, MOTOR ELÉTRICO POTÊNCIA 7,5 HP - JUROS. AF_06/2014</v>
          </cell>
          <cell r="C6735" t="str">
            <v>H</v>
          </cell>
          <cell r="D6735">
            <v>0.83</v>
          </cell>
        </row>
        <row r="6736">
          <cell r="A6736">
            <v>88423</v>
          </cell>
          <cell r="B6736" t="str">
            <v>APLICAÇÃO MANUAL DE PINTURA COM TINTA TEXTURIZADA ACRÍLICA EM PAREDES EXTERNAS DE CASAS, UMA COR. AF_06/2014</v>
          </cell>
          <cell r="C6736" t="str">
            <v>M2</v>
          </cell>
          <cell r="D6736">
            <v>14.38</v>
          </cell>
        </row>
        <row r="6737">
          <cell r="A6737">
            <v>88424</v>
          </cell>
          <cell r="B6737" t="str">
            <v>APLICAÇÃO MANUAL DE PINTURA COM TINTA TEXTURIZADA ACRÍLICA EM PANOS COM PRESENÇA DE VÃOS DE EDIFÍCIOS DE MÚLTIPLOS PAVIMENTOS, DUAS CORES. AF_06/2014</v>
          </cell>
          <cell r="C6737" t="str">
            <v>M2</v>
          </cell>
          <cell r="D6737">
            <v>16.13</v>
          </cell>
        </row>
        <row r="6738">
          <cell r="A6738">
            <v>88425</v>
          </cell>
          <cell r="B6738" t="str">
            <v>PROJETOR DE ARGAMASSA, CAPACIDADE DE PROJEÇÃO 1,5 M3/H, ALCANCE DE 30 ATÉ 60 M, MOTOR ELÉTRICO POTÊNCIA 7,5 HP - MANUTENÇÃO. AF_06/2014</v>
          </cell>
          <cell r="C6738" t="str">
            <v>H</v>
          </cell>
          <cell r="D6738">
            <v>4.04</v>
          </cell>
        </row>
        <row r="6739">
          <cell r="A6739">
            <v>88426</v>
          </cell>
          <cell r="B6739" t="str">
            <v>APLICAÇÃO MANUAL DE PINTURA COM TINTA TEXTURIZADA ACRÍLICA EM PANOS CEGOS DE FACHADA (SEM PRESENÇA DE VÃOS) DE EDIFÍCIOS DE MÚLTIPLOS PAVIMENTOS, DUAS CORES. AF_06/2014</v>
          </cell>
          <cell r="C6739" t="str">
            <v>M2</v>
          </cell>
          <cell r="D6739">
            <v>13.28</v>
          </cell>
        </row>
        <row r="6740">
          <cell r="A6740">
            <v>88427</v>
          </cell>
          <cell r="B6740" t="str">
            <v>PROJETOR DE ARGAMASSA, CAPACIDADE DE PROJEÇÃO 1,5 M3/H, ALCANCE DE 30 ATÉ 60 M, MOTOR ELÉTRICO POTÊNCIA 7,5 HP - MATERIAIS NA OPERAÇÃO. AF_06/2014</v>
          </cell>
          <cell r="C6740" t="str">
            <v>H</v>
          </cell>
          <cell r="D6740">
            <v>2.95</v>
          </cell>
        </row>
        <row r="6741">
          <cell r="A6741">
            <v>88428</v>
          </cell>
          <cell r="B6741" t="str">
            <v>APLICAÇÃO MANUAL DE PINTURA COM TINTA TEXTURIZADA ACRÍLICA EM SUPERFÍCIES EXTERNAS DE SACADA DE EDIFÍCIOS DE MÚLTIPLOS PAVIMENTOS, DUAS CORES. AF_06/2014</v>
          </cell>
          <cell r="C6741" t="str">
            <v>M2</v>
          </cell>
          <cell r="D6741">
            <v>21.85</v>
          </cell>
        </row>
        <row r="6742">
          <cell r="A6742">
            <v>88429</v>
          </cell>
          <cell r="B6742" t="str">
            <v>APLICAÇÃO MANUAL DE PINTURA COM TINTA TEXTURIZADA ACRÍLICA EM SUPERFÍCIES INTERNAS DA SACADA DE EDIFÍCIOS DE MÚLTIPLOS PAVIMENTOS, DUAS CORES. AF_06/2014</v>
          </cell>
          <cell r="C6742" t="str">
            <v>M2</v>
          </cell>
          <cell r="D6742">
            <v>23.68</v>
          </cell>
        </row>
        <row r="6743">
          <cell r="A6743">
            <v>88430</v>
          </cell>
          <cell r="B6743" t="str">
            <v>PROJETOR DE ARGAMASSA, CAPACIDADE DE PROJEÇÃO 1,5 M3/H, ALCANCE DE 30 ATÉ 60 M, MOTOR ELÉTRICO POTÊNCIA 7,5 HP - CHI DIURNO. AF_06/2014</v>
          </cell>
          <cell r="C6743" t="str">
            <v>CHI</v>
          </cell>
          <cell r="D6743">
            <v>4.5199999999999996</v>
          </cell>
        </row>
        <row r="6744">
          <cell r="A6744">
            <v>88431</v>
          </cell>
          <cell r="B6744" t="str">
            <v>APLICAÇÃO MANUAL DE PINTURA COM TINTA TEXTURIZADA ACRÍLICA EM PAREDES EXTERNAS DE CASAS, DUAS CORES. AF_06/2014</v>
          </cell>
          <cell r="C6744" t="str">
            <v>M2</v>
          </cell>
          <cell r="D6744">
            <v>17.02</v>
          </cell>
        </row>
        <row r="6745">
          <cell r="A6745">
            <v>88432</v>
          </cell>
          <cell r="B6745" t="str">
            <v>APLICAÇÃO MANUAL DE PINTURA COM TINTA TEXTURIZADA ACRÍLICA EM MOLDURAS DE EPS, PRÉ-FABRICADOS, OU OUTROS. AF_06/2014</v>
          </cell>
          <cell r="C6745" t="str">
            <v>M2</v>
          </cell>
          <cell r="D6745">
            <v>12.09</v>
          </cell>
        </row>
        <row r="6746">
          <cell r="A6746">
            <v>88433</v>
          </cell>
          <cell r="B6746" t="str">
            <v>PROJETOR DE ARGAMASSA, CAPACIDADE DE PROJEÇÃO 2 M3/H, ALCANCE ATÉ 50 M, MOTOR ELÉTRICO POTÊNCIA 7,5 HP - CHP DIURNO. AF_06/2014</v>
          </cell>
          <cell r="C6746" t="str">
            <v>CHP</v>
          </cell>
          <cell r="D6746">
            <v>14.29</v>
          </cell>
        </row>
        <row r="6747">
          <cell r="A6747">
            <v>88434</v>
          </cell>
          <cell r="B6747" t="str">
            <v>PROJETOR DE ARGAMASSA, CAPACIDADE DE PROJEÇÃO 2 M3/H, ALCANCE ATÉ 50 M, MOTOR ELÉTRICO POTÊNCIA 7,5 HP - DEPRECIAÇÃO. AF_06/2014</v>
          </cell>
          <cell r="C6747" t="str">
            <v>H</v>
          </cell>
          <cell r="D6747">
            <v>4.8899999999999997</v>
          </cell>
        </row>
        <row r="6748">
          <cell r="A6748">
            <v>88435</v>
          </cell>
          <cell r="B6748" t="str">
            <v>PROJETOR DE ARGAMASSA, CAPACIDADE DE PROJEÇÃO 2 M3/H, ALCANCE ATÉ 50 M, MOTOR ELÉTRICO POTÊNCIA 7,5 HP - JUROS. AF_06/2014</v>
          </cell>
          <cell r="C6748" t="str">
            <v>H</v>
          </cell>
          <cell r="D6748">
            <v>1.1000000000000001</v>
          </cell>
        </row>
        <row r="6749">
          <cell r="A6749">
            <v>88436</v>
          </cell>
          <cell r="B6749" t="str">
            <v>PROJETOR DE ARGAMASSA, CAPACIDADE DE PROJEÇÃO 2 M3/H, ALCANCE ATÉ 50 M, MOTOR ELÉTRICO POTÊNCIA 7,5 HP - MANUTENÇÃO. AF_06/2014</v>
          </cell>
          <cell r="C6749" t="str">
            <v>H</v>
          </cell>
          <cell r="D6749">
            <v>5.35</v>
          </cell>
        </row>
        <row r="6750">
          <cell r="A6750">
            <v>88437</v>
          </cell>
          <cell r="B6750" t="str">
            <v>PROJETOR DE ARGAMASSA, CAPACIDADE DE PROJEÇÃO 2 M3/H, ALCANCE ATÉ 50 M, MOTOR ELÉTRICO POTÊNCIA 7,5 HP - MATERIAIS NA OPERAÇÃO. AF_06/2014</v>
          </cell>
          <cell r="C6750" t="str">
            <v>H</v>
          </cell>
          <cell r="D6750">
            <v>2.95</v>
          </cell>
        </row>
        <row r="6751">
          <cell r="A6751">
            <v>88438</v>
          </cell>
          <cell r="B6751" t="str">
            <v>PROJETOR DE ARGAMASSA, CAPACIDADE DE PROJEÇÃO 2 M3/H, ALCANCE ATÉ 50 M, MOTOR ELÉTRICO POTÊNCIA 7,5 HP - CHI DIURNO. AF_06/2014</v>
          </cell>
          <cell r="C6751" t="str">
            <v>CHI</v>
          </cell>
          <cell r="D6751">
            <v>5.99</v>
          </cell>
        </row>
        <row r="6752">
          <cell r="A6752">
            <v>88441</v>
          </cell>
          <cell r="B6752" t="str">
            <v>JARDINEIRO COM ENCARGOS COMPLEMENTARES</v>
          </cell>
          <cell r="C6752" t="str">
            <v>H</v>
          </cell>
          <cell r="D6752">
            <v>14.08</v>
          </cell>
        </row>
        <row r="6753">
          <cell r="A6753">
            <v>88470</v>
          </cell>
          <cell r="B6753" t="str">
            <v>CONTRAPISO AUTONIVELANTE, APLICADO SOBRE LAJE, NÃO ADERIDO, ESPESSURA 3CM. AF_06/2014</v>
          </cell>
          <cell r="C6753" t="str">
            <v>M2</v>
          </cell>
          <cell r="D6753">
            <v>20.27</v>
          </cell>
        </row>
        <row r="6754">
          <cell r="A6754">
            <v>88471</v>
          </cell>
          <cell r="B6754" t="str">
            <v>CONTRAPISO AUTONIVELANTE, APLICADO SOBRE LAJE, NÃO ADERIDO, ESPESSURA 4CM. AF_06/2014</v>
          </cell>
          <cell r="C6754" t="str">
            <v>M2</v>
          </cell>
          <cell r="D6754">
            <v>25.03</v>
          </cell>
        </row>
        <row r="6755">
          <cell r="A6755">
            <v>88472</v>
          </cell>
          <cell r="B6755" t="str">
            <v>CONTRAPISO AUTONIVELANTE, APLICADO SOBRE LAJE, NÃO ADERIDO, ESPESSURA 5CM. AF_06/2014</v>
          </cell>
          <cell r="C6755" t="str">
            <v>M2</v>
          </cell>
          <cell r="D6755">
            <v>28.77</v>
          </cell>
        </row>
        <row r="6756">
          <cell r="A6756">
            <v>88476</v>
          </cell>
          <cell r="B6756" t="str">
            <v>CONTRAPISO AUTONIVELANTE, APLICADO SOBRE LAJE, ADERIDO, ESPESSURA 2CM. AF_06/2014</v>
          </cell>
          <cell r="C6756" t="str">
            <v>M2</v>
          </cell>
          <cell r="D6756">
            <v>16.32</v>
          </cell>
        </row>
        <row r="6757">
          <cell r="A6757">
            <v>88477</v>
          </cell>
          <cell r="B6757" t="str">
            <v>CONTRAPISO AUTONIVELANTE, APLICADO SOBRE LAJE, ADERIDO, ESPESSURA 3CM. AF_06/2014</v>
          </cell>
          <cell r="C6757" t="str">
            <v>M2</v>
          </cell>
          <cell r="D6757">
            <v>22.44</v>
          </cell>
        </row>
        <row r="6758">
          <cell r="A6758">
            <v>88478</v>
          </cell>
          <cell r="B6758" t="str">
            <v>CONTRAPISO AUTONIVELANTE, APLICADO SOBRE LAJE, ADERIDO, ESPESSURA 4CM. AF_06/2014</v>
          </cell>
          <cell r="C6758" t="str">
            <v>M2</v>
          </cell>
          <cell r="D6758">
            <v>27.38</v>
          </cell>
        </row>
        <row r="6759">
          <cell r="A6759">
            <v>88482</v>
          </cell>
          <cell r="B6759" t="str">
            <v>APLICAÇÃO DE FUNDO SELADOR LÁTEX PVA EM TETO, UMA DEMÃO. AF_06/2014</v>
          </cell>
          <cell r="C6759" t="str">
            <v>M2</v>
          </cell>
          <cell r="D6759">
            <v>2.09</v>
          </cell>
        </row>
        <row r="6760">
          <cell r="A6760">
            <v>88483</v>
          </cell>
          <cell r="B6760" t="str">
            <v>APLICAÇÃO DE FUNDO SELADOR LÁTEX PVA EM PAREDES, UMA DEMÃO. AF_06/2014</v>
          </cell>
          <cell r="C6760" t="str">
            <v>M2</v>
          </cell>
          <cell r="D6760">
            <v>1.89</v>
          </cell>
        </row>
        <row r="6761">
          <cell r="A6761">
            <v>88484</v>
          </cell>
          <cell r="B6761" t="str">
            <v>APLICAÇÃO DE FUNDO SELADOR ACRÍLICO EM TETO, UMA DEMÃO. AF_06/2014</v>
          </cell>
          <cell r="C6761" t="str">
            <v>M2</v>
          </cell>
          <cell r="D6761">
            <v>1.82</v>
          </cell>
        </row>
        <row r="6762">
          <cell r="A6762">
            <v>88485</v>
          </cell>
          <cell r="B6762" t="str">
            <v>APLICAÇÃO DE FUNDO SELADOR ACRÍLICO EM PAREDES, UMA DEMÃO. AF_06/2014</v>
          </cell>
          <cell r="C6762" t="str">
            <v>M2</v>
          </cell>
          <cell r="D6762">
            <v>1.54</v>
          </cell>
        </row>
        <row r="6763">
          <cell r="A6763">
            <v>88486</v>
          </cell>
          <cell r="B6763" t="str">
            <v>APLICAÇÃO MANUAL DE PINTURA COM TINTA LÁTEX PVA EM TETO, DUAS DEMÃOS. AF_06/2014</v>
          </cell>
          <cell r="C6763" t="str">
            <v>M2</v>
          </cell>
          <cell r="D6763">
            <v>8.92</v>
          </cell>
        </row>
        <row r="6764">
          <cell r="A6764">
            <v>88487</v>
          </cell>
          <cell r="B6764" t="str">
            <v>APLICAÇÃO MANUAL DE PINTURA COM TINTA LÁTEX PVA EM PAREDES, DUAS DEMÃOS. AF_06/2014</v>
          </cell>
          <cell r="C6764" t="str">
            <v>M2</v>
          </cell>
          <cell r="D6764">
            <v>8.0299999999999994</v>
          </cell>
        </row>
        <row r="6765">
          <cell r="A6765">
            <v>88488</v>
          </cell>
          <cell r="B6765" t="str">
            <v>APLICAÇÃO MANUAL DE PINTURA COM TINTA LÁTEX ACRÍLICA EM TETO, DUAS DEMÃOS. AF_06/2014</v>
          </cell>
          <cell r="C6765" t="str">
            <v>M2</v>
          </cell>
          <cell r="D6765">
            <v>11.39</v>
          </cell>
        </row>
        <row r="6766">
          <cell r="A6766">
            <v>88489</v>
          </cell>
          <cell r="B6766" t="str">
            <v>APLICAÇÃO MANUAL DE PINTURA COM TINTA LÁTEX ACRÍLICA EM PAREDES, DUAS DEMÃOS. AF_06/2014</v>
          </cell>
          <cell r="C6766" t="str">
            <v>M2</v>
          </cell>
          <cell r="D6766">
            <v>10.119999999999999</v>
          </cell>
        </row>
        <row r="6767">
          <cell r="A6767">
            <v>88490</v>
          </cell>
          <cell r="B6767" t="str">
            <v>APLICAÇÃO MECÂNICA DE PINTURA COM TINTA LÁTEX PVA EM TETO, DUAS DEMÃOS. AF_06/2014</v>
          </cell>
          <cell r="C6767" t="str">
            <v>M2</v>
          </cell>
          <cell r="D6767">
            <v>6.72</v>
          </cell>
        </row>
        <row r="6768">
          <cell r="A6768">
            <v>88491</v>
          </cell>
          <cell r="B6768" t="str">
            <v>APLICAÇÃO MECÂNICA DE PINTURA COM TINTA LÁTEX PVA EM PAREDES, DUAS DEMÃOS. AF_06/2014</v>
          </cell>
          <cell r="C6768" t="str">
            <v>M2</v>
          </cell>
          <cell r="D6768">
            <v>6.49</v>
          </cell>
        </row>
        <row r="6769">
          <cell r="A6769">
            <v>88492</v>
          </cell>
          <cell r="B6769" t="str">
            <v>APLICAÇÃO MECÂNICA DE PINTURA COM TINTA LÁTEX ACRÍLICA EM TETO, DUAS DEMÃOS. AF_06/2014</v>
          </cell>
          <cell r="C6769" t="str">
            <v>M2</v>
          </cell>
          <cell r="D6769">
            <v>8.06</v>
          </cell>
        </row>
        <row r="6770">
          <cell r="A6770">
            <v>88493</v>
          </cell>
          <cell r="B6770" t="str">
            <v>APLICAÇÃO MECÂNICA DE PINTURA COM TINTA LÁTEX ACRÍLICA EM PAREDES, DUAS DEMÃOS. AF_06/2014</v>
          </cell>
          <cell r="C6770" t="str">
            <v>M2</v>
          </cell>
          <cell r="D6770">
            <v>7.73</v>
          </cell>
        </row>
        <row r="6771">
          <cell r="A6771">
            <v>88494</v>
          </cell>
          <cell r="B6771" t="str">
            <v>APLICAÇÃO E LIXAMENTO DE MASSA LÁTEX EM TETO, UMA DEMÃO. AF_06/2014</v>
          </cell>
          <cell r="C6771" t="str">
            <v>M2</v>
          </cell>
          <cell r="D6771">
            <v>13.36</v>
          </cell>
        </row>
        <row r="6772">
          <cell r="A6772">
            <v>88495</v>
          </cell>
          <cell r="B6772" t="str">
            <v>APLICAÇÃO E LIXAMENTO DE MASSA LÁTEX EM PAREDES, UMA DEMÃO. AF_06/2014</v>
          </cell>
          <cell r="C6772" t="str">
            <v>M2</v>
          </cell>
          <cell r="D6772">
            <v>7.31</v>
          </cell>
        </row>
        <row r="6773">
          <cell r="A6773">
            <v>88496</v>
          </cell>
          <cell r="B6773" t="str">
            <v>APLICAÇÃO E LIXAMENTO DE MASSA LÁTEX EM TETO, DUAS DEMÃOS. AF_06/2014</v>
          </cell>
          <cell r="C6773" t="str">
            <v>M2</v>
          </cell>
          <cell r="D6773">
            <v>18.170000000000002</v>
          </cell>
        </row>
        <row r="6774">
          <cell r="A6774">
            <v>88497</v>
          </cell>
          <cell r="B6774" t="str">
            <v>APLICAÇÃO E LIXAMENTO DE MASSA LÁTEX EM PAREDES, DUAS DEMÃOS. AF_06/2014</v>
          </cell>
          <cell r="C6774" t="str">
            <v>M2</v>
          </cell>
          <cell r="D6774">
            <v>10.08</v>
          </cell>
        </row>
        <row r="6775">
          <cell r="A6775">
            <v>88503</v>
          </cell>
          <cell r="B6775" t="str">
            <v>CAIXA D´ÁGUA EM POLIETILENO, 1000 LITROS, COM ACESSÓRIOS</v>
          </cell>
          <cell r="C6775" t="str">
            <v>UN</v>
          </cell>
          <cell r="D6775">
            <v>641.21</v>
          </cell>
        </row>
        <row r="6776">
          <cell r="A6776">
            <v>88504</v>
          </cell>
          <cell r="B6776" t="str">
            <v>CAIXA D´AGUA EM POLIETILENO, 500 LITROS, COM ACESSÓRIOS</v>
          </cell>
          <cell r="C6776" t="str">
            <v>UN</v>
          </cell>
          <cell r="D6776">
            <v>524.47</v>
          </cell>
        </row>
        <row r="6777">
          <cell r="A6777">
            <v>88543</v>
          </cell>
          <cell r="B6777" t="str">
            <v>ARMACAO SECUNDARIA OU REX COMPLETA PARA TRESLINHAS-FORNECIMENTO E INSTALACAO.</v>
          </cell>
          <cell r="C6777" t="str">
            <v>UN</v>
          </cell>
          <cell r="D6777">
            <v>122.16</v>
          </cell>
        </row>
        <row r="6778">
          <cell r="A6778">
            <v>88544</v>
          </cell>
          <cell r="B6778" t="str">
            <v>ARMACAO SECUNDARIA OU REX COMPLETA PARA DUAS LINHAS-FORNECIMENTO E INSTALACAO.</v>
          </cell>
          <cell r="C6778" t="str">
            <v>UN</v>
          </cell>
          <cell r="D6778">
            <v>77.06</v>
          </cell>
        </row>
        <row r="6779">
          <cell r="A6779">
            <v>88545</v>
          </cell>
          <cell r="B6779" t="str">
            <v>ARMACAO SECUNDARIA OU REX COMPLETA PARA QUATRO LINHAS-FORNECIMENTO E INSTALACAO.</v>
          </cell>
          <cell r="C6779" t="str">
            <v>UN</v>
          </cell>
          <cell r="D6779">
            <v>141.55000000000001</v>
          </cell>
        </row>
        <row r="6780">
          <cell r="A6780">
            <v>88547</v>
          </cell>
          <cell r="B6780" t="str">
            <v>CHAVE DE BOIA AUTOMÁTICA SUPERIOR 10A/250V - FORNECIMENTO E INSTALACAO</v>
          </cell>
          <cell r="C6780" t="str">
            <v>UN</v>
          </cell>
          <cell r="D6780">
            <v>70.95</v>
          </cell>
        </row>
        <row r="6781">
          <cell r="A6781">
            <v>88548</v>
          </cell>
          <cell r="B6781" t="str">
            <v>DRAGAGEM (C/ ESCAVADEIRA DRAG LINE DE ARRASTE 140HP)</v>
          </cell>
          <cell r="C6781" t="str">
            <v>M3</v>
          </cell>
          <cell r="D6781">
            <v>26.82</v>
          </cell>
        </row>
        <row r="6782">
          <cell r="A6782">
            <v>88549</v>
          </cell>
          <cell r="B6782" t="str">
            <v>FORNECIMENTO E ASSENTAMENTO DE BRITA 2-DRENOS E FILTROS   MM</v>
          </cell>
          <cell r="C6782" t="str">
            <v>M3</v>
          </cell>
          <cell r="D6782">
            <v>66.23</v>
          </cell>
        </row>
        <row r="6783">
          <cell r="A6783">
            <v>88569</v>
          </cell>
          <cell r="B6783" t="str">
            <v>ESPARGIDOR DE ASFALTO PRESSURIZADO COM TANQUE DE 2500 L, REBOCÁVEL COM MOTOR A GASOLINA POTÊNCIA 3,4 HP - DEPRECIAÇÃO. AF_07/2014</v>
          </cell>
          <cell r="C6783" t="str">
            <v>H</v>
          </cell>
          <cell r="D6783">
            <v>2.16</v>
          </cell>
        </row>
        <row r="6784">
          <cell r="A6784">
            <v>88570</v>
          </cell>
          <cell r="B6784" t="str">
            <v>ESPARGIDOR DE ASFALTO PRESSURIZADO COM TANQUE DE 2500 L, REBOCÁVEL COM MOTOR A GASOLINA POTÊNCIA 3,4 HP - JUROS. AF_07/2014</v>
          </cell>
          <cell r="C6784" t="str">
            <v>H</v>
          </cell>
          <cell r="D6784">
            <v>0.73</v>
          </cell>
        </row>
        <row r="6785">
          <cell r="A6785">
            <v>88571</v>
          </cell>
          <cell r="B6785" t="str">
            <v>SABONETEIRA DE SOBREPOR (FIXADA NA PAREDE), TIPO CONCHA, EM ACO INOXIDAVEL - FORNECIMENTO E INSTALACAO</v>
          </cell>
          <cell r="C6785" t="str">
            <v>UN</v>
          </cell>
          <cell r="D6785">
            <v>47.1</v>
          </cell>
        </row>
        <row r="6786">
          <cell r="A6786">
            <v>88597</v>
          </cell>
          <cell r="B6786" t="str">
            <v>DESENHISTA DETALHISTA COM ENCARGOS COMPLEMENTARES</v>
          </cell>
          <cell r="C6786" t="str">
            <v>H</v>
          </cell>
          <cell r="D6786">
            <v>22.27</v>
          </cell>
        </row>
        <row r="6787">
          <cell r="A6787">
            <v>88626</v>
          </cell>
          <cell r="B6787" t="str">
            <v>ARGAMASSA TRAÇO 1:0,5:4,5 (CIMENTO, CAL E AREIA MÉDIA), PREPARO MECÂNICO COM BETONEIRA 400 L. AF_08/2014</v>
          </cell>
          <cell r="C6787" t="str">
            <v>M3</v>
          </cell>
          <cell r="D6787">
            <v>326.13</v>
          </cell>
        </row>
        <row r="6788">
          <cell r="A6788">
            <v>88627</v>
          </cell>
          <cell r="B6788" t="str">
            <v>ARGAMASSA TRAÇO 1:0,5:4,5 (CIMENTO, CAL E AREIA MÉDIA) PARA ASSENTAMENTO DE ALVENARIA, PREPARO MANUAL. AF_08/2014</v>
          </cell>
          <cell r="C6788" t="str">
            <v>M3</v>
          </cell>
          <cell r="D6788">
            <v>386.34</v>
          </cell>
        </row>
        <row r="6789">
          <cell r="A6789">
            <v>88628</v>
          </cell>
          <cell r="B6789" t="str">
            <v>ARGAMASSA TRAÇO 1:3 (CIMENTO E AREIA MÉDIA), PREPARO MECÂNICO COM BETONEIRA 400 L. AF_08/2014</v>
          </cell>
          <cell r="C6789" t="str">
            <v>M3</v>
          </cell>
          <cell r="D6789">
            <v>335.76</v>
          </cell>
        </row>
        <row r="6790">
          <cell r="A6790">
            <v>88629</v>
          </cell>
          <cell r="B6790" t="str">
            <v>ARGAMASSA TRAÇO 1:3 (CIMENTO E AREIA MÉDIA), PREPARO MANUAL. AF_08/2014</v>
          </cell>
          <cell r="C6790" t="str">
            <v>M3</v>
          </cell>
          <cell r="D6790">
            <v>400.06</v>
          </cell>
        </row>
        <row r="6791">
          <cell r="A6791">
            <v>88630</v>
          </cell>
          <cell r="B6791" t="str">
            <v>ARGAMASSA TRAÇO 1:4 (CIMENTO E AREIA MÉDIA), PREPARO MECÂNICO COM BETONEIRA 400 L. AF_08/2014</v>
          </cell>
          <cell r="C6791" t="str">
            <v>M3</v>
          </cell>
          <cell r="D6791">
            <v>298.25</v>
          </cell>
        </row>
        <row r="6792">
          <cell r="A6792">
            <v>88631</v>
          </cell>
          <cell r="B6792" t="str">
            <v>ARGAMASSA TRAÇO 1:4 (CIMENTO E AREIA MÉDIA), PREPARO MANUAL. AF_08/2014</v>
          </cell>
          <cell r="C6792" t="str">
            <v>M3</v>
          </cell>
          <cell r="D6792">
            <v>364.89</v>
          </cell>
        </row>
        <row r="6793">
          <cell r="A6793">
            <v>88648</v>
          </cell>
          <cell r="B6793" t="str">
            <v>RODAPÉ CERÂMICO DE 7CM DE ALTURA COM PLACAS TIPO ESMALTADA EXTRA  DE DIMENSÕES 35X35CM. AF_06/2014</v>
          </cell>
          <cell r="C6793" t="str">
            <v>M</v>
          </cell>
          <cell r="D6793">
            <v>3.92</v>
          </cell>
        </row>
        <row r="6794">
          <cell r="A6794">
            <v>88649</v>
          </cell>
          <cell r="B6794" t="str">
            <v>RODAPÉ CERÂMICO DE 7CM DE ALTURA COM PLACAS TIPO ESMALTADA EXTRA DE DIMENSÕES 45X45CM. AF_06/2014</v>
          </cell>
          <cell r="C6794" t="str">
            <v>M</v>
          </cell>
          <cell r="D6794">
            <v>4.37</v>
          </cell>
        </row>
        <row r="6795">
          <cell r="A6795">
            <v>88650</v>
          </cell>
          <cell r="B6795" t="str">
            <v>RODAPÉ CERÂMICO DE 7CM DE ALTURA COM PLACAS TIPO ESMALTADA EXTRA DE DIMENSÕES 60X60CM. AF_06/2014</v>
          </cell>
          <cell r="C6795" t="str">
            <v>M</v>
          </cell>
          <cell r="D6795">
            <v>7.92</v>
          </cell>
        </row>
        <row r="6796">
          <cell r="A6796">
            <v>88715</v>
          </cell>
          <cell r="B6796" t="str">
            <v>ARGAMASSA TRAÇO 1:2:9 (CIMENTO, CAL E AREIA MÉDIA) PARA EMBOÇO/MASSA ÚNICA/ASSENTAMENTO DE ALVENARIA DE VEDAÇÃO, PREPARO MECÂNICO COM BETONEIRA 400 L. AF_09/2014</v>
          </cell>
          <cell r="C6796" t="str">
            <v>M3</v>
          </cell>
          <cell r="D6796">
            <v>333.49</v>
          </cell>
        </row>
        <row r="6797">
          <cell r="A6797">
            <v>88786</v>
          </cell>
          <cell r="B6797" t="str">
            <v>REVESTIMENTO CERÂMICO PARA PAREDES EXTERNAS EM PASTILHAS DE PORCELANA 2,5 X 2,5 CM (PLACAS DE 30 X 30 CM), ALINHADAS A PRUMO, APLICADO EM PANOS COM VÃOS. AF_10/2014</v>
          </cell>
          <cell r="C6797" t="str">
            <v>M2</v>
          </cell>
          <cell r="D6797">
            <v>182.72</v>
          </cell>
        </row>
        <row r="6798">
          <cell r="A6798">
            <v>88787</v>
          </cell>
          <cell r="B6798" t="str">
            <v>REVESTIMENTO CERÂMICO PARA PAREDES EXTERNAS EM PASTILHAS DE PORCELANA 2,5 X 2,5 CM (PLACAS DE 30 X 30 CM), ALINHADAS A PRUMO, APLICADO EM PANOS SEM VÃOS. AF_10/2014</v>
          </cell>
          <cell r="C6798" t="str">
            <v>M2</v>
          </cell>
          <cell r="D6798">
            <v>168.74</v>
          </cell>
        </row>
        <row r="6799">
          <cell r="A6799">
            <v>88788</v>
          </cell>
          <cell r="B6799" t="str">
            <v>REVESTIMENTO CERÂMICO PARA PAREDES EXTERNAS EM PASTILHAS DE PORCELANA 2,5 X 2,5 CM (PLACAS DE 30 X 30 CM), ALINHADAS A PRUMO, APLICADO EM SUPERFÍCIES EXTERNAS DA SACADA. AF_10/2014</v>
          </cell>
          <cell r="C6799" t="str">
            <v>M2</v>
          </cell>
          <cell r="D6799">
            <v>176.91</v>
          </cell>
        </row>
        <row r="6800">
          <cell r="A6800">
            <v>88789</v>
          </cell>
          <cell r="B6800" t="str">
            <v>REVESTIMENTO CERÂMICO PARA PAREDES EXTERNAS EM PASTILHAS DE PORCELANA 2,5 X 2,5 CM (PLACAS DE 30 X 30 CM), ALINHADAS A PRUMO, APLICADO EM SUPERFÍCIES INTERNAS DA SACADA. AF_10/2014</v>
          </cell>
          <cell r="C6800" t="str">
            <v>M2</v>
          </cell>
          <cell r="D6800">
            <v>211.12</v>
          </cell>
        </row>
        <row r="6801">
          <cell r="A6801">
            <v>88826</v>
          </cell>
          <cell r="B6801" t="str">
            <v>BETONEIRA CAPACIDADE NOMINAL DE 400 L, CAPACIDADE DE MISTURA 280 L, MOTOR ELÉTRICO TRIFÁSICO POTÊNCIA DE 2 CV, SEM CARREGADOR - DEPRECIAÇÃO. AF_10/2014</v>
          </cell>
          <cell r="C6801" t="str">
            <v>H</v>
          </cell>
          <cell r="D6801">
            <v>0.22</v>
          </cell>
        </row>
        <row r="6802">
          <cell r="A6802">
            <v>88827</v>
          </cell>
          <cell r="B6802" t="str">
            <v>BETONEIRA CAPACIDADE NOMINAL DE 400 L, CAPACIDADE DE MISTURA 280 L, MOTOR ELÉTRICO TRIFÁSICO POTÊNCIA DE 2 CV, SEM CARREGADOR - JUROS. AF_10/2014</v>
          </cell>
          <cell r="C6802" t="str">
            <v>H</v>
          </cell>
          <cell r="D6802">
            <v>0.05</v>
          </cell>
        </row>
        <row r="6803">
          <cell r="A6803">
            <v>88828</v>
          </cell>
          <cell r="B6803" t="str">
            <v>BETONEIRA CAPACIDADE NOMINAL DE 400 L, CAPACIDADE DE MISTURA 280 L, MOTOR ELÉTRICO TRIFÁSICO POTÊNCIA DE 2 CV, SEM CARREGADOR - MANUTENÇÃO. AF_10/2014</v>
          </cell>
          <cell r="C6803" t="str">
            <v>H</v>
          </cell>
          <cell r="D6803">
            <v>0.21</v>
          </cell>
        </row>
        <row r="6804">
          <cell r="A6804">
            <v>88829</v>
          </cell>
          <cell r="B6804" t="str">
            <v>BETONEIRA CAPACIDADE NOMINAL DE 400 L, CAPACIDADE DE MISTURA 280 L, MOTOR ELÉTRICO TRIFÁSICO POTÊNCIA DE 2 CV, SEM CARREGADOR - MATERIAIS NA OPERAÇÃO. AF_10/2014</v>
          </cell>
          <cell r="C6804" t="str">
            <v>H</v>
          </cell>
          <cell r="D6804">
            <v>0.77</v>
          </cell>
        </row>
        <row r="6805">
          <cell r="A6805">
            <v>88830</v>
          </cell>
          <cell r="B6805" t="str">
            <v>BETONEIRA CAPACIDADE NOMINAL DE 400 L, CAPACIDADE DE MISTURA 280 L, MOTOR ELÉTRICO TRIFÁSICO POTÊNCIA DE 2 CV, SEM CARREGADOR - CHP DIURNO. AF_10/2014</v>
          </cell>
          <cell r="C6805" t="str">
            <v>CHP</v>
          </cell>
          <cell r="D6805">
            <v>1.25</v>
          </cell>
        </row>
        <row r="6806">
          <cell r="A6806">
            <v>88831</v>
          </cell>
          <cell r="B6806" t="str">
            <v>BETONEIRA CAPACIDADE NOMINAL DE 400 L, CAPACIDADE DE MISTURA 280 L, MOTOR ELÉTRICO TRIFÁSICO POTÊNCIA DE 2 CV, SEM CARREGADOR - CHI DIURNO. AF_10/2014</v>
          </cell>
          <cell r="C6806" t="str">
            <v>CHI</v>
          </cell>
          <cell r="D6806">
            <v>0.27</v>
          </cell>
        </row>
        <row r="6807">
          <cell r="A6807">
            <v>88832</v>
          </cell>
          <cell r="B6807" t="str">
            <v>ESCAVADEIRA HIDRÁULICA SOBRE ESTEIRAS, CAÇAMBA 0,80 M3, PESO OPERACIONAL 17,8 T, POTÊNCIA LÍQUIDA 110 HP - DEPRECIAÇÃO. AF_10/2014</v>
          </cell>
          <cell r="C6807" t="str">
            <v>H</v>
          </cell>
          <cell r="D6807">
            <v>22.44</v>
          </cell>
        </row>
        <row r="6808">
          <cell r="A6808">
            <v>88834</v>
          </cell>
          <cell r="B6808" t="str">
            <v>ESCAVADEIRA HIDRÁULICA SOBRE ESTEIRAS, CAÇAMBA 0,80 M3, PESO OPERACIONAL 17,8 T, POTÊNCIA LÍQUIDA 110 HP - JUROS. AF_10/2014</v>
          </cell>
          <cell r="C6808" t="str">
            <v>H</v>
          </cell>
          <cell r="D6808">
            <v>5.77</v>
          </cell>
        </row>
        <row r="6809">
          <cell r="A6809">
            <v>88835</v>
          </cell>
          <cell r="B6809" t="str">
            <v>ESCAVADEIRA HIDRÁULICA SOBRE ESTEIRAS, CAÇAMBA 0,80 M3, PESO OPERACIONAL 17,8 T, POTÊNCIA LÍQUIDA 110 HP - MANUTENÇÃO. AF_10/2014</v>
          </cell>
          <cell r="C6809" t="str">
            <v>H</v>
          </cell>
          <cell r="D6809">
            <v>28.05</v>
          </cell>
        </row>
        <row r="6810">
          <cell r="A6810">
            <v>88836</v>
          </cell>
          <cell r="B6810" t="str">
            <v>ESCAVADEIRA HIDRÁULICA SOBRE ESTEIRAS, CAÇAMBA 0,80 M3, PESO OPERACIONAL 17,8 T, POTÊNCIA LÍQUIDA 110 HP - MATERIAIS NA OPERAÇÃO. AF_10/2014</v>
          </cell>
          <cell r="C6810" t="str">
            <v>H</v>
          </cell>
          <cell r="D6810">
            <v>53.76</v>
          </cell>
        </row>
        <row r="6811">
          <cell r="A6811">
            <v>88839</v>
          </cell>
          <cell r="B6811" t="str">
            <v>TRATOR DE ESTEIRAS, POTÊNCIA 125 HP, PESO OPERACIONAL 12,9 T, COM LÂMINA 2,7 M3 - DEPRECIAÇÃO. AF_10/2014</v>
          </cell>
          <cell r="C6811" t="str">
            <v>H</v>
          </cell>
          <cell r="D6811">
            <v>16.63</v>
          </cell>
        </row>
        <row r="6812">
          <cell r="A6812">
            <v>88840</v>
          </cell>
          <cell r="B6812" t="str">
            <v>TRATOR DE ESTEIRAS, POTÊNCIA 125 HP, PESO OPERACIONAL 12,9 T, COM LÂMINA 2,7 M3 - JUROS. AF_10/2014</v>
          </cell>
          <cell r="C6812" t="str">
            <v>H</v>
          </cell>
          <cell r="D6812">
            <v>7.11</v>
          </cell>
        </row>
        <row r="6813">
          <cell r="A6813">
            <v>88841</v>
          </cell>
          <cell r="B6813" t="str">
            <v>TRATOR DE ESTEIRAS, POTÊNCIA 125 HP, PESO OPERACIONAL 12,9 T, COM LÂMINA 2,7 M3 - MANUTENÇÃO. AF_10/2014</v>
          </cell>
          <cell r="C6813" t="str">
            <v>H</v>
          </cell>
          <cell r="D6813">
            <v>29.73</v>
          </cell>
        </row>
        <row r="6814">
          <cell r="A6814">
            <v>88842</v>
          </cell>
          <cell r="B6814" t="str">
            <v>TRATOR DE ESTEIRAS, POTÊNCIA 125 HP, PESO OPERACIONAL 12,9 T, COM LÂMINA 2,7 M3 - MATERIAIS NA OPERAÇÃO. AF_10/2014</v>
          </cell>
          <cell r="C6814" t="str">
            <v>H</v>
          </cell>
          <cell r="D6814">
            <v>61.11</v>
          </cell>
        </row>
        <row r="6815">
          <cell r="A6815">
            <v>88843</v>
          </cell>
          <cell r="B6815" t="str">
            <v>TRATOR DE ESTEIRAS, POTÊNCIA 125 HP, PESO OPERACIONAL 12,9 T, COM LÂMINA 2,7 M3 - CHP DIURNO. AF_10/2014</v>
          </cell>
          <cell r="C6815" t="str">
            <v>CHP</v>
          </cell>
          <cell r="D6815">
            <v>130.34</v>
          </cell>
        </row>
        <row r="6816">
          <cell r="A6816">
            <v>88844</v>
          </cell>
          <cell r="B6816" t="str">
            <v>TRATOR DE ESTEIRAS, POTÊNCIA 125 HP, PESO OPERACIONAL 12,9 T, COM LÂMINA 2,7 M3 - CHI DIURNO. AF_10/2014</v>
          </cell>
          <cell r="C6816" t="str">
            <v>CHI</v>
          </cell>
          <cell r="D6816">
            <v>39.5</v>
          </cell>
        </row>
        <row r="6817">
          <cell r="A6817">
            <v>88847</v>
          </cell>
          <cell r="B6817" t="str">
            <v>USINA DE LAMA ASFÁLTICA, PROD 30 A 50 T/H, SILO DE AGREGADO 7 M3, RESERVATÓRIOS PARA EMULSÃO E ÁGUA DE 2,3 M3 CADA, MISTURADOR TIPO PUG MILL A SER MONTADO SOBRE CAMINHÃO - DEPRECIAÇÃO. AF_10/2014</v>
          </cell>
          <cell r="C6817" t="str">
            <v>H</v>
          </cell>
          <cell r="D6817">
            <v>12.78</v>
          </cell>
        </row>
        <row r="6818">
          <cell r="A6818">
            <v>88848</v>
          </cell>
          <cell r="B6818" t="str">
            <v>USINA DE LAMA ASFÁLTICA, PROD 30 A 50 T/H, SILO DE AGREGADO 7 M3, RESERVATÓRIOS PARA EMULSÃO E ÁGUA DE 2,3 M3 CADA, MISTURADOR TIPO PUG MILL A SER MONTADO SOBRE CAMINHÃO - JUROS. AF_10/2014</v>
          </cell>
          <cell r="C6818" t="str">
            <v>H</v>
          </cell>
          <cell r="D6818">
            <v>5.0999999999999996</v>
          </cell>
        </row>
        <row r="6819">
          <cell r="A6819">
            <v>88853</v>
          </cell>
          <cell r="B6819" t="str">
            <v>MOTOBOMBA CENTRÍFUGA, MOTOR A GASOLINA, POTÊNCIA 5,42 HP, BOCAIS 1 1/2" X 1", DIÂMETRO ROTOR 143 MM HM/Q = 6 MCA / 16,8 M3/H A 38 MCA / 6,6 M3/H - DEPRECIAÇÃO. AF_06/2014</v>
          </cell>
          <cell r="C6819" t="str">
            <v>H</v>
          </cell>
          <cell r="D6819">
            <v>0.13</v>
          </cell>
        </row>
        <row r="6820">
          <cell r="A6820">
            <v>88854</v>
          </cell>
          <cell r="B6820" t="str">
            <v>MOTOBOMBA CENTRÍFUGA, MOTOR A GASOLINA, POTÊNCIA 5,42 HP, BOCAIS 1 1/2" X 1", DIÂMETRO ROTOR 143 MM HM/Q = 6 MCA / 16,8 M3/H A 38 MCA / 6,6 M3/H - JUROS. AF_06/2014</v>
          </cell>
          <cell r="C6820" t="str">
            <v>H</v>
          </cell>
          <cell r="D6820">
            <v>0.02</v>
          </cell>
        </row>
        <row r="6821">
          <cell r="A6821">
            <v>88855</v>
          </cell>
          <cell r="B6821" t="str">
            <v>GRADE DE DISCO CONTROLE REMOTO REBOCÁVEL, COM 24 DISCOS 24 X 6 MM COM PNEUS PARA TRANSPORTE - DEPRECIAÇÃO. AF_06/2014</v>
          </cell>
          <cell r="C6821" t="str">
            <v>H</v>
          </cell>
          <cell r="D6821">
            <v>1.54</v>
          </cell>
        </row>
        <row r="6822">
          <cell r="A6822">
            <v>88856</v>
          </cell>
          <cell r="B6822" t="str">
            <v>GRADE DE DISCO CONTROLE REMOTO REBOCÁVEL, COM 24 DISCOS 24 X 6 MM COM PNEUS PARA TRANSPORTE - JUROS. AF_06/2014</v>
          </cell>
          <cell r="C6822" t="str">
            <v>H</v>
          </cell>
          <cell r="D6822">
            <v>0.41</v>
          </cell>
        </row>
        <row r="6823">
          <cell r="A6823">
            <v>88857</v>
          </cell>
          <cell r="B6823" t="str">
            <v>RETROESCAVADEIRA SOBRE RODAS COM CARREGADEIRA, TRAÇÃO 4X4, POTÊNCIA LÍQ. 88 HP, CAÇAMBA CARREG. CAP. MÍN. 1 M3, CAÇAMBA RETRO CAP. 0,26 M3, PESO OPERACIONAL MÍN. 6.674 KG, PROFUNDIDADE ESCAVAÇÃO MÁX. 4,37 M - DEPRECIAÇÃO. AF_06/2014</v>
          </cell>
          <cell r="C6823" t="str">
            <v>H</v>
          </cell>
          <cell r="D6823">
            <v>13.64</v>
          </cell>
        </row>
        <row r="6824">
          <cell r="A6824">
            <v>88858</v>
          </cell>
          <cell r="B6824" t="str">
            <v>RETROESCAVADEIRA SOBRE RODAS COM CARREGADEIRA, TRAÇÃO 4X4, POTÊNCIA LÍQ. 88 HP, CAÇAMBA CARREG. CAP. MÍN. 1 M3, CAÇAMBA RETRO CAP. 0,26 M3, PESO OPERACIONAL MÍN. 6.674 KG, PROFUNDIDADE ESCAVAÇÃO MÁX. 4,37 M - JUROS. AF_06/2014</v>
          </cell>
          <cell r="C6824" t="str">
            <v>H</v>
          </cell>
          <cell r="D6824">
            <v>3.5</v>
          </cell>
        </row>
        <row r="6825">
          <cell r="A6825">
            <v>88859</v>
          </cell>
          <cell r="B6825" t="str">
            <v>RETROESCAVADEIRA SOBRE RODAS COM CARREGADEIRA, TRAÇÃO 4X2, POTÊNCIA LÍQ. 79 HP, CAÇAMBA CARREG. CAP. MÍN. 1 M3, CAÇAMBA RETRO CAP. 0,20 M3, PESO OPERACIONAL MÍN. 6.570 KG, PROFUNDIDADE ESCAVAÇÃO MÁX. 4,37 M - DEPRECIAÇÃO. AF_06/2014</v>
          </cell>
          <cell r="C6825" t="str">
            <v>H</v>
          </cell>
          <cell r="D6825">
            <v>12.13</v>
          </cell>
        </row>
        <row r="6826">
          <cell r="A6826">
            <v>88860</v>
          </cell>
          <cell r="B6826" t="str">
            <v>RETROESCAVADEIRA SOBRE RODAS COM CARREGADEIRA, TRAÇÃO 4X2, POTÊNCIA LÍQ. 79 HP, CAÇAMBA CARREG. CAP. MÍN. 1 M3, CAÇAMBA RETRO CAP. 0,20 M3, PESO OPERACIONAL MÍN. 6.570 KG, PROFUNDIDADE ESCAVAÇÃO MÁX. 4,37 M - JUROS. AF_06/2014</v>
          </cell>
          <cell r="C6826" t="str">
            <v>H</v>
          </cell>
          <cell r="D6826">
            <v>3.11</v>
          </cell>
        </row>
        <row r="6827">
          <cell r="A6827">
            <v>88900</v>
          </cell>
          <cell r="B6827" t="str">
            <v>ESCAVADEIRA HIDRÁULICA SOBRE ESTEIRAS, CAÇAMBA 1,20 M3, PESO OPERACIONAL 21 T, POTÊNCIA BRUTA 155 HP - DEPRECIAÇÃO. AF_06/2014</v>
          </cell>
          <cell r="C6827" t="str">
            <v>H</v>
          </cell>
          <cell r="D6827">
            <v>26.16</v>
          </cell>
        </row>
        <row r="6828">
          <cell r="A6828">
            <v>88902</v>
          </cell>
          <cell r="B6828" t="str">
            <v>ESCAVADEIRA HIDRÁULICA SOBRE ESTEIRAS, CAÇAMBA 1,20 M3, PESO OPERACIONAL 21 T, POTÊNCIA BRUTA 155 HP - JUROS. AF_06/2014</v>
          </cell>
          <cell r="C6828" t="str">
            <v>H</v>
          </cell>
          <cell r="D6828">
            <v>6.72</v>
          </cell>
        </row>
        <row r="6829">
          <cell r="A6829">
            <v>88903</v>
          </cell>
          <cell r="B6829" t="str">
            <v>ESCAVADEIRA HIDRÁULICA SOBRE ESTEIRAS, CAÇAMBA 1,20 M3, PESO OPERACIONAL 21 T, POTÊNCIA BRUTA 155 HP - MANUTENÇÃO. AF_06/2014</v>
          </cell>
          <cell r="C6829" t="str">
            <v>H</v>
          </cell>
          <cell r="D6829">
            <v>32.700000000000003</v>
          </cell>
        </row>
        <row r="6830">
          <cell r="A6830">
            <v>88904</v>
          </cell>
          <cell r="B6830" t="str">
            <v>ESCAVADEIRA HIDRÁULICA SOBRE ESTEIRAS, CAÇAMBA 1,20 M3, PESO OPERACIONAL 21 T, POTÊNCIA BRUTA 155 HP - MATERIAIS NA OPERAÇÃO. AF_06/2014</v>
          </cell>
          <cell r="C6830" t="str">
            <v>H</v>
          </cell>
          <cell r="D6830">
            <v>75.739999999999995</v>
          </cell>
        </row>
        <row r="6831">
          <cell r="A6831">
            <v>88907</v>
          </cell>
          <cell r="B6831" t="str">
            <v>ESCAVADEIRA HIDRÁULICA SOBRE ESTEIRAS, CAÇAMBA 1,20 M3, PESO OPERACIONAL 21 T, POTÊNCIA BRUTA 155 HP - CHP DIURNO. AF_06/2014</v>
          </cell>
          <cell r="C6831" t="str">
            <v>CHP</v>
          </cell>
          <cell r="D6831">
            <v>158.13999999999999</v>
          </cell>
        </row>
        <row r="6832">
          <cell r="A6832">
            <v>88908</v>
          </cell>
          <cell r="B6832" t="str">
            <v>ESCAVADEIRA HIDRÁULICA SOBRE ESTEIRAS, CAÇAMBA 1,20 M3, PESO OPERACIONAL 21 T, POTÊNCIA BRUTA 155 HP - CHI DIURNO. AF_06/2014</v>
          </cell>
          <cell r="C6832" t="str">
            <v>CHI</v>
          </cell>
          <cell r="D6832">
            <v>49.7</v>
          </cell>
        </row>
        <row r="6833">
          <cell r="A6833">
            <v>89009</v>
          </cell>
          <cell r="B6833" t="str">
            <v>TRATOR DE ESTEIRAS, POTÊNCIA 150 HP, PESO OPERACIONAL 16,7 T, COM RODA MOTRIZ ELEVADA E LÂMINA 3,18 M3 - DEPRECIAÇÃO. AF_06/2014</v>
          </cell>
          <cell r="C6833" t="str">
            <v>H</v>
          </cell>
          <cell r="D6833">
            <v>20.6</v>
          </cell>
        </row>
        <row r="6834">
          <cell r="A6834">
            <v>89010</v>
          </cell>
          <cell r="B6834" t="str">
            <v>TRATOR DE ESTEIRAS, POTÊNCIA 150 HP, PESO OPERACIONAL 16,7 T, COM RODA MOTRIZ ELEVADA E LÂMINA 3,18 M3 - JUROS. AF_06/2014</v>
          </cell>
          <cell r="C6834" t="str">
            <v>H</v>
          </cell>
          <cell r="D6834">
            <v>8.81</v>
          </cell>
        </row>
        <row r="6835">
          <cell r="A6835">
            <v>89011</v>
          </cell>
          <cell r="B6835" t="str">
            <v>RETROESCAVADEIRA SOBRE RODAS COM CARREGADEIRA, TRAÇÃO 4X4, POTÊNCIA LÍQ. 72 HP, CAÇAMBA CARREG. CAP. MÍN. 0,79 M3, CAÇAMBA RETRO CAP. 0,18 M3, PESO OPERACIONAL MÍN. 7.140 KG, PROFUNDIDADE ESCAVAÇÃO MÁX. 4,50 M - DEPRECIAÇÃO. AF_06/2014</v>
          </cell>
          <cell r="C6835" t="str">
            <v>H</v>
          </cell>
          <cell r="D6835">
            <v>13.16</v>
          </cell>
        </row>
        <row r="6836">
          <cell r="A6836">
            <v>89012</v>
          </cell>
          <cell r="B6836" t="str">
            <v>RETROESCAVADEIRA SOBRE RODAS COM CARREGADEIRA, TRAÇÃO 4X4, POTÊNCIA LÍQ. 72 HP, CAÇAMBA CARREG. CAP. MÍN. 0,79 M3, CAÇAMBA RETRO CAP. 0,18 M3, PESO OPERACIONAL MÍN. 7.140 KG, PROFUNDIDADE ESCAVAÇÃO MÁX. 4,50 M - JUROS. AF_06/2014</v>
          </cell>
          <cell r="C6836" t="str">
            <v>H</v>
          </cell>
          <cell r="D6836">
            <v>3.38</v>
          </cell>
        </row>
        <row r="6837">
          <cell r="A6837">
            <v>89013</v>
          </cell>
          <cell r="B6837" t="str">
            <v>TRATOR DE ESTEIRAS, POTÊNCIA 347 HP, PESO OPERACIONAL 38,5 T, COM LÂMINA 8,70 M3 - DEPRECIAÇÃO. AF_06/2014</v>
          </cell>
          <cell r="C6837" t="str">
            <v>H</v>
          </cell>
          <cell r="D6837">
            <v>67.48</v>
          </cell>
        </row>
        <row r="6838">
          <cell r="A6838">
            <v>89014</v>
          </cell>
          <cell r="B6838" t="str">
            <v>TRATOR DE ESTEIRAS, POTÊNCIA 347 HP, PESO OPERACIONAL 38,5 T, COM LÂMINA 8,70 M3 - JUROS. AF_06/2014</v>
          </cell>
          <cell r="C6838" t="str">
            <v>H</v>
          </cell>
          <cell r="D6838">
            <v>28.86</v>
          </cell>
        </row>
        <row r="6839">
          <cell r="A6839">
            <v>89015</v>
          </cell>
          <cell r="B6839" t="str">
            <v>VASSOURA MECÂNICA REBOCÁVEL COM ESCOVA CILÍNDRICA, LARGURA ÚTIL DE VARRIMENTO DE 2,44 M - DEPRECIAÇÃO. AF_06/2014</v>
          </cell>
          <cell r="C6839" t="str">
            <v>H</v>
          </cell>
          <cell r="D6839">
            <v>1.78</v>
          </cell>
        </row>
        <row r="6840">
          <cell r="A6840">
            <v>89016</v>
          </cell>
          <cell r="B6840" t="str">
            <v>VASSOURA MECÂNICA REBOCÁVEL COM ESCOVA CILÍNDRICA, LARGURA ÚTIL DE VARRIMENTO DE 2,44 M - JUROS. AF_06/2014</v>
          </cell>
          <cell r="C6840" t="str">
            <v>H</v>
          </cell>
          <cell r="D6840">
            <v>0.45</v>
          </cell>
        </row>
        <row r="6841">
          <cell r="A6841">
            <v>89017</v>
          </cell>
          <cell r="B6841" t="str">
            <v>TRATOR DE ESTEIRAS, POTÊNCIA 170 HP, PESO OPERACIONAL 19 T, CAÇAMBA 5,2 M3 - DEPRECIAÇÃO. AF_06/2014</v>
          </cell>
          <cell r="C6841" t="str">
            <v>H</v>
          </cell>
          <cell r="D6841">
            <v>20.47</v>
          </cell>
        </row>
        <row r="6842">
          <cell r="A6842">
            <v>89018</v>
          </cell>
          <cell r="B6842" t="str">
            <v>TRATOR DE ESTEIRAS, POTÊNCIA 170 HP, PESO OPERACIONAL 19 T, CAÇAMBA 5,2 M3 - JUROS. AF_06/2014</v>
          </cell>
          <cell r="C6842" t="str">
            <v>H</v>
          </cell>
          <cell r="D6842">
            <v>8.75</v>
          </cell>
        </row>
        <row r="6843">
          <cell r="A6843">
            <v>89019</v>
          </cell>
          <cell r="B6843" t="str">
            <v>BOMBA SUBMERSÍVEL ELÉTRICA TRIFÁSICA, POTÊNCIA 2,96 HP, Ø ROTOR 144 MM SEMI-ABERTO, BOCAL DE SAÍDA Ø 2, HM/Q = 2 MCA / 38,8 M3/H A 28 MCA / 5 M3/H - DEPRECIAÇÃO. AF_06/2014</v>
          </cell>
          <cell r="C6843" t="str">
            <v>H</v>
          </cell>
          <cell r="D6843">
            <v>0.23</v>
          </cell>
        </row>
        <row r="6844">
          <cell r="A6844">
            <v>89020</v>
          </cell>
          <cell r="B6844" t="str">
            <v>BOMBA SUBMERSÍVEL ELÉTRICA TRIFÁSICA, POTÊNCIA 2,96 HP, Ø ROTOR 144 MM SEMI-ABERTO, BOCAL DE SAÍDA Ø 2, HM/Q = 2 MCA / 38,8 M3/H A 28 MCA / 5 M3/H - JUROS. AF_06/2014</v>
          </cell>
          <cell r="C6844" t="str">
            <v>H</v>
          </cell>
          <cell r="D6844">
            <v>0.05</v>
          </cell>
        </row>
        <row r="6845">
          <cell r="A6845">
            <v>89021</v>
          </cell>
          <cell r="B6845" t="str">
            <v>BOMBA SUBMERSÍVEL ELÉTRICA TRIFÁSICA, POTÊNCIA 2,96 HP, Ø ROTOR 144 MM SEMI-ABERTO, BOCAL DE SAÍDA Ø 2, HM/Q = 2 MCA / 38,8 M3/H A 28 MCA / 5 M3/H - CHP DIURNO. AF_06/2014</v>
          </cell>
          <cell r="C6845" t="str">
            <v>CHP</v>
          </cell>
          <cell r="D6845">
            <v>1.71</v>
          </cell>
        </row>
        <row r="6846">
          <cell r="A6846">
            <v>89022</v>
          </cell>
          <cell r="B6846" t="str">
            <v>BOMBA SUBMERSÍVEL ELÉTRICA TRIFÁSICA, POTÊNCIA 2,96 HP, Ø ROTOR 144 MM SEMI-ABERTO, BOCAL DE SAÍDA Ø 2, HM/Q = 2 MCA / 38,8 M3/H A 28 MCA / 5 M3/H - CHI DIURNO. AF_06/2014</v>
          </cell>
          <cell r="C6846" t="str">
            <v>CHI</v>
          </cell>
          <cell r="D6846">
            <v>0.28000000000000003</v>
          </cell>
        </row>
        <row r="6847">
          <cell r="A6847">
            <v>89023</v>
          </cell>
          <cell r="B6847" t="str">
            <v>TANQUE DE ASFALTO ESTACIONÁRIO COM MAÇARICO, CAPACIDADE 20.000 L - DEPRECIAÇÃO. AF_06/2014</v>
          </cell>
          <cell r="C6847" t="str">
            <v>H</v>
          </cell>
          <cell r="D6847">
            <v>1.82</v>
          </cell>
        </row>
        <row r="6848">
          <cell r="A6848">
            <v>89024</v>
          </cell>
          <cell r="B6848" t="str">
            <v>TANQUE DE ASFALTO ESTACIONÁRIO COM MAÇARICO, CAPACIDADE 20.000 L - JUROS. AF_06/2014</v>
          </cell>
          <cell r="C6848" t="str">
            <v>H</v>
          </cell>
          <cell r="D6848">
            <v>0.72</v>
          </cell>
        </row>
        <row r="6849">
          <cell r="A6849">
            <v>89025</v>
          </cell>
          <cell r="B6849" t="str">
            <v>TANQUE DE ASFALTO ESTACIONÁRIO COM MAÇARICO, CAPACIDADE 20.000 L - MANUTENÇÃO. AF_06/2014</v>
          </cell>
          <cell r="C6849" t="str">
            <v>H</v>
          </cell>
          <cell r="D6849">
            <v>3.41</v>
          </cell>
        </row>
        <row r="6850">
          <cell r="A6850">
            <v>89026</v>
          </cell>
          <cell r="B6850" t="str">
            <v>TANQUE DE ASFALTO ESTACIONÁRIO COM MAÇARICO, CAPACIDADE 20.000 L - MATERIAIS NA OPERAÇÃO. AF_06/2014</v>
          </cell>
          <cell r="C6850" t="str">
            <v>H</v>
          </cell>
          <cell r="D6850">
            <v>145.38</v>
          </cell>
        </row>
        <row r="6851">
          <cell r="A6851">
            <v>89027</v>
          </cell>
          <cell r="B6851" t="str">
            <v>TANQUE DE ASFALTO ESTACIONÁRIO COM MAÇARICO, CAPACIDADE 20.000 L - CHI DIURNO. AF_06/2014</v>
          </cell>
          <cell r="C6851" t="str">
            <v>CHI</v>
          </cell>
          <cell r="D6851">
            <v>2.54</v>
          </cell>
        </row>
        <row r="6852">
          <cell r="A6852">
            <v>89028</v>
          </cell>
          <cell r="B6852" t="str">
            <v>TANQUE DE ASFALTO ESTACIONÁRIO COM MAÇARICO, CAPACIDADE 20.000 L - CHP DIURNO. AF_06/2014</v>
          </cell>
          <cell r="C6852" t="str">
            <v>CHP</v>
          </cell>
          <cell r="D6852">
            <v>151.33000000000001</v>
          </cell>
        </row>
        <row r="6853">
          <cell r="A6853">
            <v>89029</v>
          </cell>
          <cell r="B6853" t="str">
            <v>TRATOR DE ESTEIRAS, POTÊNCIA 100 HP, PESO OPERACIONAL 9,4 T, COM LÂMINA 2,19 M3 - DEPRECIAÇÃO. AF_06/2014</v>
          </cell>
          <cell r="C6853" t="str">
            <v>H</v>
          </cell>
          <cell r="D6853">
            <v>15.89</v>
          </cell>
        </row>
        <row r="6854">
          <cell r="A6854">
            <v>89030</v>
          </cell>
          <cell r="B6854" t="str">
            <v>TRATOR DE ESTEIRAS, POTÊNCIA 100 HP, PESO OPERACIONAL 9,4 T, COM LÂMINA 2,19 M3 - JUROS. AF_06/2014</v>
          </cell>
          <cell r="C6854" t="str">
            <v>H</v>
          </cell>
          <cell r="D6854">
            <v>6.79</v>
          </cell>
        </row>
        <row r="6855">
          <cell r="A6855">
            <v>89031</v>
          </cell>
          <cell r="B6855" t="str">
            <v>TRATOR DE ESTEIRAS, POTÊNCIA 100 HP, PESO OPERACIONAL 9,4 T, COM LÂMINA 2,19 M3 - CHI DIURNO. AF_06/2014</v>
          </cell>
          <cell r="C6855" t="str">
            <v>CHI</v>
          </cell>
          <cell r="D6855">
            <v>38.44</v>
          </cell>
        </row>
        <row r="6856">
          <cell r="A6856">
            <v>89032</v>
          </cell>
          <cell r="B6856" t="str">
            <v>TRATOR DE ESTEIRAS, POTÊNCIA 100 HP, PESO OPERACIONAL 9,4 T, COM LÂMINA 2,19 M3 - CHP DIURNO. AF_06/2014</v>
          </cell>
          <cell r="C6856" t="str">
            <v>CHP</v>
          </cell>
          <cell r="D6856">
            <v>115.73</v>
          </cell>
        </row>
        <row r="6857">
          <cell r="A6857">
            <v>89033</v>
          </cell>
          <cell r="B6857" t="str">
            <v>TRATOR DE PNEUS, POTÊNCIA 85 CV, TRAÇÃO 4X4, PESO COM LASTRO DE 4.675 KG - DEPRECIAÇÃO. AF_06/2014</v>
          </cell>
          <cell r="C6857" t="str">
            <v>H</v>
          </cell>
          <cell r="D6857">
            <v>7.03</v>
          </cell>
        </row>
        <row r="6858">
          <cell r="A6858">
            <v>89034</v>
          </cell>
          <cell r="B6858" t="str">
            <v>TRATOR DE PNEUS, POTÊNCIA 85 CV, TRAÇÃO 4X4, PESO COM LASTRO DE 4.675 KG - JUROS. AF_06/2014</v>
          </cell>
          <cell r="C6858" t="str">
            <v>H</v>
          </cell>
          <cell r="D6858">
            <v>1.84</v>
          </cell>
        </row>
        <row r="6859">
          <cell r="A6859">
            <v>89035</v>
          </cell>
          <cell r="B6859" t="str">
            <v>TRATOR DE PNEUS, POTÊNCIA 85 CV, TRAÇÃO 4X4, PESO COM LASTRO DE 4.675 KG - CHP DIURNO. AF_06/2014</v>
          </cell>
          <cell r="C6859" t="str">
            <v>CHP</v>
          </cell>
          <cell r="D6859">
            <v>73.3</v>
          </cell>
        </row>
        <row r="6860">
          <cell r="A6860">
            <v>89036</v>
          </cell>
          <cell r="B6860" t="str">
            <v>TRATOR DE PNEUS, POTÊNCIA 85 CV, TRAÇÃO 4X4, PESO COM LASTRO DE 4.675 KG - CHI DIURNO. AF_06/2014</v>
          </cell>
          <cell r="C6860" t="str">
            <v>CHI</v>
          </cell>
          <cell r="D6860">
            <v>24.63</v>
          </cell>
        </row>
        <row r="6861">
          <cell r="A6861">
            <v>89043</v>
          </cell>
          <cell r="B6861" t="str">
            <v>(COMPOSIÇÃO REPRESENTATIVA) DO SERVIÇO DE ALVENARIA DE VEDAÇÃO DE BLOCOS VAZADOS DE CERÂMICA DE 9X19X19CM (ESPESSURA 9CM), PARA EDIFICAÇÃO HABITACIONAL MULTIFAMILIAR (PRÉDIO). AF_11/2014</v>
          </cell>
          <cell r="C6861" t="str">
            <v>M2</v>
          </cell>
          <cell r="D6861">
            <v>58.53</v>
          </cell>
        </row>
        <row r="6862">
          <cell r="A6862">
            <v>89044</v>
          </cell>
          <cell r="B6862" t="str">
            <v>(COMPOSIÇÃO REPRESENTATIVA) DO SERVIÇO DE ALVENARIA DE VEDAÇÃO DE BLOCOS VAZADOS DE CONCRETO DE 9X19X39CM (ESPESSURA 9CM), PARA EDIFICAÇÃO HABITACIONAL MULTIFAMILIAR (PRÉDIO). AF_11/2014</v>
          </cell>
          <cell r="C6862" t="str">
            <v>M2</v>
          </cell>
          <cell r="D6862">
            <v>46.18</v>
          </cell>
        </row>
        <row r="6863">
          <cell r="A6863">
            <v>89045</v>
          </cell>
          <cell r="B6863" t="str">
            <v>(COMPOSIÇÃO REPRESENTATIVA) DO SERVIÇO DE REVESTIMENTO CERÂMICO PARA AMBIENTES DE ÁREAS MOLHADAS, MEIA PAREDE OU PAREDE INTEIRA, COM PLACAS TIPO GRÊS OU SEMI-GRÊS, DIMENSÕES 20X20 CM, PARA EDIFICAÇÃO HABITACIONAL MULTIFAMILIAR (PRÉDIO). AF_11/2014</v>
          </cell>
          <cell r="C6863" t="str">
            <v>M2</v>
          </cell>
          <cell r="D6863">
            <v>55.03</v>
          </cell>
        </row>
        <row r="6864">
          <cell r="A6864">
            <v>89046</v>
          </cell>
          <cell r="B6864" t="str">
            <v>(COMPOSIÇÃO REPRESENTATIVA) DO SERVIÇO DE REVESTIMENTO CERÂMICO PARA PISO COM PLACAS TIPO GRÉS DE DIMENSÕES 35X35 CM, PARA EDIFICAÇÃO HABITACIONAL MULTIFAMILIAR (PRÉDIO). AF_11/2014</v>
          </cell>
          <cell r="C6864" t="str">
            <v>M2</v>
          </cell>
          <cell r="D6864">
            <v>28.19</v>
          </cell>
        </row>
        <row r="6865">
          <cell r="A6865">
            <v>89048</v>
          </cell>
          <cell r="B6865" t="str">
            <v>(COMPOSIÇÃO REPRESENTATIVA) DO SERVIÇO DE EMBOÇO/MASSA ÚNICA, TRAÇO 1:2:8, PREPARO MECÂNICO, COM BETONEIRA DE 400L, EM PAREDES DE AMBIENTES INTERNOS, COM EXECUÇÃO DE TALISCAS, PARA EDIFICAÇÃO HABITACIONAL MULTIFAMILIAR (PRÉDIO). AF_11/2014</v>
          </cell>
          <cell r="C6865" t="str">
            <v>M2</v>
          </cell>
          <cell r="D6865">
            <v>24.27</v>
          </cell>
        </row>
        <row r="6866">
          <cell r="A6866">
            <v>89049</v>
          </cell>
          <cell r="B6866" t="str">
            <v>(COMPOSIÇÃO REPRESENTATIVA) DO SERVIÇO DE APLICAÇÃO MANUAL DE GESSO DESEMPENADO (SEM TALISCAS) EM TETO, ESPESSURA 0,5 CM, PARA EDIFICAÇÃO HABITACIONAL MULTIFAMILIAR (PRÉDIO). AF_11/2014</v>
          </cell>
          <cell r="C6866" t="str">
            <v>M2</v>
          </cell>
          <cell r="D6866">
            <v>13.92</v>
          </cell>
        </row>
        <row r="6867">
          <cell r="A6867">
            <v>89128</v>
          </cell>
          <cell r="B6867" t="str">
            <v>PÁ CARREGADEIRA SOBRE RODAS, POTÊNCIA LÍQUIDA 128 HP, CAPACIDADE DA CAÇAMBA 1,7 A 2,8 M3, PESO OPERACIONAL 11632 KG - DEPRECIAÇÃO. AF_06/2014</v>
          </cell>
          <cell r="C6867" t="str">
            <v>H</v>
          </cell>
          <cell r="D6867">
            <v>13.44</v>
          </cell>
        </row>
        <row r="6868">
          <cell r="A6868">
            <v>89129</v>
          </cell>
          <cell r="B6868" t="str">
            <v>PÁ CARREGADEIRA SOBRE RODAS, POTÊNCIA LÍQUIDA 128 HP, CAPACIDADE DA CAÇAMBA 1,7 A 2,8 M3, PESO OPERACIONAL 11632 KG - JUROS. AF_06/2014</v>
          </cell>
          <cell r="C6868" t="str">
            <v>H</v>
          </cell>
          <cell r="D6868">
            <v>3.45</v>
          </cell>
        </row>
        <row r="6869">
          <cell r="A6869">
            <v>89130</v>
          </cell>
          <cell r="B6869" t="str">
            <v>PÁ CARREGADEIRA SOBRE RODAS, POTÊNCIA 197 HP, CAPACIDADE DA CAÇAMBA 2,5 A 3,5 M3, PESO OPERACIONAL 18338 KG - DEPRECIAÇÃO. AF_06/2014</v>
          </cell>
          <cell r="C6869" t="str">
            <v>H</v>
          </cell>
          <cell r="D6869">
            <v>18.63</v>
          </cell>
        </row>
        <row r="6870">
          <cell r="A6870">
            <v>89131</v>
          </cell>
          <cell r="B6870" t="str">
            <v>PÁ CARREGADEIRA SOBRE RODAS, POTÊNCIA 197 HP, CAPACIDADE DA CAÇAMBA 2,5 A 3,5 M3, PESO OPERACIONAL 18338 KG - JUROS. AF_06/2014</v>
          </cell>
          <cell r="C6870" t="str">
            <v>H</v>
          </cell>
          <cell r="D6870">
            <v>4.79</v>
          </cell>
        </row>
        <row r="6871">
          <cell r="A6871">
            <v>89168</v>
          </cell>
          <cell r="B6871" t="str">
            <v>(COMPOSIÇÃO REPRESENTATIVA) DO SERVIÇO DE ALVENARIA DE VEDAÇÃO DE BLOCOS VAZADOS DE CERÂMICA DE 9X19X19CM (ESPESSURA 9CM), PARA EDIFICAÇÃO HABITACIONAL UNIFAMILIAR (CASA) E EDIFICAÇÃO PÚBLICA PADRÃO. AF_11/2014</v>
          </cell>
          <cell r="C6871" t="str">
            <v>M2</v>
          </cell>
          <cell r="D6871">
            <v>60.23</v>
          </cell>
        </row>
        <row r="6872">
          <cell r="A6872">
            <v>89169</v>
          </cell>
          <cell r="B6872" t="str">
            <v>(COMPOSIÇÃO REPRESENTATIVA) DO SERVIÇO DE ALVENARIA DE VEDAÇÃO DE BLOCOS VAZADOS DE CONCRETO DE 9X19X39CM (ESPESSURA 9CM), PARA EDIFICAÇÃO HABITACIONAL UNIFAMILIAR (CASA) E EDIFICAÇÃO PÚBLICA PADRÃO. AF_11/2014</v>
          </cell>
          <cell r="C6872" t="str">
            <v>M2</v>
          </cell>
          <cell r="D6872">
            <v>46.88</v>
          </cell>
        </row>
        <row r="6873">
          <cell r="A6873">
            <v>89170</v>
          </cell>
          <cell r="B6873" t="str">
            <v>(COMPOSIÇÃO REPRESENTATIVA) DO SERVIÇO DE REVESTIMENTO CERÂMICO PARA PAREDES INTERNAS, MEIA PAREDE, OU PAREDE INTEIRA, PLACAS GRÊS OU SEMI-GRÊS DE 20X20 CM, PARA EDIFICAÇÕES HABITACIONAIS UNIFAMILIAR (CASAS) E EDIFICAÇÕES PÚBLICAS PADRÃO. AF_11/2014</v>
          </cell>
          <cell r="C6873" t="str">
            <v>M2</v>
          </cell>
          <cell r="D6873">
            <v>53.7</v>
          </cell>
        </row>
        <row r="6874">
          <cell r="A6874">
            <v>89171</v>
          </cell>
          <cell r="B6874" t="str">
            <v>(COMPOSIÇÃO REPRESENTATIVA) DO SERVIÇO DE REVESTIMENTO CERÂMICO PARA PISO COM PLACAS TIPO GRÉS DE DIMENSÕES 35X35 CM, PARA EDIFICAÇÃO HABITACIONAL UNIFAMILIAR (CASA) E EDIFICAÇÃO PÚBLICA PADRÃO. AF_11/2014</v>
          </cell>
          <cell r="C6874" t="str">
            <v>M2</v>
          </cell>
          <cell r="D6874">
            <v>26.36</v>
          </cell>
        </row>
        <row r="6875">
          <cell r="A6875">
            <v>89173</v>
          </cell>
          <cell r="B6875" t="str">
            <v>(COMPOSIÇÃO REPRESENTATIVA) DO SERVIÇO DE EMBOÇO/MASSA ÚNICA, APLICADO MANUALMENTE, TRAÇO 1:2:8, EM BETONEIRA DE 400L, PAREDES INTERNAS, COM EXECUÇÃO DE TALISCAS, EDIFICAÇÃO HABITACIONAL UNIFAMILIAR (CASAS) E EDIFICAÇÃO PÚBLICA PADRÃO. AF_12/2014</v>
          </cell>
          <cell r="C6875" t="str">
            <v>M2</v>
          </cell>
          <cell r="D6875">
            <v>23.88</v>
          </cell>
        </row>
        <row r="6876">
          <cell r="A6876">
            <v>89176</v>
          </cell>
          <cell r="B6876" t="str">
            <v>TRANSPORTE HORIZONTAL, SACOS 50 KG, CARRINHO PLATAFORMA, 30M. AF_06/2014</v>
          </cell>
          <cell r="C6876" t="str">
            <v>T</v>
          </cell>
          <cell r="D6876">
            <v>7.02</v>
          </cell>
        </row>
        <row r="6877">
          <cell r="A6877">
            <v>89177</v>
          </cell>
          <cell r="B6877" t="str">
            <v>TRANSPORTE HORIZONTAL, SACOS 30 KG, CARRINHO PLATAFORMA, 30M. AF_06/2014</v>
          </cell>
          <cell r="C6877" t="str">
            <v>T</v>
          </cell>
          <cell r="D6877">
            <v>9.83</v>
          </cell>
        </row>
        <row r="6878">
          <cell r="A6878">
            <v>89178</v>
          </cell>
          <cell r="B6878" t="str">
            <v>TRANSPORTE HORIZONTAL, SACOS 20 KG, CARRINHO PLATAFORMA, 30M. AF_06/2014</v>
          </cell>
          <cell r="C6878" t="str">
            <v>T</v>
          </cell>
          <cell r="D6878">
            <v>11.24</v>
          </cell>
        </row>
        <row r="6879">
          <cell r="A6879">
            <v>89179</v>
          </cell>
          <cell r="B6879" t="str">
            <v>TRANSPORTE HORIZONTAL, SACOS 50 KG, CARRINHO PLATAFORMA, 50M. AF_06/2014</v>
          </cell>
          <cell r="C6879" t="str">
            <v>T</v>
          </cell>
          <cell r="D6879">
            <v>11.24</v>
          </cell>
        </row>
        <row r="6880">
          <cell r="A6880">
            <v>89180</v>
          </cell>
          <cell r="B6880" t="str">
            <v>TRANSPORTE HORIZONTAL, SACOS 30 KG, CARRINHO PLATAFORMA, 50M. AF_06/2014</v>
          </cell>
          <cell r="C6880" t="str">
            <v>T</v>
          </cell>
          <cell r="D6880">
            <v>12.64</v>
          </cell>
        </row>
        <row r="6881">
          <cell r="A6881">
            <v>89181</v>
          </cell>
          <cell r="B6881" t="str">
            <v>TRANSPORTE HORIZONTAL, SACOS 20 KG, CARRINHO PLATAFORMA, 50M. AF_06/2014</v>
          </cell>
          <cell r="C6881" t="str">
            <v>T</v>
          </cell>
          <cell r="D6881">
            <v>15.45</v>
          </cell>
        </row>
        <row r="6882">
          <cell r="A6882">
            <v>89182</v>
          </cell>
          <cell r="B6882" t="str">
            <v>TRANSPORTE HORIZONTAL, SACOS 50 KG, CARRINHO PLATAFORMA, 75M. AF_06/2014</v>
          </cell>
          <cell r="C6882" t="str">
            <v>T</v>
          </cell>
          <cell r="D6882">
            <v>15.45</v>
          </cell>
        </row>
        <row r="6883">
          <cell r="A6883">
            <v>89183</v>
          </cell>
          <cell r="B6883" t="str">
            <v>TRANSPORTE HORIZONTAL, SACOS 30 KG, CARRINHO PLATAFORMA, 75M. AF_06/2014</v>
          </cell>
          <cell r="C6883" t="str">
            <v>T</v>
          </cell>
          <cell r="D6883">
            <v>16.86</v>
          </cell>
        </row>
        <row r="6884">
          <cell r="A6884">
            <v>89184</v>
          </cell>
          <cell r="B6884" t="str">
            <v>TRANSPORTE HORIZONTAL, SACOS 20 KG, CARRINHO PLATAFORMA, 75M. AF_06/2014</v>
          </cell>
          <cell r="C6884" t="str">
            <v>T</v>
          </cell>
          <cell r="D6884">
            <v>19.670000000000002</v>
          </cell>
        </row>
        <row r="6885">
          <cell r="A6885">
            <v>89185</v>
          </cell>
          <cell r="B6885" t="str">
            <v>TRANSPORTE HORIZONTAL, SACOS 50 KG, CARRINHO PLATAFORMA, 100M. AF_06/2014</v>
          </cell>
          <cell r="C6885" t="str">
            <v>T</v>
          </cell>
          <cell r="D6885">
            <v>19.670000000000002</v>
          </cell>
        </row>
        <row r="6886">
          <cell r="A6886">
            <v>89186</v>
          </cell>
          <cell r="B6886" t="str">
            <v>TRANSPORTE HORIZONTAL, SACOS 30 KG, CARRINHO PLATAFORMA, 100M. AF_06/2014</v>
          </cell>
          <cell r="C6886" t="str">
            <v>T</v>
          </cell>
          <cell r="D6886">
            <v>21.07</v>
          </cell>
        </row>
        <row r="6887">
          <cell r="A6887">
            <v>89187</v>
          </cell>
          <cell r="B6887" t="str">
            <v>TRANSPORTE HORIZONTAL, SACOS 20 KG, CARRINHO PLATAFORMA, 100M. AF_06/2014</v>
          </cell>
          <cell r="C6887" t="str">
            <v>T</v>
          </cell>
          <cell r="D6887">
            <v>23.88</v>
          </cell>
        </row>
        <row r="6888">
          <cell r="A6888">
            <v>89188</v>
          </cell>
          <cell r="B6888" t="str">
            <v>TRANSPORTE HORIZONTAL, LATA DE 18 L, CARRINHO PLATAFORMA, 30M. AF_06/2014</v>
          </cell>
          <cell r="C6888" t="str">
            <v>18L</v>
          </cell>
          <cell r="D6888">
            <v>0.35</v>
          </cell>
        </row>
        <row r="6889">
          <cell r="A6889">
            <v>89189</v>
          </cell>
          <cell r="B6889" t="str">
            <v>TRANSPORTE HORIZONTAL, LATA DE 18 L, CARRINHO PLATAFORMA, 50M. AF_06/2014</v>
          </cell>
          <cell r="C6889" t="str">
            <v>18L</v>
          </cell>
          <cell r="D6889">
            <v>0.45</v>
          </cell>
        </row>
        <row r="6890">
          <cell r="A6890">
            <v>89190</v>
          </cell>
          <cell r="B6890" t="str">
            <v>TRANSPORTE HORIZONTAL, LATA DE 18 L, CARRINHO PLATAFORMA, 75M. AF_06/2014</v>
          </cell>
          <cell r="C6890" t="str">
            <v>18L</v>
          </cell>
          <cell r="D6890">
            <v>0.6</v>
          </cell>
        </row>
        <row r="6891">
          <cell r="A6891">
            <v>89191</v>
          </cell>
          <cell r="B6891" t="str">
            <v>TRANSPORTE HORIZONTAL, LATA DE 18 L, CARRINHO PLATAFORMA, 100M. AF_06/2014</v>
          </cell>
          <cell r="C6891" t="str">
            <v>18L</v>
          </cell>
          <cell r="D6891">
            <v>0.73</v>
          </cell>
        </row>
        <row r="6892">
          <cell r="A6892">
            <v>89192</v>
          </cell>
          <cell r="B6892" t="str">
            <v>TRANSPORTE HORIZONTAL, SACOS 50 KG, MANUAL, 30M. AF_06/2014</v>
          </cell>
          <cell r="C6892" t="str">
            <v>T</v>
          </cell>
          <cell r="D6892">
            <v>21.07</v>
          </cell>
        </row>
        <row r="6893">
          <cell r="A6893">
            <v>89193</v>
          </cell>
          <cell r="B6893" t="str">
            <v>TRANSPORTE HORIZONTAL, SACOS 30 KG, MANUAL, 30M. AF_06/2014</v>
          </cell>
          <cell r="C6893" t="str">
            <v>T</v>
          </cell>
          <cell r="D6893">
            <v>35.119999999999997</v>
          </cell>
        </row>
        <row r="6894">
          <cell r="A6894">
            <v>89194</v>
          </cell>
          <cell r="B6894" t="str">
            <v>TRANSPORTE HORIZONTAL, SACOS 20 KG, MANUAL, 30M. AF_06/2014</v>
          </cell>
          <cell r="C6894" t="str">
            <v>T</v>
          </cell>
          <cell r="D6894">
            <v>51.98</v>
          </cell>
        </row>
        <row r="6895">
          <cell r="A6895">
            <v>89195</v>
          </cell>
          <cell r="B6895" t="str">
            <v>TRANSPORTE VERTICAL, SACOS 50 KG, MANUAL, 1 PAVIMENTO. AF_06/2014</v>
          </cell>
          <cell r="C6895" t="str">
            <v>T</v>
          </cell>
          <cell r="D6895">
            <v>8.43</v>
          </cell>
        </row>
        <row r="6896">
          <cell r="A6896">
            <v>89196</v>
          </cell>
          <cell r="B6896" t="str">
            <v>TRANSPORTE VERTICAL, SACOS 30 KG, MANUAL, 1 PAVIMENTO. AF_06/2014</v>
          </cell>
          <cell r="C6896" t="str">
            <v>T</v>
          </cell>
          <cell r="D6896">
            <v>14.05</v>
          </cell>
        </row>
        <row r="6897">
          <cell r="A6897">
            <v>89197</v>
          </cell>
          <cell r="B6897" t="str">
            <v>TRANSPORTE VERTICAL, SACOS 20 KG, MANUAL, 1 PAVIMENTO. AF_06/2014</v>
          </cell>
          <cell r="C6897" t="str">
            <v>T</v>
          </cell>
          <cell r="D6897">
            <v>21.07</v>
          </cell>
        </row>
        <row r="6898">
          <cell r="A6898">
            <v>89198</v>
          </cell>
          <cell r="B6898" t="str">
            <v>ESTACA PRÉ-MOLDADA DE CONCRETO, SEÇÃO QUADRADA, CAPACIDADE DE 25 TONELADAS, COMPRIMENTO TOTAL CRAVADO ATÉ 5M, BATE-ESTACAS POR GRAVIDADE SOBRE ROLOS (EXCLUSIVE MOBILIZAÇÃO E DESMOBILIZAÇÃO). AF_03/2016</v>
          </cell>
          <cell r="C6898" t="str">
            <v>M</v>
          </cell>
          <cell r="D6898">
            <v>66.77</v>
          </cell>
        </row>
        <row r="6899">
          <cell r="A6899">
            <v>89199</v>
          </cell>
          <cell r="B6899" t="str">
            <v>ESTACA PRÉ-MOLDADA DE CONCRETO, SEÇÃO QUADRADA, CAPACIDADE DE 50 TONELADAS, COMPRIMENTO TOTAL CRAVADO ATÉ 5M, BATE-ESTACAS POR GRAVIDADE SOBRE ROLOS (EXCLUSIVE MOBILIZAÇÃO E DESMOBILIZAÇÃO). AF_03/2016</v>
          </cell>
          <cell r="C6899" t="str">
            <v>M</v>
          </cell>
          <cell r="D6899">
            <v>87.89</v>
          </cell>
        </row>
        <row r="6900">
          <cell r="A6900">
            <v>89200</v>
          </cell>
          <cell r="B6900" t="str">
            <v>ESTACA PRÉ-MOLDADA DE CONCRETO CENTRIFUGADO, SEÇÃO CIRCULAR, CAPACIDADE DE 100 TONELADAS, COMPRIMENTO TOTAL CRAVADO ATÉ 5M, BATE-ESTACAS POR GRAVIDADE SOBRE ROLOS (EXCLUSIVE MOBILIZAÇÃO E DESMOBILIZAÇÃO). AF_03/2016</v>
          </cell>
          <cell r="C6900" t="str">
            <v>M</v>
          </cell>
          <cell r="D6900">
            <v>207.5</v>
          </cell>
        </row>
        <row r="6901">
          <cell r="A6901">
            <v>89201</v>
          </cell>
          <cell r="B6901" t="str">
            <v>ESTACA PRÉ-MOLDADA DE CONCRETO, SEÇÃO QUADRADA, CAPACIDADE DE 25 TONELADAS, COMPRIMENTO TOTAL CRAVADO ACIMA DE 5M ATÉ 12M, BATE-ESTACAS POR GRAVIDADE SOBRE ROLOS (EXCLUSIVE MOBILIZAÇÃO E DESMOBILIZAÇÃO). AF_03/2016</v>
          </cell>
          <cell r="C6901" t="str">
            <v>M</v>
          </cell>
          <cell r="D6901">
            <v>53.33</v>
          </cell>
        </row>
        <row r="6902">
          <cell r="A6902">
            <v>89202</v>
          </cell>
          <cell r="B6902" t="str">
            <v>ESTACA PRÉ-MOLDADA DE CONCRETO, SEÇÃO QUADRADA, CAPACIDADE DE 50 TONELADAS, COMPRIMENTO TOTAL CRAVADO ACIMA DE 5M ATÉ 12M, BATE-ESTACAS POR GRAVIDADE SOBRE ROLOS (EXCLUSIVE MOBILIZAÇÃO E DESMOBILIZAÇÃO). AF_03/2016</v>
          </cell>
          <cell r="C6902" t="str">
            <v>M</v>
          </cell>
          <cell r="D6902">
            <v>69.27</v>
          </cell>
        </row>
        <row r="6903">
          <cell r="A6903">
            <v>89203</v>
          </cell>
          <cell r="B6903" t="str">
            <v>ESTACA PRÉ-MOLDADA DE CONCRETO CENTRIFUGADO, SEÇÃO CIRCULAR, CAPACIDADE DE 100 TONELADAS, COMPRIMENTO TOTAL CRAVADO ACIMA DE 5M ATÉ 12M, BATE-ESTACAS POR GRAVIDADE SOBRE ROLOS (EXCLUSIVE MOBILIZAÇÃO E DESMOBILIZAÇÃO). AF_03/2016</v>
          </cell>
          <cell r="C6903" t="str">
            <v>M</v>
          </cell>
          <cell r="D6903">
            <v>162.88</v>
          </cell>
        </row>
        <row r="6904">
          <cell r="A6904">
            <v>89204</v>
          </cell>
          <cell r="B6904" t="str">
            <v>ESTACA PRÉ-MOLDADA DE CONCRETO, SEÇÃO QUADRADA, CAPACIDADE DE 25 TONELADAS COMPRIMENTO TOTAL CRAVADO ACIMA DE 12M, BATE-ESTACAS POR GRAVIDADE SOBRE ROLOS (EXCLUSIVE MOBILIZAÇÃO E DESMOBILIZAÇÃO). AF_03/2016</v>
          </cell>
          <cell r="C6904" t="str">
            <v>M</v>
          </cell>
          <cell r="D6904">
            <v>48.63</v>
          </cell>
        </row>
        <row r="6905">
          <cell r="A6905">
            <v>89205</v>
          </cell>
          <cell r="B6905" t="str">
            <v>ESTACA PRÉ-MOLDADA DE CONCRETO, SEÇÃO QUADRADA, CAPACIDADE DE 50 TONELADAS, COMPRIMENTO TOTAL CRAVADO ACIMA DE 12M, BATE-ESTACAS POR GRAVIDADE SOBRE ROLOS (EXCLUSIVE MOBILIZAÇÃO E DESMOBILIZAÇÃO). AF_03/2016</v>
          </cell>
          <cell r="C6905" t="str">
            <v>M</v>
          </cell>
          <cell r="D6905">
            <v>63.76</v>
          </cell>
        </row>
        <row r="6906">
          <cell r="A6906">
            <v>89206</v>
          </cell>
          <cell r="B6906" t="str">
            <v>ESTACA PRÉ-MOLDADA DE CONCRETO CENTRIFUGADO, SEÇÃO CIRCULAR, CAPACIDADE DE 100 TONELADAS, COMPRIMENTO TOTAL CRAVADO ACIMA DE 12M, BATE-ESTACAS POR GRAVIDADE SOBRE ROLOS (EXCLUSIVE MOBILIZAÇÃO E DESMOBILIZAÇÃO). AF_03/2016</v>
          </cell>
          <cell r="C6906" t="str">
            <v>M</v>
          </cell>
          <cell r="D6906">
            <v>152.31</v>
          </cell>
        </row>
        <row r="6907">
          <cell r="A6907">
            <v>89210</v>
          </cell>
          <cell r="B6907" t="str">
            <v>ROLO COMPACTADOR VIBRATÓRIO DE UM CILINDRO AÇO LISO, POTÊNCIA 80 HP, PESO OPERACIONAL MÁXIMO 8,1 T, IMPACTO DINÂMICO 16,15 / 9,5 T, LARGURA DE TRABALHO 1,68 M - DEPRECIAÇÃO. AF_06/2014</v>
          </cell>
          <cell r="C6907" t="str">
            <v>H</v>
          </cell>
          <cell r="D6907">
            <v>15.34</v>
          </cell>
        </row>
        <row r="6908">
          <cell r="A6908">
            <v>89211</v>
          </cell>
          <cell r="B6908" t="str">
            <v>ROLO COMPACTADOR VIBRATÓRIO DE UM CILINDRO AÇO LISO, POTÊNCIA 80 HP, PESO OPERACIONAL MÁXIMO 8,1 T, IMPACTO DINÂMICO 16,15 / 9,5 T, LARGURA DE TRABALHO 1,68 M - JUROS. AF_06/2014</v>
          </cell>
          <cell r="C6908" t="str">
            <v>H</v>
          </cell>
          <cell r="D6908">
            <v>4.03</v>
          </cell>
        </row>
        <row r="6909">
          <cell r="A6909">
            <v>89212</v>
          </cell>
          <cell r="B6909" t="str">
            <v>BATE-ESTACAS POR GRAVIDADE, POTÊNCIA DE 160 HP, PESO DO MARTELO ATÉ 3 TONELADAS - DEPRECIAÇÃO. AF_11/2014</v>
          </cell>
          <cell r="C6909" t="str">
            <v>H</v>
          </cell>
          <cell r="D6909">
            <v>12.42</v>
          </cell>
        </row>
        <row r="6910">
          <cell r="A6910">
            <v>89213</v>
          </cell>
          <cell r="B6910" t="str">
            <v>BATE-ESTACAS POR GRAVIDADE, POTÊNCIA DE 160 HP, PESO DO MARTELO ATÉ 3 TONELADAS - JUROS. AF_11/2014</v>
          </cell>
          <cell r="C6910" t="str">
            <v>H</v>
          </cell>
          <cell r="D6910">
            <v>3.72</v>
          </cell>
        </row>
        <row r="6911">
          <cell r="A6911">
            <v>89214</v>
          </cell>
          <cell r="B6911" t="str">
            <v>BATE-ESTACAS POR GRAVIDADE, POTÊNCIA DE 160 HP, PESO DO MARTELO ATÉ 3 TONELADAS - MANUTENÇÃO. AF_11/2014</v>
          </cell>
          <cell r="C6911" t="str">
            <v>H</v>
          </cell>
          <cell r="D6911">
            <v>11.66</v>
          </cell>
        </row>
        <row r="6912">
          <cell r="A6912">
            <v>89215</v>
          </cell>
          <cell r="B6912" t="str">
            <v>BATE-ESTACAS POR GRAVIDADE, POTÊNCIA DE 160 HP, PESO DO MARTELO ATÉ 3 TONELADAS - MATERIAIS NA OPERAÇÃO. AF_11/2014</v>
          </cell>
          <cell r="C6912" t="str">
            <v>H</v>
          </cell>
          <cell r="D6912">
            <v>78.22</v>
          </cell>
        </row>
        <row r="6913">
          <cell r="A6913">
            <v>89218</v>
          </cell>
          <cell r="B6913" t="str">
            <v>BATE-ESTACAS POR GRAVIDADE, POTÊNCIA DE 160 HP, PESO DO MARTELO ATÉ 3 TONELADAS - CHI DIURNO. AF_11/2014</v>
          </cell>
          <cell r="C6913" t="str">
            <v>CHI</v>
          </cell>
          <cell r="D6913">
            <v>40.46</v>
          </cell>
        </row>
        <row r="6914">
          <cell r="A6914">
            <v>89221</v>
          </cell>
          <cell r="B6914" t="str">
            <v>BETONEIRA CAPACIDADE NOMINAL DE 600 L, CAPACIDADE DE MISTURA 360 L, MOTOR ELÉTRICO TRIFÁSICO POTÊNCIA DE 4 CV, SEM CARREGADOR - DEPRECIAÇÃO. AF_11/2014</v>
          </cell>
          <cell r="C6914" t="str">
            <v>H</v>
          </cell>
          <cell r="D6914">
            <v>0.92</v>
          </cell>
        </row>
        <row r="6915">
          <cell r="A6915">
            <v>89222</v>
          </cell>
          <cell r="B6915" t="str">
            <v>BETONEIRA CAPACIDADE NOMINAL DE 600 L, CAPACIDADE DE MISTURA 360 L, MOTOR ELÉTRICO TRIFÁSICO POTÊNCIA DE 4 CV, SEM CARREGADOR - JUROS. AF_11/2014</v>
          </cell>
          <cell r="C6915" t="str">
            <v>H</v>
          </cell>
          <cell r="D6915">
            <v>0.2</v>
          </cell>
        </row>
        <row r="6916">
          <cell r="A6916">
            <v>89223</v>
          </cell>
          <cell r="B6916" t="str">
            <v>BETONEIRA CAPACIDADE NOMINAL DE 600 L, CAPACIDADE DE MISTURA 360 L, MOTOR ELÉTRICO TRIFÁSICO POTÊNCIA DE 4 CV, SEM CARREGADOR - MANUTENÇÃO. AF_11/2014</v>
          </cell>
          <cell r="C6916" t="str">
            <v>H</v>
          </cell>
          <cell r="D6916">
            <v>0.86</v>
          </cell>
        </row>
        <row r="6917">
          <cell r="A6917">
            <v>89224</v>
          </cell>
          <cell r="B6917" t="str">
            <v>BETONEIRA CAPACIDADE NOMINAL DE 600 L, CAPACIDADE DE MISTURA 360 L, MOTOR ELÉTRICO TRIFÁSICO POTÊNCIA DE 4 CV, SEM CARREGADOR - MATERIAIS NA OPERAÇÃO. AF_11/2014</v>
          </cell>
          <cell r="C6917" t="str">
            <v>H</v>
          </cell>
          <cell r="D6917">
            <v>1.55</v>
          </cell>
        </row>
        <row r="6918">
          <cell r="A6918">
            <v>89225</v>
          </cell>
          <cell r="B6918" t="str">
            <v>BETONEIRA CAPACIDADE NOMINAL DE 600 L, CAPACIDADE DE MISTURA 360 L, MOTOR ELÉTRICO TRIFÁSICO POTÊNCIA DE 4 CV, SEM CARREGADOR - CHP DIURNO. AF_11/2014</v>
          </cell>
          <cell r="C6918" t="str">
            <v>CHP</v>
          </cell>
          <cell r="D6918">
            <v>3.53</v>
          </cell>
        </row>
        <row r="6919">
          <cell r="A6919">
            <v>89226</v>
          </cell>
          <cell r="B6919" t="str">
            <v>BETONEIRA CAPACIDADE NOMINAL DE 600 L, CAPACIDADE DE MISTURA 360 L, MOTOR ELÉTRICO TRIFÁSICO POTÊNCIA DE 4 CV, SEM CARREGADOR - CHI DIURNO. AF_11/2014</v>
          </cell>
          <cell r="C6919" t="str">
            <v>CHI</v>
          </cell>
          <cell r="D6919">
            <v>1.1200000000000001</v>
          </cell>
        </row>
        <row r="6920">
          <cell r="A6920">
            <v>89228</v>
          </cell>
          <cell r="B6920" t="str">
            <v>MOTONIVELADORA POTÊNCIA BÁSICA LÍQUIDA (PRIMEIRA MARCHA) 125 HP, PESO BRUTO 13032 KG, LARGURA DA LÂMINA DE 3,7 M - DEPRECIAÇÃO. AF_06/2014</v>
          </cell>
          <cell r="C6920" t="str">
            <v>H</v>
          </cell>
          <cell r="D6920">
            <v>25.37</v>
          </cell>
        </row>
        <row r="6921">
          <cell r="A6921">
            <v>89229</v>
          </cell>
          <cell r="B6921" t="str">
            <v>MOTONIVELADORA POTÊNCIA BÁSICA LÍQUIDA (PRIMEIRA MARCHA) 125 HP, PESO BRUTO 13032 KG, LARGURA DA LÂMINA DE 3,7 M - JUROS. AF_06/2014</v>
          </cell>
          <cell r="C6921" t="str">
            <v>H</v>
          </cell>
          <cell r="D6921">
            <v>8.69</v>
          </cell>
        </row>
        <row r="6922">
          <cell r="A6922">
            <v>89230</v>
          </cell>
          <cell r="B6922" t="str">
            <v>FRESADORA DE ASFALTO A FRIO SOBRE RODAS, LARGURA FRESAGEM DE 1,0 M, POTÊNCIA 208 HP - DEPRECIAÇÃO. AF_11/2014</v>
          </cell>
          <cell r="C6922" t="str">
            <v>H</v>
          </cell>
          <cell r="D6922">
            <v>49.14</v>
          </cell>
        </row>
        <row r="6923">
          <cell r="A6923">
            <v>89231</v>
          </cell>
          <cell r="B6923" t="str">
            <v>FRESADORA DE ASFALTO A FRIO SOBRE RODAS, LARGURA FRESAGEM DE 1,0 M, POTÊNCIA 208 HP - JUROS. AF_11/2014</v>
          </cell>
          <cell r="C6923" t="str">
            <v>H</v>
          </cell>
          <cell r="D6923">
            <v>14.73</v>
          </cell>
        </row>
        <row r="6924">
          <cell r="A6924">
            <v>89232</v>
          </cell>
          <cell r="B6924" t="str">
            <v>FRESADORA DE ASFALTO A FRIO SOBRE RODAS, LARGURA FRESAGEM DE 1,0 M, POTÊNCIA 208 HP - MANUTENÇÃO. AF_11/2014</v>
          </cell>
          <cell r="C6924" t="str">
            <v>H</v>
          </cell>
          <cell r="D6924">
            <v>87.66</v>
          </cell>
        </row>
        <row r="6925">
          <cell r="A6925">
            <v>89233</v>
          </cell>
          <cell r="B6925" t="str">
            <v>FRESADORA DE ASFALTO A FRIO SOBRE RODAS, LARGURA FRESAGEM DE 1,0 M, POTÊNCIA 208 HP - MATERIAIS NA OPERAÇÃO. AF_11/2014</v>
          </cell>
          <cell r="C6925" t="str">
            <v>H</v>
          </cell>
          <cell r="D6925">
            <v>101.66</v>
          </cell>
        </row>
        <row r="6926">
          <cell r="A6926">
            <v>89234</v>
          </cell>
          <cell r="B6926" t="str">
            <v>FRESADORA DE ASFALTO A FRIO SOBRE RODAS, LARGURA FRESAGEM DE 1,0 M, POTÊNCIA 208 HP - CHP DIURNO. AF_11/2014</v>
          </cell>
          <cell r="C6926" t="str">
            <v>CHP</v>
          </cell>
          <cell r="D6926">
            <v>269.07</v>
          </cell>
        </row>
        <row r="6927">
          <cell r="A6927">
            <v>89235</v>
          </cell>
          <cell r="B6927" t="str">
            <v>FRESADORA DE ASFALTO A FRIO SOBRE RODAS, LARGURA FRESAGEM DE 1,0 M, POTÊNCIA 208 HP - CHI DIURNO. AF_11/2014</v>
          </cell>
          <cell r="C6927" t="str">
            <v>CHI</v>
          </cell>
          <cell r="D6927">
            <v>79.75</v>
          </cell>
        </row>
        <row r="6928">
          <cell r="A6928">
            <v>89236</v>
          </cell>
          <cell r="B6928" t="str">
            <v>FRESADORA DE ASFALTO A FRIO SOBRE RODAS, LARGURA FRESAGEM DE 2,0 M, POTÊNCIA 550 HP - DEPRECIAÇÃO. AF_11/2014</v>
          </cell>
          <cell r="C6928" t="str">
            <v>H</v>
          </cell>
          <cell r="D6928">
            <v>114.8</v>
          </cell>
        </row>
        <row r="6929">
          <cell r="A6929">
            <v>89237</v>
          </cell>
          <cell r="B6929" t="str">
            <v>FRESADORA DE ASFALTO A FRIO SOBRE RODAS, LARGURA FRESAGEM DE 2,0 M, POTÊNCIA 550 HP - JUROS. AF_11/2014</v>
          </cell>
          <cell r="C6929" t="str">
            <v>H</v>
          </cell>
          <cell r="D6929">
            <v>34.409999999999997</v>
          </cell>
        </row>
        <row r="6930">
          <cell r="A6930">
            <v>89238</v>
          </cell>
          <cell r="B6930" t="str">
            <v>FRESADORA DE ASFALTO A FRIO SOBRE RODAS, LARGURA FRESAGEM DE 2,0 M, POTÊNCIA 550 HP - MANUTENÇÃO. AF_11/2014</v>
          </cell>
          <cell r="C6930" t="str">
            <v>H</v>
          </cell>
          <cell r="D6930">
            <v>204.77</v>
          </cell>
        </row>
        <row r="6931">
          <cell r="A6931">
            <v>89239</v>
          </cell>
          <cell r="B6931" t="str">
            <v>FRESADORA DE ASFALTO A FRIO SOBRE RODAS, LARGURA FRESAGEM DE 2,0 M, POTÊNCIA 550 HP - MATERIAIS NA OPERAÇÃO. AF_11/2014</v>
          </cell>
          <cell r="C6931" t="str">
            <v>H</v>
          </cell>
          <cell r="D6931">
            <v>268.85000000000002</v>
          </cell>
        </row>
        <row r="6932">
          <cell r="A6932">
            <v>89240</v>
          </cell>
          <cell r="B6932" t="str">
            <v>VIBROACABADORA DE ASFALTO SOBRE ESTEIRAS, LARGURA DE PAVIMENTAÇÃO 1,90 M A 5,30 M, POTÊNCIA 105 HP CAPACIDADE 450 T/H - DEPRECIAÇÃO. AF_11/2014</v>
          </cell>
          <cell r="C6932" t="str">
            <v>H</v>
          </cell>
          <cell r="D6932">
            <v>35.229999999999997</v>
          </cell>
        </row>
        <row r="6933">
          <cell r="A6933">
            <v>89241</v>
          </cell>
          <cell r="B6933" t="str">
            <v>VIBROACABADORA DE ASFALTO SOBRE ESTEIRAS, LARGURA DE PAVIMENTAÇÃO 1,90 M A 5,30 M, POTÊNCIA 105 HP CAPACIDADE 450 T/H - JUROS. AF_11/2014</v>
          </cell>
          <cell r="C6933" t="str">
            <v>H</v>
          </cell>
          <cell r="D6933">
            <v>12.06</v>
          </cell>
        </row>
        <row r="6934">
          <cell r="A6934">
            <v>89242</v>
          </cell>
          <cell r="B6934" t="str">
            <v>FRESADORA DE ASFALTO A FRIO SOBRE RODAS, LARGURA FRESAGEM DE 2,0 M, POTÊNCIA 550 HP - CHP DIURNO. AF_11/2014</v>
          </cell>
          <cell r="C6934" t="str">
            <v>CHP</v>
          </cell>
          <cell r="D6934">
            <v>638.71</v>
          </cell>
        </row>
        <row r="6935">
          <cell r="A6935">
            <v>89243</v>
          </cell>
          <cell r="B6935" t="str">
            <v>FRESADORA DE ASFALTO A FRIO SOBRE RODAS, LARGURA FRESAGEM DE 2,0 M, POTÊNCIA 550 HP - CHI DIURNO. AF_11/2014</v>
          </cell>
          <cell r="C6935" t="str">
            <v>CHI</v>
          </cell>
          <cell r="D6935">
            <v>165.09</v>
          </cell>
        </row>
        <row r="6936">
          <cell r="A6936">
            <v>89246</v>
          </cell>
          <cell r="B6936" t="str">
            <v>RECICLADORA DE ASFALTO A FRIO SOBRE RODAS, LARGURA FRESAGEM DE 2,0 M, POTÊNCIA 422 HP - DEPRECIAÇÃO. AF_11/2014</v>
          </cell>
          <cell r="C6936" t="str">
            <v>H</v>
          </cell>
          <cell r="D6936">
            <v>99.75</v>
          </cell>
        </row>
        <row r="6937">
          <cell r="A6937">
            <v>89247</v>
          </cell>
          <cell r="B6937" t="str">
            <v>RECICLADORA DE ASFALTO A FRIO SOBRE RODAS, LARGURA FRESAGEM DE 2,0 M, POTÊNCIA 422 HP - JUROS. AF_11/2014</v>
          </cell>
          <cell r="C6937" t="str">
            <v>H</v>
          </cell>
          <cell r="D6937">
            <v>29.9</v>
          </cell>
        </row>
        <row r="6938">
          <cell r="A6938">
            <v>89248</v>
          </cell>
          <cell r="B6938" t="str">
            <v>RECICLADORA DE ASFALTO A FRIO SOBRE RODAS, LARGURA FRESAGEM DE 2,0 M, POTÊNCIA 422 HP - MANUTENÇÃO. AF_11/2014</v>
          </cell>
          <cell r="C6938" t="str">
            <v>H</v>
          </cell>
          <cell r="D6938">
            <v>177.93</v>
          </cell>
        </row>
        <row r="6939">
          <cell r="A6939">
            <v>89249</v>
          </cell>
          <cell r="B6939" t="str">
            <v>RECICLADORA DE ASFALTO A FRIO SOBRE RODAS, LARGURA FRESAGEM DE 2,0 M, POTÊNCIA 422 HP - MATERIAIS NA OPERAÇÃO. AF_11/2014</v>
          </cell>
          <cell r="C6939" t="str">
            <v>H</v>
          </cell>
          <cell r="D6939">
            <v>206.27</v>
          </cell>
        </row>
        <row r="6940">
          <cell r="A6940">
            <v>89250</v>
          </cell>
          <cell r="B6940" t="str">
            <v>RECICLADORA DE ASFALTO A FRIO SOBRE RODAS, LARGURA FRESAGEM DE 2,0 M, POTÊNCIA 422 HP - CHP DIURNO. AF_11/2014</v>
          </cell>
          <cell r="C6940" t="str">
            <v>CHP</v>
          </cell>
          <cell r="D6940">
            <v>529.73</v>
          </cell>
        </row>
        <row r="6941">
          <cell r="A6941">
            <v>89251</v>
          </cell>
          <cell r="B6941" t="str">
            <v>RECICLADORA DE ASFALTO A FRIO SOBRE RODAS, LARGURA FRESAGEM DE 2,0 M, POTÊNCIA 422 HP - CHI DIURNO. AF_11/2014</v>
          </cell>
          <cell r="C6941" t="str">
            <v>CHI</v>
          </cell>
          <cell r="D6941">
            <v>145.53</v>
          </cell>
        </row>
        <row r="6942">
          <cell r="A6942">
            <v>89253</v>
          </cell>
          <cell r="B6942" t="str">
            <v>VIBROACABADORA DE ASFALTO SOBRE ESTEIRAS, LARGURA DE PAVIMENTAÇÃO 2,13 M A 4,55 M, POTÊNCIA 100 HP, CAPACIDADE 400 T/H - DEPRECIAÇÃO. AF_11/2014</v>
          </cell>
          <cell r="C6942" t="str">
            <v>H</v>
          </cell>
          <cell r="D6942">
            <v>28.87</v>
          </cell>
        </row>
        <row r="6943">
          <cell r="A6943">
            <v>89254</v>
          </cell>
          <cell r="B6943" t="str">
            <v>VIBROACABADORA DE ASFALTO SOBRE ESTEIRAS, LARGURA DE PAVIMENTAÇÃO 2,13 M A 4,55 M, POTÊNCIA 100 HP, CAPACIDADE 400 T/H - JUROS. AF_11/2014</v>
          </cell>
          <cell r="C6943" t="str">
            <v>H</v>
          </cell>
          <cell r="D6943">
            <v>9.8800000000000008</v>
          </cell>
        </row>
        <row r="6944">
          <cell r="A6944">
            <v>89255</v>
          </cell>
          <cell r="B6944" t="str">
            <v>VIBROACABADORA DE ASFALTO SOBRE ESTEIRAS, LARGURA DE PAVIMENTAÇÃO 2,13 M A 4,55 M, POTÊNCIA 100 HP, CAPACIDADE 400 T/H - MANUTENÇÃO. AF_11/2014</v>
          </cell>
          <cell r="C6944" t="str">
            <v>H</v>
          </cell>
          <cell r="D6944">
            <v>46.41</v>
          </cell>
        </row>
        <row r="6945">
          <cell r="A6945">
            <v>89256</v>
          </cell>
          <cell r="B6945" t="str">
            <v>VIBROACABADORA DE ASFALTO SOBRE ESTEIRAS, LARGURA DE PAVIMENTAÇÃO 2,13 M A 4,55 M, POTÊNCIA 100 HP, CAPACIDADE 400 T/H - MATERIAIS NA OPERAÇÃO. AF_11/2014</v>
          </cell>
          <cell r="C6945" t="str">
            <v>H</v>
          </cell>
          <cell r="D6945">
            <v>48.88</v>
          </cell>
        </row>
        <row r="6946">
          <cell r="A6946">
            <v>89257</v>
          </cell>
          <cell r="B6946" t="str">
            <v>VIBROACABADORA DE ASFALTO SOBRE ESTEIRAS, LARGURA DE PAVIMENTAÇÃO 2,13 M A 4,55 M, POTÊNCIA 100 HP CAPACIDADE 400 T/H - CHP DIURNO. AF_11/2014</v>
          </cell>
          <cell r="C6946" t="str">
            <v>CHP</v>
          </cell>
          <cell r="D6946">
            <v>149.91999999999999</v>
          </cell>
        </row>
        <row r="6947">
          <cell r="A6947">
            <v>89258</v>
          </cell>
          <cell r="B6947" t="str">
            <v>VIBROACABADORA DE ASFALTO SOBRE ESTEIRAS, LARGURA DE PAVIMENTAÇÃO 2,13 M A 4,55 M, POTÊNCIA 100 HP, CAPACIDADE 400 T/H - CHI DIURNO. AF_11/2014</v>
          </cell>
          <cell r="C6947" t="str">
            <v>CHI</v>
          </cell>
          <cell r="D6947">
            <v>54.63</v>
          </cell>
        </row>
        <row r="6948">
          <cell r="A6948">
            <v>89259</v>
          </cell>
          <cell r="B6948" t="str">
            <v>GUINDAUTO HIDRÁULICO, CAPACIDADE MÁXIMA DE CARGA 6200 KG, MOMENTO MÁXIMO DE CARGA 11,7 TM, ALCANCE MÁXIMO HORIZONTAL 9,70 M, INCLUSIVE CAMINHÃO TOCO PBT 16.000 KG, POTÊNCIA DE 189 CV - DEPRECIAÇÃO. AF_06/2014</v>
          </cell>
          <cell r="C6948" t="str">
            <v>H</v>
          </cell>
          <cell r="D6948">
            <v>7.51</v>
          </cell>
        </row>
        <row r="6949">
          <cell r="A6949">
            <v>89260</v>
          </cell>
          <cell r="B6949" t="str">
            <v>GUINDAUTO HIDRÁULICO, CAPACIDADE MÁXIMA DE CARGA 6200 KG, MOMENTO MÁXIMO DE CARGA 11,7 TM, ALCANCE MÁXIMO HORIZONTAL 9,70 M, INCLUSIVE CAMINHÃO TOCO PBT 16.000 KG, POTÊNCIA DE 189 CV - JUROS. AF_06/2014</v>
          </cell>
          <cell r="C6949" t="str">
            <v>H</v>
          </cell>
          <cell r="D6949">
            <v>3</v>
          </cell>
        </row>
        <row r="6950">
          <cell r="A6950">
            <v>89262</v>
          </cell>
          <cell r="B6950" t="str">
            <v>GUINDAUTO HIDRÁULICO, CAPACIDADE MÁXIMA DE CARGA 6200 KG, MOMENTO MÁXIMO DE CARGA 11,7 TM, ALCANCE MÁXIMO HORIZONTAL 9,70 M, INCLUSIVE CAMINHÃO TOCO PBT 16.000 KG, POTÊNCIA DE 189 CV - MANUTENÇÃO. AF_06/2014</v>
          </cell>
          <cell r="C6950" t="str">
            <v>H</v>
          </cell>
          <cell r="D6950">
            <v>14.08</v>
          </cell>
        </row>
        <row r="6951">
          <cell r="A6951">
            <v>89263</v>
          </cell>
          <cell r="B6951" t="str">
            <v>DEMOLICAO DE ESTRUTURA METALICA SEM REMOCAO</v>
          </cell>
          <cell r="C6951" t="str">
            <v>M2</v>
          </cell>
          <cell r="D6951">
            <v>26.24</v>
          </cell>
        </row>
        <row r="6952">
          <cell r="A6952">
            <v>89264</v>
          </cell>
          <cell r="B6952" t="str">
            <v>CAMINHÃO TOCO, PBT 16.000 KG, CARGA ÚTIL MÁX. 10.685 KG, DIST. ENTRE EIXOS 4,8 M, POTÊNCIA 189 CV, INCLUSIVE CARROCERIA FIXA ABERTA DE MADEIRA P/ TRANSPORTE GERAL DE CARGA SECA, DIMEN. APROX. 2,5 X 7,00 X 0,50 M - DEPRECIAÇÃO. AF_06/2014</v>
          </cell>
          <cell r="C6952" t="str">
            <v>H</v>
          </cell>
          <cell r="D6952">
            <v>5.92</v>
          </cell>
        </row>
        <row r="6953">
          <cell r="A6953">
            <v>89265</v>
          </cell>
          <cell r="B6953" t="str">
            <v>CAMINHÃO TOCO, PBT 16.000 KG, CARGA ÚTIL MÁX. 10.685 KG, DIST. ENTRE EIXOS 4,8 M, POTÊNCIA 189 CV, INCLUSIVE CARROCERIA FIXA ABERTA DE MADEIRA P/ TRANSPORTE GERAL DE CARGA SECA, DIMEN. APROX. 2,5 X 7,00 X 0,50 M - JUROS. AF_06/2014</v>
          </cell>
          <cell r="C6953" t="str">
            <v>H</v>
          </cell>
          <cell r="D6953">
            <v>2.36</v>
          </cell>
        </row>
        <row r="6954">
          <cell r="A6954">
            <v>89266</v>
          </cell>
          <cell r="B6954" t="str">
            <v>CAMINHÃO TOCO, PBT 16.000 KG, CARGA ÚTIL MÁX. 10.685 KG, DIST. ENTRE EIXOS 4,8 M, POTÊNCIA 189 CV, INCLUSIVE CARROCERIA FIXA ABERTA DE MADEIRA P/ TRANSPORTE GERAL DE CARGA SECA, DIMEN. APROX. 2,5 X 7,00 X 0,50 M - IMPOSTOS E SEGUROS. AF_06/2014</v>
          </cell>
          <cell r="C6954" t="str">
            <v>H</v>
          </cell>
          <cell r="D6954">
            <v>0.47</v>
          </cell>
        </row>
        <row r="6955">
          <cell r="A6955">
            <v>89267</v>
          </cell>
          <cell r="B6955" t="str">
            <v>GUINDASTE HIDRÁULICO AUTOPROPELIDO, COM LANÇA TELESCÓPICA 28,80 M, CAPACIDADE MÁXIMA 30 T, POTÊNCIA 97 KW, TRAÇÃO 4 X 4 - DEPRECIAÇÃO. AF_11/2014</v>
          </cell>
          <cell r="C6955" t="str">
            <v>H</v>
          </cell>
          <cell r="D6955">
            <v>21.62</v>
          </cell>
        </row>
        <row r="6956">
          <cell r="A6956">
            <v>89268</v>
          </cell>
          <cell r="B6956" t="str">
            <v>GUINDASTE HIDRÁULICO AUTOPROPELIDO, COM LANÇA TELESCÓPICA 28,80 M, CAPACIDADE MÁXIMA 30 T, POTÊNCIA 97 KW, TRAÇÃO 4 X 4 - JUROS. AF_11/2014</v>
          </cell>
          <cell r="C6956" t="str">
            <v>H</v>
          </cell>
          <cell r="D6956">
            <v>7.4</v>
          </cell>
        </row>
        <row r="6957">
          <cell r="A6957">
            <v>89269</v>
          </cell>
          <cell r="B6957" t="str">
            <v>GUINDASTE HIDRÁULICO AUTOPROPELIDO, COM LANÇA TELESCÓPICA 28,80 M, CAPACIDADE MÁXIMA 30 T, POTÊNCIA 97 KW, TRAÇÃO 4 X 4 - IMPOSTOS E SEGUROS. AF_11/2014</v>
          </cell>
          <cell r="C6957" t="str">
            <v>H</v>
          </cell>
          <cell r="D6957">
            <v>1.51</v>
          </cell>
        </row>
        <row r="6958">
          <cell r="A6958">
            <v>89270</v>
          </cell>
          <cell r="B6958" t="str">
            <v>GUINDASTE HIDRÁULICO AUTOPROPELIDO, COM LANÇA TELESCÓPICA 28,80 M, CAPACIDADE MÁXIMA 30 T, POTÊNCIA 97 KW, TRAÇÃO 4 X 4 - MANUTENÇÃO. AF_11/2014</v>
          </cell>
          <cell r="C6958" t="str">
            <v>H</v>
          </cell>
          <cell r="D6958">
            <v>34.76</v>
          </cell>
        </row>
        <row r="6959">
          <cell r="A6959">
            <v>89271</v>
          </cell>
          <cell r="B6959" t="str">
            <v>GUINDASTE HIDRÁULICO AUTOPROPELIDO, COM LANÇA TELESCÓPICA 28,80 M, CAPACIDADE MÁXIMA 30 T, POTÊNCIA 97 KW, TRAÇÃO 4 X 4 - MATERIAIS NA OPERAÇÃO. AF_11/2014</v>
          </cell>
          <cell r="C6959" t="str">
            <v>H</v>
          </cell>
          <cell r="D6959">
            <v>63.55</v>
          </cell>
        </row>
        <row r="6960">
          <cell r="A6960">
            <v>89272</v>
          </cell>
          <cell r="B6960" t="str">
            <v>GUINDASTE HIDRÁULICO AUTOPROPELIDO, COM LANÇA TELESCÓPICA 28,80 M, CAPACIDADE MÁXIMA 30 T, POTÊNCIA 97 KW, TRAÇÃO 4 X 4 - CHP DIURNO. AF_11/2014</v>
          </cell>
          <cell r="C6960" t="str">
            <v>CHP</v>
          </cell>
          <cell r="D6960">
            <v>147.74</v>
          </cell>
        </row>
        <row r="6961">
          <cell r="A6961">
            <v>89273</v>
          </cell>
          <cell r="B6961" t="str">
            <v>GUINDASTE HIDRÁULICO AUTOPROPELIDO, COM LANÇA TELESCÓPICA 28,80 M, CAPACIDADE MÁXIMA 30 T, POTÊNCIA 97 KW, TRAÇÃO 4 X 4 - CHI DIURNO. AF_11/2014</v>
          </cell>
          <cell r="C6961" t="str">
            <v>CHI</v>
          </cell>
          <cell r="D6961">
            <v>49.43</v>
          </cell>
        </row>
        <row r="6962">
          <cell r="A6962">
            <v>89274</v>
          </cell>
          <cell r="B6962" t="str">
            <v>BETONEIRA CAPACIDADE NOMINAL DE 600 L, CAPACIDADE DE MISTURA 440 L, MOTOR A DIESEL POTÊNCIA 10 HP, COM CARREGADOR - DEPRECIAÇÃO. AF_11/2014</v>
          </cell>
          <cell r="C6962" t="str">
            <v>H</v>
          </cell>
          <cell r="D6962">
            <v>1.1200000000000001</v>
          </cell>
        </row>
        <row r="6963">
          <cell r="A6963">
            <v>89275</v>
          </cell>
          <cell r="B6963" t="str">
            <v>BETONEIRA CAPACIDADE NOMINAL DE 600 L, CAPACIDADE DE MISTURA 440 L, MOTOR A DIESEL POTÊNCIA 10 HP, COM CARREGADOR - JUROS. AF_11/2014</v>
          </cell>
          <cell r="C6963" t="str">
            <v>H</v>
          </cell>
          <cell r="D6963">
            <v>0.25</v>
          </cell>
        </row>
        <row r="6964">
          <cell r="A6964">
            <v>89276</v>
          </cell>
          <cell r="B6964" t="str">
            <v>BETONEIRA CAPACIDADE NOMINAL DE 600 L, CAPACIDADE DE MISTURA 440 L, MOTOR A DIESEL POTÊNCIA 10 HP, COM CARREGADOR - MANUTENÇÃO. AF_11/2014</v>
          </cell>
          <cell r="C6964" t="str">
            <v>H</v>
          </cell>
          <cell r="D6964">
            <v>1.05</v>
          </cell>
        </row>
        <row r="6965">
          <cell r="A6965">
            <v>89277</v>
          </cell>
          <cell r="B6965" t="str">
            <v>BETONEIRA CAPACIDADE NOMINAL DE 600 L, CAPACIDADE DE MISTURA 440 L, MOTOR A DIESEL POTÊNCIA 10 HP, COM CARREGADOR - MATERIAIS NA OPERAÇÃO. AF_11/2014</v>
          </cell>
          <cell r="C6965" t="str">
            <v>H</v>
          </cell>
          <cell r="D6965">
            <v>4.87</v>
          </cell>
        </row>
        <row r="6966">
          <cell r="A6966">
            <v>89278</v>
          </cell>
          <cell r="B6966" t="str">
            <v>BETONEIRA CAPACIDADE NOMINAL DE 600 L, CAPACIDADE DE MISTURA 440 L, MOTOR A DIESEL POTÊNCIA 10 HP, COM CARREGADOR - CHP DIURNO. AF_11/2014</v>
          </cell>
          <cell r="C6966" t="str">
            <v>CHP</v>
          </cell>
          <cell r="D6966">
            <v>7.29</v>
          </cell>
        </row>
        <row r="6967">
          <cell r="A6967">
            <v>89279</v>
          </cell>
          <cell r="B6967" t="str">
            <v>BETONEIRA CAPACIDADE NOMINAL DE 600 L, CAPACIDADE DE MISTURA 440 L, MOTOR A DIESEL POTÊNCIA 10 HP, COM CARREGADOR - CHI DIURNO. AF_11/2014</v>
          </cell>
          <cell r="C6967" t="str">
            <v>CHI</v>
          </cell>
          <cell r="D6967">
            <v>1.37</v>
          </cell>
        </row>
        <row r="6968">
          <cell r="A6968">
            <v>89280</v>
          </cell>
          <cell r="B6968" t="str">
            <v>ROLO COMPACTADOR VIBRATÓRIO TANDEM AÇO LISO, POTÊNCIA 58 HP, PESO SEM/COM LASTRO 6,5 / 9,4 T, LARGURA DE TRABALHO 1,2 M - DEPRECIAÇÃO. AF_06/2014</v>
          </cell>
          <cell r="C6968" t="str">
            <v>H</v>
          </cell>
          <cell r="D6968">
            <v>18.84</v>
          </cell>
        </row>
        <row r="6969">
          <cell r="A6969">
            <v>89281</v>
          </cell>
          <cell r="B6969" t="str">
            <v>ROLO COMPACTADOR VIBRATÓRIO TANDEM AÇO LISO, POTÊNCIA 58 HP, PESO SEM/COM LASTRO 6,5 / 9,4 T, LARGURA DE TRABALHO 1,2 M - JUROS. AF_06/2014</v>
          </cell>
          <cell r="C6969" t="str">
            <v>H</v>
          </cell>
          <cell r="D6969">
            <v>4.95</v>
          </cell>
        </row>
        <row r="6970">
          <cell r="A6970">
            <v>89282</v>
          </cell>
          <cell r="B6970" t="str">
            <v>ALVENARIA ESTRUTURAL DE BLOCOS CERÂMICOS 14X19X39, (ESPESSURA DE 14 CM), PARA PAREDES COM ÁREA LÍQUIDA MENOR QUE 6M², SEM VÃOS, UTILIZANDO PALHETA E ARGAMASSA DE ASSENTAMENTO COM PREPARO EM BETONEIRA. AF_12/2014</v>
          </cell>
          <cell r="C6970" t="str">
            <v>M2</v>
          </cell>
          <cell r="D6970">
            <v>48.36</v>
          </cell>
        </row>
        <row r="6971">
          <cell r="A6971">
            <v>89283</v>
          </cell>
          <cell r="B6971" t="str">
            <v>ALVENARIA ESTRUTURAL DE BLOCOS CERÂMICOS 14X19X39, (ESPESSURA DE 14 CM), PARA PAREDES COM ÁREA LÍQUIDA MENOR QUE 6M², SEM VÃOS, UTILIZANDO PALHETA E ARGAMASSA DE ASSENTAMENTO COM PREPARO MANUAL. AF_12/2014</v>
          </cell>
          <cell r="C6971" t="str">
            <v>M2</v>
          </cell>
          <cell r="D6971">
            <v>50.07</v>
          </cell>
        </row>
        <row r="6972">
          <cell r="A6972">
            <v>89284</v>
          </cell>
          <cell r="B6972" t="str">
            <v>ALVENARIA ESTRUTURAL DE BLOCOS CERÂMICOS 14X19X39, (ESPESSURA DE 14 CM), PARA PAREDES COM ÁREA LÍQUIDA MAIOR OU IGUAL QUE 6M², SEM VÃOS, UTILIZANDO PALHETA E ARGAMASSA DE ASSENTAMENTO COM PREPARO EM BETONEIRA. AF_12/2014</v>
          </cell>
          <cell r="C6972" t="str">
            <v>M2</v>
          </cell>
          <cell r="D6972">
            <v>44.08</v>
          </cell>
        </row>
        <row r="6973">
          <cell r="A6973">
            <v>89285</v>
          </cell>
          <cell r="B6973" t="str">
            <v>ALVENARIA ESTRUTURAL DE BLOCOS CERÂMICOS 14X19X39, (ESPESSURA DE 14 CM), PARA PAREDES COM ÁREA LÍQUIDA MAIOR OU IGUAL QUE 6M², SEM VÃOS, UTILIZANDO PALHETA E ARGAMASSA DE ASSENTAMENTO COM PREPARO MANUAL. AF_12/2014</v>
          </cell>
          <cell r="C6973" t="str">
            <v>M2</v>
          </cell>
          <cell r="D6973">
            <v>45.79</v>
          </cell>
        </row>
        <row r="6974">
          <cell r="A6974">
            <v>89286</v>
          </cell>
          <cell r="B6974" t="str">
            <v>ALVENARIA ESTRUTURAL DE BLOCOS CERÂMICOS 14X19X39, (ESPESSURA DE 14 CM), PARA PAREDES COM ÁREA LÍQUIDA MENOR QUE 6M², COM VÃOS, UTILIZANDO PALHETA E ARGAMASSA DE ASSENTAMENTO COM PREPARO EM BETONEIRA. AF_12/2014</v>
          </cell>
          <cell r="C6974" t="str">
            <v>M2</v>
          </cell>
          <cell r="D6974">
            <v>52.26</v>
          </cell>
        </row>
        <row r="6975">
          <cell r="A6975">
            <v>89287</v>
          </cell>
          <cell r="B6975" t="str">
            <v>ALVENARIA ESTRUTURAL DE BLOCOS CERÂMICOS 14X19X39, (ESPESSURA DE 14 CM), PARA PAREDES COM ÁREA LÍQUIDA MENOR QUE 6M², COM VÃOS, UTILIZANDO PALHETA E ARGAMASSA DE ASSENTAMENTO COM PREPARO MANUAL. AF_12/2014</v>
          </cell>
          <cell r="C6975" t="str">
            <v>M2</v>
          </cell>
          <cell r="D6975">
            <v>53.97</v>
          </cell>
        </row>
        <row r="6976">
          <cell r="A6976">
            <v>89288</v>
          </cell>
          <cell r="B6976" t="str">
            <v>ALVENARIA ESTRUTURAL DE BLOCOS CERÂMICOS 14X19X39, (ESPESSURA DE 14 CM), PARA PAREDES COM ÁREA LÍQUIDA MAIOR OU IGUAL A 6M², COM VÃOS, UTILIZANDO PALHETA E ARGAMASSA DE ASSENTAMENTO COM PREPARO EM BETONEIRA. AF_12/2014</v>
          </cell>
          <cell r="C6976" t="str">
            <v>M2</v>
          </cell>
          <cell r="D6976">
            <v>46.44</v>
          </cell>
        </row>
        <row r="6977">
          <cell r="A6977">
            <v>89289</v>
          </cell>
          <cell r="B6977" t="str">
            <v>ALVENARIA ESTRUTURAL DE BLOCOS CERÂMICOS 14X19X39, (ESPESSURA DE 14 CM), PARA PAREDES COM ÁREA LÍQUIDA MAIOR OU IGUAL A 6M², COM VÃOS, UTILIZANDO PALHETA E ARGAMASSA DE ASSENTAMENTO COM PREPARO MANUAL. AF_12/2014</v>
          </cell>
          <cell r="C6977" t="str">
            <v>M2</v>
          </cell>
          <cell r="D6977">
            <v>48.15</v>
          </cell>
        </row>
        <row r="6978">
          <cell r="A6978">
            <v>89290</v>
          </cell>
          <cell r="B6978" t="str">
            <v>ALVENARIA ESTRUTURAL DE BLOCOS CERÂMICOS 14X19X29, (ESPESSURA DE 14 CM), PARA PAREDES COM ÁREA LÍQUIDA MENOR QUE 6M², SEM VÃOS, UTILIZANDO PALHETA E ARGAMASSA DE ASSENTAMENTO COM PREPARO EM BETONEIRA. AF_12/2014</v>
          </cell>
          <cell r="C6978" t="str">
            <v>M2</v>
          </cell>
          <cell r="D6978">
            <v>55.9</v>
          </cell>
        </row>
        <row r="6979">
          <cell r="A6979">
            <v>89291</v>
          </cell>
          <cell r="B6979" t="str">
            <v>ALVENARIA ESTRUTURAL DE BLOCOS CERÂMICOS 14X19X29, (ESPESSURA DE 14 CM), PARA PAREDES COM ÁREA LÍQUIDA MENOR QUE 6M², SEM VÃOS, UTILIZANDO PALHETA E ARGAMASSA DE ASSENTAMENTO COM PREPARO MANUAL. AF_12/2014</v>
          </cell>
          <cell r="C6979" t="str">
            <v>M2</v>
          </cell>
          <cell r="D6979">
            <v>57.81</v>
          </cell>
        </row>
        <row r="6980">
          <cell r="A6980">
            <v>89292</v>
          </cell>
          <cell r="B6980" t="str">
            <v>ALVENARIA ESTRUTURAL DE BLOCOS CERÂMICOS 14X19X29, (ESPESSURA DE 14 CM), PARA PAREDES COM ÁREA LÍQUIDA MAIOR OU IGUAL A 6M², SEM VÃOS, UTILIZANDO PALHETA E ARGAMASSA DE ASSENTAMENTO COM PREPARO EM BETONEIRA. AF_12/2014</v>
          </cell>
          <cell r="C6980" t="str">
            <v>M2</v>
          </cell>
          <cell r="D6980">
            <v>51.69</v>
          </cell>
        </row>
        <row r="6981">
          <cell r="A6981">
            <v>89293</v>
          </cell>
          <cell r="B6981" t="str">
            <v>ALVENARIA ESTRUTURAL DE BLOCOS CERÂMICOS 14X19X29, (ESPESSURA DE 14 CM), PARA PAREDES COM ÁREA LÍQUIDA MAIOR OU IGUAL A 6M2, SEM VÃOS, UTILIZANDO PALHETA E ARGAMASSA DE ASSENTAMENTO COM PREPARO MANUAL. AF_12/2014</v>
          </cell>
          <cell r="C6981" t="str">
            <v>M2</v>
          </cell>
          <cell r="D6981">
            <v>53.6</v>
          </cell>
        </row>
        <row r="6982">
          <cell r="A6982">
            <v>89294</v>
          </cell>
          <cell r="B6982" t="str">
            <v>ALVENARIA ESTRUTURAL DE BLOCOS CERÂMICOS 14X19X29, (ESPESSURA DE 14 CM), PARA PAREDES COM ÁREA LÍQUIDA MENOR QUE 6M², COM VÃOS, UTILIZANDO PALHETA E ARGAMASSA DE ASSENTAMENTO COM PREPARO EM BETONEIRA. AF_12/2014</v>
          </cell>
          <cell r="C6982" t="str">
            <v>M2</v>
          </cell>
          <cell r="D6982">
            <v>61.11</v>
          </cell>
        </row>
        <row r="6983">
          <cell r="A6983">
            <v>89295</v>
          </cell>
          <cell r="B6983" t="str">
            <v>ALVENARIA ESTRUTURAL DE BLOCOS CERÂMICOS 14X19X29, (ESPESSURA DE 14 CM), PARA PAREDES COM ÁREA LÍQUIDA MENOR QUE 6M², COM VÃOS, UTILIZANDO PALHETA E ARGAMASSA DE ASSENTAMENTO COM PREPARO MANUAL. AF_12/2014</v>
          </cell>
          <cell r="C6983" t="str">
            <v>M2</v>
          </cell>
          <cell r="D6983">
            <v>63.02</v>
          </cell>
        </row>
        <row r="6984">
          <cell r="A6984">
            <v>89296</v>
          </cell>
          <cell r="B6984" t="str">
            <v>ALVENARIA ESTRUTURAL DE BLOCOS CERÂMICOS 14X19X29, (ESPESSURA DE 14 CM), PARA PAREDES COM ÁREA LÍQUIDA MAIOR OU IGUAL A 6M², COM VÃOS, UTILIZANDO PALHETA E ARGAMASSA DE ASSENTAMENTO COM PREPARO EM BETONEIRA. AF_12/2014</v>
          </cell>
          <cell r="C6984" t="str">
            <v>M2</v>
          </cell>
          <cell r="D6984">
            <v>54.71</v>
          </cell>
        </row>
        <row r="6985">
          <cell r="A6985">
            <v>89297</v>
          </cell>
          <cell r="B6985" t="str">
            <v>ALVENARIA ESTRUTURAL DE BLOCOS CERÂMICOS 14X19X29, (ESPESSURA DE 14 CM), PARA PAREDES COM ÁREA LÍQUIDA MAIOR OU IGUAL A 6M², COM VÃOS, UTILIZANDO PALHETA E ARGAMASSA DE ASSENTAMENTO COM PREPARO MANUAL. AF_12/2014</v>
          </cell>
          <cell r="C6985" t="str">
            <v>M2</v>
          </cell>
          <cell r="D6985">
            <v>56.62</v>
          </cell>
        </row>
        <row r="6986">
          <cell r="A6986">
            <v>89298</v>
          </cell>
          <cell r="B6986" t="str">
            <v>ALVENARIA ESTRUTURAL DE BLOCOS CERÂMICOS 14X19X39, (ESPESSURA DE 14 CM), PARA PAREDES COM ÁREA LÍQUIDA MENOR QUE 6M², SEM VÃOS, UTILIZANDO COLHER DE PEDREIRO E ARGAMASSA DE ASSENTAMENTO COM PREPARO EM BETONEIRA. AF_12/2014</v>
          </cell>
          <cell r="C6986" t="str">
            <v>M2</v>
          </cell>
          <cell r="D6986">
            <v>56.89</v>
          </cell>
        </row>
        <row r="6987">
          <cell r="A6987">
            <v>89299</v>
          </cell>
          <cell r="B6987" t="str">
            <v>ALVENARIA ESTRUTURAL DE BLOCOS CERÂMICOS 14X19X39, (ESPESSURA DE 14 CM), PARA PAREDES COM ÁREA LÍQUIDA MENOR QUE 6M², SEM VÃOS, UTILIZANDO COLHER DE PEDREIRO E ARGAMASSA DE ASSENTAMENTO COM PREPARO MANUAL. AF_12/2014</v>
          </cell>
          <cell r="C6987" t="str">
            <v>M2</v>
          </cell>
          <cell r="D6987">
            <v>59.32</v>
          </cell>
        </row>
        <row r="6988">
          <cell r="A6988">
            <v>89300</v>
          </cell>
          <cell r="B6988" t="str">
            <v>ALVENARIA ESTRUTURAL DE BLOCOS CERÂMICOS 14X19X39, (ESPESSURA DE 14 CM), PARA PAREDES COM ÁREA LÍQUIDA MAIOR OU IGUAL A 6M², SEM VÃOS, UTILIZANDO COLHER DE PEDREIRO E ARGAMASSA DE ASSENTAMENTO COM PREPARO EM BETONEIRA. AF_12/2014</v>
          </cell>
          <cell r="C6988" t="str">
            <v>M2</v>
          </cell>
          <cell r="D6988">
            <v>52.61</v>
          </cell>
        </row>
        <row r="6989">
          <cell r="A6989">
            <v>89301</v>
          </cell>
          <cell r="B6989" t="str">
            <v>ALVENARIA ESTRUTURAL DE BLOCOS CERÂMICOS 14X19X39, (ESPESSURA DE 14 CM), PARA PAREDES COM ÁREA LÍQUIDA MAIOR OU IGUAL A 6M², SEM VÃOS, UTILIZANDO COLHER DE PEDREIRO E ARGAMASSA DE ASSENTAMENTO COM PREPARO MANUAL. AF_12/2014</v>
          </cell>
          <cell r="C6989" t="str">
            <v>M2</v>
          </cell>
          <cell r="D6989">
            <v>55.04</v>
          </cell>
        </row>
        <row r="6990">
          <cell r="A6990">
            <v>89302</v>
          </cell>
          <cell r="B6990" t="str">
            <v>ALVENARIA ESTRUTURAL DE BLOCOS CERÂMICOS 14X19X39, (ESPESSURA DE 14 CM), PARA PAREDES COM ÁREA LÍQUIDA MENOR QUE 6M², COM VÃOS, UTILIZANDO COLHER DE PEDREIRO E ARGAMASSA DE ASSENTAMENTO COM PREPARO EM BETONEIRA. AF_12/2014</v>
          </cell>
          <cell r="C6990" t="str">
            <v>M2</v>
          </cell>
          <cell r="D6990">
            <v>63.36</v>
          </cell>
        </row>
        <row r="6991">
          <cell r="A6991">
            <v>89303</v>
          </cell>
          <cell r="B6991" t="str">
            <v>ALVENARIA ESTRUTURAL DE BLOCOS CERÂMICOS 14X19X39, (ESPESSURA DE 14 CM), PARA PAREDES COM ÁREA LÍQUIDA MENOR QUE 6M², COM VÃOS, UTILIZANDO COLHER DE PEDREIRO E ARGAMASSA DE ASSENTAMENTO COM PREPARO MANUAL. AF_12/2014</v>
          </cell>
          <cell r="C6991" t="str">
            <v>M2</v>
          </cell>
          <cell r="D6991">
            <v>65.790000000000006</v>
          </cell>
        </row>
        <row r="6992">
          <cell r="A6992">
            <v>89304</v>
          </cell>
          <cell r="B6992" t="str">
            <v>ALVENARIA ESTRUTURAL DE BLOCOS CERÂMICOS 14X19X39, (ESPESSURA DE 14 CM), PARA PAREDES COM ÁREA LÍQUIDA MAIOR OU IGUAL A 6M², COM VÃOS, UTILIZANDO COLHER DE PEDREIRO E ARGAMASSA DE ASSENTAMENTO COM PREPARO EM BETONEIRA. AF_12/2014</v>
          </cell>
          <cell r="C6992" t="str">
            <v>M2</v>
          </cell>
          <cell r="D6992">
            <v>56.57</v>
          </cell>
        </row>
        <row r="6993">
          <cell r="A6993">
            <v>89305</v>
          </cell>
          <cell r="B6993" t="str">
            <v>ALVENARIA ESTRUTURAL DE BLOCOS CERÂMICOS 14X19X39, (ESPESSURA DE 14 CM), PARA PAREDES COM ÁREA LÍQUIDA MAIOR OU IGUAL A 6M², COM VÃOS, UTILIZANDO COLHER DE PEDREIRO E ARGAMASSA DE ASSENTAMENTO COM PREPARO MANUAL. AF_12/2014</v>
          </cell>
          <cell r="C6993" t="str">
            <v>M2</v>
          </cell>
          <cell r="D6993">
            <v>59</v>
          </cell>
        </row>
        <row r="6994">
          <cell r="A6994">
            <v>89306</v>
          </cell>
          <cell r="B6994" t="str">
            <v>ALVENARIA ESTRUTURAL DE BLOCOS CERÂMICOS 14X19X29, (ESPESSURA DE 14 CM), PARA PAREDES COM ÁREA LÍQUIDA MENOR QUE 6M², SEM VÃOS, UTILIZANDO COLHER DE PEDREIRO E ARGAMASSA DE ASSENTAMENTO COM PREPARO EM BETONEIRA. AF_12/2014</v>
          </cell>
          <cell r="C6994" t="str">
            <v>M2</v>
          </cell>
          <cell r="D6994">
            <v>64.61</v>
          </cell>
        </row>
        <row r="6995">
          <cell r="A6995">
            <v>89307</v>
          </cell>
          <cell r="B6995" t="str">
            <v>ALVENARIA ESTRUTURAL DE BLOCOS CERÂMICOS 14X19X29, (ESPESSURA DE 14 CM), PARA PAREDES COM ÁREA LÍQUIDA MENOR QUE 6M², SEM VÃOS, UTILIZANDO COLHER DE PEDREIRO E ARGAMASSA DE ASSENTAMENTO COM PREPARO MANUAL. AF_12/2014</v>
          </cell>
          <cell r="C6995" t="str">
            <v>M2</v>
          </cell>
          <cell r="D6995">
            <v>67.31</v>
          </cell>
        </row>
        <row r="6996">
          <cell r="A6996">
            <v>89308</v>
          </cell>
          <cell r="B6996" t="str">
            <v>ALVENARIA ESTRUTURAL DE BLOCOS CERÂMICOS 14X19X29, (ESPESSURA DE 14 CM), PARA PAREDES COM ÁREA LÍQUIDA MAIOR OU IGUAL A 6M², SEM VÃOS, UTILIZANDO COLHER DE PEDREIRO E ARGAMASSA DE ASSENTAMENTO COM PREPARO EM BETONEIRA. AF_12/2014</v>
          </cell>
          <cell r="C6996" t="str">
            <v>M2</v>
          </cell>
          <cell r="D6996">
            <v>60.39</v>
          </cell>
        </row>
        <row r="6997">
          <cell r="A6997">
            <v>89309</v>
          </cell>
          <cell r="B6997" t="str">
            <v>ALVENARIA ESTRUTURAL DE BLOCOS CERÂMICOS 14X19X29, (ESPESSURA DE 14 CM), PARA PAREDES COM ÁREA LÍQUIDA MAIOR OU IGUAL A 6M², SEM VÃOS, UTILIZANDO COLHER DE PEDREIRO E ARGAMASSA DE ASSENTAMENTO COM PREPARO MANUAL. AF_12/2014</v>
          </cell>
          <cell r="C6997" t="str">
            <v>M2</v>
          </cell>
          <cell r="D6997">
            <v>63.09</v>
          </cell>
        </row>
        <row r="6998">
          <cell r="A6998">
            <v>89310</v>
          </cell>
          <cell r="B6998" t="str">
            <v>ALVENARIA ESTRUTURAL DE BLOCOS CERÂMICOS 14X19X29, (ESPESSURA DE 14 CM), PARA PAREDES COM ÁREA LÍQUIDA MENOR QUE 6M², COM VÃOS, UTILIZANDO COLHER DE PEDREIRO E ARGAMASSA DE ASSENTAMENTO COM PREPARO EM BETONEIRA. AF_12/2014</v>
          </cell>
          <cell r="C6998" t="str">
            <v>M2</v>
          </cell>
          <cell r="D6998">
            <v>72.319999999999993</v>
          </cell>
        </row>
        <row r="6999">
          <cell r="A6999">
            <v>89311</v>
          </cell>
          <cell r="B6999" t="str">
            <v>ALVENARIA ESTRUTURAL DE BLOCOS CERÂMICOS 14X19X29, (ESPESSURA DE 14 CM), PARA PAREDES COM ÁREA LÍQUIDA MENOR QUE 6M², COM VÃOS, UTILIZANDO COLHER DE PEDREIRO E ARGAMASSA DE ASSENTAMENTO COM PREPARO MANUAL. AF_12/2014</v>
          </cell>
          <cell r="C6999" t="str">
            <v>M2</v>
          </cell>
          <cell r="D6999">
            <v>75.02</v>
          </cell>
        </row>
        <row r="7000">
          <cell r="A7000">
            <v>89312</v>
          </cell>
          <cell r="B7000" t="str">
            <v>ALVENARIA ESTRUTURAL DE BLOCOS CERÂMICOS 14X19X29, (ESPESSURA DE 14 CM), PARA PAREDES COM ÁREA LÍQUIDA MAIOR OU IGUAL A 6M², COM VÃOS, UTILIZANDO COLHER DE PEDREIRO E ARGAMASSA DE ASSENTAMENTO COM PREPARO EM BETONEIRA. AF_12/2014</v>
          </cell>
          <cell r="C7000" t="str">
            <v>M2</v>
          </cell>
          <cell r="D7000">
            <v>65.02</v>
          </cell>
        </row>
        <row r="7001">
          <cell r="A7001">
            <v>89313</v>
          </cell>
          <cell r="B7001" t="str">
            <v>ALVENARIA ESTRUTURAL DE BLOCOS CERÂMICOS 14X19X29, (ESPESSURA DE 14 CM), PARA PAREDES COM ÁREA LÍQUIDA MAIOR OU IGUAL A 6M², COM VÃOS, UTILIZANDO COLHER DE PEDREIRO E ARGAMASSA DE ASSENTAMENTO COM PREPARO MANUAL. AF_12/2014</v>
          </cell>
          <cell r="C7001" t="str">
            <v>M2</v>
          </cell>
          <cell r="D7001">
            <v>67.72</v>
          </cell>
        </row>
        <row r="7002">
          <cell r="A7002">
            <v>89349</v>
          </cell>
          <cell r="B7002" t="str">
            <v>REGISTRO DE PRESSÃO BRUTO, LATÃO, ROSCÁVEL, 1/2", FORNECIDO E INSTALADO EM RAMAL DE ÁGUA. AF_12/2014</v>
          </cell>
          <cell r="C7002" t="str">
            <v>UN</v>
          </cell>
          <cell r="D7002">
            <v>17.27</v>
          </cell>
        </row>
        <row r="7003">
          <cell r="A7003">
            <v>89351</v>
          </cell>
          <cell r="B7003" t="str">
            <v>REGISTRO DE PRESSÃO BRUTO, ROSCÁVEL, 3/4", FORNECIDO E INSTALADO EM RAMAL DE ÁGUA. AF_12/2014</v>
          </cell>
          <cell r="C7003" t="str">
            <v>UN</v>
          </cell>
          <cell r="D7003">
            <v>19.350000000000001</v>
          </cell>
        </row>
        <row r="7004">
          <cell r="A7004">
            <v>89352</v>
          </cell>
          <cell r="B7004" t="str">
            <v>REGISTRO DE GAVETA BRUTO, LATÃO, ROSCÁVEL, 1/2", FORNECIDO E INSTALADO EM RAMAL DE ÁGUA. AF_12/2014</v>
          </cell>
          <cell r="C7004" t="str">
            <v>UN</v>
          </cell>
          <cell r="D7004">
            <v>21.67</v>
          </cell>
        </row>
        <row r="7005">
          <cell r="A7005">
            <v>89353</v>
          </cell>
          <cell r="B7005" t="str">
            <v>REGISTRO DE GAVETA BRUTO, LATÃO, ROSCÁVEL, 3/4", FORNECIDO E INSTALADO EM RAMAL DE ÁGUA. AF_12/2014</v>
          </cell>
          <cell r="C7005" t="str">
            <v>UN</v>
          </cell>
          <cell r="D7005">
            <v>22.5</v>
          </cell>
        </row>
        <row r="7006">
          <cell r="A7006">
            <v>89354</v>
          </cell>
          <cell r="B7006" t="str">
            <v>MISTURADOR MONOCOMANDO PARA CHUVEIRO, BASE BRUTA E ACABAMENTO CROMADO, FORNECIDO E INSTALADO EM RAMAL DE ÁGUA. AF_12/2014</v>
          </cell>
          <cell r="C7006" t="str">
            <v>UN</v>
          </cell>
          <cell r="D7006">
            <v>258.52999999999997</v>
          </cell>
        </row>
        <row r="7007">
          <cell r="A7007">
            <v>89355</v>
          </cell>
          <cell r="B7007" t="str">
            <v>TUBO, PVC, SOLDÁVEL, DN 20MM, INSTALADO EM RAMAL OU SUB-RAMAL DE ÁGUA - FORNECIMENTO E INSTALAÇÃO. AF_12/2014</v>
          </cell>
          <cell r="C7007" t="str">
            <v>M</v>
          </cell>
          <cell r="D7007">
            <v>12.83</v>
          </cell>
        </row>
        <row r="7008">
          <cell r="A7008">
            <v>89356</v>
          </cell>
          <cell r="B7008" t="str">
            <v>TUBO, PVC, SOLDÁVEL, DN 25MM, INSTALADO EM RAMAL OU SUB-RAMAL DE ÁGUA - FORNECIMENTO E INSTALAÇÃO. AF_12/2014</v>
          </cell>
          <cell r="C7008" t="str">
            <v>M</v>
          </cell>
          <cell r="D7008">
            <v>15.27</v>
          </cell>
        </row>
        <row r="7009">
          <cell r="A7009">
            <v>89357</v>
          </cell>
          <cell r="B7009" t="str">
            <v>TUBO, PVC, SOLDÁVEL, DN 32MM, INSTALADO EM RAMAL OU SUB-RAMAL DE ÁGUA - FORNECIMENTO E INSTALAÇÃO. AF_12/2014</v>
          </cell>
          <cell r="C7009" t="str">
            <v>M</v>
          </cell>
          <cell r="D7009">
            <v>21.29</v>
          </cell>
        </row>
        <row r="7010">
          <cell r="A7010">
            <v>89358</v>
          </cell>
          <cell r="B7010" t="str">
            <v>JOELHO 90 GRAUS, PVC, SOLDÁVEL, DN 20MM, INSTALADO EM RAMAL OU SUB-RAMAL DE ÁGUA - FORNECIMENTO E INSTALAÇÃO. AF_12/2014</v>
          </cell>
          <cell r="C7010" t="str">
            <v>UN</v>
          </cell>
          <cell r="D7010">
            <v>5.08</v>
          </cell>
        </row>
        <row r="7011">
          <cell r="A7011">
            <v>89359</v>
          </cell>
          <cell r="B7011" t="str">
            <v>JOELHO 45 GRAUS, PVC, SOLDÁVEL, DN 20MM, INSTALADO EM RAMAL OU SUB-RAMAL DE ÁGUA - FORNECIMENTO E INSTALAÇÃO. AF_12/2014</v>
          </cell>
          <cell r="C7011" t="str">
            <v>UN</v>
          </cell>
          <cell r="D7011">
            <v>5.28</v>
          </cell>
        </row>
        <row r="7012">
          <cell r="A7012">
            <v>89360</v>
          </cell>
          <cell r="B7012" t="str">
            <v>CURVA 90 GRAUS, PVC, SOLDÁVEL, DN 20MM, INSTALADO EM RAMAL OU SUB-RAMAL DE ÁGUA - FORNECIMENTO E INSTALAÇÃO. AF_12/2014</v>
          </cell>
          <cell r="C7012" t="str">
            <v>UN</v>
          </cell>
          <cell r="D7012">
            <v>6.15</v>
          </cell>
        </row>
        <row r="7013">
          <cell r="A7013">
            <v>89361</v>
          </cell>
          <cell r="B7013" t="str">
            <v>CURVA 45 GRAUS, PVC, SOLDÁVEL, DN 20MM, INSTALADO EM RAMAL OU SUB-RAMAL DE ÁGUA - FORNECIMENTO E INSTALAÇÃO. AF_12/2014</v>
          </cell>
          <cell r="C7013" t="str">
            <v>UN</v>
          </cell>
          <cell r="D7013">
            <v>6.08</v>
          </cell>
        </row>
        <row r="7014">
          <cell r="A7014">
            <v>89362</v>
          </cell>
          <cell r="B7014" t="str">
            <v>JOELHO 90 GRAUS, PVC, SOLDÁVEL, DN 25MM, INSTALADO EM RAMAL OU SUB-RAMAL DE ÁGUA - FORNECIMENTO E INSTALAÇÃO. AF_12/2014</v>
          </cell>
          <cell r="C7014" t="str">
            <v>UN</v>
          </cell>
          <cell r="D7014">
            <v>6.07</v>
          </cell>
        </row>
        <row r="7015">
          <cell r="A7015">
            <v>89363</v>
          </cell>
          <cell r="B7015" t="str">
            <v>JOELHO 45 GRAUS, PVC, SOLDÁVEL, DN 25MM, INSTALADO EM RAMAL OU SUB-RAMAL DE ÁGUA - FORNECIMENTO E INSTALAÇÃO. AF_12/2014</v>
          </cell>
          <cell r="C7015" t="str">
            <v>UN</v>
          </cell>
          <cell r="D7015">
            <v>6.5</v>
          </cell>
        </row>
        <row r="7016">
          <cell r="A7016">
            <v>89364</v>
          </cell>
          <cell r="B7016" t="str">
            <v>CURVA 90 GRAUS, PVC, SOLDÁVEL, DN 25MM, INSTALADO EM RAMAL OU SUB-RAMAL DE ÁGUA - FORNECIMENTO E INSTALAÇÃO. AF_12/2014</v>
          </cell>
          <cell r="C7016" t="str">
            <v>UN</v>
          </cell>
          <cell r="D7016">
            <v>7.59</v>
          </cell>
        </row>
        <row r="7017">
          <cell r="A7017">
            <v>89365</v>
          </cell>
          <cell r="B7017" t="str">
            <v>CURVA 45 GRAUS, PVC, SOLDÁVEL, DN 25MM, INSTALADO EM RAMAL OU SUB-RAMAL DE ÁGUA - FORNECIMENTO E INSTALAÇÃO. AF_12/2014</v>
          </cell>
          <cell r="C7017" t="str">
            <v>UN</v>
          </cell>
          <cell r="D7017">
            <v>7.17</v>
          </cell>
        </row>
        <row r="7018">
          <cell r="A7018">
            <v>89366</v>
          </cell>
          <cell r="B7018" t="str">
            <v>JOELHO 90 GRAUS COM BUCHA DE LATÃO, PVC, SOLDÁVEL, DN 25MM, X 3/4 INSTALADO EM RAMAL OU SUB-RAMAL DE ÁGUA - FORNECIMENTO E INSTALAÇÃO. AF_12/2014</v>
          </cell>
          <cell r="C7018" t="str">
            <v>UN</v>
          </cell>
          <cell r="D7018">
            <v>10.61</v>
          </cell>
        </row>
        <row r="7019">
          <cell r="A7019">
            <v>89367</v>
          </cell>
          <cell r="B7019" t="str">
            <v>JOELHO 90 GRAUS, PVC, SOLDÁVEL, DN 32MM, INSTALADO EM RAMAL OU SUB-RAMAL DE ÁGUA - FORNECIMENTO E INSTALAÇÃO. AF_12/2014</v>
          </cell>
          <cell r="C7019" t="str">
            <v>UN</v>
          </cell>
          <cell r="D7019">
            <v>8.1199999999999992</v>
          </cell>
        </row>
        <row r="7020">
          <cell r="A7020">
            <v>89368</v>
          </cell>
          <cell r="B7020" t="str">
            <v>JOELHO 45 GRAUS, PVC, SOLDÁVEL, DN 32MM, INSTALADO EM RAMAL OU SUB-RAMAL DE ÁGUA - FORNECIMENTO E INSTALAÇÃO. AF_12/2014</v>
          </cell>
          <cell r="C7020" t="str">
            <v>UN</v>
          </cell>
          <cell r="D7020">
            <v>9.33</v>
          </cell>
        </row>
        <row r="7021">
          <cell r="A7021">
            <v>89369</v>
          </cell>
          <cell r="B7021" t="str">
            <v>CURVA 90 GRAUS, PVC, SOLDÁVEL, DN 32MM, INSTALADO EM RAMAL OU SUB-RAMAL DE ÁGUA - FORNECIMENTO E INSTALAÇÃO. AF_12/2014</v>
          </cell>
          <cell r="C7021" t="str">
            <v>UN</v>
          </cell>
          <cell r="D7021">
            <v>10.87</v>
          </cell>
        </row>
        <row r="7022">
          <cell r="A7022">
            <v>89370</v>
          </cell>
          <cell r="B7022" t="str">
            <v>CURVA 45 GRAUS, PVC, SOLDÁVEL, DN 32MM, INSTALADO EM RAMAL OU SUB-RAMAL DE ÁGUA - FORNECIMENTO E INSTALAÇÃO. AF_12/2014</v>
          </cell>
          <cell r="C7022" t="str">
            <v>UN</v>
          </cell>
          <cell r="D7022">
            <v>9.3699999999999992</v>
          </cell>
        </row>
        <row r="7023">
          <cell r="A7023">
            <v>89371</v>
          </cell>
          <cell r="B7023" t="str">
            <v>LUVA, PVC, SOLDÁVEL, DN 20MM, INSTALADO EM RAMAL OU SUB-RAMAL DE ÁGUA - FORNECIMENTO E INSTALAÇÃO. AF_12/2014</v>
          </cell>
          <cell r="C7023" t="str">
            <v>UN</v>
          </cell>
          <cell r="D7023">
            <v>3.86</v>
          </cell>
        </row>
        <row r="7024">
          <cell r="A7024">
            <v>89372</v>
          </cell>
          <cell r="B7024" t="str">
            <v>LUVA DE CORRER, PVC, SOLDÁVEL, DN 20MM, INSTALADO EM RAMAL OU SUB-RAMAL DE ÁGUA - FORNECIMENTO E INSTALAÇÃO. AF_12/2014</v>
          </cell>
          <cell r="C7024" t="str">
            <v>UN</v>
          </cell>
          <cell r="D7024">
            <v>9.76</v>
          </cell>
        </row>
        <row r="7025">
          <cell r="A7025">
            <v>89373</v>
          </cell>
          <cell r="B7025" t="str">
            <v>LUVA DE REDUÇÃO, PVC, SOLDÁVEL, DN 25MM X 20MM, INSTALADO EM RAMAL OU SUB-RAMAL DE ÁGUA - FORNECIMENTO E INSTALAÇÃO. AF_12/2014</v>
          </cell>
          <cell r="C7025" t="str">
            <v>UN</v>
          </cell>
          <cell r="D7025">
            <v>4.2699999999999996</v>
          </cell>
        </row>
        <row r="7026">
          <cell r="A7026">
            <v>89374</v>
          </cell>
          <cell r="B7026" t="str">
            <v>LUVA COM BUCHA DE LATÃO, PVC, SOLDÁVEL, DN 20MM X 1/2, INSTALADO EM RAMAL OU SUB-RAMAL DE ÁGUA - FORNECIMENTO E INSTALAÇÃO. AF_12/2014</v>
          </cell>
          <cell r="C7026" t="str">
            <v>UN</v>
          </cell>
          <cell r="D7026">
            <v>7.25</v>
          </cell>
        </row>
        <row r="7027">
          <cell r="A7027">
            <v>89375</v>
          </cell>
          <cell r="B7027" t="str">
            <v>UNIÃO, PVC, SOLDÁVEL, DN 20MM, INSTALADO EM RAMAL OU SUB-RAMAL DE ÁGUA - FORNECIMENTO E INSTALAÇÃO. AF_12/2014</v>
          </cell>
          <cell r="C7027" t="str">
            <v>UN</v>
          </cell>
          <cell r="D7027">
            <v>9.3699999999999992</v>
          </cell>
        </row>
        <row r="7028">
          <cell r="A7028">
            <v>89376</v>
          </cell>
          <cell r="B7028" t="str">
            <v>ADAPTADOR CURTO COM BOLSA E ROSCA PARA REGISTRO, PVC, SOLDÁVEL, DN 20MM X 1/2, INSTALADO EM RAMAL OU SUB-RAMAL DE ÁGUA - FORNECIMENTO E INSTALAÇÃO. AF_12/2014</v>
          </cell>
          <cell r="C7028" t="str">
            <v>UN</v>
          </cell>
          <cell r="D7028">
            <v>4.07</v>
          </cell>
        </row>
        <row r="7029">
          <cell r="A7029">
            <v>89377</v>
          </cell>
          <cell r="B7029" t="str">
            <v>CURVA DE TRANSPOSIÇÃO, PVC, SOLDÁVEL, DN 20MM, INSTALADO EM RAMAL OU SUB-RAMAL DE ÁGUA - FORNECIMENTO E INSTALAÇÃO. AF_12/2014</v>
          </cell>
          <cell r="C7029" t="str">
            <v>UN</v>
          </cell>
          <cell r="D7029">
            <v>5.83</v>
          </cell>
        </row>
        <row r="7030">
          <cell r="A7030">
            <v>89378</v>
          </cell>
          <cell r="B7030" t="str">
            <v>LUVA, PVC, SOLDÁVEL, DN 25MM, INSTALADO EM RAMAL OU SUB-RAMAL DE ÁGUA - FORNECIMENTO E INSTALAÇÃO. AF_12/2014</v>
          </cell>
          <cell r="C7030" t="str">
            <v>UN</v>
          </cell>
          <cell r="D7030">
            <v>4.51</v>
          </cell>
        </row>
        <row r="7031">
          <cell r="A7031">
            <v>89379</v>
          </cell>
          <cell r="B7031" t="str">
            <v>LUVA DE CORRER, PVC, SOLDÁVEL, DN 25MM, INSTALADO EM RAMAL OU SUB-RAMAL DE ÁGUA - FORNECIMENTO E INSTALAÇÃO. AF_12/2014</v>
          </cell>
          <cell r="C7031" t="str">
            <v>UN</v>
          </cell>
          <cell r="D7031">
            <v>12.98</v>
          </cell>
        </row>
        <row r="7032">
          <cell r="A7032">
            <v>89380</v>
          </cell>
          <cell r="B7032" t="str">
            <v>LUVA DE REDUÇÃO, PVC, SOLDÁVEL, DN 32MM X 25MM, INSTALADO EM RAMAL OU SUB-RAMAL DE ÁGUA - FORNECIMENTO E INSTALAÇÃO. AF_12/2014</v>
          </cell>
          <cell r="C7032" t="str">
            <v>UN</v>
          </cell>
          <cell r="D7032">
            <v>6.21</v>
          </cell>
        </row>
        <row r="7033">
          <cell r="A7033">
            <v>89381</v>
          </cell>
          <cell r="B7033" t="str">
            <v>LUVA COM BUCHA DE LATÃO, PVC, SOLDÁVEL, DN 25MM X 3/4, INSTALADO EM RAMAL OU SUB-RAMAL DE ÁGUA - FORNECIMENTO E INSTALAÇÃO. AF_12/2014</v>
          </cell>
          <cell r="C7033" t="str">
            <v>UN</v>
          </cell>
          <cell r="D7033">
            <v>9.15</v>
          </cell>
        </row>
        <row r="7034">
          <cell r="A7034">
            <v>89382</v>
          </cell>
          <cell r="B7034" t="str">
            <v>UNIÃO, PVC, SOLDÁVEL, DN 25MM, INSTALADO EM RAMAL OU SUB-RAMAL DE ÁGUA - FORNECIMENTO E INSTALAÇÃO. AF_12/2014</v>
          </cell>
          <cell r="C7034" t="str">
            <v>UN</v>
          </cell>
          <cell r="D7034">
            <v>11.05</v>
          </cell>
        </row>
        <row r="7035">
          <cell r="A7035">
            <v>89383</v>
          </cell>
          <cell r="B7035" t="str">
            <v>ADAPTADOR CURTO COM BOLSA E ROSCA PARA REGISTRO, PVC, SOLDÁVEL, DN 25MM X 3/4, INSTALADO EM RAMAL OU SUB-RAMAL DE ÁGUA - FORNECIMENTO E INSTALAÇÃO. AF_12/2014</v>
          </cell>
          <cell r="C7035" t="str">
            <v>UN</v>
          </cell>
          <cell r="D7035">
            <v>4.75</v>
          </cell>
        </row>
        <row r="7036">
          <cell r="A7036">
            <v>89384</v>
          </cell>
          <cell r="B7036" t="str">
            <v>CURVA DE TRANSPOSIÇÃO, PVC, SOLDÁVEL, DN 25MM, INSTALADO EM RAMAL OU SUB-RAMAL DE ÁGUA   FORNECIMENTO E INSTALAÇÃO. AF_12/2014</v>
          </cell>
          <cell r="C7036" t="str">
            <v>UN</v>
          </cell>
          <cell r="D7036">
            <v>8</v>
          </cell>
        </row>
        <row r="7037">
          <cell r="A7037">
            <v>89385</v>
          </cell>
          <cell r="B7037" t="str">
            <v>LUVA SOLDÁVEL E COM ROSCA, PVC, SOLDÁVEL, DN 25MM X 3/4, INSTALADO EM RAMAL OU SUB-RAMAL DE ÁGUA - FORNECIMENTO E INSTALAÇÃO. AF_12/2014</v>
          </cell>
          <cell r="C7037" t="str">
            <v>UN</v>
          </cell>
          <cell r="D7037">
            <v>5</v>
          </cell>
        </row>
        <row r="7038">
          <cell r="A7038">
            <v>89386</v>
          </cell>
          <cell r="B7038" t="str">
            <v>LUVA, PVC, SOLDÁVEL, DN 32MM, INSTALADO EM RAMAL OU SUB-RAMAL DE ÁGUA - FORNECIMENTO E INSTALAÇÃO. AF_12/2014</v>
          </cell>
          <cell r="C7038" t="str">
            <v>UN</v>
          </cell>
          <cell r="D7038">
            <v>6.02</v>
          </cell>
        </row>
        <row r="7039">
          <cell r="A7039">
            <v>89387</v>
          </cell>
          <cell r="B7039" t="str">
            <v>LUVA DE CORRER, PVC, SOLDÁVEL, DN 32MM, INSTALADO EM RAMAL OU SUB-RAMAL DE ÁGUA   FORNECIMENTO E INSTALAÇÃO. AF_12/2014</v>
          </cell>
          <cell r="C7039" t="str">
            <v>UN</v>
          </cell>
          <cell r="D7039">
            <v>20.149999999999999</v>
          </cell>
        </row>
        <row r="7040">
          <cell r="A7040">
            <v>89388</v>
          </cell>
          <cell r="B7040" t="str">
            <v>LUVA DE REDUÇÃO, PVC, SOLDÁVEL, DN 40MM X 32MM, INSTALADO EM RAMAL OU SUB-RAMAL DE ÁGUA - FORNECIMENTO E INSTALAÇÃO. AF_12/2014</v>
          </cell>
          <cell r="C7040" t="str">
            <v>UN</v>
          </cell>
          <cell r="D7040">
            <v>7.58</v>
          </cell>
        </row>
        <row r="7041">
          <cell r="A7041">
            <v>89389</v>
          </cell>
          <cell r="B7041" t="str">
            <v>LUVA SOLDÁVEL E COM ROSCA, PVC, SOLDÁVEL, DN 32MM X 1, INSTALADO EM RAMAL OU SUB-RAMAL DE ÁGUA - FORNECIMENTO E INSTALAÇÃO. AF_12/2014</v>
          </cell>
          <cell r="C7041" t="str">
            <v>UN</v>
          </cell>
          <cell r="D7041">
            <v>8.25</v>
          </cell>
        </row>
        <row r="7042">
          <cell r="A7042">
            <v>89390</v>
          </cell>
          <cell r="B7042" t="str">
            <v>UNIÃO, PVC, SOLDÁVEL, DN 32MM, INSTALADO EM RAMAL OU SUB-RAMAL DE ÁGUA - FORNECIMENTO E INSTALAÇÃO. AF_12/2014</v>
          </cell>
          <cell r="C7042" t="str">
            <v>UN</v>
          </cell>
          <cell r="D7042">
            <v>16.809999999999999</v>
          </cell>
        </row>
        <row r="7043">
          <cell r="A7043">
            <v>89391</v>
          </cell>
          <cell r="B7043" t="str">
            <v>ADAPTADOR CURTO COM BOLSA E ROSCA PARA REGISTRO, PVC, SOLDÁVEL, DN 32MM X 1, INSTALADO EM RAMAL OU SUB-RAMAL DE ÁGUA - FORNECIMENTO E INSTALAÇÃO. AF_12/2014</v>
          </cell>
          <cell r="C7043" t="str">
            <v>UN</v>
          </cell>
          <cell r="D7043">
            <v>6.41</v>
          </cell>
        </row>
        <row r="7044">
          <cell r="A7044">
            <v>89392</v>
          </cell>
          <cell r="B7044" t="str">
            <v>CURVA DE TRANSPOSIÇÃO, PVC, SOLDÁVEL, DN 32MM, INSTALADO EM RAMAL OU SUB-RAMAL DE ÁGUA   FORNECIMENTO E INSTALAÇÃO. AF_12/2014</v>
          </cell>
          <cell r="C7044" t="str">
            <v>UN</v>
          </cell>
          <cell r="D7044">
            <v>15.34</v>
          </cell>
        </row>
        <row r="7045">
          <cell r="A7045">
            <v>89393</v>
          </cell>
          <cell r="B7045" t="str">
            <v>TE, PVC, SOLDÁVEL, DN 20MM, INSTALADO EM RAMAL OU SUB-RAMAL DE ÁGUA - FORNECIMENTO E INSTALAÇÃO. AF_12/2014</v>
          </cell>
          <cell r="C7045" t="str">
            <v>UN</v>
          </cell>
          <cell r="D7045">
            <v>7.05</v>
          </cell>
        </row>
        <row r="7046">
          <cell r="A7046">
            <v>89394</v>
          </cell>
          <cell r="B7046" t="str">
            <v>TÊ COM BUCHA DE LATÃO NA BOLSA CENTRAL, PVC, SOLDÁVEL, DN 20MM X 1/2, INSTALADO EM RAMAL OU SUB-RAMAL DE ÁGUA - FORNECIMENTO E INSTALAÇÃO. AF_12/2014</v>
          </cell>
          <cell r="C7046" t="str">
            <v>UN</v>
          </cell>
          <cell r="D7046">
            <v>12.81</v>
          </cell>
        </row>
        <row r="7047">
          <cell r="A7047">
            <v>89395</v>
          </cell>
          <cell r="B7047" t="str">
            <v>TE, PVC, SOLDÁVEL, DN 25MM, INSTALADO EM RAMAL OU SUB-RAMAL DE ÁGUA - FORNECIMENTO E INSTALAÇÃO. AF_12/2014</v>
          </cell>
          <cell r="C7047" t="str">
            <v>UN</v>
          </cell>
          <cell r="D7047">
            <v>8.43</v>
          </cell>
        </row>
        <row r="7048">
          <cell r="A7048">
            <v>89396</v>
          </cell>
          <cell r="B7048" t="str">
            <v>TÊ COM BUCHA DE LATÃO NA BOLSA CENTRAL, PVC, SOLDÁVEL, DN 25MM X 1/2, INSTALADO EM RAMAL OU SUB-RAMAL DE ÁGUA - FORNECIMENTO E INSTALAÇÃO. AF_12/2014</v>
          </cell>
          <cell r="C7048" t="str">
            <v>UN</v>
          </cell>
          <cell r="D7048">
            <v>14.55</v>
          </cell>
        </row>
        <row r="7049">
          <cell r="A7049">
            <v>89397</v>
          </cell>
          <cell r="B7049" t="str">
            <v>TÊ DE REDUÇÃO, PVC, SOLDÁVEL, DN 25MM X 20MM, INSTALADO EM RAMAL OU SUB-RAMAL DE ÁGUA - FORNECIMENTO E INSTALAÇÃO. AF_12/2014</v>
          </cell>
          <cell r="C7049" t="str">
            <v>UN</v>
          </cell>
          <cell r="D7049">
            <v>9.7200000000000006</v>
          </cell>
        </row>
        <row r="7050">
          <cell r="A7050">
            <v>89398</v>
          </cell>
          <cell r="B7050" t="str">
            <v>TE, PVC, SOLDÁVEL, DN 32MM, INSTALADO EM RAMAL OU SUB-RAMAL DE ÁGUA - FORNECIMENTO E INSTALAÇÃO. AF_12/2014</v>
          </cell>
          <cell r="C7050" t="str">
            <v>UN</v>
          </cell>
          <cell r="D7050">
            <v>11.4</v>
          </cell>
        </row>
        <row r="7051">
          <cell r="A7051">
            <v>89399</v>
          </cell>
          <cell r="B7051" t="str">
            <v>TÊ COM BUCHA DE LATÃO NA BOLSA CENTRAL, PVC, SOLDÁVEL, DN 32MM X 3/4, INSTALADO EM RAMAL OU SUB-RAMAL DE ÁGUA - FORNECIMENTO E INSTALAÇÃO. AF_12/2014</v>
          </cell>
          <cell r="C7051" t="str">
            <v>UN</v>
          </cell>
          <cell r="D7051">
            <v>21.19</v>
          </cell>
        </row>
        <row r="7052">
          <cell r="A7052">
            <v>89400</v>
          </cell>
          <cell r="B7052" t="str">
            <v>TÊ DE REDUÇÃO, PVC, SOLDÁVEL, DN 32MM X 25MM, INSTALADO EM RAMAL OU SUB-RAMAL DE ÁGUA - FORNECIMENTO E INSTALAÇÃO. AF_12/2014</v>
          </cell>
          <cell r="C7052" t="str">
            <v>UN</v>
          </cell>
          <cell r="D7052">
            <v>13.39</v>
          </cell>
        </row>
        <row r="7053">
          <cell r="A7053">
            <v>89401</v>
          </cell>
          <cell r="B7053" t="str">
            <v>TUBO, PVC, SOLDÁVEL, DN 20MM, INSTALADO EM RAMAL DE DISTRIBUIÇÃO DE ÁGUA - FORNECIMENTO E INSTALAÇÃO. AF_12/2014</v>
          </cell>
          <cell r="C7053" t="str">
            <v>M</v>
          </cell>
          <cell r="D7053">
            <v>5.58</v>
          </cell>
        </row>
        <row r="7054">
          <cell r="A7054">
            <v>89402</v>
          </cell>
          <cell r="B7054" t="str">
            <v>TUBO, PVC, SOLDÁVEL, DN 25MM, INSTALADO EM RAMAL DE DISTRIBUIÇÃO DE ÁGUA - FORNECIMENTO E INSTALAÇÃO. AF_12/2014</v>
          </cell>
          <cell r="C7054" t="str">
            <v>M</v>
          </cell>
          <cell r="D7054">
            <v>6.9</v>
          </cell>
        </row>
        <row r="7055">
          <cell r="A7055">
            <v>89403</v>
          </cell>
          <cell r="B7055" t="str">
            <v>TUBO, PVC, SOLDÁVEL, DN 32MM, INSTALADO EM RAMAL DE DISTRIBUIÇÃO DE ÁGUA - FORNECIMENTO E INSTALAÇÃO. AF_12/2014</v>
          </cell>
          <cell r="C7055" t="str">
            <v>M</v>
          </cell>
          <cell r="D7055">
            <v>11.27</v>
          </cell>
        </row>
        <row r="7056">
          <cell r="A7056">
            <v>89404</v>
          </cell>
          <cell r="B7056" t="str">
            <v>JOELHO 90 GRAUS, PVC, SOLDÁVEL, DN 20MM, INSTALADO EM RAMAL DE DISTRIBUIÇÃO DE ÁGUA - FORNECIMENTO E INSTALAÇÃO. AF_12/2014</v>
          </cell>
          <cell r="C7056" t="str">
            <v>UN</v>
          </cell>
          <cell r="D7056">
            <v>3.37</v>
          </cell>
        </row>
        <row r="7057">
          <cell r="A7057">
            <v>89405</v>
          </cell>
          <cell r="B7057" t="str">
            <v>JOELHO 45 GRAUS, PVC, SOLDÁVEL, DN 20MM, INSTALADO EM RAMAL DE DISTRIBUIÇÃO DE ÁGUA - FORNECIMENTO E INSTALAÇÃO. AF_12/2014</v>
          </cell>
          <cell r="C7057" t="str">
            <v>UN</v>
          </cell>
          <cell r="D7057">
            <v>3.57</v>
          </cell>
        </row>
        <row r="7058">
          <cell r="A7058">
            <v>89406</v>
          </cell>
          <cell r="B7058" t="str">
            <v>CURVA 90 GRAUS, PVC, SOLDÁVEL, DN 20MM, INSTALADO EM RAMAL DE DISTRIBUIÇÃO DE ÁGUA - FORNECIMENTO E INSTALAÇÃO. AF_12/2014</v>
          </cell>
          <cell r="C7058" t="str">
            <v>UN</v>
          </cell>
          <cell r="D7058">
            <v>4.4400000000000004</v>
          </cell>
        </row>
        <row r="7059">
          <cell r="A7059">
            <v>89407</v>
          </cell>
          <cell r="B7059" t="str">
            <v>CURVA 45 GRAUS, PVC, SOLDÁVEL, DN 20MM, INSTALADO EM RAMAL DE DISTRIBUIÇÃO DE ÁGUA - FORNECIMENTO E INSTALAÇÃO. AF_12/2014</v>
          </cell>
          <cell r="C7059" t="str">
            <v>UN</v>
          </cell>
          <cell r="D7059">
            <v>4.37</v>
          </cell>
        </row>
        <row r="7060">
          <cell r="A7060">
            <v>89408</v>
          </cell>
          <cell r="B7060" t="str">
            <v>JOELHO 90 GRAUS, PVC, SOLDÁVEL, DN 25MM, INSTALADO EM RAMAL DE DISTRIBUIÇÃO DE ÁGUA - FORNECIMENTO E INSTALAÇÃO. AF_12/2014</v>
          </cell>
          <cell r="C7060" t="str">
            <v>UN</v>
          </cell>
          <cell r="D7060">
            <v>4.0999999999999996</v>
          </cell>
        </row>
        <row r="7061">
          <cell r="A7061">
            <v>89409</v>
          </cell>
          <cell r="B7061" t="str">
            <v>JOELHO 45 GRAUS, PVC, SOLDÁVEL, DN 25MM, INSTALADO EM RAMAL DE DISTRIBUIÇÃO DE ÁGUA - FORNECIMENTO E INSTALAÇÃO. AF_12/2014</v>
          </cell>
          <cell r="C7061" t="str">
            <v>UN</v>
          </cell>
          <cell r="D7061">
            <v>4.53</v>
          </cell>
        </row>
        <row r="7062">
          <cell r="A7062">
            <v>89410</v>
          </cell>
          <cell r="B7062" t="str">
            <v>CURVA 90 GRAUS, PVC, SOLDÁVEL, DN 25MM, INSTALADO EM RAMAL DE DISTRIBUIÇÃO DE ÁGUA - FORNECIMENTO E INSTALAÇÃO. AF_12/2014</v>
          </cell>
          <cell r="C7062" t="str">
            <v>UN</v>
          </cell>
          <cell r="D7062">
            <v>5.62</v>
          </cell>
        </row>
        <row r="7063">
          <cell r="A7063">
            <v>89411</v>
          </cell>
          <cell r="B7063" t="str">
            <v>CURVA 45 GRAUS, PVC, SOLDÁVEL, DN 25MM, INSTALADO EM RAMAL DE DISTRIBUIÇÃO DE ÁGUA - FORNECIMENTO E INSTALAÇÃO. AF_12/2014</v>
          </cell>
          <cell r="C7063" t="str">
            <v>UN</v>
          </cell>
          <cell r="D7063">
            <v>5.2</v>
          </cell>
        </row>
        <row r="7064">
          <cell r="A7064">
            <v>89412</v>
          </cell>
          <cell r="B7064" t="str">
            <v>JOELHO 90 GRAUS, PVC, SOLDÁVEL, DN 25MM, X 3/4 INSTALADO EM RAMAL DE DISTRIBUIÇÃO DE ÁGUA - FORNECIMENTO E INSTALAÇÃO. AF_12/2014</v>
          </cell>
          <cell r="C7064" t="str">
            <v>UN</v>
          </cell>
          <cell r="D7064">
            <v>5.7</v>
          </cell>
        </row>
        <row r="7065">
          <cell r="A7065">
            <v>89413</v>
          </cell>
          <cell r="B7065" t="str">
            <v>JOELHO 90 GRAUS, PVC, SOLDÁVEL, DN 32MM, INSTALADO EM RAMAL DE DISTRIBUIÇÃO DE ÁGUA - FORNECIMENTO E INSTALAÇÃO. AF_12/2014</v>
          </cell>
          <cell r="C7065" t="str">
            <v>UN</v>
          </cell>
          <cell r="D7065">
            <v>5.77</v>
          </cell>
        </row>
        <row r="7066">
          <cell r="A7066">
            <v>89414</v>
          </cell>
          <cell r="B7066" t="str">
            <v>JOELHO 45 GRAUS, PVC, SOLDÁVEL, DN 32MM, INSTALADO EM RAMAL DE DISTRIBUIÇÃO DE ÁGUA - FORNECIMENTO E INSTALAÇÃO. AF_12/2014</v>
          </cell>
          <cell r="C7066" t="str">
            <v>UN</v>
          </cell>
          <cell r="D7066">
            <v>6.98</v>
          </cell>
        </row>
        <row r="7067">
          <cell r="A7067">
            <v>89415</v>
          </cell>
          <cell r="B7067" t="str">
            <v>CURVA 90 GRAUS, PVC, SOLDÁVEL, DN 32MM, INSTALADO EM RAMAL DE DISTRIBUIÇÃO DE ÁGUA - FORNECIMENTO E INSTALAÇÃO. AF_12/2014</v>
          </cell>
          <cell r="C7067" t="str">
            <v>UN</v>
          </cell>
          <cell r="D7067">
            <v>8.52</v>
          </cell>
        </row>
        <row r="7068">
          <cell r="A7068">
            <v>89416</v>
          </cell>
          <cell r="B7068" t="str">
            <v>CURVA 45 GRAUS, PVC, SOLDÁVEL, DN 32MM, INSTALADO EM RAMAL DE DISTRIBUIÇÃO DE ÁGUA - FORNECIMENTO E INSTALAÇÃO. AF_12/2014</v>
          </cell>
          <cell r="C7068" t="str">
            <v>UN</v>
          </cell>
          <cell r="D7068">
            <v>7.02</v>
          </cell>
        </row>
        <row r="7069">
          <cell r="A7069">
            <v>89417</v>
          </cell>
          <cell r="B7069" t="str">
            <v>LUVA, PVC, SOLDÁVEL, DN 20MM, INSTALADO EM RAMAL DE DISTRIBUIÇÃO DE ÁGUA - FORNECIMENTO E INSTALAÇÃO. AF_12/2014</v>
          </cell>
          <cell r="C7069" t="str">
            <v>UN</v>
          </cell>
          <cell r="D7069">
            <v>2.74</v>
          </cell>
        </row>
        <row r="7070">
          <cell r="A7070">
            <v>89418</v>
          </cell>
          <cell r="B7070" t="str">
            <v>LUVA DE CORRER, PVC, SOLDÁVEL, DN 20MM, INSTALADO EM RAMAL DE DISTRIBUIÇÃO DE ÁGUA - FORNECIMENTO E INSTALAÇÃO. AF_12/2014</v>
          </cell>
          <cell r="C7070" t="str">
            <v>UN</v>
          </cell>
          <cell r="D7070">
            <v>8.64</v>
          </cell>
        </row>
        <row r="7071">
          <cell r="A7071">
            <v>89419</v>
          </cell>
          <cell r="B7071" t="str">
            <v>LUVA DE REDUÇÃO, PVC, SOLDÁVEL, DN 25MM X 20MM, INSTALADO EM RAMAL DE DISTRIBUIÇÃO DE ÁGUA - FORNECIMENTO E INSTALAÇÃO. AF_12/2014</v>
          </cell>
          <cell r="C7071" t="str">
            <v>UN</v>
          </cell>
          <cell r="D7071">
            <v>3.15</v>
          </cell>
        </row>
        <row r="7072">
          <cell r="A7072">
            <v>89420</v>
          </cell>
          <cell r="B7072" t="str">
            <v>LUVA COM BUCHA DE LATÃO, PVC, SOLDÁVEL, DN 20MM X 1/2, INSTALADO EM RAMAL DE DISTRIBUIÇÃO DE ÁGUA - FORNECIMENTO E INSTALAÇÃO. AF_12/2014</v>
          </cell>
          <cell r="C7072" t="str">
            <v>UN</v>
          </cell>
          <cell r="D7072">
            <v>6.13</v>
          </cell>
        </row>
        <row r="7073">
          <cell r="A7073">
            <v>89421</v>
          </cell>
          <cell r="B7073" t="str">
            <v>UNIÃO, PVC, SOLDÁVEL, DN 20MM, INSTALADO EM RAMAL DE DISTRIBUIÇÃO DE ÁGUA - FORNECIMENTO E INSTALAÇÃO. AF_12/2014</v>
          </cell>
          <cell r="C7073" t="str">
            <v>UN</v>
          </cell>
          <cell r="D7073">
            <v>8.25</v>
          </cell>
        </row>
        <row r="7074">
          <cell r="A7074">
            <v>89422</v>
          </cell>
          <cell r="B7074" t="str">
            <v>ADAPTADOR CURTO COM BOLSA E ROSCA PARA REGISTRO, PVC, SOLDÁVEL, DN 20MM X 1/2, INSTALADO EM RAMAL DE DISTRIBUIÇÃO DE ÁGUA - FORNECIMENTO E INSTALAÇÃO. AF_12/2014</v>
          </cell>
          <cell r="C7074" t="str">
            <v>UN</v>
          </cell>
          <cell r="D7074">
            <v>2.95</v>
          </cell>
        </row>
        <row r="7075">
          <cell r="A7075">
            <v>89423</v>
          </cell>
          <cell r="B7075" t="str">
            <v>CURVA DE TRANSPOSIÇÃO, PVC, SOLDÁVEL, DN 20MM, INSTALADO EM RAMAL DE DISTRIBUIÇÃO DE ÁGUA   FORNECIMENTO E INSTALAÇÃO. AF_12/2014</v>
          </cell>
          <cell r="C7075" t="str">
            <v>UN</v>
          </cell>
          <cell r="D7075">
            <v>5.07</v>
          </cell>
        </row>
        <row r="7076">
          <cell r="A7076">
            <v>89424</v>
          </cell>
          <cell r="B7076" t="str">
            <v>LUVA, PVC, SOLDÁVEL, DN 25MM, INSTALADO EM RAMAL DE DISTRIBUIÇÃO DE ÁGUA - FORNECIMENTO E INSTALAÇÃO. AF_12/2014</v>
          </cell>
          <cell r="C7076" t="str">
            <v>UN</v>
          </cell>
          <cell r="D7076">
            <v>3.19</v>
          </cell>
        </row>
        <row r="7077">
          <cell r="A7077">
            <v>89425</v>
          </cell>
          <cell r="B7077" t="str">
            <v>LUVA DE CORRER, PVC, SOLDÁVEL, DN 25MM, INSTALADO EM RAMAL DE DISTRIBUIÇÃO DE ÁGUA - FORNECIMENTO E INSTALAÇÃO. AF_12/2014</v>
          </cell>
          <cell r="C7077" t="str">
            <v>UN</v>
          </cell>
          <cell r="D7077">
            <v>11.66</v>
          </cell>
        </row>
        <row r="7078">
          <cell r="A7078">
            <v>89426</v>
          </cell>
          <cell r="B7078" t="str">
            <v>LUVA DE REDUÇÃO, PVC, SOLDÁVEL, DN 32MM X 25MM, INSTALADO EM RAMAL DE DISTRIBUIÇÃO DE ÁGUA - FORNECIMENTO E INSTALAÇÃO. AF_12/2014</v>
          </cell>
          <cell r="C7078" t="str">
            <v>UN</v>
          </cell>
          <cell r="D7078">
            <v>4.8899999999999997</v>
          </cell>
        </row>
        <row r="7079">
          <cell r="A7079">
            <v>89427</v>
          </cell>
          <cell r="B7079" t="str">
            <v>LUVA COM BUCHA DE LATÃO, PVC, SOLDÁVEL, DN 25MM X 3/4, INSTALADO EM RAMAL DE DISTRIBUIÇÃO DE ÁGUA - FORNECIMENTO E INSTALAÇÃO. AF_12/2014</v>
          </cell>
          <cell r="C7079" t="str">
            <v>UN</v>
          </cell>
          <cell r="D7079">
            <v>7.83</v>
          </cell>
        </row>
        <row r="7080">
          <cell r="A7080">
            <v>89428</v>
          </cell>
          <cell r="B7080" t="str">
            <v>UNIÃO, PVC, SOLDÁVEL, DN 25MM, INSTALADO EM RAMAL DE DISTRIBUIÇÃO DE ÁGUA - FORNECIMENTO E INSTALAÇÃO. AF_12/2014</v>
          </cell>
          <cell r="C7080" t="str">
            <v>UN</v>
          </cell>
          <cell r="D7080">
            <v>9.73</v>
          </cell>
        </row>
        <row r="7081">
          <cell r="A7081">
            <v>89429</v>
          </cell>
          <cell r="B7081" t="str">
            <v>ADAPTADOR CURTO COM BOLSA E ROSCA PARA REGISTRO, PVC, SOLDÁVEL, DN 25MM X 3/4, INSTALADO EM RAMAL DE DISTRIBUIÇÃO DE ÁGUA - FORNECIMENTO E INSTALAÇÃO. AF_12/2014</v>
          </cell>
          <cell r="C7081" t="str">
            <v>UN</v>
          </cell>
          <cell r="D7081">
            <v>3.43</v>
          </cell>
        </row>
        <row r="7082">
          <cell r="A7082">
            <v>89430</v>
          </cell>
          <cell r="B7082" t="str">
            <v>CURVA DE TRANSPOSIÇÃO, PVC, SOLDÁVEL, DN 25MM, INSTALADO EM RAMAL DE DISTRIBUIÇÃO DE ÁGUA   FORNECIMENTO E INSTALAÇÃO. AF_12/2014</v>
          </cell>
          <cell r="C7082" t="str">
            <v>UN</v>
          </cell>
          <cell r="D7082">
            <v>6.68</v>
          </cell>
        </row>
        <row r="7083">
          <cell r="A7083">
            <v>89431</v>
          </cell>
          <cell r="B7083" t="str">
            <v>LUVA, PVC, SOLDÁVEL, DN 32MM, INSTALADO EM RAMAL DE DISTRIBUIÇÃO DE ÁGUA - FORNECIMENTO E INSTALAÇÃO. AF_12/2014</v>
          </cell>
          <cell r="C7083" t="str">
            <v>UN</v>
          </cell>
          <cell r="D7083">
            <v>4.4400000000000004</v>
          </cell>
        </row>
        <row r="7084">
          <cell r="A7084">
            <v>89432</v>
          </cell>
          <cell r="B7084" t="str">
            <v>LUVA DE CORRER, PVC, SOLDÁVEL, DN 32MM, INSTALADO EM RAMAL DE DISTRIBUIÇÃO DE ÁGUA   FORNECIMENTO E INSTALAÇÃO. AF_12/2014</v>
          </cell>
          <cell r="C7084" t="str">
            <v>UN</v>
          </cell>
          <cell r="D7084">
            <v>18.57</v>
          </cell>
        </row>
        <row r="7085">
          <cell r="A7085">
            <v>89433</v>
          </cell>
          <cell r="B7085" t="str">
            <v>LUVA DE REDUÇÃO, PVC, SOLDÁVEL, DN 40MM X 32MM, INSTALADO EM RAMAL DE DISTRIBUIÇÃO DE ÁGUA - FORNECIMENTO E INSTALAÇÃO. AF_12/2014</v>
          </cell>
          <cell r="C7085" t="str">
            <v>UN</v>
          </cell>
          <cell r="D7085">
            <v>6</v>
          </cell>
        </row>
        <row r="7086">
          <cell r="A7086">
            <v>89434</v>
          </cell>
          <cell r="B7086" t="str">
            <v>LUVA SOLDÁVEL E COM ROSCA, PVC, SOLDÁVEL, DN 32MM X 1, INSTALADO EM RAMAL DE DISTRIBUIÇÃO DE ÁGUA - FORNECIMENTO E INSTALAÇÃO. AF_12/2014</v>
          </cell>
          <cell r="C7086" t="str">
            <v>UN</v>
          </cell>
          <cell r="D7086">
            <v>6.67</v>
          </cell>
        </row>
        <row r="7087">
          <cell r="A7087">
            <v>89435</v>
          </cell>
          <cell r="B7087" t="str">
            <v>UNIÃO, PVC, SOLDÁVEL, DN 32MM, INSTALADO EM RAMAL DE DISTRIBUIÇÃO DE ÁGUA - FORNECIMENTO E INSTALAÇÃO. AF_12/2014</v>
          </cell>
          <cell r="C7087" t="str">
            <v>UN</v>
          </cell>
          <cell r="D7087">
            <v>15.23</v>
          </cell>
        </row>
        <row r="7088">
          <cell r="A7088">
            <v>89436</v>
          </cell>
          <cell r="B7088" t="str">
            <v>ADAPTADOR CURTO COM BOLSA E ROSCA PARA REGISTRO, PVC, SOLDÁVEL, DN 32MM X 1, INSTALADO EM RAMAL DE DISTRIBUIÇÃO DE ÁGUA - FORNECIMENTO E INSTALAÇÃO. AF_12/2014</v>
          </cell>
          <cell r="C7088" t="str">
            <v>UN</v>
          </cell>
          <cell r="D7088">
            <v>4.83</v>
          </cell>
        </row>
        <row r="7089">
          <cell r="A7089">
            <v>89437</v>
          </cell>
          <cell r="B7089" t="str">
            <v>CURVA DE TRANSPOSIÇÃO, PVC, SOLDÁVEL, DN 32MM, INSTALADO EM RAMAL DE DISTRIBUIÇÃO DE ÁGUA   FORNECIMENTO E INSTALAÇÃO. AF_12/2014</v>
          </cell>
          <cell r="C7089" t="str">
            <v>UN</v>
          </cell>
          <cell r="D7089">
            <v>13.76</v>
          </cell>
        </row>
        <row r="7090">
          <cell r="A7090">
            <v>89438</v>
          </cell>
          <cell r="B7090" t="str">
            <v>TE, PVC, SOLDÁVEL, DN 20MM, INSTALADO EM RAMAL DE DISTRIBUIÇÃO DE ÁGUA - FORNECIMENTO E INSTALAÇÃO. AF_12/2014</v>
          </cell>
          <cell r="C7090" t="str">
            <v>UN</v>
          </cell>
          <cell r="D7090">
            <v>4.78</v>
          </cell>
        </row>
        <row r="7091">
          <cell r="A7091">
            <v>89439</v>
          </cell>
          <cell r="B7091" t="str">
            <v>TÊ SOLDÁVEL E COM ROSCA NA BOLSA CENTRAL, PVC, SOLDÁVEL, DN 20MM X 1/2, INSTALADO EM RAMAL DE DISTRIBUIÇÃO DE ÁGUA - FORNECIMENTO E INSTALAÇÃO. AF_12/2014</v>
          </cell>
          <cell r="C7091" t="str">
            <v>UN</v>
          </cell>
          <cell r="D7091">
            <v>5.82</v>
          </cell>
        </row>
        <row r="7092">
          <cell r="A7092">
            <v>89440</v>
          </cell>
          <cell r="B7092" t="str">
            <v>TE, PVC, SOLDÁVEL, DN 25MM, INSTALADO EM RAMAL DE DISTRIBUIÇÃO DE ÁGUA - FORNECIMENTO E INSTALAÇÃO. AF_12/2014</v>
          </cell>
          <cell r="C7092" t="str">
            <v>UN</v>
          </cell>
          <cell r="D7092">
            <v>5.81</v>
          </cell>
        </row>
        <row r="7093">
          <cell r="A7093">
            <v>89441</v>
          </cell>
          <cell r="B7093" t="str">
            <v>TÊ COM BUCHA DE LATÃO NA BOLSA CENTRAL, PVC, SOLDÁVEL, DN 25MM X 1/2, INSTALADO EM RAMAL DE DISTRIBUIÇÃO DE ÁGUA - FORNECIMENTO E INSTALAÇÃO. AF_12/2014</v>
          </cell>
          <cell r="C7093" t="str">
            <v>UN</v>
          </cell>
          <cell r="D7093">
            <v>11.93</v>
          </cell>
        </row>
        <row r="7094">
          <cell r="A7094">
            <v>89442</v>
          </cell>
          <cell r="B7094" t="str">
            <v>TÊ DE REDUÇÃO, PVC, SOLDÁVEL, DN 25MM X 20MM, INSTALADO EM RAMAL DE DISTRIBUIÇÃO DE ÁGUA - FORNECIMENTO E INSTALAÇÃO. AF_12/2014</v>
          </cell>
          <cell r="C7094" t="str">
            <v>UN</v>
          </cell>
          <cell r="D7094">
            <v>7.1</v>
          </cell>
        </row>
        <row r="7095">
          <cell r="A7095">
            <v>89443</v>
          </cell>
          <cell r="B7095" t="str">
            <v>TE, PVC, SOLDÁVEL, DN 32MM, INSTALADO EM RAMAL DE DISTRIBUIÇÃO DE ÁGUA - FORNECIMENTO E INSTALAÇÃO. AF_12/2014</v>
          </cell>
          <cell r="C7095" t="str">
            <v>UN</v>
          </cell>
          <cell r="D7095">
            <v>8.2799999999999994</v>
          </cell>
        </row>
        <row r="7096">
          <cell r="A7096">
            <v>89444</v>
          </cell>
          <cell r="B7096" t="str">
            <v>TÊ COM BUCHA DE LATÃO NA BOLSA CENTRAL, PVC, SOLDÁVEL, DN 32MM X 3/4, INSTALADO EM RAMAL DE DISTRIBUIÇÃO DE ÁGUA - FORNECIMENTO E INSTALAÇÃO. AF_12/2014</v>
          </cell>
          <cell r="C7096" t="str">
            <v>UN</v>
          </cell>
          <cell r="D7096">
            <v>18.07</v>
          </cell>
        </row>
        <row r="7097">
          <cell r="A7097">
            <v>89445</v>
          </cell>
          <cell r="B7097" t="str">
            <v>TÊ DE REDUÇÃO, PVC, SOLDÁVEL, DN 32MM X 25MM, INSTALADO EM RAMAL DE DISTRIBUIÇÃO DE ÁGUA - FORNECIMENTO E INSTALAÇÃO. AF_12/2014</v>
          </cell>
          <cell r="C7097" t="str">
            <v>UN</v>
          </cell>
          <cell r="D7097">
            <v>10.27</v>
          </cell>
        </row>
        <row r="7098">
          <cell r="A7098">
            <v>89446</v>
          </cell>
          <cell r="B7098" t="str">
            <v>TUBO, PVC, SOLDÁVEL, DN 25MM, INSTALADO EM PRUMADA DE ÁGUA - FORNECIMENTO E INSTALAÇÃO. AF_12/2014</v>
          </cell>
          <cell r="C7098" t="str">
            <v>M</v>
          </cell>
          <cell r="D7098">
            <v>3.73</v>
          </cell>
        </row>
        <row r="7099">
          <cell r="A7099">
            <v>89447</v>
          </cell>
          <cell r="B7099" t="str">
            <v>TUBO, PVC, SOLDÁVEL, DN 32MM, INSTALADO EM PRUMADA DE ÁGUA - FORNECIMENTO E INSTALAÇÃO. AF_12/2014</v>
          </cell>
          <cell r="C7099" t="str">
            <v>M</v>
          </cell>
          <cell r="D7099">
            <v>7.54</v>
          </cell>
        </row>
        <row r="7100">
          <cell r="A7100">
            <v>89448</v>
          </cell>
          <cell r="B7100" t="str">
            <v>TUBO, PVC, SOLDÁVEL, DN 40MM, INSTALADO EM PRUMADA DE ÁGUA - FORNECIMENTO E INSTALAÇÃO. AF_12/2014</v>
          </cell>
          <cell r="C7100" t="str">
            <v>M</v>
          </cell>
          <cell r="D7100">
            <v>10.86</v>
          </cell>
        </row>
        <row r="7101">
          <cell r="A7101">
            <v>89449</v>
          </cell>
          <cell r="B7101" t="str">
            <v>TUBO, PVC, SOLDÁVEL, DN 50MM, INSTALADO EM PRUMADA DE ÁGUA - FORNECIMENTO E INSTALAÇÃO. AF_12/2014</v>
          </cell>
          <cell r="C7101" t="str">
            <v>M</v>
          </cell>
          <cell r="D7101">
            <v>13.43</v>
          </cell>
        </row>
        <row r="7102">
          <cell r="A7102">
            <v>89450</v>
          </cell>
          <cell r="B7102" t="str">
            <v>TUBO, PVC, SOLDÁVEL, DN 60MM, INSTALADO EM PRUMADA DE ÁGUA - FORNECIMENTO E INSTALAÇÃO. AF_12/2014</v>
          </cell>
          <cell r="C7102" t="str">
            <v>M</v>
          </cell>
          <cell r="D7102">
            <v>20.6</v>
          </cell>
        </row>
        <row r="7103">
          <cell r="A7103">
            <v>89451</v>
          </cell>
          <cell r="B7103" t="str">
            <v>TUBO, PVC, SOLDÁVEL, DN 75MM, INSTALADO EM PRUMADA DE ÁGUA - FORNECIMENTO E INSTALAÇÃO. AF_12/2014</v>
          </cell>
          <cell r="C7103" t="str">
            <v>M</v>
          </cell>
          <cell r="D7103">
            <v>28.72</v>
          </cell>
        </row>
        <row r="7104">
          <cell r="A7104">
            <v>89452</v>
          </cell>
          <cell r="B7104" t="str">
            <v>TUBO, PVC, SOLDÁVEL, DN 85MM, INSTALADO EM PRUMADA DE ÁGUA - FORNECIMENTO E INSTALAÇÃO. AF_12/2014</v>
          </cell>
          <cell r="C7104" t="str">
            <v>M</v>
          </cell>
          <cell r="D7104">
            <v>36.01</v>
          </cell>
        </row>
        <row r="7105">
          <cell r="A7105">
            <v>89453</v>
          </cell>
          <cell r="B7105" t="str">
            <v>ALVENARIA DE BLOCOS DE CONCRETO ESTRUTURAL 14X19X39 CM, (ESPESSURA 14 CM), FBK = 4,5 MPA, PARA PAREDES COM ÁREA LÍQUIDA MENOR QUE 6M², SEM VÃOS, UTILIZANDO PALHETA. AF_12/2014</v>
          </cell>
          <cell r="C7105" t="str">
            <v>M2</v>
          </cell>
          <cell r="D7105">
            <v>54.02</v>
          </cell>
        </row>
        <row r="7106">
          <cell r="A7106">
            <v>89454</v>
          </cell>
          <cell r="B7106" t="str">
            <v>ALVENARIA DE BLOCOS DE CONCRETO ESTRUTURAL 14X19X39 CM, (ESPESSURA 14 CM), FBK = 4,5 MPA, PARA PAREDES COM ÁREA LÍQUIDA MAIOR OU IGUAL A 6M², SEM VÃOS, UTILIZANDO PALHETA. AF_12/2014</v>
          </cell>
          <cell r="C7106" t="str">
            <v>M2</v>
          </cell>
          <cell r="D7106">
            <v>51.34</v>
          </cell>
        </row>
        <row r="7107">
          <cell r="A7107">
            <v>89455</v>
          </cell>
          <cell r="B7107" t="str">
            <v>ALVENARIA DE BLOCOS DE CONCRETO ESTRUTURAL 14X19X39 CM, (ESPESSURA 14 CM) FBK = 14,0 MPA, PARA PAREDES COM ÁREA LÍQUIDA MENOR QUE 6M², SEM VÃOS, UTILIZANDO PALHETA. AF_12/2014</v>
          </cell>
          <cell r="C7107" t="str">
            <v>M2</v>
          </cell>
          <cell r="D7107">
            <v>66.66</v>
          </cell>
        </row>
        <row r="7108">
          <cell r="A7108">
            <v>89456</v>
          </cell>
          <cell r="B7108" t="str">
            <v>ALVENARIA DE BLOCOS DE CONCRETO ESTRUTURAL 14X19X39 CM, (ESPESSURA 14 CM) FBK = 14,0 MPA, PARA PAREDES COM ÁREA LÍQUIDA MAIOR OU IGUAL A 6M², SEM VÃOS, UTILIZANDO PALHETA. AF_12/2014</v>
          </cell>
          <cell r="C7108" t="str">
            <v>M2</v>
          </cell>
          <cell r="D7108">
            <v>63.47</v>
          </cell>
        </row>
        <row r="7109">
          <cell r="A7109">
            <v>89457</v>
          </cell>
          <cell r="B7109" t="str">
            <v>ALVENARIA DE BLOCOS DE CONCRETO ESTRUTURAL 14X19X39 CM, (ESPESSURA 14 CM), FBK = 4,5 MPA, PARA PAREDES COM ÁREA LÍQUIDA MENOR QUE 6M², COM VÃOS, UTILIZANDO PALHETA. AF_12/2014</v>
          </cell>
          <cell r="C7109" t="str">
            <v>M2</v>
          </cell>
          <cell r="D7109">
            <v>57.4</v>
          </cell>
        </row>
        <row r="7110">
          <cell r="A7110">
            <v>89458</v>
          </cell>
          <cell r="B7110" t="str">
            <v>ALVENARIA DE BLOCOS DE CONCRETO ESTRUTURAL 14X19X39 CM, (ESPESSURA 14 CM), FBK = 4,5 MPA, PARA PAREDES COM ÁREA LÍQUIDA MAIOR OU IGUAL A 6M², COM VÃOS, UTILIZANDO PALHETA. AF_12/2014</v>
          </cell>
          <cell r="C7110" t="str">
            <v>M2</v>
          </cell>
          <cell r="D7110">
            <v>53.22</v>
          </cell>
        </row>
        <row r="7111">
          <cell r="A7111">
            <v>89459</v>
          </cell>
          <cell r="B7111" t="str">
            <v>ALVENARIA DE BLOCOS DE CONCRETO ESTRUTURAL 14X19X39 CM, (ESPESSURA 14 CM) FBK = 14,0 MPA, PARA PAREDES COM ÁREA LÍQUIDA MENOR QUE 6M², COM VÃOS, UTILIZANDO PALHETA. AF_12/2014</v>
          </cell>
          <cell r="C7111" t="str">
            <v>M2</v>
          </cell>
          <cell r="D7111">
            <v>71.37</v>
          </cell>
        </row>
        <row r="7112">
          <cell r="A7112">
            <v>89460</v>
          </cell>
          <cell r="B7112" t="str">
            <v>ALVENARIA DE BLOCOS DE CONCRETO ESTRUTURAL 14X19X39 CM, (ESPESSURA 14 CM) FBK = 14,0 MPA, PARA PAREDES COM ÁREA LÍQUIDA MAIOR OU IGUAL A 6M², COM VÃOS, UTILIZANDO PALHETA. AF_12/2014</v>
          </cell>
          <cell r="C7112" t="str">
            <v>M2</v>
          </cell>
          <cell r="D7112">
            <v>66.3</v>
          </cell>
        </row>
        <row r="7113">
          <cell r="A7113">
            <v>89462</v>
          </cell>
          <cell r="B7113" t="str">
            <v>ALVENARIA DE BLOCOS DE CONCRETO ESTRUTURAL 14X19X29 CM, (ESPESSURA 14 CM), FBK = 4,5 MPA, PARA PAREDES COM ÁREA LÍQUIDA MENOR QUE 6M², SEM VÃOS, UTILIZANDO PALHETA. AF_12/2014</v>
          </cell>
          <cell r="C7113" t="str">
            <v>M2</v>
          </cell>
          <cell r="D7113">
            <v>62.21</v>
          </cell>
        </row>
        <row r="7114">
          <cell r="A7114">
            <v>89463</v>
          </cell>
          <cell r="B7114" t="str">
            <v>ALVENARIA DE BLOCOS DE CONCRETO ESTRUTURAL 14X19X29 CM, (ESPESSURA 14 CM), FBK = 4,5 MPA, PARA PAREDES COM ÁREA LÍQUIDA MAIOR OU IGUAL A 6M², SEM VÃOS, UTILIZANDO PALHETA. AF_12/2014</v>
          </cell>
          <cell r="C7114" t="str">
            <v>M2</v>
          </cell>
          <cell r="D7114">
            <v>59.77</v>
          </cell>
        </row>
        <row r="7115">
          <cell r="A7115">
            <v>89464</v>
          </cell>
          <cell r="B7115" t="str">
            <v>ALVENARIA DE BLOCOS DE CONCRETO ESTRUTURAL 14X19X29 CM, (ESPESSURA 14 CM) FBK = 14,0 MPA, PARA PAREDES COM ÁREA LÍQUIDA MENOR QUE 6M², SEM VÃOS, UTILIZANDO PALHETA. AF_12/2014</v>
          </cell>
          <cell r="C7115" t="str">
            <v>M2</v>
          </cell>
          <cell r="D7115">
            <v>82.93</v>
          </cell>
        </row>
        <row r="7116">
          <cell r="A7116">
            <v>89465</v>
          </cell>
          <cell r="B7116" t="str">
            <v>ALVENARIA DE BLOCOS DE CONCRETO ESTRUTURAL 14X19X29 CM, (ESPESSURA 14 CM) FBK = 14,0 MPA, PARA PAREDES COM ÁREA LÍQUIDA MAIOR OU IGUAL A 6M², SEM VÃOS, UTILIZANDO PALHETA. AF_12/2014</v>
          </cell>
          <cell r="C7116" t="str">
            <v>M2</v>
          </cell>
          <cell r="D7116">
            <v>80.069999999999993</v>
          </cell>
        </row>
        <row r="7117">
          <cell r="A7117">
            <v>89466</v>
          </cell>
          <cell r="B7117" t="str">
            <v>ALVENARIA DE BLOCOS DE CONCRETO ESTRUTURAL 14X19X29 CM, (ESPESSURA 14 CM), FBK = 4,5 MPA, PARA PAREDES COM ÁREA LÍQUIDA MENOR QUE 6M², COM VÃOS, UTILIZANDO PALHETA. AF_12/2014</v>
          </cell>
          <cell r="C7117" t="str">
            <v>M2</v>
          </cell>
          <cell r="D7117">
            <v>65.72</v>
          </cell>
        </row>
        <row r="7118">
          <cell r="A7118">
            <v>89467</v>
          </cell>
          <cell r="B7118" t="str">
            <v>ALVENARIA DE BLOCOS DE CONCRETO ESTRUTURAL 14X19X29 CM, (ESPESSURA 14 CM), FBK = 4,5 MPA, PARA PAREDES COM ÁREA LÍQUIDA MAIOR OU IGUAL A 6M², COM VÃOS, UTILIZANDO PALHETA. AF_12/2014</v>
          </cell>
          <cell r="C7118" t="str">
            <v>M2</v>
          </cell>
          <cell r="D7118">
            <v>61.63</v>
          </cell>
        </row>
        <row r="7119">
          <cell r="A7119">
            <v>89468</v>
          </cell>
          <cell r="B7119" t="str">
            <v>ALVENARIA DE BLOCOS DE CONCRETO ESTRUTURAL 14X19X29 CM, (ESPESSURA 14 CM) FBK = 14,0 MPA, PARA PAREDES COM ÁREA LÍQUIDA MENOR QUE 6M², COM VÃOS, UTILIZANDO PALHETA. AF_12/2014</v>
          </cell>
          <cell r="C7119" t="str">
            <v>M2</v>
          </cell>
          <cell r="D7119">
            <v>87.28</v>
          </cell>
        </row>
        <row r="7120">
          <cell r="A7120">
            <v>89469</v>
          </cell>
          <cell r="B7120" t="str">
            <v>ALVENARIA DE BLOCOS DE CONCRETO ESTRUTURAL 14X19X29 CM, (ESPESSURA 14 CM) FBK = 14,0 MPA, PARA PAREDES COM ÁREA LÍQUIDA MAIOR OU IGUAL A 6M², COM VÃOS, UTILIZANDO PALHETA. AF_12/2014</v>
          </cell>
          <cell r="C7120" t="str">
            <v>M2</v>
          </cell>
          <cell r="D7120">
            <v>82.38</v>
          </cell>
        </row>
        <row r="7121">
          <cell r="A7121">
            <v>89470</v>
          </cell>
          <cell r="B7121" t="str">
            <v>ALVENARIA DE BLOCOS DE CONCRETO ESTRUTURAL 14X19X39 CM, (ESPESSURA 14 CM), FBK = 4,5 MPA, PARA PAREDES COM ÁREA LÍQUIDA MENOR QUE 6M², SEM VÃOS, UTILIZANDO COLHER DE PEDREIRO. AF_12/2014</v>
          </cell>
          <cell r="C7121" t="str">
            <v>M2</v>
          </cell>
          <cell r="D7121">
            <v>64.31</v>
          </cell>
        </row>
        <row r="7122">
          <cell r="A7122">
            <v>89471</v>
          </cell>
          <cell r="B7122" t="str">
            <v>ALVENARIA DE BLOCOS DE CONCRETO ESTRUTURAL 14X19X39 CM, (ESPESSURA 14 CM), FBK = 4,5 MPA, PARA PAREDES COM ÁREA LÍQUIDA MAIOR OU IGUAL A 6M², SEM VÃOS, UTILIZANDO COLHER DE PEDREIRO. AF_12/2014</v>
          </cell>
          <cell r="C7122" t="str">
            <v>M2</v>
          </cell>
          <cell r="D7122">
            <v>61.63</v>
          </cell>
        </row>
        <row r="7123">
          <cell r="A7123">
            <v>89472</v>
          </cell>
          <cell r="B7123" t="str">
            <v>ALVENARIA DE BLOCOS DE CONCRETO ESTRUTURAL 14X19X39 CM, (ESPESSURA 14 CM) FBK = 14,0 MPA, PARA PAREDES COM ÁREA LÍQUIDA MENOR QUE 6M², SEM VÃOS, UTILIZANDO COLHER DE PEDREIRO. AF_12/2014</v>
          </cell>
          <cell r="C7123" t="str">
            <v>M2</v>
          </cell>
          <cell r="D7123">
            <v>76.73</v>
          </cell>
        </row>
        <row r="7124">
          <cell r="A7124">
            <v>89473</v>
          </cell>
          <cell r="B7124" t="str">
            <v>ALVENARIA DE BLOCOS DE CONCRETO ESTRUTURAL 14X19X39 CM, (ESPESSURA 14 CM) FBK = 14,0 MPA, PARA PAREDES COM ÁREA LÍQUIDA MAIOR OU IGUAL A 6M², SEM VÃOS, UTILIZANDO COLHER DE PEDREIRO. AF_12/2014</v>
          </cell>
          <cell r="C7124" t="str">
            <v>M2</v>
          </cell>
          <cell r="D7124">
            <v>73.709999999999994</v>
          </cell>
        </row>
        <row r="7125">
          <cell r="A7125">
            <v>89474</v>
          </cell>
          <cell r="B7125" t="str">
            <v>ALVENARIA DE BLOCOS DE CONCRETO ESTRUTURAL 14X19X39 CM, (ESPESSURA 14 CM), FBK = 4,5 MPA, PARA PAREDES COM ÁREA LÍQUIDA MENOR QUE 6M², COM VÃOS, UTILIZANDO COLHER DE PEDREIRO. AF_12/2014</v>
          </cell>
          <cell r="C7125" t="str">
            <v>M2</v>
          </cell>
          <cell r="D7125">
            <v>70.540000000000006</v>
          </cell>
        </row>
        <row r="7126">
          <cell r="A7126">
            <v>89475</v>
          </cell>
          <cell r="B7126" t="str">
            <v>ALVENARIA DE BLOCOS DE CONCRETO ESTRUTURAL 14X19X39 CM, (ESPESSURA 14 CM), FBK = 4,5 MPA, PARA PAREDES COM ÁREA LÍQUIDA MAIOR OU IGUAL A 6M², COM VÃOS, UTILIZANDO COLHER DE PEDREIRO. AF_12/2014</v>
          </cell>
          <cell r="C7126" t="str">
            <v>M2</v>
          </cell>
          <cell r="D7126">
            <v>65.09</v>
          </cell>
        </row>
        <row r="7127">
          <cell r="A7127">
            <v>89476</v>
          </cell>
          <cell r="B7127" t="str">
            <v>ALVENARIA DE BLOCOS DE CONCRETO ESTRUTURAL 14X19X39 CM, (ESPESSURA 14 CM) FBK = 14,0 MPA, PARA PAREDES COM ÁREA LÍQUIDA MENOR QUE 6M², COM VÃOS, UTILIZANDO COLHER DE PEDREIRO. AF_12/2014</v>
          </cell>
          <cell r="C7127" t="str">
            <v>M2</v>
          </cell>
          <cell r="D7127">
            <v>84.48</v>
          </cell>
        </row>
        <row r="7128">
          <cell r="A7128">
            <v>89477</v>
          </cell>
          <cell r="B7128" t="str">
            <v>ALVENARIA DE BLOCOS DE CONCRETO ESTRUTURAL 14X19X39 CM, (ESPESSURA 14 CM) FBK = 14,0 MPA, PARA PAREDES COM ÁREA LÍQUIDA MAIOR OU IGUAL A 6M², COM VÃOS, UTILIZANDO COLHER DE PEDREIRO. AF_12/2014</v>
          </cell>
          <cell r="C7128" t="str">
            <v>M2</v>
          </cell>
          <cell r="D7128">
            <v>78.28</v>
          </cell>
        </row>
        <row r="7129">
          <cell r="A7129">
            <v>89478</v>
          </cell>
          <cell r="B7129" t="str">
            <v>ALVENARIA DE BLOCOS DE CONCRETO ESTRUTURAL 14X19X29 CM, (ESPESSURA 14 CM), FBK = 4,5 MPA, PARA PAREDES COM ÁREA LÍQUIDA MENOR QUE 6M², SEM VÃOS, UTILIZANDO COLHER DE PEDREIRO. AF_12/2014</v>
          </cell>
          <cell r="C7129" t="str">
            <v>M2</v>
          </cell>
          <cell r="D7129">
            <v>72.7</v>
          </cell>
        </row>
        <row r="7130">
          <cell r="A7130">
            <v>89479</v>
          </cell>
          <cell r="B7130" t="str">
            <v>ALVENARIA DE BLOCOS DE CONCRETO ESTRUTURAL 14X19X29 CM, (ESPESSURA 14 CM), FBK = 4,5 MPA, PARA PAREDES COM ÁREA LÍQUIDA MAIOR OU IGUAL A 6M², SEM VÃOS, UTILIZANDO COLHER DE PEDREIRO. AF_12/2014</v>
          </cell>
          <cell r="C7130" t="str">
            <v>M2</v>
          </cell>
          <cell r="D7130">
            <v>70.260000000000005</v>
          </cell>
        </row>
        <row r="7131">
          <cell r="A7131">
            <v>89480</v>
          </cell>
          <cell r="B7131" t="str">
            <v>ALVENARIA DE BLOCOS DE CONCRETO ESTRUTURAL 14X19X29 CM, (ESPESSURA 14 CM) FBK = 14,0 MPA, PARA PAREDES COM ÁREA LÍQUIDA MENOR QUE 6M², SEM VÃOS, UTILIZANDO COLHER DE PEDREIRO. AF_12/2014</v>
          </cell>
          <cell r="C7131" t="str">
            <v>M2</v>
          </cell>
          <cell r="D7131">
            <v>93.2</v>
          </cell>
        </row>
        <row r="7132">
          <cell r="A7132">
            <v>89481</v>
          </cell>
          <cell r="B7132" t="str">
            <v>JOELHO 90 GRAUS, PVC, SOLDÁVEL, DN 25MM, INSTALADO EM PRUMADA DE ÁGUA - FORNECIMENTO E INSTALAÇÃO. AF_12/2014</v>
          </cell>
          <cell r="C7132" t="str">
            <v>UN</v>
          </cell>
          <cell r="D7132">
            <v>3.11</v>
          </cell>
        </row>
        <row r="7133">
          <cell r="A7133">
            <v>89482</v>
          </cell>
          <cell r="B7133" t="str">
            <v>CAIXA SIFONADA, PVC, DN 100 X 100 X 50 MM, FORNECIDA E INSTALADA EM RAMAIS DE ENCAMINHAMENTO DE ÁGUA PLUVIAL. AF_12/2014</v>
          </cell>
          <cell r="C7133" t="str">
            <v>UN</v>
          </cell>
          <cell r="D7133">
            <v>17.04</v>
          </cell>
        </row>
        <row r="7134">
          <cell r="A7134">
            <v>89483</v>
          </cell>
          <cell r="B7134" t="str">
            <v>ALVENARIA DE BLOCOS DE CONCRETO ESTRUTURAL 14X19X29 CM, (ESPESSURA 14 CM) FBK = 14,0 MPA, PARA PAREDES COM ÁREA LÍQUIDA MAIOR OU IGUAL A 6M², SEM VÃOS, UTILIZANDO COLHER DE PEDREIRO. AF_12/2014</v>
          </cell>
          <cell r="C7134" t="str">
            <v>M2</v>
          </cell>
          <cell r="D7134">
            <v>90.51</v>
          </cell>
        </row>
        <row r="7135">
          <cell r="A7135">
            <v>89484</v>
          </cell>
          <cell r="B7135" t="str">
            <v>ALVENARIA DE BLOCOS DE CONCRETO ESTRUTURAL 14X19X29 CM, (ESPESSURA 14 CM), FBK = 4,5 MPA, PARA PAREDES COM ÁREA LÍQUIDA MENOR QUE 6M², COM VÃOS, UTILIZANDO COLHER DE PEDREIRO. AF_12/2014</v>
          </cell>
          <cell r="C7135" t="str">
            <v>M2</v>
          </cell>
          <cell r="D7135">
            <v>79.08</v>
          </cell>
        </row>
        <row r="7136">
          <cell r="A7136">
            <v>89485</v>
          </cell>
          <cell r="B7136" t="str">
            <v>JOELHO 45 GRAUS, PVC, SOLDÁVEL, DN 25MM, INSTALADO EM PRUMADA DE ÁGUA - FORNECIMENTO E INSTALAÇÃO. AF_12/2014</v>
          </cell>
          <cell r="C7136" t="str">
            <v>UN</v>
          </cell>
          <cell r="D7136">
            <v>3.54</v>
          </cell>
        </row>
        <row r="7137">
          <cell r="A7137">
            <v>89486</v>
          </cell>
          <cell r="B7137" t="str">
            <v>ALVENARIA DE BLOCOS DE CONCRETO ESTRUTURAL 14X19X29 CM, (ESPESSURA 14 CM), FBK = 4,5 MPA, PARA PAREDES COM ÁREA LÍQUIDA MAIOR OU IGUAL A 6M², COM VÃOS, UTILIZANDO COLHER DE PEDREIRO. AF_12/2014</v>
          </cell>
          <cell r="C7137" t="str">
            <v>M2</v>
          </cell>
          <cell r="D7137">
            <v>73.86</v>
          </cell>
        </row>
        <row r="7138">
          <cell r="A7138">
            <v>89487</v>
          </cell>
          <cell r="B7138" t="str">
            <v>ALVENARIA DE BLOCOS DE CONCRETO ESTRUTURAL 14X19X29 CM, (ESPESSURA 14 CM) FBK = 14,0 MPA, PARA PAREDES COM ÁREA LÍQUIDA MENOR QUE 6M², COM VÃOS, UTILIZANDO COLHER DE PEDREIRO. AF_12/2014</v>
          </cell>
          <cell r="C7138" t="str">
            <v>M2</v>
          </cell>
          <cell r="D7138">
            <v>100.58</v>
          </cell>
        </row>
        <row r="7139">
          <cell r="A7139">
            <v>89488</v>
          </cell>
          <cell r="B7139" t="str">
            <v>ALVENARIA DE BLOCOS DE CONCRETO ESTRUTURAL 14X19X29 CM, (ESPESSURA 14 CM) FBK = 14,0 MPA, PARA PAREDES COM ÁREA LÍQUIDA MAIOR OU IGUAL A 6M², COM VÃOS, UTILIZANDO COLHER DE PEDREIRO. AF_12/2014</v>
          </cell>
          <cell r="C7139" t="str">
            <v>M2</v>
          </cell>
          <cell r="D7139">
            <v>94.57</v>
          </cell>
        </row>
        <row r="7140">
          <cell r="A7140">
            <v>89489</v>
          </cell>
          <cell r="B7140" t="str">
            <v>CURVA 90 GRAUS, PVC, SOLDÁVEL, DN 25MM, INSTALADO EM PRUMADA DE ÁGUA - FORNECIMENTO E INSTALAÇÃO. AF_12/2014</v>
          </cell>
          <cell r="C7140" t="str">
            <v>UN</v>
          </cell>
          <cell r="D7140">
            <v>4.63</v>
          </cell>
        </row>
        <row r="7141">
          <cell r="A7141">
            <v>89490</v>
          </cell>
          <cell r="B7141" t="str">
            <v>CURVA 45 GRAUS, PVC, SOLDÁVEL, DN 25MM, INSTALADO EM PRUMADA DE ÁGUA - FORNECIMENTO E INSTALAÇÃO. AF_12/2014</v>
          </cell>
          <cell r="C7141" t="str">
            <v>UN</v>
          </cell>
          <cell r="D7141">
            <v>4.21</v>
          </cell>
        </row>
        <row r="7142">
          <cell r="A7142">
            <v>89491</v>
          </cell>
          <cell r="B7142" t="str">
            <v>CAIXA SIFONADA, PVC, DN 150 X 185 X 75 MM, FORNECIDA E INSTALADA EM RAMAIS DE ENCAMINHAMENTO DE ÁGUA PLUVIAL. AF_12/2014</v>
          </cell>
          <cell r="C7142" t="str">
            <v>UN</v>
          </cell>
          <cell r="D7142">
            <v>41.46</v>
          </cell>
        </row>
        <row r="7143">
          <cell r="A7143">
            <v>89492</v>
          </cell>
          <cell r="B7143" t="str">
            <v>JOELHO 90 GRAUS, PVC, SOLDÁVEL, DN 32MM, INSTALADO EM PRUMADA DE ÁGUA - FORNECIMENTO E INSTALAÇÃO. AF_12/2014</v>
          </cell>
          <cell r="C7143" t="str">
            <v>UN</v>
          </cell>
          <cell r="D7143">
            <v>4.6399999999999997</v>
          </cell>
        </row>
        <row r="7144">
          <cell r="A7144">
            <v>89493</v>
          </cell>
          <cell r="B7144" t="str">
            <v>JOELHO 45 GRAUS, PVC, SOLDÁVEL, DN 32MM, INSTALADO EM PRUMADA DE ÁGUA - FORNECIMENTO E INSTALAÇÃO. AF_12/2014</v>
          </cell>
          <cell r="C7144" t="str">
            <v>UN</v>
          </cell>
          <cell r="D7144">
            <v>5.85</v>
          </cell>
        </row>
        <row r="7145">
          <cell r="A7145">
            <v>89494</v>
          </cell>
          <cell r="B7145" t="str">
            <v>CURVA 90 GRAUS, PVC, SOLDÁVEL, DN 32MM, INSTALADO EM PRUMADA DE ÁGUA - FORNECIMENTO E INSTALAÇÃO. AF_12/2014</v>
          </cell>
          <cell r="C7145" t="str">
            <v>UN</v>
          </cell>
          <cell r="D7145">
            <v>7.39</v>
          </cell>
        </row>
        <row r="7146">
          <cell r="A7146">
            <v>89495</v>
          </cell>
          <cell r="B7146" t="str">
            <v>RALO SIFONADO, PVC, DN 100 X 40 MM, JUNTA SOLDÁVEL, FORNECIDO E INSTALADO EM RAMAIS DE ENCAMINHAMENTO DE ÁGUA PLUVIAL. AF_12/2014</v>
          </cell>
          <cell r="C7146" t="str">
            <v>UN</v>
          </cell>
          <cell r="D7146">
            <v>6.68</v>
          </cell>
        </row>
        <row r="7147">
          <cell r="A7147">
            <v>89496</v>
          </cell>
          <cell r="B7147" t="str">
            <v>CURVA 45 GRAUS, PVC, SOLDÁVEL, DN 32MM, INSTALADO EM PRUMADA DE ÁGUA - FORNECIMENTO E INSTALAÇÃO. AF_12/2014</v>
          </cell>
          <cell r="C7147" t="str">
            <v>UN</v>
          </cell>
          <cell r="D7147">
            <v>5.89</v>
          </cell>
        </row>
        <row r="7148">
          <cell r="A7148">
            <v>89497</v>
          </cell>
          <cell r="B7148" t="str">
            <v>JOELHO 90 GRAUS, PVC, SOLDÁVEL, DN 40MM, INSTALADO EM PRUMADA DE ÁGUA - FORNECIMENTO E INSTALAÇÃO. AF_12/2014</v>
          </cell>
          <cell r="C7148" t="str">
            <v>UN</v>
          </cell>
          <cell r="D7148">
            <v>7.51</v>
          </cell>
        </row>
        <row r="7149">
          <cell r="A7149">
            <v>89498</v>
          </cell>
          <cell r="B7149" t="str">
            <v>JOELHO 45 GRAUS, PVC, SOLDÁVEL, DN 40MM, INSTALADO EM PRUMADA DE ÁGUA - FORNECIMENTO E INSTALAÇÃO. AF_12/2014</v>
          </cell>
          <cell r="C7149" t="str">
            <v>UN</v>
          </cell>
          <cell r="D7149">
            <v>7.84</v>
          </cell>
        </row>
        <row r="7150">
          <cell r="A7150">
            <v>89499</v>
          </cell>
          <cell r="B7150" t="str">
            <v>CURVA 90 GRAUS, PVC, SOLDÁVEL, DN 40MM, INSTALADO EM PRUMADA DE ÁGUA - FORNECIMENTO E INSTALAÇÃO. AF_12/2014</v>
          </cell>
          <cell r="C7150" t="str">
            <v>UN</v>
          </cell>
          <cell r="D7150">
            <v>11.59</v>
          </cell>
        </row>
        <row r="7151">
          <cell r="A7151">
            <v>89500</v>
          </cell>
          <cell r="B7151" t="str">
            <v>CURVA 45 GRAUS, PVC, SOLDÁVEL, DN 40MM, INSTALADO EM PRUMADA DE ÁGUA - FORNECIMENTO E INSTALAÇÃO. AF_12/2014</v>
          </cell>
          <cell r="C7151" t="str">
            <v>UN</v>
          </cell>
          <cell r="D7151">
            <v>7.39</v>
          </cell>
        </row>
        <row r="7152">
          <cell r="A7152">
            <v>89501</v>
          </cell>
          <cell r="B7152" t="str">
            <v>JOELHO 90 GRAUS, PVC, SOLDÁVEL, DN 50MM, INSTALADO EM PRUMADA DE ÁGUA - FORNECIMENTO E INSTALAÇÃO. AF_12/2014</v>
          </cell>
          <cell r="C7152" t="str">
            <v>UN</v>
          </cell>
          <cell r="D7152">
            <v>9.09</v>
          </cell>
        </row>
        <row r="7153">
          <cell r="A7153">
            <v>89502</v>
          </cell>
          <cell r="B7153" t="str">
            <v>JOELHO 45 GRAUS, PVC, SOLDÁVEL, DN 50MM, INSTALADO EM PRUMADA DE ÁGUA - FORNECIMENTO E INSTALAÇÃO. AF_12/2014</v>
          </cell>
          <cell r="C7153" t="str">
            <v>UN</v>
          </cell>
          <cell r="D7153">
            <v>9.98</v>
          </cell>
        </row>
        <row r="7154">
          <cell r="A7154">
            <v>89503</v>
          </cell>
          <cell r="B7154" t="str">
            <v>CURVA 90 GRAUS, PVC, SOLDÁVEL, DN 50MM, INSTALADO EM PRUMADA DE ÁGUA - FORNECIMENTO E INSTALAÇÃO. AF_12/2014</v>
          </cell>
          <cell r="C7154" t="str">
            <v>UN</v>
          </cell>
          <cell r="D7154">
            <v>13.57</v>
          </cell>
        </row>
        <row r="7155">
          <cell r="A7155">
            <v>89504</v>
          </cell>
          <cell r="B7155" t="str">
            <v>CURVA 45 GRAUS, PVC, SOLDÁVEL, DN 50MM, INSTALADO EM PRUMADA DE ÁGUA - FORNECIMENTO E INSTALAÇÃO. AF_12/2014</v>
          </cell>
          <cell r="C7155" t="str">
            <v>UN</v>
          </cell>
          <cell r="D7155">
            <v>12.26</v>
          </cell>
        </row>
        <row r="7156">
          <cell r="A7156">
            <v>89505</v>
          </cell>
          <cell r="B7156" t="str">
            <v>JOELHO 90 GRAUS, PVC, SOLDÁVEL, DN 60MM, INSTALADO EM PRUMADA DE ÁGUA - FORNECIMENTO E INSTALAÇÃO. AF_12/2014</v>
          </cell>
          <cell r="C7156" t="str">
            <v>UN</v>
          </cell>
          <cell r="D7156">
            <v>24.38</v>
          </cell>
        </row>
        <row r="7157">
          <cell r="A7157">
            <v>89506</v>
          </cell>
          <cell r="B7157" t="str">
            <v>JOELHO 45 GRAUS, PVC, SOLDÁVEL, DN 60MM, INSTALADO EM PRUMADA DE ÁGUA - FORNECIMENTO E INSTALAÇÃO. AF_12/2014</v>
          </cell>
          <cell r="C7157" t="str">
            <v>UN</v>
          </cell>
          <cell r="D7157">
            <v>23.74</v>
          </cell>
        </row>
        <row r="7158">
          <cell r="A7158">
            <v>89507</v>
          </cell>
          <cell r="B7158" t="str">
            <v>CURVA 90 GRAUS, PVC, SOLDÁVEL, DN 60MM, INSTALADO EM PRUMADA DE ÁGUA - FORNECIMENTO E INSTALAÇÃO. AF_12/2014</v>
          </cell>
          <cell r="C7158" t="str">
            <v>UN</v>
          </cell>
          <cell r="D7158">
            <v>25.83</v>
          </cell>
        </row>
        <row r="7159">
          <cell r="A7159">
            <v>89508</v>
          </cell>
          <cell r="B7159" t="str">
            <v>TUBO PVC, SÉRIE R, ÁGUA PLUVIAL, DN 40 MM, FORNECIDO E INSTALADO EM RAMAL DE ENCAMINHAMENTO. AF_12/2014</v>
          </cell>
          <cell r="C7159" t="str">
            <v>M</v>
          </cell>
          <cell r="D7159">
            <v>10.92</v>
          </cell>
        </row>
        <row r="7160">
          <cell r="A7160">
            <v>89509</v>
          </cell>
          <cell r="B7160" t="str">
            <v>TUBO PVC, SÉRIE R, ÁGUA PLUVIAL, DN 50 MM, FORNECIDO E INSTALADO EM RAMAL DE ENCAMINHAMENTO. AF_12/2014</v>
          </cell>
          <cell r="C7160" t="str">
            <v>M</v>
          </cell>
          <cell r="D7160">
            <v>15.04</v>
          </cell>
        </row>
        <row r="7161">
          <cell r="A7161">
            <v>89510</v>
          </cell>
          <cell r="B7161" t="str">
            <v>CURVA 45 GRAUS, PVC, SOLDÁVEL, DN 60MM, INSTALADO EM PRUMADA DE ÁGUA - FORNECIMENTO E INSTALAÇÃO. AF_12/2014</v>
          </cell>
          <cell r="C7161" t="str">
            <v>UN</v>
          </cell>
          <cell r="D7161">
            <v>18.43</v>
          </cell>
        </row>
        <row r="7162">
          <cell r="A7162">
            <v>89511</v>
          </cell>
          <cell r="B7162" t="str">
            <v>TUBO PVC, SÉRIE R, ÁGUA PLUVIAL, DN 75 MM, FORNECIDO E INSTALADO EM RAMAL DE ENCAMINHAMENTO. AF_12/2014</v>
          </cell>
          <cell r="C7162" t="str">
            <v>M</v>
          </cell>
          <cell r="D7162">
            <v>22.52</v>
          </cell>
        </row>
        <row r="7163">
          <cell r="A7163">
            <v>89512</v>
          </cell>
          <cell r="B7163" t="str">
            <v>TUBO PVC, SÉRIE R, ÁGUA PLUVIAL, DN 100 MM, FORNECIDO E INSTALADO EM RAMAL DE ENCAMINHAMENTO. AF_12/2014</v>
          </cell>
          <cell r="C7163" t="str">
            <v>M</v>
          </cell>
          <cell r="D7163">
            <v>34.33</v>
          </cell>
        </row>
        <row r="7164">
          <cell r="A7164">
            <v>89513</v>
          </cell>
          <cell r="B7164" t="str">
            <v>JOELHO 90 GRAUS, PVC, SOLDÁVEL, DN 75MM, INSTALADO EM PRUMADA DE ÁGUA - FORNECIMENTO E INSTALAÇÃO. AF_12/2014</v>
          </cell>
          <cell r="C7164" t="str">
            <v>UN</v>
          </cell>
          <cell r="D7164">
            <v>65.849999999999994</v>
          </cell>
        </row>
        <row r="7165">
          <cell r="A7165">
            <v>89514</v>
          </cell>
          <cell r="B7165" t="str">
            <v>JOELHO 90 GRAUS, PVC, SERIE R, ÁGUA PLUVIAL, DN 40 MM, JUNTA SOLDÁVEL, FORNECIDO E INSTALADO EM RAMAL DE ENCAMINHAMENTO. AF_12/2014</v>
          </cell>
          <cell r="C7165" t="str">
            <v>UN</v>
          </cell>
          <cell r="D7165">
            <v>5.61</v>
          </cell>
        </row>
        <row r="7166">
          <cell r="A7166">
            <v>89515</v>
          </cell>
          <cell r="B7166" t="str">
            <v>JOELHO 45 GRAUS, PVC, SOLDÁVEL, DN 75MM, INSTALADO EM PRUMADA DE ÁGUA - FORNECIMENTO E INSTALAÇÃO. AF_12/2014</v>
          </cell>
          <cell r="C7166" t="str">
            <v>UN</v>
          </cell>
          <cell r="D7166">
            <v>50.95</v>
          </cell>
        </row>
        <row r="7167">
          <cell r="A7167">
            <v>89516</v>
          </cell>
          <cell r="B7167" t="str">
            <v>JOELHO 45 GRAUS, PVC, SERIE R, ÁGUA PLUVIAL, DN 40 MM, JUNTA SOLDÁVEL, FORNECIDO E INSTALADO EM RAMAL DE ENCAMINHAMENTO. AF_12/2014</v>
          </cell>
          <cell r="C7167" t="str">
            <v>UN</v>
          </cell>
          <cell r="D7167">
            <v>5.34</v>
          </cell>
        </row>
        <row r="7168">
          <cell r="A7168">
            <v>89517</v>
          </cell>
          <cell r="B7168" t="str">
            <v>CURVA 90 GRAUS, PVC, SOLDÁVEL, DN 75MM, INSTALADO EM PRUMADA DE ÁGUA - FORNECIMENTO E INSTALAÇÃO. AF_12/2014</v>
          </cell>
          <cell r="C7168" t="str">
            <v>UN</v>
          </cell>
          <cell r="D7168">
            <v>42.46</v>
          </cell>
        </row>
        <row r="7169">
          <cell r="A7169">
            <v>89518</v>
          </cell>
          <cell r="B7169" t="str">
            <v>JOELHO 90 GRAUS, PVC, SERIE R, ÁGUA PLUVIAL, DN 50 MM, JUNTA ELÁSTICA, FORNECIDO E INSTALADO EM RAMAL DE ENCAMINHAMENTO. AF_12/2014</v>
          </cell>
          <cell r="C7169" t="str">
            <v>UN</v>
          </cell>
          <cell r="D7169">
            <v>8.0399999999999991</v>
          </cell>
        </row>
        <row r="7170">
          <cell r="A7170">
            <v>89519</v>
          </cell>
          <cell r="B7170" t="str">
            <v>CURVA 45 GRAUS, PVC, SOLDÁVEL, DN 75MM, INSTALADO EM PRUMADA DE ÁGUA - FORNECIMENTO E INSTALAÇÃO. AF_12/2014</v>
          </cell>
          <cell r="C7170" t="str">
            <v>UN</v>
          </cell>
          <cell r="D7170">
            <v>33.32</v>
          </cell>
        </row>
        <row r="7171">
          <cell r="A7171">
            <v>89520</v>
          </cell>
          <cell r="B7171" t="str">
            <v>JOELHO 45 GRAUS, PVC, SERIE R, ÁGUA PLUVIAL, DN 50 MM, JUNTA ELÁSTICA, FORNECIDO E INSTALADO EM RAMAL DE ENCAMINHAMENTO. AF_12/2014</v>
          </cell>
          <cell r="C7171" t="str">
            <v>UN</v>
          </cell>
          <cell r="D7171">
            <v>7.45</v>
          </cell>
        </row>
        <row r="7172">
          <cell r="A7172">
            <v>89521</v>
          </cell>
          <cell r="B7172" t="str">
            <v>JOELHO 90 GRAUS, PVC, SOLDÁVEL, DN 85MM, INSTALADO EM PRUMADA DE ÁGUA - FORNECIMENTO E INSTALAÇÃO. AF_12/2014</v>
          </cell>
          <cell r="C7172" t="str">
            <v>UN</v>
          </cell>
          <cell r="D7172">
            <v>74.36</v>
          </cell>
        </row>
        <row r="7173">
          <cell r="A7173">
            <v>89522</v>
          </cell>
          <cell r="B7173" t="str">
            <v>JOELHO 90 GRAUS, PVC, SERIE R, ÁGUA PLUVIAL, DN 75 MM, JUNTA ELÁSTICA, FORNECIDO E INSTALADO EM RAMAL DE ENCAMINHAMENTO. AF_12/2014</v>
          </cell>
          <cell r="C7173" t="str">
            <v>UN</v>
          </cell>
          <cell r="D7173">
            <v>16.53</v>
          </cell>
        </row>
        <row r="7174">
          <cell r="A7174">
            <v>89523</v>
          </cell>
          <cell r="B7174" t="str">
            <v>JOELHO 45 GRAUS, PVC, SOLDÁVEL, DN 85MM, INSTALADO EM PRUMADA DE ÁGUA - FORNECIMENTO E INSTALAÇÃO. AF_12/2014</v>
          </cell>
          <cell r="C7174" t="str">
            <v>UN</v>
          </cell>
          <cell r="D7174">
            <v>57.78</v>
          </cell>
        </row>
        <row r="7175">
          <cell r="A7175">
            <v>89524</v>
          </cell>
          <cell r="B7175" t="str">
            <v>JOELHO 45 GRAUS, PVC, SERIE R, ÁGUA PLUVIAL, DN 75 MM, JUNTA ELÁSTICA, FORNECIDO E INSTALADO EM RAMAL DE ENCAMINHAMENTO. AF_12/2014</v>
          </cell>
          <cell r="C7175" t="str">
            <v>UN</v>
          </cell>
          <cell r="D7175">
            <v>16.149999999999999</v>
          </cell>
        </row>
        <row r="7176">
          <cell r="A7176">
            <v>89525</v>
          </cell>
          <cell r="B7176" t="str">
            <v>CURVA 90 GRAUS, PVC, SOLDÁVEL, DN 85MM, INSTALADO EM PRUMADA DE ÁGUA - FORNECIMENTO E INSTALAÇÃO. AF_12/2014</v>
          </cell>
          <cell r="C7176" t="str">
            <v>UN</v>
          </cell>
          <cell r="D7176">
            <v>50.45</v>
          </cell>
        </row>
        <row r="7177">
          <cell r="A7177">
            <v>89526</v>
          </cell>
          <cell r="B7177" t="str">
            <v>CURVA 87 GRAUS E 30 MINUTOS, PVC, SERIE R, ÁGUA PLUVIAL, DN 75 MM, JUNTA ELÁSTICA, FORNECIDO E INSTALADO EM RAMAL DE ENCAMINHAMENTO. AF_12/2014</v>
          </cell>
          <cell r="C7177" t="str">
            <v>UN</v>
          </cell>
          <cell r="D7177">
            <v>21.09</v>
          </cell>
        </row>
        <row r="7178">
          <cell r="A7178">
            <v>89527</v>
          </cell>
          <cell r="B7178" t="str">
            <v>CURVA 45 GRAUS, PVC, SOLDÁVEL, DN 85MM, INSTALADO EM PRUMADA DE ÁGUA - FORNECIMENTO E INSTALAÇÃO. AF_12/2014</v>
          </cell>
          <cell r="C7178" t="str">
            <v>UN</v>
          </cell>
          <cell r="D7178">
            <v>39.33</v>
          </cell>
        </row>
        <row r="7179">
          <cell r="A7179">
            <v>89528</v>
          </cell>
          <cell r="B7179" t="str">
            <v>LUVA, PVC, SOLDÁVEL, DN 25MM, INSTALADO EM PRUMADA DE ÁGUA - FORNECIMENTO E INSTALAÇÃO. AF_12/2014</v>
          </cell>
          <cell r="C7179" t="str">
            <v>UN</v>
          </cell>
          <cell r="D7179">
            <v>2.52</v>
          </cell>
        </row>
        <row r="7180">
          <cell r="A7180">
            <v>89529</v>
          </cell>
          <cell r="B7180" t="str">
            <v>JOELHO 90 GRAUS, PVC, SERIE R, ÁGUA PLUVIAL, DN 100 MM, JUNTA ELÁSTICA, FORNECIDO E INSTALADO EM RAMAL DE ENCAMINHAMENTO. AF_12/2014</v>
          </cell>
          <cell r="C7180" t="str">
            <v>UN</v>
          </cell>
          <cell r="D7180">
            <v>25.43</v>
          </cell>
        </row>
        <row r="7181">
          <cell r="A7181">
            <v>89530</v>
          </cell>
          <cell r="B7181" t="str">
            <v>LUVA DE CORRER, PVC, SOLDÁVEL, DN 25MM, INSTALADO EM PRUMADA DE ÁGUA - FORNECIMENTO E INSTALAÇÃO. AF_12/2014</v>
          </cell>
          <cell r="C7181" t="str">
            <v>UN</v>
          </cell>
          <cell r="D7181">
            <v>10.99</v>
          </cell>
        </row>
        <row r="7182">
          <cell r="A7182">
            <v>89531</v>
          </cell>
          <cell r="B7182" t="str">
            <v>JOELHO 45 GRAUS, PVC, SERIE R, ÁGUA PLUVIAL, DN 100 MM, JUNTA ELÁSTICA, FORNECIDO E INSTALADO EM RAMAL DE ENCAMINHAMENTO. AF_12/2014</v>
          </cell>
          <cell r="C7182" t="str">
            <v>UN</v>
          </cell>
          <cell r="D7182">
            <v>21.87</v>
          </cell>
        </row>
        <row r="7183">
          <cell r="A7183">
            <v>89532</v>
          </cell>
          <cell r="B7183" t="str">
            <v>LUVA DE REDUÇÃO, PVC, SOLDÁVEL, DN 32MM X 25MM, INSTALADO EM PRUMADA DE ÁGUA - FORNECIMENTO E INSTALAÇÃO. AF_12/2014</v>
          </cell>
          <cell r="C7183" t="str">
            <v>UN</v>
          </cell>
          <cell r="D7183">
            <v>4.22</v>
          </cell>
        </row>
        <row r="7184">
          <cell r="A7184">
            <v>89533</v>
          </cell>
          <cell r="B7184" t="str">
            <v>JOELHO 45 GRAUS PARA PÉ DE COLUNA, PVC, SERIE R, ÁGUA PLUVIAL, DN 100 MM, JUNTA ELÁSTICA, FORNECIDO E INSTALADO EM RAMAL DE ENCAMINHAMENTO. AF_12/2014</v>
          </cell>
          <cell r="C7184" t="str">
            <v>UN</v>
          </cell>
          <cell r="D7184">
            <v>21.87</v>
          </cell>
        </row>
        <row r="7185">
          <cell r="A7185">
            <v>89534</v>
          </cell>
          <cell r="B7185" t="str">
            <v>LUVA SOLDÁVEL E COM ROSCA, PVC, SOLDÁVEL, DN 25MM X 3/4, INSTALADO EM PRUMADA DE ÁGUA - FORNECIMENTO E INSTALAÇÃO. AF_12/2014</v>
          </cell>
          <cell r="C7185" t="str">
            <v>UN</v>
          </cell>
          <cell r="D7185">
            <v>3.01</v>
          </cell>
        </row>
        <row r="7186">
          <cell r="A7186">
            <v>89535</v>
          </cell>
          <cell r="B7186" t="str">
            <v>CURVA 87 GRAUS E 30 MINUTOS, PVC, SERIE R, ÁGUA PLUVIAL, DN 100 MM, JUNTA ELÁSTICA, FORNECIDO E INSTALADO EM RAMAL DE ENCAMINHAMENTO. AF_12/2014</v>
          </cell>
          <cell r="C7186" t="str">
            <v>UN</v>
          </cell>
          <cell r="D7186">
            <v>34.28</v>
          </cell>
        </row>
        <row r="7187">
          <cell r="A7187">
            <v>89536</v>
          </cell>
          <cell r="B7187" t="str">
            <v>UNIÃO, PVC, SOLDÁVEL, DN 25MM, INSTALADO EM PRUMADA DE ÁGUA - FORNECIMENTO E INSTALAÇÃO. AF_12/2014</v>
          </cell>
          <cell r="C7187" t="str">
            <v>UN</v>
          </cell>
          <cell r="D7187">
            <v>9.06</v>
          </cell>
        </row>
        <row r="7188">
          <cell r="A7188">
            <v>89538</v>
          </cell>
          <cell r="B7188" t="str">
            <v>ADAPTADOR CURTO COM BOLSA E ROSCA PARA REGISTRO, PVC, SOLDÁVEL, DN 25MM X 3/4, INSTALADO EM PRUMADA DE ÁGUA - FORNECIMENTO E INSTALAÇÃO. AF_12/2014</v>
          </cell>
          <cell r="C7188" t="str">
            <v>UN</v>
          </cell>
          <cell r="D7188">
            <v>2.76</v>
          </cell>
        </row>
        <row r="7189">
          <cell r="A7189">
            <v>89540</v>
          </cell>
          <cell r="B7189" t="str">
            <v>CURVA DE TRANSPOSIÇÃO, PVC, SOLDÁVEL, DN 25MM, INSTALADO EM PRUMADA DE ÁGUA  - FORNECIMENTO E INSTALAÇÃO. AF_12/2014</v>
          </cell>
          <cell r="C7189" t="str">
            <v>UN</v>
          </cell>
          <cell r="D7189">
            <v>6.01</v>
          </cell>
        </row>
        <row r="7190">
          <cell r="A7190">
            <v>89541</v>
          </cell>
          <cell r="B7190" t="str">
            <v>LUVA, PVC, SOLDÁVEL, DN 32MM, INSTALADO EM PRUMADA DE ÁGUA - FORNECIMENTO E INSTALAÇÃO. AF_12/2014</v>
          </cell>
          <cell r="C7190" t="str">
            <v>UN</v>
          </cell>
          <cell r="D7190">
            <v>3.7</v>
          </cell>
        </row>
        <row r="7191">
          <cell r="A7191">
            <v>89542</v>
          </cell>
          <cell r="B7191" t="str">
            <v>LUVA DE CORRER, PVC, SOLDÁVEL, DN 32MM, INSTALADO EM PRUMADA DE ÁGUA - FORNECIMENTO E INSTALAÇÃO. AF_12/2014</v>
          </cell>
          <cell r="C7191" t="str">
            <v>UN</v>
          </cell>
          <cell r="D7191">
            <v>17.829999999999998</v>
          </cell>
        </row>
        <row r="7192">
          <cell r="A7192">
            <v>89544</v>
          </cell>
          <cell r="B7192" t="str">
            <v>LUVA SIMPLES, PVC, SERIE R, ÁGUA PLUVIAL, DN 40 MM, JUNTA SOLDÁVEL, FORNECIDO E INSTALADO EM RAMAL DE ENCAMINHAMENTO. AF_12/2014</v>
          </cell>
          <cell r="C7192" t="str">
            <v>UN</v>
          </cell>
          <cell r="D7192">
            <v>5.29</v>
          </cell>
        </row>
        <row r="7193">
          <cell r="A7193">
            <v>89545</v>
          </cell>
          <cell r="B7193" t="str">
            <v>LUVA SIMPLES, PVC, SERIE R, ÁGUA PLUVIAL, DN 50 MM, JUNTA ELÁSTICA, FORNECIDO E INSTALADO EM RAMAL DE ENCAMINHAMENTO. AF_12/2014</v>
          </cell>
          <cell r="C7193" t="str">
            <v>UN</v>
          </cell>
          <cell r="D7193">
            <v>7.42</v>
          </cell>
        </row>
        <row r="7194">
          <cell r="A7194">
            <v>89546</v>
          </cell>
          <cell r="B7194" t="str">
            <v>BUCHA DE REDUÇÃO LONGA, PVC, SERIE R, ÁGUA PLUVIAL, DN 50 X 40 MM, JUNTA ELÁSTICA, FORNECIDO E INSTALADO EM RAMAL DE ENCAMINHAMENTO. AF_12/2014</v>
          </cell>
          <cell r="C7194" t="str">
            <v>UN</v>
          </cell>
          <cell r="D7194">
            <v>5.78</v>
          </cell>
        </row>
        <row r="7195">
          <cell r="A7195">
            <v>89547</v>
          </cell>
          <cell r="B7195" t="str">
            <v>LUVA SIMPLES, PVC, SERIE R, ÁGUA PLUVIAL, DN 75 MM, JUNTA ELÁSTICA, FORNECIDO E INSTALADO EM RAMAL DE ENCAMINHAMENTO. AF_12/2014</v>
          </cell>
          <cell r="C7195" t="str">
            <v>UN</v>
          </cell>
          <cell r="D7195">
            <v>11.09</v>
          </cell>
        </row>
        <row r="7196">
          <cell r="A7196">
            <v>89548</v>
          </cell>
          <cell r="B7196" t="str">
            <v>LUVA DE CORRER, PVC, SERIE R, ÁGUA PLUVIAL, DN 75 MM, JUNTA ELÁSTICA, FORNECIDO E INSTALADO EM RAMAL DE ENCAMINHAMENTO. AF_12/2014</v>
          </cell>
          <cell r="C7196" t="str">
            <v>UN</v>
          </cell>
          <cell r="D7196">
            <v>12.27</v>
          </cell>
        </row>
        <row r="7197">
          <cell r="A7197">
            <v>89549</v>
          </cell>
          <cell r="B7197" t="str">
            <v>REDUÇÃO EXCÊNTRICA, PVC, SERIE R, ÁGUA PLUVIAL, DN 75 X 50 MM, JUNTA ELÁSTICA, FORNECIDO E INSTALADO EM RAMAL DE ENCAMINHAMENTO. AF_12/2014</v>
          </cell>
          <cell r="C7197" t="str">
            <v>UN</v>
          </cell>
          <cell r="D7197">
            <v>9.27</v>
          </cell>
        </row>
        <row r="7198">
          <cell r="A7198">
            <v>89550</v>
          </cell>
          <cell r="B7198" t="str">
            <v>TÊ DE INSPEÇÃO, PVC, SERIE R, ÁGUA PLUVIAL, DN 75 MM, JUNTA ELÁSTICA, FORNECIDO E INSTALADO EM RAMAL DE ENCAMINHAMENTO. AF_12/2014</v>
          </cell>
          <cell r="C7198" t="str">
            <v>UN</v>
          </cell>
          <cell r="D7198">
            <v>24.58</v>
          </cell>
        </row>
        <row r="7199">
          <cell r="A7199">
            <v>89551</v>
          </cell>
          <cell r="B7199" t="str">
            <v>LUVA SOLDÁVEL E COM ROSCA, PVC, SOLDÁVEL, DN 32MM X 1, INSTALADO EM PRUMADA DE ÁGUA - FORNECIMENTO E INSTALAÇÃO. AF_12/2014</v>
          </cell>
          <cell r="C7199" t="str">
            <v>UN</v>
          </cell>
          <cell r="D7199">
            <v>5.93</v>
          </cell>
        </row>
        <row r="7200">
          <cell r="A7200">
            <v>89552</v>
          </cell>
          <cell r="B7200" t="str">
            <v>UNIÃO, PVC, SOLDÁVEL, DN 32MM, INSTALADO EM PRUMADA DE ÁGUA - FORNECIMENTO E INSTALAÇÃO. AF_12/2014</v>
          </cell>
          <cell r="C7200" t="str">
            <v>UN</v>
          </cell>
          <cell r="D7200">
            <v>14.49</v>
          </cell>
        </row>
        <row r="7201">
          <cell r="A7201">
            <v>89553</v>
          </cell>
          <cell r="B7201" t="str">
            <v>ADAPTADOR CURTO COM BOLSA E ROSCA PARA REGISTRO, PVC, SOLDÁVEL, DN 32MM X 1, INSTALADO EM PRUMADA DE ÁGUA - FORNECIMENTO E INSTALAÇÃO. AF_12/2014</v>
          </cell>
          <cell r="C7201" t="str">
            <v>UN</v>
          </cell>
          <cell r="D7201">
            <v>4.09</v>
          </cell>
        </row>
        <row r="7202">
          <cell r="A7202">
            <v>89554</v>
          </cell>
          <cell r="B7202" t="str">
            <v>LUVA SIMPLES, PVC, SERIE R, ÁGUA PLUVIAL, DN 100 MM, JUNTA ELÁSTICA, FORNECIDO E INSTALADO EM RAMAL DE ENCAMINHAMENTO. AF_12/2014</v>
          </cell>
          <cell r="C7202" t="str">
            <v>UN</v>
          </cell>
          <cell r="D7202">
            <v>13.73</v>
          </cell>
        </row>
        <row r="7203">
          <cell r="A7203">
            <v>89555</v>
          </cell>
          <cell r="B7203" t="str">
            <v>CURVA DE TRANSPOSIÇÃO, PVC, SOLDÁVEL, DN 32MM, INSTALADO EM PRUMADA DE ÁGUA   FORNECIMENTO E INSTALAÇÃO. AF_12/2014</v>
          </cell>
          <cell r="C7203" t="str">
            <v>UN</v>
          </cell>
          <cell r="D7203">
            <v>13.02</v>
          </cell>
        </row>
        <row r="7204">
          <cell r="A7204">
            <v>89556</v>
          </cell>
          <cell r="B7204" t="str">
            <v>LUVA DE CORRER, PVC, SERIE R, ÁGUA PLUVIAL, DN 100 MM, JUNTA ELÁSTICA, FORNECIDO E INSTALADO EM RAMAL DE ENCAMINHAMENTO. AF_12/2014</v>
          </cell>
          <cell r="C7204" t="str">
            <v>UN</v>
          </cell>
          <cell r="D7204">
            <v>19.47</v>
          </cell>
        </row>
        <row r="7205">
          <cell r="A7205">
            <v>89557</v>
          </cell>
          <cell r="B7205" t="str">
            <v>REDUÇÃO EXCÊNTRICA, PVC, SERIE R, ÁGUA PLUVIAL, DN 100 X 75 MM, JUNTA ELÁSTICA, FORNECIDO E INSTALADO EM RAMAL DE ENCAMINHAMENTO. AF_12/2014</v>
          </cell>
          <cell r="C7205" t="str">
            <v>UN</v>
          </cell>
          <cell r="D7205">
            <v>15.76</v>
          </cell>
        </row>
        <row r="7206">
          <cell r="A7206">
            <v>89558</v>
          </cell>
          <cell r="B7206" t="str">
            <v>LUVA, PVC, SOLDÁVEL, DN 40MM, INSTALADO EM PRUMADA DE ÁGUA - FORNECIMENTO E INSTALAÇÃO. AF_12/2014</v>
          </cell>
          <cell r="C7206" t="str">
            <v>UN</v>
          </cell>
          <cell r="D7206">
            <v>5.85</v>
          </cell>
        </row>
        <row r="7207">
          <cell r="A7207">
            <v>89559</v>
          </cell>
          <cell r="B7207" t="str">
            <v>TÊ DE INSPEÇÃO, PVC, SERIE R, ÁGUA PLUVIAL, DN 100 MM, JUNTA ELÁSTICA, FORNECIDO E INSTALADO EM RAMAL DE ENCAMINHAMENTO. AF_12/2014</v>
          </cell>
          <cell r="C7207" t="str">
            <v>UN</v>
          </cell>
          <cell r="D7207">
            <v>32.97</v>
          </cell>
        </row>
        <row r="7208">
          <cell r="A7208">
            <v>89561</v>
          </cell>
          <cell r="B7208" t="str">
            <v>JUNÇÃO SIMPLES, PVC, SERIE R, ÁGUA PLUVIAL, DN 40 MM, JUNTA SOLDÁVEL, FORNECIDO E INSTALADO EM RAMAL DE ENCAMINHAMENTO. AF_12/2014</v>
          </cell>
          <cell r="C7208" t="str">
            <v>UN</v>
          </cell>
          <cell r="D7208">
            <v>9.3800000000000008</v>
          </cell>
        </row>
        <row r="7209">
          <cell r="A7209">
            <v>89562</v>
          </cell>
          <cell r="B7209" t="str">
            <v>LUVA DE REDUÇÃO, PVC, SOLDÁVEL, DN 40MM X 32MM, INSTALADO EM PRUMADA DE ÁGUA - FORNECIMENTO E INSTALAÇÃO. AF_12/2014</v>
          </cell>
          <cell r="C7209" t="str">
            <v>UN</v>
          </cell>
          <cell r="D7209">
            <v>5.84</v>
          </cell>
        </row>
        <row r="7210">
          <cell r="A7210">
            <v>89563</v>
          </cell>
          <cell r="B7210" t="str">
            <v>JUNÇÃO SIMPLES, PVC, SERIE R, ÁGUA PLUVIAL, DN 50 MM, JUNTA ELÁSTICA, FORNECIDO E INSTALADO EM RAMAL DE ENCAMINHAMENTO. AF_12/2014</v>
          </cell>
          <cell r="C7210" t="str">
            <v>UN</v>
          </cell>
          <cell r="D7210">
            <v>13.88</v>
          </cell>
        </row>
        <row r="7211">
          <cell r="A7211">
            <v>89564</v>
          </cell>
          <cell r="B7211" t="str">
            <v>LUVA COM ROSCA, PVC, SOLDÁVEL, DN 40MM X 1.1/4, INSTALADO EM PRUMADA DE ÁGUA - FORNECIMENTO E INSTALAÇÃO. AF_12/2014</v>
          </cell>
          <cell r="C7211" t="str">
            <v>UN</v>
          </cell>
          <cell r="D7211">
            <v>10.56</v>
          </cell>
        </row>
        <row r="7212">
          <cell r="A7212">
            <v>89565</v>
          </cell>
          <cell r="B7212" t="str">
            <v>JUNÇÃO SIMPLES, PVC, SERIE R, ÁGUA PLUVIAL, DN 75 X 75 MM, JUNTA ELÁSTICA, FORNECIDO E INSTALADO EM RAMAL DE ENCAMINHAMENTO. AF_12/2014</v>
          </cell>
          <cell r="C7212" t="str">
            <v>UN</v>
          </cell>
          <cell r="D7212">
            <v>30.12</v>
          </cell>
        </row>
        <row r="7213">
          <cell r="A7213">
            <v>89566</v>
          </cell>
          <cell r="B7213" t="str">
            <v>TÊ, PVC, SERIE R, ÁGUA PLUVIAL, DN 75 MM, JUNTA ELÁSTICA, FORNECIDO E INSTALADO EM RAMAL DE ENCAMINHAMENTO. AF_12/2014</v>
          </cell>
          <cell r="C7213" t="str">
            <v>UN</v>
          </cell>
          <cell r="D7213">
            <v>25.41</v>
          </cell>
        </row>
        <row r="7214">
          <cell r="A7214">
            <v>89567</v>
          </cell>
          <cell r="B7214" t="str">
            <v>JUNÇÃO SIMPLES, PVC, SERIE R, ÁGUA PLUVIAL, DN 100 X 100 MM, JUNTA ELÁSTICA, FORNECIDO E INSTALADO EM RAMAL DE ENCAMINHAMENTO. AF_12/2014</v>
          </cell>
          <cell r="C7214" t="str">
            <v>UN</v>
          </cell>
          <cell r="D7214">
            <v>44.84</v>
          </cell>
        </row>
        <row r="7215">
          <cell r="A7215">
            <v>89568</v>
          </cell>
          <cell r="B7215" t="str">
            <v>UNIÃO, PVC, SOLDÁVEL, DN 40MM, INSTALADO EM PRUMADA DE ÁGUA - FORNECIMENTO E INSTALAÇÃO. AF_12/2014</v>
          </cell>
          <cell r="C7215" t="str">
            <v>UN</v>
          </cell>
          <cell r="D7215">
            <v>26.59</v>
          </cell>
        </row>
        <row r="7216">
          <cell r="A7216">
            <v>89569</v>
          </cell>
          <cell r="B7216" t="str">
            <v>JUNÇÃO SIMPLES, PVC, SERIE R, ÁGUA PLUVIAL, DN 100 X 75 MM, JUNTA ELÁSTICA, FORNECIDO E INSTALADO EM RAMAL DE ENCAMINHAMENTO. AF_12/2014</v>
          </cell>
          <cell r="C7216" t="str">
            <v>UN</v>
          </cell>
          <cell r="D7216">
            <v>43.41</v>
          </cell>
        </row>
        <row r="7217">
          <cell r="A7217">
            <v>89570</v>
          </cell>
          <cell r="B7217" t="str">
            <v>ADAPTADOR CURTO COM BOLSA E ROSCA PARA REGISTRO, PVC, SOLDÁVEL, DN 40MM X 1.1/2, INSTALADO EM PRUMADA DE ÁGUA - FORNECIMENTO E INSTALAÇÃO. AF_12/2014</v>
          </cell>
          <cell r="C7217" t="str">
            <v>UN</v>
          </cell>
          <cell r="D7217">
            <v>6.97</v>
          </cell>
        </row>
        <row r="7218">
          <cell r="A7218">
            <v>89571</v>
          </cell>
          <cell r="B7218" t="str">
            <v>TÊ, PVC, SERIE R, ÁGUA PLUVIAL, DN 100 X 100 MM, JUNTA ELÁSTICA, FORNECIDO E INSTALADO EM RAMAL DE ENCAMINHAMENTO. AF_12/2014</v>
          </cell>
          <cell r="C7218" t="str">
            <v>UN</v>
          </cell>
          <cell r="D7218">
            <v>40.1</v>
          </cell>
        </row>
        <row r="7219">
          <cell r="A7219">
            <v>89572</v>
          </cell>
          <cell r="B7219" t="str">
            <v>ADAPTADOR CURTO COM BOLSA E ROSCA PARA REGISTRO, PVC, SOLDÁVEL, DN 40MM X 1.1/4, INSTALADO EM PRUMADA DE ÁGUA - FORNECIMENTO E INSTALAÇÃO. AF_12/2014</v>
          </cell>
          <cell r="C7219" t="str">
            <v>UN</v>
          </cell>
          <cell r="D7219">
            <v>6.03</v>
          </cell>
        </row>
        <row r="7220">
          <cell r="A7220">
            <v>89573</v>
          </cell>
          <cell r="B7220" t="str">
            <v>TÊ, PVC, SERIE R, ÁGUA PLUVIAL, DN 100 X 75 MM, JUNTA ELÁSTICA, FORNECIDO E INSTALADO EM RAMAL DE ENCAMINHAMENTO. AF_12/2014</v>
          </cell>
          <cell r="C7220" t="str">
            <v>UN</v>
          </cell>
          <cell r="D7220">
            <v>32.08</v>
          </cell>
        </row>
        <row r="7221">
          <cell r="A7221">
            <v>89574</v>
          </cell>
          <cell r="B7221" t="str">
            <v>JUNÇÃO DUPLA, PVC, SERIE R, ÁGUA PLUVIAL, DN 100 X 100 X 100 MM, JUNTA ELÁSTICA, FORNECIDO E INSTALADO EM RAMAL DE ENCAMINHAMENTO. AF_12/2014</v>
          </cell>
          <cell r="C7221" t="str">
            <v>UN</v>
          </cell>
          <cell r="D7221">
            <v>58.1</v>
          </cell>
        </row>
        <row r="7222">
          <cell r="A7222">
            <v>89575</v>
          </cell>
          <cell r="B7222" t="str">
            <v>LUVA, PVC, SOLDÁVEL, DN 50MM, INSTALADO EM PRUMADA DE ÁGUA - FORNECIMENTO E INSTALAÇÃO. AF_12/2014</v>
          </cell>
          <cell r="C7222" t="str">
            <v>UN</v>
          </cell>
          <cell r="D7222">
            <v>7.35</v>
          </cell>
        </row>
        <row r="7223">
          <cell r="A7223">
            <v>89576</v>
          </cell>
          <cell r="B7223" t="str">
            <v>TUBO PVC, SÉRIE R, ÁGUA PLUVIAL, DN 75 MM, FORNECIDO E INSTALADO EM CONDUTORES VERTICAIS DE ÁGUAS PLUVIAIS. AF_12/2014</v>
          </cell>
          <cell r="C7223" t="str">
            <v>M</v>
          </cell>
          <cell r="D7223">
            <v>11.41</v>
          </cell>
        </row>
        <row r="7224">
          <cell r="A7224">
            <v>89577</v>
          </cell>
          <cell r="B7224" t="str">
            <v>LUVA DE CORRER, PVC, SOLDÁVEL, DN 50MM, INSTALADO EM PRUMADA DE ÁGUA - FORNECIMENTO E INSTALAÇÃO. AF_12/2014</v>
          </cell>
          <cell r="C7224" t="str">
            <v>UN</v>
          </cell>
          <cell r="D7224">
            <v>24.71</v>
          </cell>
        </row>
        <row r="7225">
          <cell r="A7225">
            <v>89578</v>
          </cell>
          <cell r="B7225" t="str">
            <v>TUBO PVC, SÉRIE R, ÁGUA PLUVIAL, DN 100 MM, FORNECIDO E INSTALADO EM CONDUTORES VERTICAIS DE ÁGUAS PLUVIAIS. AF_12/2014</v>
          </cell>
          <cell r="C7225" t="str">
            <v>M</v>
          </cell>
          <cell r="D7225">
            <v>19.22</v>
          </cell>
        </row>
        <row r="7226">
          <cell r="A7226">
            <v>89579</v>
          </cell>
          <cell r="B7226" t="str">
            <v>LUVA DE REDUÇÃO, PVC, SOLDÁVEL, DN 50MM X 25MM, INSTALADO EM PRUMADA DE ÁGUA   FORNECIMENTO E INSTALAÇÃO. AF_12/2014</v>
          </cell>
          <cell r="C7226" t="str">
            <v>UN</v>
          </cell>
          <cell r="D7226">
            <v>7.25</v>
          </cell>
        </row>
        <row r="7227">
          <cell r="A7227">
            <v>89580</v>
          </cell>
          <cell r="B7227" t="str">
            <v>TUBO PVC, SÉRIE R, ÁGUA PLUVIAL, DN 150 MM, FORNECIDO E INSTALADO EM CONDUTORES VERTICAIS DE ÁGUAS PLUVIAIS. AF_12/2014</v>
          </cell>
          <cell r="C7227" t="str">
            <v>M</v>
          </cell>
          <cell r="D7227">
            <v>37.78</v>
          </cell>
        </row>
        <row r="7228">
          <cell r="A7228">
            <v>89581</v>
          </cell>
          <cell r="B7228" t="str">
            <v>JOELHO 90 GRAUS, PVC, SERIE R, ÁGUA PLUVIAL, DN 75 MM, JUNTA ELÁSTICA, FORNECIDO E INSTALADO EM CONDUTORES VERTICAIS DE ÁGUAS PLUVIAIS. AF_12/2014</v>
          </cell>
          <cell r="C7228" t="str">
            <v>UN</v>
          </cell>
          <cell r="D7228">
            <v>15.24</v>
          </cell>
        </row>
        <row r="7229">
          <cell r="A7229">
            <v>89582</v>
          </cell>
          <cell r="B7229" t="str">
            <v>JOELHO 45 GRAUS, PVC, SERIE R, ÁGUA PLUVIAL, DN 75 MM, JUNTA ELÁSTICA, FORNECIDO E INSTALADO EM CONDUTORES VERTICAIS DE ÁGUAS PLUVIAIS. AF_12/2014</v>
          </cell>
          <cell r="C7229" t="str">
            <v>UN</v>
          </cell>
          <cell r="D7229">
            <v>14.86</v>
          </cell>
        </row>
        <row r="7230">
          <cell r="A7230">
            <v>89583</v>
          </cell>
          <cell r="B7230" t="str">
            <v>CURVA 87 GRAUS E 30 MINUTOS, PVC, SERIE R, ÁGUA PLUVIAL, DN 75 MM, JUNTA ELÁSTICA, FORNECIDO E INSTALADO EM CONDUTORES VERTICAIS DE ÁGUAS PLUVIAIS. AF_12/2014</v>
          </cell>
          <cell r="C7230" t="str">
            <v>UN</v>
          </cell>
          <cell r="D7230">
            <v>19.8</v>
          </cell>
        </row>
        <row r="7231">
          <cell r="A7231">
            <v>89584</v>
          </cell>
          <cell r="B7231" t="str">
            <v>JOELHO 90 GRAUS, PVC, SERIE R, ÁGUA PLUVIAL, DN 100 MM, JUNTA ELÁSTICA, FORNECIDO E INSTALADO EM CONDUTORES VERTICAIS DE ÁGUAS PLUVIAIS. AF_12/2014</v>
          </cell>
          <cell r="C7231" t="str">
            <v>UN</v>
          </cell>
          <cell r="D7231">
            <v>24.14</v>
          </cell>
        </row>
        <row r="7232">
          <cell r="A7232">
            <v>89585</v>
          </cell>
          <cell r="B7232" t="str">
            <v>JOELHO 45 GRAUS, PVC, SERIE R, ÁGUA PLUVIAL, DN 100 MM, JUNTA ELÁSTICA, FORNECIDO E INSTALADO EM CONDUTORES VERTICAIS DE ÁGUAS PLUVIAIS. AF_12/2014</v>
          </cell>
          <cell r="C7232" t="str">
            <v>UN</v>
          </cell>
          <cell r="D7232">
            <v>20.58</v>
          </cell>
        </row>
        <row r="7233">
          <cell r="A7233">
            <v>89586</v>
          </cell>
          <cell r="B7233" t="str">
            <v>JOELHO 45 GRAUS PARA PÉ DE COLUNA, PVC, SERIE R, ÁGUA PLUVIAL, DN 100 MM, JUNTA ELÁSTICA, FORNECIDO E INSTALADO EM CONDUTORES VERTICAIS DE ÁGUAS PLUVIAIS. AF_12/2014</v>
          </cell>
          <cell r="C7233" t="str">
            <v>UN</v>
          </cell>
          <cell r="D7233">
            <v>20.58</v>
          </cell>
        </row>
        <row r="7234">
          <cell r="A7234">
            <v>89587</v>
          </cell>
          <cell r="B7234" t="str">
            <v>CURVA 87 GRAUS E 30 MINUTOS, PVC, SERIE R, ÁGUA PLUVIAL, DN 100 MM, JUNTA ELÁSTICA, FORNECIDO E INSTALADO EM CONDUTORES VERTICAIS DE ÁGUAS PLUVIAIS. AF_12/2014</v>
          </cell>
          <cell r="C7234" t="str">
            <v>UN</v>
          </cell>
          <cell r="D7234">
            <v>32.99</v>
          </cell>
        </row>
        <row r="7235">
          <cell r="A7235">
            <v>89590</v>
          </cell>
          <cell r="B7235" t="str">
            <v>JOELHO 90 GRAUS, PVC, SERIE R, ÁGUA PLUVIAL, DN 150 MM, JUNTA ELÁSTICA, FORNECIDO E INSTALADO EM CONDUTORES VERTICAIS DE ÁGUAS PLUVIAIS. AF_12/2014</v>
          </cell>
          <cell r="C7235" t="str">
            <v>UN</v>
          </cell>
          <cell r="D7235">
            <v>74.599999999999994</v>
          </cell>
        </row>
        <row r="7236">
          <cell r="A7236">
            <v>89591</v>
          </cell>
          <cell r="B7236" t="str">
            <v>JOELHO 45 GRAUS, PVC, SERIE R, ÁGUA PLUVIAL, DN 150 MM, JUNTA ELÁSTICA, FORNECIDO E INSTALADO EM CONDUTORES VERTICAIS DE ÁGUAS PLUVIAIS. AF_12/2014</v>
          </cell>
          <cell r="C7236" t="str">
            <v>UN</v>
          </cell>
          <cell r="D7236">
            <v>61.33</v>
          </cell>
        </row>
        <row r="7237">
          <cell r="A7237">
            <v>89592</v>
          </cell>
          <cell r="B7237" t="str">
            <v>CURVA 87 GRAUS E 30 MINUTOS, PVC, SERIE R, ÁGUA PLUVIAL, DN 150 MM, JUNTA ELÁSTICA, FORNECIDO E INSTALADO EM CONDUTORES VERTICAIS DE ÁGUAS PLUVIAIS. AF_12/2014</v>
          </cell>
          <cell r="C7237" t="str">
            <v>UN</v>
          </cell>
          <cell r="D7237">
            <v>209.9</v>
          </cell>
        </row>
        <row r="7238">
          <cell r="A7238">
            <v>89593</v>
          </cell>
          <cell r="B7238" t="str">
            <v>LUVA COM ROSCA, PVC, SOLDÁVEL, DN 50MM X 1.1/2, INSTALADO EM PRUMADA DE ÁGUA - FORNECIMENTO E INSTALAÇÃO. AF_12/2014</v>
          </cell>
          <cell r="C7238" t="str">
            <v>UN</v>
          </cell>
          <cell r="D7238">
            <v>17.329999999999998</v>
          </cell>
        </row>
        <row r="7239">
          <cell r="A7239">
            <v>89594</v>
          </cell>
          <cell r="B7239" t="str">
            <v>UNIÃO, PVC, SOLDÁVEL, DN 50MM, INSTALADO EM PRUMADA DE ÁGUA - FORNECIMENTO E INSTALAÇÃO. AF_12/2014</v>
          </cell>
          <cell r="C7239" t="str">
            <v>UN</v>
          </cell>
          <cell r="D7239">
            <v>31.74</v>
          </cell>
        </row>
        <row r="7240">
          <cell r="A7240">
            <v>89595</v>
          </cell>
          <cell r="B7240" t="str">
            <v>ADAPTADOR CURTO COM BOLSA E ROSCA PARA REGISTRO, PVC, SOLDÁVEL, DN 50MM X 1.1/4, INSTALADO EM PRUMADA DE ÁGUA - FORNECIMENTO E INSTALAÇÃO. AF_12/2014</v>
          </cell>
          <cell r="C7240" t="str">
            <v>UN</v>
          </cell>
          <cell r="D7240">
            <v>10.9</v>
          </cell>
        </row>
        <row r="7241">
          <cell r="A7241">
            <v>89596</v>
          </cell>
          <cell r="B7241" t="str">
            <v>ADAPTADOR CURTO COM BOLSA E ROSCA PARA REGISTRO, PVC, SOLDÁVEL, DN 50MM X 1.1/2, INSTALADO EM PRUMADA DE ÁGUA - FORNECIMENTO E INSTALAÇÃO. AF_12/2014</v>
          </cell>
          <cell r="C7241" t="str">
            <v>UN</v>
          </cell>
          <cell r="D7241">
            <v>7.73</v>
          </cell>
        </row>
        <row r="7242">
          <cell r="A7242">
            <v>89597</v>
          </cell>
          <cell r="B7242" t="str">
            <v>LUVA, PVC, SOLDÁVEL, DN 60MM, INSTALADO EM PRUMADA DE ÁGUA - FORNECIMENTO E INSTALAÇÃO. AF_12/2014</v>
          </cell>
          <cell r="C7242" t="str">
            <v>UN</v>
          </cell>
          <cell r="D7242">
            <v>14.17</v>
          </cell>
        </row>
        <row r="7243">
          <cell r="A7243">
            <v>89598</v>
          </cell>
          <cell r="B7243" t="str">
            <v>LUVA DE CORRER, PVC, SOLDÁVEL, DN 60MM, INSTALADO EM PRUMADA DE ÁGUA   FORNECIMENTO E INSTALAÇÃO. AF_12/2014</v>
          </cell>
          <cell r="C7243" t="str">
            <v>UN</v>
          </cell>
          <cell r="D7243">
            <v>32.61</v>
          </cell>
        </row>
        <row r="7244">
          <cell r="A7244">
            <v>89599</v>
          </cell>
          <cell r="B7244" t="str">
            <v>LUVA SIMPLES, PVC, SERIE R, ÁGUA PLUVIAL, DN 75 MM, JUNTA ELÁSTICA, FORNECIDO E INSTALADO EM CONDUTORES VERTICAIS DE ÁGUAS PLUVIAIS. AF_12/2014</v>
          </cell>
          <cell r="C7244" t="str">
            <v>UN</v>
          </cell>
          <cell r="D7244">
            <v>10.119999999999999</v>
          </cell>
        </row>
        <row r="7245">
          <cell r="A7245">
            <v>89600</v>
          </cell>
          <cell r="B7245" t="str">
            <v>LUVA DE CORRER, PVC, SERIE R, ÁGUA PLUVIAL, DN 75 MM, JUNTA ELÁSTICA, FORNECIDO E INSTALADO EM CONDUTORES VERTICAIS DE ÁGUAS PLUVIAIS. AF_12/2014</v>
          </cell>
          <cell r="C7245" t="str">
            <v>UN</v>
          </cell>
          <cell r="D7245">
            <v>11.3</v>
          </cell>
        </row>
        <row r="7246">
          <cell r="A7246">
            <v>89605</v>
          </cell>
          <cell r="B7246" t="str">
            <v>LUVA DE REDUÇÃO, PVC, SOLDÁVEL, DN 60MM X 50MM, INSTALADO EM PRUMADA DE ÁGUA - FORNECIMENTO E INSTALAÇÃO. AF_12/2014</v>
          </cell>
          <cell r="C7246" t="str">
            <v>UN</v>
          </cell>
          <cell r="D7246">
            <v>12.75</v>
          </cell>
        </row>
        <row r="7247">
          <cell r="A7247">
            <v>89609</v>
          </cell>
          <cell r="B7247" t="str">
            <v>UNIÃO, PVC, SOLDÁVEL, DN 60MM, INSTALADO EM PRUMADA DE ÁGUA - FORNECIMENTO E INSTALAÇÃO. AF_12/2014</v>
          </cell>
          <cell r="C7247" t="str">
            <v>UN</v>
          </cell>
          <cell r="D7247">
            <v>69.19</v>
          </cell>
        </row>
        <row r="7248">
          <cell r="A7248">
            <v>89610</v>
          </cell>
          <cell r="B7248" t="str">
            <v>ADAPTADOR CURTO COM BOLSA E ROSCA PARA REGISTRO, PVC, SOLDÁVEL, DN 60MM X 2, INSTALADO EM PRUMADA DE ÁGUA - FORNECIMENTO E INSTALAÇÃO. AF_12/2014</v>
          </cell>
          <cell r="C7248" t="str">
            <v>UN</v>
          </cell>
          <cell r="D7248">
            <v>14.51</v>
          </cell>
        </row>
        <row r="7249">
          <cell r="A7249">
            <v>89611</v>
          </cell>
          <cell r="B7249" t="str">
            <v>LUVA, PVC, SOLDÁVEL, DN 75MM, INSTALADO EM PRUMADA DE ÁGUA - FORNECIMENTO E INSTALAÇÃO. AF_12/2014</v>
          </cell>
          <cell r="C7249" t="str">
            <v>UN</v>
          </cell>
          <cell r="D7249">
            <v>20.93</v>
          </cell>
        </row>
        <row r="7250">
          <cell r="A7250">
            <v>89612</v>
          </cell>
          <cell r="B7250" t="str">
            <v>UNIÃO, PVC, SOLDÁVEL, DN 75MM, INSTALADO EM PRUMADA DE ÁGUA - FORNECIMENTO E INSTALAÇÃO. AF_12/2014</v>
          </cell>
          <cell r="C7250" t="str">
            <v>UN</v>
          </cell>
          <cell r="D7250">
            <v>140.59</v>
          </cell>
        </row>
        <row r="7251">
          <cell r="A7251">
            <v>89613</v>
          </cell>
          <cell r="B7251" t="str">
            <v>ADAPTADOR CURTO COM BOLSA E ROSCA PARA REGISTRO, PVC, SOLDÁVEL, DN 75MM X 2.1/2, INSTALADO EM PRUMADA DE ÁGUA - FORNECIMENTO E INSTALAÇÃO. AF_12/2014</v>
          </cell>
          <cell r="C7251" t="str">
            <v>UN</v>
          </cell>
          <cell r="D7251">
            <v>23.61</v>
          </cell>
        </row>
        <row r="7252">
          <cell r="A7252">
            <v>89614</v>
          </cell>
          <cell r="B7252" t="str">
            <v>LUVA, PVC, SOLDÁVEL, DN 85MM, INSTALADO EM PRUMADA DE ÁGUA - FORNECIMENTO E INSTALAÇÃO. AF_12/2014</v>
          </cell>
          <cell r="C7252" t="str">
            <v>UN</v>
          </cell>
          <cell r="D7252">
            <v>39.5</v>
          </cell>
        </row>
        <row r="7253">
          <cell r="A7253">
            <v>89615</v>
          </cell>
          <cell r="B7253" t="str">
            <v>UNIÃO, PVC, SOLDÁVEL, DN 85MM, INSTALADO EM PRUMADA DE ÁGUA - FORNECIMENTO E INSTALAÇÃO. AF_12/2014</v>
          </cell>
          <cell r="C7253" t="str">
            <v>UN</v>
          </cell>
          <cell r="D7253">
            <v>206.25</v>
          </cell>
        </row>
        <row r="7254">
          <cell r="A7254">
            <v>89616</v>
          </cell>
          <cell r="B7254" t="str">
            <v>ADAPTADOR CURTO COM BOLSA E ROSCA PARA REGISTRO, PVC, SOLDÁVEL, DN 85MM X 3, INSTALADO EM PRUMADA DE ÁGUA - FORNECIMENTO E INSTALAÇÃO. AF_12/2014</v>
          </cell>
          <cell r="C7254" t="str">
            <v>UN</v>
          </cell>
          <cell r="D7254">
            <v>32.89</v>
          </cell>
        </row>
        <row r="7255">
          <cell r="A7255">
            <v>89617</v>
          </cell>
          <cell r="B7255" t="str">
            <v>TE, PVC, SOLDÁVEL, DN 25MM, INSTALADO EM PRUMADA DE ÁGUA - FORNECIMENTO E INSTALAÇÃO. AF_12/2014</v>
          </cell>
          <cell r="C7255" t="str">
            <v>UN</v>
          </cell>
          <cell r="D7255">
            <v>4.49</v>
          </cell>
        </row>
        <row r="7256">
          <cell r="A7256">
            <v>89618</v>
          </cell>
          <cell r="B7256" t="str">
            <v>TÊ COM BUCHA DE LATÃO NA BOLSA CENTRAL, PVC, SOLDÁVEL, DN 25MM X 1/2, INSTALADO EM PRUMADA DE ÁGUA - FORNECIMENTO E INSTALAÇÃO. AF_12/2014</v>
          </cell>
          <cell r="C7256" t="str">
            <v>UN</v>
          </cell>
          <cell r="D7256">
            <v>10.61</v>
          </cell>
        </row>
        <row r="7257">
          <cell r="A7257">
            <v>89619</v>
          </cell>
          <cell r="B7257" t="str">
            <v>TÊ DE REDUÇÃO, PVC, SOLDÁVEL, DN 25MM X 20MM, INSTALADO EM PRUMADA DE ÁGUA - FORNECIMENTO E INSTALAÇÃO. AF_12/2014</v>
          </cell>
          <cell r="C7257" t="str">
            <v>UN</v>
          </cell>
          <cell r="D7257">
            <v>5.78</v>
          </cell>
        </row>
        <row r="7258">
          <cell r="A7258">
            <v>89620</v>
          </cell>
          <cell r="B7258" t="str">
            <v>TE, PVC, SOLDÁVEL, DN 32MM, INSTALADO EM PRUMADA DE ÁGUA - FORNECIMENTO E INSTALAÇÃO. AF_12/2014</v>
          </cell>
          <cell r="C7258" t="str">
            <v>UN</v>
          </cell>
          <cell r="D7258">
            <v>6.8</v>
          </cell>
        </row>
        <row r="7259">
          <cell r="A7259">
            <v>89621</v>
          </cell>
          <cell r="B7259" t="str">
            <v>TÊ COM BUCHA DE LATÃO NA BOLSA CENTRAL, PVC, SOLDÁVEL, DN 32MM X 3/4, INSTALADO EM PRUMADA DE ÁGUA - FORNECIMENTO E INSTALAÇÃO. AF_12/2014</v>
          </cell>
          <cell r="C7259" t="str">
            <v>UN</v>
          </cell>
          <cell r="D7259">
            <v>16.59</v>
          </cell>
        </row>
        <row r="7260">
          <cell r="A7260">
            <v>89622</v>
          </cell>
          <cell r="B7260" t="str">
            <v>TÊ DE REDUÇÃO, PVC, SOLDÁVEL, DN 32MM X 25MM, INSTALADO EM PRUMADA DE ÁGUA - FORNECIMENTO E INSTALAÇÃO. AF_12/2014</v>
          </cell>
          <cell r="C7260" t="str">
            <v>UN</v>
          </cell>
          <cell r="D7260">
            <v>8.7899999999999991</v>
          </cell>
        </row>
        <row r="7261">
          <cell r="A7261">
            <v>89623</v>
          </cell>
          <cell r="B7261" t="str">
            <v>TE, PVC, SOLDÁVEL, DN 40MM, INSTALADO EM PRUMADA DE ÁGUA - FORNECIMENTO E INSTALAÇÃO. AF_12/2014</v>
          </cell>
          <cell r="C7261" t="str">
            <v>UN</v>
          </cell>
          <cell r="D7261">
            <v>11.49</v>
          </cell>
        </row>
        <row r="7262">
          <cell r="A7262">
            <v>89624</v>
          </cell>
          <cell r="B7262" t="str">
            <v>TÊ DE REDUÇÃO, PVC, SOLDÁVEL, DN 40MM X 32MM, INSTALADO EM PRUMADA DE ÁGUA - FORNECIMENTO E INSTALAÇÃO. AF_12/2014</v>
          </cell>
          <cell r="C7262" t="str">
            <v>UN</v>
          </cell>
          <cell r="D7262">
            <v>11.39</v>
          </cell>
        </row>
        <row r="7263">
          <cell r="A7263">
            <v>89625</v>
          </cell>
          <cell r="B7263" t="str">
            <v>TE, PVC, SOLDÁVEL, DN 50MM, INSTALADO EM PRUMADA DE ÁGUA - FORNECIMENTO E INSTALAÇÃO. AF_12/2014</v>
          </cell>
          <cell r="C7263" t="str">
            <v>UN</v>
          </cell>
          <cell r="D7263">
            <v>13.92</v>
          </cell>
        </row>
        <row r="7264">
          <cell r="A7264">
            <v>89626</v>
          </cell>
          <cell r="B7264" t="str">
            <v>TÊ DE REDUÇÃO, PVC, SOLDÁVEL, DN 50MM X 40MM, INSTALADO EM PRUMADA DE ÁGUA - FORNECIMENTO E INSTALAÇÃO. AF_12/2014</v>
          </cell>
          <cell r="C7264" t="str">
            <v>UN</v>
          </cell>
          <cell r="D7264">
            <v>17.36</v>
          </cell>
        </row>
        <row r="7265">
          <cell r="A7265">
            <v>89627</v>
          </cell>
          <cell r="B7265" t="str">
            <v>TÊ DE REDUÇÃO, PVC, SOLDÁVEL, DN 50MM X 25MM, INSTALADO EM PRUMADA DE ÁGUA - FORNECIMENTO E INSTALAÇÃO. AF_12/2014</v>
          </cell>
          <cell r="C7265" t="str">
            <v>UN</v>
          </cell>
          <cell r="D7265">
            <v>13.69</v>
          </cell>
        </row>
        <row r="7266">
          <cell r="A7266">
            <v>89628</v>
          </cell>
          <cell r="B7266" t="str">
            <v>TE, PVC, SOLDÁVEL, DN 60MM, INSTALADO EM PRUMADA DE ÁGUA - FORNECIMENTO E INSTALAÇÃO. AF_12/2014</v>
          </cell>
          <cell r="C7266" t="str">
            <v>UN</v>
          </cell>
          <cell r="D7266">
            <v>28.33</v>
          </cell>
        </row>
        <row r="7267">
          <cell r="A7267">
            <v>89629</v>
          </cell>
          <cell r="B7267" t="str">
            <v>TE, PVC, SOLDÁVEL, DN 75MM, INSTALADO EM PRUMADA DE ÁGUA - FORNECIMENTO E INSTALAÇÃO. AF_12/2014</v>
          </cell>
          <cell r="C7267" t="str">
            <v>UN</v>
          </cell>
          <cell r="D7267">
            <v>49.87</v>
          </cell>
        </row>
        <row r="7268">
          <cell r="A7268">
            <v>89630</v>
          </cell>
          <cell r="B7268" t="str">
            <v>TE DE REDUÇÃO, PVC, SOLDÁVEL, DN 75MM X 50MM, INSTALADO EM PRUMADA DE ÁGUA - FORNECIMENTO E INSTALAÇÃO. AF_12/2014</v>
          </cell>
          <cell r="C7268" t="str">
            <v>UN</v>
          </cell>
          <cell r="D7268">
            <v>43.02</v>
          </cell>
        </row>
        <row r="7269">
          <cell r="A7269">
            <v>89631</v>
          </cell>
          <cell r="B7269" t="str">
            <v>TE, PVC, SOLDÁVEL, DN 85MM, INSTALADO EM PRUMADA DE ÁGUA - FORNECIMENTO E INSTALAÇÃO. AF_12/2014</v>
          </cell>
          <cell r="C7269" t="str">
            <v>UN</v>
          </cell>
          <cell r="D7269">
            <v>72.91</v>
          </cell>
        </row>
        <row r="7270">
          <cell r="A7270">
            <v>89632</v>
          </cell>
          <cell r="B7270" t="str">
            <v>TE DE REDUÇÃO, PVC, SOLDÁVEL, DN 85MM X 60MM, INSTALADO EM PRUMADA DE ÁGUA - FORNECIMENTO E INSTALAÇÃO. AF_12/2014</v>
          </cell>
          <cell r="C7270" t="str">
            <v>UN</v>
          </cell>
          <cell r="D7270">
            <v>62.73</v>
          </cell>
        </row>
        <row r="7271">
          <cell r="A7271">
            <v>89633</v>
          </cell>
          <cell r="B7271" t="str">
            <v>TUBO, CPVC, SOLDÁVEL, DN 15MM, INSTALADO EM RAMAL OU SUB-RAMAL DE ÁGUA - FORNECIMENTO E INSTALAÇÃO. AF_12/2014</v>
          </cell>
          <cell r="C7271" t="str">
            <v>M</v>
          </cell>
          <cell r="D7271">
            <v>15.66</v>
          </cell>
        </row>
        <row r="7272">
          <cell r="A7272">
            <v>89634</v>
          </cell>
          <cell r="B7272" t="str">
            <v>TUBO, CPVC, SOLDÁVEL, DN 22MM, INSTALADO EM RAMAL OU SUB-RAMAL DE ÁGUA - FORNECIMENTO E INSTALAÇÃO. AF_12/2014</v>
          </cell>
          <cell r="C7272" t="str">
            <v>M</v>
          </cell>
          <cell r="D7272">
            <v>23.41</v>
          </cell>
        </row>
        <row r="7273">
          <cell r="A7273">
            <v>89635</v>
          </cell>
          <cell r="B7273" t="str">
            <v>TUBO, CPVC, SOLDÁVEL, DN 28MM, INSTALADO EM RAMAL OU SUB-RAMAL DE ÁGUA - FORNECIMENTO E INSTALAÇÃO. AF_12/2014</v>
          </cell>
          <cell r="C7273" t="str">
            <v>M</v>
          </cell>
          <cell r="D7273">
            <v>32.94</v>
          </cell>
        </row>
        <row r="7274">
          <cell r="A7274">
            <v>89636</v>
          </cell>
          <cell r="B7274" t="str">
            <v>TUBO, CPVC, SOLDÁVEL, DN 35MM, INSTALADO EM RAMAL OU SUB-RAMAL DE ÁGUA  FORNECIMENTO E INSTALAÇÃO. AF_12/2014</v>
          </cell>
          <cell r="C7274" t="str">
            <v>M</v>
          </cell>
          <cell r="D7274">
            <v>40.01</v>
          </cell>
        </row>
        <row r="7275">
          <cell r="A7275">
            <v>89637</v>
          </cell>
          <cell r="B7275" t="str">
            <v>JOELHO 90 GRAUS, CPVC, SOLDÁVEL, DN 15MM, INSTALADO EM RAMAL OU SUB-RAMAL DE ÁGUA - FORNECIMENTO E INSTALAÇÃO. AF_12/2014</v>
          </cell>
          <cell r="C7275" t="str">
            <v>UN</v>
          </cell>
          <cell r="D7275">
            <v>6.68</v>
          </cell>
        </row>
        <row r="7276">
          <cell r="A7276">
            <v>89638</v>
          </cell>
          <cell r="B7276" t="str">
            <v>JOELHO 45 GRAUS, CPVC, SOLDÁVEL, DN 15MM, INSTALADO EM RAMAL OU SUB-RAMAL DE ÁGUA - FORNECIMENTO E INSTALAÇÃO. AF_12/2014</v>
          </cell>
          <cell r="C7276" t="str">
            <v>UN</v>
          </cell>
          <cell r="D7276">
            <v>7.49</v>
          </cell>
        </row>
        <row r="7277">
          <cell r="A7277">
            <v>89639</v>
          </cell>
          <cell r="B7277" t="str">
            <v>CURVA 90 GRAUS, CPVC, SOLDÁVEL, DN 15MM, INSTALADO EM RAMAL OU SUB-RAMAL DE ÁGUA - FORNECIMENTO E INSTALAÇÃO. AF_12/2014</v>
          </cell>
          <cell r="C7277" t="str">
            <v>UN</v>
          </cell>
          <cell r="D7277">
            <v>7.81</v>
          </cell>
        </row>
        <row r="7278">
          <cell r="A7278">
            <v>89641</v>
          </cell>
          <cell r="B7278" t="str">
            <v>JOELHO 90 GRAUS, CPVC, SOLDÁVEL, DN 22MM, INSTALADO EM RAMAL OU SUB-RAMAL DE ÁGUA - FORNECIMENTO E INSTALAÇÃO. AF_12/2014</v>
          </cell>
          <cell r="C7278" t="str">
            <v>UN</v>
          </cell>
          <cell r="D7278">
            <v>9.42</v>
          </cell>
        </row>
        <row r="7279">
          <cell r="A7279">
            <v>89642</v>
          </cell>
          <cell r="B7279" t="str">
            <v>JOELHO 45 GRAUS, CPVC, SOLDÁVEL, DN 22MM, INSTALADO EM RAMAL OU SUB-RAMAL DE ÁGUA - FORNECIMENTO E INSTALAÇÃO. AF_12/2014</v>
          </cell>
          <cell r="C7279" t="str">
            <v>UN</v>
          </cell>
          <cell r="D7279">
            <v>10.99</v>
          </cell>
        </row>
        <row r="7280">
          <cell r="A7280">
            <v>89643</v>
          </cell>
          <cell r="B7280" t="str">
            <v>CURVA 90 GRAUS, CPVC, SOLDÁVEL, DN 22MM, INSTALADO EM RAMAL OU SUB-RAMAL DE ÁGUA - FORNECIMENTO E INSTALAÇÃO. AF_12/2014</v>
          </cell>
          <cell r="C7280" t="str">
            <v>UN</v>
          </cell>
          <cell r="D7280">
            <v>11.51</v>
          </cell>
        </row>
        <row r="7281">
          <cell r="A7281">
            <v>89645</v>
          </cell>
          <cell r="B7281" t="str">
            <v>JOELHO DE TRANSIÇÃO, 90 GRAUS, CPVC, SOLDÁVEL, DN 22MM X 3/4", INSTALADO EM RAMAL OU SUB-RAMAL DE ÁGUA - FORNECIMENTO E INSTALAÇÃO. AF_12/2014</v>
          </cell>
          <cell r="C7281" t="str">
            <v>UN</v>
          </cell>
          <cell r="D7281">
            <v>21.33</v>
          </cell>
        </row>
        <row r="7282">
          <cell r="A7282">
            <v>89646</v>
          </cell>
          <cell r="B7282" t="str">
            <v>JOELHO 90 GRAUS, CPVC, SOLDÁVEL, DN 28MM, INSTALADO EM RAMAL OU SUB-RAMAL DE ÁGUA - FORNECIMENTO E INSTALAÇÃO. AF_12/2014</v>
          </cell>
          <cell r="C7282" t="str">
            <v>UN</v>
          </cell>
          <cell r="D7282">
            <v>14.93</v>
          </cell>
        </row>
        <row r="7283">
          <cell r="A7283">
            <v>89647</v>
          </cell>
          <cell r="B7283" t="str">
            <v>JOELHO 45 GRAUS, CPVC, SOLDÁVEL, DN 28MM, INSTALADO EM RAMAL OU SUB-RAMAL DE ÁGUA  FORNECIMENTO E INSTALAÇÃO. AF_12/2014</v>
          </cell>
          <cell r="C7283" t="str">
            <v>UN</v>
          </cell>
          <cell r="D7283">
            <v>14.57</v>
          </cell>
        </row>
        <row r="7284">
          <cell r="A7284">
            <v>89648</v>
          </cell>
          <cell r="B7284" t="str">
            <v>CURVA 90 GRAUS, CPVC, SOLDÁVEL, DN 28MM, INSTALADO EM RAMAL OU SUB-RAMAL DE ÁGUA  FORNECIMENTO E INSTALAÇÃO. AF_12/2014</v>
          </cell>
          <cell r="C7284" t="str">
            <v>UN</v>
          </cell>
          <cell r="D7284">
            <v>16.25</v>
          </cell>
        </row>
        <row r="7285">
          <cell r="A7285">
            <v>89649</v>
          </cell>
          <cell r="B7285" t="str">
            <v>JOELHO 90 GRAUS, CPVC, SOLDÁVEL, DN 35MM, INSTALADO EM RAMAL OU SUB-RAMAL DE ÁGUA  FORNECIMENTO E INSTALAÇÃO. AF_12/2014</v>
          </cell>
          <cell r="C7285" t="str">
            <v>UN</v>
          </cell>
          <cell r="D7285">
            <v>22.35</v>
          </cell>
        </row>
        <row r="7286">
          <cell r="A7286">
            <v>89650</v>
          </cell>
          <cell r="B7286" t="str">
            <v>JOELHO 45 GRAUS, CPVC, SOLDÁVEL, DN 35MM, INSTALADO EM RAMAL OU SUB-RAMAL DE ÁGUA  FORNECIMENTO E INSTALAÇÃO. AF_12/2014</v>
          </cell>
          <cell r="C7286" t="str">
            <v>UN</v>
          </cell>
          <cell r="D7286">
            <v>22.35</v>
          </cell>
        </row>
        <row r="7287">
          <cell r="A7287">
            <v>89651</v>
          </cell>
          <cell r="B7287" t="str">
            <v>LUVA, CPVC, SOLDÁVEL, DN 15MM, INSTALADO EM RAMAL OU SUB-RAMAL DE ÁGUA - FORNECIMENTO E INSTALAÇÃO. AF_12/2014</v>
          </cell>
          <cell r="C7287" t="str">
            <v>UN</v>
          </cell>
          <cell r="D7287">
            <v>4.5</v>
          </cell>
        </row>
        <row r="7288">
          <cell r="A7288">
            <v>89652</v>
          </cell>
          <cell r="B7288" t="str">
            <v>LUVA DE CORRER, CPVC, SOLDÁVEL, DN 15MM, INSTALADO EM RAMAL OU SUB-RAMAL DE ÁGUA  FORNECIMENTO E INSTALAÇÃO. AF_12/2014</v>
          </cell>
          <cell r="C7288" t="str">
            <v>UN</v>
          </cell>
          <cell r="D7288">
            <v>8.07</v>
          </cell>
        </row>
        <row r="7289">
          <cell r="A7289">
            <v>89653</v>
          </cell>
          <cell r="B7289" t="str">
            <v>LUVA DE TRANSIÇÃO, CPVC, SOLDÁVEL, DN15MM X 1/2", INSTALADO EM RAMAL OU SUB-RAMAL DE ÁGUA - FORNECIMENTO E INSTALAÇÃO. AF_12/2014</v>
          </cell>
          <cell r="C7289" t="str">
            <v>UN</v>
          </cell>
          <cell r="D7289">
            <v>13.57</v>
          </cell>
        </row>
        <row r="7290">
          <cell r="A7290">
            <v>89654</v>
          </cell>
          <cell r="B7290" t="str">
            <v>UNIÃO, CPVC, SOLDÁVEL, DN15MM, INSTALADO EM RAMAL OU SUB-RAMAL DE ÁGUA  FORNECIMENTO E INSTALAÇÃO. AF_12/2014</v>
          </cell>
          <cell r="C7290" t="str">
            <v>UN</v>
          </cell>
          <cell r="D7290">
            <v>13.2</v>
          </cell>
        </row>
        <row r="7291">
          <cell r="A7291">
            <v>89655</v>
          </cell>
          <cell r="B7291" t="str">
            <v>CONECTOR, CPVC, SOLDÁVEL, DN 15MM X 1/2, INSTALADO EM RAMAL OU SUB-RAMAL DE ÁGUA  FORNECIMENTO E INSTALAÇÃO. AF_12/2014</v>
          </cell>
          <cell r="C7291" t="str">
            <v>UN</v>
          </cell>
          <cell r="D7291">
            <v>19.920000000000002</v>
          </cell>
        </row>
        <row r="7292">
          <cell r="A7292">
            <v>89656</v>
          </cell>
          <cell r="B7292" t="str">
            <v>ADAPTADOR, CPVC, SOLDÁVEL, DN15MM, INSTALADO EM RAMAL OU SUB-RAMAL DE ÁGUA  FORNECIMENTO E INSTALAÇÃO. AF_12/2014</v>
          </cell>
          <cell r="C7292" t="str">
            <v>UN</v>
          </cell>
          <cell r="D7292">
            <v>8.64</v>
          </cell>
        </row>
        <row r="7293">
          <cell r="A7293">
            <v>89657</v>
          </cell>
          <cell r="B7293" t="str">
            <v>CURVA DE TRANSPOSIÇÃO, CPVC, SOLDÁVEL, DN15MM, INSTALADO EM RAMAL OU SUB-RAMAL DE ÁGUA  FORNECIMENTO E INSTALAÇÃO. AF_12/2014</v>
          </cell>
          <cell r="C7293" t="str">
            <v>UN</v>
          </cell>
          <cell r="D7293">
            <v>8.82</v>
          </cell>
        </row>
        <row r="7294">
          <cell r="A7294">
            <v>89658</v>
          </cell>
          <cell r="B7294" t="str">
            <v>LUVA, CPVC, SOLDÁVEL, DN 22MM, INSTALADO EM RAMAL OU SUB-RAMAL DE ÁGUA  FORNECIMENTO E INSTALAÇÃO. AF_12/2014</v>
          </cell>
          <cell r="C7294" t="str">
            <v>UN</v>
          </cell>
          <cell r="D7294">
            <v>6.17</v>
          </cell>
        </row>
        <row r="7295">
          <cell r="A7295">
            <v>89659</v>
          </cell>
          <cell r="B7295" t="str">
            <v>LUVA DE CORRER, CPVC, SOLDÁVEL, DN 22MM, INSTALADO EM RAMAL OU SUB-RAMAL DE ÁGUA  FORNECIMENTO E INSTALAÇÃO. AF_12/2014</v>
          </cell>
          <cell r="C7295" t="str">
            <v>UN</v>
          </cell>
          <cell r="D7295">
            <v>11.64</v>
          </cell>
        </row>
        <row r="7296">
          <cell r="A7296">
            <v>89660</v>
          </cell>
          <cell r="B7296" t="str">
            <v>LUVA DE TRANSIÇÃO, CPVC, SOLDÁVEL, DN22MM X 25MM, INSTALADO EM RAMAL OU SUB-RAMAL DE ÁGUA - FORNECIMENTO E INSTALAÇÃO. AF_12/2014</v>
          </cell>
          <cell r="C7296" t="str">
            <v>UN</v>
          </cell>
          <cell r="D7296">
            <v>5.7</v>
          </cell>
        </row>
        <row r="7297">
          <cell r="A7297">
            <v>89661</v>
          </cell>
          <cell r="B7297" t="str">
            <v>UNIÃO, CPVC, SOLDÁVEL, DN22MM, INSTALADO EM RAMAL OU SUB-RAMAL DE ÁGUA  FORNECIMENTO E INSTALAÇÃO. AF_12/2014</v>
          </cell>
          <cell r="C7297" t="str">
            <v>UN</v>
          </cell>
          <cell r="D7297">
            <v>15.8</v>
          </cell>
        </row>
        <row r="7298">
          <cell r="A7298">
            <v>89662</v>
          </cell>
          <cell r="B7298" t="str">
            <v>CONECTOR, CPVC, SOLDÁVEL, DN 22MM X 1/2, INSTALADO EM RAMAL OU SUB-RAMAL DE ÁGUA  FORNECIMENTO E INSTALAÇÃO. AF_12/2014</v>
          </cell>
          <cell r="C7298" t="str">
            <v>UN</v>
          </cell>
          <cell r="D7298">
            <v>24.71</v>
          </cell>
        </row>
        <row r="7299">
          <cell r="A7299">
            <v>89663</v>
          </cell>
          <cell r="B7299" t="str">
            <v>ADAPTADOR, CPVC, SOLDÁVEL, DN22MM, INSTALADO EM RAMAL OU SUB-RAMAL DE ÁGUA  FORNECIMENTO E INSTALAÇÃO. AF_12/2014</v>
          </cell>
          <cell r="C7299" t="str">
            <v>UN</v>
          </cell>
          <cell r="D7299">
            <v>9.7899999999999991</v>
          </cell>
        </row>
        <row r="7300">
          <cell r="A7300">
            <v>89664</v>
          </cell>
          <cell r="B7300" t="str">
            <v>CURVA DE TRANSPOSIÇÃO, CPVC, SOLDÁVEL, DN22MM, INSTALADO EM RAMAL OU SUB-RAMAL DE ÁGUA  FORNECIMENTO E INSTALAÇÃO. AF_12/2014</v>
          </cell>
          <cell r="C7300" t="str">
            <v>UN</v>
          </cell>
          <cell r="D7300">
            <v>11.64</v>
          </cell>
        </row>
        <row r="7301">
          <cell r="A7301">
            <v>89665</v>
          </cell>
          <cell r="B7301" t="str">
            <v>REDUÇÃO EXCÊNTRICA, PVC, SERIE R, ÁGUA PLUVIAL, DN 75 X 50 MM, JUNTA ELÁSTICA, FORNECIDO E INSTALADO EM CONDUTORES VERTICAIS DE ÁGUAS PLUVIAIS. AF_12/2014</v>
          </cell>
          <cell r="C7301" t="str">
            <v>UN</v>
          </cell>
          <cell r="D7301">
            <v>8.3000000000000007</v>
          </cell>
        </row>
        <row r="7302">
          <cell r="A7302">
            <v>89666</v>
          </cell>
          <cell r="B7302" t="str">
            <v>BUCHA DE REDUÇÃO, CPVC, SOLDÁVEL, DN22MM X 15MM, INSTALADO EM RAMAL OU SUB-RAMAL DE ÁGUA  FORNECIMENTO E INSTALAÇÃO. AF_12/2014</v>
          </cell>
          <cell r="C7302" t="str">
            <v>UN</v>
          </cell>
          <cell r="D7302">
            <v>4.88</v>
          </cell>
        </row>
        <row r="7303">
          <cell r="A7303">
            <v>89667</v>
          </cell>
          <cell r="B7303" t="str">
            <v>TÊ DE INSPEÇÃO, PVC, SERIE R, ÁGUA PLUVIAL, DN 75 MM, JUNTA ELÁSTICA, FORNECIDO E INSTALADO EM CONDUTORES VERTICAIS DE ÁGUAS PLUVIAIS. AF_12/2014</v>
          </cell>
          <cell r="C7303" t="str">
            <v>UN</v>
          </cell>
          <cell r="D7303">
            <v>23.61</v>
          </cell>
        </row>
        <row r="7304">
          <cell r="A7304">
            <v>89668</v>
          </cell>
          <cell r="B7304" t="str">
            <v>CONECTOR, CPVC, SOLDÁVEL, DN22MM X 3/4", INSTALADO EM RAMAL OU SUB-RAMAL DE ÁGUA - FORNECIMENTO E INSTALAÇÃO. AF_12/2014</v>
          </cell>
          <cell r="C7304" t="str">
            <v>UN</v>
          </cell>
          <cell r="D7304">
            <v>23.4</v>
          </cell>
        </row>
        <row r="7305">
          <cell r="A7305">
            <v>89669</v>
          </cell>
          <cell r="B7305" t="str">
            <v>LUVA SIMPLES, PVC, SERIE R, ÁGUA PLUVIAL, DN 100 MM, JUNTA ELÁSTICA, FORNECIDO E INSTALADO EM CONDUTORES VERTICAIS DE ÁGUAS PLUVIAIS. AF_12/2014</v>
          </cell>
          <cell r="C7305" t="str">
            <v>UN</v>
          </cell>
          <cell r="D7305">
            <v>12.93</v>
          </cell>
        </row>
        <row r="7306">
          <cell r="A7306">
            <v>89670</v>
          </cell>
          <cell r="B7306" t="str">
            <v>LUVA, CPVC, SOLDÁVEL, DN 28MM, INSTALADO EM RAMAL OU SUB-RAMAL DE ÁGUA  FORNECIMENTO E INSTALAÇÃO. AF_12/2014</v>
          </cell>
          <cell r="C7306" t="str">
            <v>UN</v>
          </cell>
          <cell r="D7306">
            <v>9.3000000000000007</v>
          </cell>
        </row>
        <row r="7307">
          <cell r="A7307">
            <v>89671</v>
          </cell>
          <cell r="B7307" t="str">
            <v>LUVA DE CORRER, PVC, SERIE R, ÁGUA PLUVIAL, DN 100 MM, JUNTA ELÁSTICA, FORNECIDO E INSTALADO EM CONDUTORES VERTICAIS DE ÁGUAS PLUVIAIS. AF_12/2014</v>
          </cell>
          <cell r="C7307" t="str">
            <v>UN</v>
          </cell>
          <cell r="D7307">
            <v>18.670000000000002</v>
          </cell>
        </row>
        <row r="7308">
          <cell r="A7308">
            <v>89672</v>
          </cell>
          <cell r="B7308" t="str">
            <v>LUVA DE CORRER, CPVC, SOLDÁVEL, DN 28MM, INSTALADO EM RAMAL OU SUB-RAMAL DE ÁGUA  FORNECIMENTO E INSTALAÇÃO. AF_12/2014</v>
          </cell>
          <cell r="C7308" t="str">
            <v>UN</v>
          </cell>
          <cell r="D7308">
            <v>15.57</v>
          </cell>
        </row>
        <row r="7309">
          <cell r="A7309">
            <v>89673</v>
          </cell>
          <cell r="B7309" t="str">
            <v>REDUÇÃO EXCÊNTRICA, PVC, SERIE R, ÁGUA PLUVIAL, DN 100 X 75 MM, JUNTA ELÁSTICA, FORNECIDO E INSTALADO EM CONDUTORES VERTICAIS DE ÁGUAS PLUVIAIS. AF_12/2014</v>
          </cell>
          <cell r="C7309" t="str">
            <v>UN</v>
          </cell>
          <cell r="D7309">
            <v>14.96</v>
          </cell>
        </row>
        <row r="7310">
          <cell r="A7310">
            <v>89674</v>
          </cell>
          <cell r="B7310" t="str">
            <v>UNIÃO, CPVC, SOLDÁVEL, DN28MM, INSTALADO EM RAMAL OU SUB-RAMAL DE ÁGUA  FORNECIMENTO E INSTALAÇÃO. AF_12/2014</v>
          </cell>
          <cell r="C7310" t="str">
            <v>UN</v>
          </cell>
          <cell r="D7310">
            <v>23.55</v>
          </cell>
        </row>
        <row r="7311">
          <cell r="A7311">
            <v>89675</v>
          </cell>
          <cell r="B7311" t="str">
            <v>TÊ DE INSPEÇÃO, PVC, SERIE R, ÁGUA PLUVIAL, DN 100 MM, JUNTA ELÁSTICA, FORNECIDO E INSTALADO EM CONDUTORES VERTICAIS DE ÁGUAS PLUVIAIS. AF_12/2014</v>
          </cell>
          <cell r="C7311" t="str">
            <v>UN</v>
          </cell>
          <cell r="D7311">
            <v>32.17</v>
          </cell>
        </row>
        <row r="7312">
          <cell r="A7312">
            <v>89676</v>
          </cell>
          <cell r="B7312" t="str">
            <v>CONECTOR, CPVC, SOLDÁVEL, DN 28MM X 1, INSTALADO EM RAMAL OU SUB-RAMAL DE ÁGUA  FORNECIMENTO E INSTALAÇÃO. AF_12/2014</v>
          </cell>
          <cell r="C7312" t="str">
            <v>UN</v>
          </cell>
          <cell r="D7312">
            <v>36.58</v>
          </cell>
        </row>
        <row r="7313">
          <cell r="A7313">
            <v>89677</v>
          </cell>
          <cell r="B7313" t="str">
            <v>LUVA SIMPLES, PVC, SERIE R, ÁGUA PLUVIAL, DN 150 MM, JUNTA ELÁSTICA, FORNECIDO E INSTALADO EM CONDUTORES VERTICAIS DE ÁGUAS PLUVIAIS. AF_12/2014</v>
          </cell>
          <cell r="C7313" t="str">
            <v>UN</v>
          </cell>
          <cell r="D7313">
            <v>37.9</v>
          </cell>
        </row>
        <row r="7314">
          <cell r="A7314">
            <v>89678</v>
          </cell>
          <cell r="B7314" t="str">
            <v>BUCHA DE REDUÇÃO, CPVC, SOLDÁVEL, DN28MM X 22MM, INSTALADO EM RAMAL OU SUB-RAMAL DE ÁGUA  FORNECIMENTO E INSTALAÇÃO. AF_12/2014</v>
          </cell>
          <cell r="C7314" t="str">
            <v>UN</v>
          </cell>
          <cell r="D7314">
            <v>6.52</v>
          </cell>
        </row>
        <row r="7315">
          <cell r="A7315">
            <v>89679</v>
          </cell>
          <cell r="B7315" t="str">
            <v>LUVA DE CORRER, PVC, SERIE R, ÁGUA PLUVIAL, DN 150 MM, JUNTA ELÁSTICA, FORNECIDO E INSTALADO EM CONDUTORES VERTICAIS DE ÁGUAS PLUVIAIS. AF_12/2014</v>
          </cell>
          <cell r="C7315" t="str">
            <v>UN</v>
          </cell>
          <cell r="D7315">
            <v>60.75</v>
          </cell>
        </row>
        <row r="7316">
          <cell r="A7316">
            <v>89680</v>
          </cell>
          <cell r="B7316" t="str">
            <v>LUVA, CPVC, SOLDÁVEL, DN 35MM, INSTALADO EM RAMAL OU SUB-RAMAL DE ÁGUA  FORNECIMENTO E INSTALAÇÃO. AF_12/2014</v>
          </cell>
          <cell r="C7316" t="str">
            <v>UN</v>
          </cell>
          <cell r="D7316">
            <v>14.98</v>
          </cell>
        </row>
        <row r="7317">
          <cell r="A7317">
            <v>89681</v>
          </cell>
          <cell r="B7317" t="str">
            <v>REDUÇÃO EXCÊNTRICA, PVC, SERIE R, ÁGUA PLUVIAL, DN 150 X 100 MM, JUNTA ELÁSTICA, FORNECIDO E INSTALADO EM CONDUTORES VERTICAIS DE ÁGUAS PLUVIAIS. AF_12/2014</v>
          </cell>
          <cell r="C7317" t="str">
            <v>UN</v>
          </cell>
          <cell r="D7317">
            <v>41.88</v>
          </cell>
        </row>
        <row r="7318">
          <cell r="A7318">
            <v>89682</v>
          </cell>
          <cell r="B7318" t="str">
            <v>LUVA DE CORRER, CPVC, SOLDÁVEL, DN 35MM, INSTALADO EM RAMAL OU SUB-RAMAL DE ÁGUA  FORNECIMENTO E INSTALAÇÃO. AF_12/2014</v>
          </cell>
          <cell r="C7318" t="str">
            <v>UN</v>
          </cell>
          <cell r="D7318">
            <v>24.34</v>
          </cell>
        </row>
        <row r="7319">
          <cell r="A7319">
            <v>89684</v>
          </cell>
          <cell r="B7319" t="str">
            <v>UNIÃO, CPVC, SOLDÁVEL, DN35MM, INSTALADO EM RAMAL OU SUB-RAMAL DE ÁGUA  FORNECIMENTO E INSTALAÇÃO. AF_12/2014</v>
          </cell>
          <cell r="C7319" t="str">
            <v>UN</v>
          </cell>
          <cell r="D7319">
            <v>34.380000000000003</v>
          </cell>
        </row>
        <row r="7320">
          <cell r="A7320">
            <v>89685</v>
          </cell>
          <cell r="B7320" t="str">
            <v>JUNÇÃO SIMPLES, PVC, SERIE R, ÁGUA PLUVIAL, DN 75 X 75 MM, JUNTA ELÁSTICA, FORNECIDO E INSTALADO EM CONDUTORES VERTICAIS DE ÁGUAS PLUVIAIS. AF_12/2014</v>
          </cell>
          <cell r="C7320" t="str">
            <v>UN</v>
          </cell>
          <cell r="D7320">
            <v>28.36</v>
          </cell>
        </row>
        <row r="7321">
          <cell r="A7321">
            <v>89686</v>
          </cell>
          <cell r="B7321" t="str">
            <v>CONECTOR, CPVC, SOLDÁVEL, DN 35MM X 1 1/4, INSTALADO EM RAMAL OU SUB-RAMAL DE ÁGUA  FORNECIMENTO E INSTALAÇÃO. AF_12/2014</v>
          </cell>
          <cell r="C7321" t="str">
            <v>UN</v>
          </cell>
          <cell r="D7321">
            <v>133.69999999999999</v>
          </cell>
        </row>
        <row r="7322">
          <cell r="A7322">
            <v>89687</v>
          </cell>
          <cell r="B7322" t="str">
            <v>TÊ, PVC, SERIE R, ÁGUA PLUVIAL, DN 75 X 75 MM, JUNTA ELÁSTICA, FORNECIDO E INSTALADO EM CONDUTORES VERTICAIS DE ÁGUAS PLUVIAIS. AF_12/2014</v>
          </cell>
          <cell r="C7322" t="str">
            <v>UN</v>
          </cell>
          <cell r="D7322">
            <v>23.65</v>
          </cell>
        </row>
        <row r="7323">
          <cell r="A7323">
            <v>89689</v>
          </cell>
          <cell r="B7323" t="str">
            <v>BUCHA DE REDUÇÃO, CPVC, SOLDÁVEL, DN35MM X 28MM, INSTALADO EM RAMAL OU SUB-RAMAL DE ÁGUA  FORNECIMENTO E INSTALAÇÃO. AF_12/2014</v>
          </cell>
          <cell r="C7323" t="str">
            <v>UN</v>
          </cell>
          <cell r="D7323">
            <v>26.36</v>
          </cell>
        </row>
        <row r="7324">
          <cell r="A7324">
            <v>89690</v>
          </cell>
          <cell r="B7324" t="str">
            <v>JUNÇÃO SIMPLES, PVC, SERIE R, ÁGUA PLUVIAL, DN 100 X 100 MM, JUNTA ELÁSTICA, FORNECIDO E INSTALADO EM CONDUTORES VERTICAIS DE ÁGUAS PLUVIAIS. AF_12/2014</v>
          </cell>
          <cell r="C7324" t="str">
            <v>UN</v>
          </cell>
          <cell r="D7324">
            <v>43.06</v>
          </cell>
        </row>
        <row r="7325">
          <cell r="A7325">
            <v>89691</v>
          </cell>
          <cell r="B7325" t="str">
            <v>TE, CPVC, SOLDÁVEL, DN 15MM, INSTALADO EM RAMAL OU SUB-RAMAL DE ÁGUA - FORNECIMENTO E INSTALAÇÃO. AF_12/2014</v>
          </cell>
          <cell r="C7325" t="str">
            <v>UN</v>
          </cell>
          <cell r="D7325">
            <v>8.51</v>
          </cell>
        </row>
        <row r="7326">
          <cell r="A7326">
            <v>89692</v>
          </cell>
          <cell r="B7326" t="str">
            <v>JUNÇÃO SIMPLES, PVC, SERIE R, ÁGUA PLUVIAL, DN 100 X 75 MM, JUNTA ELÁSTICA, FORNECIDO E INSTALADO EM CONDUTORES VERTICAIS DE ÁGUAS PLUVIAIS. AF_12/2014</v>
          </cell>
          <cell r="C7326" t="str">
            <v>UN</v>
          </cell>
          <cell r="D7326">
            <v>41.63</v>
          </cell>
        </row>
        <row r="7327">
          <cell r="A7327">
            <v>89693</v>
          </cell>
          <cell r="B7327" t="str">
            <v>TÊ, PVC, SERIE R, ÁGUA PLUVIAL, DN 100 X 100 MM, JUNTA ELÁSTICA, FORNECIDO E INSTALADO EM CONDUTORES VERTICAIS DE ÁGUAS PLUVIAIS. AF_12/2014</v>
          </cell>
          <cell r="C7327" t="str">
            <v>UN</v>
          </cell>
          <cell r="D7327">
            <v>38.32</v>
          </cell>
        </row>
        <row r="7328">
          <cell r="A7328">
            <v>89694</v>
          </cell>
          <cell r="B7328" t="str">
            <v>TE DE TRANSIÇÃO, CPVC, SOLDÁVEL, DN 15MM X 1/2, INSTALADO EM RAMAL OU SUB-RAMAL DE ÁGUA  FORNECIMENTO E INSTALAÇÃO. AF_12/2014</v>
          </cell>
          <cell r="C7328" t="str">
            <v>UN</v>
          </cell>
          <cell r="D7328">
            <v>14.64</v>
          </cell>
        </row>
        <row r="7329">
          <cell r="A7329">
            <v>89695</v>
          </cell>
          <cell r="B7329" t="str">
            <v>TÊ MISTURADOR, CPVC, SOLDÁVEL, DN15MM, INSTALADO EM RAMAL OU SUB-RAMAL DE ÁGUA  FORNECIMENTO E INSTALAÇÃO. AF_12/2014</v>
          </cell>
          <cell r="C7329" t="str">
            <v>UN</v>
          </cell>
          <cell r="D7329">
            <v>13.49</v>
          </cell>
        </row>
        <row r="7330">
          <cell r="A7330">
            <v>89696</v>
          </cell>
          <cell r="B7330" t="str">
            <v>TÊ, PVC, SERIE R, ÁGUA PLUVIAL, DN 100 X 75 MM, JUNTA ELÁSTICA, FORNECIDO E INSTALADO EM CONDUTORES VERTICAIS DE ÁGUAS PLUVIAIS. AF_12/2014</v>
          </cell>
          <cell r="C7330" t="str">
            <v>UN</v>
          </cell>
          <cell r="D7330">
            <v>30.3</v>
          </cell>
        </row>
        <row r="7331">
          <cell r="A7331">
            <v>89697</v>
          </cell>
          <cell r="B7331" t="str">
            <v>TE, CPVC, SOLDÁVEL, DN 22MM, INSTALADO EM RAMAL OU SUB-RAMAL DE ÁGUA - FORNECIMENTO E INSTALAÇÃO. AF_12/2014</v>
          </cell>
          <cell r="C7331" t="str">
            <v>UN</v>
          </cell>
          <cell r="D7331">
            <v>10.69</v>
          </cell>
        </row>
        <row r="7332">
          <cell r="A7332">
            <v>89698</v>
          </cell>
          <cell r="B7332" t="str">
            <v>JUNÇÃO SIMPLES, PVC, SERIE R, ÁGUA PLUVIAL, DN 150 X 150 MM, JUNTA ELÁSTICA, FORNECIDO E INSTALADO EM CONDUTORES VERTICAIS DE ÁGUAS PLUVIAIS. AF_12/2014</v>
          </cell>
          <cell r="C7332" t="str">
            <v>UN</v>
          </cell>
          <cell r="D7332">
            <v>120.09</v>
          </cell>
        </row>
        <row r="7333">
          <cell r="A7333">
            <v>89699</v>
          </cell>
          <cell r="B7333" t="str">
            <v>JUNÇÃO SIMPLES, PVC, SERIE R, ÁGUA PLUVIAL, DN 150 X 100 MM, JUNTA ELÁSTICA, FORNECIDO E INSTALADO EM CONDUTORES VERTICAIS DE ÁGUAS PLUVIAIS. AF_12/2014</v>
          </cell>
          <cell r="C7333" t="str">
            <v>UN</v>
          </cell>
          <cell r="D7333">
            <v>97.07</v>
          </cell>
        </row>
        <row r="7334">
          <cell r="A7334">
            <v>89700</v>
          </cell>
          <cell r="B7334" t="str">
            <v>TE DE TRANSIÇÃO, CPVC, SOLDÁVEL, DN 22MM X 1/2, INSTALADO EM RAMAL OU SUB-RAMAL DE ÁGUA  FORNECIMENTO E INSTALAÇÃO. AF_12/2014</v>
          </cell>
          <cell r="C7334" t="str">
            <v>UN</v>
          </cell>
          <cell r="D7334">
            <v>15.94</v>
          </cell>
        </row>
        <row r="7335">
          <cell r="A7335">
            <v>89701</v>
          </cell>
          <cell r="B7335" t="str">
            <v>TÊ, PVC, SERIE R, ÁGUA PLUVIAL, DN 150 X 150 MM, JUNTA ELÁSTICA, FORNECIDO E INSTALADO EM CONDUTORES VERTICAIS DE ÁGUAS PLUVIAIS. AF_12/2014</v>
          </cell>
          <cell r="C7335" t="str">
            <v>UN</v>
          </cell>
          <cell r="D7335">
            <v>85.78</v>
          </cell>
        </row>
        <row r="7336">
          <cell r="A7336">
            <v>89702</v>
          </cell>
          <cell r="B7336" t="str">
            <v>TÊ MISTURADOR, CPVC, SOLDÁVEL, DN22MM, INSTALADO EM RAMAL OU SUB-RAMAL DE ÁGUA  FORNECIMENTO E INSTALAÇÃO. AF_12/2014</v>
          </cell>
          <cell r="C7336" t="str">
            <v>UN</v>
          </cell>
          <cell r="D7336">
            <v>15.94</v>
          </cell>
        </row>
        <row r="7337">
          <cell r="A7337">
            <v>89703</v>
          </cell>
          <cell r="B7337" t="str">
            <v>TE MISTURADOR DE TRANSIÇÃO, CPVC, SOLDÁVEL, DN 22MM X 3/4", INSTALADO EM RAMAL OU SUB-RAMAL DE ÁGUA - FORNECIMENTO E INSTALAÇÃO. AF_12/2014</v>
          </cell>
          <cell r="C7337" t="str">
            <v>UN</v>
          </cell>
          <cell r="D7337">
            <v>37.24</v>
          </cell>
        </row>
        <row r="7338">
          <cell r="A7338">
            <v>89704</v>
          </cell>
          <cell r="B7338" t="str">
            <v>TÊ, PVC, SERIE R, ÁGUA PLUVIAL, DN 150 X 100 MM, JUNTA ELÁSTICA, FORNECIDO E INSTALADO EM CONDUTORES VERTICAIS DE ÁGUAS PLUVIAIS. AF_12/2014</v>
          </cell>
          <cell r="C7338" t="str">
            <v>UN</v>
          </cell>
          <cell r="D7338">
            <v>68.98</v>
          </cell>
        </row>
        <row r="7339">
          <cell r="A7339">
            <v>89705</v>
          </cell>
          <cell r="B7339" t="str">
            <v>TÊ, CPVC, SOLDÁVEL, DN28MM, INSTALADO EM RAMAL OU SUB-RAMAL DE ÁGUA   FORNECIMENTO E INSTALAÇÃO. AF_12/2014</v>
          </cell>
          <cell r="C7339" t="str">
            <v>UN</v>
          </cell>
          <cell r="D7339">
            <v>17.55</v>
          </cell>
        </row>
        <row r="7340">
          <cell r="A7340">
            <v>89706</v>
          </cell>
          <cell r="B7340" t="str">
            <v>TÊ, CPVC, SOLDÁVEL, DN35MM, INSTALADO EM RAMAL OU SUB-RAMAL DE ÁGUA  FORNECIMENTO E INSTALAÇÃO. AF_12/2014</v>
          </cell>
          <cell r="C7340" t="str">
            <v>UN</v>
          </cell>
          <cell r="D7340">
            <v>40.08</v>
          </cell>
        </row>
        <row r="7341">
          <cell r="A7341">
            <v>89707</v>
          </cell>
          <cell r="B7341" t="str">
            <v>CAIXA SIFONADA, PVC, DN 100 X 100 X 50 MM, JUNTA ELÁSTICA, FORNECIDA E INSTALADA EM RAMAL DE DESCARGA OU EM RAMAL DE ESGOTO SANITÁRIO. AF_12/2014</v>
          </cell>
          <cell r="C7341" t="str">
            <v>UN</v>
          </cell>
          <cell r="D7341">
            <v>20.92</v>
          </cell>
        </row>
        <row r="7342">
          <cell r="A7342">
            <v>89708</v>
          </cell>
          <cell r="B7342" t="str">
            <v>CAIXA SIFONADA, PVC, DN 150 X 185 X 75 MM, JUNTA ELÁSTICA, FORNECIDA E INSTALADA EM RAMAL DE DESCARGA OU EM RAMAL DE ESGOTO SANITÁRIO. AF_12/2014</v>
          </cell>
          <cell r="C7342" t="str">
            <v>UN</v>
          </cell>
          <cell r="D7342">
            <v>46.73</v>
          </cell>
        </row>
        <row r="7343">
          <cell r="A7343">
            <v>89709</v>
          </cell>
          <cell r="B7343" t="str">
            <v>RALO SIFONADO, PVC, DN 100 X 40 MM, JUNTA SOLDÁVEL, FORNECIDO E INSTALADO EM RAMAL DE DESCARGA OU EM RAMAL DE ESGOTO SANITÁRIO. AF_12/2014</v>
          </cell>
          <cell r="C7343" t="str">
            <v>UN</v>
          </cell>
          <cell r="D7343">
            <v>7.82</v>
          </cell>
        </row>
        <row r="7344">
          <cell r="A7344">
            <v>89710</v>
          </cell>
          <cell r="B7344" t="str">
            <v>RALO SECO, PVC, DN 100 X 40 MM, JUNTA SOLDÁVEL, FORNECIDO E INSTALADO EM RAMAL DE DESCARGA OU EM RAMAL DE ESGOTO SANITÁRIO. AF_12/2014</v>
          </cell>
          <cell r="C7344" t="str">
            <v>UN</v>
          </cell>
          <cell r="D7344">
            <v>7.67</v>
          </cell>
        </row>
        <row r="7345">
          <cell r="A7345">
            <v>89711</v>
          </cell>
          <cell r="B7345" t="str">
            <v>TUBO PVC, SERIE NORMAL, ESGOTO PREDIAL, DN 40 MM, FORNECIDO E INSTALADO EM RAMAL DE DESCARGA OU RAMAL DE ESGOTO SANITÁRIO. AF_12/2014</v>
          </cell>
          <cell r="C7345" t="str">
            <v>M</v>
          </cell>
          <cell r="D7345">
            <v>12.68</v>
          </cell>
        </row>
        <row r="7346">
          <cell r="A7346">
            <v>89712</v>
          </cell>
          <cell r="B7346" t="str">
            <v>TUBO PVC, SERIE NORMAL, ESGOTO PREDIAL, DN 50 MM, FORNECIDO E INSTALADO EM RAMAL DE DESCARGA OU RAMAL DE ESGOTO SANITÁRIO. AF_12/2014</v>
          </cell>
          <cell r="C7346" t="str">
            <v>M</v>
          </cell>
          <cell r="D7346">
            <v>18.48</v>
          </cell>
        </row>
        <row r="7347">
          <cell r="A7347">
            <v>89713</v>
          </cell>
          <cell r="B7347" t="str">
            <v>TUBO PVC, SERIE NORMAL, ESGOTO PREDIAL, DN 75 MM, FORNECIDO E INSTALADO EM RAMAL DE DESCARGA OU RAMAL DE ESGOTO SANITÁRIO. AF_12/2014</v>
          </cell>
          <cell r="C7347" t="str">
            <v>M</v>
          </cell>
          <cell r="D7347">
            <v>27.63</v>
          </cell>
        </row>
        <row r="7348">
          <cell r="A7348">
            <v>89714</v>
          </cell>
          <cell r="B7348" t="str">
            <v>TUBO PVC, SERIE NORMAL, ESGOTO PREDIAL, DN 100 MM, FORNECIDO E INSTALADO EM RAMAL DE DESCARGA OU RAMAL DE ESGOTO SANITÁRIO. AF_12/2014</v>
          </cell>
          <cell r="C7348" t="str">
            <v>M</v>
          </cell>
          <cell r="D7348">
            <v>35.770000000000003</v>
          </cell>
        </row>
        <row r="7349">
          <cell r="A7349">
            <v>89716</v>
          </cell>
          <cell r="B7349" t="str">
            <v>TUBO, CPVC, SOLDÁVEL, DN 22MM, INSTALADO EM RAMAL DE DISTRIBUIÇÃO DE ÁGUA - FORNECIMENTO E INSTALAÇÃO. AF_12/2014</v>
          </cell>
          <cell r="C7349" t="str">
            <v>M</v>
          </cell>
          <cell r="D7349">
            <v>15.8</v>
          </cell>
        </row>
        <row r="7350">
          <cell r="A7350">
            <v>89717</v>
          </cell>
          <cell r="B7350" t="str">
            <v>TUBO, CPVC, SOLDÁVEL, DN 28MM, INSTALADO EM RAMAL DE DISTRIBUIÇÃO DE ÁGUA - FORNECIMENTO E INSTALAÇÃO. AF_12/2014</v>
          </cell>
          <cell r="C7350" t="str">
            <v>M</v>
          </cell>
          <cell r="D7350">
            <v>23.99</v>
          </cell>
        </row>
        <row r="7351">
          <cell r="A7351">
            <v>89718</v>
          </cell>
          <cell r="B7351" t="str">
            <v>TUBO, CPVC, SOLDÁVEL, DN 35MM, INSTALADO EM RAMAL DE DISTRIBUIÇÃO DE ÁGUA   FORNECIMENTO E INSTALAÇÃO. AF_12/2014</v>
          </cell>
          <cell r="C7351" t="str">
            <v>M</v>
          </cell>
          <cell r="D7351">
            <v>29.47</v>
          </cell>
        </row>
        <row r="7352">
          <cell r="A7352">
            <v>89719</v>
          </cell>
          <cell r="B7352" t="str">
            <v>JOELHO 90 GRAUS, CPVC, SOLDÁVEL, DN 22MM, INSTALADO EM RAMAL DE DISTRIBUIÇÃO DE ÁGUA   FORNECIMENTO E INSTALAÇÃO. AF_12/2014</v>
          </cell>
          <cell r="C7352" t="str">
            <v>UN</v>
          </cell>
          <cell r="D7352">
            <v>7.61</v>
          </cell>
        </row>
        <row r="7353">
          <cell r="A7353">
            <v>89720</v>
          </cell>
          <cell r="B7353" t="str">
            <v>JOELHO 45 GRAUS, CPVC, SOLDÁVEL, DN 22MM, INSTALADO EM RAMAL DE DISTRIBUIÇÃO DE ÁGUA   FORNECIMENTO E INSTALAÇÃO. AF_12/2014</v>
          </cell>
          <cell r="C7353" t="str">
            <v>UN</v>
          </cell>
          <cell r="D7353">
            <v>9.18</v>
          </cell>
        </row>
        <row r="7354">
          <cell r="A7354">
            <v>89721</v>
          </cell>
          <cell r="B7354" t="str">
            <v>CURVA 90 GRAUS, CPVC, SOLDÁVEL, DN 22MM, INSTALADO EM RAMAL DE DISTRIBUIÇÃO DE ÁGUA - FORNECIMENTO E INSTALAÇÃO. AF_12/2014</v>
          </cell>
          <cell r="C7354" t="str">
            <v>UN</v>
          </cell>
          <cell r="D7354">
            <v>9.6999999999999993</v>
          </cell>
        </row>
        <row r="7355">
          <cell r="A7355">
            <v>89723</v>
          </cell>
          <cell r="B7355" t="str">
            <v>JOELHO 90 GRAUS, CPVC, SOLDÁVEL, DN 28MM, INSTALADO EM RAMAL DE DISTRIBUIÇÃO DE ÁGUA   FORNECIMENTO E INSTALAÇÃO. AF_12/2014</v>
          </cell>
          <cell r="C7355" t="str">
            <v>UN</v>
          </cell>
          <cell r="D7355">
            <v>12.85</v>
          </cell>
        </row>
        <row r="7356">
          <cell r="A7356">
            <v>89724</v>
          </cell>
          <cell r="B7356" t="str">
            <v>JOELHO 90 GRAUS, PVC, SERIE NORMAL, ESGOTO PREDIAL, DN 40 MM, JUNTA SOLDÁVEL, FORNECIDO E INSTALADO EM RAMAL DE DESCARGA OU RAMAL DE ESGOTO SANITÁRIO. AF_12/2014</v>
          </cell>
          <cell r="C7356" t="str">
            <v>UN</v>
          </cell>
          <cell r="D7356">
            <v>5.38</v>
          </cell>
        </row>
        <row r="7357">
          <cell r="A7357">
            <v>89725</v>
          </cell>
          <cell r="B7357" t="str">
            <v>JOELHO 45 GRAUS, CPVC, SOLDÁVEL, DN 28MM, INSTALADO EM RAMAL DE DISTRIBUIÇÃO DE ÁGUA   FORNECIMENTO E INSTALAÇÃO. AF_12/2014</v>
          </cell>
          <cell r="C7357" t="str">
            <v>UN</v>
          </cell>
          <cell r="D7357">
            <v>12.49</v>
          </cell>
        </row>
        <row r="7358">
          <cell r="A7358">
            <v>89726</v>
          </cell>
          <cell r="B7358" t="str">
            <v>JOELHO 45 GRAUS, PVC, SERIE NORMAL, ESGOTO PREDIAL, DN 40 MM, JUNTA SOLDÁVEL, FORNECIDO E INSTALADO EM RAMAL DE DESCARGA OU RAMAL DE ESGOTO SANITÁRIO. AF_12/2014</v>
          </cell>
          <cell r="C7358" t="str">
            <v>UN</v>
          </cell>
          <cell r="D7358">
            <v>6.1</v>
          </cell>
        </row>
        <row r="7359">
          <cell r="A7359">
            <v>89727</v>
          </cell>
          <cell r="B7359" t="str">
            <v>CURVA 90 GRAUS, CPVC, SOLDÁVEL, DN 28MM, INSTALADO EM RAMAL DE DISTRIBUIÇÃO DE ÁGUA   FORNECIMENTO E INSTALAÇÃO. AF_12/2014</v>
          </cell>
          <cell r="C7359" t="str">
            <v>UN</v>
          </cell>
          <cell r="D7359">
            <v>14.17</v>
          </cell>
        </row>
        <row r="7360">
          <cell r="A7360">
            <v>89728</v>
          </cell>
          <cell r="B7360" t="str">
            <v>CURVA CURTA 90 GRAUS, PVC, SERIE NORMAL, ESGOTO PREDIAL, DN 40 MM, JUNTA SOLDÁVEL, FORNECIDO E INSTALADO EM RAMAL DE DESCARGA OU RAMAL DE ESGOTO SANITÁRIO. AF_12/2014</v>
          </cell>
          <cell r="C7360" t="str">
            <v>UN</v>
          </cell>
          <cell r="D7360">
            <v>7.18</v>
          </cell>
        </row>
        <row r="7361">
          <cell r="A7361">
            <v>89729</v>
          </cell>
          <cell r="B7361" t="str">
            <v>JOELHO 90 GRAUS, CPVC, SOLDÁVEL, DN 35MM, INSTALADO EM RAMAL DE DISTRIBUIÇÃO DE ÁGUA   FORNECIMENTO E INSTALAÇÃO. AF_12/2014</v>
          </cell>
          <cell r="C7361" t="str">
            <v>UN</v>
          </cell>
          <cell r="D7361">
            <v>19.87</v>
          </cell>
        </row>
        <row r="7362">
          <cell r="A7362">
            <v>89730</v>
          </cell>
          <cell r="B7362" t="str">
            <v>CURVA LONGA 90 GRAUS, PVC, SERIE NORMAL, ESGOTO PREDIAL, DN 40 MM, JUNTA SOLDÁVEL, FORNECIDO E INSTALADO EM RAMAL DE DESCARGA OU RAMAL DE ESGOTO SANITÁRIO. AF_12/2014</v>
          </cell>
          <cell r="C7362" t="str">
            <v>UN</v>
          </cell>
          <cell r="D7362">
            <v>7.28</v>
          </cell>
        </row>
        <row r="7363">
          <cell r="A7363">
            <v>89731</v>
          </cell>
          <cell r="B7363" t="str">
            <v>JOELHO 90 GRAUS, PVC, SERIE NORMAL, ESGOTO PREDIAL, DN 50 MM, JUNTA ELÁSTICA, FORNECIDO E INSTALADO EM RAMAL DE DESCARGA OU RAMAL DE ESGOTO SANITÁRIO. AF_12/2014</v>
          </cell>
          <cell r="C7363" t="str">
            <v>UN</v>
          </cell>
          <cell r="D7363">
            <v>7.34</v>
          </cell>
        </row>
        <row r="7364">
          <cell r="A7364">
            <v>89732</v>
          </cell>
          <cell r="B7364" t="str">
            <v>JOELHO 45 GRAUS, PVC, SERIE NORMAL, ESGOTO PREDIAL, DN 50 MM, JUNTA ELÁSTICA, FORNECIDO E INSTALADO EM RAMAL DE DESCARGA OU RAMAL DE ESGOTO SANITÁRIO. AF_12/2014</v>
          </cell>
          <cell r="C7364" t="str">
            <v>UN</v>
          </cell>
          <cell r="D7364">
            <v>7.86</v>
          </cell>
        </row>
        <row r="7365">
          <cell r="A7365">
            <v>89733</v>
          </cell>
          <cell r="B7365" t="str">
            <v>CURVA CURTA 90 GRAUS, PVC, SERIE NORMAL, ESGOTO PREDIAL, DN 50 MM, JUNTA ELÁSTICA, FORNECIDO E INSTALADO EM RAMAL DE DESCARGA OU RAMAL DE ESGOTO SANITÁRIO. AF_12/2014</v>
          </cell>
          <cell r="C7365" t="str">
            <v>UN</v>
          </cell>
          <cell r="D7365">
            <v>12.26</v>
          </cell>
        </row>
        <row r="7366">
          <cell r="A7366">
            <v>89734</v>
          </cell>
          <cell r="B7366" t="str">
            <v>JOELHO 45 GRAUS, CPVC, SOLDÁVEL, DN 35MM, INSTALADO EM RAMAL DE DISTRIBUIÇÃO DE ÁGUA   FORNECIMENTO E INSTALAÇÃO. AF_12/2014</v>
          </cell>
          <cell r="C7366" t="str">
            <v>UN</v>
          </cell>
          <cell r="D7366">
            <v>19.87</v>
          </cell>
        </row>
        <row r="7367">
          <cell r="A7367">
            <v>89735</v>
          </cell>
          <cell r="B7367" t="str">
            <v>CURVA LONGA 90 GRAUS, PVC, SERIE NORMAL, ESGOTO PREDIAL, DN 50 MM, JUNTA ELÁSTICA, FORNECIDO E INSTALADO EM RAMAL DE DESCARGA OU RAMAL DE ESGOTO SANITÁRIO. AF_12/2014</v>
          </cell>
          <cell r="C7367" t="str">
            <v>UN</v>
          </cell>
          <cell r="D7367">
            <v>12.16</v>
          </cell>
        </row>
        <row r="7368">
          <cell r="A7368">
            <v>89736</v>
          </cell>
          <cell r="B7368" t="str">
            <v>LUVA, CPVC, SOLDÁVEL, DN 22MM, INSTALADO EM RAMAL DE DISTRIBUIÇÃO DE ÁGUA   FORNECIMENTO E INSTALAÇÃO. AF_12/2014</v>
          </cell>
          <cell r="C7368" t="str">
            <v>UN</v>
          </cell>
          <cell r="D7368">
            <v>4.9800000000000004</v>
          </cell>
        </row>
        <row r="7369">
          <cell r="A7369">
            <v>89737</v>
          </cell>
          <cell r="B7369" t="str">
            <v>JOELHO 90 GRAUS, PVC, SERIE NORMAL, ESGOTO PREDIAL, DN 75 MM, JUNTA ELÁSTICA, FORNECIDO E INSTALADO EM RAMAL DE DESCARGA OU RAMAL DE ESGOTO SANITÁRIO. AF_12/2014</v>
          </cell>
          <cell r="C7369" t="str">
            <v>UN</v>
          </cell>
          <cell r="D7369">
            <v>12.56</v>
          </cell>
        </row>
        <row r="7370">
          <cell r="A7370">
            <v>89738</v>
          </cell>
          <cell r="B7370" t="str">
            <v>LUVA DE CORRER, CPVC, SOLDÁVEL, DN 22MM, INSTALADO EM RAMAL DE DISTRIBUIÇÃO DE ÁGUA   FORNECIMENTO E INSTALAÇÃO. AF_12/2014</v>
          </cell>
          <cell r="C7370" t="str">
            <v>UN</v>
          </cell>
          <cell r="D7370">
            <v>10.45</v>
          </cell>
        </row>
        <row r="7371">
          <cell r="A7371">
            <v>89739</v>
          </cell>
          <cell r="B7371" t="str">
            <v>JOELHO 45 GRAUS, PVC, SERIE NORMAL, ESGOTO PREDIAL, DN 75 MM, JUNTA ELÁSTICA, FORNECIDO E INSTALADO EM RAMAL DE DESCARGA OU RAMAL DE ESGOTO SANITÁRIO. AF_12/2014</v>
          </cell>
          <cell r="C7371" t="str">
            <v>UN</v>
          </cell>
          <cell r="D7371">
            <v>13.32</v>
          </cell>
        </row>
        <row r="7372">
          <cell r="A7372">
            <v>89740</v>
          </cell>
          <cell r="B7372" t="str">
            <v>LUVA DE TRANSIÇÃO, CPVC, SOLDÁVEL, DN 22MM X 25MM, INSTALADO EM RAMAL DE DISTRIBUIÇÃO DE ÁGUA   FORNECIMENTO E INSTALAÇÃO. AF_12/2014</v>
          </cell>
          <cell r="C7372" t="str">
            <v>UN</v>
          </cell>
          <cell r="D7372">
            <v>4.51</v>
          </cell>
        </row>
        <row r="7373">
          <cell r="A7373">
            <v>89741</v>
          </cell>
          <cell r="B7373" t="str">
            <v>UNIÃO, CPVC, SOLDÁVEL, DN 22MM, INSTALADO EM RAMAL DE DISTRIBUIÇÃO DE ÁGUA   FORNECIMENTO E INSTALAÇÃO. AF_12/2014</v>
          </cell>
          <cell r="C7373" t="str">
            <v>UN</v>
          </cell>
          <cell r="D7373">
            <v>14.61</v>
          </cell>
        </row>
        <row r="7374">
          <cell r="A7374">
            <v>89742</v>
          </cell>
          <cell r="B7374" t="str">
            <v>CURVA CURTA 90 GRAUS, PVC, SERIE NORMAL, ESGOTO PREDIAL, DN 75 MM, JUNTA ELÁSTICA, FORNECIDO E INSTALADO EM RAMAL DE DESCARGA OU RAMAL DE ESGOTO SANITÁRIO. AF_12/2014</v>
          </cell>
          <cell r="C7374" t="str">
            <v>UN</v>
          </cell>
          <cell r="D7374">
            <v>21.58</v>
          </cell>
        </row>
        <row r="7375">
          <cell r="A7375">
            <v>89743</v>
          </cell>
          <cell r="B7375" t="str">
            <v>CURVA LONGA 90 GRAUS, PVC, SERIE NORMAL, ESGOTO PREDIAL, DN 75 MM, JUNTA ELÁSTICA, FORNECIDO E INSTALADO EM RAMAL DE DESCARGA OU RAMAL DE ESGOTO SANITÁRIO. AF_12/2014</v>
          </cell>
          <cell r="C7375" t="str">
            <v>UN</v>
          </cell>
          <cell r="D7375">
            <v>28.61</v>
          </cell>
        </row>
        <row r="7376">
          <cell r="A7376">
            <v>89744</v>
          </cell>
          <cell r="B7376" t="str">
            <v>JOELHO 90 GRAUS, PVC, SERIE NORMAL, ESGOTO PREDIAL, DN 100 MM, JUNTA ELÁSTICA, FORNECIDO E INSTALADO EM RAMAL DE DESCARGA OU RAMAL DE ESGOTO SANITÁRIO. AF_12/2014</v>
          </cell>
          <cell r="C7376" t="str">
            <v>UN</v>
          </cell>
          <cell r="D7376">
            <v>16.559999999999999</v>
          </cell>
        </row>
        <row r="7377">
          <cell r="A7377">
            <v>89745</v>
          </cell>
          <cell r="B7377" t="str">
            <v>CONECTOR, CPVC, SOLDÁVEL, DN 22MM X 1/2 , INSTALADO EM RAMAL DE DISTRIBUIÇÃO DE ÁGUA   FORNECIMENTO E INSTALAÇÃO. AF_12/2014</v>
          </cell>
          <cell r="C7377" t="str">
            <v>UN</v>
          </cell>
          <cell r="D7377">
            <v>23.52</v>
          </cell>
        </row>
        <row r="7378">
          <cell r="A7378">
            <v>89746</v>
          </cell>
          <cell r="B7378" t="str">
            <v>JOELHO 45 GRAUS, PVC, SERIE NORMAL, ESGOTO PREDIAL, DN 100 MM, JUNTA ELÁSTICA, FORNECIDO E INSTALADO EM RAMAL DE DESCARGA OU RAMAL DE ESGOTO SANITÁRIO. AF_12/2014</v>
          </cell>
          <cell r="C7378" t="str">
            <v>UN</v>
          </cell>
          <cell r="D7378">
            <v>16.62</v>
          </cell>
        </row>
        <row r="7379">
          <cell r="A7379">
            <v>89747</v>
          </cell>
          <cell r="B7379" t="str">
            <v>ADAPTADOR, CPVC, SOLDÁVEL, DN 22MM, INSTALADO EM RAMAL DE DISTRIBUIÇÃO DE ÁGUA   FORNECIMENTO E INSTALAÇÃO. AF_12/2014</v>
          </cell>
          <cell r="C7379" t="str">
            <v>UN</v>
          </cell>
          <cell r="D7379">
            <v>8.6</v>
          </cell>
        </row>
        <row r="7380">
          <cell r="A7380">
            <v>89748</v>
          </cell>
          <cell r="B7380" t="str">
            <v>CURVA CURTA 90 GRAUS, PVC, SERIE NORMAL, ESGOTO PREDIAL, DN 100 MM, JUNTA ELÁSTICA, FORNECIDO E INSTALADO EM RAMAL DE DESCARGA OU RAMAL DE ESGOTO SANITÁRIO. AF_12/2014</v>
          </cell>
          <cell r="C7380" t="str">
            <v>UN</v>
          </cell>
          <cell r="D7380">
            <v>25.01</v>
          </cell>
        </row>
        <row r="7381">
          <cell r="A7381">
            <v>89749</v>
          </cell>
          <cell r="B7381" t="str">
            <v>CURVA DE TRANSPOSIÇÃO, CPVC, SOLDÁVEL, DN 22MM, INSTALADO EM RAMAL DE DISTRIBUIÇÃO DE ÁGUA   FORNECIMENTO E INSTALAÇÃO. AF_12/2014</v>
          </cell>
          <cell r="C7381" t="str">
            <v>UN</v>
          </cell>
          <cell r="D7381">
            <v>10.45</v>
          </cell>
        </row>
        <row r="7382">
          <cell r="A7382">
            <v>89750</v>
          </cell>
          <cell r="B7382" t="str">
            <v>CURVA LONGA 90 GRAUS, PVC, SERIE NORMAL, ESGOTO PREDIAL, DN 100 MM, JUNTA ELÁSTICA, FORNECIDO E INSTALADO EM RAMAL DE DESCARGA OU RAMAL DE ESGOTO SANITÁRIO. AF_12/2014</v>
          </cell>
          <cell r="C7382" t="str">
            <v>UN</v>
          </cell>
          <cell r="D7382">
            <v>43.47</v>
          </cell>
        </row>
        <row r="7383">
          <cell r="A7383">
            <v>89751</v>
          </cell>
          <cell r="B7383" t="str">
            <v>BUCHA DE REDUÇÃO, CPVC, SOLDÁVEL, DN 22MM X 15MM, INSTALADO EM RAMAL DE DISTRIBUIÇÃO DE ÁGUA   FORNECIMENTO E INSTALAÇÃO. AF_12/2014</v>
          </cell>
          <cell r="C7383" t="str">
            <v>UN</v>
          </cell>
          <cell r="D7383">
            <v>3.69</v>
          </cell>
        </row>
        <row r="7384">
          <cell r="A7384">
            <v>89752</v>
          </cell>
          <cell r="B7384" t="str">
            <v>LUVA SIMPLES, PVC, SERIE NORMAL, ESGOTO PREDIAL, DN 40 MM, JUNTA SOLDÁVEL, FORNECIDO E INSTALADO EM RAMAL DE DESCARGA OU RAMAL DE ESGOTO SANITÁRIO. AF_12/2014</v>
          </cell>
          <cell r="C7384" t="str">
            <v>UN</v>
          </cell>
          <cell r="D7384">
            <v>4.26</v>
          </cell>
        </row>
        <row r="7385">
          <cell r="A7385">
            <v>89753</v>
          </cell>
          <cell r="B7385" t="str">
            <v>LUVA SIMPLES, PVC, SERIE NORMAL, ESGOTO PREDIAL, DN 50 MM, JUNTA ELÁSTICA, FORNECIDO E INSTALADO EM RAMAL DE DESCARGA OU RAMAL DE ESGOTO SANITÁRIO. AF_12/2014</v>
          </cell>
          <cell r="C7385" t="str">
            <v>UN</v>
          </cell>
          <cell r="D7385">
            <v>6.26</v>
          </cell>
        </row>
        <row r="7386">
          <cell r="A7386">
            <v>89754</v>
          </cell>
          <cell r="B7386" t="str">
            <v>LUVA DE CORRER, PVC, SERIE NORMAL, ESGOTO PREDIAL, DN 50 MM, JUNTA ELÁSTICA, FORNECIDO E INSTALADO EM RAMAL DE DESCARGA OU RAMAL DE ESGOTO SANITÁRIO. AF_12/2014</v>
          </cell>
          <cell r="C7386" t="str">
            <v>UN</v>
          </cell>
          <cell r="D7386">
            <v>11.05</v>
          </cell>
        </row>
        <row r="7387">
          <cell r="A7387">
            <v>89755</v>
          </cell>
          <cell r="B7387" t="str">
            <v>LUVA, CPVC, SOLDÁVEL, DN 28MM, INSTALADO EM RAMAL DE DISTRIBUIÇÃO DE ÁGUA   FORNECIMENTO E INSTALAÇÃO. AF_12/2014</v>
          </cell>
          <cell r="C7387" t="str">
            <v>UN</v>
          </cell>
          <cell r="D7387">
            <v>7.92</v>
          </cell>
        </row>
        <row r="7388">
          <cell r="A7388">
            <v>89756</v>
          </cell>
          <cell r="B7388" t="str">
            <v>LUVA DE CORRER, CPVC, SOLDÁVEL, DN 28MM, INSTALADO EM RAMAL DE DISTRIBUIÇÃO DE ÁGUA   FORNECIMENTO E INSTALAÇÃO. AF_12/2014</v>
          </cell>
          <cell r="C7388" t="str">
            <v>UN</v>
          </cell>
          <cell r="D7388">
            <v>14.19</v>
          </cell>
        </row>
        <row r="7389">
          <cell r="A7389">
            <v>89757</v>
          </cell>
          <cell r="B7389" t="str">
            <v>UNIÃO, CPVC, SOLDÁVEL, DN 28MM, INSTALADO EM RAMAL DE DISTRIBUIÇÃO DE ÁGUA   FORNECIMENTO E INSTALAÇÃO. AF_12/2014</v>
          </cell>
          <cell r="C7389" t="str">
            <v>UN</v>
          </cell>
          <cell r="D7389">
            <v>22.17</v>
          </cell>
        </row>
        <row r="7390">
          <cell r="A7390">
            <v>89758</v>
          </cell>
          <cell r="B7390" t="str">
            <v>CONECTOR, CPVC, SOLDÁVEL, DN 28MM X 1 , INSTALADO EM RAMAL DE DISTRIBUIÇÃO DE ÁGUA   FORNECIMENTO E INSTALAÇÃO. AF_12/2014</v>
          </cell>
          <cell r="C7390" t="str">
            <v>UN</v>
          </cell>
          <cell r="D7390">
            <v>35.200000000000003</v>
          </cell>
        </row>
        <row r="7391">
          <cell r="A7391">
            <v>89759</v>
          </cell>
          <cell r="B7391" t="str">
            <v>BUCHA DE REDUÇÃO, CPVC, SOLDÁVEL, DN 28MM X 22MM, INSTALADO EM RAMAL DE DISTRIBUIÇÃO DE ÁGUA - FORNECIMENTO E INSTALAÇÃO. AF_12/2014</v>
          </cell>
          <cell r="C7391" t="str">
            <v>UN</v>
          </cell>
          <cell r="D7391">
            <v>5.14</v>
          </cell>
        </row>
        <row r="7392">
          <cell r="A7392">
            <v>89760</v>
          </cell>
          <cell r="B7392" t="str">
            <v>LUVA, CPVC, SOLDÁVEL, DN 35MM, INSTALADO EM RAMAL DE DISTRIBUIÇÃO DE ÁGUA - FORNECIMENTO E INSTALAÇÃO. AF_12/2014</v>
          </cell>
          <cell r="C7392" t="str">
            <v>UN</v>
          </cell>
          <cell r="D7392">
            <v>13.33</v>
          </cell>
        </row>
        <row r="7393">
          <cell r="A7393">
            <v>89761</v>
          </cell>
          <cell r="B7393" t="str">
            <v>LUVA DE CORRER, CPVC, SOLDÁVEL, DN 35MM, INSTALADO EM RAMAL DE DISTRIBUIÇÃO DE ÁGUA - FORNECIMENTO E INSTALAÇÃO. AF_12/2014</v>
          </cell>
          <cell r="C7393" t="str">
            <v>UN</v>
          </cell>
          <cell r="D7393">
            <v>22.69</v>
          </cell>
        </row>
        <row r="7394">
          <cell r="A7394">
            <v>89762</v>
          </cell>
          <cell r="B7394" t="str">
            <v>UNIÃO, CPVC, SOLDÁVEL, DN35MM, INSTALADO EM RAMAL DE DISTRIBUIÇÃO DE ÁGUA - FORNECIMENTO E INSTALAÇÃO. AF_12/2014</v>
          </cell>
          <cell r="C7394" t="str">
            <v>UN</v>
          </cell>
          <cell r="D7394">
            <v>32.729999999999997</v>
          </cell>
        </row>
        <row r="7395">
          <cell r="A7395">
            <v>89763</v>
          </cell>
          <cell r="B7395" t="str">
            <v>CONECTOR, CPVC, SOLDÁVEL, DN 35MM X 1 1/4 , INSTALADO EM RAMAL DE DISTRIBUIÇÃO DE ÁGUA - FORNECIMENTO E INSTALAÇÃO. AF_12/2014</v>
          </cell>
          <cell r="C7395" t="str">
            <v>UN</v>
          </cell>
          <cell r="D7395">
            <v>132.05000000000001</v>
          </cell>
        </row>
        <row r="7396">
          <cell r="A7396">
            <v>89764</v>
          </cell>
          <cell r="B7396" t="str">
            <v>BUCHA DE REDUÇÃO, CPVC, SOLDÁVEL, DN35MM X 28MM, INSTALADO EM RAMAL DE DISTRIBUIÇÃO DE ÁGUA - FORNECIMENTO E INSTALAÇÃO. AF_12/2014</v>
          </cell>
          <cell r="C7396" t="str">
            <v>UN</v>
          </cell>
          <cell r="D7396">
            <v>24.71</v>
          </cell>
        </row>
        <row r="7397">
          <cell r="A7397">
            <v>89765</v>
          </cell>
          <cell r="B7397" t="str">
            <v>TE, CPVC, SOLDÁVEL, DN 22MM, INSTALADO EM RAMAL DE DISTRIBUIÇÃO DE ÁGUA - FORNECIMENTO E INSTALAÇÃO. AF_12/2014</v>
          </cell>
          <cell r="C7397" t="str">
            <v>UN</v>
          </cell>
          <cell r="D7397">
            <v>9.6999999999999993</v>
          </cell>
        </row>
        <row r="7398">
          <cell r="A7398">
            <v>89766</v>
          </cell>
          <cell r="B7398" t="str">
            <v>TE DE TRANSIÇÃO, CPVC, SOLDÁVEL, DN 22MM X 1/2 , INSTALADO EM RAMAL DE DISTRIBUIÇÃO DE ÁGUA   FORNECIMENTO E INSTALAÇÃO. AF_12/2014</v>
          </cell>
          <cell r="C7398" t="str">
            <v>UN</v>
          </cell>
          <cell r="D7398">
            <v>14.95</v>
          </cell>
        </row>
        <row r="7399">
          <cell r="A7399">
            <v>89767</v>
          </cell>
          <cell r="B7399" t="str">
            <v>TÊ MISTURADOR, CPVC, SOLDÁVEL, DN 22MM, INSTALADO EM RAMAL DE DISTRIBUIÇÃO DE ÁGUA - FORNECIMENTO E INSTALAÇÃO. AF_12/2014</v>
          </cell>
          <cell r="C7399" t="str">
            <v>UN</v>
          </cell>
          <cell r="D7399">
            <v>14.95</v>
          </cell>
        </row>
        <row r="7400">
          <cell r="A7400">
            <v>89768</v>
          </cell>
          <cell r="B7400" t="str">
            <v>TÊ, CPVC, SOLDÁVEL, DN 28MM, INSTALADO EM RAMAL DE DISTRIBUIÇÃO DE ÁGUA - FORNECIMENTO E INSTALAÇÃO. AF_12/2014</v>
          </cell>
          <cell r="C7400" t="str">
            <v>UN</v>
          </cell>
          <cell r="D7400">
            <v>14.76</v>
          </cell>
        </row>
        <row r="7401">
          <cell r="A7401">
            <v>89769</v>
          </cell>
          <cell r="B7401" t="str">
            <v>TÊ, CPVC, SOLDÁVEL, DN35MM, INSTALADO EM RAMAL DE DISTRIBUIÇÃO DE ÁGUA - FORNECIMENTO E INSTALAÇÃO. AF_12/2014</v>
          </cell>
          <cell r="C7401" t="str">
            <v>UN</v>
          </cell>
          <cell r="D7401">
            <v>36.76</v>
          </cell>
        </row>
        <row r="7402">
          <cell r="A7402">
            <v>89770</v>
          </cell>
          <cell r="B7402" t="str">
            <v>TUBO, CPVC, SOLDÁVEL, DN 35MM, INSTALADO EM PRUMADA DE ÁGUA  FORNECIMENTO E INSTALAÇÃO. AF_12/2014</v>
          </cell>
          <cell r="C7402" t="str">
            <v>M</v>
          </cell>
          <cell r="D7402">
            <v>25.52</v>
          </cell>
        </row>
        <row r="7403">
          <cell r="A7403">
            <v>89771</v>
          </cell>
          <cell r="B7403" t="str">
            <v>TUBO, CPVC, SOLDÁVEL, DN 42MM, INSTALADO EM PRUMADA DE ÁGUA  FORNECIMENTO E INSTALAÇÃO. AF_12/2014</v>
          </cell>
          <cell r="C7403" t="str">
            <v>M</v>
          </cell>
          <cell r="D7403">
            <v>34.86</v>
          </cell>
        </row>
        <row r="7404">
          <cell r="A7404">
            <v>89772</v>
          </cell>
          <cell r="B7404" t="str">
            <v>TUBO, CPVC, SOLDÁVEL, DN 54MM, INSTALADO EM PRUMADA DE ÁGUA  FORNECIMENTO E INSTALAÇÃO. AF_12/2014</v>
          </cell>
          <cell r="C7404" t="str">
            <v>M</v>
          </cell>
          <cell r="D7404">
            <v>52.92</v>
          </cell>
        </row>
        <row r="7405">
          <cell r="A7405">
            <v>89773</v>
          </cell>
          <cell r="B7405" t="str">
            <v>TUBO, CPVC, SOLDÁVEL, DN 73MM, INSTALADO EM PRUMADA DE ÁGUA  FORNECIMENTO E INSTALAÇÃO. AF_12/2014</v>
          </cell>
          <cell r="C7405" t="str">
            <v>M</v>
          </cell>
          <cell r="D7405">
            <v>81.08</v>
          </cell>
        </row>
        <row r="7406">
          <cell r="A7406">
            <v>89774</v>
          </cell>
          <cell r="B7406" t="str">
            <v>LUVA SIMPLES, PVC, SERIE NORMAL, ESGOTO PREDIAL, DN 75 MM, JUNTA ELÁSTICA, FORNECIDO E INSTALADO EM RAMAL DE DESCARGA OU RAMAL DE ESGOTO SANITÁRIO. AF_12/2014</v>
          </cell>
          <cell r="C7406" t="str">
            <v>UN</v>
          </cell>
          <cell r="D7406">
            <v>10.4</v>
          </cell>
        </row>
        <row r="7407">
          <cell r="A7407">
            <v>89775</v>
          </cell>
          <cell r="B7407" t="str">
            <v>TUBO, CPVC, SOLDÁVEL, DN 89MM, INSTALADO EM PRUMADA DE ÁGUA  FORNECIMENTO E INSTALAÇÃO. AF_12/2014</v>
          </cell>
          <cell r="C7407" t="str">
            <v>M</v>
          </cell>
          <cell r="D7407">
            <v>127.98</v>
          </cell>
        </row>
        <row r="7408">
          <cell r="A7408">
            <v>89776</v>
          </cell>
          <cell r="B7408" t="str">
            <v>LUVA DE CORRER, PVC, SERIE NORMAL, ESGOTO PREDIAL, DN 75 MM, JUNTA ELÁSTICA, FORNECIDO E INSTALADO EM RAMAL DE DESCARGA OU RAMAL DE ESGOTO SANITÁRIO. AF_12/2014</v>
          </cell>
          <cell r="C7408" t="str">
            <v>UN</v>
          </cell>
          <cell r="D7408">
            <v>13.77</v>
          </cell>
        </row>
        <row r="7409">
          <cell r="A7409">
            <v>89777</v>
          </cell>
          <cell r="B7409" t="str">
            <v>JOELHO 90 GRAUS, CPVC, SOLDÁVEL, DN 35MM, INSTALADO EM PRUMADA DE ÁGUA  FORNECIMENTO E INSTALAÇÃO. AF_12/2014</v>
          </cell>
          <cell r="C7409" t="str">
            <v>UN</v>
          </cell>
          <cell r="D7409">
            <v>18.75</v>
          </cell>
        </row>
        <row r="7410">
          <cell r="A7410">
            <v>89778</v>
          </cell>
          <cell r="B7410" t="str">
            <v>LUVA SIMPLES, PVC, SERIE NORMAL, ESGOTO PREDIAL, DN 100 MM, JUNTA ELÁSTICA, FORNECIDO E INSTALADO EM RAMAL DE DESCARGA OU RAMAL DE ESGOTO SANITÁRIO. AF_12/2014</v>
          </cell>
          <cell r="C7410" t="str">
            <v>UN</v>
          </cell>
          <cell r="D7410">
            <v>13.05</v>
          </cell>
        </row>
        <row r="7411">
          <cell r="A7411">
            <v>89779</v>
          </cell>
          <cell r="B7411" t="str">
            <v>LUVA DE CORRER, PVC, SERIE NORMAL, ESGOTO PREDIAL, DN 100 MM, JUNTA ELÁSTICA, FORNECIDO E INSTALADO EM RAMAL DE DESCARGA OU RAMAL DE ESGOTO SANITÁRIO. AF_12/2014</v>
          </cell>
          <cell r="C7411" t="str">
            <v>UN</v>
          </cell>
          <cell r="D7411">
            <v>19.79</v>
          </cell>
        </row>
        <row r="7412">
          <cell r="A7412">
            <v>89780</v>
          </cell>
          <cell r="B7412" t="str">
            <v>JOELHO 45 GRAUS, CPVC, SOLDÁVEL, DN 35MM, INSTALADO EM PRUMADA DE ÁGUA - FORNECIMENTO E INSTALAÇÃO. AF_12/2014</v>
          </cell>
          <cell r="C7412" t="str">
            <v>UN</v>
          </cell>
          <cell r="D7412">
            <v>18.75</v>
          </cell>
        </row>
        <row r="7413">
          <cell r="A7413">
            <v>89781</v>
          </cell>
          <cell r="B7413" t="str">
            <v>JOELHO 90 GRAUS, CPVC, SOLDÁVEL, DN 42MM, INSTALADO EM PRUMADA DE ÁGUA  FORNECIMENTO E INSTALAÇÃO. AF_12/2014</v>
          </cell>
          <cell r="C7413" t="str">
            <v>UN</v>
          </cell>
          <cell r="D7413">
            <v>28.32</v>
          </cell>
        </row>
        <row r="7414">
          <cell r="A7414">
            <v>89782</v>
          </cell>
          <cell r="B7414" t="str">
            <v>TE, PVC, SERIE NORMAL, ESGOTO PREDIAL, DN 40 X 40 MM, JUNTA SOLDÁVEL, FORNECIDO E INSTALADO EM RAMAL DE DESCARGA OU RAMAL DE ESGOTO SANITÁRIO. AF_12/2014</v>
          </cell>
          <cell r="C7414" t="str">
            <v>UN</v>
          </cell>
          <cell r="D7414">
            <v>7.82</v>
          </cell>
        </row>
        <row r="7415">
          <cell r="A7415">
            <v>89783</v>
          </cell>
          <cell r="B7415" t="str">
            <v>JUNÇÃO SIMPLES, PVC, SERIE NORMAL, ESGOTO PREDIAL, DN 40 MM, JUNTA SOLDÁVEL, FORNECIDO E INSTALADO EM RAMAL DE DESCARGA OU RAMAL DE ESGOTO SANITÁRIO. AF_12/2014</v>
          </cell>
          <cell r="C7415" t="str">
            <v>UN</v>
          </cell>
          <cell r="D7415">
            <v>8.18</v>
          </cell>
        </row>
        <row r="7416">
          <cell r="A7416">
            <v>89784</v>
          </cell>
          <cell r="B7416" t="str">
            <v>TE, PVC, SERIE NORMAL, ESGOTO PREDIAL, DN 50 X 50 MM, JUNTA ELÁSTICA, FORNECIDO E INSTALADO EM RAMAL DE DESCARGA OU RAMAL DE ESGOTO SANITÁRIO. AF_12/2014</v>
          </cell>
          <cell r="C7416" t="str">
            <v>UN</v>
          </cell>
          <cell r="D7416">
            <v>13.21</v>
          </cell>
        </row>
        <row r="7417">
          <cell r="A7417">
            <v>89785</v>
          </cell>
          <cell r="B7417" t="str">
            <v>JUNÇÃO SIMPLES, PVC, SERIE NORMAL, ESGOTO PREDIAL, DN 50 X 50 MM, JUNTA ELÁSTICA, FORNECIDO E INSTALADO EM RAMAL DE DESCARGA OU RAMAL DE ESGOTO SANITÁRIO. AF_12/2014</v>
          </cell>
          <cell r="C7417" t="str">
            <v>UN</v>
          </cell>
          <cell r="D7417">
            <v>14.02</v>
          </cell>
        </row>
        <row r="7418">
          <cell r="A7418">
            <v>89786</v>
          </cell>
          <cell r="B7418" t="str">
            <v>TE, PVC, SERIE NORMAL, ESGOTO PREDIAL, DN 75 X 75 MM, JUNTA ELÁSTICA, FORNECIDO E INSTALADO EM RAMAL DE DESCARGA OU RAMAL DE ESGOTO SANITÁRIO. AF_12/2014</v>
          </cell>
          <cell r="C7418" t="str">
            <v>UN</v>
          </cell>
          <cell r="D7418">
            <v>21.79</v>
          </cell>
        </row>
        <row r="7419">
          <cell r="A7419">
            <v>89787</v>
          </cell>
          <cell r="B7419" t="str">
            <v>JOELHO 45 GRAUS, CPVC, SOLDÁVEL, DN 42MM, INSTALADO EM PRUMADA DE ÁGUA  FORNECIMENTO E INSTALAÇÃO. AF_12/2014</v>
          </cell>
          <cell r="C7419" t="str">
            <v>UN</v>
          </cell>
          <cell r="D7419">
            <v>28.32</v>
          </cell>
        </row>
        <row r="7420">
          <cell r="A7420">
            <v>89788</v>
          </cell>
          <cell r="B7420" t="str">
            <v>JOELHO 90 GRAUS, CPVC, SOLDÁVEL, DN 54MM, INSTALADO EM PRUMADA DE ÁGUA  FORNECIMENTO E INSTALAÇÃO. AF_12/2014</v>
          </cell>
          <cell r="C7420" t="str">
            <v>UN</v>
          </cell>
          <cell r="D7420">
            <v>56.46</v>
          </cell>
        </row>
        <row r="7421">
          <cell r="A7421">
            <v>89789</v>
          </cell>
          <cell r="B7421" t="str">
            <v>JOELHO 45 GRAUS, CPVC, SOLDÁVEL, DN 54MM, INSTALADO EM PRUMADA DE ÁGUA  FORNECIMENTO E INSTALAÇÃO. AF_12/2014</v>
          </cell>
          <cell r="C7421" t="str">
            <v>UN</v>
          </cell>
          <cell r="D7421">
            <v>57.38</v>
          </cell>
        </row>
        <row r="7422">
          <cell r="A7422">
            <v>89790</v>
          </cell>
          <cell r="B7422" t="str">
            <v>JOELHO 90 GRAUS, CPVC, SOLDÁVEL, DN 73MM, INSTALADO EM PRUMADA DE ÁGUA  FORNECIMENTO E INSTALAÇÃO. AF_12/2014</v>
          </cell>
          <cell r="C7422" t="str">
            <v>UN</v>
          </cell>
          <cell r="D7422">
            <v>141.80000000000001</v>
          </cell>
        </row>
        <row r="7423">
          <cell r="A7423">
            <v>89791</v>
          </cell>
          <cell r="B7423" t="str">
            <v>JOELHO 45 GRAUS, CPVC, SOLDÁVEL, DN 73MM, INSTALADO EM PRUMADA DE ÁGUA  FORNECIMENTO E INSTALAÇÃO. AF_12/2014</v>
          </cell>
          <cell r="C7423" t="str">
            <v>UN</v>
          </cell>
          <cell r="D7423">
            <v>145.19999999999999</v>
          </cell>
        </row>
        <row r="7424">
          <cell r="A7424">
            <v>89792</v>
          </cell>
          <cell r="B7424" t="str">
            <v>JOELHO 90 GRAUS, CPVC, SOLDÁVEL, DN 89MM, INSTALADO EM PRUMADA DE ÁGUA  FORNECIMENTO E INSTALAÇÃO. AF_12/2014</v>
          </cell>
          <cell r="C7424" t="str">
            <v>UN</v>
          </cell>
          <cell r="D7424">
            <v>166.08</v>
          </cell>
        </row>
        <row r="7425">
          <cell r="A7425">
            <v>89793</v>
          </cell>
          <cell r="B7425" t="str">
            <v>JOELHO 45 GRAUS, CPVC, SOLDÁVEL, DN 89MM, INSTALADO EM PRUMADA DE ÁGUA  FORNECIMENTO E INSTALAÇÃO. AF_12/2014</v>
          </cell>
          <cell r="C7425" t="str">
            <v>UN</v>
          </cell>
          <cell r="D7425">
            <v>170.64</v>
          </cell>
        </row>
        <row r="7426">
          <cell r="A7426">
            <v>89794</v>
          </cell>
          <cell r="B7426" t="str">
            <v>LUVA, CPVC, SOLDÁVEL, DN 35MM, INSTALADO EM PRUMADA DE ÁGUA  FORNECIMENTO E INSTALAÇÃO. AF_12/2014</v>
          </cell>
          <cell r="C7426" t="str">
            <v>UN</v>
          </cell>
          <cell r="D7426">
            <v>12.6</v>
          </cell>
        </row>
        <row r="7427">
          <cell r="A7427">
            <v>89795</v>
          </cell>
          <cell r="B7427" t="str">
            <v>JUNÇÃO SIMPLES, PVC, SERIE NORMAL, ESGOTO PREDIAL, DN 75 X 75 MM, JUNTA ELÁSTICA, FORNECIDO E INSTALADO EM RAMAL DE DESCARGA OU RAMAL DE ESGOTO SANITÁRIO. AF_12/2014</v>
          </cell>
          <cell r="C7427" t="str">
            <v>UN</v>
          </cell>
          <cell r="D7427">
            <v>22.91</v>
          </cell>
        </row>
        <row r="7428">
          <cell r="A7428">
            <v>89796</v>
          </cell>
          <cell r="B7428" t="str">
            <v>TE, PVC, SERIE NORMAL, ESGOTO PREDIAL, DN 100 X 100 MM, JUNTA ELÁSTICA, FORNECIDO E INSTALADO EM RAMAL DE DESCARGA OU RAMAL DE ESGOTO SANITÁRIO. AF_12/2014</v>
          </cell>
          <cell r="C7428" t="str">
            <v>UN</v>
          </cell>
          <cell r="D7428">
            <v>27.04</v>
          </cell>
        </row>
        <row r="7429">
          <cell r="A7429">
            <v>89797</v>
          </cell>
          <cell r="B7429" t="str">
            <v>JUNÇÃO SIMPLES, PVC, SERIE NORMAL, ESGOTO PREDIAL, DN 100 X 100 MM, JUNTA ELÁSTICA, FORNECIDO E INSTALADO EM RAMAL DE DESCARGA OU RAMAL DE ESGOTO SANITÁRIO. AF_12/2014</v>
          </cell>
          <cell r="C7429" t="str">
            <v>UN</v>
          </cell>
          <cell r="D7429">
            <v>31.27</v>
          </cell>
        </row>
        <row r="7430">
          <cell r="A7430">
            <v>89798</v>
          </cell>
          <cell r="B7430" t="str">
            <v>TUBO PVC, SERIE NORMAL, ESGOTO PREDIAL, DN 50 MM, FORNECIDO E INSTALADO EM PRUMADA DE ESGOTO SANITÁRIO OU VENTILAÇÃO. AF_12/2014</v>
          </cell>
          <cell r="C7430" t="str">
            <v>M</v>
          </cell>
          <cell r="D7430">
            <v>6.91</v>
          </cell>
        </row>
        <row r="7431">
          <cell r="A7431">
            <v>89799</v>
          </cell>
          <cell r="B7431" t="str">
            <v>TUBO PVC, SERIE NORMAL, ESGOTO PREDIAL, DN 75 MM, FORNECIDO E INSTALADO EM PRUMADA DE ESGOTO SANITÁRIO OU VENTILAÇÃO. AF_12/2014</v>
          </cell>
          <cell r="C7431" t="str">
            <v>M</v>
          </cell>
          <cell r="D7431">
            <v>11.14</v>
          </cell>
        </row>
        <row r="7432">
          <cell r="A7432">
            <v>89800</v>
          </cell>
          <cell r="B7432" t="str">
            <v>TUBO PVC, SERIE NORMAL, ESGOTO PREDIAL, DN 100 MM, FORNECIDO E INSTALADO EM PRUMADA DE ESGOTO SANITÁRIO OU VENTILAÇÃO. AF_12/2014</v>
          </cell>
          <cell r="C7432" t="str">
            <v>M</v>
          </cell>
          <cell r="D7432">
            <v>14.11</v>
          </cell>
        </row>
        <row r="7433">
          <cell r="A7433">
            <v>89801</v>
          </cell>
          <cell r="B7433" t="str">
            <v>JOELHO 90 GRAUS, PVC, SERIE NORMAL, ESGOTO PREDIAL, DN 50 MM, JUNTA ELÁSTICA, FORNECIDO E INSTALADO EM PRUMADA DE ESGOTO SANITÁRIO OU VENTILAÇÃO. AF_12/2014</v>
          </cell>
          <cell r="C7433" t="str">
            <v>UN</v>
          </cell>
          <cell r="D7433">
            <v>4.45</v>
          </cell>
        </row>
        <row r="7434">
          <cell r="A7434">
            <v>89802</v>
          </cell>
          <cell r="B7434" t="str">
            <v>JOELHO 45 GRAUS, PVC, SERIE NORMAL, ESGOTO PREDIAL, DN 50 MM, JUNTA ELÁSTICA, FORNECIDO E INSTALADO EM PRUMADA DE ESGOTO SANITÁRIO OU VENTILAÇÃO. AF_12/2014</v>
          </cell>
          <cell r="C7434" t="str">
            <v>UN</v>
          </cell>
          <cell r="D7434">
            <v>4.97</v>
          </cell>
        </row>
        <row r="7435">
          <cell r="A7435">
            <v>89803</v>
          </cell>
          <cell r="B7435" t="str">
            <v>CURVA CURTA 90 GRAUS, PVC, SERIE NORMAL, ESGOTO PREDIAL, DN 50 MM, JUNTA ELÁSTICA, FORNECIDO E INSTALADO EM PRUMADA DE ESGOTO SANITÁRIO OU VENTILAÇÃO. AF_12/2014</v>
          </cell>
          <cell r="C7435" t="str">
            <v>UN</v>
          </cell>
          <cell r="D7435">
            <v>9.3699999999999992</v>
          </cell>
        </row>
        <row r="7436">
          <cell r="A7436">
            <v>89804</v>
          </cell>
          <cell r="B7436" t="str">
            <v>CURVA LONGA 90 GRAUS, PVC, SERIE NORMAL, ESGOTO PREDIAL, DN 50 MM, JUNTA ELÁSTICA, FORNECIDO E INSTALADO EM PRUMADA DE ESGOTO SANITÁRIO OU VENTILAÇÃO. AF_12/2014</v>
          </cell>
          <cell r="C7436" t="str">
            <v>UN</v>
          </cell>
          <cell r="D7436">
            <v>9.27</v>
          </cell>
        </row>
        <row r="7437">
          <cell r="A7437">
            <v>89805</v>
          </cell>
          <cell r="B7437" t="str">
            <v>JOELHO 90 GRAUS, PVC, SERIE NORMAL, ESGOTO PREDIAL, DN 75 MM, JUNTA ELÁSTICA, FORNECIDO E INSTALADO EM PRUMADA DE ESGOTO SANITÁRIO OU VENTILAÇÃO. AF_12/2014</v>
          </cell>
          <cell r="C7437" t="str">
            <v>UN</v>
          </cell>
          <cell r="D7437">
            <v>9.02</v>
          </cell>
        </row>
        <row r="7438">
          <cell r="A7438">
            <v>89806</v>
          </cell>
          <cell r="B7438" t="str">
            <v>JOELHO 45 GRAUS, PVC, SERIE NORMAL, ESGOTO PREDIAL, DN 75 MM, JUNTA ELÁSTICA, FORNECIDO E INSTALADO EM PRUMADA DE ESGOTO SANITÁRIO OU VENTILAÇÃO. AF_12/2014</v>
          </cell>
          <cell r="C7438" t="str">
            <v>UN</v>
          </cell>
          <cell r="D7438">
            <v>9.7799999999999994</v>
          </cell>
        </row>
        <row r="7439">
          <cell r="A7439">
            <v>89807</v>
          </cell>
          <cell r="B7439" t="str">
            <v>CURVA CURTA 90 GRAUS, PVC, SERIE NORMAL, ESGOTO PREDIAL, DN 75 MM, JUNTA ELÁSTICA, FORNECIDO E INSTALADO EM PRUMADA DE ESGOTO SANITÁRIO OU VENTILAÇÃO. AF_12/2014</v>
          </cell>
          <cell r="C7439" t="str">
            <v>UN</v>
          </cell>
          <cell r="D7439">
            <v>18.04</v>
          </cell>
        </row>
        <row r="7440">
          <cell r="A7440">
            <v>89808</v>
          </cell>
          <cell r="B7440" t="str">
            <v>CURVA LONGA 90 GRAUS, PVC, SERIE NORMAL, ESGOTO PREDIAL, DN 75 MM, JUNTA ELÁSTICA, FORNECIDO E INSTALADO EM PRUMADA DE ESGOTO SANITÁRIO OU VENTILAÇÃO. AF_12/2014</v>
          </cell>
          <cell r="C7440" t="str">
            <v>UN</v>
          </cell>
          <cell r="D7440">
            <v>25.07</v>
          </cell>
        </row>
        <row r="7441">
          <cell r="A7441">
            <v>89809</v>
          </cell>
          <cell r="B7441" t="str">
            <v>JOELHO 90 GRAUS, PVC, SERIE NORMAL, ESGOTO PREDIAL, DN 100 MM, JUNTA ELÁSTICA, FORNECIDO E INSTALADO EM PRUMADA DE ESGOTO SANITÁRIO OU VENTILAÇÃO. AF_12/2014</v>
          </cell>
          <cell r="C7441" t="str">
            <v>UN</v>
          </cell>
          <cell r="D7441">
            <v>12.37</v>
          </cell>
        </row>
        <row r="7442">
          <cell r="A7442">
            <v>89810</v>
          </cell>
          <cell r="B7442" t="str">
            <v>JOELHO 45 GRAUS, PVC, SERIE NORMAL, ESGOTO PREDIAL, DN 100 MM, JUNTA ELÁSTICA, FORNECIDO E INSTALADO EM PRUMADA DE ESGOTO SANITÁRIO OU VENTILAÇÃO. AF_12/2014</v>
          </cell>
          <cell r="C7442" t="str">
            <v>UN</v>
          </cell>
          <cell r="D7442">
            <v>12.43</v>
          </cell>
        </row>
        <row r="7443">
          <cell r="A7443">
            <v>89811</v>
          </cell>
          <cell r="B7443" t="str">
            <v>CURVA CURTA 90 GRAUS, PVC, SERIE NORMAL, ESGOTO PREDIAL, DN 100 MM, JUNTA ELÁSTICA, FORNECIDO E INSTALADO EM PRUMADA DE ESGOTO SANITÁRIO OU VENTILAÇÃO. AF_12/2014</v>
          </cell>
          <cell r="C7443" t="str">
            <v>UN</v>
          </cell>
          <cell r="D7443">
            <v>20.82</v>
          </cell>
        </row>
        <row r="7444">
          <cell r="A7444">
            <v>89812</v>
          </cell>
          <cell r="B7444" t="str">
            <v>CURVA LONGA 90 GRAUS, PVC, SERIE NORMAL, ESGOTO PREDIAL, DN 100 MM, JUNTA ELÁSTICA, FORNECIDO E INSTALADO EM PRUMADA DE ESGOTO SANITÁRIO OU VENTILAÇÃO. AF_12/2014</v>
          </cell>
          <cell r="C7444" t="str">
            <v>UN</v>
          </cell>
          <cell r="D7444">
            <v>39.28</v>
          </cell>
        </row>
        <row r="7445">
          <cell r="A7445">
            <v>89813</v>
          </cell>
          <cell r="B7445" t="str">
            <v>LUVA SIMPLES, PVC, SERIE NORMAL, ESGOTO PREDIAL, DN 50 MM, JUNTA ELÁSTICA, FORNECIDO E INSTALADO EM PRUMADA DE ESGOTO SANITÁRIO OU VENTILAÇÃO. AF_12/2014</v>
          </cell>
          <cell r="C7445" t="str">
            <v>UN</v>
          </cell>
          <cell r="D7445">
            <v>4.6500000000000004</v>
          </cell>
        </row>
        <row r="7446">
          <cell r="A7446">
            <v>89814</v>
          </cell>
          <cell r="B7446" t="str">
            <v>LUVA DE CORRER, PVC, SERIE NORMAL, ESGOTO PREDIAL, DN 50 MM, JUNTA ELÁSTICA, FORNECIDO E INSTALADO EM PRUMADA DE ESGOTO SANITÁRIO OU VENTILAÇÃO. AF_12/2014</v>
          </cell>
          <cell r="C7446" t="str">
            <v>UN</v>
          </cell>
          <cell r="D7446">
            <v>9.44</v>
          </cell>
        </row>
        <row r="7447">
          <cell r="A7447">
            <v>89815</v>
          </cell>
          <cell r="B7447" t="str">
            <v>LUVA DE CORRER, CPVC, SOLDÁVEL, DN 35MM, INSTALADO EM PRUMADA DE ÁGUA  FORNECIMENTO E INSTALAÇÃO. AF_12/2014</v>
          </cell>
          <cell r="C7447" t="str">
            <v>UN</v>
          </cell>
          <cell r="D7447">
            <v>21.96</v>
          </cell>
        </row>
        <row r="7448">
          <cell r="A7448">
            <v>89816</v>
          </cell>
          <cell r="B7448" t="str">
            <v>UNIÃO, CPVC, SOLDÁVEL, DN35MM, INSTALADO EM PRUMADA DE ÁGUA  FORNECIMENTO E INSTALAÇÃO. AF_12/2014</v>
          </cell>
          <cell r="C7448" t="str">
            <v>UN</v>
          </cell>
          <cell r="D7448">
            <v>32</v>
          </cell>
        </row>
        <row r="7449">
          <cell r="A7449">
            <v>89817</v>
          </cell>
          <cell r="B7449" t="str">
            <v>LUVA SIMPLES, PVC, SERIE NORMAL, ESGOTO PREDIAL, DN 75 MM, JUNTA ELÁSTICA, FORNECIDO E INSTALADO EM PRUMADA DE ESGOTO SANITÁRIO OU VENTILAÇÃO. AF_12/2014</v>
          </cell>
          <cell r="C7449" t="str">
            <v>UN</v>
          </cell>
          <cell r="D7449">
            <v>8.15</v>
          </cell>
        </row>
        <row r="7450">
          <cell r="A7450">
            <v>89818</v>
          </cell>
          <cell r="B7450" t="str">
            <v>CONECTOR, CPVC, SOLDÁVEL, DN 35MM X 1 1/4, INSTALADO EM PRUMADA DE ÁGUA  FORNECIMENTO E INSTALAÇÃO. AF_12/2014</v>
          </cell>
          <cell r="C7450" t="str">
            <v>UN</v>
          </cell>
          <cell r="D7450">
            <v>131.32</v>
          </cell>
        </row>
        <row r="7451">
          <cell r="A7451">
            <v>89819</v>
          </cell>
          <cell r="B7451" t="str">
            <v>LUVA DE CORRER, PVC, SERIE NORMAL, ESGOTO PREDIAL, DN 75 MM, JUNTA ELÁSTICA, FORNECIDO E INSTALADO EM PRUMADA DE ESGOTO SANITÁRIO OU VENTILAÇÃO. AF_12/2014</v>
          </cell>
          <cell r="C7451" t="str">
            <v>UN</v>
          </cell>
          <cell r="D7451">
            <v>11.52</v>
          </cell>
        </row>
        <row r="7452">
          <cell r="A7452">
            <v>89820</v>
          </cell>
          <cell r="B7452" t="str">
            <v>BUCHA DE REDUÇÃO, CPVC, SOLDÁVEL, DN35MM X 28MM, INSTALADO EM PRUMADA DE ÁGUA  FORNECIMENTO E INSTALAÇÃO. AF_12/2014</v>
          </cell>
          <cell r="C7452" t="str">
            <v>UN</v>
          </cell>
          <cell r="D7452">
            <v>23.98</v>
          </cell>
        </row>
        <row r="7453">
          <cell r="A7453">
            <v>89821</v>
          </cell>
          <cell r="B7453" t="str">
            <v>LUVA SIMPLES, PVC, SERIE NORMAL, ESGOTO PREDIAL, DN 100 MM, JUNTA ELÁSTICA, FORNECIDO E INSTALADO EM PRUMADA DE ESGOTO SANITÁRIO OU VENTILAÇÃO. AF_12/2014</v>
          </cell>
          <cell r="C7453" t="str">
            <v>UN</v>
          </cell>
          <cell r="D7453">
            <v>10.16</v>
          </cell>
        </row>
        <row r="7454">
          <cell r="A7454">
            <v>89822</v>
          </cell>
          <cell r="B7454" t="str">
            <v>LUVA, CPVC, SOLDÁVEL, DN 42MM, INSTALADO EM PRUMADA DE ÁGUA  FORNECIMENTO E INSTALAÇÃO. AF_12/2014</v>
          </cell>
          <cell r="C7454" t="str">
            <v>UN</v>
          </cell>
          <cell r="D7454">
            <v>16.690000000000001</v>
          </cell>
        </row>
        <row r="7455">
          <cell r="A7455">
            <v>89823</v>
          </cell>
          <cell r="B7455" t="str">
            <v>LUVA DE CORRER, PVC, SERIE NORMAL, ESGOTO PREDIAL, DN 100 MM, JUNTA ELÁSTICA, FORNECIDO E INSTALADO EM PRUMADA DE ESGOTO SANITÁRIO OU VENTILAÇÃO. AF_12/2014</v>
          </cell>
          <cell r="C7455" t="str">
            <v>UN</v>
          </cell>
          <cell r="D7455">
            <v>16.899999999999999</v>
          </cell>
        </row>
        <row r="7456">
          <cell r="A7456">
            <v>89824</v>
          </cell>
          <cell r="B7456" t="str">
            <v>LUVA DE CORRER, CPVC, SOLDÁVEL, DN 42MM, INSTALADO EM PRUMADA DE ÁGUA  FORNECIMENTO E INSTALAÇÃO. AF_12/2014</v>
          </cell>
          <cell r="C7456" t="str">
            <v>UN</v>
          </cell>
          <cell r="D7456">
            <v>30.03</v>
          </cell>
        </row>
        <row r="7457">
          <cell r="A7457">
            <v>89825</v>
          </cell>
          <cell r="B7457" t="str">
            <v>TE, PVC, SERIE NORMAL, ESGOTO PREDIAL, DN 50 X 50 MM, JUNTA ELÁSTICA, FORNECIDO E INSTALADO EM PRUMADA DE ESGOTO SANITÁRIO OU VENTILAÇÃO. AF_12/2014</v>
          </cell>
          <cell r="C7457" t="str">
            <v>UN</v>
          </cell>
          <cell r="D7457">
            <v>9.67</v>
          </cell>
        </row>
        <row r="7458">
          <cell r="A7458">
            <v>89826</v>
          </cell>
          <cell r="B7458" t="str">
            <v>LUVA DE TRANSIÇÃO, CPVC, SOLDÁVEL, DN42MM X 1.1/2, INSTALADO EM PRUMADA DE ÁGUA  FORNECIMENTO E INSTALAÇÃO. AF_12/2014</v>
          </cell>
          <cell r="C7458" t="str">
            <v>UN</v>
          </cell>
          <cell r="D7458">
            <v>133.88999999999999</v>
          </cell>
        </row>
        <row r="7459">
          <cell r="A7459">
            <v>89827</v>
          </cell>
          <cell r="B7459" t="str">
            <v>JUNÇÃO SIMPLES, PVC, SERIE NORMAL, ESGOTO PREDIAL, DN 50 X 50 MM, JUNTA ELÁSTICA, FORNECIDO E INSTALADO EM PRUMADA DE ESGOTO SANITÁRIO OU VENTILAÇÃO. AF_12/2014</v>
          </cell>
          <cell r="C7459" t="str">
            <v>UN</v>
          </cell>
          <cell r="D7459">
            <v>10.48</v>
          </cell>
        </row>
        <row r="7460">
          <cell r="A7460">
            <v>89828</v>
          </cell>
          <cell r="B7460" t="str">
            <v>UNIÃO, CPVC, SOLDÁVEL, DN42MM, INSTALADO EM PRUMADA DE ÁGUA  FORNECIMENTO E INSTALAÇÃO. AF_12/2014</v>
          </cell>
          <cell r="C7460" t="str">
            <v>UN</v>
          </cell>
          <cell r="D7460">
            <v>46.49</v>
          </cell>
        </row>
        <row r="7461">
          <cell r="A7461">
            <v>89829</v>
          </cell>
          <cell r="B7461" t="str">
            <v>TE, PVC, SERIE NORMAL, ESGOTO PREDIAL, DN 75 X 75 MM, JUNTA ELÁSTICA, FORNECIDO E INSTALADO EM PRUMADA DE ESGOTO SANITÁRIO OU VENTILAÇÃO. AF_12/2014</v>
          </cell>
          <cell r="C7461" t="str">
            <v>UN</v>
          </cell>
          <cell r="D7461">
            <v>17.27</v>
          </cell>
        </row>
        <row r="7462">
          <cell r="A7462">
            <v>89830</v>
          </cell>
          <cell r="B7462" t="str">
            <v>JUNÇÃO SIMPLES, PVC, SERIE NORMAL, ESGOTO PREDIAL, DN 75 X 75 MM, JUNTA ELÁSTICA, FORNECIDO E INSTALADO EM PRUMADA DE ESGOTO SANITÁRIO OU VENTILAÇÃO. AF_12/2014</v>
          </cell>
          <cell r="C7462" t="str">
            <v>UN</v>
          </cell>
          <cell r="D7462">
            <v>18.39</v>
          </cell>
        </row>
        <row r="7463">
          <cell r="A7463">
            <v>89831</v>
          </cell>
          <cell r="B7463" t="str">
            <v>CONECTOR, CPVC, SOLDÁVEL, DN 42MM X 1.1/2, INSTALADO EM PRUMADA DE ÁGUA  FORNECIMENTO E INSTALAÇÃO. AF_12/2014</v>
          </cell>
          <cell r="C7463" t="str">
            <v>UN</v>
          </cell>
          <cell r="D7463">
            <v>160.37</v>
          </cell>
        </row>
        <row r="7464">
          <cell r="A7464">
            <v>89832</v>
          </cell>
          <cell r="B7464" t="str">
            <v>BUCHA DE REDUÇÃO, CPVC, SOLDÁVEL, DN 42MM X 22MM, INSTALADO EM RAMAL DE DISTRIBUIÇÃO DE ÁGUA - FORNECIMENTO E INSTALAÇÃO. AF_12/2014</v>
          </cell>
          <cell r="C7464" t="str">
            <v>UN</v>
          </cell>
          <cell r="D7464">
            <v>31.55</v>
          </cell>
        </row>
        <row r="7465">
          <cell r="A7465">
            <v>89833</v>
          </cell>
          <cell r="B7465" t="str">
            <v>TE, PVC, SERIE NORMAL, ESGOTO PREDIAL, DN 100 X 100 MM, JUNTA ELÁSTICA, FORNECIDO E INSTALADO EM PRUMADA DE ESGOTO SANITÁRIO OU VENTILAÇÃO. AF_12/2014</v>
          </cell>
          <cell r="C7465" t="str">
            <v>UN</v>
          </cell>
          <cell r="D7465">
            <v>21.57</v>
          </cell>
        </row>
        <row r="7466">
          <cell r="A7466">
            <v>89834</v>
          </cell>
          <cell r="B7466" t="str">
            <v>JUNÇÃO SIMPLES, PVC, SERIE NORMAL, ESGOTO PREDIAL, DN 100 X 100 MM, JUNTA ELÁSTICA, FORNECIDO E INSTALADO EM PRUMADA DE ESGOTO SANITÁRIO OU VENTILAÇÃO. AF_12/2014</v>
          </cell>
          <cell r="C7466" t="str">
            <v>UN</v>
          </cell>
          <cell r="D7466">
            <v>25.8</v>
          </cell>
        </row>
        <row r="7467">
          <cell r="A7467">
            <v>89835</v>
          </cell>
          <cell r="B7467" t="str">
            <v>LUVA, CPVC, SOLDÁVEL, DN 54MM, INSTALADO EM PRUMADA DE ÁGUA  FORNECIMENTO E INSTALAÇÃO. AF_12/2014</v>
          </cell>
          <cell r="C7467" t="str">
            <v>UN</v>
          </cell>
          <cell r="D7467">
            <v>30.71</v>
          </cell>
        </row>
        <row r="7468">
          <cell r="A7468">
            <v>89836</v>
          </cell>
          <cell r="B7468" t="str">
            <v>LUVA DE TRANSIÇÃO, CPVC, SOLDÁVEL, DN 54MM X 2, INSTALADO EM PRUMADA DE ÁGUA  FORNECIMENTO E INSTALAÇÃO. AF_12/2014</v>
          </cell>
          <cell r="C7468" t="str">
            <v>UN</v>
          </cell>
          <cell r="D7468">
            <v>216.85</v>
          </cell>
        </row>
        <row r="7469">
          <cell r="A7469">
            <v>89837</v>
          </cell>
          <cell r="B7469" t="str">
            <v>UNIÃO, CPVC, SOLDÁVEL, DN 54MM, INSTALADO EM PRUMADA DE ÁGUA  FORNECIMENTO E INSTALAÇÃO. AF_12/2014</v>
          </cell>
          <cell r="C7469" t="str">
            <v>UN</v>
          </cell>
          <cell r="D7469">
            <v>107.09</v>
          </cell>
        </row>
        <row r="7470">
          <cell r="A7470">
            <v>89838</v>
          </cell>
          <cell r="B7470" t="str">
            <v>LUVA, CPVC, SOLDÁVEL, DN 73MM, INSTALADO EM PRUMADA DE ÁGUA  FORNECIMENTO E INSTALAÇÃO. AF_12/2014</v>
          </cell>
          <cell r="C7470" t="str">
            <v>UN</v>
          </cell>
          <cell r="D7470">
            <v>116.76</v>
          </cell>
        </row>
        <row r="7471">
          <cell r="A7471">
            <v>89839</v>
          </cell>
          <cell r="B7471" t="str">
            <v>UNIÃO, CPVC, SOLDÁVEL, DN 73MM, INSTALADO EM PRUMADA DE ÁGUA  FORNECIMENTO E INSTALAÇÃO. AF_12/2014</v>
          </cell>
          <cell r="C7471" t="str">
            <v>UN</v>
          </cell>
          <cell r="D7471">
            <v>155.16999999999999</v>
          </cell>
        </row>
        <row r="7472">
          <cell r="A7472">
            <v>89840</v>
          </cell>
          <cell r="B7472" t="str">
            <v>LUVA, CPVC, SOLDÁVEL, DN 89MM, INSTALADO EM PRUMADA DE ÁGUA  FORNECIMENTO E INSTALAÇÃO. AF_12/2014</v>
          </cell>
          <cell r="C7472" t="str">
            <v>UN</v>
          </cell>
          <cell r="D7472">
            <v>133.47999999999999</v>
          </cell>
        </row>
        <row r="7473">
          <cell r="A7473">
            <v>89841</v>
          </cell>
          <cell r="B7473" t="str">
            <v>UNIÃO, CPVC, SOLDÁVEL, DN 89MM, INSTALADO EM PRUMADA DE ÁGUA  FORNECIMENTO E INSTALAÇÃO. AF_12/2014</v>
          </cell>
          <cell r="C7473" t="str">
            <v>UN</v>
          </cell>
          <cell r="D7473">
            <v>227.84</v>
          </cell>
        </row>
        <row r="7474">
          <cell r="A7474">
            <v>89842</v>
          </cell>
          <cell r="B7474" t="str">
            <v>TÊ, CPVC, SOLDÁVEL, DN 35MM, INSTALADO EM PRUMADA DE ÁGUA  FORNECIMENTO E INSTALAÇÃO. AF_12/2014</v>
          </cell>
          <cell r="C7474" t="str">
            <v>UN</v>
          </cell>
          <cell r="D7474">
            <v>35.29</v>
          </cell>
        </row>
        <row r="7475">
          <cell r="A7475">
            <v>89843</v>
          </cell>
          <cell r="B7475" t="str">
            <v>BATE-ESTACAS POR GRAVIDADE, POTÊNCIA DE 160 HP, PESO DO MARTELO ATÉ 3 TONELADAS - CHP DIURNO. AF_11/2014</v>
          </cell>
          <cell r="C7475" t="str">
            <v>CHP</v>
          </cell>
          <cell r="D7475">
            <v>130.34</v>
          </cell>
        </row>
        <row r="7476">
          <cell r="A7476">
            <v>89844</v>
          </cell>
          <cell r="B7476" t="str">
            <v>TE, CPVC, SOLDÁVEL, DN  42MM, INSTALADO EM PRUMADA DE ÁGUA  FORNECIMENTO E INSTALAÇÃO. AF_12/2014</v>
          </cell>
          <cell r="C7476" t="str">
            <v>UN</v>
          </cell>
          <cell r="D7476">
            <v>45.13</v>
          </cell>
        </row>
        <row r="7477">
          <cell r="A7477">
            <v>89845</v>
          </cell>
          <cell r="B7477" t="str">
            <v>TÊ, CPVC, SOLDÁVEL, DN 54 MM, INSTALADO EM PRUMADA DE ÁGUA  FORNECIMENTO E INSTALAÇÃO. AF_12/2014</v>
          </cell>
          <cell r="C7477" t="str">
            <v>UN</v>
          </cell>
          <cell r="D7477">
            <v>70.78</v>
          </cell>
        </row>
        <row r="7478">
          <cell r="A7478">
            <v>89846</v>
          </cell>
          <cell r="B7478" t="str">
            <v>TÊ, CPVC, SOLDÁVEL, DN 73MM, INSTALADO EM PRUMADA DE ÁGUA  FORNECIMENTO E INSTALAÇÃO. AF_12/2014</v>
          </cell>
          <cell r="C7478" t="str">
            <v>UN</v>
          </cell>
          <cell r="D7478">
            <v>161.84</v>
          </cell>
        </row>
        <row r="7479">
          <cell r="A7479">
            <v>89847</v>
          </cell>
          <cell r="B7479" t="str">
            <v>TÊ, CPVC, SOLDÁVEL, DN 89MM, INSTALADO EM PRUMADA DE ÁGUA  FORNECIMENTO E INSTALAÇÃO. AF_12/2014</v>
          </cell>
          <cell r="C7479" t="str">
            <v>UN</v>
          </cell>
          <cell r="D7479">
            <v>198.14</v>
          </cell>
        </row>
        <row r="7480">
          <cell r="A7480">
            <v>89848</v>
          </cell>
          <cell r="B7480" t="str">
            <v>TUBO PVC, SERIE NORMAL, ESGOTO PREDIAL, DN 100 MM, FORNECIDO E INSTALADO EM SUBCOLETOR AÉREO DE ESGOTO SANITÁRIO. AF_12/2014</v>
          </cell>
          <cell r="C7480" t="str">
            <v>M</v>
          </cell>
          <cell r="D7480">
            <v>17.940000000000001</v>
          </cell>
        </row>
        <row r="7481">
          <cell r="A7481">
            <v>89849</v>
          </cell>
          <cell r="B7481" t="str">
            <v>TUBO PVC, SERIE NORMAL, ESGOTO PREDIAL, DN 150 MM, FORNECIDO E INSTALADO EM SUBCOLETOR AÉREO DE ESGOTO SANITÁRIO. AF_12/2014</v>
          </cell>
          <cell r="C7481" t="str">
            <v>M</v>
          </cell>
          <cell r="D7481">
            <v>32.06</v>
          </cell>
        </row>
        <row r="7482">
          <cell r="A7482">
            <v>89850</v>
          </cell>
          <cell r="B7482" t="str">
            <v>JOELHO 90 GRAUS, PVC, SERIE NORMAL, ESGOTO PREDIAL, DN 100 MM, JUNTA ELÁSTICA, FORNECIDO E INSTALADO EM SUBCOLETOR AÉREO DE ESGOTO SANITÁRIO. AF_12/2014</v>
          </cell>
          <cell r="C7482" t="str">
            <v>UN</v>
          </cell>
          <cell r="D7482">
            <v>16.23</v>
          </cell>
        </row>
        <row r="7483">
          <cell r="A7483">
            <v>89851</v>
          </cell>
          <cell r="B7483" t="str">
            <v>JOELHO 45 GRAUS, PVC, SERIE NORMAL, ESGOTO PREDIAL, DN 100 MM, JUNTA ELÁSTICA, FORNECIDO E INSTALADO EM SUBCOLETOR AÉREO DE ESGOTO SANITÁRIO. AF_12/2014</v>
          </cell>
          <cell r="C7483" t="str">
            <v>UN</v>
          </cell>
          <cell r="D7483">
            <v>16.29</v>
          </cell>
        </row>
        <row r="7484">
          <cell r="A7484">
            <v>89852</v>
          </cell>
          <cell r="B7484" t="str">
            <v>CURVA CURTA 90 GRAUS, PVC, SERIE NORMAL, ESGOTO PREDIAL, DN 100 MM, JUNTA ELÁSTICA, FORNECIDO E INSTALADO EM SUBCOLETOR AÉREO DE ESGOTO SANITÁRIO. AF_12/2014</v>
          </cell>
          <cell r="C7484" t="str">
            <v>UN</v>
          </cell>
          <cell r="D7484">
            <v>24.68</v>
          </cell>
        </row>
        <row r="7485">
          <cell r="A7485">
            <v>89853</v>
          </cell>
          <cell r="B7485" t="str">
            <v>CURVA LONGA 90 GRAUS, PVC, SERIE NORMAL, ESGOTO PREDIAL, DN 100 MM, JUNTA ELÁSTICA, FORNECIDO E INSTALADO EM SUBCOLETOR AÉREO DE ESGOTO SANITÁRIO. AF_12/2014</v>
          </cell>
          <cell r="C7485" t="str">
            <v>UN</v>
          </cell>
          <cell r="D7485">
            <v>43.14</v>
          </cell>
        </row>
        <row r="7486">
          <cell r="A7486">
            <v>89854</v>
          </cell>
          <cell r="B7486" t="str">
            <v>JOELHO 90 GRAUS, PVC, SERIE NORMAL, ESGOTO PREDIAL, DN 150 MM, JUNTA ELÁSTICA, FORNECIDO E INSTALADO EM SUBCOLETOR AÉREO DE ESGOTO SANITÁRIO. AF_12/2014</v>
          </cell>
          <cell r="C7486" t="str">
            <v>UN</v>
          </cell>
          <cell r="D7486">
            <v>47.71</v>
          </cell>
        </row>
        <row r="7487">
          <cell r="A7487">
            <v>89855</v>
          </cell>
          <cell r="B7487" t="str">
            <v>JOELHO 45 GRAUS, PVC, SERIE NORMAL, ESGOTO PREDIAL, DN 150 MM, JUNTA ELÁSTICA, FORNECIDO E INSTALADO EM SUBCOLETOR AÉREO DE ESGOTO SANITÁRIO. AF_12/2014</v>
          </cell>
          <cell r="C7487" t="str">
            <v>UN</v>
          </cell>
          <cell r="D7487">
            <v>50.89</v>
          </cell>
        </row>
        <row r="7488">
          <cell r="A7488">
            <v>89856</v>
          </cell>
          <cell r="B7488" t="str">
            <v>LUVA SIMPLES, PVC, SERIE NORMAL, ESGOTO PREDIAL, DN 100 MM, JUNTA ELÁSTICA, FORNECIDO E INSTALADO EM SUBCOLETOR AÉREO DE ESGOTO SANITÁRIO. AF_12/2014</v>
          </cell>
          <cell r="C7488" t="str">
            <v>UN</v>
          </cell>
          <cell r="D7488">
            <v>12.74</v>
          </cell>
        </row>
        <row r="7489">
          <cell r="A7489">
            <v>89857</v>
          </cell>
          <cell r="B7489" t="str">
            <v>LUVA DE CORRER, PVC, SERIE NORMAL, ESGOTO PREDIAL, DN 100 MM, JUNTA ELÁSTICA, FORNECIDO E INSTALADO EM SUBCOLETOR AÉREO DE ESGOTO SANITÁRIO. AF_12/2014</v>
          </cell>
          <cell r="C7489" t="str">
            <v>UN</v>
          </cell>
          <cell r="D7489">
            <v>19.48</v>
          </cell>
        </row>
        <row r="7490">
          <cell r="A7490">
            <v>89859</v>
          </cell>
          <cell r="B7490" t="str">
            <v>LUVA DE CORRER, PVC, SERIE NORMAL, ESGOTO PREDIAL, DN 150 MM, JUNTA ELÁSTICA, FORNECIDO E INSTALADO EM SUBCOLETOR AÉREO DE ESGOTO SANITÁRIO. AF_12/2014</v>
          </cell>
          <cell r="C7490" t="str">
            <v>UN</v>
          </cell>
          <cell r="D7490">
            <v>43.01</v>
          </cell>
        </row>
        <row r="7491">
          <cell r="A7491">
            <v>89860</v>
          </cell>
          <cell r="B7491" t="str">
            <v>TE, PVC, SERIE NORMAL, ESGOTO PREDIAL, DN 100 X 100 MM, JUNTA ELÁSTICA, FORNECIDO E INSTALADO EM SUBCOLETOR AÉREO DE ESGOTO SANITÁRIO. AF_12/2014</v>
          </cell>
          <cell r="C7491" t="str">
            <v>UN</v>
          </cell>
          <cell r="D7491">
            <v>26.72</v>
          </cell>
        </row>
        <row r="7492">
          <cell r="A7492">
            <v>89861</v>
          </cell>
          <cell r="B7492" t="str">
            <v>JUNÇÃO SIMPLES, PVC, SERIE NORMAL, ESGOTO PREDIAL, DN 100 X 100 MM, JUNTA ELÁSTICA, FORNECIDO E INSTALADO EM SUBCOLETOR AÉREO DE ESGOTO SANITÁRIO. AF_12/2014</v>
          </cell>
          <cell r="C7492" t="str">
            <v>UN</v>
          </cell>
          <cell r="D7492">
            <v>30.95</v>
          </cell>
        </row>
        <row r="7493">
          <cell r="A7493">
            <v>89862</v>
          </cell>
          <cell r="B7493" t="str">
            <v>TE, PVC, SERIE NORMAL, ESGOTO PREDIAL, DN 150 X 150 MM, JUNTA ELÁSTICA, FORNECIDO E INSTALADO EM SUBCOLETOR AÉREO DE ESGOTO SANITÁRIO. AF_12/2014</v>
          </cell>
          <cell r="C7493" t="str">
            <v>UN</v>
          </cell>
          <cell r="D7493">
            <v>77.72</v>
          </cell>
        </row>
        <row r="7494">
          <cell r="A7494">
            <v>89863</v>
          </cell>
          <cell r="B7494" t="str">
            <v>JUNÇÃO SIMPLES, PVC, SERIE NORMAL, ESGOTO PREDIAL, DN 150 X 150 MM, JUNTA ELÁSTICA, FORNECIDO E INSTALADO EM SUBCOLETOR AÉREO DE ESGOTO SANITÁRIO. AF_12/2014</v>
          </cell>
          <cell r="C7494" t="str">
            <v>UN</v>
          </cell>
          <cell r="D7494">
            <v>126.4</v>
          </cell>
        </row>
        <row r="7495">
          <cell r="A7495">
            <v>89865</v>
          </cell>
          <cell r="B7495" t="str">
            <v>TUBO, PVC, SOLDÁVEL, DN 25MM, INSTALADO EM DRENO DE AR-CONDICIONADO - FORNECIMENTO E INSTALAÇÃO. AF_12/2014</v>
          </cell>
          <cell r="C7495" t="str">
            <v>M</v>
          </cell>
          <cell r="D7495">
            <v>9.39</v>
          </cell>
        </row>
        <row r="7496">
          <cell r="A7496">
            <v>89866</v>
          </cell>
          <cell r="B7496" t="str">
            <v>JOELHO 90 GRAUS, PVC, SOLDÁVEL, DN 25MM, INSTALADO EM DRENO DE AR-CONDICIONADO - FORNECIMENTO E INSTALAÇÃO. AF_12/2014</v>
          </cell>
          <cell r="C7496" t="str">
            <v>UN</v>
          </cell>
          <cell r="D7496">
            <v>3.47</v>
          </cell>
        </row>
        <row r="7497">
          <cell r="A7497">
            <v>89867</v>
          </cell>
          <cell r="B7497" t="str">
            <v>JOELHO 45 GRAUS, PVC, SOLDÁVEL, DN 25MM, INSTALADO EM DRENO DE AR-CONDICIONADO - FORNECIMENTO E INSTALAÇÃO. AF_12/2014</v>
          </cell>
          <cell r="C7497" t="str">
            <v>UN</v>
          </cell>
          <cell r="D7497">
            <v>3.9</v>
          </cell>
        </row>
        <row r="7498">
          <cell r="A7498">
            <v>89868</v>
          </cell>
          <cell r="B7498" t="str">
            <v>LUVA, PVC, SOLDÁVEL, DN 25MM, INSTALADO EM DRENO DE AR-CONDICIONADO - FORNECIMENTO E INSTALAÇÃO. AF_12/2014</v>
          </cell>
          <cell r="C7498" t="str">
            <v>UN</v>
          </cell>
          <cell r="D7498">
            <v>2.5499999999999998</v>
          </cell>
        </row>
        <row r="7499">
          <cell r="A7499">
            <v>89869</v>
          </cell>
          <cell r="B7499" t="str">
            <v>TE, PVC, SOLDÁVEL, DN 25MM, INSTALADO EM DRENO DE AR-CONDICIONADO - FORNECIMENTO E INSTALAÇÃO. AF_12/2014</v>
          </cell>
          <cell r="C7499" t="str">
            <v>UN</v>
          </cell>
          <cell r="D7499">
            <v>5.39</v>
          </cell>
        </row>
        <row r="7500">
          <cell r="A7500">
            <v>89870</v>
          </cell>
          <cell r="B7500" t="str">
            <v>CAMINHÃO BASCULANTE 14 M3, COM CAVALO MECÂNICO DE CAPACIDADE MÁXIMA DE TRAÇÃO COMBINADO DE 36000 KG, POTÊNCIA 286 CV, INCLUSIVE SEMIREBOQUE COM CAÇAMBA METÁLICA - DEPRECIAÇÃO. AF_12/2014</v>
          </cell>
          <cell r="C7500" t="str">
            <v>H</v>
          </cell>
          <cell r="D7500">
            <v>15.91</v>
          </cell>
        </row>
        <row r="7501">
          <cell r="A7501">
            <v>89871</v>
          </cell>
          <cell r="B7501" t="str">
            <v>CAMINHÃO BASCULANTE 14 M3, COM CAVALO MECÂNICO DE CAPACIDADE MÁXIMA DE TRAÇÃO COMBINADO DE 36000 KG, POTÊNCIA 286 CV, INCLUSIVE SEMIREBOQUE COM CAÇAMBA METÁLICA - JUROS. AF_12/2014</v>
          </cell>
          <cell r="C7501" t="str">
            <v>H</v>
          </cell>
          <cell r="D7501">
            <v>5.56</v>
          </cell>
        </row>
        <row r="7502">
          <cell r="A7502">
            <v>89872</v>
          </cell>
          <cell r="B7502" t="str">
            <v>CAMINHÃO BASCULANTE 14 M3, COM CAVALO MECÂNICO DE CAPACIDADE MÁXIMA DE TRAÇÃO COMBINADO DE 36000 KG, POTÊNCIA 286 CV, INCLUSIVE SEMIREBOQUE COM CAÇAMBA METÁLICA - IMPOSTOS E SEGUROS. AF_12/2014</v>
          </cell>
          <cell r="C7502" t="str">
            <v>H</v>
          </cell>
          <cell r="D7502">
            <v>1.1399999999999999</v>
          </cell>
        </row>
        <row r="7503">
          <cell r="A7503">
            <v>89873</v>
          </cell>
          <cell r="B7503" t="str">
            <v>CAMINHÃO BASCULANTE 14 M3, COM CAVALO MECÂNICO DE CAPACIDADE MÁXIMA DE TRAÇÃO COMBINADO DE 36000 KG, POTÊNCIA 286 CV, INCLUSIVE SEMIREBOQUE COM CAÇAMBA METÁLICA - MANUTENÇÃO. AF_12/2014</v>
          </cell>
          <cell r="C7503" t="str">
            <v>H</v>
          </cell>
          <cell r="D7503">
            <v>29.84</v>
          </cell>
        </row>
        <row r="7504">
          <cell r="A7504">
            <v>89874</v>
          </cell>
          <cell r="B7504" t="str">
            <v>CAMINHÃO BASCULANTE 14 M3, COM CAVALO MECÂNICO DE CAPACIDADE MÁXIMA DE TRAÇÃO COMBINADO DE 36000 KG, POTÊNCIA 286 CV, INCLUSIVE SEMIREBOQUE COM CAÇAMBA METÁLICA - MATERIAIS NA OPERAÇÃO. AF_12/2014</v>
          </cell>
          <cell r="C7504" t="str">
            <v>H</v>
          </cell>
          <cell r="D7504">
            <v>137.91</v>
          </cell>
        </row>
        <row r="7505">
          <cell r="A7505">
            <v>89876</v>
          </cell>
          <cell r="B7505" t="str">
            <v>CAMINHÃO BASCULANTE 14 M3, COM CAVALO MECÂNICO DE CAPACIDADE MÁXIMA DE TRAÇÃO COMBINADO DE 36000 KG, POTÊNCIA 286 CV, INCLUSIVE SEMIREBOQUE COM CAÇAMBA METÁLICA - CHP DIURNO. AF_12/2014</v>
          </cell>
          <cell r="C7505" t="str">
            <v>CHP</v>
          </cell>
          <cell r="D7505">
            <v>204.28</v>
          </cell>
        </row>
        <row r="7506">
          <cell r="A7506">
            <v>89877</v>
          </cell>
          <cell r="B7506" t="str">
            <v>CAMINHÃO BASCULANTE 14 M3, COM CAVALO MECÂNICO DE CAPACIDADE MÁXIMA DE TRAÇÃO COMBINADO DE 36000 KG, POTÊNCIA 286 CV, INCLUSIVE SEMIREBOQUE COM CAÇAMBA METÁLICA - CHI DIURNO. AF_12/2014</v>
          </cell>
          <cell r="C7506" t="str">
            <v>CHI</v>
          </cell>
          <cell r="D7506">
            <v>36.53</v>
          </cell>
        </row>
        <row r="7507">
          <cell r="A7507">
            <v>89878</v>
          </cell>
          <cell r="B7507" t="str">
            <v>CAMINHÃO BASCULANTE 18 M3, COM CAVALO MECÂNICO DE CAPACIDADE MÁXIMA DE TRAÇÃO COMBINADO DE 45000 KG, POTÊNCIA 330 CV, INCLUSIVE SEMIREBOQUE COM CAÇAMBA METÁLICA - DEPRECIAÇÃO. AF_12/2014</v>
          </cell>
          <cell r="C7507" t="str">
            <v>H</v>
          </cell>
          <cell r="D7507">
            <v>16.75</v>
          </cell>
        </row>
        <row r="7508">
          <cell r="A7508">
            <v>89879</v>
          </cell>
          <cell r="B7508" t="str">
            <v>CAMINHÃO BASCULANTE 18 M3, COM CAVALO MECÂNICO DE CAPACIDADE MÁXIMA DE TRAÇÃO COMBINADO DE 45000 KG, POTÊNCIA 330 CV, INCLUSIVE SEMIREBOQUE COM CAÇAMBA METÁLICA - JUROS. AF_12/2014</v>
          </cell>
          <cell r="C7508" t="str">
            <v>H</v>
          </cell>
          <cell r="D7508">
            <v>5.86</v>
          </cell>
        </row>
        <row r="7509">
          <cell r="A7509">
            <v>89880</v>
          </cell>
          <cell r="B7509" t="str">
            <v>CAMINHÃO BASCULANTE 18 M3, COM CAVALO MECÂNICO DE CAPACIDADE MÁXIMA DE TRAÇÃO COMBINADO DE 45000 KG, POTÊNCIA 330 CV, INCLUSIVE SEMIREBOQUE COM CAÇAMBA METÁLICA - IMPOSTOS E SEGUROS. AF_12/2014</v>
          </cell>
          <cell r="C7509" t="str">
            <v>H</v>
          </cell>
          <cell r="D7509">
            <v>1.21</v>
          </cell>
        </row>
        <row r="7510">
          <cell r="A7510">
            <v>89881</v>
          </cell>
          <cell r="B7510" t="str">
            <v>CAMINHÃO BASCULANTE 18 M3, COM CAVALO MECÂNICO DE CAPACIDADE MÁXIMA DE TRAÇÃO COMBINADO DE 45000 KG, POTÊNCIA 330 CV, INCLUSIVE SEMIREBOQUE COM CAÇAMBA METÁLICA - MANUTENÇÃO. AF_12/2014</v>
          </cell>
          <cell r="C7510" t="str">
            <v>H</v>
          </cell>
          <cell r="D7510">
            <v>31.43</v>
          </cell>
        </row>
        <row r="7511">
          <cell r="A7511">
            <v>89882</v>
          </cell>
          <cell r="B7511" t="str">
            <v>CAMINHÃO BASCULANTE 18 M3, COM CAVALO MECÂNICO DE CAPACIDADE MÁXIMA DE TRAÇÃO COMBINADO DE 45000 KG, POTÊNCIA 330 CV, INCLUSIVE SEMIREBOQUE COM CAÇAMBA METÁLICA - MATERIAIS NA OPERAÇÃO. AF_12/2014</v>
          </cell>
          <cell r="C7511" t="str">
            <v>H</v>
          </cell>
          <cell r="D7511">
            <v>159.13999999999999</v>
          </cell>
        </row>
        <row r="7512">
          <cell r="A7512">
            <v>89883</v>
          </cell>
          <cell r="B7512" t="str">
            <v>CAMINHÃO BASCULANTE 18 M3, COM CAVALO MECÂNICO DE CAPACIDADE MÁXIMA DE TRAÇÃO COMBINADO DE 45000 KG, POTÊNCIA 330 CV, INCLUSIVE SEMIREBOQUE COM CAÇAMBA METÁLICA - CHP DIURNO. AF_12/2014</v>
          </cell>
          <cell r="C7512" t="str">
            <v>CHP</v>
          </cell>
          <cell r="D7512">
            <v>228.31</v>
          </cell>
        </row>
        <row r="7513">
          <cell r="A7513">
            <v>89884</v>
          </cell>
          <cell r="B7513" t="str">
            <v>CAMINHÃO BASCULANTE 18 M3, COM CAVALO MECÂNICO DE CAPACIDADE MÁXIMA DE TRAÇÃO COMBINADO DE 45000 KG, POTÊNCIA 330 CV, INCLUSIVE SEMIREBOQUE COM CAÇAMBA METÁLICA - CHI DIURNO. AF_12/2014</v>
          </cell>
          <cell r="C7513" t="str">
            <v>CHI</v>
          </cell>
          <cell r="D7513">
            <v>37.74</v>
          </cell>
        </row>
        <row r="7514">
          <cell r="A7514">
            <v>89885</v>
          </cell>
          <cell r="B7514" t="str">
            <v>ESCAVAÇÃO VERTICAL A CÉU ABERTO, INCLUINDO CARGA, DESCARGA E TRANSPORTE, EM SOLO DE 1ª CATEGORIA COM ESCAVADEIRA HIDRÁULICA (CAÇAMBA: 0,8 M³ / 111 HP), FROTA DE 3 CAMINHÕES BASCULANTES DE 14 M³, DMT DE 0,2 KM E VELOCIDADE MÉDIA 4 KM/H. AF_12/2013</v>
          </cell>
          <cell r="C7514" t="str">
            <v>M3</v>
          </cell>
          <cell r="D7514">
            <v>7.27</v>
          </cell>
        </row>
        <row r="7515">
          <cell r="A7515">
            <v>89886</v>
          </cell>
          <cell r="B7515" t="str">
            <v>ESCAVAÇÃO VERTICAL A CÉU ABERTO, INCLUINDO CARGA, DESCARGA E TRANSPORTE, EM SOLO DE 1ª CATEGORIA COM ESCAVADEIRA HIDRÁULICA (CAÇAMBA: 0,8 M³ / 111 HP), FROTA DE 3 CAMINHÕES BASCULANTES DE 14 M³, DMT DE 0,3 KM E VELOCIDADE MÉDIA 5,9 KM/H. AF_12/2013</v>
          </cell>
          <cell r="C7515" t="str">
            <v>M3</v>
          </cell>
          <cell r="D7515">
            <v>7.31</v>
          </cell>
        </row>
        <row r="7516">
          <cell r="A7516">
            <v>89887</v>
          </cell>
          <cell r="B7516" t="str">
            <v>ESCAVAÇÃO VERTICAL A CÉU ABERTO, INCLUINDO CARGA, DESCARGA E TRANSPORTE, EM SOLO DE 1ª CATEGORIA COM ESCAVADEIRA HIDRÁULICA (CAÇAMBA: 0,8 M³ / 111 HP), FROTA DE 3 CAMINHÕES BASCULANTES DE 14 M³, DMT DE 0,6 KM E VELOCIDADE MÉDIA 10 KM/H. AF_12/2013</v>
          </cell>
          <cell r="C7516" t="str">
            <v>M3</v>
          </cell>
          <cell r="D7516">
            <v>7.57</v>
          </cell>
        </row>
        <row r="7517">
          <cell r="A7517">
            <v>89888</v>
          </cell>
          <cell r="B7517" t="str">
            <v>ESCAVAÇÃO VERTICAL A CÉU ABERTO, INCLUINDO CARGA, DESCARGA E TRANSPORTE, EM SOLO DE 1ª CATEGORIA COM ESCAVADEIRA HIDRÁULICA (CAÇAMBA: 0,8 M³ / 111 HP), FROTA DE 3 CAMINHÕES BASCULANTES DE 14 M³, DMT DE 0,8 KM E VELOCIDADE MÉDIA 14 KM/H. AF_12/2013</v>
          </cell>
          <cell r="C7517" t="str">
            <v>M3</v>
          </cell>
          <cell r="D7517">
            <v>7.49</v>
          </cell>
        </row>
        <row r="7518">
          <cell r="A7518">
            <v>89889</v>
          </cell>
          <cell r="B7518" t="str">
            <v>ESCAVAÇÃO VERTICAL A CÉU ABERTO, INCLUINDO CARGA, DESCARGA E TRANSPORTE, EM SOLO DE 1ª CATEGORIA COM ESCAVADEIRA HIDRÁULICA (CAÇAMBA: 0,8 M³ / 111 HP), FROTA DE 3 CAMINHÕES BASCULANTES DE 14 M³, DMT DE 1 KM E VELOCIDADE MÉDIA 15 KM/H. AF_12/2013</v>
          </cell>
          <cell r="C7518" t="str">
            <v>M3</v>
          </cell>
          <cell r="D7518">
            <v>7.78</v>
          </cell>
        </row>
        <row r="7519">
          <cell r="A7519">
            <v>89890</v>
          </cell>
          <cell r="B7519" t="str">
            <v>ESCAVAÇÃO VERTICAL A CÉU ABERTO, INCLUINDO CARGA, DESCARGA E TRANSPORTE, EM SOLO DE 1ª CATEGORIA COM ESCAVADEIRA HIDRÁULICA (CAÇAMBA: 0,8 M³ / 111 HP), FROTA DE 4 CAMINHÕES BASCULANTES DE 14 M³, DMT DE 1,5 KM E VELOCIDADE MÉDIA 18 KM/H. AF_12/2013</v>
          </cell>
          <cell r="C7519" t="str">
            <v>M3</v>
          </cell>
          <cell r="D7519">
            <v>10.86</v>
          </cell>
        </row>
        <row r="7520">
          <cell r="A7520">
            <v>89891</v>
          </cell>
          <cell r="B7520" t="str">
            <v>ESCAVAÇÃO VERTICAL A CÉU ABERTO, INCLUINDO CARGA, DESCARGA E TRANSPORTE, EM SOLO DE 1ª CATEGORIA COM ESCAVADEIRA HIDRÁULICA (CAÇAMBA: 0,8 M³ / 111 HP), FROTA DE 4 CAMINHÕES BASCULANTES DE 14 M³, DMT DE 2 KM E VELOCIDADE MÉDIA 22 KM/H. AF_12/2013</v>
          </cell>
          <cell r="C7520" t="str">
            <v>M3</v>
          </cell>
          <cell r="D7520">
            <v>11.1</v>
          </cell>
        </row>
        <row r="7521">
          <cell r="A7521">
            <v>89892</v>
          </cell>
          <cell r="B7521" t="str">
            <v>ESCAVAÇÃO VERTICAL A CÉU ABERTO, INCLUINDO CARGA, DESCARGA E TRANSPORTE, EM SOLO DE 1ª CATEGORIA COM ESCAVADEIRA HIDRÁULICA (CAÇAMBA: 0,8 M³ / 111 HP), FROTA DE 4 CAMINHÕES BASCULANTES DE 14 M³, DMT DE 2 KM E VELOCIDADE MÉDIA 35 KM/H. AF_12/2013</v>
          </cell>
          <cell r="C7521" t="str">
            <v>M3</v>
          </cell>
          <cell r="D7521">
            <v>10.07</v>
          </cell>
        </row>
        <row r="7522">
          <cell r="A7522">
            <v>89893</v>
          </cell>
          <cell r="B7522" t="str">
            <v>ESCAVAÇÃO VERTICAL A CÉU ABERTO, INCLUINDO CARGA, DESCARGA E TRANSPORTE, EM SOLO DE 1ª CATEGORIA COM ESCAVADEIRA HIDRÁULICA (CAÇAMBA: 0,8 M³ / 111 HP), FROTA DE 5 CAMINHÕES BASCULANTES DE 14 M³, DMT DE 3 KM E VELOCIDADE MÉDIA 20 KM/H. AF_12/2013</v>
          </cell>
          <cell r="C7522" t="str">
            <v>M3</v>
          </cell>
          <cell r="D7522">
            <v>13.38</v>
          </cell>
        </row>
        <row r="7523">
          <cell r="A7523">
            <v>89894</v>
          </cell>
          <cell r="B7523" t="str">
            <v>ESCAVAÇÃO VERTICAL A CÉU ABERTO, INCLUINDO CARGA, DESCARGA E TRANSPORTE, EM SOLO DE 1ª CATEGORIA COM ESCAVADEIRA HIDRÁULICA (CAÇAMBA: 0,8 M³ / 111 HP), FROTA DE 6 CAMINHÕES BASCULANTES DE 14 M³, DMT DE 4 KM E VELOCIDADE MÉDIA 22 KM/H. AF_12/2013</v>
          </cell>
          <cell r="C7523" t="str">
            <v>M3</v>
          </cell>
          <cell r="D7523">
            <v>14.86</v>
          </cell>
        </row>
        <row r="7524">
          <cell r="A7524">
            <v>89895</v>
          </cell>
          <cell r="B7524" t="str">
            <v>ESCAVAÇÃO VERTICAL A CÉU ABERTO, INCLUINDO CARGA, DESCARGA E TRANSPORTE, EM SOLO DE 1ª CATEGORIA COM ESCAVADEIRA HIDRÁULICA (CAÇAMBA: 0,8 M³ / 111 HP), FROTA DE 7 CAMINHÕES BASCULANTES DE 14 M³, DMT DE 6 KM E VELOCIDADE MÉDIA 22 KM/H. AF_12/2013</v>
          </cell>
          <cell r="C7524" t="str">
            <v>M3</v>
          </cell>
          <cell r="D7524">
            <v>18.100000000000001</v>
          </cell>
        </row>
        <row r="7525">
          <cell r="A7525">
            <v>89903</v>
          </cell>
          <cell r="B7525" t="str">
            <v>ESCAVAÇÃO VERTICAL A CÉU ABERTO, INCLUINDO CARGA, DESCARGA E TRANSPORTE, EM SOLO DE 1ª CATEGORIA COM ESCAVADEIRA HIDRÁULICA (CAÇAMBA: 0,8 M³ / 111 HP), FROTA DE 2 CAMINHÕES BASCULANTES DE 18 M³, DMT DE 0,2 KM E VELOCIDADE MÉDIA 4 KM/H. AF_12/2013</v>
          </cell>
          <cell r="C7525" t="str">
            <v>M3</v>
          </cell>
          <cell r="D7525">
            <v>6.48</v>
          </cell>
        </row>
        <row r="7526">
          <cell r="A7526">
            <v>89904</v>
          </cell>
          <cell r="B7526" t="str">
            <v>ESCAVAÇÃO VERTICAL A CÉU ABERTO, INCLUINDO CARGA, DESCARGA E TRANSPORTE, EM SOLO DE 1ª CATEGORIA COM ESCAVADEIRA HIDRÁULICA (CAÇAMBA: 0,8 M³ / 111 HP), FROTA DE 2 CAMINHÕES BASCULANTES DE 18 M³, DMT DE 0,3 KM E VELOCIDADE MÉDIA 5,9KM/H. AF_12/2013</v>
          </cell>
          <cell r="C7526" t="str">
            <v>M3</v>
          </cell>
          <cell r="D7526">
            <v>6.51</v>
          </cell>
        </row>
        <row r="7527">
          <cell r="A7527">
            <v>89905</v>
          </cell>
          <cell r="B7527" t="str">
            <v>ESCAVAÇÃO VERTICAL A CÉU ABERTO, INCLUINDO CARGA, DESCARGA E TRANSPORTE, EM SOLO DE 1ª CATEGORIA COM ESCAVADEIRA HIDRÁULICA (CAÇAMBA: 0,8 M³ / 111 HP), FROTA DE 2 CAMINHÕES BASCULANTES DE 18 M³, DMT DE 0,6 KM E VELOCIDADE MÉDIA 10 KM/H. AF_12/2013</v>
          </cell>
          <cell r="C7527" t="str">
            <v>M3</v>
          </cell>
          <cell r="D7527">
            <v>6.75</v>
          </cell>
        </row>
        <row r="7528">
          <cell r="A7528">
            <v>89906</v>
          </cell>
          <cell r="B7528" t="str">
            <v>ESCAVAÇÃO VERTICAL A CÉU ABERTO, INCLUINDO CARGA, DESCARGA E TRANSPORTE, EM SOLO DE 1ª CATEGORIA COM ESCAVADEIRA HIDRÁULICA (CAÇAMBA: 0,8 M³ / 111 HP), FROTA DE 2 CAMINHÕES BASCULANTES DE 18 M³, DMT DE 0,8 KM E VELOCIDADE MÉDIA 14 KM/H. AF_12/2013</v>
          </cell>
          <cell r="C7528" t="str">
            <v>M3</v>
          </cell>
          <cell r="D7528">
            <v>6.67</v>
          </cell>
        </row>
        <row r="7529">
          <cell r="A7529">
            <v>89907</v>
          </cell>
          <cell r="B7529" t="str">
            <v>ESCAVAÇÃO VERTICAL A CÉU ABERTO, INCLUINDO CARGA, DESCARGA E TRANSPORTE, EM SOLO DE 1ª CATEGORIA COM ESCAVADEIRA HIDRÁULICA (CAÇAMBA: 0,8 M³ / 111 HP), FROTA DE 3 CAMINHÕES BASCULANTES DE 18 M³, DMT DE 1 KM E VELOCIDADE MÉDIA 15 KM/H. AF_12/2013</v>
          </cell>
          <cell r="C7529" t="str">
            <v>M3</v>
          </cell>
          <cell r="D7529">
            <v>7.45</v>
          </cell>
        </row>
        <row r="7530">
          <cell r="A7530">
            <v>89908</v>
          </cell>
          <cell r="B7530" t="str">
            <v>ESCAVAÇÃO VERTICAL A CÉU ABERTO, INCLUINDO CARGA, DESCARGA E TRANSPORTE, EM SOLO DE 1ª CATEGORIA COM ESCAVADEIRA HIDRÁULICA (CAÇAMBA: 0,8 M³ / 111 HP), FROTA DE 4 CAMINHÕES BASCULANTES DE 18 M³, DMT DE 1,5 KM E VELOCIDADE MÉDIA 18 KM/H. AF_12/2013</v>
          </cell>
          <cell r="C7530" t="str">
            <v>M3</v>
          </cell>
          <cell r="D7530">
            <v>10.210000000000001</v>
          </cell>
        </row>
        <row r="7531">
          <cell r="A7531">
            <v>89909</v>
          </cell>
          <cell r="B7531" t="str">
            <v>ESCAVAÇÃO VERTICAL A CÉU ABERTO, INCLUINDO CARGA, DESCARGA E TRANSPORTE, EM SOLO DE 1ª CATEGORIA COM ESCAVADEIRA HIDRÁULICA (CAÇAMBA: 0,8 M³ / 111 HP), FROTA DE 4 CAMINHÕES BASCULANTES DE 18 M³, DMT DE 2 KM E VELOCIDADE MÉDIA 22 KM/H. AF_12/2013</v>
          </cell>
          <cell r="C7531" t="str">
            <v>M3</v>
          </cell>
          <cell r="D7531">
            <v>10.41</v>
          </cell>
        </row>
        <row r="7532">
          <cell r="A7532">
            <v>89910</v>
          </cell>
          <cell r="B7532" t="str">
            <v>ESCAVAÇÃO VERTICAL A CÉU ABERTO, INCLUINDO CARGA, DESCARGA E TRANSPORTE, EM SOLO DE 1ª CATEGORIA COM ESCAVADEIRA HIDRÁULICA (CAÇAMBA: 0,8 M³ / 111 HP), FROTA DE 3 CAMINHÕES BASCULANTES DE 18 M³, DMT DE 2 KM E VELOCIDADE MÉDIA 35 KM/H. AF_12/2013</v>
          </cell>
          <cell r="C7532" t="str">
            <v>M3</v>
          </cell>
          <cell r="D7532">
            <v>9.0299999999999994</v>
          </cell>
        </row>
        <row r="7533">
          <cell r="A7533">
            <v>89911</v>
          </cell>
          <cell r="B7533" t="str">
            <v>ESCAVAÇÃO VERTICAL A CÉU ABERTO, INCLUINDO CARGA, DESCARGA E TRANSPORTE, EM SOLO DE 1ª CATEGORIA COM ESCAVADEIRA HIDRÁULICA (CAÇAMBA: 0,8 M³ / 111 HP), FROTA DE 5 CAMINHÕES BASCULANTES DE 18 M³, DMT DE 3 KM E VELOCIDADE MÉDIA 20 KM/H. AF_12/2013</v>
          </cell>
          <cell r="C7533" t="str">
            <v>M3</v>
          </cell>
          <cell r="D7533">
            <v>12.46</v>
          </cell>
        </row>
        <row r="7534">
          <cell r="A7534">
            <v>89912</v>
          </cell>
          <cell r="B7534" t="str">
            <v>ESCAVAÇÃO VERTICAL A CÉU ABERTO, INCLUINDO CARGA, DESCARGA E TRANSPORTE, EM SOLO DE 1ª CATEGORIA COM ESCAVADEIRA HIDRÁULICA (CAÇAMBA: 0,8 M³ / 111 HP), FROTA DE 5 CAMINHÕES BASCULANTES DE 18 M³, DMT DE 4 KM E VELOCIDADE MÉDIA 22 KM/H. AF_12/2013</v>
          </cell>
          <cell r="C7534" t="str">
            <v>M3</v>
          </cell>
          <cell r="D7534">
            <v>13.33</v>
          </cell>
        </row>
        <row r="7535">
          <cell r="A7535">
            <v>89913</v>
          </cell>
          <cell r="B7535" t="str">
            <v>ESCAVAÇÃO VERTICAL A CÉU ABERTO, INCLUINDO CARGA, DESCARGA E TRANSPORTE, EM SOLO DE 1ª CATEGORIA COM ESCAVADEIRA HIDRÁULICA (CAÇAMBA: 0,8 M³ / 111 HP), FROTA DE 6 CAMINHÕES BASCULANTES DE 18 M³, DMT DE 6 KM E VELOCIDADE MÉDIA 22 KM/H. AF_12/2013</v>
          </cell>
          <cell r="C7535" t="str">
            <v>M3</v>
          </cell>
          <cell r="D7535">
            <v>16.239999999999998</v>
          </cell>
        </row>
        <row r="7536">
          <cell r="A7536">
            <v>89921</v>
          </cell>
          <cell r="B7536" t="str">
            <v>ESCAVAÇÃO VERTICAL A CÉU ABERTO, INCLUINDO CARGA, DESCARGA E TRANSPORTE, EM SOLO DE 1ª CATEGORIA COM ESCAVADEIRA HIDRÁULICA (CAÇAMBA: 1,2 M³ / 155 HP), FROTA DE 3 CAMINHÕES BASCULANTES DE 14 M³, DMT DE 0,2 KM E VELOCIDADE MÉDIA 4 KM/H. AF_12/2013</v>
          </cell>
          <cell r="C7536" t="str">
            <v>M3</v>
          </cell>
          <cell r="D7536">
            <v>5.97</v>
          </cell>
        </row>
        <row r="7537">
          <cell r="A7537">
            <v>89922</v>
          </cell>
          <cell r="B7537" t="str">
            <v>ESCAVAÇÃO VERTICAL A CÉU ABERTO, INCLUINDO CARGA, DESCARGA E TRANSPORTE, EM SOLO DE 1ª CATEGORIA COM ESCAVADEIRA HIDRÁULICA (CAÇAMBA: 1,2 M³ / 155 HP), FROTA DE 3 CAMINHÕES BASCULANTES DE 14 M³, DMT DE 0,3 KM E VELOCIDADE MÉDIA 5,9 KM/H. AF_12/2013</v>
          </cell>
          <cell r="C7537" t="str">
            <v>M3</v>
          </cell>
          <cell r="D7537">
            <v>6</v>
          </cell>
        </row>
        <row r="7538">
          <cell r="A7538">
            <v>89923</v>
          </cell>
          <cell r="B7538" t="str">
            <v>ESCAVAÇÃO VERTICAL A CÉU ABERTO, INCLUINDO CARGA, DESCARGA E TRANSPORTE, EM SOLO DE 1ª CATEGORIA COM ESCAVADEIRA HIDRÁULICA (CAÇAMBA: 1,2 M³ / 155 HP), FROTA DE 3 CAMINHÕES BASCULANTES DE 14 M³, DMT DE 0,6 KM E VELOCIDADE MÉDIA 10 KM/H. AF_12/2013</v>
          </cell>
          <cell r="C7538" t="str">
            <v>M3</v>
          </cell>
          <cell r="D7538">
            <v>6.27</v>
          </cell>
        </row>
        <row r="7539">
          <cell r="A7539">
            <v>89924</v>
          </cell>
          <cell r="B7539" t="str">
            <v>ESCAVAÇÃO VERTICAL A CÉU ABERTO, INCLUINDO CARGA, DESCARGA E TRANSPORTE, EM SOLO DE 1ª CATEGORIA COM ESCAVADEIRA HIDRÁULICA (CAÇAMBA: 1,2 M³ / 155 HP), FROTA DE 3 CAMINHÕES BASCULANTES DE 14 M³, DMT DE 0,8 KM E VELOCIDADE MÉDIA 14 KM/H. AF_12/2013</v>
          </cell>
          <cell r="C7539" t="str">
            <v>M3</v>
          </cell>
          <cell r="D7539">
            <v>6.19</v>
          </cell>
        </row>
        <row r="7540">
          <cell r="A7540">
            <v>89925</v>
          </cell>
          <cell r="B7540" t="str">
            <v>ESCAVAÇÃO VERTICAL A CÉU ABERTO, INCLUINDO CARGA, DESCARGA E TRANSPORTE, EM SOLO DE 1ª CATEGORIA COM ESCAVADEIRA HIDRÁULICA (CAÇAMBA: 1,2 M³ / 155 HP), FROTA DE 3 CAMINHÕES BASCULANTES DE 14 M³, DMT DE 1 KM E VELOCIDADE MÉDIA 15 KM/H. AF_12/2013</v>
          </cell>
          <cell r="C7540" t="str">
            <v>M3</v>
          </cell>
          <cell r="D7540">
            <v>6.47</v>
          </cell>
        </row>
        <row r="7541">
          <cell r="A7541">
            <v>89926</v>
          </cell>
          <cell r="B7541" t="str">
            <v>ESCAVAÇÃO VERTICAL A CÉU ABERTO, INCLUINDO CARGA, DESCARGA E TRANSPORTE, EM SOLO DE 1ª CATEGORIA COM ESCAVADEIRA HIDRÁULICA (CAÇAMBA: 1,2 M³ / 155 HP), FROTA DE 5 CAMINHÕES BASCULANTES DE 14 M³, DMT DE 1,5 KM E VELOCIDADE MÉDIA 18 KM/H. AF_12/2013</v>
          </cell>
          <cell r="C7541" t="str">
            <v>M3</v>
          </cell>
          <cell r="D7541">
            <v>9.7799999999999994</v>
          </cell>
        </row>
        <row r="7542">
          <cell r="A7542">
            <v>89927</v>
          </cell>
          <cell r="B7542" t="str">
            <v>ESCAVAÇÃO VERTICAL A CÉU ABERTO, INCLUINDO CARGA, DESCARGA E TRANSPORTE, EM SOLO DE 1ª CATEGORIA COM ESCAVADEIRA HIDRÁULICA (CAÇAMBA: 1,2 M³ / 155 HP), FROTA DE 5 CAMINHÕES BASCULANTES DE 14 M³, DMT DE 2 KM E VELOCIDADE MÉDIA 22 KM/H. AF_12/2013</v>
          </cell>
          <cell r="C7542" t="str">
            <v>M3</v>
          </cell>
          <cell r="D7542">
            <v>10.01</v>
          </cell>
        </row>
        <row r="7543">
          <cell r="A7543">
            <v>89928</v>
          </cell>
          <cell r="B7543" t="str">
            <v>ESCAVAÇÃO VERTICAL A CÉU ABERTO, INCLUINDO CARGA, DESCARGA E TRANSPORTE, EM SOLO DE 1ª CATEGORIA COM ESCAVADEIRA HIDRÁULICA (CAÇAMBA: 1,2 M³ / 155 HP), FROTA DE 5 CAMINHÕES BASCULANTES DE 14 M³, DMT DE 2 KM E VELOCIDADE MÉDIA 35 KM/H. AF_12/2013</v>
          </cell>
          <cell r="C7543" t="str">
            <v>M3</v>
          </cell>
          <cell r="D7543">
            <v>9.01</v>
          </cell>
        </row>
        <row r="7544">
          <cell r="A7544">
            <v>89929</v>
          </cell>
          <cell r="B7544" t="str">
            <v>ESCAVAÇÃO VERTICAL A CÉU ABERTO, INCLUINDO CARGA, DESCARGA E TRANSPORTE, EM SOLO DE 1ª CATEGORIA COM ESCAVADEIRA HIDRÁULICA (CAÇAMBA: 1,2 M³ / 155 HP), FROTA DE 7 CAMINHÕES BASCULANTES DE 14 M³, DMT DE 3 KM E VELOCIDADE MÉDIA 20 KM/H. AF_12/2013</v>
          </cell>
          <cell r="C7544" t="str">
            <v>M3</v>
          </cell>
          <cell r="D7544">
            <v>12.54</v>
          </cell>
        </row>
        <row r="7545">
          <cell r="A7545">
            <v>89930</v>
          </cell>
          <cell r="B7545" t="str">
            <v>ESCAVAÇÃO VERTICAL A CÉU ABERTO, INCLUINDO CARGA, DESCARGA E TRANSPORTE, EM SOLO DE 1ª CATEGORIA COM ESCAVADEIRA HIDRÁULICA (CAÇAMBA: 1,2 M³ / 155 HP), FROTA DE 7 CAMINHÕES BASCULANTES DE 14 M³, DMT DE 4 KM E VELOCIDADE MÉDIA 22 KM/H. AF_12/2013</v>
          </cell>
          <cell r="C7545" t="str">
            <v>M3</v>
          </cell>
          <cell r="D7545">
            <v>13.47</v>
          </cell>
        </row>
        <row r="7546">
          <cell r="A7546">
            <v>89931</v>
          </cell>
          <cell r="B7546" t="str">
            <v>ESCAVAÇÃO VERTICAL A CÉU ABERTO, INCLUINDO CARGA, DESCARGA E TRANSPORTE, EM SOLO DE 1ª CATEGORIA COM ESCAVADEIRA HIDRÁULICA (CAÇAMBA: 1,2 M³ / 155 HP), FROTA DE 9 CAMINHÕES BASCULANTES DE 14 M³, DMT DE 6 KM E VELOCIDADE MÉDIA 22 KM/H. AF_12/2013</v>
          </cell>
          <cell r="C7546" t="str">
            <v>M3</v>
          </cell>
          <cell r="D7546">
            <v>16.95</v>
          </cell>
        </row>
        <row r="7547">
          <cell r="A7547">
            <v>89939</v>
          </cell>
          <cell r="B7547" t="str">
            <v>ESCAVAÇÃO VERTICAL A CÉU ABERTO, INCLUINDO CARGA, DESCARGA E TRANSPORTE, EM SOLO DE 1ª CATEGORIA COM ESCAVADEIRA HIDRÁULICA (CAÇAMBA: 1,2 M³ / 155 HP), FROTA DE 3 CAMINHÕES BASCULANTES DE 18 M³, DMT DE 0,2 KM E VELOCIDADE MÉDIA 4 KM/H. AF_12/2013</v>
          </cell>
          <cell r="C7547" t="str">
            <v>M3</v>
          </cell>
          <cell r="D7547">
            <v>5.61</v>
          </cell>
        </row>
        <row r="7548">
          <cell r="A7548">
            <v>89940</v>
          </cell>
          <cell r="B7548" t="str">
            <v>ESCAVAÇÃO VERTICAL A CÉU ABERTO, INCLUINDO CARGA, DESCARGA E TRANSPORTE, EM SOLO DE 1ª CATEGORIA COM ESCAVADEIRA HIDRÁULICA (CAÇAMBA: 1,2 M³ / 155 HP), FROTA DE 3 CAMINHÕES BASCULANTES DE 18 M³, DMT DE 0,3 KM E VELOCIDADE MÉDIA 5,9 KM/H. AF_12/2013</v>
          </cell>
          <cell r="C7548" t="str">
            <v>M3</v>
          </cell>
          <cell r="D7548">
            <v>5.63</v>
          </cell>
        </row>
        <row r="7549">
          <cell r="A7549">
            <v>89941</v>
          </cell>
          <cell r="B7549" t="str">
            <v>ESCAVAÇÃO VERTICAL A CÉU ABERTO, INCLUINDO CARGA, DESCARGA E TRANSPORTE, EM SOLO DE 1ª CATEGORIA COM ESCAVADEIRA HIDRÁULICA (CAÇAMBA: 1,2 M³ / 155 HP), FROTA DE 3 CAMINHÕES BASCULANTES DE 18 M³, DMT DE 0,6 KM E VELOCIDADE MÉDIA 10 KM/H. AF_12/2013</v>
          </cell>
          <cell r="C7549" t="str">
            <v>M3</v>
          </cell>
          <cell r="D7549">
            <v>5.88</v>
          </cell>
        </row>
        <row r="7550">
          <cell r="A7550">
            <v>89942</v>
          </cell>
          <cell r="B7550" t="str">
            <v>ESCAVAÇÃO VERTICAL A CÉU ABERTO, INCLUINDO CARGA, DESCARGA E TRANSPORTE, EM SOLO DE 1ª CATEGORIA COM ESCAVADEIRA HIDRÁULICA (CAÇAMBA: 1,2 M³ / 155 HP), FROTA DE 3 CAMINHÕES BASCULANTES DE 18 M³, DMT DE 0,8 KM E VELOCIDADE MÉDIA 14 KM/H. AF_12/2013</v>
          </cell>
          <cell r="C7550" t="str">
            <v>M3</v>
          </cell>
          <cell r="D7550">
            <v>5.81</v>
          </cell>
        </row>
        <row r="7551">
          <cell r="A7551">
            <v>89943</v>
          </cell>
          <cell r="B7551" t="str">
            <v>ESCAVAÇÃO VERTICAL A CÉU ABERTO, INCLUINDO CARGA, DESCARGA E TRANSPORTE, EM SOLO DE 1ª CATEGORIA COM ESCAVADEIRA HIDRÁULICA (CAÇAMBA: 1,2 M³ / 155 HP), FROTA DE 3 CAMINHÕES BASCULANTES DE 18 M³, DMT DE 1 KM E VELOCIDADE MÉDIA 15 KM/H. AF_12/2013</v>
          </cell>
          <cell r="C7551" t="str">
            <v>M3</v>
          </cell>
          <cell r="D7551">
            <v>6.05</v>
          </cell>
        </row>
        <row r="7552">
          <cell r="A7552">
            <v>89944</v>
          </cell>
          <cell r="B7552" t="str">
            <v>ESCAVAÇÃO VERTICAL A CÉU ABERTO, INCLUINDO CARGA, DESCARGA E TRANSPORTE, EM SOLO DE 1ª CATEGORIA COM ESCAVADEIRA HIDRÁULICA (CAÇAMBA: 1,2 M³ / 155 HP), FROTA DE 5 CAMINHÕES BASCULANTES DE 18 M³, DMT DE 1,5 KM E VELOCIDADE MÉDIA 18 KM/H. AF_12/2013</v>
          </cell>
          <cell r="C7552" t="str">
            <v>M3</v>
          </cell>
          <cell r="D7552">
            <v>9.02</v>
          </cell>
        </row>
        <row r="7553">
          <cell r="A7553">
            <v>89945</v>
          </cell>
          <cell r="B7553" t="str">
            <v>ESCAVAÇÃO VERTICAL A CÉU ABERTO, INCLUINDO CARGA, DESCARGA E TRANSPORTE, EM SOLO DE 1ª CATEGORIA COM ESCAVADEIRA HIDRÁULICA (CAÇAMBA: 1,2 M³ / 155 HP), FROTA DE 5 CAMINHÕES BASCULANTES DE 18 M³, DMT DE 2 KM E VELOCIDADE MÉDIA 22 KM/H. AF_12/2013</v>
          </cell>
          <cell r="C7553" t="str">
            <v>M3</v>
          </cell>
          <cell r="D7553">
            <v>9.23</v>
          </cell>
        </row>
        <row r="7554">
          <cell r="A7554">
            <v>89946</v>
          </cell>
          <cell r="B7554" t="str">
            <v>ESCAVAÇÃO VERTICAL A CÉU ABERTO, INCLUINDO CARGA, DESCARGA E TRANSPORTE, EM SOLO DE 1ª CATEGORIA COM ESCAVADEIRA HIDRÁULICA (CAÇAMBA: 1,2 M³ / 155 HP), FROTA DE 4 CAMINHÕES BASCULANTES DE 18 M³, DMT DE 2 KM E VELOCIDADE MÉDIA 35 KM/H. AF_12/2013</v>
          </cell>
          <cell r="C7554" t="str">
            <v>M3</v>
          </cell>
          <cell r="D7554">
            <v>7.98</v>
          </cell>
        </row>
        <row r="7555">
          <cell r="A7555">
            <v>89947</v>
          </cell>
          <cell r="B7555" t="str">
            <v>ESCAVAÇÃO VERTICAL A CÉU ABERTO, INCLUINDO CARGA, DESCARGA E TRANSPORTE, EM SOLO DE 1ª CATEGORIA COM ESCAVADEIRA HIDRÁULICA (CAÇAMBA: 1,2 M³ / 155 HP), FROTA DE 6 CAMINHÕES BASCULANTES DE 18 M³, DMT DE 3 KM E VELOCIDADE MÉDIA 20 KM/H. AF_12/2013</v>
          </cell>
          <cell r="C7555" t="str">
            <v>M3</v>
          </cell>
          <cell r="D7555">
            <v>11.14</v>
          </cell>
        </row>
        <row r="7556">
          <cell r="A7556">
            <v>89948</v>
          </cell>
          <cell r="B7556" t="str">
            <v>ESCAVAÇÃO VERTICAL A CÉU ABERTO, INCLUINDO CARGA, DESCARGA E TRANSPORTE, EM SOLO DE 1ª CATEGORIA COM ESCAVADEIRA HIDRÁULICA (CAÇAMBA: 1,2 M³ / 155 HP), FROTA DE 7 CAMINHÕES BASCULANTES DE 18 M³, DMT DE 4 KM E VELOCIDADE MÉDIA 22 KM/H. AF_12/2013</v>
          </cell>
          <cell r="C7556" t="str">
            <v>M3</v>
          </cell>
          <cell r="D7556">
            <v>12.33</v>
          </cell>
        </row>
        <row r="7557">
          <cell r="A7557">
            <v>89949</v>
          </cell>
          <cell r="B7557" t="str">
            <v>ESCAVAÇÃO VERTICAL A CÉU ABERTO, INCLUINDO CARGA, DESCARGA E TRANSPORTE, EM SOLO DE 1ª CATEGORIA COM ESCAVADEIRA HIDRÁULICA (CAÇAMBA: 1,2 M³ / 155 HP), FROTA DE 8 CAMINHÕES BASCULANTES DE 18 M³, DMT DE 6 KM E VELOCIDADE MÉDIA 22 KM/H. AF_12/2013</v>
          </cell>
          <cell r="C7557" t="str">
            <v>M3</v>
          </cell>
          <cell r="D7557">
            <v>15.08</v>
          </cell>
        </row>
        <row r="7558">
          <cell r="A7558">
            <v>89957</v>
          </cell>
          <cell r="B7558" t="str">
            <v>PONTO DE CONSUMO TERMINAL DE ÁGUA FRIA (SUBRAMAL) COM TUBULAÇÃO DE PVC, DN 25 MM, INSTALADO EM RAMAL DE ÁGUA, INCLUSOS RASGO E CHUMBAMENTO EM ALVENARIA. AF_12/2014</v>
          </cell>
          <cell r="C7558" t="str">
            <v>UN</v>
          </cell>
          <cell r="D7558">
            <v>96.26</v>
          </cell>
        </row>
        <row r="7559">
          <cell r="A7559">
            <v>89959</v>
          </cell>
          <cell r="B7559" t="str">
            <v>PONTO DE CONSUMO TERMINAL DE ÁGUA QUENTE (SUBRAMAL) COM TUBULAÇÃO DE CPVC, DN 22 MM, INSTALADO EM RAMAL DE ÁGUA, INCLUSOS RASGO E CHUMBAMENTO EM ALVENARIA. AF_12/2014</v>
          </cell>
          <cell r="C7559" t="str">
            <v>UN</v>
          </cell>
          <cell r="D7559">
            <v>158.41</v>
          </cell>
        </row>
        <row r="7560">
          <cell r="A7560">
            <v>89969</v>
          </cell>
          <cell r="B7560" t="str">
            <v>KIT DE REGISTRO DE PRESSÃO BRUTO DE LATÃO ½", INCLUSIVE CONEXÕES,  ROSCÁVEL, INSTALADO EM RAMAL DE ÁGUA FRIA - FORNECIMENTO E INSTALAÇÃO. AF_12/2014</v>
          </cell>
          <cell r="C7560" t="str">
            <v>UN</v>
          </cell>
          <cell r="D7560">
            <v>27.47</v>
          </cell>
        </row>
        <row r="7561">
          <cell r="A7561">
            <v>89970</v>
          </cell>
          <cell r="B7561" t="str">
            <v>KIT DE REGISTRO DE PRESSÃO BRUTO DE LATÃO ¾", INCLUSIVE CONEXÕES, ROSCÁVEL, INSTALADO EM RAMAL DE ÁGUA FRIA - FORNECIMENTO E INSTALAÇÃO. AF_12/2014</v>
          </cell>
          <cell r="C7561" t="str">
            <v>UN</v>
          </cell>
          <cell r="D7561">
            <v>29.1</v>
          </cell>
        </row>
        <row r="7562">
          <cell r="A7562">
            <v>89971</v>
          </cell>
          <cell r="B7562" t="str">
            <v>KIT DE REGISTRO DE GAVETA BRUTO DE LATÃO ½", INCLUSIVE CONEXÕES, ROSCÁVEL, INSTALADO EM RAMAL DE ÁGUA FRIA - FORNECIMENTO E INSTALAÇÃO. AF_12/2014</v>
          </cell>
          <cell r="C7562" t="str">
            <v>UN</v>
          </cell>
          <cell r="D7562">
            <v>29.81</v>
          </cell>
        </row>
        <row r="7563">
          <cell r="A7563">
            <v>89972</v>
          </cell>
          <cell r="B7563" t="str">
            <v>KIT DE REGISTRO DE GAVETA BRUTO DE LATÃO ¾", INCLUSIVE CONEXÕES, ROSCÁVEL, INSTALADO EM RAMAL DE ÁGUA FRIA - FORNECIMENTO E INSTALAÇÃO. AF_12/2014</v>
          </cell>
          <cell r="C7563" t="str">
            <v>UN</v>
          </cell>
          <cell r="D7563">
            <v>32</v>
          </cell>
        </row>
        <row r="7564">
          <cell r="A7564">
            <v>89973</v>
          </cell>
          <cell r="B7564" t="str">
            <v>KIT DE MISTURADOR BASE BRUTA DE LATÃO ¾" MONOCOMANDO PARA CHUVEIRO, INCLUSIVE CONEXÕES, INSTALADO EM RAMAL DE ÁGUA - FORNECIMENTO E INSTALAÇÃO. AF_12/2014</v>
          </cell>
          <cell r="C7564" t="str">
            <v>UN</v>
          </cell>
          <cell r="D7564">
            <v>412</v>
          </cell>
        </row>
        <row r="7565">
          <cell r="A7565">
            <v>89974</v>
          </cell>
          <cell r="B7565" t="str">
            <v>KIT DE TÊ MISTURADOR EM CPVC ¾" COM DUPLO COMANDO PARA CHUVEIRO, INCLUSIVE CONEXÕES, INSTALADO EM RAMAL DE ÁGUA - FORNECIMENTO E INSTALAÇÃO. AF_12/2014</v>
          </cell>
          <cell r="C7565" t="str">
            <v>UN</v>
          </cell>
          <cell r="D7565">
            <v>206.01</v>
          </cell>
        </row>
        <row r="7566">
          <cell r="A7566">
            <v>89977</v>
          </cell>
          <cell r="B7566" t="str">
            <v>(COMPOSIÇÃO REPRESENTATIVA) DO SERVIÇO DE ALVENARIA DE VEDAÇÃO DE BLOCOS VAZADOS DE CERÂMICA DE 14X9X19CM (ESPESSURA 14CM, BLOCO DEITADO), PARA EDIFICAÇÃO HABITACIONAL UNIFAMILIAR (CASA) E EDIFICAÇÃO PÚBLICA PADRÃO. AF_12/2014</v>
          </cell>
          <cell r="C7566" t="str">
            <v>M2</v>
          </cell>
          <cell r="D7566">
            <v>101.54</v>
          </cell>
        </row>
        <row r="7567">
          <cell r="A7567">
            <v>89978</v>
          </cell>
          <cell r="B7567" t="str">
            <v>(COMPOSIÇÃO REPRESENTATIVA) DO SERVIÇO DE ALVENARIA DE VEDAÇÃO DE BLOCOS VAZADOS DE CONCRETO DE 14X19X39CM (ESPESSURA 14CM), PARA EDIFICAÇÃO HABITACIONAL UNIFAMILIAR (CASA) E EDIFICAÇÃO PÚBLICA PADRÃO. AF_12/2014</v>
          </cell>
          <cell r="C7567" t="str">
            <v>M2</v>
          </cell>
          <cell r="D7567">
            <v>59.1</v>
          </cell>
        </row>
        <row r="7568">
          <cell r="A7568">
            <v>89979</v>
          </cell>
          <cell r="B7568" t="str">
            <v>LUVA COM BUCHA DE LATÃO, PVC, SOLDÁVEL, DN 32MM X 1 , INSTALADO EM RAMAL OU SUB-RAMAL DE ÁGUA   FORNECIMENTO E INSTALAÇÃO. AF_12/2014</v>
          </cell>
          <cell r="C7568" t="str">
            <v>UN</v>
          </cell>
          <cell r="D7568">
            <v>16.84</v>
          </cell>
        </row>
        <row r="7569">
          <cell r="A7569">
            <v>89980</v>
          </cell>
          <cell r="B7569" t="str">
            <v>LUVA COM BUCHA DE LATÃO, PVC, SOLDÁVEL, DN 25MM X 3/4, INSTALADO EM PRUMADA DE ÁGUA - FORNECIMENTO E INSTALAÇÃO. AF_12/2014</v>
          </cell>
          <cell r="C7569" t="str">
            <v>UN</v>
          </cell>
          <cell r="D7569">
            <v>7.16</v>
          </cell>
        </row>
        <row r="7570">
          <cell r="A7570">
            <v>89981</v>
          </cell>
          <cell r="B7570" t="str">
            <v>LUVA SOLDÁVEL E COM BUCHA DE LATÃO, PVC, SOLDÁVEL, DN 32MM X 1 , INSTALADO EM PRUMADA DE ÁGUA   FORNECIMENTO E INSTALAÇÃO. AF_12/2014</v>
          </cell>
          <cell r="C7570" t="str">
            <v>UN</v>
          </cell>
          <cell r="D7570">
            <v>14.52</v>
          </cell>
        </row>
        <row r="7571">
          <cell r="A7571">
            <v>89984</v>
          </cell>
          <cell r="B7571" t="str">
            <v>REGISTRO DE PRESSÃO BRUTO, LATÃO, ROSCÁVEL, 1/2", COM ACABAMENTO E CANOPLA CROMADOS. FORNECIDO E INSTALADO EM RAMAL DE ÁGUA. AF_12/2014</v>
          </cell>
          <cell r="C7571" t="str">
            <v>UN</v>
          </cell>
          <cell r="D7571">
            <v>44.26</v>
          </cell>
        </row>
        <row r="7572">
          <cell r="A7572">
            <v>89985</v>
          </cell>
          <cell r="B7572" t="str">
            <v>REGISTRO DE PRESSÃO BRUTO, LATÃO, ROSCÁVEL, 3/4", COM ACABAMENTO E CANOPLA CROMADOS. FORNECIDO E INSTALADO EM RAMAL DE ÁGUA. AF_12/2014</v>
          </cell>
          <cell r="C7572" t="str">
            <v>UN</v>
          </cell>
          <cell r="D7572">
            <v>45.46</v>
          </cell>
        </row>
        <row r="7573">
          <cell r="A7573">
            <v>89986</v>
          </cell>
          <cell r="B7573" t="str">
            <v>REGISTRO DE GAVETA BRUTO, LATÃO, ROSCÁVEL, 1/2", COM ACABAMENTO E CANOPLA CROMADOS. FORNECIDO E INSTALADO EM RAMAL DE ÁGUA. AF_12/2014</v>
          </cell>
          <cell r="C7573" t="str">
            <v>UN</v>
          </cell>
          <cell r="D7573">
            <v>43.25</v>
          </cell>
        </row>
        <row r="7574">
          <cell r="A7574">
            <v>89987</v>
          </cell>
          <cell r="B7574" t="str">
            <v>REGISTRO DE GAVETA BRUTO, LATÃO, ROSCÁVEL, 3/4", COM ACABAMENTO E CANOPLA CROMADOS. FORNECIDO E INSTALADO EM RAMAL DE ÁGUA. AF_12/2014</v>
          </cell>
          <cell r="C7574" t="str">
            <v>UN</v>
          </cell>
          <cell r="D7574">
            <v>47.67</v>
          </cell>
        </row>
        <row r="7575">
          <cell r="A7575">
            <v>89993</v>
          </cell>
          <cell r="B7575" t="str">
            <v>GRAUTEAMENTO VERTICAL EM ALVENARIA ESTRUTURAL. AF_01/2015</v>
          </cell>
          <cell r="C7575" t="str">
            <v>M3</v>
          </cell>
          <cell r="D7575">
            <v>572.13</v>
          </cell>
        </row>
        <row r="7576">
          <cell r="A7576">
            <v>89994</v>
          </cell>
          <cell r="B7576" t="str">
            <v>GRAUTEAMENTO DE CINTA INTERMEDIÁRIA OU DE CONTRAVERGA EM ALVENARIA ESTRUTURAL. AF_01/2015</v>
          </cell>
          <cell r="C7576" t="str">
            <v>M3</v>
          </cell>
          <cell r="D7576">
            <v>480.24</v>
          </cell>
        </row>
        <row r="7577">
          <cell r="A7577">
            <v>89995</v>
          </cell>
          <cell r="B7577" t="str">
            <v>GRAUTEAMENTO DE CINTA SUPERIOR OU DE VERGA EM ALVENARIA ESTRUTURAL. AF_01/2015</v>
          </cell>
          <cell r="C7577" t="str">
            <v>M3</v>
          </cell>
          <cell r="D7577">
            <v>548.63</v>
          </cell>
        </row>
        <row r="7578">
          <cell r="A7578">
            <v>89996</v>
          </cell>
          <cell r="B7578" t="str">
            <v>ARMAÇÃO VERTICAL DE ALVENARIA ESTRUTURAL; DIÂMETRO DE 10,0 MM. AF_01/2015</v>
          </cell>
          <cell r="C7578" t="str">
            <v>KG</v>
          </cell>
          <cell r="D7578">
            <v>5.97</v>
          </cell>
        </row>
        <row r="7579">
          <cell r="A7579">
            <v>89997</v>
          </cell>
          <cell r="B7579" t="str">
            <v>ARMAÇÃO VERTICAL DE ALVENARIA ESTRUTURAL; DIÂMETRO DE 12,5 MM. AF_01/2015</v>
          </cell>
          <cell r="C7579" t="str">
            <v>KG</v>
          </cell>
          <cell r="D7579">
            <v>5.16</v>
          </cell>
        </row>
        <row r="7580">
          <cell r="A7580">
            <v>89998</v>
          </cell>
          <cell r="B7580" t="str">
            <v>ARMAÇÃO DE CINTA DE ALVENARIA ESTRUTURAL; DIÂMETRO DE 10,0 MM. AF_01/2015</v>
          </cell>
          <cell r="C7580" t="str">
            <v>KG</v>
          </cell>
          <cell r="D7580">
            <v>5.6</v>
          </cell>
        </row>
        <row r="7581">
          <cell r="A7581">
            <v>89999</v>
          </cell>
          <cell r="B7581" t="str">
            <v>ARMAÇÃO DE VERGA E CONTRAVERGA DE ALVENARIA ESTRUTURAL; DIÂMETRO DE 8,0 MM. AF_01/2015</v>
          </cell>
          <cell r="C7581" t="str">
            <v>KG</v>
          </cell>
          <cell r="D7581">
            <v>9.15</v>
          </cell>
        </row>
        <row r="7582">
          <cell r="A7582">
            <v>90000</v>
          </cell>
          <cell r="B7582" t="str">
            <v>ARMAÇÃO DE VERGA E CONTRAVERGA DE ALVENARIA ESTRUTURAL; DIÂMETRO DE 10,0 MM. AF_01/2015</v>
          </cell>
          <cell r="C7582" t="str">
            <v>KG</v>
          </cell>
          <cell r="D7582">
            <v>6.91</v>
          </cell>
        </row>
        <row r="7583">
          <cell r="A7583">
            <v>90082</v>
          </cell>
          <cell r="B7583" t="str">
            <v>ESCAVAÇÃO MECANIZADA DE VALA COM PROF. ATÉ 1,5 M (MÉDIA ENTRE MONTANTE E JUSANTE/UMA COMPOSIÇÃO POR TRECHO), COM ESCAVADEIRA HIDRÁULICA (0,8 M3/111 HP), LARG. DE 1,5 M A 2,5 M, EM SOLO DE 1A CATEGORIA, EM LOCAIS COM ALTO NÍVEL DE INTERFERÊNCIA. AF_01/2015</v>
          </cell>
          <cell r="C7583" t="str">
            <v>M3</v>
          </cell>
          <cell r="D7583">
            <v>11.63</v>
          </cell>
        </row>
        <row r="7584">
          <cell r="A7584">
            <v>90084</v>
          </cell>
          <cell r="B758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84" t="str">
            <v>M3</v>
          </cell>
          <cell r="D7584">
            <v>10.23</v>
          </cell>
        </row>
        <row r="7585">
          <cell r="A7585">
            <v>90085</v>
          </cell>
          <cell r="B758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85" t="str">
            <v>M3</v>
          </cell>
          <cell r="D7585">
            <v>7.35</v>
          </cell>
        </row>
        <row r="7586">
          <cell r="A7586">
            <v>90086</v>
          </cell>
          <cell r="B758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86" t="str">
            <v>M3</v>
          </cell>
          <cell r="D7586">
            <v>7.91</v>
          </cell>
        </row>
        <row r="7587">
          <cell r="A7587">
            <v>90087</v>
          </cell>
          <cell r="B7587" t="str">
            <v>ESCAVAÇÃO MECANIZADA DE VALA COM PROF. DE 3,0 M ATÉ 4,5 M(MÉDIA ENTRE MONTANTE E JUSANTE/UMA COMPOSIÇÃO POR TRECHO), COM ESCAVADEIRA HIDRÁULICA (1,2 M3/155 HP), LARG. DE 1,5 M A 2,5 M, EM SOLO DE 1A CATEGORIA, EM LOCAIS COM ALTO NÍVEL DE INTERFERÊNCIA. AF_01/2015</v>
          </cell>
          <cell r="C7587" t="str">
            <v>M3</v>
          </cell>
          <cell r="D7587">
            <v>4.66</v>
          </cell>
        </row>
        <row r="7588">
          <cell r="A7588">
            <v>90088</v>
          </cell>
          <cell r="B758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88" t="str">
            <v>M3</v>
          </cell>
          <cell r="D7588">
            <v>5.39</v>
          </cell>
        </row>
        <row r="7589">
          <cell r="A7589">
            <v>90090</v>
          </cell>
          <cell r="B758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89" t="str">
            <v>M3</v>
          </cell>
          <cell r="D7589">
            <v>3.81</v>
          </cell>
        </row>
        <row r="7590">
          <cell r="A7590">
            <v>90091</v>
          </cell>
          <cell r="B7590" t="str">
            <v>ESCAVAÇÃO MECANIZADA DE VALA COM PROF. ATÉ 1,5 M(MÉDIA ENTRE MONTANTE E JUSANTE/UMA COMPOSIÇÃO POR TRECHO), COM ESCAVADEIRA HIDRÁULICA (0,8 M3/111 HP), LARG. DE 1,5M A 2,5 M, EM SOLO DE 1A CATEGORIA, LOCAIS COM BAIXO NÍVEL DE INTERFERÊNCIA. AF_01/2015</v>
          </cell>
          <cell r="C7590" t="str">
            <v>M3</v>
          </cell>
          <cell r="D7590">
            <v>5</v>
          </cell>
        </row>
        <row r="7591">
          <cell r="A7591">
            <v>90092</v>
          </cell>
          <cell r="B759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91" t="str">
            <v>M3</v>
          </cell>
          <cell r="D7591">
            <v>4.43</v>
          </cell>
        </row>
        <row r="7592">
          <cell r="A7592">
            <v>90093</v>
          </cell>
          <cell r="B759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92" t="str">
            <v>M3</v>
          </cell>
          <cell r="D7592">
            <v>3.1</v>
          </cell>
        </row>
        <row r="7593">
          <cell r="A7593">
            <v>90094</v>
          </cell>
          <cell r="B759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93" t="str">
            <v>M3</v>
          </cell>
          <cell r="D7593">
            <v>3.31</v>
          </cell>
        </row>
        <row r="7594">
          <cell r="A7594">
            <v>90095</v>
          </cell>
          <cell r="B759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94" t="str">
            <v>M3</v>
          </cell>
          <cell r="D7594">
            <v>2.0099999999999998</v>
          </cell>
        </row>
        <row r="7595">
          <cell r="A7595">
            <v>90096</v>
          </cell>
          <cell r="B759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95" t="str">
            <v>M3</v>
          </cell>
          <cell r="D7595">
            <v>2.27</v>
          </cell>
        </row>
        <row r="7596">
          <cell r="A7596">
            <v>90098</v>
          </cell>
          <cell r="B759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96" t="str">
            <v>M3</v>
          </cell>
          <cell r="D7596">
            <v>1.55</v>
          </cell>
        </row>
        <row r="7597">
          <cell r="A7597">
            <v>90099</v>
          </cell>
          <cell r="B7597" t="str">
            <v>ESCAVAÇÃO MECANIZADA DE VALA COM PROF. ATÉ 1,5 M (MÉDIA ENTRE MONTANTE E JUSANTE/UMA COMPOSIÇÃO POR TRECHO), COM RETROESCAVADEIRA (0,26 M3/88 HP), LARG. MENOR QUE 0,8 M, EM SOLO DE 1A CATEGORIA, EM LOCAIS COM ALTO NÍVEL DE INTERFERÊNCIA. AF_01/2015</v>
          </cell>
          <cell r="C7597" t="str">
            <v>M3</v>
          </cell>
          <cell r="D7597">
            <v>15.16</v>
          </cell>
        </row>
        <row r="7598">
          <cell r="A7598">
            <v>90100</v>
          </cell>
          <cell r="B7598" t="str">
            <v>ESCAVAÇÃO MECANIZADA DE VALA COM PROF. ATÉ 1,5 M (MÉDIA ENTRE MONTANTE E JUSANTE/UMA COMPOSIÇÃO POR TRECHO), COM RETROESCAVADEIRA (0,26 M3/88 HP), LARG. DE 0,8 M A 1,5 M, EM SOLO DE 1A CATEGORIA, EM LOCAIS COM ALTO NÍVEL DE INTERFERÊNCIA. AF_01/2015</v>
          </cell>
          <cell r="C7598" t="str">
            <v>M3</v>
          </cell>
          <cell r="D7598">
            <v>12.93</v>
          </cell>
        </row>
        <row r="7599">
          <cell r="A7599">
            <v>90101</v>
          </cell>
          <cell r="B7599" t="str">
            <v>ESCAVAÇÃO MECANIZADA DE VALA COM PROF. MAIOR QUE 1,5 M ATÉ 3,0 M (MÉDIA ENTRE MONTANTE E JUSANTE/UMA COMPOSIÇÃO POR TRECHO), COM RETROESCAVADEIRA (0,26 M3/88 HP), LARG. MENOR QUE 0,8 M, EM SOLO DE 1A CATEGORIA, EM LOCAIS COM ALTO NÍVEL DE INTERFERÊNCIA.AF_01/2015</v>
          </cell>
          <cell r="C7599" t="str">
            <v>M3</v>
          </cell>
          <cell r="D7599">
            <v>12.76</v>
          </cell>
        </row>
        <row r="7600">
          <cell r="A7600">
            <v>90102</v>
          </cell>
          <cell r="B760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600" t="str">
            <v>M3</v>
          </cell>
          <cell r="D7600">
            <v>11.71</v>
          </cell>
        </row>
        <row r="7601">
          <cell r="A7601">
            <v>90105</v>
          </cell>
          <cell r="B760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601" t="str">
            <v>M3</v>
          </cell>
          <cell r="D7601">
            <v>11.55</v>
          </cell>
        </row>
        <row r="7602">
          <cell r="A7602">
            <v>90106</v>
          </cell>
          <cell r="B760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602" t="str">
            <v>M3</v>
          </cell>
          <cell r="D7602">
            <v>9.9</v>
          </cell>
        </row>
        <row r="7603">
          <cell r="A7603">
            <v>90107</v>
          </cell>
          <cell r="B760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603" t="str">
            <v>M3</v>
          </cell>
          <cell r="D7603">
            <v>9.75</v>
          </cell>
        </row>
        <row r="7604">
          <cell r="A7604">
            <v>90108</v>
          </cell>
          <cell r="B760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604" t="str">
            <v>M3</v>
          </cell>
          <cell r="D7604">
            <v>8.8699999999999992</v>
          </cell>
        </row>
        <row r="7605">
          <cell r="A7605">
            <v>90112</v>
          </cell>
          <cell r="B7605" t="str">
            <v>ALVENARIA DE VEDAÇÃO DE BLOCOS CERÂMICOS FURADOS NA VERTICAL DE 14X19X39CM (ESPESSURA 14CM) DE PAREDES COM ÁREA LÍQUIDA MENOR QUE 6M2 COM VÃOS E ARGAMASSA DE ASSENTAMENTO COM PREPARO MANUAL. AF_06/2014</v>
          </cell>
          <cell r="C7605" t="str">
            <v>M2</v>
          </cell>
          <cell r="D7605">
            <v>57.9</v>
          </cell>
        </row>
        <row r="7606">
          <cell r="A7606">
            <v>90278</v>
          </cell>
          <cell r="B7606" t="str">
            <v>GRAUTE FGK=15 MPA; TRAÇO 1:0,04:2,0:2,4 (CIMENTO/ CAL/ AREIA GROSSA/ BRITA 0) - PREPARO MECÂNICO COM BETONEIRA 400 L. AF_02/2015</v>
          </cell>
          <cell r="C7606" t="str">
            <v>M3</v>
          </cell>
          <cell r="D7606">
            <v>274.26</v>
          </cell>
        </row>
        <row r="7607">
          <cell r="A7607">
            <v>90279</v>
          </cell>
          <cell r="B7607" t="str">
            <v>GRAUTE FGK=20 MPA; TRAÇO 1:0,04:1,6:1,9 (CIMENTO/ CAL/ AREIA GROSSA/ BRITA 0) - PREPARO MECÂNICO COM BETONEIRA 400 L. AF_02/2015</v>
          </cell>
          <cell r="C7607" t="str">
            <v>M3</v>
          </cell>
          <cell r="D7607">
            <v>291.93</v>
          </cell>
        </row>
        <row r="7608">
          <cell r="A7608">
            <v>90280</v>
          </cell>
          <cell r="B7608" t="str">
            <v>GRAUTE FGK=25 MPA; TRAÇO 1:0,02:1,2:1,5 (CIMENTO/ CAL/ AREIA GROSSA/ BRITA 0) - PREPARO MECÂNICO COM BETONEIRA 400 L. AF_02/2015</v>
          </cell>
          <cell r="C7608" t="str">
            <v>M3</v>
          </cell>
          <cell r="D7608">
            <v>326.81</v>
          </cell>
        </row>
        <row r="7609">
          <cell r="A7609">
            <v>90281</v>
          </cell>
          <cell r="B7609" t="str">
            <v>GRAUTE FGK=30 MPA; TRAÇO 1:0,02:0,8:1,1 (CIMENTO/ CAL/ AREIA GROSSA/ BRITA 0) - PREPARO MECÂNICO COM BETONEIRA 400 L. AF_02/2015</v>
          </cell>
          <cell r="C7609" t="str">
            <v>M3</v>
          </cell>
          <cell r="D7609">
            <v>374.5</v>
          </cell>
        </row>
        <row r="7610">
          <cell r="A7610">
            <v>90282</v>
          </cell>
          <cell r="B7610" t="str">
            <v>GRAUTE FGK=15 MPA; TRAÇO 1:2,0:2,4 (CIMENTO/ AREIA GROSSA/ BRITA 0/ ADITIVO) - PREPARO MECÂNICO COM BETONEIRA 400 L. AF_02/2015</v>
          </cell>
          <cell r="C7610" t="str">
            <v>M3</v>
          </cell>
          <cell r="D7610">
            <v>279.39</v>
          </cell>
        </row>
        <row r="7611">
          <cell r="A7611">
            <v>90283</v>
          </cell>
          <cell r="B7611" t="str">
            <v>GRAUTE FGK=20 MPA; TRAÇO 1:1,6:1,9 (CIMENTO/ AREIA GROSSA/ BRITA 0/ ADITIVO) - PREPARO MECÂNICO COM BETONEIRA 400 L. AF_02/2015</v>
          </cell>
          <cell r="C7611" t="str">
            <v>M3</v>
          </cell>
          <cell r="D7611">
            <v>298.32</v>
          </cell>
        </row>
        <row r="7612">
          <cell r="A7612">
            <v>90284</v>
          </cell>
          <cell r="B7612" t="str">
            <v>GRAUTE FGK=25 MPA; TRAÇO 1:1,2:1,5 (CIMENTO/ AREIA GROSSA/ BRITA 0/ ADITIVO) - PREPARO MECÂNICO COM BETONEIRA 400 L. AF_02/2015</v>
          </cell>
          <cell r="C7612" t="str">
            <v>M3</v>
          </cell>
          <cell r="D7612">
            <v>334.38</v>
          </cell>
        </row>
        <row r="7613">
          <cell r="A7613">
            <v>90285</v>
          </cell>
          <cell r="B7613" t="str">
            <v>GRAUTE FGK=30 MPA; TRAÇO 1:0,8:1,1 (CIMENTO/ AREIA GROSSA/ BRITA 0/ ADITIVO) - PREPARO MECÂNICO COM BETONEIRA 400 L. AF_02/2015</v>
          </cell>
          <cell r="C7613" t="str">
            <v>M3</v>
          </cell>
          <cell r="D7613">
            <v>385</v>
          </cell>
        </row>
        <row r="7614">
          <cell r="A7614">
            <v>90371</v>
          </cell>
          <cell r="B7614" t="str">
            <v>REGISTRO DE ESFERA, PVC, ROSCÁVEL, 3/4", FORNECIDO E INSTALADO EM RAMAL DE ÁGUA. AF_03/2015</v>
          </cell>
          <cell r="C7614" t="str">
            <v>UN</v>
          </cell>
          <cell r="D7614">
            <v>21.46</v>
          </cell>
        </row>
        <row r="7615">
          <cell r="A7615">
            <v>90373</v>
          </cell>
          <cell r="B7615" t="str">
            <v>JOELHO 90 GRAUS COM BUCHA DE LATÃO, PVC, SOLDÁVEL, DN 25MM, X 1/2 INSTALADO EM RAMAL OU SUB-RAMAL DE ÁGUA - FORNECIMENTO E INSTALAÇÃO. AF_12/2014</v>
          </cell>
          <cell r="C7615" t="str">
            <v>UN</v>
          </cell>
          <cell r="D7615">
            <v>9.7899999999999991</v>
          </cell>
        </row>
        <row r="7616">
          <cell r="A7616">
            <v>90374</v>
          </cell>
          <cell r="B7616" t="str">
            <v>TÊ COM BUCHA DE LATÃO NA BOLSA CENTRAL, PVC, SOLDÁVEL, DN 25MM X 3/4, INSTALADO EM RAMAL OU SUB-RAMAL DE ÁGUA - FORNECIMENTO E INSTALAÇÃO. AF_03/2015</v>
          </cell>
          <cell r="C7616" t="str">
            <v>UN</v>
          </cell>
          <cell r="D7616">
            <v>14.76</v>
          </cell>
        </row>
        <row r="7617">
          <cell r="A7617">
            <v>90375</v>
          </cell>
          <cell r="B7617" t="str">
            <v>BUCHA DE REDUÇÃO, PVC, SOLDÁVEL, DN 40MM X 32MM, INSTALADO EM RAMAL OU SUB-RAMAL DE ÁGUA - FORNECIMENTO E INSTALAÇÃO. AF_03/2015</v>
          </cell>
          <cell r="C7617" t="str">
            <v>UN</v>
          </cell>
          <cell r="D7617">
            <v>6.42</v>
          </cell>
        </row>
        <row r="7618">
          <cell r="A7618">
            <v>90406</v>
          </cell>
          <cell r="B7618" t="str">
            <v>MASSA ÚNICA, PARA RECEBIMENTO DE PINTURA, EM ARGAMASSA TRAÇO 1:2:8, PREPARO MECÂNICO COM BETONEIRA 400L, APLICADA MANUALMENTE EM TETO, ESPESSURA DE 20MM, COM EXECUÇÃO DE TALISCAS. AF_03/2015</v>
          </cell>
          <cell r="C7618" t="str">
            <v>M2</v>
          </cell>
          <cell r="D7618">
            <v>30.96</v>
          </cell>
        </row>
        <row r="7619">
          <cell r="A7619">
            <v>90407</v>
          </cell>
          <cell r="B7619" t="str">
            <v>MASSA ÚNICA, PARA RECEBIMENTO DE PINTURA, EM ARGAMASSA TRAÇO 1:2:8, PREPARO MANUAL, APLICADA MANUALMENTE EM TETO, ESPESSURA DE 20MM, COM EXECUÇÃO DE TALISCAS. AF_03/2015</v>
          </cell>
          <cell r="C7619" t="str">
            <v>M2</v>
          </cell>
          <cell r="D7619">
            <v>33.840000000000003</v>
          </cell>
        </row>
        <row r="7620">
          <cell r="A7620">
            <v>90408</v>
          </cell>
          <cell r="B7620" t="str">
            <v>MASSA ÚNICA, PARA RECEBIMENTO DE PINTURA, EM ARGAMASSA TRAÇO 1:2:8, PREPARO MECÂNICO COM BETONEIRA 400L, APLICADA MANUALMENTE EM TETO, ESPESSURA DE 10MM, COM EXECUÇÃO DE TALISCAS. AF_03/2015</v>
          </cell>
          <cell r="C7620" t="str">
            <v>M2</v>
          </cell>
          <cell r="D7620">
            <v>22.33</v>
          </cell>
        </row>
        <row r="7621">
          <cell r="A7621">
            <v>90409</v>
          </cell>
          <cell r="B7621" t="str">
            <v>MASSA ÚNICA, PARA RECEBIMENTO DE PINTURA, EM ARGAMASSA TRAÇO 1:2:8, PREPARO MANUAL, APLICADA MANUALMENTE EM TETO, ESPESSURA DE 10MM, COM EXECUÇÃO DE TALISCAS. AF_03/2015</v>
          </cell>
          <cell r="C7621" t="str">
            <v>M2</v>
          </cell>
          <cell r="D7621">
            <v>23.96</v>
          </cell>
        </row>
        <row r="7622">
          <cell r="A7622">
            <v>90436</v>
          </cell>
          <cell r="B7622" t="str">
            <v>FURO EM ALVENARIA PARA DIÂMETROS MENORES OU IGUAIS A 40 MM. AF_05/2015</v>
          </cell>
          <cell r="C7622" t="str">
            <v>UN</v>
          </cell>
          <cell r="D7622">
            <v>9.8800000000000008</v>
          </cell>
        </row>
        <row r="7623">
          <cell r="A7623">
            <v>90437</v>
          </cell>
          <cell r="B7623" t="str">
            <v>FURO EM ALVENARIA PARA DIÂMETROS MAIORES QUE 40 MM E MENORES OU IGUAIS A 75 MM. AF_05/2015</v>
          </cell>
          <cell r="C7623" t="str">
            <v>UN</v>
          </cell>
          <cell r="D7623">
            <v>24.01</v>
          </cell>
        </row>
        <row r="7624">
          <cell r="A7624">
            <v>90438</v>
          </cell>
          <cell r="B7624" t="str">
            <v>FURO EM ALVENARIA PARA DIÂMETROS MAIORES QUE 75 MM. AF_05/2015</v>
          </cell>
          <cell r="C7624" t="str">
            <v>UN</v>
          </cell>
          <cell r="D7624">
            <v>34.4</v>
          </cell>
        </row>
        <row r="7625">
          <cell r="A7625">
            <v>90439</v>
          </cell>
          <cell r="B7625" t="str">
            <v>FURO EM CONCRETO PARA DIÂMETROS MENORES OU IGUAIS A 40 MM. AF_05/2015</v>
          </cell>
          <cell r="C7625" t="str">
            <v>UN</v>
          </cell>
          <cell r="D7625">
            <v>37.96</v>
          </cell>
        </row>
        <row r="7626">
          <cell r="A7626">
            <v>90440</v>
          </cell>
          <cell r="B7626" t="str">
            <v>FURO EM CONCRETO PARA DIÂMETROS MAIORES QUE 40 MM E MENORES OU IGUAIS A 75 MM. AF_05/2015</v>
          </cell>
          <cell r="C7626" t="str">
            <v>UN</v>
          </cell>
          <cell r="D7626">
            <v>60.8</v>
          </cell>
        </row>
        <row r="7627">
          <cell r="A7627">
            <v>90441</v>
          </cell>
          <cell r="B7627" t="str">
            <v>FURO EM CONCRETO PARA DIÂMETROS MAIORES QUE 75 MM. AF_05/2015</v>
          </cell>
          <cell r="C7627" t="str">
            <v>UN</v>
          </cell>
          <cell r="D7627">
            <v>77.66</v>
          </cell>
        </row>
        <row r="7628">
          <cell r="A7628">
            <v>90443</v>
          </cell>
          <cell r="B7628" t="str">
            <v>RASGO EM ALVENARIA PARA RAMAIS/ DISTRIBUIÇÃO COM DIAMETROS MENORES OU IGUAIS A 40 MM. AF_05/2015</v>
          </cell>
          <cell r="C7628" t="str">
            <v>M</v>
          </cell>
          <cell r="D7628">
            <v>8.98</v>
          </cell>
        </row>
        <row r="7629">
          <cell r="A7629">
            <v>90444</v>
          </cell>
          <cell r="B7629" t="str">
            <v>RASGO EM CONTRAPISO PARA RAMAIS/ DISTRIBUIÇÃO COM DIÂMETROS MENORES OU IGUAIS A 40 MM. AF_05/2015</v>
          </cell>
          <cell r="C7629" t="str">
            <v>M</v>
          </cell>
          <cell r="D7629">
            <v>16.29</v>
          </cell>
        </row>
        <row r="7630">
          <cell r="A7630">
            <v>90445</v>
          </cell>
          <cell r="B7630" t="str">
            <v>RASGO EM CONTRAPISO PARA RAMAIS/ DISTRIBUIÇÃO COM DIÂMETROS MAIORES QUE 40 MM E MENORES OU IGUAIS A 75 MM. AF_05/2015</v>
          </cell>
          <cell r="C7630" t="str">
            <v>M</v>
          </cell>
          <cell r="D7630">
            <v>17.38</v>
          </cell>
        </row>
        <row r="7631">
          <cell r="A7631">
            <v>90446</v>
          </cell>
          <cell r="B7631" t="str">
            <v>RASGO EM CONTRAPISO PARA RAMAIS/ DISTRIBUIÇÃO COM DIÂMETROS MAIORES QUE 75 MM. AF_05/2015</v>
          </cell>
          <cell r="C7631" t="str">
            <v>M</v>
          </cell>
          <cell r="D7631">
            <v>18.88</v>
          </cell>
        </row>
        <row r="7632">
          <cell r="A7632">
            <v>90447</v>
          </cell>
          <cell r="B7632" t="str">
            <v>RASGO EM ALVENARIA PARA ELETRODUTOS COM DIAMETROS MENORES OU IGUAIS A 40 MM. AF_05/2015</v>
          </cell>
          <cell r="C7632" t="str">
            <v>M</v>
          </cell>
          <cell r="D7632">
            <v>4.3600000000000003</v>
          </cell>
        </row>
        <row r="7633">
          <cell r="A7633">
            <v>90451</v>
          </cell>
          <cell r="B7633" t="str">
            <v>PASSANTE TIPO PEÇA EM POLIESTIRENO PARA ABERTURA PARA PASSAGEM DE 1 TUBO, FIXADO EM LAJE. AF_05/2015</v>
          </cell>
          <cell r="C7633" t="str">
            <v>UN</v>
          </cell>
          <cell r="D7633">
            <v>3.1</v>
          </cell>
        </row>
        <row r="7634">
          <cell r="A7634">
            <v>90452</v>
          </cell>
          <cell r="B7634" t="str">
            <v>PASSANTE TIPO PEÇA EM POLIESTIRENO PARA ABERTURA PARA PASSAGEM DE MAIS DE 1 TUBO, FIXADO EM LAJE. AF_05/2015</v>
          </cell>
          <cell r="C7634" t="str">
            <v>UN</v>
          </cell>
          <cell r="D7634">
            <v>14.78</v>
          </cell>
        </row>
        <row r="7635">
          <cell r="A7635">
            <v>90453</v>
          </cell>
          <cell r="B7635" t="str">
            <v>PASSANTE TIPO TUBO DE DIÂMETRO MENOR OU IGUAL A 40 MM, FIXADO EM LAJE. AF_05/2015</v>
          </cell>
          <cell r="C7635" t="str">
            <v>UN</v>
          </cell>
          <cell r="D7635">
            <v>1.75</v>
          </cell>
        </row>
        <row r="7636">
          <cell r="A7636">
            <v>90454</v>
          </cell>
          <cell r="B7636" t="str">
            <v>PASSANTE TIPO TUBO DE DIÂMETRO MAIORES QUE 40 MM E MENORES OU IGUAIS A 75 MM, FIXADO EM LAJE. AF_05/2015</v>
          </cell>
          <cell r="C7636" t="str">
            <v>UN</v>
          </cell>
          <cell r="D7636">
            <v>3.01</v>
          </cell>
        </row>
        <row r="7637">
          <cell r="A7637">
            <v>90455</v>
          </cell>
          <cell r="B7637" t="str">
            <v>PASSANTE TIPO TUBO DE DIÂMETRO MAIOR QUE 75 MM, FIXADO EM LAJE. AF_05/2015</v>
          </cell>
          <cell r="C7637" t="str">
            <v>UN</v>
          </cell>
          <cell r="D7637">
            <v>4.07</v>
          </cell>
        </row>
        <row r="7638">
          <cell r="A7638">
            <v>90456</v>
          </cell>
          <cell r="B7638" t="str">
            <v>QUEBRA EM ALVENARIA PARA INSTALAÇÃO DE CAIXA DE TOMADA (4X4 OU 4X2). AF_05/2015</v>
          </cell>
          <cell r="C7638" t="str">
            <v>UN</v>
          </cell>
          <cell r="D7638">
            <v>2.88</v>
          </cell>
        </row>
        <row r="7639">
          <cell r="A7639">
            <v>90457</v>
          </cell>
          <cell r="B7639" t="str">
            <v>QUEBRA EM ALVENARIA PARA INSTALAÇÃO DE QUADRO DISTRIBUIÇÃO PEQUENO (19X25 CM). AF_05/2015</v>
          </cell>
          <cell r="C7639" t="str">
            <v>UN</v>
          </cell>
          <cell r="D7639">
            <v>6.57</v>
          </cell>
        </row>
        <row r="7640">
          <cell r="A7640">
            <v>90458</v>
          </cell>
          <cell r="B7640" t="str">
            <v>QUEBRA EM ALVENARIA PARA INSTALAÇÃO DE QUADRO DISTRIBUIÇÃO GRANDE (76X40 CM). AF_05/2015</v>
          </cell>
          <cell r="C7640" t="str">
            <v>UN</v>
          </cell>
          <cell r="D7640">
            <v>18.649999999999999</v>
          </cell>
        </row>
        <row r="7641">
          <cell r="A7641">
            <v>90459</v>
          </cell>
          <cell r="B7641" t="str">
            <v>QUEBRA EM ALVENARIA PARA INSTALAÇÃO DE ABRIGO PARA MANGUEIRAS (90X60 CM). AF_05/2015</v>
          </cell>
          <cell r="C7641" t="str">
            <v>UN</v>
          </cell>
          <cell r="D7641">
            <v>26.31</v>
          </cell>
        </row>
        <row r="7642">
          <cell r="A7642">
            <v>90460</v>
          </cell>
          <cell r="B7642" t="str">
            <v>PERFILADO DE SEÇÃO 38X76 MM PARA SUPORTE DE ATÉ 3 TUBOS HORIZONTAIS. AF_05/2015</v>
          </cell>
          <cell r="C7642" t="str">
            <v>M</v>
          </cell>
          <cell r="D7642">
            <v>19.829999999999998</v>
          </cell>
        </row>
        <row r="7643">
          <cell r="A7643">
            <v>90461</v>
          </cell>
          <cell r="B7643" t="str">
            <v>PERFILADO DE SEÇÃO 38X76 MM PARA SUPORTE DE MAIS DE 3 TUBOS HORIZONTAIS. AF_05/2015</v>
          </cell>
          <cell r="C7643" t="str">
            <v>M</v>
          </cell>
          <cell r="D7643">
            <v>10.91</v>
          </cell>
        </row>
        <row r="7644">
          <cell r="A7644">
            <v>90462</v>
          </cell>
          <cell r="B7644" t="str">
            <v>PERFILADO DE SEÇÃO 38X38 MM PARA SUPORTE DE ATÉ 3 TUBOS VERTICAIS. AF_05/2015</v>
          </cell>
          <cell r="C7644" t="str">
            <v>M</v>
          </cell>
          <cell r="D7644">
            <v>2.4900000000000002</v>
          </cell>
        </row>
        <row r="7645">
          <cell r="A7645">
            <v>90463</v>
          </cell>
          <cell r="B7645" t="str">
            <v>PERFILADO DE SEÇÃO 38X38 MM PARA SUPORTE DE MAIS DE 3 TUBOS VERTICAIS. AF_05/2015</v>
          </cell>
          <cell r="C7645" t="str">
            <v>M</v>
          </cell>
          <cell r="D7645">
            <v>2</v>
          </cell>
        </row>
        <row r="7646">
          <cell r="A7646">
            <v>90466</v>
          </cell>
          <cell r="B7646" t="str">
            <v>CHUMBAMENTO LINEAR EM ALVENARIA PARA RAMAIS/DISTRIBUIÇÃO COM DIÂMETROS MENORES OU IGUAIS A 40 MM. AF_05/2015</v>
          </cell>
          <cell r="C7646" t="str">
            <v>M</v>
          </cell>
          <cell r="D7646">
            <v>8.93</v>
          </cell>
        </row>
        <row r="7647">
          <cell r="A7647">
            <v>90467</v>
          </cell>
          <cell r="B7647" t="str">
            <v>CHUMBAMENTO LINEAR EM ALVENARIA PARA RAMAIS/DISTRIBUIÇÃO COM DIÂMETROS MAIORES QUE 40 MM E MENORES OU IGUAIS A 75 MM. AF_05/2015</v>
          </cell>
          <cell r="C7647" t="str">
            <v>M</v>
          </cell>
          <cell r="D7647">
            <v>14.12</v>
          </cell>
        </row>
        <row r="7648">
          <cell r="A7648">
            <v>90468</v>
          </cell>
          <cell r="B7648" t="str">
            <v>CHUMBAMENTO LINEAR EM CONTRAPISO PARA RAMAIS/DISTRIBUIÇÃO COM DIÂMETROS MENORES OU IGUAIS A 40 MM. AF_05/2015</v>
          </cell>
          <cell r="C7648" t="str">
            <v>M</v>
          </cell>
          <cell r="D7648">
            <v>3.9</v>
          </cell>
        </row>
        <row r="7649">
          <cell r="A7649">
            <v>90469</v>
          </cell>
          <cell r="B7649" t="str">
            <v>CHUMBAMENTO LINEAR EM CONTRAPISO PARA RAMAIS/DISTRIBUIÇÃO COM DIÂMETROS MAIORES QUE 40 MM E MENORES OU IGUAIS A 75 MM. AF_05/2015</v>
          </cell>
          <cell r="C7649" t="str">
            <v>M</v>
          </cell>
          <cell r="D7649">
            <v>6.24</v>
          </cell>
        </row>
        <row r="7650">
          <cell r="A7650">
            <v>90470</v>
          </cell>
          <cell r="B7650" t="str">
            <v>CHUMBAMENTO LINEAR EM CONTRAPISO PARA RAMAIS/DISTRIBUIÇÃO COM DIÂMETROS MAIORES QUE 75 MM. AF_05/2015</v>
          </cell>
          <cell r="C7650" t="str">
            <v>M</v>
          </cell>
          <cell r="D7650">
            <v>8.57</v>
          </cell>
        </row>
        <row r="7651">
          <cell r="A7651">
            <v>90582</v>
          </cell>
          <cell r="B7651" t="str">
            <v>VIBRADOR DE IMERSÃO, DIÂMETRO DE PONTEIRA 45MM, MOTOR ELÉTRICO TRIFÁSICO POTÊNCIA DE 2 CV - DEPRECIAÇÃO. AF_06/2015</v>
          </cell>
          <cell r="C7651" t="str">
            <v>H</v>
          </cell>
          <cell r="D7651">
            <v>0.28000000000000003</v>
          </cell>
        </row>
        <row r="7652">
          <cell r="A7652">
            <v>90583</v>
          </cell>
          <cell r="B7652" t="str">
            <v>VIBRADOR DE IMERSÃO, DIÂMETRO DE PONTEIRA 45MM, MOTOR ELÉTRICO TRIFÁSICO POTÊNCIA DE 2 CV - JUROS. AF_06/2015</v>
          </cell>
          <cell r="C7652" t="str">
            <v>H</v>
          </cell>
          <cell r="D7652">
            <v>0.06</v>
          </cell>
        </row>
        <row r="7653">
          <cell r="A7653">
            <v>90584</v>
          </cell>
          <cell r="B7653" t="str">
            <v>VIBRADOR DE IMERSÃO, DIÂMETRO DE PONTEIRA 45MM, MOTOR ELÉTRICO TRIFÁSICO POTÊNCIA DE 2 CV - MANUTENÇÃO. AF_06/2015</v>
          </cell>
          <cell r="C7653" t="str">
            <v>H</v>
          </cell>
          <cell r="D7653">
            <v>0.21</v>
          </cell>
        </row>
        <row r="7654">
          <cell r="A7654">
            <v>90585</v>
          </cell>
          <cell r="B7654" t="str">
            <v>VIBRADOR DE IMERSÃO, DIÂMETRO DE PONTEIRA 45MM, MOTOR ELÉTRICO TRIFÁSICO POTÊNCIA DE 2 CV - MATERIAIS NA OPERAÇÃO. AF_06/2015</v>
          </cell>
          <cell r="C7654" t="str">
            <v>H</v>
          </cell>
          <cell r="D7654">
            <v>0.77</v>
          </cell>
        </row>
        <row r="7655">
          <cell r="A7655">
            <v>90586</v>
          </cell>
          <cell r="B7655" t="str">
            <v>VIBRADOR DE IMERSÃO, DIÂMETRO DE PONTEIRA 45MM, MOTOR ELÉTRICO TRIFÁSICO POTÊNCIA DE 2 CV - CHP DIURNO. AF_06/2015</v>
          </cell>
          <cell r="C7655" t="str">
            <v>CHP</v>
          </cell>
          <cell r="D7655">
            <v>1.32</v>
          </cell>
        </row>
        <row r="7656">
          <cell r="A7656">
            <v>90587</v>
          </cell>
          <cell r="B7656" t="str">
            <v>VIBRADOR DE IMERSÃO, DIÂMETRO DE PONTEIRA 45MM, MOTOR ELÉTRICO TRIFÁSICO POTÊNCIA DE 2 CV - CHI DIURNO. AF_06/2015</v>
          </cell>
          <cell r="C7656" t="str">
            <v>CHI</v>
          </cell>
          <cell r="D7656">
            <v>0.34</v>
          </cell>
        </row>
        <row r="7657">
          <cell r="A7657">
            <v>90621</v>
          </cell>
          <cell r="B7657" t="str">
            <v>PERFURATRIZ MANUAL, TORQUE MÁXIMO 83 N.M, POTÊNCIA 5 CV, COM DIÂMETRO MÁXIMO 4" - DEPRECIAÇÃO. AF_06/2015</v>
          </cell>
          <cell r="C7657" t="str">
            <v>H</v>
          </cell>
          <cell r="D7657">
            <v>1.59</v>
          </cell>
        </row>
        <row r="7658">
          <cell r="A7658">
            <v>90622</v>
          </cell>
          <cell r="B7658" t="str">
            <v>PERFURATRIZ MANUAL, TORQUE MÁXIMO 83 N.M, POTÊNCIA 5 CV, COM DIÂMETRO MÁXIMO 4" - JUROS. AF_06/2015</v>
          </cell>
          <cell r="C7658" t="str">
            <v>H</v>
          </cell>
          <cell r="D7658">
            <v>0.35</v>
          </cell>
        </row>
        <row r="7659">
          <cell r="A7659">
            <v>90623</v>
          </cell>
          <cell r="B7659" t="str">
            <v>PERFURATRIZ MANUAL, TORQUE MÁXIMO 83 N.M, POTÊNCIA 5 CV, COM DIÂMETRO MÁXIMO 4" - MANUTENÇÃO. AF_06/2015</v>
          </cell>
          <cell r="C7659" t="str">
            <v>H</v>
          </cell>
          <cell r="D7659">
            <v>1.99</v>
          </cell>
        </row>
        <row r="7660">
          <cell r="A7660">
            <v>90624</v>
          </cell>
          <cell r="B7660" t="str">
            <v>PERFURATRIZ MANUAL, TORQUE MÁXIMO 83 N.M, POTÊNCIA 5 CV, COM DIÂMETRO MÁXIMO 4" - MATERIAIS NA OPERAÇÃO. AF_06/2015</v>
          </cell>
          <cell r="C7660" t="str">
            <v>H</v>
          </cell>
          <cell r="D7660">
            <v>1.94</v>
          </cell>
        </row>
        <row r="7661">
          <cell r="A7661">
            <v>90625</v>
          </cell>
          <cell r="B7661" t="str">
            <v>PERFURATRIZ MANUAL, TORQUE MÁXIMO 83 N.M, POTÊNCIA 5 CV, COM DIÂMETRO MÁXIMO 4" - CHP DIURNO. AF_06/2015</v>
          </cell>
          <cell r="C7661" t="str">
            <v>CHP</v>
          </cell>
          <cell r="D7661">
            <v>5.87</v>
          </cell>
        </row>
        <row r="7662">
          <cell r="A7662">
            <v>90626</v>
          </cell>
          <cell r="B7662" t="str">
            <v>PERFURATRIZ MANUAL, TORQUE MÁXIMO 83 N.M, POTÊNCIA 5 CV, COM DIÂMETRO MÁXIMO 4" - CHI DIURNO. AF_06/2015</v>
          </cell>
          <cell r="C7662" t="str">
            <v>CHI</v>
          </cell>
          <cell r="D7662">
            <v>1.94</v>
          </cell>
        </row>
        <row r="7663">
          <cell r="A7663">
            <v>90627</v>
          </cell>
          <cell r="B7663" t="str">
            <v>PERFURATRIZ SOBRE ESTEIRA, TORQUE MÁXIMO 600 KGF, PESO MÉDIO 1000 KG, POTÊNCIA 20 HP, DIÂMETRO MÁXIMO 10" - DEPRECIAÇÃO. AF_06/2015</v>
          </cell>
          <cell r="C7663" t="str">
            <v>H</v>
          </cell>
          <cell r="D7663">
            <v>23.94</v>
          </cell>
        </row>
        <row r="7664">
          <cell r="A7664">
            <v>90628</v>
          </cell>
          <cell r="B7664" t="str">
            <v>PERFURATRIZ SOBRE ESTEIRA, TORQUE MÁXIMO 600 KGF, PESO MÉDIO 1000 KG, POTÊNCIA 20 HP, DIÂMETRO MÁXIMO 10" - JUROS. AF_06/2015</v>
          </cell>
          <cell r="C7664" t="str">
            <v>H</v>
          </cell>
          <cell r="D7664">
            <v>6.28</v>
          </cell>
        </row>
        <row r="7665">
          <cell r="A7665">
            <v>90629</v>
          </cell>
          <cell r="B7665" t="str">
            <v>PERFURATRIZ SOBRE ESTEIRA, TORQUE MÁXIMO 600 KGF, PESO MÉDIO 1000 KG, POTÊNCIA 20 HP, DIÂMETRO MÁXIMO 10" - MANUTENÇÃO. AF_06/2015</v>
          </cell>
          <cell r="C7665" t="str">
            <v>H</v>
          </cell>
          <cell r="D7665">
            <v>29.95</v>
          </cell>
        </row>
        <row r="7666">
          <cell r="A7666">
            <v>90630</v>
          </cell>
          <cell r="B7666" t="str">
            <v>PERFURATRIZ SOBRE ESTEIRA, TORQUE MÁXIMO 600 KGF, PESO MÉDIO 1000 KG, POTÊNCIA 20 HP, DIÂMETRO MÁXIMO 10" - MATERIAIS NA OPERAÇÃO. AF_06/2015</v>
          </cell>
          <cell r="C7666" t="str">
            <v>H</v>
          </cell>
          <cell r="D7666">
            <v>7.86</v>
          </cell>
        </row>
        <row r="7667">
          <cell r="A7667">
            <v>90631</v>
          </cell>
          <cell r="B7667" t="str">
            <v>PERFURATRIZ SOBRE ESTEIRA, TORQUE MÁXIMO 600 KGF, PESO MÉDIO 1000 KG, POTÊNCIA 20 HP, DIÂMETRO MÁXIMO 10" - CHP DIURNO. AF_06/2015</v>
          </cell>
          <cell r="C7667" t="str">
            <v>CHP</v>
          </cell>
          <cell r="D7667">
            <v>82.77</v>
          </cell>
        </row>
        <row r="7668">
          <cell r="A7668">
            <v>90632</v>
          </cell>
          <cell r="B7668" t="str">
            <v>PERFURATRIZ SOBRE ESTEIRA, TORQUE MÁXIMO 600 KGF, PESO MÉDIO 1000 KG, POTÊNCIA 20 HP, DIÂMETRO MÁXIMO 10" - CHI DIURNO. AF_06/2015</v>
          </cell>
          <cell r="C7668" t="str">
            <v>CHI</v>
          </cell>
          <cell r="D7668">
            <v>44.96</v>
          </cell>
        </row>
        <row r="7669">
          <cell r="A7669">
            <v>90633</v>
          </cell>
          <cell r="B7669" t="str">
            <v>MISTURADOR DUPLO HORIZONTAL DE ALTA TURBULÊNCIA, CAPACIDADE / VOLUME 2 X 500 LITROS, MOTORES ELÉTRICOS MÍNIMO 5 CV CADA, PARA NATA CIMENTO, ARGAMASSA E OUTROS - DEPRECIAÇÃO. AF_06/2015</v>
          </cell>
          <cell r="C7669" t="str">
            <v>H</v>
          </cell>
          <cell r="D7669">
            <v>2.84</v>
          </cell>
        </row>
        <row r="7670">
          <cell r="A7670">
            <v>90634</v>
          </cell>
          <cell r="B7670" t="str">
            <v>MISTURADOR DUPLO HORIZONTAL DE ALTA TURBULÊNCIA, CAPACIDADE / VOLUME 2 X 500 LITROS, MOTORES ELÉTRICOS MÍNIMO 5 CV CADA, PARA NATA CIMENTO, ARGAMASSA E OUTROS - JUROS. AF_06/2015</v>
          </cell>
          <cell r="C7670" t="str">
            <v>H</v>
          </cell>
          <cell r="D7670">
            <v>0.63</v>
          </cell>
        </row>
        <row r="7671">
          <cell r="A7671">
            <v>90635</v>
          </cell>
          <cell r="B7671" t="str">
            <v>MISTURADOR DUPLO HORIZONTAL DE ALTA TURBULÊNCIA, CAPACIDADE / VOLUME 2 X 500 LITROS, MOTORES ELÉTRICOS MÍNIMO 5 CV CADA, PARA NATA CIMENTO, ARGAMASSA E OUTROS - MANUTENÇÃO. AF_06/2015</v>
          </cell>
          <cell r="C7671" t="str">
            <v>H</v>
          </cell>
          <cell r="D7671">
            <v>3.1</v>
          </cell>
        </row>
        <row r="7672">
          <cell r="A7672">
            <v>90636</v>
          </cell>
          <cell r="B7672" t="str">
            <v>MISTURADOR DUPLO HORIZONTAL DE ALTA TURBULÊNCIA, CAPACIDADE / VOLUME 2 X 500 LITROS, MOTORES ELÉTRICOS MÍNIMO 5 CV CADA, PARA NATA CIMENTO, ARGAMASSA E OUTROS - MATERIAIS NA OPERAÇÃO. AF_06/2015</v>
          </cell>
          <cell r="C7672" t="str">
            <v>H</v>
          </cell>
          <cell r="D7672">
            <v>3.88</v>
          </cell>
        </row>
        <row r="7673">
          <cell r="A7673">
            <v>90637</v>
          </cell>
          <cell r="B7673" t="str">
            <v>MISTURADOR DUPLO HORIZONTAL DE ALTA TURBULÊNCIA, CAPACIDADE / VOLUME 2 X 500 LITROS, MOTORES ELÉTRICOS MÍNIMO 5 CV CADA, PARA NATA CIMENTO, ARGAMASSA E OUTROS - CHP DIURNO. AF_06/2015</v>
          </cell>
          <cell r="C7673" t="str">
            <v>CHP</v>
          </cell>
          <cell r="D7673">
            <v>10.45</v>
          </cell>
        </row>
        <row r="7674">
          <cell r="A7674">
            <v>90638</v>
          </cell>
          <cell r="B7674" t="str">
            <v>MISTURADOR DUPLO HORIZONTAL DE ALTA TURBULÊNCIA, CAPACIDADE / VOLUME 2 X 500 LITROS, MOTORES ELÉTRICOS MÍNIMO 5 CV CADA, PARA NATA CIMENTO, ARGAMASSA E OUTROS - CHI DIURNO. AF_06/2015</v>
          </cell>
          <cell r="C7674" t="str">
            <v>CHI</v>
          </cell>
          <cell r="D7674">
            <v>3.47</v>
          </cell>
        </row>
        <row r="7675">
          <cell r="A7675">
            <v>90639</v>
          </cell>
          <cell r="B7675" t="str">
            <v>BOMBA TRIPLEX, PARA INJEÇÃO DE NATA DE CIMENTO, VAZÃO MÁXIMA DE 100 LITROS/MINUTO, PRESSÃO MÁXIMA DE 70 BAR - DEPRECIAÇÃO. AF_06/2015</v>
          </cell>
          <cell r="C7675" t="str">
            <v>H</v>
          </cell>
          <cell r="D7675">
            <v>4.24</v>
          </cell>
        </row>
        <row r="7676">
          <cell r="A7676">
            <v>90640</v>
          </cell>
          <cell r="B7676" t="str">
            <v>BOMBA TRIPLEX, PARA INJEÇÃO DE NATA DE CIMENTO, VAZÃO MÁXIMA DE 100 LITROS/MINUTO, PRESSÃO MÁXIMA DE 70 BAR - JUROS. AF_06/2015</v>
          </cell>
          <cell r="C7676" t="str">
            <v>H</v>
          </cell>
          <cell r="D7676">
            <v>0.95</v>
          </cell>
        </row>
        <row r="7677">
          <cell r="A7677">
            <v>90641</v>
          </cell>
          <cell r="B7677" t="str">
            <v>BOMBA TRIPLEX, PARA INJEÇÃO DE NATA DE CIMENTO, VAZÃO MÁXIMA DE 100 LITROS/MINUTO, PRESSÃO MÁXIMA DE 70 BAR - MANUTENÇÃO. AF_06/2015</v>
          </cell>
          <cell r="C7677" t="str">
            <v>H</v>
          </cell>
          <cell r="D7677">
            <v>4.6399999999999997</v>
          </cell>
        </row>
        <row r="7678">
          <cell r="A7678">
            <v>90642</v>
          </cell>
          <cell r="B7678" t="str">
            <v>BOMBA TRIPLEX, PARA INJEÇÃO DE NATA DE CIMENTO, VAZÃO MÁXIMA DE 100 LITROS/MINUTO, PRESSÃO MÁXIMA DE 70 BAR - MATERIAIS NA OPERAÇÃO. AF_06/2015</v>
          </cell>
          <cell r="C7678" t="str">
            <v>H</v>
          </cell>
          <cell r="D7678">
            <v>5.31</v>
          </cell>
        </row>
        <row r="7679">
          <cell r="A7679">
            <v>90643</v>
          </cell>
          <cell r="B7679" t="str">
            <v>BOMBA TRIPLEX, PARA INJEÇÃO DE NATA DE CIMENTO, VAZÃO MÁXIMA DE 100 LITROS/MINUTO, PRESSÃO MÁXIMA DE 70 BAR - CHP DIURNO. AF_06/2015</v>
          </cell>
          <cell r="C7679" t="str">
            <v>CHP</v>
          </cell>
          <cell r="D7679">
            <v>15.14</v>
          </cell>
        </row>
        <row r="7680">
          <cell r="A7680">
            <v>90644</v>
          </cell>
          <cell r="B7680" t="str">
            <v>BOMBA TRIPLEX, PARA INJEÇÃO DE NATA DE CIMENTO, VAZÃO MÁXIMA DE 100 LITROS/MINUTO, PRESSÃO MÁXIMA DE 70 BAR - CHI DIURNO. AF_06/2015</v>
          </cell>
          <cell r="C7680" t="str">
            <v>CHI</v>
          </cell>
          <cell r="D7680">
            <v>5.19</v>
          </cell>
        </row>
        <row r="7681">
          <cell r="A7681">
            <v>90646</v>
          </cell>
          <cell r="B7681" t="str">
            <v>BOMBA CENTRÍFUGA MONOESTÁGIO COM MOTOR ELÉTRICO MONOFÁSICO, POTÊNCIA 15 HP, DIÂMETRO DO ROTOR 173 MM, HM/Q = 30 MCA / 90 M3/H A 45 MCA / 55 M3/H - DEPRECIAÇÃO. AF_06/2015</v>
          </cell>
          <cell r="C7681" t="str">
            <v>H</v>
          </cell>
          <cell r="D7681">
            <v>0.46</v>
          </cell>
        </row>
        <row r="7682">
          <cell r="A7682">
            <v>90647</v>
          </cell>
          <cell r="B7682" t="str">
            <v>BOMBA CENTRÍFUGA MONOESTÁGIO COM MOTOR ELÉTRICO MONOFÁSICO, POTÊNCIA 15 HP, DIÂMETRO DO ROTOR 173 MM, HM/Q = 30 MCA / 90 M3/H A 45 MCA / 55 M3/H - JUROS. AF_06/2015</v>
          </cell>
          <cell r="C7682" t="str">
            <v>H</v>
          </cell>
          <cell r="D7682">
            <v>0.1</v>
          </cell>
        </row>
        <row r="7683">
          <cell r="A7683">
            <v>90648</v>
          </cell>
          <cell r="B7683" t="str">
            <v>BOMBA CENTRÍFUGA MONOESTÁGIO COM MOTOR ELÉTRICO MONOFÁSICO, POTÊNCIA 15 HP, DIÂMETRO DO ROTOR 173 MM, HM/Q = 30 MCA / 90 M3/H A 45 MCA / 55 M3/H - MANUTENÇÃO. AF_06/2015</v>
          </cell>
          <cell r="C7683" t="str">
            <v>H</v>
          </cell>
          <cell r="D7683">
            <v>0.5</v>
          </cell>
        </row>
        <row r="7684">
          <cell r="A7684">
            <v>90649</v>
          </cell>
          <cell r="B7684" t="str">
            <v>BOMBA CENTRÍFUGA MONOESTÁGIO COM MOTOR ELÉTRICO MONOFÁSICO, POTÊNCIA 15 HP, DIÂMETRO DO ROTOR 173 MM, HM/Q = 30 MCA / 90 M3/H A 45 MCA / 55 M3/H - MATERIAIS NA OPERAÇÃO. AF_06/2015</v>
          </cell>
          <cell r="C7684" t="str">
            <v>H</v>
          </cell>
          <cell r="D7684">
            <v>5.99</v>
          </cell>
        </row>
        <row r="7685">
          <cell r="A7685">
            <v>90650</v>
          </cell>
          <cell r="B7685" t="str">
            <v>BOMBA CENTRÍFUGA MONOESTÁGIO COM MOTOR ELÉTRICO MONOFÁSICO, POTÊNCIA 15 HP, DIÂMETRO DO ROTOR 173 MM, HM/Q = 30 MCA / 90 M3/H A 45 MCA / 55 M3/H - CHP DIURNO. AF_06/2015</v>
          </cell>
          <cell r="C7685" t="str">
            <v>CHP</v>
          </cell>
          <cell r="D7685">
            <v>7.05</v>
          </cell>
        </row>
        <row r="7686">
          <cell r="A7686">
            <v>90651</v>
          </cell>
          <cell r="B7686" t="str">
            <v>BOMBA CENTRÍFUGA MONOESTÁGIO COM MOTOR ELÉTRICO MONOFÁSICO, POTÊNCIA 15 HP, DIÂMETRO DO ROTOR 173 MM, HM/Q = 30 MCA / 90 M3/H A 45 MCA / 55 M3/H - CHI DIURNO. AF_06/2015</v>
          </cell>
          <cell r="C7686" t="str">
            <v>CHI</v>
          </cell>
          <cell r="D7686">
            <v>0.56000000000000005</v>
          </cell>
        </row>
        <row r="7687">
          <cell r="A7687">
            <v>90652</v>
          </cell>
          <cell r="B7687" t="str">
            <v>BOMBA DE PROJEÇÃO DE CONCRETO SECO, POTÊNCIA 10 CV, VAZÃO 3 M3/H - DEPRECIAÇÃO. AF_06/2015</v>
          </cell>
          <cell r="C7687" t="str">
            <v>H</v>
          </cell>
          <cell r="D7687">
            <v>2.76</v>
          </cell>
        </row>
        <row r="7688">
          <cell r="A7688">
            <v>90653</v>
          </cell>
          <cell r="B7688" t="str">
            <v>BOMBA DE PROJEÇÃO DE CONCRETO SECO, POTÊNCIA 10 CV, VAZÃO 3 M3/H - JUROS. AF_06/2015</v>
          </cell>
          <cell r="C7688" t="str">
            <v>H</v>
          </cell>
          <cell r="D7688">
            <v>0.62</v>
          </cell>
        </row>
        <row r="7689">
          <cell r="A7689">
            <v>90654</v>
          </cell>
          <cell r="B7689" t="str">
            <v>BOMBA DE PROJEÇÃO DE CONCRETO SECO, POTÊNCIA 10 CV, VAZÃO 3 M3/H - MANUTENÇÃO. AF_06/2015</v>
          </cell>
          <cell r="C7689" t="str">
            <v>H</v>
          </cell>
          <cell r="D7689">
            <v>3.02</v>
          </cell>
        </row>
        <row r="7690">
          <cell r="A7690">
            <v>90655</v>
          </cell>
          <cell r="B7690" t="str">
            <v>BOMBA DE PROJEÇÃO DE CONCRETO SECO, POTÊNCIA 10 CV, VAZÃO 3 M3/H - MATERIAIS NA OPERAÇÃO. AF_06/2015</v>
          </cell>
          <cell r="C7690" t="str">
            <v>H</v>
          </cell>
          <cell r="D7690">
            <v>3.94</v>
          </cell>
        </row>
        <row r="7691">
          <cell r="A7691">
            <v>90656</v>
          </cell>
          <cell r="B7691" t="str">
            <v>BOMBA DE PROJEÇÃO DE CONCRETO SECO, POTÊNCIA 10 CV, VAZÃO 3 M3/H - CHP DIURNO. AF_06/2015</v>
          </cell>
          <cell r="C7691" t="str">
            <v>CHP</v>
          </cell>
          <cell r="D7691">
            <v>10.34</v>
          </cell>
        </row>
        <row r="7692">
          <cell r="A7692">
            <v>90657</v>
          </cell>
          <cell r="B7692" t="str">
            <v>BOMBA DE PROJEÇÃO DE CONCRETO SECO, POTÊNCIA 10 CV, VAZÃO 3 M3/H - CHI DIURNO. AF_06/2015</v>
          </cell>
          <cell r="C7692" t="str">
            <v>CHI</v>
          </cell>
          <cell r="D7692">
            <v>3.38</v>
          </cell>
        </row>
        <row r="7693">
          <cell r="A7693">
            <v>90658</v>
          </cell>
          <cell r="B7693" t="str">
            <v>BOMBA DE PROJEÇÃO DE CONCRETO SECO, POTÊNCIA 10 CV, VAZÃO 6 M3/H - DEPRECIAÇÃO. AF_06/2015</v>
          </cell>
          <cell r="C7693" t="str">
            <v>H</v>
          </cell>
          <cell r="D7693">
            <v>2.96</v>
          </cell>
        </row>
        <row r="7694">
          <cell r="A7694">
            <v>90659</v>
          </cell>
          <cell r="B7694" t="str">
            <v>BOMBA DE PROJEÇÃO DE CONCRETO SECO, POTÊNCIA 10 CV, VAZÃO 6 M3/H - JUROS. AF_06/2015</v>
          </cell>
          <cell r="C7694" t="str">
            <v>H</v>
          </cell>
          <cell r="D7694">
            <v>0.66</v>
          </cell>
        </row>
        <row r="7695">
          <cell r="A7695">
            <v>90660</v>
          </cell>
          <cell r="B7695" t="str">
            <v>BOMBA DE PROJEÇÃO DE CONCRETO SECO, POTÊNCIA 10 CV, VAZÃO 6 M3/H - MANUTENÇÃO. AF_06/2015</v>
          </cell>
          <cell r="C7695" t="str">
            <v>H</v>
          </cell>
          <cell r="D7695">
            <v>3.23</v>
          </cell>
        </row>
        <row r="7696">
          <cell r="A7696">
            <v>90661</v>
          </cell>
          <cell r="B7696" t="str">
            <v>BOMBA DE PROJEÇÃO DE CONCRETO SECO, POTÊNCIA 10 CV, VAZÃO 6 M3/H - MATERIAIS NA OPERAÇÃO. AF_06/2015</v>
          </cell>
          <cell r="C7696" t="str">
            <v>H</v>
          </cell>
          <cell r="D7696">
            <v>3.94</v>
          </cell>
        </row>
        <row r="7697">
          <cell r="A7697">
            <v>90662</v>
          </cell>
          <cell r="B7697" t="str">
            <v>BOMBA DE PROJEÇÃO DE CONCRETO SECO, POTÊNCIA 10 CV, VAZÃO 6 M3/H - CHP DIURNO. AF_06/2015</v>
          </cell>
          <cell r="C7697" t="str">
            <v>CHP</v>
          </cell>
          <cell r="D7697">
            <v>10.79</v>
          </cell>
        </row>
        <row r="7698">
          <cell r="A7698">
            <v>90663</v>
          </cell>
          <cell r="B7698" t="str">
            <v>BOMBA DE PROJEÇÃO DE CONCRETO SECO, POTÊNCIA 10 CV, VAZÃO 6 M3/H - CHI DIURNO. AF_06/2015</v>
          </cell>
          <cell r="C7698" t="str">
            <v>CHI</v>
          </cell>
          <cell r="D7698">
            <v>3.62</v>
          </cell>
        </row>
        <row r="7699">
          <cell r="A7699">
            <v>90664</v>
          </cell>
          <cell r="B7699" t="str">
            <v>PROJETOR PNEUMÁTICO DE ARGAMASSA PARA CHAPISCO E REBOCO COM RECIPIENTE ACOPLADO, TIPO CANEQUINHA, COM COMPRESSOR DE AR REBOCÁVEL VAZÃO 89 PCM E MOTOR DIESEL DE 20 CV - DEPRECIAÇÃO. AF_06/2015</v>
          </cell>
          <cell r="C7699" t="str">
            <v>H</v>
          </cell>
          <cell r="D7699">
            <v>3.1</v>
          </cell>
        </row>
        <row r="7700">
          <cell r="A7700">
            <v>90665</v>
          </cell>
          <cell r="B7700" t="str">
            <v>PROJETOR PNEUMÁTICO DE ARGAMASSA PARA CHAPISCO E REBOCO COM RECIPIENTE ACOPLADO, TIPO CANEQUINHA, COM COMPRESSOR DE AR REBOCÁVEL VAZÃO 89 PCM E MOTOR DIESEL DE 20 CV - JUROS. AF_06/2015</v>
          </cell>
          <cell r="C7700" t="str">
            <v>H</v>
          </cell>
          <cell r="D7700">
            <v>0.69</v>
          </cell>
        </row>
        <row r="7701">
          <cell r="A7701">
            <v>90666</v>
          </cell>
          <cell r="B7701" t="str">
            <v>PROJETOR PNEUMÁTICO DE ARGAMASSA PARA CHAPISCO E REBOCO COM RECIPIENTE ACOPLADO, TIPO CANEQUINHA, COM COMPRESSOR DE AR REBOCÁVEL VAZÃO 89 PCM E MOTOR DIESEL DE 20 CV - MANUTENÇÃO. AF_06/2015</v>
          </cell>
          <cell r="C7701" t="str">
            <v>H</v>
          </cell>
          <cell r="D7701">
            <v>3.4</v>
          </cell>
        </row>
        <row r="7702">
          <cell r="A7702">
            <v>90667</v>
          </cell>
          <cell r="B7702" t="str">
            <v>PROJETOR PNEUMÁTICO DE ARGAMASSA PARA CHAPISCO E REBOCO COM RECIPIENTE ACOPLADO, TIPO CANEQUINHA, COM COMPRESSOR DE AR REBOCÁVEL VAZÃO 89 PCM E MOTOR DIESEL DE 20 CV - MATERIAIS NA OPERAÇÃO. AF_06/2015</v>
          </cell>
          <cell r="C7702" t="str">
            <v>H</v>
          </cell>
          <cell r="D7702">
            <v>9.64</v>
          </cell>
        </row>
        <row r="7703">
          <cell r="A7703">
            <v>90668</v>
          </cell>
          <cell r="B7703" t="str">
            <v>PROJETOR PNEUMÁTICO DE ARGAMASSA PARA CHAPISCO E REBOCO COM RECIPIENTE ACOPLADO, TIPO CANEQUINHA, COM COMPRESSOR DE AR REBOCÁVEL VAZÃO 89 PCM E MOTOR DIESEL DE 20 CV - CHP DIURNO. AF_06/2015</v>
          </cell>
          <cell r="C7703" t="str">
            <v>CHP</v>
          </cell>
          <cell r="D7703">
            <v>16.829999999999998</v>
          </cell>
        </row>
        <row r="7704">
          <cell r="A7704">
            <v>90669</v>
          </cell>
          <cell r="B7704" t="str">
            <v>PROJETOR PNEUMÁTICO DE ARGAMASSA PARA CHAPISCO E REBOCO COM RECIPIENTE ACOPLADO, TIPO CANEQUINHA, COM COMPRESSOR DE AR REBOCÁVEL VAZÃO 89 PCM E MOTOR DIESEL DE 20 CV - CHI DIURNO. AF_06/2015</v>
          </cell>
          <cell r="C7704" t="str">
            <v>CHI</v>
          </cell>
          <cell r="D7704">
            <v>3.79</v>
          </cell>
        </row>
        <row r="7705">
          <cell r="A7705">
            <v>90670</v>
          </cell>
          <cell r="B7705" t="str">
            <v>PERFURATRIZ COM TORRE METÁLICA PARA EXECUÇÃO DE ESTACA HÉLICE CONTÍNUA, PROFUNDIDADE MÁXIMA DE 30 M, DIÂMETRO MÁXIMO DE 800 MM, POTÊNCIA INSTALADA DE 268 HP, MESA ROTATIVA COM TORQUE MÁXIMO DE 170 KNM - DEPRECIAÇÃO. AF_06/2015</v>
          </cell>
          <cell r="C7705" t="str">
            <v>H</v>
          </cell>
          <cell r="D7705">
            <v>109.86</v>
          </cell>
        </row>
        <row r="7706">
          <cell r="A7706">
            <v>90671</v>
          </cell>
          <cell r="B7706" t="str">
            <v>PERFURATRIZ COM TORRE METÁLICA PARA EXECUÇÃO DE ESTACA HÉLICE CONTÍNUA, PROFUNDIDADE MÁXIMA DE 30 M, DIÂMETRO MÁXIMO DE 800 MM, POTÊNCIA INSTALADA DE 268 HP, MESA ROTATIVA COM TORQUE MÁXIMO DE 170 KNM - JUROS. AF_06/2015</v>
          </cell>
          <cell r="C7706" t="str">
            <v>H</v>
          </cell>
          <cell r="D7706">
            <v>28.85</v>
          </cell>
        </row>
        <row r="7707">
          <cell r="A7707">
            <v>90672</v>
          </cell>
          <cell r="B7707" t="str">
            <v>PERFURATRIZ COM TORRE METÁLICA PARA EXECUÇÃO DE ESTACA HÉLICE CONTÍNUA, PROFUNDIDADE MÁXIMA DE 30 M, DIÂMETRO MÁXIMO DE 800 MM, POTÊNCIA INSTALADA DE 268 HP, MESA ROTATIVA COM TORQUE MÁXIMO DE 170 KNM - MANUTENÇÃO. AF_06/2015</v>
          </cell>
          <cell r="C7707" t="str">
            <v>H</v>
          </cell>
          <cell r="D7707">
            <v>137.47999999999999</v>
          </cell>
        </row>
        <row r="7708">
          <cell r="A7708">
            <v>90673</v>
          </cell>
          <cell r="B7708" t="str">
            <v>PERFURATRIZ COM TORRE METÁLICA PARA EXECUÇÃO DE ESTACA HÉLICE CONTÍNUA, PROFUNDIDADE MÁXIMA DE 30 M, DIÂMETRO MÁXIMO DE 800 MM, POTÊNCIA INSTALADA DE 268 HP, MESA ROTATIVA COM TORQUE MÁXIMO DE 170 KNM - MATERIAIS NA OPERAÇÃO. AF_06/2015</v>
          </cell>
          <cell r="C7708" t="str">
            <v>H</v>
          </cell>
          <cell r="D7708">
            <v>131</v>
          </cell>
        </row>
        <row r="7709">
          <cell r="A7709">
            <v>90674</v>
          </cell>
          <cell r="B7709" t="str">
            <v>PERFURATRIZ COM TORRE METÁLICA PARA EXECUÇÃO DE ESTACA HÉLICE CONTÍNUA, PROFUNDIDADE MÁXIMA DE 30 M, DIÂMETRO MÁXIMO DE 800 MM, POTÊNCIA INSTALADA DE 268 HP, MESA ROTATIVA COM TORQUE MÁXIMO DE 170 KNM - CHP DIURNO. AF_06/2015</v>
          </cell>
          <cell r="C7709" t="str">
            <v>CHP</v>
          </cell>
          <cell r="D7709">
            <v>421.93</v>
          </cell>
        </row>
        <row r="7710">
          <cell r="A7710">
            <v>90675</v>
          </cell>
          <cell r="B7710" t="str">
            <v>PERFURATRIZ COM TORRE METÁLICA PARA EXECUÇÃO DE ESTACA HÉLICE CONTÍNUA, PROFUNDIDADE MÁXIMA DE 30 M, DIÂMETRO MÁXIMO DE 800 MM, POTÊNCIA INSTALADA DE 268 HP, MESA ROTATIVA COM TORQUE MÁXIMO DE 170 KNM - CHI DIURNO. AF_06/2015</v>
          </cell>
          <cell r="C7710" t="str">
            <v>CHI</v>
          </cell>
          <cell r="D7710">
            <v>153.44999999999999</v>
          </cell>
        </row>
        <row r="7711">
          <cell r="A7711">
            <v>90676</v>
          </cell>
          <cell r="B7711" t="str">
            <v>PERFURATRIZ HIDRÁULICA SOBRE CAMINHÃO COM TRADO CURTO ACOPLADO, PROFUNDIDADE MÁXIMA DE 20 M, DIÂMETRO MÁXIMO DE 1500 MM, POTÊNCIA INSTALADA DE 137 HP, MESA ROTATIVA COM TORQUE MÁXIMO DE 30 KNM - DEPRECIAÇÃO. AF_06/2015</v>
          </cell>
          <cell r="C7711" t="str">
            <v>H</v>
          </cell>
          <cell r="D7711">
            <v>54.15</v>
          </cell>
        </row>
        <row r="7712">
          <cell r="A7712">
            <v>90677</v>
          </cell>
          <cell r="B7712" t="str">
            <v>PERFURATRIZ HIDRÁULICA SOBRE CAMINHÃO COM TRADO CURTO ACOPLADO, PROFUNDIDADE MÁXIMA DE 20 M, DIÂMETRO MÁXIMO DE 1500 MM, POTÊNCIA INSTALADA DE 137 HP, MESA ROTATIVA COM TORQUE MÁXIMO DE 30 KNM - JUROS. AF_06/2015</v>
          </cell>
          <cell r="C7712" t="str">
            <v>H</v>
          </cell>
          <cell r="D7712">
            <v>14.21</v>
          </cell>
        </row>
        <row r="7713">
          <cell r="A7713">
            <v>90678</v>
          </cell>
          <cell r="B7713" t="str">
            <v>PERFURATRIZ HIDRÁULICA SOBRE CAMINHÃO COM TRADO CURTO ACOPLADO, PROFUNDIDADE MÁXIMA DE 20 M, DIÂMETRO MÁXIMO DE 1500 MM, POTÊNCIA INSTALADA DE 137 HP, MESA ROTATIVA COM TORQUE MÁXIMO DE 30 KNM - MANUTENÇÃO. AF_06/2015</v>
          </cell>
          <cell r="C7713" t="str">
            <v>H</v>
          </cell>
          <cell r="D7713">
            <v>67.77</v>
          </cell>
        </row>
        <row r="7714">
          <cell r="A7714">
            <v>90679</v>
          </cell>
          <cell r="B7714" t="str">
            <v>PERFURATRIZ HIDRÁULICA SOBRE CAMINHÃO COM TRADO CURTO ACOPLADO, PROFUNDIDADE MÁXIMA DE 20 M, DIÂMETRO MÁXIMO DE 1500 MM, POTÊNCIA INSTALADA DE 137 HP, MESA ROTATIVA COM TORQUE MÁXIMO DE 30 KNM - MATERIAIS NA OPERAÇÃO. AF_06/2015</v>
          </cell>
          <cell r="C7714" t="str">
            <v>H</v>
          </cell>
          <cell r="D7714">
            <v>66.97</v>
          </cell>
        </row>
        <row r="7715">
          <cell r="A7715">
            <v>90680</v>
          </cell>
          <cell r="B7715" t="str">
            <v>PERFURATRIZ HIDRÁULICA SOBRE CAMINHÃO COM TRADO CURTO ACOPLADO, PROFUNDIDADE MÁXIMA DE 20 M, DIÂMETRO MÁXIMO DE 1500 MM, POTÊNCIA INSTALADA DE 137 HP, MESA ROTATIVA COM TORQUE MÁXIMO DE 30 KNM - CHP DIURNO. AF_06/2015</v>
          </cell>
          <cell r="C7715" t="str">
            <v>CHP</v>
          </cell>
          <cell r="D7715">
            <v>220.78</v>
          </cell>
        </row>
        <row r="7716">
          <cell r="A7716">
            <v>90681</v>
          </cell>
          <cell r="B7716" t="str">
            <v>PERFURATRIZ HIDRÁULICA SOBRE CAMINHÃO COM TRADO CURTO ACOPLADO, PROFUNDIDADE MÁXIMA DE 20 M, DIÂMETRO MÁXIMO DE 1500 MM, POTÊNCIA INSTALADA DE 137 HP, MESA ROTATIVA COM TORQUE MÁXIMO DE 30 KNM - CHI DIURNO. AF_06/2015</v>
          </cell>
          <cell r="C7716" t="str">
            <v>CHI</v>
          </cell>
          <cell r="D7716">
            <v>86.04</v>
          </cell>
        </row>
        <row r="7717">
          <cell r="A7717">
            <v>90682</v>
          </cell>
          <cell r="B7717" t="str">
            <v>MANIPULADOR TELESCÓPICO, POTÊNCIA DE 85 HP, CAPACIDADE DE CARGA DE 3.500 KG, ALTURA MÁXIMA DE ELEVAÇÃO DE 12,3 M - DEPRECIAÇÃO. AF_06/2015</v>
          </cell>
          <cell r="C7717" t="str">
            <v>H</v>
          </cell>
          <cell r="D7717">
            <v>24.32</v>
          </cell>
        </row>
        <row r="7718">
          <cell r="A7718">
            <v>90683</v>
          </cell>
          <cell r="B7718" t="str">
            <v>MANIPULADOR TELESCÓPICO, POTÊNCIA DE 85 HP, CAPACIDADE DE CARGA DE 3.500 KG, ALTURA MÁXIMA DE ELEVAÇÃO DE 12,3 M - JUROS. AF_06/2015</v>
          </cell>
          <cell r="C7718" t="str">
            <v>H</v>
          </cell>
          <cell r="D7718">
            <v>5.47</v>
          </cell>
        </row>
        <row r="7719">
          <cell r="A7719">
            <v>90684</v>
          </cell>
          <cell r="B7719" t="str">
            <v>MANIPULADOR TELESCÓPICO, POTÊNCIA DE 85 HP, CAPACIDADE DE CARGA DE 3.500 KG, ALTURA MÁXIMA DE ELEVAÇÃO DE 12,3 M - MANUTENÇÃO. AF_06/2015</v>
          </cell>
          <cell r="C7719" t="str">
            <v>H</v>
          </cell>
          <cell r="D7719">
            <v>26.6</v>
          </cell>
        </row>
        <row r="7720">
          <cell r="A7720">
            <v>90685</v>
          </cell>
          <cell r="B7720" t="str">
            <v>MANIPULADOR TELESCÓPICO, POTÊNCIA DE 85 HP, CAPACIDADE DE CARGA DE 3.500 KG, ALTURA MÁXIMA DE ELEVAÇÃO DE 12,3 M - MATERIAIS NA OPERAÇÃO. AF_06/2015</v>
          </cell>
          <cell r="C7720" t="str">
            <v>H</v>
          </cell>
          <cell r="D7720">
            <v>41.53</v>
          </cell>
        </row>
        <row r="7721">
          <cell r="A7721">
            <v>90686</v>
          </cell>
          <cell r="B7721" t="str">
            <v>MANIPULADOR TELESCÓPICO, POTÊNCIA DE 85 HP, CAPACIDADE DE CARGA DE 3.500 KG, ALTURA MÁXIMA DE ELEVAÇÃO DE 12,3 M - CHP DIURNO. AF_06/2015</v>
          </cell>
          <cell r="C7721" t="str">
            <v>CHP</v>
          </cell>
          <cell r="D7721">
            <v>113.93</v>
          </cell>
        </row>
        <row r="7722">
          <cell r="A7722">
            <v>90687</v>
          </cell>
          <cell r="B7722" t="str">
            <v>MANIPULADOR TELESCÓPICO, POTÊNCIA DE 85 HP, CAPACIDADE DE CARGA DE 3.500 KG, ALTURA MÁXIMA DE ELEVAÇÃO DE 12,3 M - CHI DIURNO. AF_06/2015</v>
          </cell>
          <cell r="C7722" t="str">
            <v>CHI</v>
          </cell>
          <cell r="D7722">
            <v>45.8</v>
          </cell>
        </row>
        <row r="7723">
          <cell r="A7723">
            <v>90688</v>
          </cell>
          <cell r="B7723" t="str">
            <v>MINICARREGADEIRA SOBRE RODAS, POTÊNCIA LÍQUIDA DE 47 HP, CAPACIDADE NOMINAL DE OPERAÇÃO DE 646 KG - DEPRECIAÇÃO. AF_06/2015</v>
          </cell>
          <cell r="C7723" t="str">
            <v>H</v>
          </cell>
          <cell r="D7723">
            <v>10.8</v>
          </cell>
        </row>
        <row r="7724">
          <cell r="A7724">
            <v>90689</v>
          </cell>
          <cell r="B7724" t="str">
            <v>MINICARREGADEIRA SOBRE RODAS, POTÊNCIA LÍQUIDA DE 47 HP, CAPACIDADE NOMINAL DE OPERAÇÃO DE 646 KG - JUROS. AF_06/2015</v>
          </cell>
          <cell r="C7724" t="str">
            <v>H</v>
          </cell>
          <cell r="D7724">
            <v>2.0699999999999998</v>
          </cell>
        </row>
        <row r="7725">
          <cell r="A7725">
            <v>90690</v>
          </cell>
          <cell r="B7725" t="str">
            <v>MINICARREGADEIRA SOBRE RODAS, POTÊNCIA LÍQUIDA DE 47 HP, CAPACIDADE NOMINAL DE OPERAÇÃO DE 646 KG - MANUTENÇÃO. AF_06/2015</v>
          </cell>
          <cell r="C7725" t="str">
            <v>H</v>
          </cell>
          <cell r="D7725">
            <v>13.5</v>
          </cell>
        </row>
        <row r="7726">
          <cell r="A7726">
            <v>90691</v>
          </cell>
          <cell r="B7726" t="str">
            <v>MINICARREGADEIRA SOBRE RODAS, POTÊNCIA LÍQUIDA DE 47 HP, CAPACIDADE NOMINAL DE OPERAÇÃO DE 646 KG - MATERIAIS NA OPERAÇÃO. AF_06/2015</v>
          </cell>
          <cell r="C7726" t="str">
            <v>H</v>
          </cell>
          <cell r="D7726">
            <v>22.96</v>
          </cell>
        </row>
        <row r="7727">
          <cell r="A7727">
            <v>90692</v>
          </cell>
          <cell r="B7727" t="str">
            <v>MINICARREGADEIRA SOBRE RODAS, POTÊNCIA LÍQUIDA DE 47 HP, CAPACIDADE NOMINAL DE OPERAÇÃO DE 646 KG - CHP DIURNO. AF_06/2015</v>
          </cell>
          <cell r="C7727" t="str">
            <v>CHP</v>
          </cell>
          <cell r="D7727">
            <v>65.34</v>
          </cell>
        </row>
        <row r="7728">
          <cell r="A7728">
            <v>90693</v>
          </cell>
          <cell r="B7728" t="str">
            <v>MINICARREGADEIRA SOBRE RODAS, POTÊNCIA LÍQUIDA DE 47 HP, CAPACIDADE NOMINAL DE OPERAÇÃO DE 646 KG - CHI DIURNO. AF_06/2015</v>
          </cell>
          <cell r="C7728" t="str">
            <v>CHI</v>
          </cell>
          <cell r="D7728">
            <v>28.88</v>
          </cell>
        </row>
        <row r="7729">
          <cell r="A7729">
            <v>90694</v>
          </cell>
          <cell r="B7729" t="str">
            <v>TUBO DE PVC PARA REDE COLETORA DE ESGOTO DE PAREDE MACIÇA, DN 100 MM, JUNTA ELÁSTICA, INSTALADO EM LOCAL COM NÍVEL BAIXO DE INTERFERÊNCIAS - FORNECIMENTO E ASSENTAMENTO. AF_06/2015</v>
          </cell>
          <cell r="C7729" t="str">
            <v>M</v>
          </cell>
          <cell r="D7729">
            <v>19.5</v>
          </cell>
        </row>
        <row r="7730">
          <cell r="A7730">
            <v>90695</v>
          </cell>
          <cell r="B7730" t="str">
            <v>TUBO DE PVC PARA REDE COLETORA DE ESGOTO DE PAREDE MACIÇA, DN 150 MM, JUNTA ELÁSTICA, INSTALADO EM LOCAL COM NÍVEL BAIXO DE INTERFERÊNCIAS - FORNECIMENTO E ASSENTAMENTO. AF_06/2015</v>
          </cell>
          <cell r="C7730" t="str">
            <v>M</v>
          </cell>
          <cell r="D7730">
            <v>39.85</v>
          </cell>
        </row>
        <row r="7731">
          <cell r="A7731">
            <v>90696</v>
          </cell>
          <cell r="B7731" t="str">
            <v>TUBO DE PVC PARA REDE COLETORA DE ESGOTO DE PAREDE MACIÇA, DN 200 MM, JUNTA ELÁSTICA, INSTALADO EM LOCAL COM NÍVEL BAIXO DE INTERFERÊNCIAS - FORNECIMENTO E ASSENTAMENTO. AF_06/2015</v>
          </cell>
          <cell r="C7731" t="str">
            <v>M</v>
          </cell>
          <cell r="D7731">
            <v>61.16</v>
          </cell>
        </row>
        <row r="7732">
          <cell r="A7732">
            <v>90697</v>
          </cell>
          <cell r="B7732" t="str">
            <v>TUBO DE PVC PARA REDE COLETORA DE ESGOTO DE PAREDE MACIÇA, DN 250 MM, JUNTA ELÁSTICA, INSTALADO EM LOCAL COM NÍVEL BAIXO DE INTERFERÊNCIAS - FORNECIMENTO E ASSENTAMENTO. AF_06/2015</v>
          </cell>
          <cell r="C7732" t="str">
            <v>M</v>
          </cell>
          <cell r="D7732">
            <v>101.94</v>
          </cell>
        </row>
        <row r="7733">
          <cell r="A7733">
            <v>90698</v>
          </cell>
          <cell r="B7733" t="str">
            <v>TUBO DE PVC PARA REDE COLETORA DE ESGOTO DE PAREDE MACIÇA, DN 300 MM, JUNTA ELÁSTICA, INSTALADO EM LOCAL COM NÍVEL BAIXO DE INTERFERÊNCIAS - FORNECIMENTO E ASSENTAMENTO. AF_06/2015</v>
          </cell>
          <cell r="C7733" t="str">
            <v>M</v>
          </cell>
          <cell r="D7733">
            <v>163.36000000000001</v>
          </cell>
        </row>
        <row r="7734">
          <cell r="A7734">
            <v>90699</v>
          </cell>
          <cell r="B7734" t="str">
            <v>TUBO DE PVC PARA REDE COLETORA DE ESGOTO DE PAREDE MACIÇA, DN 350 MM, JUNTA ELÁSTICA, INSTALADO EM LOCAL COM NÍVEL BAIXO DE INTERFERÊNCIAS - FORNECIMENTO E ASSENTAMENTO. AF_06/2015</v>
          </cell>
          <cell r="C7734" t="str">
            <v>M</v>
          </cell>
          <cell r="D7734">
            <v>202.04</v>
          </cell>
        </row>
        <row r="7735">
          <cell r="A7735">
            <v>90700</v>
          </cell>
          <cell r="B7735" t="str">
            <v>TUBO DE PVC PARA REDE COLETORA DE ESGOTO DE PAREDE MACIÇA, DN 400 MM, JUNTA ELÁSTICA, INSTALADO EM LOCAL COM NÍVEL BAIXO DE INTERFERÊNCIAS - FORNECIMENTO E ASSENTAMENTO. AF_06/2015</v>
          </cell>
          <cell r="C7735" t="str">
            <v>M</v>
          </cell>
          <cell r="D7735">
            <v>267.29000000000002</v>
          </cell>
        </row>
        <row r="7736">
          <cell r="A7736">
            <v>90701</v>
          </cell>
          <cell r="B7736" t="str">
            <v>TUBO DE PVC CORRUGADO DE DUPLA PAREDE PARA REDE COLETORA DE ESGOTO, DN 150 MM, JUNTA ELÁSTICA, INSTALADO EM LOCAL COM NÍVEL BAIXO DE INTERFERÊNCIAS - FORNECIMENTO E ASSENTAMENTO. AF_06/2015</v>
          </cell>
          <cell r="C7736" t="str">
            <v>M</v>
          </cell>
          <cell r="D7736">
            <v>36.700000000000003</v>
          </cell>
        </row>
        <row r="7737">
          <cell r="A7737">
            <v>90702</v>
          </cell>
          <cell r="B7737" t="str">
            <v>TUBO DE PVC CORRUGADO DE DUPLA PAREDE PARA REDE COLETORA DE ESGOTO, DN 200 MM, JUNTA ELÁSTICA, INSTALADO EM LOCAL COM NÍVEL BAIXO DE INTERFERÊNCIAS - FORNECIMENTO E ASSENTAMENTO. AF_06/2015</v>
          </cell>
          <cell r="C7737" t="str">
            <v>M</v>
          </cell>
          <cell r="D7737">
            <v>55.03</v>
          </cell>
        </row>
        <row r="7738">
          <cell r="A7738">
            <v>90703</v>
          </cell>
          <cell r="B7738" t="str">
            <v>TUBO DE PVC CORRUGADO DE DUPLA PAREDE PARA REDE COLETORA DE ESGOTO, DN 250 MM, JUNTA ELÁSTICA, INSTALADO EM LOCAL COM NÍVEL BAIXO DE INTERFERÊNCIAS - FORNECIMENTO E ASSENTAMENTO. AF_06/2015</v>
          </cell>
          <cell r="C7738" t="str">
            <v>M</v>
          </cell>
          <cell r="D7738">
            <v>90.16</v>
          </cell>
        </row>
        <row r="7739">
          <cell r="A7739">
            <v>90704</v>
          </cell>
          <cell r="B7739" t="str">
            <v>TUBO DE PVC CORRUGADO DE DUPLA PAREDE PARA REDE COLETORA DE ESGOTO, DN 300 MM, JUNTA ELÁSTICA, INSTALADO EM LOCAL COM NÍVEL BAIXO DE INTERFERÊNCIAS - FORNECIMENTO E ASSENTAMENTO. AF_06/2015</v>
          </cell>
          <cell r="C7739" t="str">
            <v>M</v>
          </cell>
          <cell r="D7739">
            <v>140.46</v>
          </cell>
        </row>
        <row r="7740">
          <cell r="A7740">
            <v>90705</v>
          </cell>
          <cell r="B7740" t="str">
            <v>TUBO DE PVC CORRUGADO DE DUPLA PAREDE PARA REDE COLETORA DE ESGOTO, DN 350 MM, JUNTA ELÁSTICA, INSTALADO EM LOCAL COM NÍVEL BAIXO DE INTERFERÊNCIAS - FORNECIMENTO E ASSENTAMENTO. AF_06/2015</v>
          </cell>
          <cell r="C7740" t="str">
            <v>M</v>
          </cell>
          <cell r="D7740">
            <v>205.43</v>
          </cell>
        </row>
        <row r="7741">
          <cell r="A7741">
            <v>90706</v>
          </cell>
          <cell r="B7741" t="str">
            <v>TUBO DE PVC CORRUGADO DE DUPLA PAREDE PARA REDE COLETORA DE ESGOTO, DN 400 MM, JUNTA ELÁSTICA, INSTALADO EM LOCAL COM NÍVEL BAIXO DE INTERFERÊNCIAS - FORNECIMENTO E ASSENTAMENTO. AF_06/2015</v>
          </cell>
          <cell r="C7741" t="str">
            <v>M</v>
          </cell>
          <cell r="D7741">
            <v>250.19</v>
          </cell>
        </row>
        <row r="7742">
          <cell r="A7742">
            <v>90708</v>
          </cell>
          <cell r="B7742" t="str">
            <v>TUBO DE PEAD CORRUGADO DE DUPLA PAREDE PARA REDE COLETORA DE ESGOTO, DN 600 MM, JUNTA ELÁSTICA INTEGRADA, INSTALADO EM LOCAL COM NÍVEL BAIXO DE INTERFERÊNCIAS - FORNECIMENTO E ASSENTAMENTO. AF_06/2015</v>
          </cell>
          <cell r="C7742" t="str">
            <v>M</v>
          </cell>
          <cell r="D7742">
            <v>399.04</v>
          </cell>
        </row>
        <row r="7743">
          <cell r="A7743">
            <v>90709</v>
          </cell>
          <cell r="B7743" t="str">
            <v>TUBO DE PVC PARA REDE COLETORA DE ESGOTO DE PAREDE MACIÇA, DN 100 MM, JUNTA ELÁSTICA, INSTALADO EM LOCAL COM NÍVEL ALTO DE INTERFERÊNCIAS - FORNECIMENTO E ASSENTAMENTO. AF_06/2015</v>
          </cell>
          <cell r="C7743" t="str">
            <v>M</v>
          </cell>
          <cell r="D7743">
            <v>21.16</v>
          </cell>
        </row>
        <row r="7744">
          <cell r="A7744">
            <v>90710</v>
          </cell>
          <cell r="B7744" t="str">
            <v>TUBO DE PVC PARA REDE COLETORA DE ESGOTO DE PAREDE MACIÇA, DN 150 MM, JUNTA ELÁSTICA, INSTALADO EM LOCAL COM NÍVEL ALTO DE INTERFERÊNCIAS - FORNECIMENTO E ASSENTAMENTO. AF_06/2015</v>
          </cell>
          <cell r="C7744" t="str">
            <v>M</v>
          </cell>
          <cell r="D7744">
            <v>41.53</v>
          </cell>
        </row>
        <row r="7745">
          <cell r="A7745">
            <v>90711</v>
          </cell>
          <cell r="B7745" t="str">
            <v>TUBO DE PVC PARA REDE COLETORA DE ESGOTO DE PAREDE MACIÇA, DN 200 MM, JUNTA ELÁSTICA, INSTALADO EM LOCAL COM NÍVEL ALTO DE INTERFERÊNCIAS - FORNECIMENTO E ASSENTAMENTO. AF_06/2015</v>
          </cell>
          <cell r="C7745" t="str">
            <v>M</v>
          </cell>
          <cell r="D7745">
            <v>62.83</v>
          </cell>
        </row>
        <row r="7746">
          <cell r="A7746">
            <v>90712</v>
          </cell>
          <cell r="B7746" t="str">
            <v>TUBO DE PVC PARA REDE COLETORA DE ESGOTO DE PAREDE MACIÇA, DN 250 MM, JUNTA ELÁSTICA, INSTALADO EM LOCAL COM NÍVEL ALTO DE INTERFERÊNCIAS - FORNECIMENTO E ASSENTAMENTO. AF_06/2015</v>
          </cell>
          <cell r="C7746" t="str">
            <v>M</v>
          </cell>
          <cell r="D7746">
            <v>103.61</v>
          </cell>
        </row>
        <row r="7747">
          <cell r="A7747">
            <v>90713</v>
          </cell>
          <cell r="B7747" t="str">
            <v>TUBO DE PVC PARA REDE COLETORA DE ESGOTO DE PAREDE MACIÇA, DN 300 MM, JUNTA ELÁSTICA, INSTALADO EM LOCAL COM NÍVEL ALTO DE INTERFERÊNCIAS - FORNECIMENTO E ASSENTAMENTO. AF_06/2015</v>
          </cell>
          <cell r="C7747" t="str">
            <v>M</v>
          </cell>
          <cell r="D7747">
            <v>165.01</v>
          </cell>
        </row>
        <row r="7748">
          <cell r="A7748">
            <v>90714</v>
          </cell>
          <cell r="B7748" t="str">
            <v>TUBO DE PVC PARA REDE COLETORA DE ESGOTO DE PAREDE MACIÇA, DN 350 MM, JUNTA ELÁSTICA, INSTALADO EM LOCAL COM NÍVEL ALTO DE INTERFERÊNCIAS - FORNECIMENTO E ASSENTAMENTO. AF_06/2015</v>
          </cell>
          <cell r="C7748" t="str">
            <v>M</v>
          </cell>
          <cell r="D7748">
            <v>203.7</v>
          </cell>
        </row>
        <row r="7749">
          <cell r="A7749">
            <v>90715</v>
          </cell>
          <cell r="B7749" t="str">
            <v>TUBO DE PVC PARA REDE COLETORA DE ESGOTO DE PAREDE MACIÇA, DN 400 MM, JUNTA ELÁSTICA, INSTALADO EM LOCAL COM NÍVEL ALTO DE INTERFERÊNCIAS - FORNECIMENTO E ASSENTAMENTO. AF_06/2015</v>
          </cell>
          <cell r="C7749" t="str">
            <v>M</v>
          </cell>
          <cell r="D7749">
            <v>270.77</v>
          </cell>
        </row>
        <row r="7750">
          <cell r="A7750">
            <v>90716</v>
          </cell>
          <cell r="B7750" t="str">
            <v>TUBO DE PVC CORRUGADO DE DUPLA PAREDE PARA REDE COLETORA DE ESGOTO, DN 150 MM, JUNTA ELÁSTICA, INSTALADO EM LOCAL COM NÍVEL ALTO DE INTERFERÊNCIAS - FORNECIMENTO E ASSENTAMENTO. AF_06/2015</v>
          </cell>
          <cell r="C7750" t="str">
            <v>M</v>
          </cell>
          <cell r="D7750">
            <v>38.369999999999997</v>
          </cell>
        </row>
        <row r="7751">
          <cell r="A7751">
            <v>90717</v>
          </cell>
          <cell r="B7751" t="str">
            <v>TUBO DE PVC CORRUGADO DE DUPLA PAREDE PARA REDE COLETORA DE ESGOTO, DN 200 MM, JUNTA ELÁSTICA, INSTALADO EM LOCAL COM NÍVEL ALTO DE INTERFERÊNCIAS - FORNECIMENTO E ASSENTAMENTO. AF_06/2015</v>
          </cell>
          <cell r="C7751" t="str">
            <v>M</v>
          </cell>
          <cell r="D7751">
            <v>56.69</v>
          </cell>
        </row>
        <row r="7752">
          <cell r="A7752">
            <v>90718</v>
          </cell>
          <cell r="B7752" t="str">
            <v>TUBO DE PVC CORRUGADO DE DUPLA PAREDE PARA REDE COLETORA DE ESGOTO, DN 250 MM, JUNTA ELÁSTICA, INSTALADO EM LOCAL COM NÍVEL ALTO DE INTERFERÊNCIAS - FORNECIMENTO E ASSENTAMENTO. AF_06/2015</v>
          </cell>
          <cell r="C7752" t="str">
            <v>M</v>
          </cell>
          <cell r="D7752">
            <v>91.82</v>
          </cell>
        </row>
        <row r="7753">
          <cell r="A7753">
            <v>90719</v>
          </cell>
          <cell r="B7753" t="str">
            <v>TUBO DE PVC CORRUGADO DE DUPLA PAREDE PARA REDE COLETORA DE ESGOTO, DN 300 MM, JUNTA ELÁSTICA, INSTALADO EM LOCAL COM NÍVEL ALTO DE INTERFERÊNCIAS - FORNECIMENTO E ASSENTAMENTO. AF_06/2015</v>
          </cell>
          <cell r="C7753" t="str">
            <v>M</v>
          </cell>
          <cell r="D7753">
            <v>142.13</v>
          </cell>
        </row>
        <row r="7754">
          <cell r="A7754">
            <v>90720</v>
          </cell>
          <cell r="B7754" t="str">
            <v>TUBO DE PVC CORRUGADO DE DUPLA PAREDE PARA REDE COLETORA DE ESGOTO, DN 350 MM, JUNTA ELÁSTICA, INSTALADO EM LOCAL COM NÍVEL ALTO DE INTERFERÊNCIAS - FORNECIMENTO E ASSENTAMENTO. AF_06/2015</v>
          </cell>
          <cell r="C7754" t="str">
            <v>M</v>
          </cell>
          <cell r="D7754">
            <v>207.1</v>
          </cell>
        </row>
        <row r="7755">
          <cell r="A7755">
            <v>90721</v>
          </cell>
          <cell r="B7755" t="str">
            <v>TUBO DE PVC CORRUGADO DE DUPLA PAREDE PARA REDE COLETORA DE ESGOTO, DN 400 MM, EM JUNTA ELÁSTICA, INSTALADO EM LOCAL COM NÍVEL ALTO DE INTERFERÊNCIAS - FORNECIMENTO E ASSENTAMENTO. AF_06/2015</v>
          </cell>
          <cell r="C7755" t="str">
            <v>M</v>
          </cell>
          <cell r="D7755">
            <v>253.65</v>
          </cell>
        </row>
        <row r="7756">
          <cell r="A7756">
            <v>90723</v>
          </cell>
          <cell r="B7756" t="str">
            <v>TUBO DE PEAD CORRUGADO DE DUPLA PAREDE PARA REDE COLETORA DE ESGOTO, DN 600 MM, JUNTA ELÁSTICA INTEGRADA, INSTALADO EM LOCAL COM NÍVEL ALTO DE INTERFERÊNCIAS - FORNECIMENTO E ASSENTAMENTO. AF_06/2015</v>
          </cell>
          <cell r="C7756" t="str">
            <v>M</v>
          </cell>
          <cell r="D7756">
            <v>401.18</v>
          </cell>
        </row>
        <row r="7757">
          <cell r="A7757">
            <v>90724</v>
          </cell>
          <cell r="B7757" t="str">
            <v>JUNTA ARGAMASSADA ENTRE TUBO DN 100 MM E O POÇO DE VISITA/ CAIXA DE CONCRETO OU ALVENARIA EM REDES DE ESGOTO. AF_06/2015</v>
          </cell>
          <cell r="C7757" t="str">
            <v>UN</v>
          </cell>
          <cell r="D7757">
            <v>19.34</v>
          </cell>
        </row>
        <row r="7758">
          <cell r="A7758">
            <v>90725</v>
          </cell>
          <cell r="B7758" t="str">
            <v>JUNTA ARGAMASSADA ENTRE TUBO DN 150 MM E O POÇO DE VISITA/ CAIXA DE CONCRETO OU ALVENARIA EM REDES DE ESGOTO. AF_06/2015</v>
          </cell>
          <cell r="C7758" t="str">
            <v>UN</v>
          </cell>
          <cell r="D7758">
            <v>23.87</v>
          </cell>
        </row>
        <row r="7759">
          <cell r="A7759">
            <v>90726</v>
          </cell>
          <cell r="B7759" t="str">
            <v>JUNTA ARGAMASSADA ENTRE TUBO DN 200 MM E O POÇO/ CAIXA DE CONCRETO OU ALVENARIA EM REDES DE ESGOTO. AF_06/2015</v>
          </cell>
          <cell r="C7759" t="str">
            <v>UN</v>
          </cell>
          <cell r="D7759">
            <v>28.4</v>
          </cell>
        </row>
        <row r="7760">
          <cell r="A7760">
            <v>90727</v>
          </cell>
          <cell r="B7760" t="str">
            <v>JUNTA ARGAMASSADA ENTRE TUBO DN 250 MM E O POÇO DE VISITA/ CAIXA DE CONCRETO OU ALVENARIA EM REDES DE ESGOTO. AF_06/2015</v>
          </cell>
          <cell r="C7760" t="str">
            <v>UN</v>
          </cell>
          <cell r="D7760">
            <v>32.94</v>
          </cell>
        </row>
        <row r="7761">
          <cell r="A7761">
            <v>90728</v>
          </cell>
          <cell r="B7761" t="str">
            <v>JUNTA ARGAMASSADA ENTRE TUBO DN 300 MM E O POÇO DE VISITA/ CAIXA DE CONCRETO OU ALVENARIA EM REDES DE ESGOTO. AF_06/2015</v>
          </cell>
          <cell r="C7761" t="str">
            <v>UN</v>
          </cell>
          <cell r="D7761">
            <v>37.47</v>
          </cell>
        </row>
        <row r="7762">
          <cell r="A7762">
            <v>90729</v>
          </cell>
          <cell r="B7762" t="str">
            <v>JUNTA ARGAMASSADA ENTRE TUBO DN 350 MM E O POÇO DE VISITA/ CAIXA DE CONCRETO OU ALVENARIA EM REDES DE ESGOTO. AF_06/2015</v>
          </cell>
          <cell r="C7762" t="str">
            <v>UN</v>
          </cell>
          <cell r="D7762">
            <v>42.01</v>
          </cell>
        </row>
        <row r="7763">
          <cell r="A7763">
            <v>90730</v>
          </cell>
          <cell r="B7763" t="str">
            <v>JUNTA ARGAMASSADA ENTRE TUBO DN 400 MM E O POÇO DE VISITA/ CAIXA DE CONCRETO OU ALVENARIA EM REDES DE ESGOTO. AF_06/2015</v>
          </cell>
          <cell r="C7763" t="str">
            <v>UN</v>
          </cell>
          <cell r="D7763">
            <v>46.58</v>
          </cell>
        </row>
        <row r="7764">
          <cell r="A7764">
            <v>90731</v>
          </cell>
          <cell r="B7764" t="str">
            <v>JUNTA ARGAMASSADA ENTRE TUBO DN 450 MM E O POÇO DE VISITA/ CAIXA DE CONCRETO OU ALVENARIA EM REDES DE ESGOTO. AF_06/2015</v>
          </cell>
          <cell r="C7764" t="str">
            <v>UN</v>
          </cell>
          <cell r="D7764">
            <v>51.11</v>
          </cell>
        </row>
        <row r="7765">
          <cell r="A7765">
            <v>90732</v>
          </cell>
          <cell r="B7765" t="str">
            <v>JUNTA ARGAMASSADA ENTRE TUBO DN 600 MM E O POÇO DE VISITA/ CAIXA DE CONCRETO OU ALVENARIA EM REDES DE ESGOTO. AF_06/2015</v>
          </cell>
          <cell r="C7765" t="str">
            <v>UN</v>
          </cell>
          <cell r="D7765">
            <v>64.709999999999994</v>
          </cell>
        </row>
        <row r="7766">
          <cell r="A7766">
            <v>90733</v>
          </cell>
          <cell r="B7766" t="str">
            <v>ASSENTAMENTO DE TUBO DE PVC PARA REDE COLETORA DE ESGOTO DE PAREDE MACIÇA, DN 100 MM, JUNTA ELÁSTICA, INSTALADO EM LOCAL COM NÍVEL BAIXO DE INTERFERÊNCIAS (NÃO INCLUI FORNECIMENTO). AF_06/2015</v>
          </cell>
          <cell r="C7766" t="str">
            <v>M</v>
          </cell>
          <cell r="D7766">
            <v>2.1</v>
          </cell>
        </row>
        <row r="7767">
          <cell r="A7767">
            <v>90734</v>
          </cell>
          <cell r="B7767" t="str">
            <v>ASSENTAMENTO DE TUBO DE PVC PARA REDE COLETORA DE ESGOTO DE PAREDE MACIÇA, DN 150 MM, JUNTA ELÁSTICA, INSTALADO EM LOCAL COM NÍVEL BAIXO DE INTERFERÊNCIAS (NÃO INCLUI FORNECIMENTO). AF_06/2015</v>
          </cell>
          <cell r="C7767" t="str">
            <v>M</v>
          </cell>
          <cell r="D7767">
            <v>2.5499999999999998</v>
          </cell>
        </row>
        <row r="7768">
          <cell r="A7768">
            <v>90735</v>
          </cell>
          <cell r="B7768" t="str">
            <v>ASSENTAMENTO DE TUBO DE PVC PARA REDE COLETORA DE ESGOTO DE PAREDE MACIÇA, DN 200 MM, JUNTA ELÁSTICA, INSTALADO EM LOCAL COM NÍVEL BAIXO DE INTERFERÊNCIAS (NÃO INCLUI FORNECIMENTO). AF_06/2015</v>
          </cell>
          <cell r="C7768" t="str">
            <v>M</v>
          </cell>
          <cell r="D7768">
            <v>3.03</v>
          </cell>
        </row>
        <row r="7769">
          <cell r="A7769">
            <v>90736</v>
          </cell>
          <cell r="B7769" t="str">
            <v>ASSENTAMENTO DE TUBO DE PVC PARA REDE COLETORA DE ESGOTO DE PAREDE MACIÇA, DN 250 MM, JUNTA ELÁSTICA, INSTALADO EM LOCAL COM NÍVEL BAIXO DE INTERFERÊNCIAS (NÃO INCLUI FORNECIMENTO). AF_06/2015</v>
          </cell>
          <cell r="C7769" t="str">
            <v>M</v>
          </cell>
          <cell r="D7769">
            <v>3.5</v>
          </cell>
        </row>
        <row r="7770">
          <cell r="A7770">
            <v>90737</v>
          </cell>
          <cell r="B7770" t="str">
            <v>ASSENTAMENTO DE TUBO DE PVC PARA REDE COLETORA DE ESGOTO DE PAREDE MACIÇA, DN 300 MM, JUNTA ELÁSTICA, INSTALADO EM LOCAL COM NÍVEL BAIXO DE INTERFERÊNCIAS (NÃO INCLUI FORNECIMENTO). AF_06/2015</v>
          </cell>
          <cell r="C7770" t="str">
            <v>M</v>
          </cell>
          <cell r="D7770">
            <v>3.98</v>
          </cell>
        </row>
        <row r="7771">
          <cell r="A7771">
            <v>90738</v>
          </cell>
          <cell r="B7771" t="str">
            <v>ASSENTAMENTO DE TUBO DE PVC PARA REDE COLETORA DE ESGOTO DE PAREDE MACIÇA, DN 350 MM, JUNTA ELÁSTICA, INSTALADO EM LOCAL COM NÍVEL BAIXO DE INTERFERÊNCIAS (NÃO INCLUI FORNECIMENTO). AF_06/2015</v>
          </cell>
          <cell r="C7771" t="str">
            <v>M</v>
          </cell>
          <cell r="D7771">
            <v>4.45</v>
          </cell>
        </row>
        <row r="7772">
          <cell r="A7772">
            <v>90739</v>
          </cell>
          <cell r="B7772" t="str">
            <v>ASSENTAMENTO DE TUBO DE PVC PARA REDE COLETORA DE ESGOTO DE PAREDE MACIÇA, DN 400 MM, JUNTA ELÁSTICA, INSTALADO EM LOCAL COM NÍVEL BAIXO DE INTERFERÊNCIAS (NÃO INCLUI FORNECIMENTO). AF_06/2015</v>
          </cell>
          <cell r="C7772" t="str">
            <v>M</v>
          </cell>
          <cell r="D7772">
            <v>10.210000000000001</v>
          </cell>
        </row>
        <row r="7773">
          <cell r="A7773">
            <v>90740</v>
          </cell>
          <cell r="B7773" t="str">
            <v>ASSENTAMENTO DE TUBO DE PVC CORRUGADO DE DUPLA PAREDE PARA REDE COLETORA DE ESGOTO, DN 150 MM, JUNTA ELÁSTICA, INSTALADO EM LOCAL COM NÍVEL BAIXO DE INTERFERÊNCIAS (NÃO INCLUI FORNECIMENTO). AF_06/2015</v>
          </cell>
          <cell r="C7773" t="str">
            <v>M</v>
          </cell>
          <cell r="D7773">
            <v>4.68</v>
          </cell>
        </row>
        <row r="7774">
          <cell r="A7774">
            <v>90741</v>
          </cell>
          <cell r="B7774" t="str">
            <v>ASSENTAMENTO DE TUBO DE PVC CORRUGADO DE DUPLA PAREDE PARA REDE COLETORA DE ESGOTO, DN 200 MM, JUNTA ELÁSTICA, INSTALADO EM LOCAL COM NÍVEL BAIXO DE INTERFERÊNCIAS (NÃO INCLUI FORNECIMENTO). AF_06/2015</v>
          </cell>
          <cell r="C7774" t="str">
            <v>M</v>
          </cell>
          <cell r="D7774">
            <v>5.15</v>
          </cell>
        </row>
        <row r="7775">
          <cell r="A7775">
            <v>90742</v>
          </cell>
          <cell r="B7775" t="str">
            <v>ASSENTAMENTO DE TUBO DE PVC CORRUGADO DE DUPLA PAREDE PARA REDE COLETORA DE ESGOTO, DN 250 MM, JUNTA ELÁSTICA, INSTALADO EM LOCAL COM NÍVEL BAIXO DE INTERFERÊNCIAS (NÃO INCLUI FORNECIMENTO). AF_06/2015</v>
          </cell>
          <cell r="C7775" t="str">
            <v>M</v>
          </cell>
          <cell r="D7775">
            <v>5.62</v>
          </cell>
        </row>
        <row r="7776">
          <cell r="A7776">
            <v>90743</v>
          </cell>
          <cell r="B7776" t="str">
            <v>ASSENTAMENTO DE TUBO DE PVC CORRUGADO DE DUPLA PAREDE PARA REDE COLETORA DE ESGOTO, DN 300 MM, JUNTA ELÁSTICA, INSTALADO EM LOCAL COM NÍVEL BAIXO DE INTERFERÊNCIAS (NÃO INCLUI FORNECIMENTO). AF_06/2015</v>
          </cell>
          <cell r="C7776" t="str">
            <v>M</v>
          </cell>
          <cell r="D7776">
            <v>6.08</v>
          </cell>
        </row>
        <row r="7777">
          <cell r="A7777">
            <v>90744</v>
          </cell>
          <cell r="B7777" t="str">
            <v>ASSENTAMENTO DE TUBO DE PVC CORRUGADO DE DUPLA PAREDE PARA REDE COLETORA DE ESGOTO, DN 350 MM, JUNTA ELÁSTICA, INSTALADO EM LOCAL COM NÍVEL BAIXO DE INTERFERÊNCIAS (NÃO INCLUI FORNECIMENTO). AF_06/2015</v>
          </cell>
          <cell r="C7777" t="str">
            <v>M</v>
          </cell>
          <cell r="D7777">
            <v>6.55</v>
          </cell>
        </row>
        <row r="7778">
          <cell r="A7778">
            <v>90745</v>
          </cell>
          <cell r="B7778" t="str">
            <v>ASSENTAMENTO DE TUBO DE PVC CORRUGADO DE DUPLA PAREDE PARA REDE COLETORA DE ESGOTO, DN 400 MM, JUNTA ELÁSTICA, INSTALADO EM LOCAL COM NÍVEL BAIXO DE INTERFERÊNCIAS (NÃO INCLUI FORNECIMENTO). AF_06/2015</v>
          </cell>
          <cell r="C7778" t="str">
            <v>M</v>
          </cell>
          <cell r="D7778">
            <v>14.61</v>
          </cell>
        </row>
        <row r="7779">
          <cell r="A7779">
            <v>90746</v>
          </cell>
          <cell r="B7779" t="str">
            <v>ASSENTAMENTO DE TUBO DE PEAD CORRUGADO DE DUPLA PAREDE PARA REDE COLETORA DE ESGOTO, DN 450 MM, JUNTA ELÁSTICA INTEGRADA, INSTALADO EM LOCAL COM NÍVEL BAIXO DE INTERFERÊNCIAS (NÃO INCLUI FORNECIMENTO). AF_06/2015</v>
          </cell>
          <cell r="C7779" t="str">
            <v>M</v>
          </cell>
          <cell r="D7779">
            <v>2.85</v>
          </cell>
        </row>
        <row r="7780">
          <cell r="A7780">
            <v>90747</v>
          </cell>
          <cell r="B7780" t="str">
            <v>ASSENTAMENTO DE TUBO DE PEAD CORRUGADO DE DUPLA PAREDE PARA REDE COLETORA DE ESGOTO, DN 600 MM, JUNTA ELÁSTICA INTEGRADA, INSTALADO EM LOCAL COM NÍVEL BAIXO DE INTERFERÊNCIAS (NÃO INCLUI FORNECIMENTO). AF_06/2015</v>
          </cell>
          <cell r="C7780" t="str">
            <v>M</v>
          </cell>
          <cell r="D7780">
            <v>11.25</v>
          </cell>
        </row>
        <row r="7781">
          <cell r="A7781">
            <v>90748</v>
          </cell>
          <cell r="B7781" t="str">
            <v>ASSENTAMENTO DE TUBO DE PVC PARA REDE COLETORA DE ESGOTO DE PAREDE MACIÇA, DN 100 MM, JUNTA ELÁSTICA, INSTALADO EM LOCAL COM NÍVEL ALTO DE INTERFERÊNCIAS (NÃO INCLUI FORNECIMENTO). AF_06/2015</v>
          </cell>
          <cell r="C7781" t="str">
            <v>M</v>
          </cell>
          <cell r="D7781">
            <v>3.76</v>
          </cell>
        </row>
        <row r="7782">
          <cell r="A7782">
            <v>90749</v>
          </cell>
          <cell r="B7782" t="str">
            <v>ASSENTAMENTO DE TUBO DE PVC PARA REDE COLETORA DE ESGOTO DE PAREDE MACIÇA, DN 150 MM, JUNTA ELÁSTICA, INSTALADO EM LOCAL COM NÍVEL ALTO DE INTERFERÊNCIAS (NÃO INCLUI FORNECIMENTO). AF_06/2015</v>
          </cell>
          <cell r="C7782" t="str">
            <v>M</v>
          </cell>
          <cell r="D7782">
            <v>4.2300000000000004</v>
          </cell>
        </row>
        <row r="7783">
          <cell r="A7783">
            <v>90750</v>
          </cell>
          <cell r="B7783" t="str">
            <v>ASSENTAMENTO DE TUBO DE PVC PARA REDE COLETORA DE ESGOTO DE PAREDE MACIÇA, DN 200 MM, JUNTA ELÁSTICA, INSTALADO EM LOCAL COM NÍVEL ALTO DE INTERFERÊNCIAS (NÃO INCLUI FORNECIMENTO). AF_06/2015</v>
          </cell>
          <cell r="C7783" t="str">
            <v>M</v>
          </cell>
          <cell r="D7783">
            <v>4.7</v>
          </cell>
        </row>
        <row r="7784">
          <cell r="A7784">
            <v>90751</v>
          </cell>
          <cell r="B7784" t="str">
            <v>ASSENTAMENTO DE TUBO DE PVC PARA REDE COLETORA DE ESGOTO DE PAREDE MACIÇA, DN 250 MM, JUNTA ELÁSTICA, INSTALADO EM LOCAL COM NÍVEL ALTO DE INTERFERÊNCIAS (NÃO INCLUI FORNECIMENTO). AF_06/2015</v>
          </cell>
          <cell r="C7784" t="str">
            <v>M</v>
          </cell>
          <cell r="D7784">
            <v>5.17</v>
          </cell>
        </row>
        <row r="7785">
          <cell r="A7785">
            <v>90752</v>
          </cell>
          <cell r="B7785" t="str">
            <v>ASSENTAMENTO DE TUBO DE PVC PARA REDE COLETORA DE ESGOTO DE PAREDE MACIÇA, DN 300 MM, JUNTA ELÁSTICA, INSTALADO EM LOCAL COM NÍVEL ALTO DE INTERFERÊNCIAS (NÃO INCLUI FORNECIMENTO). AF_06/2015</v>
          </cell>
          <cell r="C7785" t="str">
            <v>M</v>
          </cell>
          <cell r="D7785">
            <v>5.63</v>
          </cell>
        </row>
        <row r="7786">
          <cell r="A7786">
            <v>90753</v>
          </cell>
          <cell r="B7786" t="str">
            <v>ASSENTAMENTO DE TUBO DE PVC PARA REDE COLETORA DE ESGOTO DE PAREDE MACIÇA, DN 350 MM, JUNTA ELÁSTICA, INSTALADO EM LOCAL COM NÍVEL ALTO DE INTERFERÊNCIAS (NÃO INCLUI FORNECIMENTO). AF_06/2015</v>
          </cell>
          <cell r="C7786" t="str">
            <v>M</v>
          </cell>
          <cell r="D7786">
            <v>6.11</v>
          </cell>
        </row>
        <row r="7787">
          <cell r="A7787">
            <v>90754</v>
          </cell>
          <cell r="B7787" t="str">
            <v>ASSENTAMENTO DE TUBO DE PVC PARA REDE COLETORA DE ESGOTO DE PAREDE MACIÇA, DN 400 MM, JUNTA ELÁSTICA, INSTALADO EM LOCAL COM NÍVEL ALTO DE INTERFERÊNCIAS (NÃO INCLUI FORNECIMENTO). AF_06/2015</v>
          </cell>
          <cell r="C7787" t="str">
            <v>M</v>
          </cell>
          <cell r="D7787">
            <v>13.69</v>
          </cell>
        </row>
        <row r="7788">
          <cell r="A7788">
            <v>90755</v>
          </cell>
          <cell r="B7788" t="str">
            <v>ASSENTAMENTO DE TUBO DE PVC CORRUGADO DE DUPLA PAREDE PARA REDE COLETORA DE ESGOTO, DN 150 MM, JUNTA ELÁSTICA, INSTALADO EM LOCAL COM NÍVEL ALTO DE INTERFERÊNCIAS (NÃO INCLUI FORNECIMENTO). AF_06/2015</v>
          </cell>
          <cell r="C7788" t="str">
            <v>M</v>
          </cell>
          <cell r="D7788">
            <v>6.35</v>
          </cell>
        </row>
        <row r="7789">
          <cell r="A7789">
            <v>90756</v>
          </cell>
          <cell r="B7789" t="str">
            <v>ASSENTAMENTO DE TUBO DE PVC CORRUGADO DE DUPLA PAREDE PARA REDE COLETORA DE ESGOTO, DN 200 MM, JUNTA ELÁSTICA, INSTALADO EM LOCAL COM NÍVEL ALTO DE INTERFERÊNCIAS (NÃO INCLUI FORNECIMENTO). AF_06/2015</v>
          </cell>
          <cell r="C7789" t="str">
            <v>M</v>
          </cell>
          <cell r="D7789">
            <v>6.81</v>
          </cell>
        </row>
        <row r="7790">
          <cell r="A7790">
            <v>90757</v>
          </cell>
          <cell r="B7790" t="str">
            <v>ASSENTAMENTO DE TUBO DE PVC CORRUGADO DE DUPLA PAREDE PARA REDE COLETORA DE ESGOTO, DN 250 MM, JUNTA ELÁSTICA, INSTALADO EM LOCAL COM NÍVEL ALTO DE INTERFERÊNCIAS (NÃO INCLUI FORNECIMENTO). AF_06/2015</v>
          </cell>
          <cell r="C7790" t="str">
            <v>M</v>
          </cell>
          <cell r="D7790">
            <v>7.28</v>
          </cell>
        </row>
        <row r="7791">
          <cell r="A7791">
            <v>90758</v>
          </cell>
          <cell r="B7791" t="str">
            <v>ASSENTAMENTO DE TUBO DE PVC CORRUGADO DE DUPLA PAREDE PARA REDE COLETORA DE ESGOTO, DN 300 MM, JUNTA ELÁSTICA, INSTALADO EM LOCAL COM NÍVEL ALTO DE INTERFERÊNCIAS (NÃO INCLUI FORNECIMENTO). AF_06/2015</v>
          </cell>
          <cell r="C7791" t="str">
            <v>M</v>
          </cell>
          <cell r="D7791">
            <v>7.75</v>
          </cell>
        </row>
        <row r="7792">
          <cell r="A7792">
            <v>90759</v>
          </cell>
          <cell r="B7792" t="str">
            <v>ASSENTAMENTO DE TUBO DE PVC CORRUGADO DE DUPLA PAREDE PARA REDE COLETORA DE ESGOTO, DN 350 MM, JUNTA ELÁSTICA, INSTALADO EM LOCAL COM NÍVEL ALTO DE INTERFERÊNCIAS (NÃO INCLUI FORNECIMENTO). AF_06/2015</v>
          </cell>
          <cell r="C7792" t="str">
            <v>M</v>
          </cell>
          <cell r="D7792">
            <v>8.2200000000000006</v>
          </cell>
        </row>
        <row r="7793">
          <cell r="A7793">
            <v>90760</v>
          </cell>
          <cell r="B7793" t="str">
            <v>ASSENTAMENTO DE TUBO DE PVC CORRUGADO DE DUPLA PAREDE PARA REDE COLETORA DE ESGOTO, DN 400 MM, EM JUNTA ELÁSTICA, INSTALADO EM LOCAL COM NÍVEL ALTO DE INTERFERÊNCIAS (NÃO INCLUI FORNECIMENTO). AF_06/2015</v>
          </cell>
          <cell r="C7793" t="str">
            <v>M</v>
          </cell>
          <cell r="D7793">
            <v>18.07</v>
          </cell>
        </row>
        <row r="7794">
          <cell r="A7794">
            <v>90761</v>
          </cell>
          <cell r="B7794" t="str">
            <v>ASSENTAMENTO DE TUBO DE PEAD CORRUGADO DE DUPLA PAREDE PARA REDE COLETORA DE ESGOTO, DN 450 MM, JUNTA ELÁSTICA INTEGRADA, INSTALADO EM LOCAL COM NÍVEL ALTO DE INTERFERÊNCIAS (NÃO INCLUI FORNECIMENTO). AF_06/2015</v>
          </cell>
          <cell r="C7794" t="str">
            <v>M</v>
          </cell>
          <cell r="D7794">
            <v>3.48</v>
          </cell>
        </row>
        <row r="7795">
          <cell r="A7795">
            <v>90762</v>
          </cell>
          <cell r="B7795" t="str">
            <v>ASSENTAMENTO DE TUBO DE PEAD CORRUGADO DE DUPLA PAREDE PARA REDE COLETORA DE ESGOTO, DN 600 MM, JUNTA ELÁSTICA INTEGRADA, INSTALADO EM LOCAL COM NÍVEL ALTO DE INTERFERÊNCIAS (NÃO INCLUI FORNECIMENTO). AF_06/2015</v>
          </cell>
          <cell r="C7795" t="str">
            <v>M</v>
          </cell>
          <cell r="D7795">
            <v>13.39</v>
          </cell>
        </row>
        <row r="7796">
          <cell r="A7796">
            <v>90766</v>
          </cell>
          <cell r="B7796" t="str">
            <v>ALMOXARIFE COM ENCARGOS COMPLEMENTARES</v>
          </cell>
          <cell r="C7796" t="str">
            <v>H</v>
          </cell>
          <cell r="D7796">
            <v>15.91</v>
          </cell>
        </row>
        <row r="7797">
          <cell r="A7797">
            <v>90767</v>
          </cell>
          <cell r="B7797" t="str">
            <v>APONTADOR OU APROPRIADOR COM ENCARGOS COMPLEMENTARES</v>
          </cell>
          <cell r="C7797" t="str">
            <v>H</v>
          </cell>
          <cell r="D7797">
            <v>15.34</v>
          </cell>
        </row>
        <row r="7798">
          <cell r="A7798">
            <v>90768</v>
          </cell>
          <cell r="B7798" t="str">
            <v>ARQUITETO DE OBRA JUNIOR COM ENCARGOS COMPLEMENTARES</v>
          </cell>
          <cell r="C7798" t="str">
            <v>H</v>
          </cell>
          <cell r="D7798">
            <v>75.95</v>
          </cell>
        </row>
        <row r="7799">
          <cell r="A7799">
            <v>90769</v>
          </cell>
          <cell r="B7799" t="str">
            <v>ARQUITETO DE OBRA PLENO COM ENCARGOS COMPLEMENTARES</v>
          </cell>
          <cell r="C7799" t="str">
            <v>H</v>
          </cell>
          <cell r="D7799">
            <v>87.09</v>
          </cell>
        </row>
        <row r="7800">
          <cell r="A7800">
            <v>90770</v>
          </cell>
          <cell r="B7800" t="str">
            <v>ARQUITETO DE OBRA SENIOR COM ENCARGOS COMPLEMENTARES</v>
          </cell>
          <cell r="C7800" t="str">
            <v>H</v>
          </cell>
          <cell r="D7800">
            <v>103.11</v>
          </cell>
        </row>
        <row r="7801">
          <cell r="A7801">
            <v>90771</v>
          </cell>
          <cell r="B7801" t="str">
            <v>AUXILIAR DE DESENHISTA COM ENCARGOS COMPLEMENTARES</v>
          </cell>
          <cell r="C7801" t="str">
            <v>H</v>
          </cell>
          <cell r="D7801">
            <v>18.68</v>
          </cell>
        </row>
        <row r="7802">
          <cell r="A7802">
            <v>90772</v>
          </cell>
          <cell r="B7802" t="str">
            <v>AUXILIAR DE ESCRITORIO COM ENCARGOS COMPLEMENTARES</v>
          </cell>
          <cell r="C7802" t="str">
            <v>H</v>
          </cell>
          <cell r="D7802">
            <v>17.27</v>
          </cell>
        </row>
        <row r="7803">
          <cell r="A7803">
            <v>90773</v>
          </cell>
          <cell r="B7803" t="str">
            <v>DESENHISTA COPISTA COM ENCARGOS COMPLEMENTARES</v>
          </cell>
          <cell r="C7803" t="str">
            <v>H</v>
          </cell>
          <cell r="D7803">
            <v>18.87</v>
          </cell>
        </row>
        <row r="7804">
          <cell r="A7804">
            <v>90775</v>
          </cell>
          <cell r="B7804" t="str">
            <v>DESENHISTA PROJETISTA COM ENCARGOS COMPLEMENTARES</v>
          </cell>
          <cell r="C7804" t="str">
            <v>H</v>
          </cell>
          <cell r="D7804">
            <v>28.98</v>
          </cell>
        </row>
        <row r="7805">
          <cell r="A7805">
            <v>90776</v>
          </cell>
          <cell r="B7805" t="str">
            <v>ENCARREGADO GERAL COM ENCARGOS COMPLEMENTARES</v>
          </cell>
          <cell r="C7805" t="str">
            <v>H</v>
          </cell>
          <cell r="D7805">
            <v>20.46</v>
          </cell>
        </row>
        <row r="7806">
          <cell r="A7806">
            <v>90777</v>
          </cell>
          <cell r="B7806" t="str">
            <v>ENGENHEIRO CIVIL DE OBRA JUNIOR COM ENCARGOS COMPLEMENTARES</v>
          </cell>
          <cell r="C7806" t="str">
            <v>H</v>
          </cell>
          <cell r="D7806">
            <v>80.760000000000005</v>
          </cell>
        </row>
        <row r="7807">
          <cell r="A7807">
            <v>90778</v>
          </cell>
          <cell r="B7807" t="str">
            <v>ENGENHEIRO CIVIL DE OBRA PLENO COM ENCARGOS COMPLEMENTARES</v>
          </cell>
          <cell r="C7807" t="str">
            <v>H</v>
          </cell>
          <cell r="D7807">
            <v>101.59</v>
          </cell>
        </row>
        <row r="7808">
          <cell r="A7808">
            <v>90779</v>
          </cell>
          <cell r="B7808" t="str">
            <v>ENGENHEIRO CIVIL DE OBRA SENIOR COM ENCARGOS COMPLEMENTARES</v>
          </cell>
          <cell r="C7808" t="str">
            <v>H</v>
          </cell>
          <cell r="D7808">
            <v>133.31</v>
          </cell>
        </row>
        <row r="7809">
          <cell r="A7809">
            <v>90780</v>
          </cell>
          <cell r="B7809" t="str">
            <v>MESTRE DE OBRAS COM ENCARGOS COMPLEMENTARES</v>
          </cell>
          <cell r="C7809" t="str">
            <v>H</v>
          </cell>
          <cell r="D7809">
            <v>29.21</v>
          </cell>
        </row>
        <row r="7810">
          <cell r="A7810">
            <v>90781</v>
          </cell>
          <cell r="B7810" t="str">
            <v>TOPOGRAFO COM ENCARGOS COMPLEMENTARES</v>
          </cell>
          <cell r="C7810" t="str">
            <v>H</v>
          </cell>
          <cell r="D7810">
            <v>15.94</v>
          </cell>
        </row>
        <row r="7811">
          <cell r="A7811">
            <v>90800</v>
          </cell>
          <cell r="B7811" t="str">
            <v>ADUELA / MARCO / BATENTE PARA PORTA DE 60X210CM, PADRÃO MÉDIO - FORNECIMENTO E MONTAGEM. AF_08/2015</v>
          </cell>
          <cell r="C7811" t="str">
            <v>UN</v>
          </cell>
          <cell r="D7811">
            <v>148.63</v>
          </cell>
        </row>
        <row r="7812">
          <cell r="A7812">
            <v>90801</v>
          </cell>
          <cell r="B7812" t="str">
            <v>ADUELA / MARCO / BATENTE PARA PORTA DE 70X210CM, PADRÃO MÉDIO - FORNECIMENTO E MONTAGEM. AF_08/2015</v>
          </cell>
          <cell r="C7812" t="str">
            <v>UN</v>
          </cell>
          <cell r="D7812">
            <v>154.72999999999999</v>
          </cell>
        </row>
        <row r="7813">
          <cell r="A7813">
            <v>90802</v>
          </cell>
          <cell r="B7813" t="str">
            <v>ADUELA / MARCO / BATENTE PARA PORTA DE 80X210CM, PADRÃO MÉDIO - FORNECIMENTO E MONTAGEM. AF_08/2015</v>
          </cell>
          <cell r="C7813" t="str">
            <v>UN</v>
          </cell>
          <cell r="D7813">
            <v>160.86000000000001</v>
          </cell>
        </row>
        <row r="7814">
          <cell r="A7814">
            <v>90803</v>
          </cell>
          <cell r="B7814" t="str">
            <v>ADUELA / MARCO / BATENTE PARA PORTA DE 90X210CM, PADRÃO MÉDIO - FORNECIMENTO E MONTAGEM. AF_08/2015</v>
          </cell>
          <cell r="C7814" t="str">
            <v>UN</v>
          </cell>
          <cell r="D7814">
            <v>166.96</v>
          </cell>
        </row>
        <row r="7815">
          <cell r="A7815">
            <v>90804</v>
          </cell>
          <cell r="B7815" t="str">
            <v>ADUELA / MARCO / BATENTE PARA PORTA DE 60X210CM, FIXAÇÃO COM ARGAMASSA, PADRÃO MÉDIO - FORNECIMENTO E INSTALAÇÃO. AF_08/2015_P</v>
          </cell>
          <cell r="C7815" t="str">
            <v>UN</v>
          </cell>
          <cell r="D7815">
            <v>202.4</v>
          </cell>
        </row>
        <row r="7816">
          <cell r="A7816">
            <v>90805</v>
          </cell>
          <cell r="B7816" t="str">
            <v>ADUELA / MARCO / BATENTE PARA PORTA DE 60X210CM, FIXAÇÃO COM ARGAMASSA - SOMENTE INSTALAÇÃO. AF_08/2015_P</v>
          </cell>
          <cell r="C7816" t="str">
            <v>UN</v>
          </cell>
          <cell r="D7816">
            <v>53.77</v>
          </cell>
        </row>
        <row r="7817">
          <cell r="A7817">
            <v>90806</v>
          </cell>
          <cell r="B7817" t="str">
            <v>ADUELA / MARCO / BATENTE PARA PORTA DE 70X210CM, FIXAÇÃO COM ARGAMASSA, PADRÃO MÉDIO - FORNECIMENTO E INSTALAÇÃO. AF_08/2015_P</v>
          </cell>
          <cell r="C7817" t="str">
            <v>UN</v>
          </cell>
          <cell r="D7817">
            <v>212.97</v>
          </cell>
        </row>
        <row r="7818">
          <cell r="A7818">
            <v>90807</v>
          </cell>
          <cell r="B7818" t="str">
            <v>ADUELA / MARCO / BATENTE PARA PORTA DE 70X210CM, FIXAÇÃO COM ARGAMASSA - SOMENTE INSTALAÇÃO. AF_08/2015_P</v>
          </cell>
          <cell r="C7818" t="str">
            <v>UN</v>
          </cell>
          <cell r="D7818">
            <v>58.24</v>
          </cell>
        </row>
        <row r="7819">
          <cell r="A7819">
            <v>90808</v>
          </cell>
          <cell r="B7819" t="str">
            <v>ESTACA HÉLICE CONTÍNUA, DIÂMETRO DE 30 CM, COMPRIMENTO TOTAL ATÉ 15 M, PERFURATRIZ COM TORQUE DE 170 KN.M (EXCLUSIVE MOBILIZAÇÃO E DESMOBILIZAÇÃO). AF_02/2015</v>
          </cell>
          <cell r="C7819" t="str">
            <v>M</v>
          </cell>
          <cell r="D7819">
            <v>65.680000000000007</v>
          </cell>
        </row>
        <row r="7820">
          <cell r="A7820">
            <v>90809</v>
          </cell>
          <cell r="B7820" t="str">
            <v>ESTACA HÉLICE CONTÍNUA, DIÂMETRO DE 30 CM, COMPRIMENTO TOTAL ACIMA DE 15 M ATÉ 20 M, PERFURATRIZ COM TORQUE DE 170 KN.M (EXCLUSIVE MOBILIZAÇÃO E DESMOBILIZAÇÃO). AF_02/2015</v>
          </cell>
          <cell r="C7820" t="str">
            <v>M</v>
          </cell>
          <cell r="D7820">
            <v>63.49</v>
          </cell>
        </row>
        <row r="7821">
          <cell r="A7821">
            <v>90810</v>
          </cell>
          <cell r="B7821" t="str">
            <v>ESTACA HÉLICE CONTÍNUA, DIÂMETRO DE 50 CM, COMPRIMENTO TOTAL ATÉ 15 M, PERFURATRIZ COM TORQUE DE 170 KN.M (EXCLUSIVE MOBILIZAÇÃO E DESMOBILIZAÇÃO). AF_02/2015</v>
          </cell>
          <cell r="C7821" t="str">
            <v>M</v>
          </cell>
          <cell r="D7821">
            <v>141.41999999999999</v>
          </cell>
        </row>
        <row r="7822">
          <cell r="A7822">
            <v>90811</v>
          </cell>
          <cell r="B7822" t="str">
            <v>ESTACA HÉLICE CONTÍNUA, DIÂMETRO DE 50 CM, COMPRIMENTO TOTAL ACIMA DE 15 M ATÉ 30 M, PERFURATRIZ COM TORQUE DE 170 KN.M (EXCLUSIVE MOBILIZAÇÃO E DESMOBILIZAÇÃO). AF_02/2015</v>
          </cell>
          <cell r="C7822" t="str">
            <v>M</v>
          </cell>
          <cell r="D7822">
            <v>134.79</v>
          </cell>
        </row>
        <row r="7823">
          <cell r="A7823">
            <v>90812</v>
          </cell>
          <cell r="B7823" t="str">
            <v>ESTACA HÉLICE CONTÍNUA, DIÂMETRO DE 70 CM, COMPRIMENTO TOTAL ATÉ 15 M, PERFURATRIZ COM TORQUE DE 170 KN.M (EXCLUSIVE MOBILIZAÇÃO E DESMOBILIZAÇÃO). AF_02/2015</v>
          </cell>
          <cell r="C7823" t="str">
            <v>M</v>
          </cell>
          <cell r="D7823">
            <v>243.72</v>
          </cell>
        </row>
        <row r="7824">
          <cell r="A7824">
            <v>90813</v>
          </cell>
          <cell r="B7824" t="str">
            <v>ESTACA HÉLICE CONTÍNUA, DIÂMETRO DE 70 CM, COMPRIMENTO TOTAL ACIMA DE 15 M ATÉ 30 M, PERFURATRIZ COM TORQUE DE 170 KN.M (EXCLUSIVE MOBILIZAÇÃO E DESMOBILIZAÇÃO). AF_02/2015</v>
          </cell>
          <cell r="C7824" t="str">
            <v>M</v>
          </cell>
          <cell r="D7824">
            <v>234.58</v>
          </cell>
        </row>
        <row r="7825">
          <cell r="A7825">
            <v>90814</v>
          </cell>
          <cell r="B7825" t="str">
            <v>ESTACA HÉLICE CONTÍNUA, DIÂMETRO DE 80 CM, COMPRIMENTO TOTAL ATÉ 30 M, PERFURATRIZ COM TORQUE DE 170 KN.M (EXCLUSIVE MOBILIZAÇÃO E DESMOBILIZAÇÃO). AF_02/2015</v>
          </cell>
          <cell r="C7825" t="str">
            <v>M</v>
          </cell>
          <cell r="D7825">
            <v>295.83</v>
          </cell>
        </row>
        <row r="7826">
          <cell r="A7826">
            <v>90815</v>
          </cell>
          <cell r="B7826" t="str">
            <v>ESTACA HÉLICE CONTÍNUA, DIÂMETRO DE 90 CM, COMPRIMENTO TOTAL ATÉ 30 M, PERFURATRIZ COM TORQUE DE 263 KN.M (EXCLUSIVE MOBILIZAÇÃO E DESMOBILIZAÇÃO). AF_02/2015</v>
          </cell>
          <cell r="C7826" t="str">
            <v>M</v>
          </cell>
          <cell r="D7826">
            <v>359.25</v>
          </cell>
        </row>
        <row r="7827">
          <cell r="A7827">
            <v>90816</v>
          </cell>
          <cell r="B7827" t="str">
            <v>ADUELA / MARCO / BATENTE PARA PORTA DE 80X210CM, FIXAÇÃO COM ARGAMASSA, PADRÃO MÉDIO - FORNECIMENTO E INSTALAÇÃO. AF_08/2015_P</v>
          </cell>
          <cell r="C7827" t="str">
            <v>UN</v>
          </cell>
          <cell r="D7827">
            <v>223.56</v>
          </cell>
        </row>
        <row r="7828">
          <cell r="A7828">
            <v>90817</v>
          </cell>
          <cell r="B7828" t="str">
            <v>ADUELA / MARCO / BATENTE PARA PORTA DE 80X210CM, FIXAÇÃO COM ARGAMASSA - SOMENTE INSTALAÇÃO. AF_08/2015_P</v>
          </cell>
          <cell r="C7828" t="str">
            <v>UN</v>
          </cell>
          <cell r="D7828">
            <v>62.7</v>
          </cell>
        </row>
        <row r="7829">
          <cell r="A7829">
            <v>90818</v>
          </cell>
          <cell r="B7829" t="str">
            <v>ADUELA / MARCO / BATENTE PARA PORTA DE 90X210CM, FIXAÇÃO COM ARGAMASSA, PADRÃO MÉDIO - FORNECIMENTO E INSTALAÇÃO. AF_08/2015_P</v>
          </cell>
          <cell r="C7829" t="str">
            <v>UN</v>
          </cell>
          <cell r="D7829">
            <v>234.19</v>
          </cell>
        </row>
        <row r="7830">
          <cell r="A7830">
            <v>90819</v>
          </cell>
          <cell r="B7830" t="str">
            <v>ADUELA / MARCO / BATENTE PARA PORTA DE 90X210CM, FIXAÇÃO COM ARGAMASSA - SOMENTE INSTALAÇÃO. AF_08/2015_P</v>
          </cell>
          <cell r="C7830" t="str">
            <v>UN</v>
          </cell>
          <cell r="D7830">
            <v>67.23</v>
          </cell>
        </row>
        <row r="7831">
          <cell r="A7831">
            <v>90820</v>
          </cell>
          <cell r="B7831" t="str">
            <v>PORTA DE MADEIRA PARA PINTURA, SEMI-OCA (LEVE OU MÉDIA), 60X210CM, ESPESSURA DE 3,5CM, INCLUSO DOBRADIÇAS - FORNECIMENTO E INSTALAÇÃO. AF_08/2015</v>
          </cell>
          <cell r="C7831" t="str">
            <v>UN</v>
          </cell>
          <cell r="D7831">
            <v>278.77999999999997</v>
          </cell>
        </row>
        <row r="7832">
          <cell r="A7832">
            <v>90821</v>
          </cell>
          <cell r="B7832" t="str">
            <v>PORTA DE MADEIRA PARA PINTURA, SEMI-OCA (LEVE OU MÉDIA), 70X210CM, ESPESSURA DE 3,5CM, INCLUSO DOBRADIÇAS - FORNECIMENTO E INSTALAÇÃO. AF_08/2015</v>
          </cell>
          <cell r="C7832" t="str">
            <v>UN</v>
          </cell>
          <cell r="D7832">
            <v>306.33</v>
          </cell>
        </row>
        <row r="7833">
          <cell r="A7833">
            <v>90822</v>
          </cell>
          <cell r="B7833" t="str">
            <v>PORTA DE MADEIRA PARA PINTURA, SEMI-OCA (LEVE OU MÉDIA), 80X210CM, ESPESSURA DE 3,5CM, INCLUSO DOBRADIÇAS - FORNECIMENTO E INSTALAÇÃO. AF_08/2015</v>
          </cell>
          <cell r="C7833" t="str">
            <v>UN</v>
          </cell>
          <cell r="D7833">
            <v>301.44</v>
          </cell>
        </row>
        <row r="7834">
          <cell r="A7834">
            <v>90823</v>
          </cell>
          <cell r="B7834" t="str">
            <v>PORTA DE MADEIRA PARA PINTURA, SEMI-OCA (LEVE OU MÉDIA), 90X210CM, ESPESSURA DE 3,5CM, INCLUSO DOBRADIÇAS - FORNECIMENTO E INSTALAÇÃO. AF_08/2015</v>
          </cell>
          <cell r="C7834" t="str">
            <v>UN</v>
          </cell>
          <cell r="D7834">
            <v>318.56</v>
          </cell>
        </row>
        <row r="7835">
          <cell r="A7835">
            <v>90826</v>
          </cell>
          <cell r="B7835" t="str">
            <v>ALIZAR / GUARNIÇÃO DE 5X1,5CM PARA PORTA DE 60X210CM FIXADO COM PREGOS, PADRÃO MÉDIO - FORNECIMENTO E INSTALAÇÃO. AF_08/2015</v>
          </cell>
          <cell r="C7835" t="str">
            <v>UN</v>
          </cell>
          <cell r="D7835">
            <v>22.42</v>
          </cell>
        </row>
        <row r="7836">
          <cell r="A7836">
            <v>90827</v>
          </cell>
          <cell r="B7836" t="str">
            <v>ALIZAR / GUARNIÇÃO DE 5X1,5CM PARA PORTA DE 70X210CM FIXADO COM PREGOS, PADRÃO MÉDIO - FORNECIMENTO E INSTALAÇÃO. AF_08/2015</v>
          </cell>
          <cell r="C7836" t="str">
            <v>UN</v>
          </cell>
          <cell r="D7836">
            <v>23.61</v>
          </cell>
        </row>
        <row r="7837">
          <cell r="A7837">
            <v>90828</v>
          </cell>
          <cell r="B7837" t="str">
            <v>ALIZAR / GUARNIÇÃO DE 5X1,5CM PARA PORTA DE 80X210CM FIXADO COM PREGOS, PADRÃO MÉDIO - FORNECIMENTO E INSTALAÇÃO. AF_08/2015</v>
          </cell>
          <cell r="C7837" t="str">
            <v>UN</v>
          </cell>
          <cell r="D7837">
            <v>24.78</v>
          </cell>
        </row>
        <row r="7838">
          <cell r="A7838">
            <v>90829</v>
          </cell>
          <cell r="B7838" t="str">
            <v>ALIZAR / GUARNIÇÃO DE 5X1,5CM PARA PORTA DE 90X210CM FIXADO COM PREGOS, PADRÃO MÉDIO - FORNECIMENTO E INSTALAÇÃO. AF_08/2015</v>
          </cell>
          <cell r="C7838" t="str">
            <v>UN</v>
          </cell>
          <cell r="D7838">
            <v>26</v>
          </cell>
        </row>
        <row r="7839">
          <cell r="A7839">
            <v>90830</v>
          </cell>
          <cell r="B7839" t="str">
            <v>FECHADURA DE EMBUTIR COM CILINDRO, EXTERNA, COMPLETA, ACABAMENTO PADRÃO MÉDIO, INCLUSO EXECUÇÃO DE FURO - FORNECIMENTO E INSTALAÇÃO. AF_08/2015</v>
          </cell>
          <cell r="C7839" t="str">
            <v>UN</v>
          </cell>
          <cell r="D7839">
            <v>86.96</v>
          </cell>
        </row>
        <row r="7840">
          <cell r="A7840">
            <v>90831</v>
          </cell>
          <cell r="B7840" t="str">
            <v>FECHADURA DE EMBUTIR PARA PORTA DE BANHEIRO, COMPLETA, ACABAMENTO PADRÃO MÉDIO, INCLUSO EXECUÇÃO DE FURO - FORNECIMENTO E INSTALAÇÃO. AF_08/2015</v>
          </cell>
          <cell r="C7840" t="str">
            <v>UN</v>
          </cell>
          <cell r="D7840">
            <v>68.17</v>
          </cell>
        </row>
        <row r="7841">
          <cell r="A7841">
            <v>90838</v>
          </cell>
          <cell r="B7841" t="str">
            <v>PORTA CORTA-FOGO 90X210X4CM - FORNECIMENTO E INSTALAÇÃO. AF_08/2015</v>
          </cell>
          <cell r="C7841" t="str">
            <v>UN</v>
          </cell>
          <cell r="D7841">
            <v>854.51</v>
          </cell>
        </row>
        <row r="7842">
          <cell r="A7842">
            <v>90841</v>
          </cell>
          <cell r="B7842" t="str">
            <v>KIT DE PORTA DE MADEIRA PARA PINTURA, SEMI-OCA (LEVE OU MÉDIA), PADRÃO MÉDIO, 60X210CM, ESPESSURA DE 3,5CM, ITENS INCLUSOS: DOBRADIÇAS, MONTAGEM E INSTALAÇÃO DO BATENTE, FECHADURA COM EXECUÇÃO DO FURO - FORNECIMENTO E INSTALAÇÃO. AF_08/2015</v>
          </cell>
          <cell r="C7842" t="str">
            <v>UN</v>
          </cell>
          <cell r="D7842">
            <v>594.19000000000005</v>
          </cell>
        </row>
        <row r="7843">
          <cell r="A7843">
            <v>90842</v>
          </cell>
          <cell r="B7843" t="str">
            <v>KIT DE PORTA DE MADEIRA PARA PINTURA, SEMI-OCA (LEVE OU MÉDIA), PADRÃO MÉDIO, 70X210CM, ESPESSURA DE 3,5CM, ITENS INCLUSOS: DOBRADIÇAS, MONTAGEM E INSTALAÇÃO DO BATENTE, FECHADURA COM EXECUÇÃO DO FURO - FORNECIMENTO E INSTALAÇÃO. AF_08/2015</v>
          </cell>
          <cell r="C7843" t="str">
            <v>UN</v>
          </cell>
          <cell r="D7843">
            <v>640.79</v>
          </cell>
        </row>
        <row r="7844">
          <cell r="A7844">
            <v>90843</v>
          </cell>
          <cell r="B7844" t="str">
            <v>KIT DE PORTA DE MADEIRA PARA PINTURA, SEMI-OCA (LEVE OU MÉDIA), PADRÃO MÉDIO, 80X210CM, ESPESSURA DE 3,5CM, ITENS INCLUSOS: DOBRADIÇAS, MONTAGEM E INSTALAÇÃO DO BATENTE, FECHADURA COM EXECUÇÃO DO FURO - FORNECIMENTO E INSTALAÇÃO. AF_08/2015</v>
          </cell>
          <cell r="C7844" t="str">
            <v>UN</v>
          </cell>
          <cell r="D7844">
            <v>661.52</v>
          </cell>
        </row>
        <row r="7845">
          <cell r="A7845">
            <v>90844</v>
          </cell>
          <cell r="B7845" t="str">
            <v>KIT DE PORTA DE MADEIRA PARA PINTURA, SEMI-OCA (LEVE OU MÉDIA), PADRÃO MÉDIO, 90X210CM, ESPESSURA DE 3,5CM, ITENS INCLUSOS: DOBRADIÇAS, MONTAGEM E INSTALAÇÃO DO BATENTE, FECHADURA COM EXECUÇÃO DO FURO - FORNECIMENTO E INSTALAÇÃO. AF_08/2015</v>
          </cell>
          <cell r="C7845" t="str">
            <v>UN</v>
          </cell>
          <cell r="D7845">
            <v>691.71</v>
          </cell>
        </row>
        <row r="7846">
          <cell r="A7846">
            <v>90847</v>
          </cell>
          <cell r="B7846" t="str">
            <v>KIT DE PORTA DE MADEIRA PARA PINTURA, SEMI-OCA (LEVE OU MÉDIA), PADRÃO MÉDIO, 60X210CM, ESPESSURA DE 3,5CM, ITENS INCLUSOS: DOBRADIÇAS, MONTAGEM E INSTALAÇÃO DO BATENTE, SEM FECHADURA - FORNECIMENTO E INSTALAÇÃO. AF_08/2015</v>
          </cell>
          <cell r="C7846" t="str">
            <v>UN</v>
          </cell>
          <cell r="D7846">
            <v>526.02</v>
          </cell>
        </row>
        <row r="7847">
          <cell r="A7847">
            <v>90848</v>
          </cell>
          <cell r="B7847" t="str">
            <v>KIT DE PORTA DE MADEIRA PARA PINTURA, SEMI-OCA (LEVE OU MÉDIA), PADRÃO MÉDIO, 70X210CM, ESPESSURA DE 3,5CM, ITENS INCLUSOS: DOBRADIÇAS, MONTAGEM E INSTALAÇÃO DO BATENTE, SEM FECHADURA - FORNECIMENTO E INSTALAÇÃO. AF_08/2015</v>
          </cell>
          <cell r="C7847" t="str">
            <v>UN</v>
          </cell>
          <cell r="D7847">
            <v>566.52</v>
          </cell>
        </row>
        <row r="7848">
          <cell r="A7848">
            <v>90849</v>
          </cell>
          <cell r="B7848" t="str">
            <v>KIT DE PORTA DE MADEIRA PARA PINTURA, SEMI-OCA (LEVE OU MÉDIA), PADRÃO MÉDIO, 80X210CM, ESPESSURA DE 3,5CM, ITENS INCLUSOS: DOBRADIÇAS, MONTAGEM E INSTALAÇÃO DO BATENTE, SEM FECHADURA - FORNECIMENTO E INSTALAÇÃO. AF_08/2015</v>
          </cell>
          <cell r="C7848" t="str">
            <v>UN</v>
          </cell>
          <cell r="D7848">
            <v>574.55999999999995</v>
          </cell>
        </row>
        <row r="7849">
          <cell r="A7849">
            <v>90850</v>
          </cell>
          <cell r="B7849" t="str">
            <v>KIT DE PORTA DE MADEIRA PARA PINTURA, SEMI-OCA (LEVE OU MÉDIA), PADRÃO MÉDIO, 90X210CM, ESPESSURA DE 3,5CM, ITENS INCLUSOS: DOBRADIÇAS, MONTAGEM E INSTALAÇÃO DO BATENTE, SEM FECHADURA - FORNECIMENTO E INSTALAÇÃO. AF_08/2015</v>
          </cell>
          <cell r="C7849" t="str">
            <v>UN</v>
          </cell>
          <cell r="D7849">
            <v>604.75</v>
          </cell>
        </row>
        <row r="7850">
          <cell r="A7850">
            <v>90853</v>
          </cell>
          <cell r="B7850" t="str">
            <v>CONCRETAGEM DE LAJES EM EDIFICAÇÕES UNIFAMILIARES FEITAS COM SISTEMA DE FÔRMAS MANUSEÁVEIS COM CONCRETO USINADO BOMBEÁVEL, FCK 20 MPA, LANÇADO COM BOMBA LANÇA - LANÇAMENTO, ADENSAMENTO E ACABAMENTO. AF_06/2015</v>
          </cell>
          <cell r="C7850" t="str">
            <v>M3</v>
          </cell>
          <cell r="D7850">
            <v>409.88</v>
          </cell>
        </row>
        <row r="7851">
          <cell r="A7851">
            <v>90854</v>
          </cell>
          <cell r="B7851" t="str">
            <v>CONCRETAGEM DE PAREDES EM EDIFICAÇÕES UNIFAMILIARES FEITAS COM SISTEMA DE FÔRMAS MANUSEÁVEIS COM CONCRETO USINADO BOMBEÁVEL, FCK 20 MPA, LANÇADO COM BOMBA LANÇA - LANÇAMENTO, ADENSAMENTO E ACABAMENTO. AF_06/2015</v>
          </cell>
          <cell r="C7851" t="str">
            <v>M3</v>
          </cell>
          <cell r="D7851">
            <v>397.47</v>
          </cell>
        </row>
        <row r="7852">
          <cell r="A7852">
            <v>90855</v>
          </cell>
          <cell r="B7852" t="str">
            <v>CONCRETAGEM DE PLATIBANDA EM EDIFICAÇÕES UNIFAMILIARES FEITAS COM SISTEMA DE FÔRMAS MANUSEÁVEIS COM CONCRETO USINADO BOMBEÁVEL, FCK 20 MPA, LANÇADO COM BOMBA LANÇA - LANÇAMENTO, ADENSAMENTO E ACABAMENTO. AF_06/2015</v>
          </cell>
          <cell r="C7852" t="str">
            <v>M3</v>
          </cell>
          <cell r="D7852">
            <v>434.12</v>
          </cell>
        </row>
        <row r="7853">
          <cell r="A7853">
            <v>90856</v>
          </cell>
          <cell r="B7853" t="str">
            <v>CONCRETAGEM DE LAJES EM EDIFICAÇÕES MULTIFAMILIARES FEITAS COM SISTEMA DE FÔRMAS MANUSEÁVEIS COM CONCRETO USINADO BOMBEÁVEL, FCK 20 MPA, LANÇADO COM BOMBA LANÇA - LANÇAMENTO, ADENSAMENTO E ACABAMENTO. AF_06/2015</v>
          </cell>
          <cell r="C7853" t="str">
            <v>M3</v>
          </cell>
          <cell r="D7853">
            <v>413.04</v>
          </cell>
        </row>
        <row r="7854">
          <cell r="A7854">
            <v>90857</v>
          </cell>
          <cell r="B7854" t="str">
            <v>CONCRETAGEM DE PAREDES EM EDIFICAÇÕES MULTIFAMILIARES FEITAS COM SISTEMA DE FÔRMAS MANUSEÁVEIS COM CONCRETO USINADO BOMBEÁVEL, FCK 20 MPA, LANÇADO COM BOMBA LANÇA - LANÇAMENTO, ADENSAMENTO E ACABAMENTO. AF_06/2015</v>
          </cell>
          <cell r="C7854" t="str">
            <v>M3</v>
          </cell>
          <cell r="D7854">
            <v>399.55</v>
          </cell>
        </row>
        <row r="7855">
          <cell r="A7855">
            <v>90858</v>
          </cell>
          <cell r="B7855" t="str">
            <v>CONCRETAGEM DE PLATIBANDA EM EDIFICAÇÕES MULTIFAMILIARES FEITAS COM SISTEMA DE FÔRMAS MANUSEÁVEIS COM CONCRETO USINADO BOMBEÁVEL, FCK 20 MPA, LANÇADO COM BOMBA LANÇA - LANÇAMENTO, ADENSAMENTO E ACABAMENTO. AF_06/2015</v>
          </cell>
          <cell r="C7855" t="str">
            <v>M3</v>
          </cell>
          <cell r="D7855">
            <v>448.58</v>
          </cell>
        </row>
        <row r="7856">
          <cell r="A7856">
            <v>90859</v>
          </cell>
          <cell r="B7856" t="str">
            <v>CONCRETAGEM DE PLATIBANDA EM EDIFICAÇÕES UNIFAMILIARES FEITAS COM SISTEMA DE FÔRMAS MANUSEÁVEIS COM CONCRETO USINADO AUTOADENSÁVEL, FCK 20 MPA, LANÇADO COM BOMBA LANÇA - LANÇAMENTO E ACABAMENTO. AF_06/2015</v>
          </cell>
          <cell r="C7856" t="str">
            <v>M3</v>
          </cell>
          <cell r="D7856">
            <v>390.9</v>
          </cell>
        </row>
        <row r="7857">
          <cell r="A7857">
            <v>90860</v>
          </cell>
          <cell r="B7857" t="str">
            <v>CONCRETAGEM DE PLATIBANDA EM EDIFICAÇÕES MULTIFAMILIARES FEITAS COM SISTEMA DE FÔRMAS MANUSEÁVEIS COM CONCRETO USINADO AUTOADENSÁVEL, FCK 20 MPA, LANÇADO COM BOMBA LANÇA - LANÇAMENTO E ACABAMENTO. AF_06/2015</v>
          </cell>
          <cell r="C7857" t="str">
            <v>M3</v>
          </cell>
          <cell r="D7857">
            <v>395.28</v>
          </cell>
        </row>
        <row r="7858">
          <cell r="A7858">
            <v>90861</v>
          </cell>
          <cell r="B7858" t="str">
            <v>CONCRETAGEM DE EDIFICAÇÕES (PAREDES E LAJES) FEITAS COM SISTEMA DE FÔRMAS MANUSEÁVEIS COM CONCRETO USINADO BOMBEÁVEL, FCK 20 MPA, LANÇADO COM BOMBA LANÇA - LANÇAMENTO, ADENSAMENTO E ACABAMENTO. AF_06/2015</v>
          </cell>
          <cell r="C7858" t="str">
            <v>M3</v>
          </cell>
          <cell r="D7858">
            <v>403.36</v>
          </cell>
        </row>
        <row r="7859">
          <cell r="A7859">
            <v>90862</v>
          </cell>
          <cell r="B7859" t="str">
            <v>CONCRETAGEM DE EDIFICAÇÕES (PAREDES E LAJES) FEITAS COM SISTEMA DE FÔRMAS MANUSEÁVEIS COM CONCRETO USINADO AUTOADENSÁVEL, FCK 20 MPA, LANÇADO COM BOMBA LANÇA - LANÇAMENTO E ACABAMENTO. AF_06/2015</v>
          </cell>
          <cell r="C7859" t="str">
            <v>M3</v>
          </cell>
          <cell r="D7859">
            <v>367.54</v>
          </cell>
        </row>
        <row r="7860">
          <cell r="A7860">
            <v>90877</v>
          </cell>
          <cell r="B7860" t="str">
            <v>ESTACA ESCAVADA MECANICAMENTE, SEM FLUIDO ESTABILIZANTE, COM 25 CM DE DIÂMETRO, ATÉ 9 M DE COMPRIMENTO, CONCRETO LANÇADO POR CAMINHÃO BETONEIRA (EXCLUSIVE MOBILIZAÇÃO E DESMOBILIZAÇÃO). AF_02/2015</v>
          </cell>
          <cell r="C7860" t="str">
            <v>M</v>
          </cell>
          <cell r="D7860">
            <v>40.46</v>
          </cell>
        </row>
        <row r="7861">
          <cell r="A7861">
            <v>90878</v>
          </cell>
          <cell r="B7861" t="str">
            <v>ESTACA ESCAVADA MECANICAMENTE, SEM FLUIDO ESTABILIZANTE, COM 25 CM DE DIÂMETRO, ACIMA DE 9 M DE COMPRIMENTO, CONCRETO LANÇADO POR CAMINHÃO BETONEIRA (EXCLUSIVE MOBILIZAÇÃO E DESMOBILIZAÇÃO). AF_02/2015</v>
          </cell>
          <cell r="C7861" t="str">
            <v>M</v>
          </cell>
          <cell r="D7861">
            <v>38.85</v>
          </cell>
        </row>
        <row r="7862">
          <cell r="A7862">
            <v>90880</v>
          </cell>
          <cell r="B7862" t="str">
            <v>ESTACA ESCAVADA MECANICAMENTE, SEM FLUIDO ESTABILIZANTE, COM 25 CM DE DIÂMETRO, ATÉ 9 M DE COMPRIMENTO, CONCRETO LANÇADO MANUALMENTE (EXCLUSIVE MOBILIZAÇÃO E DESMOBILIZAÇÃO). AF_02/2015</v>
          </cell>
          <cell r="C7862" t="str">
            <v>M</v>
          </cell>
          <cell r="D7862">
            <v>52.12</v>
          </cell>
        </row>
        <row r="7863">
          <cell r="A7863">
            <v>90881</v>
          </cell>
          <cell r="B7863" t="str">
            <v>ESTACA ESCAVADA MECANICAMENTE, SEM FLUIDO ESTABILIZANTE, COM 25 CM DE DIÂMETRO, ACIMA DE 9 M DE COMPRIMENTO, CONCRETO LANÇADO MANUALMENTE (EXCLUSIVE MOBILIZAÇÃO E DESMOBILIZAÇÃO). AF_02/2015</v>
          </cell>
          <cell r="C7863" t="str">
            <v>M</v>
          </cell>
          <cell r="D7863">
            <v>48.21</v>
          </cell>
        </row>
        <row r="7864">
          <cell r="A7864">
            <v>90883</v>
          </cell>
          <cell r="B7864" t="str">
            <v>ESTACA ESCAVADA MECANICAMENTE, SEM FLUIDO ESTABILIZANTE, COM 40 CM DE DIÂMETRO, ATÉ 9 M DE COMPRIMENTO, CONCRETO LANÇADO POR CAMINHÃO BETONEIRA (EXCLUSIVE MOBILIZAÇÃO E DESMOBILIZAÇÃO). AF_02/2015</v>
          </cell>
          <cell r="C7864" t="str">
            <v>M</v>
          </cell>
          <cell r="D7864">
            <v>70.2</v>
          </cell>
        </row>
        <row r="7865">
          <cell r="A7865">
            <v>90884</v>
          </cell>
          <cell r="B7865" t="str">
            <v>ESTACA ESCAVADA MECANICAMENTE, SEM FLUIDO ESTABILIZANTE, COM 40 CM DE DIÂMETRO, ACIMA DE 9 M ATÉ 15 M DE COMPRIMENTO, CONCRETO LANÇADO POR CAMINHÃO BETONEIRA (EXCLUSIVE MOBILIZAÇÃO E DESMOBILIZAÇÃO). AF_02/2015</v>
          </cell>
          <cell r="C7865" t="str">
            <v>M</v>
          </cell>
          <cell r="D7865">
            <v>68.349999999999994</v>
          </cell>
        </row>
        <row r="7866">
          <cell r="A7866">
            <v>90885</v>
          </cell>
          <cell r="B7866" t="str">
            <v>ESTACA ESCAVADA MECANICAMENTE, SEM FLUIDO ESTABILIZANTE, COM 40 CM DE DIÂMETRO, ACIMA DE 15 M DE COMPRIMENTO, CONCRETO LANÇADO POR CAMINHÃO BETONEIRA (EXCLUSIVE MOBILIZAÇÃO E DESMOBILIZAÇÃO). AF_02/2015</v>
          </cell>
          <cell r="C7866" t="str">
            <v>M</v>
          </cell>
          <cell r="D7866">
            <v>67.53</v>
          </cell>
        </row>
        <row r="7867">
          <cell r="A7867">
            <v>90886</v>
          </cell>
          <cell r="B7867" t="str">
            <v>ESTACA ESCAVADA MECANICAMENTE, SEM FLUIDO ESTABILIZANTE, COM 60 CM DE DIÂMETRO, ATÉ 9 M DE COMPRIMENTO, CONCRETO LANÇADO POR CAMINHÃO BETONEIRA (EXCLUSIVE MOBILIZAÇÃO E DESMOBILIZAÇÃO). AF_02/2015</v>
          </cell>
          <cell r="C7867" t="str">
            <v>M</v>
          </cell>
          <cell r="D7867">
            <v>137.38</v>
          </cell>
        </row>
        <row r="7868">
          <cell r="A7868">
            <v>90887</v>
          </cell>
          <cell r="B7868" t="str">
            <v>ESTACA ESCAVADA MECANICAMENTE, SEM FLUIDO ESTABILIZANTE, COM 60 CM DE DIÂMETRO, ACIMA DE 9 M ATÉ 15 M DE COMPRIMENTO, CONCRETO LANÇADO POR CAMINHÃO BETONEIRA (EXCLUSIVE MOBILIZAÇÃO E DESMOBILIZAÇÃO). AF_02/2015</v>
          </cell>
          <cell r="C7868" t="str">
            <v>M</v>
          </cell>
          <cell r="D7868">
            <v>135.34</v>
          </cell>
        </row>
        <row r="7869">
          <cell r="A7869">
            <v>90888</v>
          </cell>
          <cell r="B7869" t="str">
            <v>ESTACA ESCAVADA MECANICAMENTE, SEM FLUIDO ESTABILIZANTE, COM 60 CM DE DIÂMETRO, ACIMA DE 15 M DE COMPRIMENTO, CONCRETO LANÇADO POR CAMINHÃO BETONEIRA (EXCLUSIVE MOBILIZAÇÃO E DESMOBILIZAÇÃO). AF_02/2015</v>
          </cell>
          <cell r="C7869" t="str">
            <v>M</v>
          </cell>
          <cell r="D7869">
            <v>134.47</v>
          </cell>
        </row>
        <row r="7870">
          <cell r="A7870">
            <v>90889</v>
          </cell>
          <cell r="B7870" t="str">
            <v>ESTACA ESCAVADA MECANICAMENTE, SEM FLUIDO ESTABILIZANTE, COM 60 CM DE DIÂMETRO, ATÉ 9 M DE COMPRIMENTO, CONCRETO LANÇADO POR BOMBA LANÇA (EXCLUSIVE MOBILIZAÇÃO E DESMOBILIZAÇÃO). AF_02/2015</v>
          </cell>
          <cell r="C7870" t="str">
            <v>M</v>
          </cell>
          <cell r="D7870">
            <v>161.65</v>
          </cell>
        </row>
        <row r="7871">
          <cell r="A7871">
            <v>90890</v>
          </cell>
          <cell r="B7871" t="str">
            <v>ESTACA ESCAVADA MECANICAMENTE, SEM FLUIDO ESTABILIZANTE, COM 60 CM DE DIÂMETRO, ACIMA DE 9 M ATÉ 15 M DE COMPRIMENTO, CONCRETO LANÇADO POR BOMBA LANÇA (EXCLUSIVE MOBILIZAÇÃO E DESMOBILIZAÇÃO). AF_02/2015</v>
          </cell>
          <cell r="C7871" t="str">
            <v>M</v>
          </cell>
          <cell r="D7871">
            <v>158.63</v>
          </cell>
        </row>
        <row r="7872">
          <cell r="A7872">
            <v>90891</v>
          </cell>
          <cell r="B7872" t="str">
            <v>ESTACA ESCAVADA MECANICAMENTE, SEM FLUIDO ESTABILIZANTE, COM 60 CM DE DIÂMETRO, ACIMA DE 15 M DE COMPRIMENTO, CONCRETO LANÇADO POR BOMBA LANÇA (EXCLUSIVE MOBILIZAÇÃO E DESMOBILIZAÇÃO). AF_02/2015</v>
          </cell>
          <cell r="C7872" t="str">
            <v>M</v>
          </cell>
          <cell r="D7872">
            <v>157.29</v>
          </cell>
        </row>
        <row r="7873">
          <cell r="A7873">
            <v>90900</v>
          </cell>
          <cell r="B7873" t="str">
            <v>CONTRAPISO ACÚSTICO EM ARGAMASSA TRAÇO 1:4 (CIMENTO E AREIA), PREPARO MECÂNICO COM BETONEIRA 400L, APLICADO EM ÁREAS SECAS MENORES QUE 15M2, ESPESSURA 5CM. AF_10/2014</v>
          </cell>
          <cell r="C7873" t="str">
            <v>M2</v>
          </cell>
          <cell r="D7873">
            <v>56.8</v>
          </cell>
        </row>
        <row r="7874">
          <cell r="A7874">
            <v>90902</v>
          </cell>
          <cell r="B7874" t="str">
            <v>CONTRAPISO ACÚSTICO EM ARGAMASSA TRAÇO 1:4 (CIMENTO E AREIA), PREPARO MANUAL, APLICADO EM ÁREAS SECAS MENORES QUE 15M2, ESPESSURA 5CM. AF_10/2014</v>
          </cell>
          <cell r="C7874" t="str">
            <v>M2</v>
          </cell>
          <cell r="D7874">
            <v>61.38</v>
          </cell>
        </row>
        <row r="7875">
          <cell r="A7875">
            <v>90903</v>
          </cell>
          <cell r="B7875" t="str">
            <v>CONTRAPISO ACÚSTICO EM ARGAMASSA PRONTA, PREPARO MECÂNICO COM MISTURADOR 300 KG, APLICADO EM ÁREAS SECAS MENORES QUE 15M2, ESPESSURA 5CM. AF_10/2014</v>
          </cell>
          <cell r="C7875" t="str">
            <v>M2</v>
          </cell>
          <cell r="D7875">
            <v>114.03</v>
          </cell>
        </row>
        <row r="7876">
          <cell r="A7876">
            <v>90904</v>
          </cell>
          <cell r="B7876" t="str">
            <v>CONTRAPISO ACÚSTICO EM ARGAMASSA PRONTA, PREPARO MANUAL, APLICADO EM ÁREAS SECAS MENORES QUE 15M2, ESPESSURA 5CM. AF_10/2014</v>
          </cell>
          <cell r="C7876" t="str">
            <v>M2</v>
          </cell>
          <cell r="D7876">
            <v>123.15</v>
          </cell>
        </row>
        <row r="7877">
          <cell r="A7877">
            <v>90910</v>
          </cell>
          <cell r="B7877" t="str">
            <v>CONTRAPISO ACÚSTICO EM ARGAMASSA TRAÇO 1:4 (CIMENTO E AREIA), PREPARO MECÂNICO COM BETONEIRA 400L, APLICADO EM ÁREAS SECAS MENORES QUE 15M2, ESPESSURA 6CM. AF_10/2014</v>
          </cell>
          <cell r="C7877" t="str">
            <v>M2</v>
          </cell>
          <cell r="D7877">
            <v>60.02</v>
          </cell>
        </row>
        <row r="7878">
          <cell r="A7878">
            <v>90912</v>
          </cell>
          <cell r="B7878" t="str">
            <v>CONTRAPISO ACÚSTICO EM ARGAMASSA TRAÇO 1:4 (CIMENTO E AREIA), PREPARO MANUAL, APLICADO EM ÁREAS SECAS MENORES QUE 15M2, ESPESSURA 6CM. AF_10/2014</v>
          </cell>
          <cell r="C7878" t="str">
            <v>M2</v>
          </cell>
          <cell r="D7878">
            <v>65.010000000000005</v>
          </cell>
        </row>
        <row r="7879">
          <cell r="A7879">
            <v>90913</v>
          </cell>
          <cell r="B7879" t="str">
            <v>CONTRAPISO ACÚSTICO EM ARGAMASSA PRONTA, PREPARO MECÂNICO COM MISTURADOR 300 KG, APLICADO EM ÁREAS SECAS MENORES QUE 15M2, ESPESSURA 6CM. AF_10/2014</v>
          </cell>
          <cell r="C7879" t="str">
            <v>M2</v>
          </cell>
          <cell r="D7879">
            <v>122.35</v>
          </cell>
        </row>
        <row r="7880">
          <cell r="A7880">
            <v>90914</v>
          </cell>
          <cell r="B7880" t="str">
            <v>CONTRAPISO ACÚSTICO EM ARGAMASSA PRONTA, PREPARO MANUAL, APLICADO EM ÁREAS SECAS MENORES QUE 15M2, ESPESSURA 6CM. AF_10/2014</v>
          </cell>
          <cell r="C7880" t="str">
            <v>M2</v>
          </cell>
          <cell r="D7880">
            <v>132.28</v>
          </cell>
        </row>
        <row r="7881">
          <cell r="A7881">
            <v>90920</v>
          </cell>
          <cell r="B7881" t="str">
            <v>CONTRAPISO ACÚSTICO EM ARGAMASSA TRAÇO 1:4 (CIMENTO E AREIA), PREPARO MECÂNICO COM BETONEIRA 400L, APLICADO EM ÁREAS SECAS MENORES QUE 15M2, ESPESSURA 7CM. AF_10/2014</v>
          </cell>
          <cell r="C7881" t="str">
            <v>M2</v>
          </cell>
          <cell r="D7881">
            <v>65.989999999999995</v>
          </cell>
        </row>
        <row r="7882">
          <cell r="A7882">
            <v>90922</v>
          </cell>
          <cell r="B7882" t="str">
            <v>CONTRAPISO ACÚSTICO EM ARGAMASSA TRAÇO 1:4 (CIMENTO E AREIA), PREPARO MANUAL, APLICADO EM ÁREAS SECAS MENORES QUE 15M2, ESPESSURA 7CM. AF_10/2014</v>
          </cell>
          <cell r="C7882" t="str">
            <v>M2</v>
          </cell>
          <cell r="D7882">
            <v>71.72</v>
          </cell>
        </row>
        <row r="7883">
          <cell r="A7883">
            <v>90923</v>
          </cell>
          <cell r="B7883" t="str">
            <v>CONTRAPISO ACÚSTICO EM ARGAMASSA PRONTA, PREPARO MECÂNICO COM MISTURADOR 300 KG, APLICADO EM ÁREAS SECAS MENORES QUE 15M2, ESPESSURA 7CM. AF_10/2014</v>
          </cell>
          <cell r="C7883" t="str">
            <v>M2</v>
          </cell>
          <cell r="D7883">
            <v>137.65</v>
          </cell>
        </row>
        <row r="7884">
          <cell r="A7884">
            <v>90924</v>
          </cell>
          <cell r="B7884" t="str">
            <v>CONTRAPISO ACÚSTICO EM ARGAMASSA PRONTA, PREPARO MANUAL, APLICADO EM ÁREAS SECAS MENORES QUE 15M2, ESPESSURA 7CM. AF_10/2014</v>
          </cell>
          <cell r="C7884" t="str">
            <v>M2</v>
          </cell>
          <cell r="D7884">
            <v>149.07</v>
          </cell>
        </row>
        <row r="7885">
          <cell r="A7885">
            <v>90930</v>
          </cell>
          <cell r="B7885" t="str">
            <v>CONTRAPISO ACÚSTICO EM ARGAMASSA TRAÇO 1:4 (CIMENTO E AREIA), PREPARO MECÂNICO COM BETONEIRA 400L, APLICADO EM ÁREAS SECAS MAIORES QUE 15M2, ESPESSURA 5CM. AF_10/2014</v>
          </cell>
          <cell r="C7885" t="str">
            <v>M2</v>
          </cell>
          <cell r="D7885">
            <v>52.08</v>
          </cell>
        </row>
        <row r="7886">
          <cell r="A7886">
            <v>90932</v>
          </cell>
          <cell r="B7886" t="str">
            <v>CONTRAPISO ACÚSTICO EM ARGAMASSA TRAÇO 1:4 (CIMENTO E AREIA), PREPARO MANUAL, APLICADO EM ÁREAS SECAS MAIORES QUE 15M2, ESPESSURA 5CM. AF_10/2014</v>
          </cell>
          <cell r="C7886" t="str">
            <v>M2</v>
          </cell>
          <cell r="D7886">
            <v>56.66</v>
          </cell>
        </row>
        <row r="7887">
          <cell r="A7887">
            <v>90933</v>
          </cell>
          <cell r="B7887" t="str">
            <v>CONTRAPISO ACÚSTICO EM ARGAMASSA PRONTA, PREPARO MECÂNICO COM MISTURADOR 300 KG, APLICADO EM ÁREAS SECAS MAIORES QUE 15M2, ESPESSURA 5CM. AF_10/2014</v>
          </cell>
          <cell r="C7887" t="str">
            <v>M2</v>
          </cell>
          <cell r="D7887">
            <v>109.31</v>
          </cell>
        </row>
        <row r="7888">
          <cell r="A7888">
            <v>90934</v>
          </cell>
          <cell r="B7888" t="str">
            <v>CONTRAPISO ACÚSTICO EM ARGAMASSA PRONTA, PREPARO MANUAL, APLICADO EM ÁREAS SECAS MAIORES QUE 15M2, ESPESSURA 5CM. AF_10/2014</v>
          </cell>
          <cell r="C7888" t="str">
            <v>M2</v>
          </cell>
          <cell r="D7888">
            <v>118.43</v>
          </cell>
        </row>
        <row r="7889">
          <cell r="A7889">
            <v>90940</v>
          </cell>
          <cell r="B7889" t="str">
            <v>CONTRAPISO ACÚSTICO EM ARGAMASSA TRAÇO 1:4 (CIMENTO E AREIA), PREPARO MECÂNICO COM BETONEIRA 400L, APLICADO EM ÁREAS SECAS MAIORES QUE 15M2, ESPESSURA 6CM. AF_10/2014</v>
          </cell>
          <cell r="C7889" t="str">
            <v>M2</v>
          </cell>
          <cell r="D7889">
            <v>55.33</v>
          </cell>
        </row>
        <row r="7890">
          <cell r="A7890">
            <v>90942</v>
          </cell>
          <cell r="B7890" t="str">
            <v>CONTRAPISO ACÚSTICO EM ARGAMASSA TRAÇO 1:4 (CIMENTO E AREIA), PREPARO MANUAL, APLICADO EM ÁREAS SECAS MAIORES QUE 15M2, ESPESSURA 6CM. AF_10/2014</v>
          </cell>
          <cell r="C7890" t="str">
            <v>M2</v>
          </cell>
          <cell r="D7890">
            <v>60.32</v>
          </cell>
        </row>
        <row r="7891">
          <cell r="A7891">
            <v>90943</v>
          </cell>
          <cell r="B7891" t="str">
            <v>CONTRAPISO ACÚSTICO EM ARGAMASSA PRONTA, PREPARO MECÂNICO COM MISTURADOR 300 KG, APLICADO EM ÁREAS SECAS MAIORES QUE 15M2, ESPESSURA 6CM. AF_10/2014</v>
          </cell>
          <cell r="C7891" t="str">
            <v>M2</v>
          </cell>
          <cell r="D7891">
            <v>117.66</v>
          </cell>
        </row>
        <row r="7892">
          <cell r="A7892">
            <v>90944</v>
          </cell>
          <cell r="B7892" t="str">
            <v>CONTRAPISO ACÚSTICO EM ARGAMASSA PRONTA, PREPARO MANUAL, APLICADO EM ÁREAS SECAS MAIORES QUE 15M2, ESPESSURA 6CM. AF_10/2014</v>
          </cell>
          <cell r="C7892" t="str">
            <v>M2</v>
          </cell>
          <cell r="D7892">
            <v>127.59</v>
          </cell>
        </row>
        <row r="7893">
          <cell r="A7893">
            <v>90950</v>
          </cell>
          <cell r="B7893" t="str">
            <v>CONTRAPISO ACÚSTICO EM ARGAMASSA TRAÇO 1:4 (CIMENTO E AREIA), PREPARO MECÂNICO COM BETONEIRA 400L, APLICADO EM ÁREAS SECAS MAIORES QUE 15M2, ESPESSURA 7CM. AF_10/2014</v>
          </cell>
          <cell r="C7893" t="str">
            <v>M2</v>
          </cell>
          <cell r="D7893">
            <v>61.27</v>
          </cell>
        </row>
        <row r="7894">
          <cell r="A7894">
            <v>90952</v>
          </cell>
          <cell r="B7894" t="str">
            <v>CONTRAPISO ACÚSTICO EM ARGAMASSA TRAÇO 1:4 (CIMENTO E AREIA), PREPARO MANUAL, APLICADO EM ÁREAS SECAS MAIORES QUE 15M2, ESPESSURA 7CM. AF_10/2014</v>
          </cell>
          <cell r="C7894" t="str">
            <v>M2</v>
          </cell>
          <cell r="D7894">
            <v>67</v>
          </cell>
        </row>
        <row r="7895">
          <cell r="A7895">
            <v>90953</v>
          </cell>
          <cell r="B7895" t="str">
            <v>CONTRAPISO ACÚSTICO EM ARGAMASSA PRONTA, PREPARO MECÂNICO COM MISTURADOR 300 KG, APLICADO EM ÁREAS SECAS MAIORES QUE 15M2, ESPESSURA 7CM. AF_10/2014</v>
          </cell>
          <cell r="C7895" t="str">
            <v>M2</v>
          </cell>
          <cell r="D7895">
            <v>132.93</v>
          </cell>
        </row>
        <row r="7896">
          <cell r="A7896">
            <v>90954</v>
          </cell>
          <cell r="B7896" t="str">
            <v>CONTRAPISO ACÚSTICO EM ARGAMASSA PRONTA, PREPARO MANUAL, APLICADO EM ÁREAS SECAS MAIORES QUE 15M2, ESPESSURA 7CM. AF_10/2014</v>
          </cell>
          <cell r="C7896" t="str">
            <v>M2</v>
          </cell>
          <cell r="D7896">
            <v>144.35</v>
          </cell>
        </row>
        <row r="7897">
          <cell r="A7897">
            <v>90957</v>
          </cell>
          <cell r="B7897" t="str">
            <v>COMPRESSOR DE AR REBOCÁVEL, VAZÃO 189 PCM, PRESSÃO EFETIVA DE TRABALHO 102 PSI, MOTOR DIESEL, POTÊNCIA 63 CV - DEPRECIAÇÃO. AF_06/2015</v>
          </cell>
          <cell r="C7897" t="str">
            <v>H</v>
          </cell>
          <cell r="D7897">
            <v>1.92</v>
          </cell>
        </row>
        <row r="7898">
          <cell r="A7898">
            <v>90958</v>
          </cell>
          <cell r="B7898" t="str">
            <v>COMPRESSOR DE AR REBOCÁVEL, VAZÃO 189 PCM, PRESSÃO EFETIVA DE TRABALHO 102 PSI, MOTOR DIESEL, POTÊNCIA 63 CV - JUROS. AF_06/2015</v>
          </cell>
          <cell r="C7898" t="str">
            <v>H</v>
          </cell>
          <cell r="D7898">
            <v>0.5</v>
          </cell>
        </row>
        <row r="7899">
          <cell r="A7899">
            <v>90960</v>
          </cell>
          <cell r="B7899" t="str">
            <v>COMPRESSOR DE AR REBOCÁVEL, VAZÃO 89 PCM, PRESSÃO EFETIVA DE TRABALHO 102 PSI, MOTOR DIESEL, POTÊNCIA 20 CV - DEPRECIAÇÃO. AF_06/2015</v>
          </cell>
          <cell r="C7899" t="str">
            <v>H</v>
          </cell>
          <cell r="D7899">
            <v>2.56</v>
          </cell>
        </row>
        <row r="7900">
          <cell r="A7900">
            <v>90961</v>
          </cell>
          <cell r="B7900" t="str">
            <v>COMPRESSOR DE AR REBOCÁVEL, VAZÃO 89 PCM, PRESSÃO EFETIVA DE TRABALHO 102 PSI, MOTOR DIESEL, POTÊNCIA 20 CV - JUROS. AF_06/2015</v>
          </cell>
          <cell r="C7900" t="str">
            <v>H</v>
          </cell>
          <cell r="D7900">
            <v>0.67</v>
          </cell>
        </row>
        <row r="7901">
          <cell r="A7901">
            <v>90962</v>
          </cell>
          <cell r="B7901" t="str">
            <v>COMPRESSOR DE AR REBOCÁVEL, VAZÃO 89 PCM, PRESSÃO EFETIVA DE TRABALHO 102 PSI, MOTOR DIESEL, POTÊNCIA 20 CV - MANUTENÇÃO. AF_06/2015</v>
          </cell>
          <cell r="C7901" t="str">
            <v>H</v>
          </cell>
          <cell r="D7901">
            <v>3.21</v>
          </cell>
        </row>
        <row r="7902">
          <cell r="A7902">
            <v>90963</v>
          </cell>
          <cell r="B7902" t="str">
            <v>COMPRESSOR DE AR REBOCÁVEL, VAZÃO 89 PCM, PRESSÃO EFETIVA DE TRABALHO 102 PSI, MOTOR DIESEL, POTÊNCIA 20 CV - MATERIAIS NA OPERAÇÃO. AF_06/2015</v>
          </cell>
          <cell r="C7902" t="str">
            <v>H</v>
          </cell>
          <cell r="D7902">
            <v>9.64</v>
          </cell>
        </row>
        <row r="7903">
          <cell r="A7903">
            <v>90964</v>
          </cell>
          <cell r="B7903" t="str">
            <v>COMPRESSOR DE AR REBOCÁVEL, VAZÃO 89 PCM, PRESSÃO EFETIVA DE TRABALHO 102 PSI, MOTOR DIESEL, POTÊNCIA 20 CV - CHP DIURNO. AF_06/2015</v>
          </cell>
          <cell r="C7903" t="str">
            <v>CHP</v>
          </cell>
          <cell r="D7903">
            <v>16.079999999999998</v>
          </cell>
        </row>
        <row r="7904">
          <cell r="A7904">
            <v>90965</v>
          </cell>
          <cell r="B7904" t="str">
            <v>COMPRESSOR DE AR REBOCÁVEL, VAZÃO 89 PCM, PRESSÃO EFETIVA DE TRABALHO 102 PSI, MOTOR DIESEL, POTÊNCIA 20 CV - CHI DIURNO. AF_06/2015</v>
          </cell>
          <cell r="C7904" t="str">
            <v>CHI</v>
          </cell>
          <cell r="D7904">
            <v>3.23</v>
          </cell>
        </row>
        <row r="7905">
          <cell r="A7905">
            <v>90968</v>
          </cell>
          <cell r="B7905" t="str">
            <v>COMPRESSOR DE AR REBOCAVEL, VAZÃO 250 PCM, PRESSAO DE TRABALHO 102 PSI, MOTOR A DIESEL POTÊNCIA 81 CV - DEPRECIAÇÃO. AF_06/2015</v>
          </cell>
          <cell r="C7905" t="str">
            <v>H</v>
          </cell>
          <cell r="D7905">
            <v>2.57</v>
          </cell>
        </row>
        <row r="7906">
          <cell r="A7906">
            <v>90969</v>
          </cell>
          <cell r="B7906" t="str">
            <v>COMPRESSOR DE AR REBOCAVEL, VAZÃO 250 PCM, PRESSAO DE TRABALHO 102 PSI, MOTOR A DIESEL POTÊNCIA 81 CV - JUROS. AF_06/2015</v>
          </cell>
          <cell r="C7906" t="str">
            <v>H</v>
          </cell>
          <cell r="D7906">
            <v>0.67</v>
          </cell>
        </row>
        <row r="7907">
          <cell r="A7907">
            <v>90970</v>
          </cell>
          <cell r="B7907" t="str">
            <v>COMPRESSOR DE AR REBOCAVEL, VAZÃO 250 PCM, PRESSAO DE TRABALHO 102 PSI, MOTOR A DIESEL POTÊNCIA 81 CV - MANUTENÇÃO. AF_06/2015</v>
          </cell>
          <cell r="C7907" t="str">
            <v>H</v>
          </cell>
          <cell r="D7907">
            <v>3.22</v>
          </cell>
        </row>
        <row r="7908">
          <cell r="A7908">
            <v>90971</v>
          </cell>
          <cell r="B7908" t="str">
            <v>COMPRESSOR DE AR REBOCAVEL, VAZÃO 250 PCM, PRESSAO DE TRABALHO 102 PSI, MOTOR A DIESEL POTÊNCIA 81 CV - MATERIAIS NA OPERAÇÃO. AF_06/2015</v>
          </cell>
          <cell r="C7908" t="str">
            <v>H</v>
          </cell>
          <cell r="D7908">
            <v>39.049999999999997</v>
          </cell>
        </row>
        <row r="7909">
          <cell r="A7909">
            <v>90972</v>
          </cell>
          <cell r="B7909" t="str">
            <v>COMPRESSOR DE AR REBOCAVEL, VAZÃO 250 PCM, PRESSAO DE TRABALHO 102 PSI, MOTOR A DIESEL POTÊNCIA 81 CV - CHP DIURNO. AF_06/2015</v>
          </cell>
          <cell r="C7909" t="str">
            <v>CHP</v>
          </cell>
          <cell r="D7909">
            <v>45.51</v>
          </cell>
        </row>
        <row r="7910">
          <cell r="A7910">
            <v>90973</v>
          </cell>
          <cell r="B7910" t="str">
            <v>COMPRESSOR DE AR REBOCAVEL, VAZÃO 250 PCM, PRESSAO DE TRABALHO 102 PSI, MOTOR A DIESEL POTÊNCIA 81 CV - CHI DIURNO. AF_06/2015</v>
          </cell>
          <cell r="C7910" t="str">
            <v>CHI</v>
          </cell>
          <cell r="D7910">
            <v>3.24</v>
          </cell>
        </row>
        <row r="7911">
          <cell r="A7911">
            <v>90975</v>
          </cell>
          <cell r="B7911" t="str">
            <v>COMPRESSOR DE AR REBOCÁVEL, VAZÃO 748 PCM, PRESSÃO EFETIVA DE TRABALHO 102 PSI, MOTOR DIESEL, POTÊNCIA 210 CV - DEPRECIAÇÃO. AF_06/2015</v>
          </cell>
          <cell r="C7911" t="str">
            <v>H</v>
          </cell>
          <cell r="D7911">
            <v>6.54</v>
          </cell>
        </row>
        <row r="7912">
          <cell r="A7912">
            <v>90976</v>
          </cell>
          <cell r="B7912" t="str">
            <v>COMPRESSOR DE AR REBOCÁVEL, VAZÃO 748 PCM, PRESSÃO EFETIVA DE TRABALHO 102 PSI, MOTOR DIESEL, POTÊNCIA 210 CV - JUROS. AF_06/2015</v>
          </cell>
          <cell r="C7912" t="str">
            <v>H</v>
          </cell>
          <cell r="D7912">
            <v>1.71</v>
          </cell>
        </row>
        <row r="7913">
          <cell r="A7913">
            <v>90977</v>
          </cell>
          <cell r="B7913" t="str">
            <v>COMPRESSOR DE AR REBOCÁVEL, VAZÃO 748 PCM, PRESSÃO EFETIVA DE TRABALHO 102 PSI, MOTOR DIESEL, POTÊNCIA 210 CV - MANUTENÇÃO. AF_06/2015</v>
          </cell>
          <cell r="C7913" t="str">
            <v>H</v>
          </cell>
          <cell r="D7913">
            <v>8.18</v>
          </cell>
        </row>
        <row r="7914">
          <cell r="A7914">
            <v>90978</v>
          </cell>
          <cell r="B7914" t="str">
            <v>COMPRESSOR DE AR REBOCÁVEL, VAZÃO 748 PCM, PRESSÃO EFETIVA DE TRABALHO 102 PSI, MOTOR DIESEL, POTÊNCIA 210 CV - MATERIAIS NA OPERAÇÃO. AF_06/2015</v>
          </cell>
          <cell r="C7914" t="str">
            <v>H</v>
          </cell>
          <cell r="D7914">
            <v>101.26</v>
          </cell>
        </row>
        <row r="7915">
          <cell r="A7915">
            <v>90979</v>
          </cell>
          <cell r="B7915" t="str">
            <v>COMPRESSOR DE AR REBOCÁVEL, VAZÃO 748 PCM, PRESSÃO EFETIVA DE TRABALHO 102 PSI, MOTOR DIESEL, POTÊNCIA 210 CV - CHP DIURNO. AF_06/2015</v>
          </cell>
          <cell r="C7915" t="str">
            <v>CHP</v>
          </cell>
          <cell r="D7915">
            <v>117.69</v>
          </cell>
        </row>
        <row r="7916">
          <cell r="A7916">
            <v>90982</v>
          </cell>
          <cell r="B7916" t="str">
            <v>COMPRESSOR DE AR REBOCÁVEL, VAZÃO 748 PCM, PRESSÃO EFETIVA DE TRABALHO 102 PSI, MOTOR DIESEL, POTÊNCIA 210 CV - CHI DIURNO. AF_06/2015</v>
          </cell>
          <cell r="C7916" t="str">
            <v>CHI</v>
          </cell>
          <cell r="D7916">
            <v>8.25</v>
          </cell>
        </row>
        <row r="7917">
          <cell r="A7917">
            <v>90991</v>
          </cell>
          <cell r="B7917" t="str">
            <v>ESCAVADEIRA HIDRÁULICA SOBRE ESTEIRAS, CAÇAMBA 0,80 M3, PESO OPERACIONAL 17,8 T, POTÊNCIA LÍQUIDA 110 HP - CHP DIURNO. AF_10/2014</v>
          </cell>
          <cell r="C7917" t="str">
            <v>CHP</v>
          </cell>
          <cell r="D7917">
            <v>126.84</v>
          </cell>
        </row>
        <row r="7918">
          <cell r="A7918">
            <v>90992</v>
          </cell>
          <cell r="B7918" t="str">
            <v>COMPRESSOR DE AR REBOCAVEL, VAZÃO 400 PCM, PRESSAO DE TRABALHO 102 PSI, MOTOR A DIESEL POTÊNCIA 110 CV - DEPRECIAÇÃO. AF_06/2015</v>
          </cell>
          <cell r="C7918" t="str">
            <v>H</v>
          </cell>
          <cell r="D7918">
            <v>3.05</v>
          </cell>
        </row>
        <row r="7919">
          <cell r="A7919">
            <v>90993</v>
          </cell>
          <cell r="B7919" t="str">
            <v>COMPRESSOR DE AR REBOCAVEL, VAZÃO 400 PCM, PRESSAO DE TRABALHO 102 PSI, MOTOR A DIESEL POTÊNCIA 110 CV - JUROS. AF_06/2015</v>
          </cell>
          <cell r="C7919" t="str">
            <v>H</v>
          </cell>
          <cell r="D7919">
            <v>0.8</v>
          </cell>
        </row>
        <row r="7920">
          <cell r="A7920">
            <v>90994</v>
          </cell>
          <cell r="B7920" t="str">
            <v>COMPRESSOR DE AR REBOCAVEL, VAZÃO 400 PCM, PRESSAO DE TRABALHO 102 PSI, MOTOR A DIESEL POTÊNCIA 110 CV - MANUTENÇÃO. AF_06/2015</v>
          </cell>
          <cell r="C7920" t="str">
            <v>H</v>
          </cell>
          <cell r="D7920">
            <v>3.82</v>
          </cell>
        </row>
        <row r="7921">
          <cell r="A7921">
            <v>90995</v>
          </cell>
          <cell r="B7921" t="str">
            <v>COMPRESSOR DE AR REBOCAVEL, VAZÃO 400 PCM, PRESSAO DE TRABALHO 102 PSI, MOTOR A DIESEL POTÊNCIA 110 CV - MATERIAIS NA OPERAÇÃO. AF_06/2015</v>
          </cell>
          <cell r="C7921" t="str">
            <v>H</v>
          </cell>
          <cell r="D7921">
            <v>53.03</v>
          </cell>
        </row>
        <row r="7922">
          <cell r="A7922">
            <v>90996</v>
          </cell>
          <cell r="B7922" t="str">
            <v>FORMAS MANUSEÁVEIS PARA PAREDES DE CONCRETO MOLDADAS IN LOCO, DE EDIFICAÇÕES DE MULTIPLOS PAVIMENTO, EM PLATIBANDA. AF_06/2015</v>
          </cell>
          <cell r="C7922" t="str">
            <v>M2</v>
          </cell>
          <cell r="D7922">
            <v>10.72</v>
          </cell>
        </row>
        <row r="7923">
          <cell r="A7923">
            <v>90997</v>
          </cell>
          <cell r="B7923" t="str">
            <v>FORMAS MANUSEÁVEIS PARA PAREDES DE CONCRETO MOLDADAS IN LOCO, DE EDIFICAÇÕES DE MULTIPLOS PAVIMENTOS, EM FACES INTERNAS DE PAREDES. AF_06/2015</v>
          </cell>
          <cell r="C7923" t="str">
            <v>M2</v>
          </cell>
          <cell r="D7923">
            <v>14.6</v>
          </cell>
        </row>
        <row r="7924">
          <cell r="A7924">
            <v>90998</v>
          </cell>
          <cell r="B7924" t="str">
            <v>FORMAS MANUSEÁVEIS PARA PAREDES DE CONCRETO MOLDADAS IN LOCO, DE EDIFICAÇÕES DE MULTIPLOS PAVIMENTOS, EM LAJES. AF_06/2015</v>
          </cell>
          <cell r="C7924" t="str">
            <v>M2</v>
          </cell>
          <cell r="D7924">
            <v>17.64</v>
          </cell>
        </row>
        <row r="7925">
          <cell r="A7925">
            <v>90999</v>
          </cell>
          <cell r="B7925" t="str">
            <v>COMPRESSOR DE AR REBOCAVEL, VAZÃO 400 PCM, PRESSAO DE TRABALHO 102 PSI, MOTOR A DIESEL POTÊNCIA 110 CV - CHP DIURNO. AF_06/2015</v>
          </cell>
          <cell r="C7925" t="str">
            <v>CHP</v>
          </cell>
          <cell r="D7925">
            <v>60.7</v>
          </cell>
        </row>
        <row r="7926">
          <cell r="A7926">
            <v>91000</v>
          </cell>
          <cell r="B7926" t="str">
            <v>FORMAS MANUSEÁVEIS PARA PAREDES DE CONCRETO MOLDADAS IN LOCO, DE EDIFICAÇÕES DE MULTIPLOS PAVIMENTOS, EM PANOS DE FACHADA COM VÃOS. AF_06/2015</v>
          </cell>
          <cell r="C7926" t="str">
            <v>M2</v>
          </cell>
          <cell r="D7926">
            <v>13.45</v>
          </cell>
        </row>
        <row r="7927">
          <cell r="A7927">
            <v>91001</v>
          </cell>
          <cell r="B7927" t="str">
            <v>COMPRESSOR DE AR REBOCAVEL, VAZÃO 400 PCM, PRESSAO DE TRABALHO 102 PSI, MOTOR A DIESEL POTÊNCIA 110 CV - CHI DIURNO. AF_06/2015</v>
          </cell>
          <cell r="C7927" t="str">
            <v>CHI</v>
          </cell>
          <cell r="D7927">
            <v>3.85</v>
          </cell>
        </row>
        <row r="7928">
          <cell r="A7928">
            <v>91002</v>
          </cell>
          <cell r="B7928" t="str">
            <v>FORMAS MANUSEÁVEIS PARA PAREDES DE CONCRETO MOLDADAS IN LOCO, DE EDIFICAÇÕES DE MULTIPLOS PAVIMENTOS, EM PANOS DE FACHADA SEM VÃOS. AF_06/2015</v>
          </cell>
          <cell r="C7928" t="str">
            <v>M2</v>
          </cell>
          <cell r="D7928">
            <v>12.36</v>
          </cell>
        </row>
        <row r="7929">
          <cell r="A7929">
            <v>91003</v>
          </cell>
          <cell r="B7929" t="str">
            <v>FORMAS MANUSEÁVEIS PARA PAREDES DE CONCRETO MOLDADAS IN LOCO, DE EDIFICAÇÕES DE MULTIPLOS PAVIMENTOS, EM PANOS DE FACHADA COM VARANDAS. AF_06/2015</v>
          </cell>
          <cell r="C7929" t="str">
            <v>M2</v>
          </cell>
          <cell r="D7929">
            <v>14.33</v>
          </cell>
        </row>
        <row r="7930">
          <cell r="A7930">
            <v>91004</v>
          </cell>
          <cell r="B7930" t="str">
            <v>FORMAS MANUSEÁVEIS PARA PAREDES DE CONCRETO MOLDADAS IN LOCO, DE EDIFICAÇÕES DE PAVIMENTO ÚNICO, EM FACES INTERNAS DE PAREDES. AF_06/2015</v>
          </cell>
          <cell r="C7930" t="str">
            <v>M2</v>
          </cell>
          <cell r="D7930">
            <v>11.25</v>
          </cell>
        </row>
        <row r="7931">
          <cell r="A7931">
            <v>91005</v>
          </cell>
          <cell r="B7931" t="str">
            <v>FORMAS MANUSEÁVEIS PARA PAREDES DE CONCRETO MOLDADAS IN LOCO, DE EDIFICAÇÕES DE PAVIMENTO ÚNICO, EM LAJES. AF_06/2015</v>
          </cell>
          <cell r="C7931" t="str">
            <v>M2</v>
          </cell>
          <cell r="D7931">
            <v>13.52</v>
          </cell>
        </row>
        <row r="7932">
          <cell r="A7932">
            <v>91006</v>
          </cell>
          <cell r="B7932" t="str">
            <v>FORMAS MANUSEÁVEIS PARA PAREDES DE CONCRETO MOLDADAS IN LOCO, DE EDIFICAÇÕES DE PAVIMENTO ÚNICO, EM PANOS DE FACHADA COM VÃOS. AF_06/2015</v>
          </cell>
          <cell r="C7932" t="str">
            <v>M2</v>
          </cell>
          <cell r="D7932">
            <v>10.39</v>
          </cell>
        </row>
        <row r="7933">
          <cell r="A7933">
            <v>91007</v>
          </cell>
          <cell r="B7933" t="str">
            <v>FORMAS MANUSEÁVEIS PARA PAREDES DE CONCRETO MOLDADAS IN LOCO, DE EDIFICAÇÕES DE PAVIMENTO ÚNICO, EM PANOS DE FACHADA SEM VÃOS. AF_06/2015</v>
          </cell>
          <cell r="C7933" t="str">
            <v>M2</v>
          </cell>
          <cell r="D7933">
            <v>9.31</v>
          </cell>
        </row>
        <row r="7934">
          <cell r="A7934">
            <v>91008</v>
          </cell>
          <cell r="B7934" t="str">
            <v>FORMAS MANUSEÁVEIS PARA PAREDES DE CONCRETO MOLDADAS IN LOCO, DE EDIFICAÇÕES DE PAVIMENTO ÚNICO, EM PANOS DE FACHADA COM VARANDA. AF_06/2015</v>
          </cell>
          <cell r="C7934" t="str">
            <v>M2</v>
          </cell>
          <cell r="D7934">
            <v>11.27</v>
          </cell>
        </row>
        <row r="7935">
          <cell r="A7935">
            <v>91009</v>
          </cell>
          <cell r="B7935" t="str">
            <v>PORTA DE MADEIRA PARA VERNIZ, SEMI-OCA (LEVE OU MÉDIA), 60X210CM, ESPESSURA DE 3,5CM, INCLUSO DOBRADIÇAS - FORNECIMENTO E INSTALAÇÃO. AF_08/2015</v>
          </cell>
          <cell r="C7935" t="str">
            <v>UN</v>
          </cell>
          <cell r="D7935">
            <v>286.39999999999998</v>
          </cell>
        </row>
        <row r="7936">
          <cell r="A7936">
            <v>91010</v>
          </cell>
          <cell r="B7936" t="str">
            <v>PORTA DE MADEIRA PARA VERNIZ, SEMI-OCA (LEVE OU MÉDIA), 70X210CM, ESPESSURA DE 3,5CM, INCLUSO DOBRADIÇAS - FORNECIMENTO E INSTALAÇÃO. AF_08/2015</v>
          </cell>
          <cell r="C7936" t="str">
            <v>UN</v>
          </cell>
          <cell r="D7936">
            <v>222.77</v>
          </cell>
        </row>
        <row r="7937">
          <cell r="A7937">
            <v>91011</v>
          </cell>
          <cell r="B7937" t="str">
            <v>PORTA DE MADEIRA PARA VERNIZ, SEMI-OCA (LEVE OU MÉDIA), 80X210CM, ESPESSURA DE 3,5CM, INCLUSO DOBRADIÇAS - FORNECIMENTO E INSTALAÇÃO. AF_08/2015</v>
          </cell>
          <cell r="C7937" t="str">
            <v>UN</v>
          </cell>
          <cell r="D7937">
            <v>329.99</v>
          </cell>
        </row>
        <row r="7938">
          <cell r="A7938">
            <v>91012</v>
          </cell>
          <cell r="B7938" t="str">
            <v>PORTA DE MADEIRA PARA VERNIZ, SEMI-OCA (LEVE OU MÉDIA), 90X210CM, ESPESSURA DE 3,5CM, INCLUSO DOBRADIÇAS - FORNECIMENTO E INSTALAÇÃO. AF_08/2015</v>
          </cell>
          <cell r="C7938" t="str">
            <v>UN</v>
          </cell>
          <cell r="D7938">
            <v>312.69</v>
          </cell>
        </row>
        <row r="7939">
          <cell r="A7939">
            <v>91013</v>
          </cell>
          <cell r="B7939" t="str">
            <v>KIT DE PORTA DE MADEIRA PARA VERNIZ, SEMI-OCA (LEVE OU MÉDIA), PADRÃO MÉDIO, 60X210CM, ESPESSURA DE 3,5CM, ITENS INCLUSOS: DOBRADIÇAS, MONTAGEM E INSTALAÇÃO DO BATENTE, SEM FECHADURA - FORNECIMENTO E INSTALAÇÃO. AF_08/2015</v>
          </cell>
          <cell r="C7939" t="str">
            <v>UN</v>
          </cell>
          <cell r="D7939">
            <v>533.64</v>
          </cell>
        </row>
        <row r="7940">
          <cell r="A7940">
            <v>91014</v>
          </cell>
          <cell r="B7940" t="str">
            <v>KIT DE PORTA DE MADEIRA PARA VERNIZ, SEMI-OCA (LEVE OU MÉDIA), PADRÃO MÉDIO, 70X210CM, ESPESSURA DE 3,5CM, ITENS INCLUSOS: DOBRADIÇAS, MONTAGEM E INSTALAÇÃO DO BATENTE, SEM FECHADURA - FORNECIMENTO E INSTALAÇÃO. AF_08/2015</v>
          </cell>
          <cell r="C7940" t="str">
            <v>UN</v>
          </cell>
          <cell r="D7940">
            <v>482.96</v>
          </cell>
        </row>
        <row r="7941">
          <cell r="A7941">
            <v>91015</v>
          </cell>
          <cell r="B7941" t="str">
            <v>KIT DE PORTA DE MADEIRA PARA VERNIZ, SEMI-OCA (LEVE OU MÉDIA), PADRÃO MÉDIO, 80X210CM, ESPESSURA DE 3,5CM, ITENS INCLUSOS: DOBRADIÇAS, MONTAGEM E INSTALAÇÃO DO BATENTE, SEM FECHADURA - FORNECIMENTO E INSTALAÇÃO. AF_08/2015</v>
          </cell>
          <cell r="C7941" t="str">
            <v>UN</v>
          </cell>
          <cell r="D7941">
            <v>603.11</v>
          </cell>
        </row>
        <row r="7942">
          <cell r="A7942">
            <v>91016</v>
          </cell>
          <cell r="B7942" t="str">
            <v>KIT DE PORTA DE MADEIRA PARA VERNIZ, SEMI-OCA (LEVE OU MÉDIA), PADRÃO MÉDIO, 90X210CM, ESPESSURA DE 3,5CM, ITENS INCLUSOS: DOBRADIÇAS, MONTAGEM E INSTALAÇÃO DO BATENTE, SEM FECHADURA - FORNECIMENTO E INSTALAÇÃO. AF_08/2015</v>
          </cell>
          <cell r="C7942" t="str">
            <v>UN</v>
          </cell>
          <cell r="D7942">
            <v>598.88</v>
          </cell>
        </row>
        <row r="7943">
          <cell r="A7943">
            <v>91021</v>
          </cell>
          <cell r="B7943" t="str">
            <v>PERFURATRIZ HIDRÁULICA SOBRE CAMINHÃO COM TRADO CURTO ACOPLADO, PROFUNDIDADE MÁXIMA DE 20 M, DIÂMETRO MÁXIMO DE 1500 MM, POTÊNCIA INSTALADA DE 137 HP, MESA ROTATIVA COM TORQUE MÁXIMO DE 30 KNM - IMPOSTOS E SEGUROS. AF_06/2015</v>
          </cell>
          <cell r="C7943" t="str">
            <v>H</v>
          </cell>
          <cell r="D7943">
            <v>2.94</v>
          </cell>
        </row>
        <row r="7944">
          <cell r="A7944">
            <v>91026</v>
          </cell>
          <cell r="B7944" t="str">
            <v>CAMINHÃO TRUCADO (C/ TERCEIRO EIXO) ELETRÔNICO - POTÊNCIA 231CV - PBT = 22000KG - DIST. ENTRE EIXOS 5170 MM - INCLUI CARROCERIA FIXA ABERTA DE MADEIRA - DEPRECIAÇÃO. AF_06/2015</v>
          </cell>
          <cell r="C7944" t="str">
            <v>H</v>
          </cell>
          <cell r="D7944">
            <v>8.36</v>
          </cell>
        </row>
        <row r="7945">
          <cell r="A7945">
            <v>91027</v>
          </cell>
          <cell r="B7945" t="str">
            <v>CAMINHÃO TRUCADO (C/ TERCEIRO EIXO) ELETRÔNICO - POTÊNCIA 231CV - PBT = 22000KG - DIST. ENTRE EIXOS 5170 MM - INCLUI CARROCERIA FIXA ABERTA DE MADEIRA - JUROS. AF_06/2015</v>
          </cell>
          <cell r="C7945" t="str">
            <v>H</v>
          </cell>
          <cell r="D7945">
            <v>3.34</v>
          </cell>
        </row>
        <row r="7946">
          <cell r="A7946">
            <v>91028</v>
          </cell>
          <cell r="B7946" t="str">
            <v>CAMINHÃO TRUCADO (C/ TERCEIRO EIXO) ELETRÔNICO - POTÊNCIA 231CV - PBT = 22000KG - DIST. ENTRE EIXOS 5170 MM - INCLUI CARROCERIA FIXA ABERTA DE MADEIRA - IMPOSTOS E SEGUROS. AF_06/2015</v>
          </cell>
          <cell r="C7946" t="str">
            <v>H</v>
          </cell>
          <cell r="D7946">
            <v>0.67</v>
          </cell>
        </row>
        <row r="7947">
          <cell r="A7947">
            <v>91029</v>
          </cell>
          <cell r="B7947" t="str">
            <v>CAMINHÃO TRUCADO (C/ TERCEIRO EIXO) ELETRÔNICO - POTÊNCIA 231CV - PBT = 22000KG - DIST. ENTRE EIXOS 5170 MM - INCLUI CARROCERIA FIXA ABERTA DE MADEIRA - MANUTENÇÃO. AF_06/2015</v>
          </cell>
          <cell r="C7947" t="str">
            <v>H</v>
          </cell>
          <cell r="D7947">
            <v>15.68</v>
          </cell>
        </row>
        <row r="7948">
          <cell r="A7948">
            <v>91030</v>
          </cell>
          <cell r="B7948" t="str">
            <v>CAMINHÃO TRUCADO (C/ TERCEIRO EIXO) ELETRÔNICO - POTÊNCIA 231CV - PBT = 22000KG - DIST. ENTRE EIXOS 5170 MM - INCLUI CARROCERIA FIXA ABERTA DE MADEIRA - MATERIAIS NA OPERAÇÃO. AF_06/2015</v>
          </cell>
          <cell r="C7948" t="str">
            <v>H</v>
          </cell>
          <cell r="D7948">
            <v>111.38</v>
          </cell>
        </row>
        <row r="7949">
          <cell r="A7949">
            <v>91031</v>
          </cell>
          <cell r="B7949" t="str">
            <v>CAMINHÃO TRUCADO (C/ TERCEIRO EIXO) ELETRÔNICO - POTÊNCIA 231CV - PBT = 22000KG - DIST. ENTRE EIXOS 5170 MM - INCLUI CARROCERIA FIXA ABERTA DE MADEIRA - CHP DIURNO. AF_06/2015</v>
          </cell>
          <cell r="C7949" t="str">
            <v>CHP</v>
          </cell>
          <cell r="D7949">
            <v>153.35</v>
          </cell>
        </row>
        <row r="7950">
          <cell r="A7950">
            <v>91032</v>
          </cell>
          <cell r="B7950" t="str">
            <v>CAMINHÃO TRUCADO (C/ TERCEIRO EIXO) ELETRÔNICO - POTÊNCIA 231CV - PBT = 22000KG - DIST. ENTRE EIXOS 5170 MM - INCLUI CARROCERIA FIXA ABERTA DE MADEIRA - CHI DIURNO. AF_06/2015</v>
          </cell>
          <cell r="C7950" t="str">
            <v>CHI</v>
          </cell>
          <cell r="D7950">
            <v>26.29</v>
          </cell>
        </row>
        <row r="7951">
          <cell r="A7951">
            <v>91069</v>
          </cell>
          <cell r="B7951" t="str">
            <v>EXECUÇÃO DE REVESTIMENTO DE CONCRETO PROJETADO COM ESPESSURA DE 7 CM, ARMADO COM TELA, INCLINAÇÃO MENOR QUE 90°, APLICAÇÃO CONTÍNUA, UTILIZANDO EQUIPAMENTO DE PROJEÇÃO COM 6 M³/H DE CAPACIDADE. AF_01/2016</v>
          </cell>
          <cell r="C7951" t="str">
            <v>M2</v>
          </cell>
          <cell r="D7951">
            <v>77.5</v>
          </cell>
        </row>
        <row r="7952">
          <cell r="A7952">
            <v>91070</v>
          </cell>
          <cell r="B7952" t="str">
            <v>EXECUÇÃO DE REVESTIMENTO DE CONCRETO PROJETADO COM ESPESSURA DE 10 CM, ARMADO COM TELA, INCLINAÇÃO MENOR QUE 90°, APLICAÇÃO CONTÍNUA, UTILIZANDO EQUIPAMENTO DE PROJEÇÃO COM 6 M³/H DE CAPACIDADE. AF_01/2016</v>
          </cell>
          <cell r="C7952" t="str">
            <v>M2</v>
          </cell>
          <cell r="D7952">
            <v>85.69</v>
          </cell>
        </row>
        <row r="7953">
          <cell r="A7953">
            <v>91071</v>
          </cell>
          <cell r="B7953" t="str">
            <v>EXECUÇÃO DE REVESTIMENTO DE CONCRETO PROJETADO COM ESPESSURA DE 7 CM, ARMADO COM TELA, INCLINAÇÃO DE 90°, APLICAÇÃO CONTÍNUA, UTILIZANDO EQUIPAMENTO DE PROJEÇÃO COM 6 M³/H DE CAPACIDADE. AF_01/2016</v>
          </cell>
          <cell r="C7953" t="str">
            <v>M2</v>
          </cell>
          <cell r="D7953">
            <v>105.53</v>
          </cell>
        </row>
        <row r="7954">
          <cell r="A7954">
            <v>91072</v>
          </cell>
          <cell r="B7954" t="str">
            <v>EXECUÇÃO DE REVESTIMENTO DE CONCRETO PROJETADO COM ESPESSURA DE 10 CM, ARMADO COM TELA, INCLINAÇÃO DE 90°, APLICAÇÃO CONTÍNUA, UTILIZANDO EQUIPAMENTO DE PROJEÇÃO COM 6 M³/H DE CAPACIDADE. AF_01/2016</v>
          </cell>
          <cell r="C7954" t="str">
            <v>M2</v>
          </cell>
          <cell r="D7954">
            <v>113.68</v>
          </cell>
        </row>
        <row r="7955">
          <cell r="A7955">
            <v>91073</v>
          </cell>
          <cell r="B7955" t="str">
            <v>EXECUÇÃO DE REVESTIMENTO DE CONCRETO PROJETADO COM ESPESSURA DE 7 CM, ARMADO COM TELA, INCLINAÇÃO MENOR QUE 90°, APLICAÇÃO CONTÍNUA, UTILIZANDO EQUIPAMENTO DE PROJEÇÃO COM 3 M³/H DE CAPACIDADE. AF_01/2016</v>
          </cell>
          <cell r="C7955" t="str">
            <v>M2</v>
          </cell>
          <cell r="D7955">
            <v>87.47</v>
          </cell>
        </row>
        <row r="7956">
          <cell r="A7956">
            <v>91074</v>
          </cell>
          <cell r="B7956" t="str">
            <v>EXECUÇÃO DE REVESTIMENTO DE CONCRETO PROJETADO COM ESPESSURA DE 10 CM, ARMADO COM TELA, INCLINAÇÃO MENOR QUE 90°, APLICAÇÃO CONTÍNUA, UTILIZANDO EQUIPAMENTO DE PROJEÇÃO COM 3 M³/H DE CAPACIDADE. AF_01/2016</v>
          </cell>
          <cell r="C7956" t="str">
            <v>M2</v>
          </cell>
          <cell r="D7956">
            <v>96.68</v>
          </cell>
        </row>
        <row r="7957">
          <cell r="A7957">
            <v>91075</v>
          </cell>
          <cell r="B7957" t="str">
            <v>EXECUÇÃO DE REVESTIMENTO DE CONCRETO PROJETADO COM ESPESSURA DE 7 CM, ARMADO COM TELA, INCLINAÇÃO DE 90°, APLICAÇÃO CONTÍNUA, UTILIZANDO EQUIPAMENTO DE PROJEÇÃO COM 3 M³/H DE CAPACIDADE. AF_01/2016</v>
          </cell>
          <cell r="C7957" t="str">
            <v>M2</v>
          </cell>
          <cell r="D7957">
            <v>117.4</v>
          </cell>
        </row>
        <row r="7958">
          <cell r="A7958">
            <v>91076</v>
          </cell>
          <cell r="B7958" t="str">
            <v>EXECUÇÃO DE REVESTIMENTO DE CONCRETO PROJETADO COM ESPESSURA DE 10 CM, ARMADO COM TELA, INCLINAÇÃO DE 90°, APLICAÇÃO CONTÍNUA, UTILIZANDO EQUIPAMENTO DE PROJEÇÃO COM 3 M³/H DE CAPACIDADE. AF_01/2016</v>
          </cell>
          <cell r="C7958" t="str">
            <v>M2</v>
          </cell>
          <cell r="D7958">
            <v>126.63</v>
          </cell>
        </row>
        <row r="7959">
          <cell r="A7959">
            <v>91077</v>
          </cell>
          <cell r="B7959" t="str">
            <v>EXECUÇÃO DE REVESTIMENTO DE CONCRETO PROJETADO COM ESPESSURA DE 7 CM, ARMADO COM FIBRAS DE AÇO, INCLINAÇÃO MENOR QUE 90°, APLICAÇÃO CONTÍNUA, UTILIZANDO EQUIPAMENTO DE PROJEÇÃO COM 6 M³/H DE CAPACIDADE. AF_01/2016</v>
          </cell>
          <cell r="C7959" t="str">
            <v>M2</v>
          </cell>
          <cell r="D7959">
            <v>115.63</v>
          </cell>
        </row>
        <row r="7960">
          <cell r="A7960">
            <v>91078</v>
          </cell>
          <cell r="B7960" t="str">
            <v>EXECUÇÃO DE REVESTIMENTO DE CONCRETO PROJETADO COM ESPESSURA DE 10 CM, ARMADO COM FIBRAS DE AÇO, INCLINAÇÃO MENOR QUE 90°, APLICAÇÃO CONTÍNUA, UTILIZANDO EQUIPAMENTO DE PROJEÇÃO COM 6 M³/H DE CAPACIDADE. AF_01/2016</v>
          </cell>
          <cell r="C7960" t="str">
            <v>M2</v>
          </cell>
          <cell r="D7960">
            <v>136.84</v>
          </cell>
        </row>
        <row r="7961">
          <cell r="A7961">
            <v>91079</v>
          </cell>
          <cell r="B7961" t="str">
            <v>EXECUÇÃO DE REVESTIMENTO DE CONCRETO PROJETADO COM ESPESSURA DE 7 CM, ARMADO COM FIBRAS DE AÇO, INCLINAÇÃO DE 90°, APLICAÇÃO CONTÍNUA, UTILIZANDO EQUIPAMENTO DE PROJEÇÃO COM 6 M³/H DE CAPACIDADE. AF_01/2016</v>
          </cell>
          <cell r="C7961" t="str">
            <v>M2</v>
          </cell>
          <cell r="D7961">
            <v>119.7</v>
          </cell>
        </row>
        <row r="7962">
          <cell r="A7962">
            <v>91080</v>
          </cell>
          <cell r="B7962" t="str">
            <v>EXECUÇÃO DE REVESTIMENTO DE CONCRETO PROJETADO COM ESPESSURA DE 10 CM, ARMADO COM FIBRAS DE AÇO, INCLINAÇÃO DE 90°, APLICAÇÃO CONTÍNUA, UTILIZANDO EQUIPAMENTO DE PROJEÇÃO COM 6 M³/H DE CAPACIDADE. AF_01/2016</v>
          </cell>
          <cell r="C7962" t="str">
            <v>M2</v>
          </cell>
          <cell r="D7962">
            <v>140.75</v>
          </cell>
        </row>
        <row r="7963">
          <cell r="A7963">
            <v>91081</v>
          </cell>
          <cell r="B7963" t="str">
            <v>EXECUÇÃO DE REVESTIMENTO DE CONCRETO PROJETADO COM ESPESSURA DE 7 CM, ARMADO COM FIBRAS DE AÇO, INCLINAÇÃO MENOR QUE 90°, APLICAÇÃO CONTÍNUA, UTILIZANDO EQUIPAMENTO DE PROJEÇÃO COM 3 M³/H DE CAPACIDADE. AF_01/2016</v>
          </cell>
          <cell r="C7963" t="str">
            <v>M2</v>
          </cell>
          <cell r="D7963">
            <v>126.71</v>
          </cell>
        </row>
        <row r="7964">
          <cell r="A7964">
            <v>91082</v>
          </cell>
          <cell r="B7964" t="str">
            <v>EXECUÇÃO DE REVESTIMENTO DE CONCRETO PROJETADO COM ESPESSURA DE 10 CM, ARMADO COM FIBRAS DE AÇO, INCLINAÇÃO MENOR QUE 90°, APLICAÇÃO CONTÍNUA, UTILIZANDO EQUIPAMENTO DE PROJEÇÃO COM 3 M³/H DE CAPACIDADE. AF_01/2016</v>
          </cell>
          <cell r="C7964" t="str">
            <v>M2</v>
          </cell>
          <cell r="D7964">
            <v>148.82</v>
          </cell>
        </row>
        <row r="7965">
          <cell r="A7965">
            <v>91083</v>
          </cell>
          <cell r="B7965" t="str">
            <v>EXECUÇÃO DE REVESTIMENTO DE CONCRETO PROJETADO COM ESPESSURA DE 7 CM, ARMADO COM FIBRAS DE AÇO, INCLINAÇÃO DE 90°, APLICAÇÃO CONTÍNUA, UTILIZANDO EQUIPAMENTO DE PROJEÇÃO COM 3 M³/H DE CAPACIDADE. AF_01/2016</v>
          </cell>
          <cell r="C7965" t="str">
            <v>M2</v>
          </cell>
          <cell r="D7965">
            <v>133.83000000000001</v>
          </cell>
        </row>
        <row r="7966">
          <cell r="A7966">
            <v>91084</v>
          </cell>
          <cell r="B7966" t="str">
            <v>EXECUÇÃO DE REVESTIMENTO DE CONCRETO PROJETADO COM ESPESSURA DE 10 CM, ARMADO COM FIBRAS DE AÇO, INCLINAÇÃO DE 90°, APLICAÇÃO CONTÍNUA, UTILIZANDO EQUIPAMENTO DE PROJEÇÃO COM 3 M³/H DE CAPACIDADE. AF_01/2016</v>
          </cell>
          <cell r="C7966" t="str">
            <v>M2</v>
          </cell>
          <cell r="D7966">
            <v>155.78</v>
          </cell>
        </row>
        <row r="7967">
          <cell r="A7967">
            <v>91086</v>
          </cell>
          <cell r="B7967" t="str">
            <v>EXECUÇÃO DE REVESTIMENTO DE CONCRETO PROJETADO COM ESPESSURA DE 7 CM, ARMADO COM TELA, INCLINAÇÃO MENOR QUE 90°, APLICAÇÃO DESCONTÍNUA, UTILIZANDO EQUIPAMENTO DE PROJEÇÃO COM 6 M³/H DE CAPACIDADE. AF_01/2016</v>
          </cell>
          <cell r="C7967" t="str">
            <v>M2</v>
          </cell>
          <cell r="D7967">
            <v>84.82</v>
          </cell>
        </row>
        <row r="7968">
          <cell r="A7968">
            <v>91087</v>
          </cell>
          <cell r="B7968" t="str">
            <v>EXECUÇÃO DE REVESTIMENTO DE CONCRETO PROJETADO COM ESPESSURA DE 10 CM, ARMADO COM TELA, INCLINAÇÃO MENOR QUE 90°, APLICAÇÃO DESCONTÍNUA, UTILIZANDO EQUIPAMENTO DE PROJEÇÃO COM 6 M³/H DE CAPACIDADE. AF_01/2016</v>
          </cell>
          <cell r="C7968" t="str">
            <v>M2</v>
          </cell>
          <cell r="D7968">
            <v>93.22</v>
          </cell>
        </row>
        <row r="7969">
          <cell r="A7969">
            <v>91088</v>
          </cell>
          <cell r="B7969" t="str">
            <v>EXECUÇÃO DE REVESTIMENTO DE CONCRETO PROJETADO COM ESPESSURA DE 7 CM, ARMADO COM TELA, INCLINAÇÃO DE 90°, APLICAÇÃO DESCONTÍNUA, UTILIZANDO EQUIPAMENTO DE PROJEÇÃO COM 6 M³/H DE CAPACIDADE. AF_01/2016</v>
          </cell>
          <cell r="C7969" t="str">
            <v>M2</v>
          </cell>
          <cell r="D7969">
            <v>113.87</v>
          </cell>
        </row>
        <row r="7970">
          <cell r="A7970">
            <v>91089</v>
          </cell>
          <cell r="B7970" t="str">
            <v>EXECUÇÃO DE REVESTIMENTO DE CONCRETO PROJETADO COM ESPESSURA DE 10 CM, ARMADO COM TELA, INCLINAÇÃO DE 90°, APLICAÇÃO DESCONTÍNUA, UTILIZANDO EQUIPAMENTO DE PROJEÇÃO COM 6 M³/H DE CAPACIDADE. AF_01/2016</v>
          </cell>
          <cell r="C7970" t="str">
            <v>M2</v>
          </cell>
          <cell r="D7970">
            <v>122.37</v>
          </cell>
        </row>
        <row r="7971">
          <cell r="A7971">
            <v>91090</v>
          </cell>
          <cell r="B7971" t="str">
            <v>EXECUÇÃO DE REVESTIMENTO DE CONCRETO PROJETADO COM ESPESSURA DE 7 CM, ARMADO COM TELA, INCLINAÇÃO MENOR QUE 90°, APLICAÇÃO DESCONTÍNUA, UTILIZANDO EQUIPAMENTO DE PROJEÇÃO COM 3 M³/H DE CAPACIDADE. AF_01/2016</v>
          </cell>
          <cell r="C7971" t="str">
            <v>M2</v>
          </cell>
          <cell r="D7971">
            <v>93.46</v>
          </cell>
        </row>
        <row r="7972">
          <cell r="A7972">
            <v>91091</v>
          </cell>
          <cell r="B7972" t="str">
            <v>EXECUÇÃO DE REVESTIMENTO DE CONCRETO PROJETADO COM ESPESSURA DE 10 CM, ARMADO COM TELA, INCLINAÇÃO MENOR QUE 90°, APLICAÇÃO DESCONTÍNUA, UTILIZANDO EQUIPAMENTO DE PROJEÇÃO COM 3 M³/H DE CAPACIDADE. AF_01/2016</v>
          </cell>
          <cell r="C7972" t="str">
            <v>M2</v>
          </cell>
          <cell r="D7972">
            <v>103.03</v>
          </cell>
        </row>
        <row r="7973">
          <cell r="A7973">
            <v>91092</v>
          </cell>
          <cell r="B7973" t="str">
            <v>EXECUÇÃO DE REVESTIMENTO DE CONCRETO PROJETADO COM ESPESSURA DE 7 CM, ARMADO COM TELA, INCLINAÇÃO DE 90°, APLICAÇÃO DESCONTÍNUA, UTILIZANDO EQUIPAMENTO DE PROJEÇÃO COM 3 M³/H DE CAPACIDADE. AF_01/2016</v>
          </cell>
          <cell r="C7973" t="str">
            <v>M2</v>
          </cell>
          <cell r="D7973">
            <v>124.06</v>
          </cell>
        </row>
        <row r="7974">
          <cell r="A7974">
            <v>91093</v>
          </cell>
          <cell r="B7974" t="str">
            <v>EXECUÇÃO DE REVESTIMENTO DE CONCRETO PROJETADO COM ESPESSURA DE 10 CM, ARMADO COM TELA, INCLINAÇÃO DE 90°, APLICAÇÃO DESCONTÍNUA, UTILIZANDO EQUIPAMENTO DE PROJEÇÃO COM 3 M³/H DE CAPACIDADE. AF_01/2016</v>
          </cell>
          <cell r="C7974" t="str">
            <v>M2</v>
          </cell>
          <cell r="D7974">
            <v>133.83000000000001</v>
          </cell>
        </row>
        <row r="7975">
          <cell r="A7975">
            <v>91094</v>
          </cell>
          <cell r="B7975" t="str">
            <v>EXECUÇÃO DE REVESTIMENTO DE CONCRETO PROJETADO COM ESPESSURA DE 7 CM, ARMADO COM FIBRAS DE AÇO, INCLINAÇÃO MENOR QUE 90°, APLICAÇÃO DESCONTÍNUA, UTILIZANDO EQUIPAMENTO DE PROJEÇÃO COM 6 M³/H DE CAPACIDADE. AF_01/2016</v>
          </cell>
          <cell r="C7975" t="str">
            <v>M2</v>
          </cell>
          <cell r="D7975">
            <v>119.96</v>
          </cell>
        </row>
        <row r="7976">
          <cell r="A7976">
            <v>91095</v>
          </cell>
          <cell r="B7976" t="str">
            <v>EXECUÇÃO DE REVESTIMENTO DE CONCRETO PROJETADO COM ESPESSURA DE 10 CM, ARMADO COM FIBRAS DE AÇO, INCLINAÇÃO MENOR QUE 90°, APLICAÇÃO DESCONTÍNUA, UTILIZANDO EQUIPAMENTO DE PROJEÇÃO COM 6 M³/H DE CAPACIDADE. AF_01/2016</v>
          </cell>
          <cell r="C7976" t="str">
            <v>M2</v>
          </cell>
          <cell r="D7976">
            <v>141.46</v>
          </cell>
        </row>
        <row r="7977">
          <cell r="A7977">
            <v>91096</v>
          </cell>
          <cell r="B7977" t="str">
            <v>EXECUÇÃO DE REVESTIMENTO DE CONCRETO PROJETADO COM ESPESSURA DE 7 CM, ARMADO COM FIBRAS DE AÇO, INCLINAÇÃO DE 90°, APLICAÇÃO DESCONTÍNUA, UTILIZANDO EQUIPAMENTO DE PROJEÇÃO COM 6 M³/H DE CAPACIDADE. AF_01/2016</v>
          </cell>
          <cell r="C7977" t="str">
            <v>M2</v>
          </cell>
          <cell r="D7977">
            <v>122.02</v>
          </cell>
        </row>
        <row r="7978">
          <cell r="A7978">
            <v>91097</v>
          </cell>
          <cell r="B7978" t="str">
            <v>EXECUÇÃO DE REVESTIMENTO DE CONCRETO PROJETADO COM ESPESSURA DE 10 CM, ARMADO COM FIBRAS DE AÇO, INCLINAÇÃO DE 90°, APLICAÇÃO DESCONTÍNUA, UTILIZANDO EQUIPAMENTO DE PROJEÇÃO COM 6 M³/H DE CAPACIDADE. AF_01/2016</v>
          </cell>
          <cell r="C7978" t="str">
            <v>M2</v>
          </cell>
          <cell r="D7978">
            <v>143.38999999999999</v>
          </cell>
        </row>
        <row r="7979">
          <cell r="A7979">
            <v>91098</v>
          </cell>
          <cell r="B7979" t="str">
            <v>EXECUÇÃO DE REVESTIMENTO DE CONCRETO PROJETADO COM ESPESSURA DE 7 CM, ARMADO COM FIBRAS DE AÇO, INCLINAÇÃO MENOR QUE 90°, APLICAÇÃO DESCONTÍNUA, UTILIZANDO EQUIPAMENTO DE PROJEÇÃO COM 3 M³/H DE CAPACIDADE. AF_01/2016</v>
          </cell>
          <cell r="C7979" t="str">
            <v>M2</v>
          </cell>
          <cell r="D7979">
            <v>130.96</v>
          </cell>
        </row>
        <row r="7980">
          <cell r="A7980">
            <v>91099</v>
          </cell>
          <cell r="B7980" t="str">
            <v>EXECUÇÃO DE REVESTIMENTO DE CONCRETO PROJETADO COM ESPESSURA DE 10 CM, ARMADO COM FIBRAS DE AÇO, INCLINAÇÃO MENOR QUE 90°, APLICAÇÃO DESCONTÍNUA, UTILIZANDO EQUIPAMENTO DE PROJEÇÃO COM 3 M³/H DE CAPACIDADE. AF_01/2016</v>
          </cell>
          <cell r="C7980" t="str">
            <v>M2</v>
          </cell>
          <cell r="D7980">
            <v>153.43</v>
          </cell>
        </row>
        <row r="7981">
          <cell r="A7981">
            <v>91100</v>
          </cell>
          <cell r="B7981" t="str">
            <v>EXECUÇÃO DE REVESTIMENTO DE CONCRETO PROJETADO COM ESPESSURA DE 7 CM, ARMADO COM FIBRAS DE AÇO, INCLINAÇÃO DE 90°, APLICAÇÃO DESCONTÍNUA, UTILIZANDO EQUIPAMENTO DE PROJEÇÃO COM 3 M³/H DE CAPACIDADE. AF_01/2016</v>
          </cell>
          <cell r="C7981" t="str">
            <v>M2</v>
          </cell>
          <cell r="D7981">
            <v>136.63</v>
          </cell>
        </row>
        <row r="7982">
          <cell r="A7982">
            <v>91101</v>
          </cell>
          <cell r="B7982" t="str">
            <v>EXECUÇÃO DE REVESTIMENTO DE CONCRETO PROJETADO COM ESPESSURA DE 10 CM, ARMADO COM FIBRAS DE AÇO, INCLINAÇÃO DE 90°, APLICAÇÃO DESCONTÍNUA, UTILIZANDO EQUIPAMENTO DE PROJEÇÃO COM 3 M³/H DE CAPACIDADE. AF_01/2016</v>
          </cell>
          <cell r="C7982" t="str">
            <v>M2</v>
          </cell>
          <cell r="D7982">
            <v>159.01</v>
          </cell>
        </row>
        <row r="7983">
          <cell r="A7983">
            <v>91104</v>
          </cell>
          <cell r="B7983" t="str">
            <v>TRANSPORTE HORIZONTAL, TUBOS DE PVC SOLDÁVEL COM DIÂMETRO MENOR OU IGUAL A 60 MM, MANUAL, 30M. AF_06/2015</v>
          </cell>
          <cell r="C7983" t="str">
            <v>M</v>
          </cell>
          <cell r="D7983">
            <v>0.05</v>
          </cell>
        </row>
        <row r="7984">
          <cell r="A7984">
            <v>91105</v>
          </cell>
          <cell r="B7984" t="str">
            <v>TRANSPORTE HORIZONTAL, TUBOS DE PVC SOLDÁVEL COM DIÂMETRO MAIOR QUE 60 MM E MENOR OU IGUAL A 85 MM, MANUAL, 30M. AF_06/2015</v>
          </cell>
          <cell r="C7984" t="str">
            <v>M</v>
          </cell>
          <cell r="D7984">
            <v>0.13</v>
          </cell>
        </row>
        <row r="7985">
          <cell r="A7985">
            <v>91106</v>
          </cell>
          <cell r="B7985" t="str">
            <v>TRANSPORTE HORIZONTAL, TUBOS DE PVC SÉRIE NORMAL - ESGOTO PREDIAL, OU REFORÇADO PARA ESGOTO OU ÁGUAS PLUVIAIS PREDIAL, COM DIÂMETRO MENOR OU IGUAL A 75 MM, MANUAL, 30M. AF_06/2015</v>
          </cell>
          <cell r="C7985" t="str">
            <v>M</v>
          </cell>
          <cell r="D7985">
            <v>0.05</v>
          </cell>
        </row>
        <row r="7986">
          <cell r="A7986">
            <v>91107</v>
          </cell>
          <cell r="B7986" t="str">
            <v>TRANSPORTE HORIZONTAL, TUBOS DE PVC SÉRIE NORMAL - ESGOTO PREDIAL, OU REFORÇADO PARA ESGOTO OU ÁGUAS PLUVIAIS PREDIAL, COM DIÂMETRO MAIOR QUE 75 MM E MENOR OU IGUAL A 100 MM, MANUAL, 30M. AF_06/2015</v>
          </cell>
          <cell r="C7986" t="str">
            <v>M</v>
          </cell>
          <cell r="D7986">
            <v>0.06</v>
          </cell>
        </row>
        <row r="7987">
          <cell r="A7987">
            <v>91108</v>
          </cell>
          <cell r="B7987" t="str">
            <v>TRANSPORTE HORIZONTAL, TUBOS DE PVC SÉRIE NORMAL - ESGOTO PREDIAL, OU REFORÇADO PARA ESGOTO OU ÁGUAS PLUVIAIS PREDIAL, COM DIÂMETRO MAIOR QUE 100 MM E MENOR OU IGUAL A 150 MM, MANUAL, 30M. AF_06/2015</v>
          </cell>
          <cell r="C7987" t="str">
            <v>M</v>
          </cell>
          <cell r="D7987">
            <v>0.13</v>
          </cell>
        </row>
        <row r="7988">
          <cell r="A7988">
            <v>91109</v>
          </cell>
          <cell r="B7988" t="str">
            <v>TRANSPORTE HORIZONTAL, TUBOS DE CPVC COM DIÂMETRO MENOR OU IGUAL A 54 MM, MANUAL, 30M. AF_06/2015</v>
          </cell>
          <cell r="C7988" t="str">
            <v>M</v>
          </cell>
          <cell r="D7988">
            <v>0.1</v>
          </cell>
        </row>
        <row r="7989">
          <cell r="A7989">
            <v>91110</v>
          </cell>
          <cell r="B7989" t="str">
            <v>TRANSPORTE HORIZONTAL, TUBOS DE CPVC COM DIÂMETRO MAIOR QUE 54 MM E MENOR OU IGUAL A 73 MM, MANUAL, 30M. AF_06/2015</v>
          </cell>
          <cell r="C7989" t="str">
            <v>M</v>
          </cell>
          <cell r="D7989">
            <v>0.13</v>
          </cell>
        </row>
        <row r="7990">
          <cell r="A7990">
            <v>91111</v>
          </cell>
          <cell r="B7990" t="str">
            <v>TRANSPORTE HORIZONTAL, TUBOS DE CPVC COM DIÂMETRO MAIOR QUE 73 MM E MENOR OU IGUAL A 89 MM, MANUAL, 30M. AF_06/2015</v>
          </cell>
          <cell r="C7990" t="str">
            <v>M</v>
          </cell>
          <cell r="D7990">
            <v>0.18</v>
          </cell>
        </row>
        <row r="7991">
          <cell r="A7991">
            <v>91112</v>
          </cell>
          <cell r="B7991" t="str">
            <v>TRANSPORTE HORIZONTAL, TUBOS DE PPR - PN 12 OU PN 25 COM DIÂMETRO MENOR OU IGUAL A 50 MM, MANUAL, 30M. AF_06/2015</v>
          </cell>
          <cell r="C7991" t="str">
            <v>M</v>
          </cell>
          <cell r="D7991">
            <v>0.1</v>
          </cell>
        </row>
        <row r="7992">
          <cell r="A7992">
            <v>91113</v>
          </cell>
          <cell r="B7992" t="str">
            <v>TRANSPORTE HORIZONTAL, TUBOS DE PPR - PN 12 OU PN 25 COM DIÂMETRO MAIOR QUE 50 MM E MENOR OU IGUAL A 75 MM, MANUAL, 30M. AF_06/2015</v>
          </cell>
          <cell r="C7992" t="str">
            <v>M</v>
          </cell>
          <cell r="D7992">
            <v>0.2</v>
          </cell>
        </row>
        <row r="7993">
          <cell r="A7993">
            <v>91114</v>
          </cell>
          <cell r="B7993" t="str">
            <v>TRANSPORTE HORIZONTAL, TUBOS DE PPR - PN 12 OU PN 25 COM DIÂMETRO MAIOR QUE 75 MM E MENOR OU IGUAL A 110 MM, MANUAL, 30M. AF_06/2015</v>
          </cell>
          <cell r="C7993" t="str">
            <v>M</v>
          </cell>
          <cell r="D7993">
            <v>0.38</v>
          </cell>
        </row>
        <row r="7994">
          <cell r="A7994">
            <v>91115</v>
          </cell>
          <cell r="B7994" t="str">
            <v>TRANSPORTE HORIZONTAL, TUBOS DE COBRE - CLASSE E, COM DIÂMETRO MENOR OU IGUAL A 42 MM, MANUAL, 30M. AF_06/2015</v>
          </cell>
          <cell r="C7994" t="str">
            <v>M</v>
          </cell>
          <cell r="D7994">
            <v>0.06</v>
          </cell>
        </row>
        <row r="7995">
          <cell r="A7995">
            <v>91116</v>
          </cell>
          <cell r="B7995" t="str">
            <v>TRANSPORTE HORIZONTAL, TUBOS DE COBRE - CLASSE E, COM DIÂMETRO MAIOR QUE 42 MM E MENOR OU IGUAL A 66 MM, MANUAL, 30M. AF_06/2015</v>
          </cell>
          <cell r="C7995" t="str">
            <v>M</v>
          </cell>
          <cell r="D7995">
            <v>0.1</v>
          </cell>
        </row>
        <row r="7996">
          <cell r="A7996">
            <v>91117</v>
          </cell>
          <cell r="B7996" t="str">
            <v>TRANSPORTE HORIZONTAL, TUBOS DE COBRE - CLASSE E, COM DIÂMETRO MAIOR QUE 66 MM E MENOR OU IGUAL A 104 MM, MANUAL, 30M. AF_06/2015</v>
          </cell>
          <cell r="C7996" t="str">
            <v>M</v>
          </cell>
          <cell r="D7996">
            <v>0.16</v>
          </cell>
        </row>
        <row r="7997">
          <cell r="A7997">
            <v>91118</v>
          </cell>
          <cell r="B7997" t="str">
            <v>TRANSPORTE HORIZONTAL, TUBOS DE AÇO CARBONO LEVE OU MÉDIO, PRETO OU GALVANIZADO, COM DIÂMETRO MENOR OU IGUAL A 25 MM, MANUAL, 30M. AF_06/2015</v>
          </cell>
          <cell r="C7997" t="str">
            <v>M</v>
          </cell>
          <cell r="D7997">
            <v>0.13</v>
          </cell>
        </row>
        <row r="7998">
          <cell r="A7998">
            <v>91119</v>
          </cell>
          <cell r="B7998" t="str">
            <v>TRANSPORTE HORIZONTAL, TUBOS DE AÇO CARBONO LEVE OU MÉDIO, PRETO OU GALVANIZADO, COM DIÂMETRO MAIOR QUE 25 MM E MENOR OU IGUAL A 40 MM, MANUAL, 30M. AF_06/2015</v>
          </cell>
          <cell r="C7998" t="str">
            <v>M</v>
          </cell>
          <cell r="D7998">
            <v>0.25</v>
          </cell>
        </row>
        <row r="7999">
          <cell r="A7999">
            <v>91120</v>
          </cell>
          <cell r="B7999" t="str">
            <v>TRANSPORTE HORIZONTAL, TUBOS DE AÇO CARBONO LEVE OU MÉDIO, PRETO OU GALVANIZADO, COM DIÂMETRO MAIOR QUE 40 MM E MENOR OU IGUAL A 65 MM, MANUAL, 30M. AF_06/2015</v>
          </cell>
          <cell r="C7999" t="str">
            <v>M</v>
          </cell>
          <cell r="D7999">
            <v>0.38</v>
          </cell>
        </row>
        <row r="8000">
          <cell r="A8000">
            <v>91121</v>
          </cell>
          <cell r="B8000" t="str">
            <v>TRANSPORTE HORIZONTAL, TUBOS DE AÇO CARBONO LEVE OU MÉDIO, PRETO OU GALVANIZADO, COM DIÂMETRO MAIOR QUE 65 MM E MENOR OU IGUAL A 90 MM, MANUAL, 30M. AF_06/2015</v>
          </cell>
          <cell r="C8000" t="str">
            <v>M</v>
          </cell>
          <cell r="D8000">
            <v>0.64</v>
          </cell>
        </row>
        <row r="8001">
          <cell r="A8001">
            <v>91122</v>
          </cell>
          <cell r="B8001" t="str">
            <v>TRANSPORTE HORIZONTAL, TUBOS DE AÇO CARBONO LEVE OU MÉDIO, PRETO OU GALVANIZADO, COM DIÂMETRO MAIOR QUE 90 MM E MENOR OU IGUAL A 125 MM, MANUAL, 30M. AF_06/2015</v>
          </cell>
          <cell r="C8001" t="str">
            <v>M</v>
          </cell>
          <cell r="D8001">
            <v>0.9</v>
          </cell>
        </row>
        <row r="8002">
          <cell r="A8002">
            <v>91123</v>
          </cell>
          <cell r="B8002" t="str">
            <v>TRANSPORTE HORIZONTAL, TUBOS DE AÇO CARBONO LEVE OU MÉDIO, PRETO OU GALVANIZADO, COM DIÂMETRO MAIOR QUE 125 MM E MENOR OU IGUAL A 150 MM, MANUAL, 30M. AF_06/2015</v>
          </cell>
          <cell r="C8002" t="str">
            <v>M</v>
          </cell>
          <cell r="D8002">
            <v>1.1599999999999999</v>
          </cell>
        </row>
        <row r="8003">
          <cell r="A8003">
            <v>91124</v>
          </cell>
          <cell r="B8003" t="str">
            <v>TRANSPORTE HORIZONTAL, MADEIRA, MANUAL, 30M. AF_06/2015</v>
          </cell>
          <cell r="C8003" t="str">
            <v>M3</v>
          </cell>
          <cell r="D8003">
            <v>59.71</v>
          </cell>
        </row>
        <row r="8004">
          <cell r="A8004">
            <v>91125</v>
          </cell>
          <cell r="B8004" t="str">
            <v>TRANSPORTE HORIZONTAL, VERGALHÕES DE AÇO, MANUAL, 30M. AF_06/2015</v>
          </cell>
          <cell r="C8004" t="str">
            <v>KG</v>
          </cell>
          <cell r="D8004">
            <v>7.0000000000000007E-2</v>
          </cell>
        </row>
        <row r="8005">
          <cell r="A8005">
            <v>91128</v>
          </cell>
          <cell r="B8005" t="str">
            <v>TRANSPORTE HORIZONTAL, LATA DE 18 L, MANIPULADOR TELESCÓPICO, 30M. AF_06/2014</v>
          </cell>
          <cell r="C8005" t="str">
            <v>18L</v>
          </cell>
          <cell r="D8005">
            <v>0.13</v>
          </cell>
        </row>
        <row r="8006">
          <cell r="A8006">
            <v>91129</v>
          </cell>
          <cell r="B8006" t="str">
            <v>TRANSPORTE HORIZONTAL, LATA DE 18 L, MANIPULADOR TELESCÓPICO, 50M. AF_06/2014</v>
          </cell>
          <cell r="C8006" t="str">
            <v>18L</v>
          </cell>
          <cell r="D8006">
            <v>0.19</v>
          </cell>
        </row>
        <row r="8007">
          <cell r="A8007">
            <v>91130</v>
          </cell>
          <cell r="B8007" t="str">
            <v>TRANSPORTE HORIZONTAL, LATA DE 18 L, MANIPULADOR TELESCÓPICO, 75M. AF_06/2014</v>
          </cell>
          <cell r="C8007" t="str">
            <v>18L</v>
          </cell>
          <cell r="D8007">
            <v>0.27</v>
          </cell>
        </row>
        <row r="8008">
          <cell r="A8008">
            <v>91132</v>
          </cell>
          <cell r="B8008" t="str">
            <v>TRANSPORTE HORIZONTAL, LATA DE 18 L, MANIPULADOR TELESCÓPICO, 100M. AF_06/2014</v>
          </cell>
          <cell r="C8008" t="str">
            <v>18L</v>
          </cell>
          <cell r="D8008">
            <v>0.36</v>
          </cell>
        </row>
        <row r="8009">
          <cell r="A8009">
            <v>91134</v>
          </cell>
          <cell r="B8009" t="str">
            <v>TRANSPORTE HORIZONTAL, PÁLETE DE SACOS, MANIPULADOR TELESCÓPICO, 30M. AF_06/2014</v>
          </cell>
          <cell r="C8009" t="str">
            <v>T</v>
          </cell>
          <cell r="D8009">
            <v>2.1800000000000002</v>
          </cell>
        </row>
        <row r="8010">
          <cell r="A8010">
            <v>91135</v>
          </cell>
          <cell r="B8010" t="str">
            <v>TRANSPORTE HORIZONTAL, PÁLETE DE SACOS, MANIPULADOR TELESCÓPICO, 50M. AF_06/2014</v>
          </cell>
          <cell r="C8010" t="str">
            <v>T</v>
          </cell>
          <cell r="D8010">
            <v>3.92</v>
          </cell>
        </row>
        <row r="8011">
          <cell r="A8011">
            <v>91136</v>
          </cell>
          <cell r="B8011" t="str">
            <v>TRANSPORTE HORIZONTAL, PÁLETE DE SACOS, MANIPULADOR TELESCÓPICO, 75M. AF_06/2014</v>
          </cell>
          <cell r="C8011" t="str">
            <v>T</v>
          </cell>
          <cell r="D8011">
            <v>5.66</v>
          </cell>
        </row>
        <row r="8012">
          <cell r="A8012">
            <v>91137</v>
          </cell>
          <cell r="B8012" t="str">
            <v>TRANSPORTE HORIZONTAL, PÁLETE DE SACOS, MANIPULADOR TELESCÓPICO, 100M. AF_06/2014</v>
          </cell>
          <cell r="C8012" t="str">
            <v>T</v>
          </cell>
          <cell r="D8012">
            <v>7.4</v>
          </cell>
        </row>
        <row r="8013">
          <cell r="A8013">
            <v>91138</v>
          </cell>
          <cell r="B8013" t="str">
            <v>TRANSPORTE HORIZONTAL, BLOCOS VAZADOS DE CONCRETO 19X19X39 CM, MANIPULADOR TELESCÓPICO, 30M. AF_06/2014</v>
          </cell>
          <cell r="C8013" t="str">
            <v>MIL</v>
          </cell>
          <cell r="D8013">
            <v>74.09</v>
          </cell>
        </row>
        <row r="8014">
          <cell r="A8014">
            <v>91139</v>
          </cell>
          <cell r="B8014" t="str">
            <v>TRANSPORTE HORIZONTAL, BLOCOS CERÂMICOS FURADOS NA VERTICAL 19X19X39 CM, MANIPULADOR TELESCÓPICO, 30M. AF_06/2014</v>
          </cell>
          <cell r="C8014" t="str">
            <v>MIL</v>
          </cell>
          <cell r="D8014">
            <v>39.33</v>
          </cell>
        </row>
        <row r="8015">
          <cell r="A8015">
            <v>91140</v>
          </cell>
          <cell r="B8015" t="str">
            <v>TRANSPORTE HORIZONTAL, BLOCOS CERÂMICOS FURADOS NA HORIZONTAL 9X19X19 CM, MANIPULADOR TELESCÓPICO, 30M. AF_06/2014</v>
          </cell>
          <cell r="C8015" t="str">
            <v>MIL</v>
          </cell>
          <cell r="D8015">
            <v>17.37</v>
          </cell>
        </row>
        <row r="8016">
          <cell r="A8016">
            <v>91141</v>
          </cell>
          <cell r="B8016" t="str">
            <v>TRANSPORTE HORIZONTAL, BLOCOS VAZADOS DE CONCRETO 19X19X39 CM, MANIPULADOR TELESCÓPICO, 50M. AF_06/2014</v>
          </cell>
          <cell r="C8016" t="str">
            <v>MIL</v>
          </cell>
          <cell r="D8016">
            <v>113.42</v>
          </cell>
        </row>
        <row r="8017">
          <cell r="A8017">
            <v>91142</v>
          </cell>
          <cell r="B8017" t="str">
            <v>TRANSPORTE HORIZONTAL, BLOCOS CERÂMICOS FURADOS NA VERTICAL 19X19X39 CM, MANIPULADOR TELESCÓPICO, 50M. AF_06/2014</v>
          </cell>
          <cell r="C8017" t="str">
            <v>MIL</v>
          </cell>
          <cell r="D8017">
            <v>74.09</v>
          </cell>
        </row>
        <row r="8018">
          <cell r="A8018">
            <v>91143</v>
          </cell>
          <cell r="B8018" t="str">
            <v>TRANSPORTE HORIZONTAL, BLOCOS CERÂMICOS FURADOS NA HORIZONTAL 9X19X19 CM, MANIPULADOR TELESCÓPICO, 50M. AF_06/2014</v>
          </cell>
          <cell r="C8018" t="str">
            <v>MIL</v>
          </cell>
          <cell r="D8018">
            <v>17.37</v>
          </cell>
        </row>
        <row r="8019">
          <cell r="A8019">
            <v>91144</v>
          </cell>
          <cell r="B8019" t="str">
            <v>TRANSPORTE HORIZONTAL, BLOCOS VAZADOS DE CONCRETO 19X19X39 CM, MANIPULADOR TELESCÓPICO, 75M. AF_06/2014</v>
          </cell>
          <cell r="C8019" t="str">
            <v>MIL</v>
          </cell>
          <cell r="D8019">
            <v>152.76</v>
          </cell>
        </row>
        <row r="8020">
          <cell r="A8020">
            <v>91145</v>
          </cell>
          <cell r="B8020" t="str">
            <v>TRANSPORTE HORIZONTAL, BLOCOS CERÂMICOS FURADOS NA VERTICAL 19X19X39 CM, MANIPULADOR TELESCÓPICO, 75M. AF_06/2014</v>
          </cell>
          <cell r="C8020" t="str">
            <v>MIL</v>
          </cell>
          <cell r="D8020">
            <v>113.42</v>
          </cell>
        </row>
        <row r="8021">
          <cell r="A8021">
            <v>91146</v>
          </cell>
          <cell r="B8021" t="str">
            <v>TRANSPORTE HORIZONTAL, BLOCOS CERÂMICOS FURADOS NA HORIZONTAL 9X19X19 CM, MANIPULADOR TELESCÓPICO, 75M. AF_06/2014</v>
          </cell>
          <cell r="C8021" t="str">
            <v>MIL</v>
          </cell>
          <cell r="D8021">
            <v>21.95</v>
          </cell>
        </row>
        <row r="8022">
          <cell r="A8022">
            <v>91147</v>
          </cell>
          <cell r="B8022" t="str">
            <v>TRANSPORTE HORIZONTAL, BLOCOS VAZADOS DE CONCRETO 19X19X39 CM, MANIPULADOR TELESCÓPICO, 100M. AF_06/2014</v>
          </cell>
          <cell r="C8022" t="str">
            <v>MIL</v>
          </cell>
          <cell r="D8022">
            <v>209.47</v>
          </cell>
        </row>
        <row r="8023">
          <cell r="A8023">
            <v>91148</v>
          </cell>
          <cell r="B8023" t="str">
            <v>TRANSPORTE HORIZONTAL, BLOCOS CERÂMICOS FURADOS NA VERTICAL 19X19X39 CM, MANIPULADOR TELESCÓPICO, 100M. AF_06/2014</v>
          </cell>
          <cell r="C8023" t="str">
            <v>MIL</v>
          </cell>
          <cell r="D8023">
            <v>135.38</v>
          </cell>
        </row>
        <row r="8024">
          <cell r="A8024">
            <v>91149</v>
          </cell>
          <cell r="B8024" t="str">
            <v>TRANSPORTE HORIZONTAL, BLOCOS CERÂMICOS FURADOS NA HORIZONTAL 9X19X19 CM, MANIPULADOR TELESCÓPICO, 100M. AF_06/2014</v>
          </cell>
          <cell r="C8024" t="str">
            <v>MIL</v>
          </cell>
          <cell r="D8024">
            <v>34.75</v>
          </cell>
        </row>
        <row r="8025">
          <cell r="A8025">
            <v>91166</v>
          </cell>
          <cell r="B8025" t="str">
            <v>FIXAÇÃO DE TUBOS HORIZONTAIS DE PEX DIAMETROS IGUAIS OU INFERIORES A 40 MM COM ABRAÇADEIRA PLÁSTICA 390 MM, FIXADA EM LAJE. AF_05/2015</v>
          </cell>
          <cell r="C8025" t="str">
            <v>M</v>
          </cell>
          <cell r="D8025">
            <v>3</v>
          </cell>
        </row>
        <row r="8026">
          <cell r="A8026">
            <v>91167</v>
          </cell>
          <cell r="B8026" t="str">
            <v>FIXAÇÃO DE TUBOS HORIZONTAIS DE PPR DIÂMETROS MENORES OU IGUAIS A 40 MM COM ABRAÇADEIRA METÁLICA RÍGIDA TIPO D 1/2", FIXADA EM PERFILADO EM LAJE. AF_05/2015</v>
          </cell>
          <cell r="C8026" t="str">
            <v>M</v>
          </cell>
          <cell r="D8026">
            <v>7.45</v>
          </cell>
        </row>
        <row r="8027">
          <cell r="A8027">
            <v>91168</v>
          </cell>
          <cell r="B8027" t="str">
            <v>FIXAÇÃO DE TUBOS HORIZONTAIS DE PPR DIÂMETROS MAIORES QUE 40 MM E MENORES OU IGUAIS A 75 MM COM ABRAÇADEIRA METÁLICA RÍGIDA TIPO D 1 1/2", FIXADA EM PERFILADO EM LAJE. AF_05/2015</v>
          </cell>
          <cell r="C8027" t="str">
            <v>M</v>
          </cell>
          <cell r="D8027">
            <v>5.62</v>
          </cell>
        </row>
        <row r="8028">
          <cell r="A8028">
            <v>91169</v>
          </cell>
          <cell r="B8028" t="str">
            <v>FIXAÇÃO DE TUBOS HORIZONTAIS DE PPR DIÂMETROS MAIORES QUE 75 MM COM ABRAÇADEIRA METÁLICA RÍGIDA TIPO D 3", FIXADA EM PERFILADO EM LAJE. AF_05/2015</v>
          </cell>
          <cell r="C8028" t="str">
            <v>M</v>
          </cell>
          <cell r="D8028">
            <v>6.67</v>
          </cell>
        </row>
        <row r="8029">
          <cell r="A8029">
            <v>91170</v>
          </cell>
          <cell r="B8029" t="str">
            <v>FIXAÇÃO DE TUBOS HORIZONTAIS DE PVC, CPVC OU COBRE DIÂMETROS MENORES OU IGUAIS A 40 MM OU ELETROCALHAS ATÉ 150MM DE LARGURA, COM ABRAÇADEIRA METÁLICA RÍGIDA TIPO D 1/2, FIXADA EM PERFILADO EM LAJE. AF_05/2015</v>
          </cell>
          <cell r="C8029" t="str">
            <v>M</v>
          </cell>
          <cell r="D8029">
            <v>1.91</v>
          </cell>
        </row>
        <row r="8030">
          <cell r="A8030">
            <v>91171</v>
          </cell>
          <cell r="B8030" t="str">
            <v>FIXAÇÃO DE TUBOS HORIZONTAIS DE PVC, CPVC OU COBRE DIÂMETROS MAIORES QUE 40 MM E MENORES OU IGUAIS A 75 MM COM ABRAÇADEIRA METÁLICA RÍGIDA TIPO D 1 1/2", FIXADA EM PERFILADO EM LAJE. AF_05/2015</v>
          </cell>
          <cell r="C8030" t="str">
            <v>M</v>
          </cell>
          <cell r="D8030">
            <v>2.39</v>
          </cell>
        </row>
        <row r="8031">
          <cell r="A8031">
            <v>91172</v>
          </cell>
          <cell r="B8031" t="str">
            <v>FIXAÇÃO DE TUBOS HORIZONTAIS DE PVC, CPVC OU COBRE DIÂMETROS MAIORES QUE 75 MM COM ABRAÇADEIRA METÁLICA RÍGIDA TIPO D 3", FIXADA EM PERFILADO EM LAJE. AF_05/2015</v>
          </cell>
          <cell r="C8031" t="str">
            <v>M</v>
          </cell>
          <cell r="D8031">
            <v>3.52</v>
          </cell>
        </row>
        <row r="8032">
          <cell r="A8032">
            <v>91173</v>
          </cell>
          <cell r="B8032" t="str">
            <v>FIXAÇÃO DE TUBOS VERTICAIS DE PPR DIÂMETROS MENORES OU IGUAIS A 40 MM COM ABRAÇADEIRA METÁLICA RÍGIDA TIPO D 1/2", FIXADA EM PERFILADO EM ALVENARIA. AF_05/2015</v>
          </cell>
          <cell r="C8032" t="str">
            <v>M</v>
          </cell>
          <cell r="D8032">
            <v>0.97</v>
          </cell>
        </row>
        <row r="8033">
          <cell r="A8033">
            <v>91174</v>
          </cell>
          <cell r="B8033" t="str">
            <v>FIXAÇÃO DE TUBOS VERTICAIS DE PPR DIÂMETROS MAIORES QUE 40 MM E MENORES OU IGUAIS A 75 MM COM ABRAÇADEIRA METÁLICA RÍGIDA TIPO D 1 1/2", FIXADA EM PERFILADO EM ALVENARIA. AF_05/2015</v>
          </cell>
          <cell r="C8033" t="str">
            <v>M</v>
          </cell>
          <cell r="D8033">
            <v>1.88</v>
          </cell>
        </row>
        <row r="8034">
          <cell r="A8034">
            <v>91175</v>
          </cell>
          <cell r="B8034" t="str">
            <v>FIXAÇÃO DE TUBOS VERTICAIS DE PPR DIÂMETROS MAIORES QUE 75 MM COM ABRAÇADEIRA METÁLICA RÍGIDA TIPO D 3", FIXADA EM PERFILADO EM ALVENARIA. AF_05/2015</v>
          </cell>
          <cell r="C8034" t="str">
            <v>M</v>
          </cell>
          <cell r="D8034">
            <v>3.09</v>
          </cell>
        </row>
        <row r="8035">
          <cell r="A8035">
            <v>91176</v>
          </cell>
          <cell r="B8035" t="str">
            <v>FIXAÇÃO DE TUBOS HORIZONTAIS DE PPR DIÂMETROS MENORES OU IGUAIS A 40 MM COM ABRAÇADEIRA METÁLICA RÍGIDA TIPO  D  1/2" , FIXADA DIRETAMENTE NA LAJE. AF_05/2015</v>
          </cell>
          <cell r="C8035" t="str">
            <v>M</v>
          </cell>
          <cell r="D8035">
            <v>28.45</v>
          </cell>
        </row>
        <row r="8036">
          <cell r="A8036">
            <v>91177</v>
          </cell>
          <cell r="B8036" t="str">
            <v>FIXAÇÃO DE TUBOS HORIZONTAIS DE PPR DIÂMETROS MAIORES QUE 40 MM E MENORES OU IGUAIS A 75 MM COM ABRAÇADEIRA METÁLICA RÍGIDA TIPO  D  1 1/2" , FIXADA DIRETAMENTE NA LAJE. AF_05/2015</v>
          </cell>
          <cell r="C8036" t="str">
            <v>M</v>
          </cell>
          <cell r="D8036">
            <v>12.85</v>
          </cell>
        </row>
        <row r="8037">
          <cell r="A8037">
            <v>91178</v>
          </cell>
          <cell r="B8037" t="str">
            <v>FIXAÇÃO DE TUBOS HORIZONTAIS DE PPR DIÂMETROS MAIORES QUE 75 MM COM ABRAÇADEIRA METÁLICA RÍGIDA TIPO  D  3" , FIXADA DIRETAMENTE NA LAJE. AF_05/2015</v>
          </cell>
          <cell r="C8037" t="str">
            <v>M</v>
          </cell>
          <cell r="D8037">
            <v>12.6</v>
          </cell>
        </row>
        <row r="8038">
          <cell r="A8038">
            <v>91179</v>
          </cell>
          <cell r="B8038" t="str">
            <v>FIXAÇÃO DE TUBOS HORIZONTAIS DE PVC, CPVC OU COBRE DIÂMETROS MENORES OU IGUAIS A 40 MM COM ABRAÇADEIRA METÁLICA RÍGIDA TIPO  D  1/2" , FIXADA DIRETAMENTE NA LAJE. AF_05/2015</v>
          </cell>
          <cell r="C8038" t="str">
            <v>M</v>
          </cell>
          <cell r="D8038">
            <v>7.28</v>
          </cell>
        </row>
        <row r="8039">
          <cell r="A8039">
            <v>91180</v>
          </cell>
          <cell r="B8039" t="str">
            <v>FIXAÇÃO DE TUBOS HORIZONTAIS DE PVC, CPVC OU COBRE DIÂMETROS MAIORES QUE 40 MM E MENORES OU IGUAIS A 75 MM COM ABRAÇADEIRA METÁLICA RÍGIDA TIPO D 1 1/2, FIXADA DIRETAMENTE NA LAJE. AF_05/2015</v>
          </cell>
          <cell r="C8039" t="str">
            <v>M</v>
          </cell>
          <cell r="D8039">
            <v>5.81</v>
          </cell>
        </row>
        <row r="8040">
          <cell r="A8040">
            <v>91181</v>
          </cell>
          <cell r="B8040" t="str">
            <v>FIXAÇÃO DE TUBOS HORIZONTAIS DE PVC, CPVC OU COBRE DIÂMETROS MAIORES QUE 75 MM COM ABRAÇADEIRA METÁLICA RÍGIDA TIPO  D  3" , FIXADA DIRETAMENTE NA LAJE. AF_05/2015</v>
          </cell>
          <cell r="C8040" t="str">
            <v>M</v>
          </cell>
          <cell r="D8040">
            <v>6.26</v>
          </cell>
        </row>
        <row r="8041">
          <cell r="A8041">
            <v>91182</v>
          </cell>
          <cell r="B8041" t="str">
            <v>FIXAÇÃO DE TUBOS HORIZONTAIS DE PPR DIÂMETROS MENORES OU IGUAIS A 40 MM COM ABRAÇADEIRA METÁLICA FLEXÍVEL 18 MM, FIXADA DIRETAMENTE NA LAJE. AF_05/2015</v>
          </cell>
          <cell r="C8041" t="str">
            <v>M</v>
          </cell>
          <cell r="D8041">
            <v>18.760000000000002</v>
          </cell>
        </row>
        <row r="8042">
          <cell r="A8042">
            <v>91183</v>
          </cell>
          <cell r="B8042" t="str">
            <v>FIXAÇÃO DE TUBOS HORIZONTAIS DE PPR DIÂMETROS MAIORES QUE 40 MM E MENORES OU IGUAIS A 75 MM COM ABRAÇADEIRA METÁLICA FLEXÍVEL 18 MM, FIXADA DIRETAMENTE NA LAJE. AF_05/2015</v>
          </cell>
          <cell r="C8042" t="str">
            <v>M</v>
          </cell>
          <cell r="D8042">
            <v>9.31</v>
          </cell>
        </row>
        <row r="8043">
          <cell r="A8043">
            <v>91184</v>
          </cell>
          <cell r="B8043" t="str">
            <v>FIXAÇÃO DE TUBOS HORIZONTAIS DE PPR DIÂMETROS MAIORES QUE 75 MM COM ABRAÇADEIRA METÁLICA FLEXÍVEL 18 MM, FIXADA DIRETAMENTE NA LAJE. AF_05/2015</v>
          </cell>
          <cell r="C8043" t="str">
            <v>M</v>
          </cell>
          <cell r="D8043">
            <v>8.74</v>
          </cell>
        </row>
        <row r="8044">
          <cell r="A8044">
            <v>91185</v>
          </cell>
          <cell r="B8044" t="str">
            <v>FIXAÇÃO DE TUBOS HORIZONTAIS DE PVC, CPVC OU COBRE DIÂMETROS MENORES OU IGUAIS A 40 MM COM ABRAÇADEIRA METÁLICA FLEXÍVEL 18 MM, FIXADA DIRETAMENTE NA LAJE. AF_05/2015</v>
          </cell>
          <cell r="C8044" t="str">
            <v>M</v>
          </cell>
          <cell r="D8044">
            <v>4.8</v>
          </cell>
        </row>
        <row r="8045">
          <cell r="A8045">
            <v>91186</v>
          </cell>
          <cell r="B8045" t="str">
            <v>FIXAÇÃO DE TUBOS HORIZONTAIS DE PVC, CPVC OU COBRE DIÂMETROS MAIORES QUE 40 MM E MENORES OU IGUAIS A 75 MM COM ABRAÇADEIRA METÁLICA FLEXÍVEL 18 MM, FIXADA DIRETAMENTE NA LAJE. AF_05/2015</v>
          </cell>
          <cell r="C8045" t="str">
            <v>M</v>
          </cell>
          <cell r="D8045">
            <v>3.98</v>
          </cell>
        </row>
        <row r="8046">
          <cell r="A8046">
            <v>91187</v>
          </cell>
          <cell r="B8046" t="str">
            <v>FIXAÇÃO DE TUBOS HORIZONTAIS DE PVC, CPVC OU COBRE DIÂMETROS MAIORES QUE 75 MM COM ABRAÇADEIRA METÁLICA FLEXÍVEL 18 MM, FIXADA DIRETAMENTE NA LAJE. AF_05/2015</v>
          </cell>
          <cell r="C8046" t="str">
            <v>M</v>
          </cell>
          <cell r="D8046">
            <v>4.5999999999999996</v>
          </cell>
        </row>
        <row r="8047">
          <cell r="A8047">
            <v>91188</v>
          </cell>
          <cell r="B8047" t="str">
            <v>CHUMBAMENTO PONTUAL DE ABERTURA EM LAJE COM PASSAGEM DE 1 TUBO DE DIAMETRO EQUIVALENTE IGUAL À  50 MM. AF_05/2015</v>
          </cell>
          <cell r="C8047" t="str">
            <v>UN</v>
          </cell>
          <cell r="D8047">
            <v>4.78</v>
          </cell>
        </row>
        <row r="8048">
          <cell r="A8048">
            <v>91189</v>
          </cell>
          <cell r="B8048" t="str">
            <v>CHUMBAMENTO PONTUAL DE ABERTURA EM LAJE COM PASSAGEM DE MAIS DE 1 TUBO DE  DIAMETRO EQUIVALENTE IGUAL À  50 MM. AF_05/2015</v>
          </cell>
          <cell r="C8048" t="str">
            <v>UN</v>
          </cell>
          <cell r="D8048">
            <v>31.84</v>
          </cell>
        </row>
        <row r="8049">
          <cell r="A8049">
            <v>91190</v>
          </cell>
          <cell r="B8049" t="str">
            <v>CHUMBAMENTO PONTUAL EM PASSAGEM DE TUBO COM DIÂMETRO MENOR OU IGUAL A 40 MM. AF_05/2015</v>
          </cell>
          <cell r="C8049" t="str">
            <v>UN</v>
          </cell>
          <cell r="D8049">
            <v>3.46</v>
          </cell>
        </row>
        <row r="8050">
          <cell r="A8050">
            <v>91191</v>
          </cell>
          <cell r="B8050" t="str">
            <v>CHUMBAMENTO PONTUAL EM PASSAGEM DE TUBO COM DIÂMETROS ENTRE 40 MM E 75 MM. AF_05/2015</v>
          </cell>
          <cell r="C8050" t="str">
            <v>UN</v>
          </cell>
          <cell r="D8050">
            <v>3.67</v>
          </cell>
        </row>
        <row r="8051">
          <cell r="A8051">
            <v>91192</v>
          </cell>
          <cell r="B8051" t="str">
            <v>CHUMBAMENTO PONTUAL EM PASSAGEM DE TUBO COM DIÂMETRO MAIOR QUE 75 MM. AF_05/2015</v>
          </cell>
          <cell r="C8051" t="str">
            <v>UN</v>
          </cell>
          <cell r="D8051">
            <v>4.07</v>
          </cell>
        </row>
        <row r="8052">
          <cell r="A8052">
            <v>91222</v>
          </cell>
          <cell r="B8052" t="str">
            <v>RASGO EM ALVENARIA PARA RAMAIS/ DISTRIBUIÇÃO COM DIÂMETROS MAIORES QUE 40 MM E MENORES OU IGUAIS A 75 MM. AF_05/2015</v>
          </cell>
          <cell r="C8052" t="str">
            <v>M</v>
          </cell>
          <cell r="D8052">
            <v>9.66</v>
          </cell>
        </row>
        <row r="8053">
          <cell r="A8053">
            <v>91273</v>
          </cell>
          <cell r="B8053" t="str">
            <v>PLACA VIBRATÓRIA REVERSÍVEL COM MOTOR 4 TEMPOS A GASOLINA, FORÇA CENTRÍFUGA DE 25 KN (2500 KGF), POTÊNCIA 5,5 CV - DEPRECIAÇÃO. AF_08/2015</v>
          </cell>
          <cell r="C8053" t="str">
            <v>H</v>
          </cell>
          <cell r="D8053">
            <v>0.55000000000000004</v>
          </cell>
        </row>
        <row r="8054">
          <cell r="A8054">
            <v>91274</v>
          </cell>
          <cell r="B8054" t="str">
            <v>PLACA VIBRATÓRIA REVERSÍVEL COM MOTOR 4 TEMPOS A GASOLINA, FORÇA CENTRÍFUGA DE 25 KN (2500 KGF), POTÊNCIA 5,5 CV - JUROS. AF_08/2015</v>
          </cell>
          <cell r="C8054" t="str">
            <v>H</v>
          </cell>
          <cell r="D8054">
            <v>0.14000000000000001</v>
          </cell>
        </row>
        <row r="8055">
          <cell r="A8055">
            <v>91275</v>
          </cell>
          <cell r="B8055" t="str">
            <v>PLACA VIBRATÓRIA REVERSÍVEL COM MOTOR 4 TEMPOS A GASOLINA, FORÇA CENTRÍFUGA DE 25 KN (2500 KGF), POTÊNCIA 5,5 CV - MANUTENÇÃO. AF_08/2015</v>
          </cell>
          <cell r="C8055" t="str">
            <v>H</v>
          </cell>
          <cell r="D8055">
            <v>0.69</v>
          </cell>
        </row>
        <row r="8056">
          <cell r="A8056">
            <v>91276</v>
          </cell>
          <cell r="B8056" t="str">
            <v>PLACA VIBRATÓRIA REVERSÍVEL COM MOTOR 4 TEMPOS A GASOLINA, FORÇA CENTRÍFUGA DE 25 KN (2500 KGF), POTÊNCIA 5,5 CV - MATERIAIS NA OPERAÇÃO. AF_08/2015</v>
          </cell>
          <cell r="C8056" t="str">
            <v>H</v>
          </cell>
          <cell r="D8056">
            <v>3.28</v>
          </cell>
        </row>
        <row r="8057">
          <cell r="A8057">
            <v>91277</v>
          </cell>
          <cell r="B8057" t="str">
            <v>PLACA VIBRATÓRIA REVERSÍVEL COM MOTOR 4 TEMPOS A GASOLINA, FORÇA CENTRÍFUGA DE 25 KN (2500 KGF), POTÊNCIA 5,5 CV - CHP DIURNO. AF_08/2015</v>
          </cell>
          <cell r="C8057" t="str">
            <v>CHP</v>
          </cell>
          <cell r="D8057">
            <v>4.66</v>
          </cell>
        </row>
        <row r="8058">
          <cell r="A8058">
            <v>91278</v>
          </cell>
          <cell r="B8058" t="str">
            <v>PLACA VIBRATÓRIA REVERSÍVEL COM MOTOR 4 TEMPOS A GASOLINA, FORÇA CENTRÍFUGA DE 25 KN (2500 KGF), POTÊNCIA 5,5 CV - CHI DIURNO. AF_08/2015</v>
          </cell>
          <cell r="C8058" t="str">
            <v>CHI</v>
          </cell>
          <cell r="D8058">
            <v>0.69</v>
          </cell>
        </row>
        <row r="8059">
          <cell r="A8059">
            <v>91279</v>
          </cell>
          <cell r="B8059" t="str">
            <v>CORTADORA DE PISO COM MOTOR 4 TEMPOS A GASOLINA, POTÊNCIA DE 13 HP, COM DISCO DE CORTE DIAMANTADO SEGMENTADO PARA CONCRETO, DIÂMETRO DE 350 MM, FURO DE 1" (14 X 1") - DEPRECIAÇÃO. AF_08/2015</v>
          </cell>
          <cell r="C8059" t="str">
            <v>H</v>
          </cell>
          <cell r="D8059">
            <v>0.75</v>
          </cell>
        </row>
        <row r="8060">
          <cell r="A8060">
            <v>91280</v>
          </cell>
          <cell r="B8060" t="str">
            <v>CORTADORA DE PISO COM MOTOR 4 TEMPOS A GASOLINA, POTÊNCIA DE 13 HP, COM DISCO DE CORTE DIAMANTADO SEGMENTADO PARA CONCRETO, DIÂMETRO DE 350 MM, FURO DE 1" (14 X 1") - JUROS. AF_08/2015</v>
          </cell>
          <cell r="C8060" t="str">
            <v>H</v>
          </cell>
          <cell r="D8060">
            <v>0.16</v>
          </cell>
        </row>
        <row r="8061">
          <cell r="A8061">
            <v>91281</v>
          </cell>
          <cell r="B8061" t="str">
            <v>CORTADORA DE PISO COM MOTOR 4 TEMPOS A GASOLINA, POTÊNCIA DE 13 HP, COM DISCO DE CORTE DIAMANTADO SEGMENTADO PARA CONCRETO, DIÂMETRO DE 350 MM, FURO DE 1" (14 X 1") - MANUTENÇÃO. AF_08/2015</v>
          </cell>
          <cell r="C8061" t="str">
            <v>H</v>
          </cell>
          <cell r="D8061">
            <v>0.95</v>
          </cell>
        </row>
        <row r="8062">
          <cell r="A8062">
            <v>91282</v>
          </cell>
          <cell r="B8062" t="str">
            <v>CORTADORA DE PISO COM MOTOR 4 TEMPOS A GASOLINA, POTÊNCIA DE 13 HP, COM DISCO DE CORTE DIAMANTADO SEGMENTADO PARA CONCRETO, DIÂMETRO DE 350 MM, FURO DE 1" (14 X 1") - MATERIAIS NA OPERAÇÃO. AF_08/2015</v>
          </cell>
          <cell r="C8062" t="str">
            <v>H</v>
          </cell>
          <cell r="D8062">
            <v>7.87</v>
          </cell>
        </row>
        <row r="8063">
          <cell r="A8063">
            <v>91283</v>
          </cell>
          <cell r="B8063" t="str">
            <v>CORTADORA DE PISO COM MOTOR 4 TEMPOS A GASOLINA, POTÊNCIA DE 13 HP, COM DISCO DE CORTE DIAMANTADO SEGMENTADO PARA CONCRETO, DIÂMETRO DE 350 MM, FURO DE 1" (14 X 1") - CHP DIURNO. AF_08/2015</v>
          </cell>
          <cell r="C8063" t="str">
            <v>CHP</v>
          </cell>
          <cell r="D8063">
            <v>9.73</v>
          </cell>
        </row>
        <row r="8064">
          <cell r="A8064">
            <v>91285</v>
          </cell>
          <cell r="B8064" t="str">
            <v>CORTADORA DE PISO COM MOTOR 4 TEMPOS A GASOLINA, POTÊNCIA DE 13 HP, COM DISCO DE CORTE DIAMANTADO SEGMENTADO PARA CONCRETO, DIÂMETRO DE 350 MM, FURO DE 1" (14 X 1") - CHI DIURNO. AF_08/2015</v>
          </cell>
          <cell r="C8064" t="str">
            <v>CHI</v>
          </cell>
          <cell r="D8064">
            <v>0.91</v>
          </cell>
        </row>
        <row r="8065">
          <cell r="A8065">
            <v>91286</v>
          </cell>
          <cell r="B8065" t="str">
            <v>ADUELA / MARCO / BATENTE PARA PORTA DE 60X210CM, PADRÃO POPULAR - FORNECIMENTO E MONTAGEM. AF_08/2015</v>
          </cell>
          <cell r="C8065" t="str">
            <v>UN</v>
          </cell>
          <cell r="D8065">
            <v>118.45</v>
          </cell>
        </row>
        <row r="8066">
          <cell r="A8066">
            <v>91287</v>
          </cell>
          <cell r="B8066" t="str">
            <v>ADUELA / MARCO / BATENTE PARA PORTA DE 70X210CM, PADRÃO POPULAR - FORNECIMENTO E MONTAGEM. AF_08/2015</v>
          </cell>
          <cell r="C8066" t="str">
            <v>UN</v>
          </cell>
          <cell r="D8066">
            <v>124.55</v>
          </cell>
        </row>
        <row r="8067">
          <cell r="A8067">
            <v>91288</v>
          </cell>
          <cell r="B8067" t="str">
            <v>ADUELA / MARCO / BATENTE PARA PORTA DE 80X210CM, PADRÃO POPULAR - FORNECIMENTO E MONTAGEM. AF_08/2015</v>
          </cell>
          <cell r="C8067" t="str">
            <v>UN</v>
          </cell>
          <cell r="D8067">
            <v>130.68</v>
          </cell>
        </row>
        <row r="8068">
          <cell r="A8068">
            <v>91290</v>
          </cell>
          <cell r="B8068" t="str">
            <v>ADUELA / MARCO / BATENTE PARA PORTA DE 90X210CM, PADRÃO POPULAR - FORNECIMENTO E MONTAGEM. AF_08/2015</v>
          </cell>
          <cell r="C8068" t="str">
            <v>UN</v>
          </cell>
          <cell r="D8068">
            <v>136.78</v>
          </cell>
        </row>
        <row r="8069">
          <cell r="A8069">
            <v>91291</v>
          </cell>
          <cell r="B8069" t="str">
            <v>ADUELA / MARCO / BATENTE PARA PORTA DE 60X210CM, FIXAÇÃO COM ARGAMASSA, PADRÃO POPULAR - FORNECIMENTO E INSTALAÇÃO. AF_08/2015_P</v>
          </cell>
          <cell r="C8069" t="str">
            <v>UN</v>
          </cell>
          <cell r="D8069">
            <v>172.22</v>
          </cell>
        </row>
        <row r="8070">
          <cell r="A8070">
            <v>91292</v>
          </cell>
          <cell r="B8070" t="str">
            <v>ADUELA / MARCO / BATENTE PARA PORTA DE 70X210CM, FIXAÇÃO COM ARGAMASSA, PADRÃO POPULAR - FORNECIMENTO E INSTALAÇÃO. AF_08/2015_P</v>
          </cell>
          <cell r="C8070" t="str">
            <v>UN</v>
          </cell>
          <cell r="D8070">
            <v>182.79</v>
          </cell>
        </row>
        <row r="8071">
          <cell r="A8071">
            <v>91293</v>
          </cell>
          <cell r="B8071" t="str">
            <v>ADUELA / MARCO / BATENTE PARA PORTA DE 80X210CM, FIXAÇÃO COM ARGAMASSA, PADRÃO POPULAR - FORNECIMENTO E INSTALAÇÃO. AF_08/2015_P</v>
          </cell>
          <cell r="C8071" t="str">
            <v>UN</v>
          </cell>
          <cell r="D8071">
            <v>193.38</v>
          </cell>
        </row>
        <row r="8072">
          <cell r="A8072">
            <v>91294</v>
          </cell>
          <cell r="B8072" t="str">
            <v>ADUELA / MARCO / BATENTE PARA PORTA DE 90X210CM, FIXAÇÃO COM ARGAMASSA, PADRÃO POPULAR - FORNECIMENTO E INSTALAÇÃO. AF_08/2015_P</v>
          </cell>
          <cell r="C8072" t="str">
            <v>UN</v>
          </cell>
          <cell r="D8072">
            <v>204.01</v>
          </cell>
        </row>
        <row r="8073">
          <cell r="A8073">
            <v>91295</v>
          </cell>
          <cell r="B8073" t="str">
            <v>PORTA DE MADEIRA FRISADA, SEMI-OCA (LEVE OU MÉDIA), 60X210CM, ESPESSURA DE 3CM, INCLUSO DOBRADIÇAS - FORNECIMENTO E INSTALAÇÃO. AF_08/2015</v>
          </cell>
          <cell r="C8073" t="str">
            <v>UN</v>
          </cell>
          <cell r="D8073">
            <v>265.92</v>
          </cell>
        </row>
        <row r="8074">
          <cell r="A8074">
            <v>91296</v>
          </cell>
          <cell r="B8074" t="str">
            <v>PORTA DE MADEIRA FRISADA, SEMI-OCA (LEVE OU MÉDIA), 70X210CM, ESPESSURA DE 3CM, INCLUSO DOBRADIÇAS - FORNECIMENTO E INSTALAÇÃO. AF_08/2015</v>
          </cell>
          <cell r="C8074" t="str">
            <v>UN</v>
          </cell>
          <cell r="D8074">
            <v>284.06</v>
          </cell>
        </row>
        <row r="8075">
          <cell r="A8075">
            <v>91297</v>
          </cell>
          <cell r="B8075" t="str">
            <v>PORTA DE MADEIRA FRISADA, SEMI-OCA (LEVE OU MÉDIA), 80X210CM, ESPESSURA DE 3,5CM, INCLUSO DOBRADIÇAS - FORNECIMENTO E INSTALAÇÃO. AF_08/2015</v>
          </cell>
          <cell r="C8075" t="str">
            <v>UN</v>
          </cell>
          <cell r="D8075">
            <v>332.09</v>
          </cell>
        </row>
        <row r="8076">
          <cell r="A8076">
            <v>91298</v>
          </cell>
          <cell r="B8076" t="str">
            <v>PORTA DE MADEIRA TIPO VENEZIANA, 80X210CM, ESPESSURA DE 3CM, INCLUSO DOBRADIÇAS - FORNECIMENTO E INSTALAÇÃO. AF_08/2015</v>
          </cell>
          <cell r="C8076" t="str">
            <v>UN</v>
          </cell>
          <cell r="D8076">
            <v>295.31</v>
          </cell>
        </row>
        <row r="8077">
          <cell r="A8077">
            <v>91299</v>
          </cell>
          <cell r="B8077" t="str">
            <v>PORTA DE MADEIRA, TIPO MEXICANA, MACIÇA (PESADA OU SUPERPESADA), 80X210CM, ESPESSURA DE 3,5CM, INCLUSO DOBRADIÇAS - FORNECIMENTO E INSTALAÇÃO. AF_08/2015</v>
          </cell>
          <cell r="C8077" t="str">
            <v>UN</v>
          </cell>
          <cell r="D8077">
            <v>617.07000000000005</v>
          </cell>
        </row>
        <row r="8078">
          <cell r="A8078">
            <v>91300</v>
          </cell>
          <cell r="B8078" t="str">
            <v>ALIZAR / GUARNIÇÃO DE 5X1,5CM PARA PORTA DE 60X210CM FIXADO COM PREGOS, PADRÃO POPULAR - FORNECIMENTO E INSTALAÇÃO. AF_08/2015</v>
          </cell>
          <cell r="C8078" t="str">
            <v>UN</v>
          </cell>
          <cell r="D8078">
            <v>18.89</v>
          </cell>
        </row>
        <row r="8079">
          <cell r="A8079">
            <v>91301</v>
          </cell>
          <cell r="B8079" t="str">
            <v>ALIZAR / GUARNIÇÃO DE 5X1,5CM PARA PORTA DE 70X210CM FIXADO COM PREGOS, PADRÃO POPULAR - FORNECIMENTO E INSTALAÇÃO. AF_08/2015</v>
          </cell>
          <cell r="C8079" t="str">
            <v>UN</v>
          </cell>
          <cell r="D8079">
            <v>20.02</v>
          </cell>
        </row>
        <row r="8080">
          <cell r="A8080">
            <v>91302</v>
          </cell>
          <cell r="B8080" t="str">
            <v>ALIZAR / GUARNIÇÃO DE 5X1,5CM PARA PORTA DE 80X210CM FIXADO COM PREGOS, PADRÃO POPULAR - FORNECIMENTO E INSTALAÇÃO. AF_08/2015</v>
          </cell>
          <cell r="C8080" t="str">
            <v>UN</v>
          </cell>
          <cell r="D8080">
            <v>21.12</v>
          </cell>
        </row>
        <row r="8081">
          <cell r="A8081">
            <v>91303</v>
          </cell>
          <cell r="B8081" t="str">
            <v>ALIZAR / GUARNIÇÃO DE 5X1,5CM PARA PORTA DE 90X210CM FIXADO COM PREGOS, PADRÃO POPULAR - FORNECIMENTO E INSTALAÇÃO. AF_08/2015</v>
          </cell>
          <cell r="C8081" t="str">
            <v>UN</v>
          </cell>
          <cell r="D8081">
            <v>22.28</v>
          </cell>
        </row>
        <row r="8082">
          <cell r="A8082">
            <v>91304</v>
          </cell>
          <cell r="B8082" t="str">
            <v>FECHADURA DE EMBUTIR COM CILINDRO, EXTERNA, COMPLETA, ACABAMENTO PADRÃO POPULAR, INCLUSO EXECUÇÃO DE FURO - FORNECIMENTO E INSTALAÇÃO. AF_08/2015</v>
          </cell>
          <cell r="C8082" t="str">
            <v>UN</v>
          </cell>
          <cell r="D8082">
            <v>65.650000000000006</v>
          </cell>
        </row>
        <row r="8083">
          <cell r="A8083">
            <v>91305</v>
          </cell>
          <cell r="B8083" t="str">
            <v>FECHADURA DE EMBUTIR PARA PORTA DE BANHEIRO, COMPLETA, ACABAMENTO PADRÃO POPULAR, INCLUSO EXECUÇÃO DE FURO - FORNECIMENTO E INSTALAÇÃO. AF_08/2015</v>
          </cell>
          <cell r="C8083" t="str">
            <v>UN</v>
          </cell>
          <cell r="D8083">
            <v>49.55</v>
          </cell>
        </row>
        <row r="8084">
          <cell r="A8084">
            <v>91306</v>
          </cell>
          <cell r="B8084" t="str">
            <v>FECHADURA DE EMBUTIR PARA PORTAS INTERNAS, COMPLETA, ACABAMENTO PADRÃO MÉDIO, COM EXECUÇÃO DE FURO - FORNECIMENTO E INSTALAÇÃO. AF_08/2015</v>
          </cell>
          <cell r="C8084" t="str">
            <v>UN</v>
          </cell>
          <cell r="D8084">
            <v>74.27</v>
          </cell>
        </row>
        <row r="8085">
          <cell r="A8085">
            <v>91307</v>
          </cell>
          <cell r="B8085" t="str">
            <v>FECHADURA DE EMBUTIR PARA PORTAS INTERNAS, COMPLETA, ACABAMENTO PADRÃO POPULAR, COM EXECUÇÃO DE FURO - FORNECIMENTO E INSTALAÇÃO. AF_08/2015</v>
          </cell>
          <cell r="C8085" t="str">
            <v>UN</v>
          </cell>
          <cell r="D8085">
            <v>52.05</v>
          </cell>
        </row>
        <row r="8086">
          <cell r="A8086">
            <v>91312</v>
          </cell>
          <cell r="B8086" t="str">
            <v>KIT DE PORTA DE MADEIRA PARA PINTURA, SEMI-OCA (LEVE OU MÉDIA), PADRÃO POPULAR, 60X210CM, ESPESSURA DE 3,5CM, ITENS INCLUSOS: DOBRADIÇAS, MONTAGEM E INSTALAÇÃO DO BATENTE, FECHADURA COM EXECUÇÃO DO FURO - FORNECIMENTO E INSTALAÇÃO. AF_08/2015</v>
          </cell>
          <cell r="C8086" t="str">
            <v>UN</v>
          </cell>
          <cell r="D8086">
            <v>538.33000000000004</v>
          </cell>
        </row>
        <row r="8087">
          <cell r="A8087">
            <v>91313</v>
          </cell>
          <cell r="B8087" t="str">
            <v>KIT DE PORTA DE MADEIRA PARA PINTURA, SEMI-OCA (LEVE OU MÉDIA), PADRÃO POPULAR, 70X210CM, ESPESSURA DE 3,5CM, ITENS INCLUSOS: DOBRADIÇAS, MONTAGEM E INSTALAÇÃO DO BATENTE, FECHADURA COM EXECUÇÃO DO FURO - FORNECIMENTO E INSTALAÇÃO. AF_08/2015</v>
          </cell>
          <cell r="C8087" t="str">
            <v>UN</v>
          </cell>
          <cell r="D8087">
            <v>581.21</v>
          </cell>
        </row>
        <row r="8088">
          <cell r="A8088">
            <v>91314</v>
          </cell>
          <cell r="B8088" t="str">
            <v>KIT DE PORTA DE MADEIRA PARA PINTURA, SEMI-OCA (LEVE OU MÉDIA), PADRÃO POPULAR, 80X210CM, ESPESSURA DE 3,5CM, ITENS INCLUSOS: DOBRADIÇAS, MONTAGEM E INSTALAÇÃO DO BATENTE, FECHADURA COM EXECUÇÃO DO FURO - FORNECIMENTO E INSTALAÇÃO. AF_08/2015</v>
          </cell>
          <cell r="C8088" t="str">
            <v>UN</v>
          </cell>
          <cell r="D8088">
            <v>602.71</v>
          </cell>
        </row>
        <row r="8089">
          <cell r="A8089">
            <v>91315</v>
          </cell>
          <cell r="B8089" t="str">
            <v>KIT DE PORTA DE MADEIRA PARA PINTURA, SEMI-OCA (LEVE OU MÉDIA), PADRÃO POPULAR, 90X210CM, ESPESSURA DE 3,5CM, ITENS INCLUSOS: DOBRADIÇAS, MONTAGEM E INSTALAÇÃO DO BATENTE, FECHADURA COM EXECUÇÃO DO FURO - FORNECIMENTO E INSTALAÇÃO. AF_08/2015</v>
          </cell>
          <cell r="C8089" t="str">
            <v>UN</v>
          </cell>
          <cell r="D8089">
            <v>632.78</v>
          </cell>
        </row>
        <row r="8090">
          <cell r="A8090">
            <v>91318</v>
          </cell>
          <cell r="B8090" t="str">
            <v>KIT DE PORTA DE MADEIRA PARA PINTURA, SEMI-OCA (LEVE OU MÉDIA), PADRÃO POPULAR, 60X210CM, ESPESSURA DE 3,5CM, ITENS INCLUSOS: DOBRADIÇAS, MONTAGEM E INSTALAÇÃO DO BATENTE, SEM FECHADURA - FORNECIMENTO E INSTALAÇÃO. AF_08/2015</v>
          </cell>
          <cell r="C8090" t="str">
            <v>UN</v>
          </cell>
          <cell r="D8090">
            <v>488.78</v>
          </cell>
        </row>
        <row r="8091">
          <cell r="A8091">
            <v>91319</v>
          </cell>
          <cell r="B8091" t="str">
            <v>KIT DE PORTA DE MADEIRA PARA PINTURA, SEMI-OCA (LEVE OU MÉDIA), PADRÃO POPULAR, 70X210CM, ESPESSURA DE 3,5CM, ITENS INCLUSOS: DOBRADIÇAS, MONTAGEM E INSTALAÇÃO DO BATENTE, SEM FECHADURA - FORNECIMENTO E INSTALAÇÃO. AF_08/2015</v>
          </cell>
          <cell r="C8091" t="str">
            <v>UN</v>
          </cell>
          <cell r="D8091">
            <v>529.16</v>
          </cell>
        </row>
        <row r="8092">
          <cell r="A8092">
            <v>91320</v>
          </cell>
          <cell r="B8092" t="str">
            <v>KIT DE PORTA DE MADEIRA PARA PINTURA, SEMI-OCA (LEVE OU MÉDIA), PADRÃO POPULAR, 80X210CM, ESPESSURA DE 3,5CM, ITENS INCLUSOS: DOBRADIÇAS, MONTAGEM E INSTALAÇÃO DO BATENTE, SEM FECHADURA - FORNECIMENTO E INSTALAÇÃO. AF_08/2015</v>
          </cell>
          <cell r="C8092" t="str">
            <v>UN</v>
          </cell>
          <cell r="D8092">
            <v>537.05999999999995</v>
          </cell>
        </row>
        <row r="8093">
          <cell r="A8093">
            <v>91321</v>
          </cell>
          <cell r="B8093" t="str">
            <v>KIT DE PORTA DE MADEIRA PARA PINTURA, SEMI-OCA (LEVE OU MÉDIA), PADRÃO POPULAR, 90X210CM, ESPESSURA DE 3,5CM, ITENS INCLUSOS: DOBRADIÇAS, MONTAGEM E INSTALAÇÃO DO BATENTE, SEM FECHADURA - FORNECIMENTO E INSTALAÇÃO. AF_08/2015</v>
          </cell>
          <cell r="C8093" t="str">
            <v>UN</v>
          </cell>
          <cell r="D8093">
            <v>567.13</v>
          </cell>
        </row>
        <row r="8094">
          <cell r="A8094">
            <v>91324</v>
          </cell>
          <cell r="B8094" t="str">
            <v>KIT DE PORTA DE MADEIRA PARA VERNIZ, SEMI-OCA (LEVE OU MÉDIA), PADRÃO POPULAR, 60X210CM, ESPESSURA DE 3,5CM, ITENS INCLUSOS: DOBRADIÇAS, MONTAGEM E INSTALAÇÃO DO BATENTE, SEM FECHADURA - FORNECIMENTO E INSTALAÇÃO. AF_08/2015</v>
          </cell>
          <cell r="C8094" t="str">
            <v>UN</v>
          </cell>
          <cell r="D8094">
            <v>496.4</v>
          </cell>
        </row>
        <row r="8095">
          <cell r="A8095">
            <v>91325</v>
          </cell>
          <cell r="B8095" t="str">
            <v>KIT DE PORTA DE MADEIRA PARA VERNIZ, SEMI-OCA (LEVE OU MÉDIA), PADRÃO POPULAR, 70X210CM, ESPESSURA DE 3,5CM, ITENS INCLUSOS: DOBRADIÇAS, MONTAGEM E INSTALAÇÃO DO BATENTE, SEM FECHADURA - FORNECIMENTO E INSTALAÇÃO. AF_08/2015</v>
          </cell>
          <cell r="C8095" t="str">
            <v>UN</v>
          </cell>
          <cell r="D8095">
            <v>445.6</v>
          </cell>
        </row>
        <row r="8096">
          <cell r="A8096">
            <v>91326</v>
          </cell>
          <cell r="B8096" t="str">
            <v>KIT DE PORTA DE MADEIRA PARA VERNIZ, SEMI-OCA (LEVE OU MÉDIA), PADRÃO POPULAR, 80X210CM, ESPESSURA DE 3,5CM, ITENS INCLUSOS: DOBRADIÇAS, MONTAGEM E INSTALAÇÃO DO BATENTE, SEM FECHADURA - FORNECIMENTO E INSTALAÇÃO. AF_08/2015</v>
          </cell>
          <cell r="C8096" t="str">
            <v>UN</v>
          </cell>
          <cell r="D8096">
            <v>565.61</v>
          </cell>
        </row>
        <row r="8097">
          <cell r="A8097">
            <v>91327</v>
          </cell>
          <cell r="B8097" t="str">
            <v>KIT DE PORTA DE MADEIRA PARA VERNIZ, SEMI-OCA (LEVE OU MÉDIA), PADRÃO POPULAR, 90X210CM, ESPESSURA DE 3,5CM, ITENS INCLUSOS: DOBRADIÇAS, MONTAGEM E INSTALAÇÃO DO BATENTE, SEM FECHADURA - FORNECIMENTO E INSTALAÇÃO. AF_08/2015</v>
          </cell>
          <cell r="C8097" t="str">
            <v>UN</v>
          </cell>
          <cell r="D8097">
            <v>561.26</v>
          </cell>
        </row>
        <row r="8098">
          <cell r="A8098">
            <v>91328</v>
          </cell>
          <cell r="B8098" t="str">
            <v>KIT DE PORTA DE MADEIRA FRISADA, SEMI-OCA (LEVE OU MÉDIA), PADRÃO MÉDIO 60X210CM, ESPESSURA DE 3CM, ITENS INCLUSOS: DOBRADIÇAS, MONTAGEM E INSTALAÇÃO DO BATENTE, SEM FECHADURA - FORNECIMENTO E INSTALAÇÃO. AF_08/2015</v>
          </cell>
          <cell r="C8098" t="str">
            <v>UN</v>
          </cell>
          <cell r="D8098">
            <v>513.16</v>
          </cell>
        </row>
        <row r="8099">
          <cell r="A8099">
            <v>91329</v>
          </cell>
          <cell r="B8099" t="str">
            <v>KIT DE PORTA DE MADEIRA FRISADA, SEMI-OCA (LEVE OU MÉDIA), PADRÃO POPULAR, 60X210CM, ESPESSURA DE 3CM, ITENS INCLUSOS: DOBRADIÇAS, MONTAGEM E INSTALAÇÃO DO BATENTE, SEM FECHADURA - FORNECIMENTO E INSTALAÇÃO. AF_08/2015</v>
          </cell>
          <cell r="C8099" t="str">
            <v>UN</v>
          </cell>
          <cell r="D8099">
            <v>475.92</v>
          </cell>
        </row>
        <row r="8100">
          <cell r="A8100">
            <v>91330</v>
          </cell>
          <cell r="B8100" t="str">
            <v>KIT DE PORTA DE MADEIRA FRISADA, SEMI-OCA (LEVE OU MÉDIA), PADRÃO MÉDIO, 70X210CM, ESPESSURA DE 3CM, ITENS INCLUSOS: DOBRADIÇAS, MONTAGEM E INSTALAÇÃO DO BATENTE, SEM FECHADURA - FORNECIMENTO E INSTALAÇÃO. AF_08/2015</v>
          </cell>
          <cell r="C8100" t="str">
            <v>UN</v>
          </cell>
          <cell r="D8100">
            <v>544.25</v>
          </cell>
        </row>
        <row r="8101">
          <cell r="A8101">
            <v>91331</v>
          </cell>
          <cell r="B8101" t="str">
            <v>KIT DE PORTA DE MADEIRA FRISADA, SEMI-OCA (LEVE OU MÉDIA), PADRÃO POPULAR, 70X210CM, ESPESSURA DE 3CM, ITENS INCLUSOS: DOBRADIÇAS, MONTAGEM E INSTALAÇÃO DO BATENTE, SEM FECHADURA - FORNECIMENTO E INSTALAÇÃO. AF_08/2015</v>
          </cell>
          <cell r="C8101" t="str">
            <v>UN</v>
          </cell>
          <cell r="D8101">
            <v>506.89</v>
          </cell>
        </row>
        <row r="8102">
          <cell r="A8102">
            <v>91332</v>
          </cell>
          <cell r="B8102" t="str">
            <v>KIT DE PORTA DE MADEIRA FRISADA, SEMI-OCA (LEVE OU MÉDIA), PADRÃO MÉDIO, 80X210CM, ESPESSURA DE 3,5CM, ITENS INCLUSOS: DOBRADIÇAS, MONTAGEM E INSTALAÇÃO DO BATENTE, SEM FECHADURA - FORNECIMENTO E INSTALAÇÃO. AF_08/2015</v>
          </cell>
          <cell r="C8102" t="str">
            <v>UN</v>
          </cell>
          <cell r="D8102">
            <v>605.21</v>
          </cell>
        </row>
        <row r="8103">
          <cell r="A8103">
            <v>91333</v>
          </cell>
          <cell r="B8103" t="str">
            <v>KIT DE PORTA DE MADEIRA FRISADA, SEMI-OCA (LEVE OU MÉDIA), PADRÃO POPULAR, 80X210CM, ESPESSURA DE 3,5CM, ITENS INCLUSOS: DOBRADIÇAS, MONTAGEM E INSTALAÇÃO DO BATENTE, SEM FECHADURA - FORNECIMENTO E INSTALAÇÃO. AF_08/2015</v>
          </cell>
          <cell r="C8103" t="str">
            <v>UN</v>
          </cell>
          <cell r="D8103">
            <v>567.71</v>
          </cell>
        </row>
        <row r="8104">
          <cell r="A8104">
            <v>91334</v>
          </cell>
          <cell r="B8104" t="str">
            <v>KIT DE PORTA DE MADEIRA TIPO VENEZIANA, PADRÃO MÉDIO, 80X210CM, ESPESSURA DE 3CM, ITENS INCLUSOS: DOBRADIÇAS, MONTAGEM E INSTALAÇÃO DO BATENTE, SEM FECHADURA - FORNECIMENTO E INSTALAÇÃO. AF_08/2015</v>
          </cell>
          <cell r="C8104" t="str">
            <v>UN</v>
          </cell>
          <cell r="D8104">
            <v>568.42999999999995</v>
          </cell>
        </row>
        <row r="8105">
          <cell r="A8105">
            <v>91335</v>
          </cell>
          <cell r="B8105" t="str">
            <v>KIT DE PORTA DE MADEIRA TIPO VENEZIANA, PADRÃO POPULAR, 80X210CM, ESPESSURA DE 3CM, ITENS INCLUSOS: DOBRADIÇAS, MONTAGEM E INSTALAÇÃO DO BATENTE, SEM FECHADURA - FORNECIMENTO E INSTALAÇÃO. AF_08/2015</v>
          </cell>
          <cell r="C8105" t="str">
            <v>UN</v>
          </cell>
          <cell r="D8105">
            <v>530.92999999999995</v>
          </cell>
        </row>
        <row r="8106">
          <cell r="A8106">
            <v>91336</v>
          </cell>
          <cell r="B8106" t="str">
            <v>KIT DE PORTA DE MADEIRA TIPO MEXICANA, MACIÇA (PESADA OU SUPERPESADA), PADRÃO MÉDIO, 80X210CM, ESPESSURA DE 3CM, ITENS INCLUSOS: DOBRADIÇAS, MONTAGEM E INSTALAÇÃO DO BATENTE, SEM FECHADURA - FORNECIMENTO E INSTALAÇÃO. AF_08/2015</v>
          </cell>
          <cell r="C8106" t="str">
            <v>UN</v>
          </cell>
          <cell r="D8106">
            <v>890.19</v>
          </cell>
        </row>
        <row r="8107">
          <cell r="A8107">
            <v>91337</v>
          </cell>
          <cell r="B8107" t="str">
            <v>KIT DE PORTA DE MADEIRA TIPO MEXICANA, MACIÇA (PESADA OU SUPERPESADA), PADRÃO POPULAR, 80X210CM, ESPESSURA DE 3CM, ITENS INCLUSOS: DOBRADIÇAS, MONTAGEM E INSTALAÇÃO DO BATENTE, SEM FECHADURA - FORNECIMENTO E INSTALAÇÃO. AF_08/2015</v>
          </cell>
          <cell r="C8107" t="str">
            <v>UN</v>
          </cell>
          <cell r="D8107">
            <v>852.69</v>
          </cell>
        </row>
        <row r="8108">
          <cell r="A8108">
            <v>91338</v>
          </cell>
          <cell r="B8108" t="str">
            <v>PORTA DE ALUMÍNIO DE ABRIR COM LAMBRI, COMM GUARNIÇÃO, FIXAÇÃO COM PARAFUSOS - FORNECIMENTO E INSTALAÇÃO. AF_08/2015</v>
          </cell>
          <cell r="C8108" t="str">
            <v>M2</v>
          </cell>
          <cell r="D8108">
            <v>1484.65</v>
          </cell>
        </row>
        <row r="8109">
          <cell r="A8109">
            <v>91341</v>
          </cell>
          <cell r="B8109" t="str">
            <v>PORTA EM ALUMÍNIO DE ABRIR TIPO VENEZIANA COM GUARNIÇÃO, FIXAÇÃO COM PARAFUSOS - FORNECIMENTO E INSTALAÇÃO. AF_08/2015</v>
          </cell>
          <cell r="C8109" t="str">
            <v>M2</v>
          </cell>
          <cell r="D8109">
            <v>1124.77</v>
          </cell>
        </row>
        <row r="8110">
          <cell r="A8110">
            <v>91354</v>
          </cell>
          <cell r="B8110" t="str">
            <v>CAMINHÃO TOCO, PESO BRUTO TOTAL 14.300 KG, CARGA ÚTIL MÁXIMA 9590 KG, DISTÂNCIA ENTRE EIXOS 4,76 M, POTÊNCIA 185 CV (NÃO INCLUI CARROCERIA) - DEPRECIAÇÃO. AF_06/2014</v>
          </cell>
          <cell r="C8110" t="str">
            <v>H</v>
          </cell>
          <cell r="D8110">
            <v>6.48</v>
          </cell>
        </row>
        <row r="8111">
          <cell r="A8111">
            <v>91355</v>
          </cell>
          <cell r="B8111" t="str">
            <v>CAMINHÃO TOCO, PESO BRUTO TOTAL 14.300 KG, CARGA ÚTIL MÁXIMA 9590 KG, DISTÂNCIA ENTRE EIXOS 4,76 M, POTÊNCIA 185 CV (NÃO INCLUI CARROCERIA) - JUROS. AF_06/2014</v>
          </cell>
          <cell r="C8111" t="str">
            <v>H</v>
          </cell>
          <cell r="D8111">
            <v>2.58</v>
          </cell>
        </row>
        <row r="8112">
          <cell r="A8112">
            <v>91356</v>
          </cell>
          <cell r="B8112" t="str">
            <v>CAMINHÃO TOCO, PESO BRUTO TOTAL 14.300 KG, CARGA ÚTIL MÁXIMA 9590 KG, DISTÂNCIA ENTRE EIXOS 4,76 M, POTÊNCIA 185 CV (NÃO INCLUI CARROCERIA) - IMPOSTOS E SEGUROS. AF_06/2014</v>
          </cell>
          <cell r="C8112" t="str">
            <v>H</v>
          </cell>
          <cell r="D8112">
            <v>0.52</v>
          </cell>
        </row>
        <row r="8113">
          <cell r="A8113">
            <v>91359</v>
          </cell>
          <cell r="B8113" t="str">
            <v>CAMINHÃO PIPA 6.000 L, PESO BRUTO TOTAL 13.000 KG, DISTÂNCIA ENTRE EIXOS 4,80 M, POTÊNCIA 189 CV INCLUSIVE TANQUE DE AÇO PARA TRANSPORTE DE ÁGUA, CAPACIDADE 6 M3 - DEPRECIAÇÃO. AF_06/2014</v>
          </cell>
          <cell r="C8113" t="str">
            <v>H</v>
          </cell>
          <cell r="D8113">
            <v>7.29</v>
          </cell>
        </row>
        <row r="8114">
          <cell r="A8114">
            <v>91360</v>
          </cell>
          <cell r="B8114" t="str">
            <v>CAMINHÃO PIPA 6.000 L, PESO BRUTO TOTAL 13.000 KG, DISTÂNCIA ENTRE EIXOS 4,80 M, POTÊNCIA 189 CV INCLUSIVE TANQUE DE AÇO PARA TRANSPORTE DE ÁGUA, CAPACIDADE 6 M3 - JUROS. AF_06/2014</v>
          </cell>
          <cell r="C8114" t="str">
            <v>H</v>
          </cell>
          <cell r="D8114">
            <v>2.9</v>
          </cell>
        </row>
        <row r="8115">
          <cell r="A8115">
            <v>91361</v>
          </cell>
          <cell r="B8115" t="str">
            <v>CAMINHÃO PIPA 6.000 L, PESO BRUTO TOTAL 13.000 KG, DISTÂNCIA ENTRE EIXOS 4,80 M, POTÊNCIA 189 CV INCLUSIVE TANQUE DE AÇO PARA TRANSPORTE DE ÁGUA, CAPACIDADE 6 M3 - IMPOSTOS E SEGUROS. AF_06/2014</v>
          </cell>
          <cell r="C8115" t="str">
            <v>H</v>
          </cell>
          <cell r="D8115">
            <v>0.57999999999999996</v>
          </cell>
        </row>
        <row r="8116">
          <cell r="A8116">
            <v>91367</v>
          </cell>
          <cell r="B8116" t="str">
            <v>CAMINHÃO BASCULANTE 6 M3, PESO BRUTO TOTAL 16.000 KG, CARGA ÚTIL MÁXIMA 13.071 KG, DISTÂNCIA ENTRE EIXOS 4,80 M, POTÊNCIA 230 CV INCLUSIVE CAÇAMBA METÁLICA - DEPRECIAÇÃO. AF_06/2014</v>
          </cell>
          <cell r="C8116" t="str">
            <v>H</v>
          </cell>
          <cell r="D8116">
            <v>9.52</v>
          </cell>
        </row>
        <row r="8117">
          <cell r="A8117">
            <v>91368</v>
          </cell>
          <cell r="B8117" t="str">
            <v>CAMINHÃO BASCULANTE 6 M3, PESO BRUTO TOTAL 16.000 KG, CARGA ÚTIL MÁXIMA 13.071 KG, DISTÂNCIA ENTRE EIXOS 4,80 M, POTÊNCIA 230 CV INCLUSIVE CAÇAMBA METÁLICA - JUROS. AF_06/2014</v>
          </cell>
          <cell r="C8117" t="str">
            <v>H</v>
          </cell>
          <cell r="D8117">
            <v>3.33</v>
          </cell>
        </row>
        <row r="8118">
          <cell r="A8118">
            <v>91369</v>
          </cell>
          <cell r="B8118" t="str">
            <v>CAMINHÃO BASCULANTE 6 M3, PESO BRUTO TOTAL 16.000 KG, CARGA ÚTIL MÁXIMA 13.071 KG, DISTÂNCIA ENTRE EIXOS 4,80 M, POTÊNCIA 230 CV INCLUSIVE CAÇAMBA METÁLICA - IMPOSTOS E SEGUROS. AF_06/2014</v>
          </cell>
          <cell r="C8118" t="str">
            <v>H</v>
          </cell>
          <cell r="D8118">
            <v>0.68</v>
          </cell>
        </row>
        <row r="8119">
          <cell r="A8119">
            <v>91375</v>
          </cell>
          <cell r="B8119" t="str">
            <v>CAMINHÃO TOCO, PESO BRUTO TOTAL 16.000 KG, CARGA ÚTIL MÁXIMA DE 10.685 KG, DISTÂNCIA ENTRE EIXOS 4,80 M, POTÊNCIA 189 CV EXCLUSIVE CARROCERIA - DEPRECIAÇÃO. AF_06/2014</v>
          </cell>
          <cell r="C8119" t="str">
            <v>H</v>
          </cell>
          <cell r="D8119">
            <v>5.46</v>
          </cell>
        </row>
        <row r="8120">
          <cell r="A8120">
            <v>91376</v>
          </cell>
          <cell r="B8120" t="str">
            <v>CAMINHÃO TOCO, PESO BRUTO TOTAL 16.000 KG, CARGA ÚTIL MÁXIMA DE 10.685 KG, DISTÂNCIA ENTRE EIXOS 4,80 M, POTÊNCIA 189 CV EXCLUSIVE CARROCERIA - JUROS. AF_06/2014</v>
          </cell>
          <cell r="C8120" t="str">
            <v>H</v>
          </cell>
          <cell r="D8120">
            <v>2.1800000000000002</v>
          </cell>
        </row>
        <row r="8121">
          <cell r="A8121">
            <v>91377</v>
          </cell>
          <cell r="B8121" t="str">
            <v>CAMINHÃO TOCO, PESO BRUTO TOTAL 16.000 KG, CARGA ÚTIL MÁXIMA DE 10.685 KG, DISTÂNCIA ENTRE EIXOS 4,80 M, POTÊNCIA 189 CV EXCLUSIVE CARROCERIA - IMPOSTOS E SEGUROS. AF_06/2014</v>
          </cell>
          <cell r="C8121" t="str">
            <v>H</v>
          </cell>
          <cell r="D8121">
            <v>0.44</v>
          </cell>
        </row>
        <row r="8122">
          <cell r="A8122">
            <v>91380</v>
          </cell>
          <cell r="B8122" t="str">
            <v>CAMINHÃO BASCULANTE 10 M3, TRUCADO CABINE SIMPLES, PESO BRUTO TOTAL 23.000 KG, CARGA ÚTIL MÁXIMA 15.935 KG, DISTÂNCIA ENTRE EIXOS 4,80 M, POTÊNCIA 230 CV INCLUSIVE CAÇAMBA METÁLICA - DEPRECIAÇÃO. AF_06/2014</v>
          </cell>
          <cell r="C8122" t="str">
            <v>H</v>
          </cell>
          <cell r="D8122">
            <v>10.77</v>
          </cell>
        </row>
        <row r="8123">
          <cell r="A8123">
            <v>91381</v>
          </cell>
          <cell r="B8123" t="str">
            <v>CAMINHÃO BASCULANTE 10 M3, TRUCADO CABINE SIMPLES, PESO BRUTO TOTAL 23.000 KG, CARGA ÚTIL MÁXIMA 15.935 KG, DISTÂNCIA ENTRE EIXOS 4,80 M, POTÊNCIA 230 CV INCLUSIVE CAÇAMBA METÁLICA - JUROS. AF_06/2014</v>
          </cell>
          <cell r="C8123" t="str">
            <v>H</v>
          </cell>
          <cell r="D8123">
            <v>3.77</v>
          </cell>
        </row>
        <row r="8124">
          <cell r="A8124">
            <v>91382</v>
          </cell>
          <cell r="B8124" t="str">
            <v>CAMINHÃO BASCULANTE 10 M3, TRUCADO CABINE SIMPLES, PESO BRUTO TOTAL 23.000 KG, CARGA ÚTIL MÁXIMA 15.935 KG, DISTÂNCIA ENTRE EIXOS 4,80 M, POTÊNCIA 230 CV INCLUSIVE CAÇAMBA METÁLICA - IMPOSTOS E SEGUROS. AF_06/2014</v>
          </cell>
          <cell r="C8124" t="str">
            <v>H</v>
          </cell>
          <cell r="D8124">
            <v>0.77</v>
          </cell>
        </row>
        <row r="8125">
          <cell r="A8125">
            <v>91383</v>
          </cell>
          <cell r="B8125" t="str">
            <v>CAMINHÃO BASCULANTE 10 M3, TRUCADO CABINE SIMPLES, PESO BRUTO TOTAL 23.000 KG, CARGA ÚTIL MÁXIMA 15.935 KG, DISTÂNCIA ENTRE EIXOS 4,80 M, POTÊNCIA 230 CV INCLUSIVE CAÇAMBA METÁLICA - MANUTENÇÃO. AF_06/2014</v>
          </cell>
          <cell r="C8125" t="str">
            <v>H</v>
          </cell>
          <cell r="D8125">
            <v>20.190000000000001</v>
          </cell>
        </row>
        <row r="8126">
          <cell r="A8126">
            <v>91384</v>
          </cell>
          <cell r="B8126" t="str">
            <v>CAMINHÃO BASCULANTE 10 M3, TRUCADO CABINE SIMPLES, PESO BRUTO TOTAL 23.000 KG, CARGA ÚTIL MÁXIMA 15.935 KG, DISTÂNCIA ENTRE EIXOS 4,80 M, POTÊNCIA 230 CV INCLUSIVE CAÇAMBA METÁLICA - MATERIAIS NA OPERAÇÃO. AF_06/2014</v>
          </cell>
          <cell r="C8126" t="str">
            <v>H</v>
          </cell>
          <cell r="D8126">
            <v>110.91</v>
          </cell>
        </row>
        <row r="8127">
          <cell r="A8127">
            <v>91386</v>
          </cell>
          <cell r="B8127" t="str">
            <v>CAMINHÃO BASCULANTE 10 M3, TRUCADO CABINE SIMPLES, PESO BRUTO TOTAL 23.000 KG, CARGA ÚTIL MÁXIMA 15.935 KG, DISTÂNCIA ENTRE EIXOS 4,80 M, POTÊNCIA 230 CV INCLUSIVE CAÇAMBA METÁLICA - CHP DIURNO. AF_06/2014</v>
          </cell>
          <cell r="C8127" t="str">
            <v>CHP</v>
          </cell>
          <cell r="D8127">
            <v>160.33000000000001</v>
          </cell>
        </row>
        <row r="8128">
          <cell r="A8128">
            <v>91387</v>
          </cell>
          <cell r="B8128" t="str">
            <v>CAMINHÃO BASCULANTE 10 M3, TRUCADO CABINE SIMPLES, PESO BRUTO TOTAL 23.000 KG, CARGA ÚTIL MÁXIMA 15.935 KG, DISTÂNCIA ENTRE EIXOS 4,80 M, POTÊNCIA 230 CV INCLUSIVE CAÇAMBA METÁLICA - CHI DIURNO. AF_06/2014</v>
          </cell>
          <cell r="C8128" t="str">
            <v>CHI</v>
          </cell>
          <cell r="D8128">
            <v>29.23</v>
          </cell>
        </row>
        <row r="8129">
          <cell r="A8129">
            <v>91390</v>
          </cell>
          <cell r="B8129" t="str">
            <v>CAMINHÃO TOCO, PBT 14.300 KG, CARGA ÚTIL MÁX. 9.710 KG, DIST. ENTRE EIXOS 3,56 M, POTÊNCIA 185 CV, INCLUSIVE CARROCERIA FIXA ABERTA DE MADEIRA P/ TRANSPORTE GERAL DE CARGA SECA, DIMEN. APROX. 2,50 X 6,50 X 0,50 M - DEPRECIAÇÃO. AF_06/2014</v>
          </cell>
          <cell r="C8129" t="str">
            <v>H</v>
          </cell>
          <cell r="D8129">
            <v>7.03</v>
          </cell>
        </row>
        <row r="8130">
          <cell r="A8130">
            <v>91391</v>
          </cell>
          <cell r="B8130" t="str">
            <v>CAMINHÃO TOCO, PBT 14.300 KG, CARGA ÚTIL MÁX. 9.710 KG, DIST. ENTRE EIXOS 3,56 M, POTÊNCIA 185 CV, INCLUSIVE CARROCERIA FIXA ABERTA DE MADEIRA P/ TRANSPORTE GERAL DE CARGA SECA, DIMEN. APROX. 2,50 X 6,50 X 0,50 M - JUROS. AF_06/2014</v>
          </cell>
          <cell r="C8130" t="str">
            <v>H</v>
          </cell>
          <cell r="D8130">
            <v>2.8</v>
          </cell>
        </row>
        <row r="8131">
          <cell r="A8131">
            <v>91392</v>
          </cell>
          <cell r="B8131" t="str">
            <v>CAMINHÃO TOCO, PBT 14.300 KG, CARGA ÚTIL MÁX. 9.710 KG, DIST. ENTRE EIXOS 3,56 M, POTÊNCIA 185 CV, INCLUSIVE CARROCERIA FIXA ABERTA DE MADEIRA P/ TRANSPORTE GERAL DE CARGA SECA, DIMEN. APROX. 2,50 X 6,50 X 0,50 M - IMPOSTOS E SEGUROS. AF_06/2014</v>
          </cell>
          <cell r="C8131" t="str">
            <v>H</v>
          </cell>
          <cell r="D8131">
            <v>0.56000000000000005</v>
          </cell>
        </row>
        <row r="8132">
          <cell r="A8132">
            <v>91395</v>
          </cell>
          <cell r="B8132" t="str">
            <v>CAMINHÃO TOCO, PBT 14.300 KG, CARGA ÚTIL MÁX. 9.710 KG, DIST. ENTRE EIXOS 3,56 M, POTÊNCIA 185 CV, INCLUSIVE CARROCERIA FIXA ABERTA DE MADEIRA P/ TRANSPORTE GERAL DE CARGA SECA, DIMEN. APROX. 2,50 X 6,50 X 0,50 M - CHI DIURNO. AF_06/2014</v>
          </cell>
          <cell r="C8132" t="str">
            <v>CHI</v>
          </cell>
          <cell r="D8132">
            <v>24.31</v>
          </cell>
        </row>
        <row r="8133">
          <cell r="A8133">
            <v>91396</v>
          </cell>
          <cell r="B8133" t="str">
            <v>CAMINHÃO PIPA 10.000 L TRUCADO, PESO BRUTO TOTAL 23.000 KG, CARGA ÚTIL MÁXIMA 15.935 KG, DISTÂNCIA ENTRE EIXOS 4,8 M, POTÊNCIA 230 CV, INCLUSIVE TANQUE DE AÇO PARA TRANSPORTE DE ÁGUA - DEPRECIAÇÃO. AF_06/2014</v>
          </cell>
          <cell r="C8133" t="str">
            <v>H</v>
          </cell>
          <cell r="D8133">
            <v>9.3699999999999992</v>
          </cell>
        </row>
        <row r="8134">
          <cell r="A8134">
            <v>91397</v>
          </cell>
          <cell r="B8134" t="str">
            <v>CAMINHÃO PIPA 10.000 L TRUCADO, PESO BRUTO TOTAL 23.000 KG, CARGA ÚTIL MÁXIMA 15.935 KG, DISTÂNCIA ENTRE EIXOS 4,8 M, POTÊNCIA 230 CV, INCLUSIVE TANQUE DE AÇO PARA TRANSPORTE DE ÁGUA - JUROS. AF_06/2014</v>
          </cell>
          <cell r="C8134" t="str">
            <v>H</v>
          </cell>
          <cell r="D8134">
            <v>3.73</v>
          </cell>
        </row>
        <row r="8135">
          <cell r="A8135">
            <v>91398</v>
          </cell>
          <cell r="B8135" t="str">
            <v>CAMINHÃO PIPA 10.000 L TRUCADO, PESO BRUTO TOTAL 23.000 KG, CARGA ÚTIL MÁXIMA 15.935 KG, DISTÂNCIA ENTRE EIXOS 4,8 M, POTÊNCIA 230 CV, INCLUSIVE TANQUE DE AÇO PARA TRANSPORTE DE ÁGUA - IMPOSTOS E SEGUROS. AF_06/2014</v>
          </cell>
          <cell r="C8135" t="str">
            <v>H</v>
          </cell>
          <cell r="D8135">
            <v>0.75</v>
          </cell>
        </row>
        <row r="8136">
          <cell r="A8136">
            <v>91402</v>
          </cell>
          <cell r="B8136" t="str">
            <v>CAMINHÃO BASCULANTE 6 M3 TOCO, PESO BRUTO TOTAL 16.000 KG, CARGA ÚTIL MÁXIMA 11.130 KG, DISTÂNCIA ENTRE EIXOS 5,36 M, POTÊNCIA 185 CV, INCLUSIVE CAÇAMBA METÁLICA - IMPOSTOS E SEGUROS. AF_06/2014</v>
          </cell>
          <cell r="C8136" t="str">
            <v>H</v>
          </cell>
          <cell r="D8136">
            <v>0.65</v>
          </cell>
        </row>
        <row r="8137">
          <cell r="A8137">
            <v>91466</v>
          </cell>
          <cell r="B8137" t="str">
            <v>GUINDAUTO HIDRÁULICO, CAPACIDADE MÁXIMA DE CARGA 6200 KG, MOMENTO MÁXIMO DE CARGA 11,7 TM, ALCANCE MÁXIMO HORIZONTAL 9,70 M, INCLUSIVE CAMINHÃO TOCO PBT 16.000 KG, POTÊNCIA DE 189 CV - IMPOSTOS E SEGUROS. AF_08/2015</v>
          </cell>
          <cell r="C8137" t="str">
            <v>H</v>
          </cell>
          <cell r="D8137">
            <v>0.6</v>
          </cell>
        </row>
        <row r="8138">
          <cell r="A8138">
            <v>91467</v>
          </cell>
          <cell r="B8138" t="str">
            <v>GUINDAUTO HIDRÁULICO, CAPACIDADE MÁXIMA DE CARGA 6200 KG, MOMENTO MÁXIMO DE CARGA 11,7 TM, ALCANCE MÁXIMO HORIZONTAL 9,70 M, INCLUSIVE CAMINHÃO TOCO PBT 16.000 KG, POTÊNCIA DE 189 CV - MATERIAIS NA OPERAÇÃO. AF_08/2015</v>
          </cell>
          <cell r="C8138" t="str">
            <v>H</v>
          </cell>
          <cell r="D8138">
            <v>91.14</v>
          </cell>
        </row>
        <row r="8139">
          <cell r="A8139">
            <v>91468</v>
          </cell>
          <cell r="B8139" t="str">
            <v>ESPARGIDOR DE ASFALTO PRESSURIZADO, TANQUE 6 M3 COM ISOLAÇÃO TÉRMICA, AQUECIDO COM 2 MAÇARICOS, COM BARRA ESPARGIDORA 3,60 M, MONTADO SOBRE CAMINHÃO  TOCO, PBT 14.300 KG, POTÊNCIA 185 CV - DEPRECIAÇÃO. AF_08/2015</v>
          </cell>
          <cell r="C8139" t="str">
            <v>H</v>
          </cell>
          <cell r="D8139">
            <v>10.88</v>
          </cell>
        </row>
        <row r="8140">
          <cell r="A8140">
            <v>91469</v>
          </cell>
          <cell r="B8140" t="str">
            <v>ESPARGIDOR DE ASFALTO PRESSURIZADO, TANQUE 6 M3 COM ISOLAÇÃO TÉRMICA, AQUECIDO COM 2 MAÇARICOS, COM BARRA ESPARGIDORA 3,60 M, MONTADO SOBRE CAMINHÃO  TOCO, PBT 14.300 KG, POTÊNCIA 185 CV - JUROS. AF_08/2015</v>
          </cell>
          <cell r="C8140" t="str">
            <v>H</v>
          </cell>
          <cell r="D8140">
            <v>3.68</v>
          </cell>
        </row>
        <row r="8141">
          <cell r="A8141">
            <v>91484</v>
          </cell>
          <cell r="B8141" t="str">
            <v>ESPARGIDOR DE ASFALTO PRESSURIZADO, TANQUE 6 M3 COM ISOLAÇÃO TÉRMICA, AQUECIDO COM 2 MAÇARICOS, COM BARRA ESPARGIDORA 3,60 M, MONTADO SOBRE CAMINHÃO  TOCO, PBT 14.300 KG, POTÊNCIA 185 CV - IMPOSTOS E SEGUROS. AF_08/2015</v>
          </cell>
          <cell r="C8141" t="str">
            <v>H</v>
          </cell>
          <cell r="D8141">
            <v>0.74</v>
          </cell>
        </row>
        <row r="8142">
          <cell r="A8142">
            <v>91485</v>
          </cell>
          <cell r="B8142" t="str">
            <v>ESPARGIDOR DE ASFALTO PRESSURIZADO, TANQUE 6 M3 COM ISOLAÇÃO TÉRMICA, AQUECIDO COM 2 MAÇARICOS, COM BARRA ESPARGIDORA 3,60 M, MONTADO SOBRE CAMINHÃO  TOCO, PBT 14.300 KG, POTÊNCIA 185 CV - MATERIAIS NA OPERAÇÃO. AF_08/2015</v>
          </cell>
          <cell r="C8142" t="str">
            <v>H</v>
          </cell>
          <cell r="D8142">
            <v>125.61</v>
          </cell>
        </row>
        <row r="8143">
          <cell r="A8143">
            <v>91486</v>
          </cell>
          <cell r="B8143" t="str">
            <v>ESPARGIDOR DE ASFALTO PRESSURIZADO, TANQUE 6 M3 COM ISOLAÇÃO TÉRMICA, AQUECIDO COM 2 MAÇARICOS, COM BARRA ESPARGIDORA 3,60 M, MONTADO SOBRE CAMINHÃO  TOCO, PBT 14.300 KG, POTÊNCIA 185 CV - CHI DIURNO. AF_08/2015</v>
          </cell>
          <cell r="C8143" t="str">
            <v>CHI</v>
          </cell>
          <cell r="D8143">
            <v>29.22</v>
          </cell>
        </row>
        <row r="8144">
          <cell r="A8144">
            <v>91514</v>
          </cell>
          <cell r="B8144" t="str">
            <v>ESTUCAMENTO DE PANOS DE FACHADA SEM VÃOS DO SISTEMA DE PAREDES DE CONCRETO EM EDIFICAÇÕES DE MÚLTIPLOS PAVIMENTOS. AF_06/2015</v>
          </cell>
          <cell r="C8144" t="str">
            <v>M2</v>
          </cell>
          <cell r="D8144">
            <v>4.5599999999999996</v>
          </cell>
        </row>
        <row r="8145">
          <cell r="A8145">
            <v>91515</v>
          </cell>
          <cell r="B8145" t="str">
            <v>ESTUCAMENTO DE PANOS DE FACHADA COM VÃOS DO SISTEMA DE PAREDES DE CONCRETO EM EDIFICAÇÕES DE MÚLTIPLOS PAVIMENTOS. AF_06/2015</v>
          </cell>
          <cell r="C8145" t="str">
            <v>M2</v>
          </cell>
          <cell r="D8145">
            <v>6.04</v>
          </cell>
        </row>
        <row r="8146">
          <cell r="A8146">
            <v>91516</v>
          </cell>
          <cell r="B8146" t="str">
            <v>ESTUCAMENTO DE SUPERFÍCIE EXTERNA DA SACADA DO SISTEMA DE PAREDES DE CONCRETO EM EDIFICAÇÕES DE MÚLTIPLOS PAVIMENTOS. AF_06/2015</v>
          </cell>
          <cell r="C8146" t="str">
            <v>M2</v>
          </cell>
          <cell r="D8146">
            <v>8.82</v>
          </cell>
        </row>
        <row r="8147">
          <cell r="A8147">
            <v>91517</v>
          </cell>
          <cell r="B8147" t="str">
            <v>ESTUCAMENTO DE PANOS DE FACHADA SEM VÃOS DO SISTEMA DE PAREDES DE CONCRETO EM EDIFICAÇÕES DE PAVIMENTO ÚNICO. AF_06/2015</v>
          </cell>
          <cell r="C8147" t="str">
            <v>M2</v>
          </cell>
          <cell r="D8147">
            <v>9.82</v>
          </cell>
        </row>
        <row r="8148">
          <cell r="A8148">
            <v>91519</v>
          </cell>
          <cell r="B8148" t="str">
            <v>ESTUCAMENTO DE PANOS DE FACHADA COM VÃOS DO SISTEMA DE PAREDES DE CONCRETO EM EDIFICAÇÕES DE PAVIMENTO ÚNICO. AF_06/2015</v>
          </cell>
          <cell r="C8148" t="str">
            <v>M2</v>
          </cell>
          <cell r="D8148">
            <v>11.28</v>
          </cell>
        </row>
        <row r="8149">
          <cell r="A8149">
            <v>91520</v>
          </cell>
          <cell r="B8149" t="str">
            <v>ESTUCAMENTO DE DENSIDADE BAIXA NAS FACES INTERNAS DE PAREDES DO SISTEMA DE PAREDES DE CONCRETO. AF_06/2015</v>
          </cell>
          <cell r="C8149" t="str">
            <v>M2</v>
          </cell>
          <cell r="D8149">
            <v>1.65</v>
          </cell>
        </row>
        <row r="8150">
          <cell r="A8150">
            <v>91522</v>
          </cell>
          <cell r="B8150" t="str">
            <v>ESTUCAMENTO, PARA QUALQUER REVESTIMENTO, EM TETO DO SISTEMA DE PAREDES DE CONCRETO. AF_06/2015</v>
          </cell>
          <cell r="C8150" t="str">
            <v>M2</v>
          </cell>
          <cell r="D8150">
            <v>1.99</v>
          </cell>
        </row>
        <row r="8151">
          <cell r="A8151">
            <v>91525</v>
          </cell>
          <cell r="B8151" t="str">
            <v>ESTUCAMENTO DE DENSIDADE ALTA, NAS FACES INTERNAS DE PAREDES DO SISTEMA DE PAREDES DE CONCRETO. AF_06/2015</v>
          </cell>
          <cell r="C8151" t="str">
            <v>M2</v>
          </cell>
          <cell r="D8151">
            <v>3.68</v>
          </cell>
        </row>
        <row r="8152">
          <cell r="A8152">
            <v>91529</v>
          </cell>
          <cell r="B8152" t="str">
            <v>COMPACTADOR DE SOLOS DE PERCUSSÃO (SOQUETE) COM MOTOR A GASOLINA 4 TEMPOS, POTÊNCIA 4 CV - DEPRECIAÇÃO. AF_08/2015</v>
          </cell>
          <cell r="C8152" t="str">
            <v>H</v>
          </cell>
          <cell r="D8152">
            <v>0.81</v>
          </cell>
        </row>
        <row r="8153">
          <cell r="A8153">
            <v>91530</v>
          </cell>
          <cell r="B8153" t="str">
            <v>COMPACTADOR DE SOLOS DE PERCUSSÃO (SOQUETE) COM MOTOR A GASOLINA 4 TEMPOS, POTÊNCIA 4 CV - JUROS. AF_08/2015</v>
          </cell>
          <cell r="C8153" t="str">
            <v>H</v>
          </cell>
          <cell r="D8153">
            <v>0.21</v>
          </cell>
        </row>
        <row r="8154">
          <cell r="A8154">
            <v>91531</v>
          </cell>
          <cell r="B8154" t="str">
            <v>COMPACTADOR DE SOLOS DE PERCUSSÃO (SOQUETE) COM MOTOR A GASOLINA 4 TEMPOS, POTÊNCIA 4 CV - MANUTENÇÃO. AF_08/2015</v>
          </cell>
          <cell r="C8154" t="str">
            <v>H</v>
          </cell>
          <cell r="D8154">
            <v>1.02</v>
          </cell>
        </row>
        <row r="8155">
          <cell r="A8155">
            <v>91532</v>
          </cell>
          <cell r="B8155" t="str">
            <v>COMPACTADOR DE SOLOS DE PERCUSSÃO (SOQUETE) COM MOTOR A GASOLINA 4 TEMPOS, POTÊNCIA 4 CV - MATERIAIS NA OPERAÇÃO. AF_08/2015</v>
          </cell>
          <cell r="C8155" t="str">
            <v>H</v>
          </cell>
          <cell r="D8155">
            <v>2.39</v>
          </cell>
        </row>
        <row r="8156">
          <cell r="A8156">
            <v>91533</v>
          </cell>
          <cell r="B8156" t="str">
            <v>COMPACTADOR DE SOLOS DE PERCUSSÃO (SOQUETE) COM MOTOR A GASOLINA 4 TEMPOS, POTÊNCIA 4 CV - CHP DIURNO. AF_08/2015</v>
          </cell>
          <cell r="C8156" t="str">
            <v>CHP</v>
          </cell>
          <cell r="D8156">
            <v>19.170000000000002</v>
          </cell>
        </row>
        <row r="8157">
          <cell r="A8157">
            <v>91534</v>
          </cell>
          <cell r="B8157" t="str">
            <v>COMPACTADOR DE SOLOS DE PERCUSSÃO (SOQUETE) COM MOTOR A GASOLINA 4 TEMPOS, POTÊNCIA 4 CV - CHI DIURNO. AF_08/2015</v>
          </cell>
          <cell r="C8157" t="str">
            <v>CHI</v>
          </cell>
          <cell r="D8157">
            <v>15.76</v>
          </cell>
        </row>
        <row r="8158">
          <cell r="A8158">
            <v>91593</v>
          </cell>
          <cell r="B8158" t="str">
            <v>ARMAÇÃO DO SISTEMA DE PAREDES DE CONCRETO, EXECUTADA EM PAREDES DE EDIFICAÇÕES DE MÚLTIPLOS PAVIMENTOS, TELA Q-138. AF_06/2015</v>
          </cell>
          <cell r="C8158" t="str">
            <v>KG</v>
          </cell>
          <cell r="D8158">
            <v>8.7100000000000009</v>
          </cell>
        </row>
        <row r="8159">
          <cell r="A8159">
            <v>91594</v>
          </cell>
          <cell r="B8159" t="str">
            <v>ARMAÇÃO DO SISTEMA DE PAREDES DE CONCRETO, EXECUTADA EM PAREDES DE EDIFICAÇÕES TÉRREAS OU DE MÚLTIPLOS PAVIMENTOS, TELA Q-92. AF_06/2015</v>
          </cell>
          <cell r="C8159" t="str">
            <v>KG</v>
          </cell>
          <cell r="D8159">
            <v>9.09</v>
          </cell>
        </row>
        <row r="8160">
          <cell r="A8160">
            <v>91595</v>
          </cell>
          <cell r="B8160" t="str">
            <v>ARMAÇÃO DO SISTEMA DE PAREDES DE CONCRETO, EXECUTADA EM PAREDES DE EDIFICAÇÕES TÉRREAS, TELA Q-61. AF_06/2015</v>
          </cell>
          <cell r="C8160" t="str">
            <v>KG</v>
          </cell>
          <cell r="D8160">
            <v>9.9</v>
          </cell>
        </row>
        <row r="8161">
          <cell r="A8161">
            <v>91596</v>
          </cell>
          <cell r="B8161" t="str">
            <v>ARMAÇÃO DO SISTEMA DE PAREDES DE CONCRETO, EXECUTADA COMO ARMADURA POSITIVA DE LAJES, TELA Q-138. AF_06/2015</v>
          </cell>
          <cell r="C8161" t="str">
            <v>KG</v>
          </cell>
          <cell r="D8161">
            <v>8.84</v>
          </cell>
        </row>
        <row r="8162">
          <cell r="A8162">
            <v>91597</v>
          </cell>
          <cell r="B8162" t="str">
            <v>ARMAÇÃO DO SISTEMA DE PAREDES DE CONCRETO, EXECUTADA COMO ARMADURA NEGATIVA DE LAJES, TELA T-196. AF_06/2015</v>
          </cell>
          <cell r="C8162" t="str">
            <v>KG</v>
          </cell>
          <cell r="D8162">
            <v>6.09</v>
          </cell>
        </row>
        <row r="8163">
          <cell r="A8163">
            <v>91598</v>
          </cell>
          <cell r="B8163" t="str">
            <v>ARMAÇÃO DO SISTEMA DE PAREDES DE CONCRETO, EXECUTADA COMO ARMADURA POSITIVA DE LAJES, TELA Q-113. AF_06/2015</v>
          </cell>
          <cell r="C8163" t="str">
            <v>KG</v>
          </cell>
          <cell r="D8163">
            <v>8.6999999999999993</v>
          </cell>
        </row>
        <row r="8164">
          <cell r="A8164">
            <v>91599</v>
          </cell>
          <cell r="B8164" t="str">
            <v>ARMAÇÃO DO SISTEMA DE PAREDES DE CONCRETO, EXECUTADA COMO ARMADURA NEGATIVA DE LAJES, TELA L-159. AF_06/2015</v>
          </cell>
          <cell r="C8164" t="str">
            <v>KG</v>
          </cell>
          <cell r="D8164">
            <v>9.35</v>
          </cell>
        </row>
        <row r="8165">
          <cell r="A8165">
            <v>91600</v>
          </cell>
          <cell r="B8165" t="str">
            <v>ARMAÇÃO DO SISTEMA DE PAREDES DE CONCRETO, EXECUTADA EM PLATIBANDAS, TELA Q-92. AF_06/2015</v>
          </cell>
          <cell r="C8165" t="str">
            <v>KG</v>
          </cell>
          <cell r="D8165">
            <v>9.73</v>
          </cell>
        </row>
        <row r="8166">
          <cell r="A8166">
            <v>91601</v>
          </cell>
          <cell r="B8166" t="str">
            <v>ARMAÇÃO DO SISTEMA DE PAREDES DE CONCRETO, EXECUTADA COMO REFORÇO, VERGALHÃO DE 6,3 MM DE DIÂMETRO. AF_06/2015</v>
          </cell>
          <cell r="C8166" t="str">
            <v>KG</v>
          </cell>
          <cell r="D8166">
            <v>7.71</v>
          </cell>
        </row>
        <row r="8167">
          <cell r="A8167">
            <v>91602</v>
          </cell>
          <cell r="B8167" t="str">
            <v>ARMAÇÃO DO SISTEMA DE PAREDES DE CONCRETO, EXECUTADA COMO REFORÇO, VERGALHÃO DE 8,0 MM DE DIÂMETRO. AF_06/2015</v>
          </cell>
          <cell r="C8167" t="str">
            <v>KG</v>
          </cell>
          <cell r="D8167">
            <v>7.26</v>
          </cell>
        </row>
        <row r="8168">
          <cell r="A8168">
            <v>91603</v>
          </cell>
          <cell r="B8168" t="str">
            <v>ARMAÇÃO DO SISTEMA DE PAREDES DE CONCRETO, EXECUTADA COMO REFORÇO, VERGALHÃO DE 10,0 MM DE DIÂMETRO. AF_06/2015</v>
          </cell>
          <cell r="C8168" t="str">
            <v>KG</v>
          </cell>
          <cell r="D8168">
            <v>5.81</v>
          </cell>
        </row>
        <row r="8169">
          <cell r="A8169">
            <v>91629</v>
          </cell>
          <cell r="B8169" t="str">
            <v>GUINDAUTO HIDRÁULICO, CAPACIDADE MÁXIMA DE CARGA 6500 KG, MOMENTO MÁXIMO DE CARGA 5,8 TM, ALCANCE MÁXIMO HORIZONTAL 7,60 M, INCLUSIVE CAMINHÃO TOCO PBT 9.700 KG, POTÊNCIA DE 160 CV - DEPRECIAÇÃO. AF_08/2015</v>
          </cell>
          <cell r="C8169" t="str">
            <v>H</v>
          </cell>
          <cell r="D8169">
            <v>6.92</v>
          </cell>
        </row>
        <row r="8170">
          <cell r="A8170">
            <v>91630</v>
          </cell>
          <cell r="B8170" t="str">
            <v>GUINDAUTO HIDRÁULICO, CAPACIDADE MÁXIMA DE CARGA 6500 KG, MOMENTO MÁXIMO DE CARGA 5,8 TM, ALCANCE MÁXIMO HORIZONTAL 7,60 M, INCLUSIVE CAMINHÃO TOCO PBT 9.700 KG, POTÊNCIA DE 160 CV - JUROS. AF_08/2015</v>
          </cell>
          <cell r="C8170" t="str">
            <v>H</v>
          </cell>
          <cell r="D8170">
            <v>2.76</v>
          </cell>
        </row>
        <row r="8171">
          <cell r="A8171">
            <v>91631</v>
          </cell>
          <cell r="B8171" t="str">
            <v>GUINDAUTO HIDRÁULICO, CAPACIDADE MÁXIMA DE CARGA 6500 KG, MOMENTO MÁXIMO DE CARGA 5,8 TM, ALCANCE MÁXIMO HORIZONTAL 7,60 M, INCLUSIVE CAMINHÃO TOCO PBT 9.700 KG, POTÊNCIA DE 160 CV - IMPOSTOS E SEGUROS. AF_08/2015</v>
          </cell>
          <cell r="C8171" t="str">
            <v>H</v>
          </cell>
          <cell r="D8171">
            <v>0.55000000000000004</v>
          </cell>
        </row>
        <row r="8172">
          <cell r="A8172">
            <v>91632</v>
          </cell>
          <cell r="B8172" t="str">
            <v>GUINDAUTO HIDRÁULICO, CAPACIDADE MÁXIMA DE CARGA 6500 KG, MOMENTO MÁXIMO DE CARGA 5,8 TM, ALCANCE MÁXIMO HORIZONTAL 7,60 M, INCLUSIVE CAMINHÃO TOCO PBT 9.700 KG, POTÊNCIA DE 160 CV - MANUTENÇÃO. AF_08/2015</v>
          </cell>
          <cell r="C8172" t="str">
            <v>H</v>
          </cell>
          <cell r="D8172">
            <v>12.97</v>
          </cell>
        </row>
        <row r="8173">
          <cell r="A8173">
            <v>91633</v>
          </cell>
          <cell r="B8173" t="str">
            <v>GUINDAUTO HIDRÁULICO, CAPACIDADE MÁXIMA DE CARGA 6500 KG, MOMENTO MÁXIMO DE CARGA 5,8 TM, ALCANCE MÁXIMO HORIZONTAL 7,60 M, INCLUSIVE CAMINHÃO TOCO PBT 9.700 KG, POTÊNCIA DE 160 CV - MATERIAIS NA OPERAÇÃO. AF_08/2015</v>
          </cell>
          <cell r="C8173" t="str">
            <v>H</v>
          </cell>
          <cell r="D8173">
            <v>77.16</v>
          </cell>
        </row>
        <row r="8174">
          <cell r="A8174">
            <v>91634</v>
          </cell>
          <cell r="B8174" t="str">
            <v>GUINDAUTO HIDRÁULICO, CAPACIDADE MÁXIMA DE CARGA 6500 KG, MOMENTO MÁXIMO DE CARGA 5,8 TM, ALCANCE MÁXIMO HORIZONTAL 7,60 M, INCLUSIVE CAMINHÃO TOCO PBT 9.700 KG, POTÊNCIA DE 160 CV - CHP DIURNO. AF_08/2015</v>
          </cell>
          <cell r="C8174" t="str">
            <v>CHP</v>
          </cell>
          <cell r="D8174">
            <v>115.41</v>
          </cell>
        </row>
        <row r="8175">
          <cell r="A8175">
            <v>91635</v>
          </cell>
          <cell r="B8175" t="str">
            <v>GUINDAUTO HIDRÁULICO, CAPACIDADE MÁXIMA DE CARGA 6500 KG, MOMENTO MÁXIMO DE CARGA 5,8 TM, ALCANCE MÁXIMO HORIZONTAL 7,60 M, INCLUSIVE CAMINHÃO TOCO PBT 9.700 KG, POTÊNCIA DE 160 CV - CHI DIURNO. AF_08/2015</v>
          </cell>
          <cell r="C8175" t="str">
            <v>CHI</v>
          </cell>
          <cell r="D8175">
            <v>25.28</v>
          </cell>
        </row>
        <row r="8176">
          <cell r="A8176">
            <v>91640</v>
          </cell>
          <cell r="B8176" t="str">
            <v>CAMINHÃO DE TRANSPORTE DE MATERIAL ASFÁLTICO 30.000 L, COM CAVALO MECÂNICO DE CAPACIDADE MÁXIMA DE TRAÇÃO COMBINADO DE 66.000 KG, POTÊNCIA 360 CV, INCLUSIVE TANQUE DE ASFALTO COM SERPENTINA - DEPRECIAÇÃO. AF_08/2015</v>
          </cell>
          <cell r="C8176" t="str">
            <v>H</v>
          </cell>
          <cell r="D8176">
            <v>16.66</v>
          </cell>
        </row>
        <row r="8177">
          <cell r="A8177">
            <v>91641</v>
          </cell>
          <cell r="B8177" t="str">
            <v>CAMINHÃO DE TRANSPORTE DE MATERIAL ASFÁLTICO 30.000 L, COM CAVALO MECÂNICO DE CAPACIDADE MÁXIMA DE TRAÇÃO COMBINADO DE 66.000 KG, POTÊNCIA 360 CV, INCLUSIVE TANQUE DE ASFALTO COM SERPENTINA - JUROS. AF_08/2015</v>
          </cell>
          <cell r="C8177" t="str">
            <v>H</v>
          </cell>
          <cell r="D8177">
            <v>6.65</v>
          </cell>
        </row>
        <row r="8178">
          <cell r="A8178">
            <v>91642</v>
          </cell>
          <cell r="B8178" t="str">
            <v>CAMINHÃO DE TRANSPORTE DE MATERIAL ASFÁLTICO 30.000 L, COM CAVALO MECÂNICO DE CAPACIDADE MÁXIMA DE TRAÇÃO COMBINADO DE 66.000 KG, POTÊNCIA 360 CV, INCLUSIVE TANQUE DE ASFALTO COM SERPENTINA - IMPOSTOS E SEGUROS. AF_08/2015</v>
          </cell>
          <cell r="C8178" t="str">
            <v>H</v>
          </cell>
          <cell r="D8178">
            <v>1.35</v>
          </cell>
        </row>
        <row r="8179">
          <cell r="A8179">
            <v>91643</v>
          </cell>
          <cell r="B8179" t="str">
            <v>CAMINHÃO DE TRANSPORTE DE MATERIAL ASFÁLTICO 30.000 L, COM CAVALO MECÂNICO DE CAPACIDADE MÁXIMA DE TRAÇÃO COMBINADO DE 66.000 KG, POTÊNCIA 360 CV, INCLUSIVE TANQUE DE ASFALTO COM SERPENTINA - MANUTENÇÃO. AF_08/2015</v>
          </cell>
          <cell r="C8179" t="str">
            <v>H</v>
          </cell>
          <cell r="D8179">
            <v>31.24</v>
          </cell>
        </row>
        <row r="8180">
          <cell r="A8180">
            <v>91644</v>
          </cell>
          <cell r="B8180" t="str">
            <v>CAMINHÃO DE TRANSPORTE DE MATERIAL ASFÁLTICO 30.000 L, COM CAVALO MECÂNICO DE CAPACIDADE MÁXIMA DE TRAÇÃO COMBINADO DE 66.000 KG, POTÊNCIA 360 CV, INCLUSIVE TANQUE DE ASFALTO COM SERPENTINA - MATERIAIS NA OPERAÇÃO. AF_08/2015</v>
          </cell>
          <cell r="C8180" t="str">
            <v>H</v>
          </cell>
          <cell r="D8180">
            <v>173.59</v>
          </cell>
        </row>
        <row r="8181">
          <cell r="A8181">
            <v>91645</v>
          </cell>
          <cell r="B8181" t="str">
            <v>CAMINHÃO DE TRANSPORTE DE MATERIAL ASFÁLTICO 30.000 L, COM CAVALO MECÂNICO DE CAPACIDADE MÁXIMA DE TRAÇÃO COMBINADO DE 66.000 KG, POTÊNCIA 360 CV, INCLUSIVE TANQUE DE ASFALTO COM SERPENTINA - CHP DIURNO. AF_08/2015</v>
          </cell>
          <cell r="C8181" t="str">
            <v>CHP</v>
          </cell>
          <cell r="D8181">
            <v>243.41</v>
          </cell>
        </row>
        <row r="8182">
          <cell r="A8182">
            <v>91646</v>
          </cell>
          <cell r="B8182" t="str">
            <v>CAMINHÃO DE TRANSPORTE DE MATERIAL ASFÁLTICO 30.000 L, COM CAVALO MECÂNICO DE CAPACIDADE MÁXIMA DE TRAÇÃO COMBINADO DE 66.000 KG, POTÊNCIA 360 CV, INCLUSIVE TANQUE DE ASFALTO COM SERPENTINA - CHI DIURNO. AF_08/2015</v>
          </cell>
          <cell r="C8182" t="str">
            <v>CHI</v>
          </cell>
          <cell r="D8182">
            <v>38.58</v>
          </cell>
        </row>
        <row r="8183">
          <cell r="A8183">
            <v>91677</v>
          </cell>
          <cell r="B8183" t="str">
            <v>ENGENHEIRO ELETRICISTA COM ENCARGOS COMPLEMENTARES</v>
          </cell>
          <cell r="C8183" t="str">
            <v>H</v>
          </cell>
          <cell r="D8183">
            <v>94.61</v>
          </cell>
        </row>
        <row r="8184">
          <cell r="A8184">
            <v>91678</v>
          </cell>
          <cell r="B8184" t="str">
            <v>ENGENHEIRO SANITARISTA COM ENCARGOS COMPLEMENTARES</v>
          </cell>
          <cell r="C8184" t="str">
            <v>H</v>
          </cell>
          <cell r="D8184">
            <v>79.8</v>
          </cell>
        </row>
        <row r="8185">
          <cell r="A8185">
            <v>91688</v>
          </cell>
          <cell r="B8185" t="str">
            <v>SERRA CIRCULAR DE BANCADA COM MOTOR ELÉTRICO POTÊNCIA DE 5HP, COM COIFA PARA DISCO 10" - DEPRECIAÇÃO. AF_08/2015</v>
          </cell>
          <cell r="C8185" t="str">
            <v>H</v>
          </cell>
          <cell r="D8185">
            <v>0.09</v>
          </cell>
        </row>
        <row r="8186">
          <cell r="A8186">
            <v>91689</v>
          </cell>
          <cell r="B8186" t="str">
            <v>SERRA CIRCULAR DE BANCADA COM MOTOR ELÉTRICO POTÊNCIA DE 5HP, COM COIFA PARA DISCO 10" - JUROS. AF_08/2015</v>
          </cell>
          <cell r="C8186" t="str">
            <v>H</v>
          </cell>
          <cell r="D8186">
            <v>0.01</v>
          </cell>
        </row>
        <row r="8187">
          <cell r="A8187">
            <v>91690</v>
          </cell>
          <cell r="B8187" t="str">
            <v>SERRA CIRCULAR DE BANCADA COM MOTOR ELÉTRICO POTÊNCIA DE 5HP, COM COIFA PARA DISCO 10" - MANUTENÇÃO. AF_08/2015</v>
          </cell>
          <cell r="C8187" t="str">
            <v>H</v>
          </cell>
          <cell r="D8187">
            <v>0.06</v>
          </cell>
        </row>
        <row r="8188">
          <cell r="A8188">
            <v>91691</v>
          </cell>
          <cell r="B8188" t="str">
            <v>SERRA CIRCULAR DE BANCADA COM MOTOR ELÉTRICO POTÊNCIA DE 5HP, COM COIFA PARA DISCO 10" - MATERIAIS NA OPERAÇÃO. AF_08/2015</v>
          </cell>
          <cell r="C8188" t="str">
            <v>H</v>
          </cell>
          <cell r="D8188">
            <v>1.96</v>
          </cell>
        </row>
        <row r="8189">
          <cell r="A8189">
            <v>91692</v>
          </cell>
          <cell r="B8189" t="str">
            <v>SERRA CIRCULAR DE BANCADA COM MOTOR ELÉTRICO POTÊNCIA DE 5HP, COM COIFA PARA DISCO 10" - CHP DIURNO. AF_08/2015</v>
          </cell>
          <cell r="C8189" t="str">
            <v>CHP</v>
          </cell>
          <cell r="D8189">
            <v>16.86</v>
          </cell>
        </row>
        <row r="8190">
          <cell r="A8190">
            <v>91693</v>
          </cell>
          <cell r="B8190" t="str">
            <v>SERRA CIRCULAR DE BANCADA COM MOTOR ELÉTRICO POTÊNCIA DE 5HP, COM COIFA PARA DISCO 10" - CHI DIURNO. AF_08/2015</v>
          </cell>
          <cell r="C8190" t="str">
            <v>CHI</v>
          </cell>
          <cell r="D8190">
            <v>14.84</v>
          </cell>
        </row>
        <row r="8191">
          <cell r="A8191">
            <v>91784</v>
          </cell>
          <cell r="B8191" t="str">
            <v>(COMPOSIÇÃO REPRESENTATIVA) DO SERVIÇO DE INSTALAÇÃO DE TUBOS DE PVC, SOLDÁVEL, ÁGUA FRIA, DN 20 MM (INSTALADO EM RAMAL, SUB-RAMAL OU RAMAL DE DISTRIBUIÇÃO), INCLUSIVE CONEXÕES, CORTES E FIXAÇÕES, PARA PRÉDIOS. AF_10/2015</v>
          </cell>
          <cell r="C8191" t="str">
            <v>M</v>
          </cell>
          <cell r="D8191">
            <v>30.11</v>
          </cell>
        </row>
        <row r="8192">
          <cell r="A8192">
            <v>91785</v>
          </cell>
          <cell r="B8192" t="str">
            <v>(COMPOSIÇÃO REPRESENTATIVA) DO SERVIÇO DE INSTALAÇÃO DE TUBOS DE PVC, SOLDÁVEL, ÁGUA FRIA, DN 25 MM (INSTALADO EM RAMAL, SUB-RAMAL, RAMAL DE DISTRIBUIÇÃO OU PRUMADA), INCLUSIVE CONEXÕES, CORTES E FIXAÇÕES, PARA PRÉDIOS. AF_10/2015</v>
          </cell>
          <cell r="C8192" t="str">
            <v>M</v>
          </cell>
          <cell r="D8192">
            <v>29.89</v>
          </cell>
        </row>
        <row r="8193">
          <cell r="A8193">
            <v>91786</v>
          </cell>
          <cell r="B8193" t="str">
            <v>(COMPOSIÇÃO REPRESENTATIVA) DO SERVIÇO DE INSTALAÇÃO TUBOS DE PVC, SOLDÁVEL, ÁGUA FRIA, DN 32 MM (INSTALADO EM RAMAL, SUB-RAMAL, RAMAL DE DISTRIBUIÇÃO OU PRUMADA), INCLUSIVE CONEXÕES, CORTES E FIXAÇÕES, PARA PRÉDIOS. AF_10/2015</v>
          </cell>
          <cell r="C8193" t="str">
            <v>M</v>
          </cell>
          <cell r="D8193">
            <v>19.73</v>
          </cell>
        </row>
        <row r="8194">
          <cell r="A8194">
            <v>91787</v>
          </cell>
          <cell r="B8194" t="str">
            <v>(COMPOSIÇÃO REPRESENTATIVA) DO SERVIÇO DE INSTALAÇÃO DE TUBOS DE PVC, SOLDÁVEL, ÁGUA FRIA, DN 40 MM (INSTALADO EM PRUMADA), INCLUSIVE CONEXÕES, CORTES E FIXAÇÕES, PARA PRÉDIOS. AF_10/2015</v>
          </cell>
          <cell r="C8194" t="str">
            <v>M</v>
          </cell>
          <cell r="D8194">
            <v>22.25</v>
          </cell>
        </row>
        <row r="8195">
          <cell r="A8195">
            <v>91788</v>
          </cell>
          <cell r="B8195" t="str">
            <v>(COMPOSIÇÃO REPRESENTATIVA) DO SERVIÇO DE INSTALAÇÃO DE TUBOS DE PVC, SOLDÁVEL, ÁGUA FRIA, DN 50 MM (INSTALADO EM PRUMADA), INCLUSIVE CONEXÕES, CORTES E FIXAÇÕES, PARA PRÉDIOS. AF_10/2015</v>
          </cell>
          <cell r="C8195" t="str">
            <v>M</v>
          </cell>
          <cell r="D8195">
            <v>30.59</v>
          </cell>
        </row>
        <row r="8196">
          <cell r="A8196">
            <v>91789</v>
          </cell>
          <cell r="B8196" t="str">
            <v>(COMPOSIÇÃO REPRESENTATIVA) DO SERVIÇO DE INSTALAÇÃO DE TUBOS DE PVC, SÉRIE R, ÁGUA PLUVIAL, DN 75 MM (INSTALADO EM RAMAL DE ENCAMINHAMENTO, OU CONDUTORES VERTICAIS), INCLUSIVE CONEXÕES, CORTE E FIXAÇÕES, PARA PRÉDIOS. AF_10/2015</v>
          </cell>
          <cell r="C8196" t="str">
            <v>M</v>
          </cell>
          <cell r="D8196">
            <v>23.42</v>
          </cell>
        </row>
        <row r="8197">
          <cell r="A8197">
            <v>91790</v>
          </cell>
          <cell r="B8197" t="str">
            <v>(COMPOSIÇÃO REPRESENTATIVA) DO SERVIÇO DE INSTALAÇÃO DE TUBOS DE PVC, SÉRIE R, ÁGUA PLUVIAL, DN 100 MM (INSTALADO EM RAMAL DE ENCAMINHAMENTO, OU CONDUTORES VERTICAIS), INCLUSIVE CONEXÕES, CORTES E FIXAÇÕES, PARA PRÉDIOS. AF_10/2015</v>
          </cell>
          <cell r="C8197" t="str">
            <v>M</v>
          </cell>
          <cell r="D8197">
            <v>34.93</v>
          </cell>
        </row>
        <row r="8198">
          <cell r="A8198">
            <v>91791</v>
          </cell>
          <cell r="B8198" t="str">
            <v>(COMPOSIÇÃO REPRESENTATIVA) DO SERVIÇO DE INSTALAÇÃO DE TUBOS DE PVC, SÉRIE R, ÁGUA PLUVIAL, DN 150 MM (INSTALADO EM CONDUTORES VERTICAIS), INCLUSIVE CONEXÕES, CORTES E FIXAÇÕES, PARA PRÉDIOS. AF_10/2015</v>
          </cell>
          <cell r="C8198" t="str">
            <v>M</v>
          </cell>
          <cell r="D8198">
            <v>41.03</v>
          </cell>
        </row>
        <row r="8199">
          <cell r="A8199">
            <v>91792</v>
          </cell>
          <cell r="B8199" t="str">
            <v>(COMPOSIÇÃO REPRESENTATIVA) DO SERVIÇO DE INSTALAÇÃO DE TUBO DE PVC, SÉRIE NORMAL, ESGOTO PREDIAL, DN 40 MM (INSTALADO EM RAMAL DE DESCARGA OU RAMAL DE ESGOTO SANITÁRIO), INCLUSIVE CONEXÕES, CORTES E FIXAÇÕES, PARA PRÉDIOS. AF_10/2015</v>
          </cell>
          <cell r="C8199" t="str">
            <v>M</v>
          </cell>
          <cell r="D8199">
            <v>38.1</v>
          </cell>
        </row>
        <row r="8200">
          <cell r="A8200">
            <v>91793</v>
          </cell>
          <cell r="B8200" t="str">
            <v>(COMPOSIÇÃO REPRESENTATIVA) DO SERVIÇO DE INSTALAÇÃO DE TUBO DE PVC, SÉRIE NORMAL, ESGOTO PREDIAL, DN 50 MM (INSTALADO EM RAMAL DE DESCARGA OU RAMAL DE ESGOTO SANITÁRIO), INCLUSIVE CONEXÕES, CORTES E FIXAÇÕES PARA, PRÉDIOS. AF_10/2015</v>
          </cell>
          <cell r="C8200" t="str">
            <v>M</v>
          </cell>
          <cell r="D8200">
            <v>57.36</v>
          </cell>
        </row>
        <row r="8201">
          <cell r="A8201">
            <v>91794</v>
          </cell>
          <cell r="B8201" t="str">
            <v>(COMPOSIÇÃO REPRESENTATIVA) DO SERVIÇO DE INST. TUBO PVC, SÉRIE N, ESGOTO PREDIAL, DN 75 MM, (INST. EM RAMAL DE DESCARGA, RAMAL DE ESG. SANITÁRIO, PRUMADA DE ESG. SANITÁRIO OU VENTILAÇÃO), INCL. CONEXÕES, CORTES E FIXAÇÕES, P/ PRÉDIOS. AF_10/2015</v>
          </cell>
          <cell r="C8201" t="str">
            <v>M</v>
          </cell>
          <cell r="D8201">
            <v>24.77</v>
          </cell>
        </row>
        <row r="8202">
          <cell r="A8202">
            <v>91795</v>
          </cell>
          <cell r="B8202" t="str">
            <v>(COMPOSIÇÃO REPRESENTATIVA) DO SERVIÇO DE INST. TUBO PVC, SÉRIE N, ESGOTO PREDIAL, 100 MM (INST. RAMAL DESCARGA, RAMAL DE ESG. SANIT., PRUMADA ESG. SANIT., VENTILAÇÃO OU SUB-COLETOR AÉREO), INCL. CONEXÕES E CORTES, FIXAÇÕES, P/ PRÉDIOS. AF_10/2015</v>
          </cell>
          <cell r="C8202" t="str">
            <v>M</v>
          </cell>
          <cell r="D8202">
            <v>43.26</v>
          </cell>
        </row>
        <row r="8203">
          <cell r="A8203">
            <v>91796</v>
          </cell>
          <cell r="B8203" t="str">
            <v>(COMPOSIÇÃO REPRESENTATIVA) DO SERVIÇO DE INSTALAÇÃO DE TUBO DE PVC, SÉRIE NORMAL, ESGOTO PREDIAL, DN 150 MM (INSTALADO EM SUB-COLETOR AÉREO), INCLUSIVE CONEXÕES, CORTES E FIXAÇÕES, PARA PRÉDIOS. AF_10/2015</v>
          </cell>
          <cell r="C8203" t="str">
            <v>M</v>
          </cell>
          <cell r="D8203">
            <v>41.52</v>
          </cell>
        </row>
        <row r="8204">
          <cell r="A8204">
            <v>91815</v>
          </cell>
          <cell r="B8204" t="str">
            <v>(COMPOSIÇÃO REPRESENTATIVA) DE ALVENARIA DE BLOCOS DE CONCRETO ESTRUTURAL 14X19X39 CM, (ESPESSURA 14 CM), FBK = 4,5 MPA, UTILIZANDO PALHETA, PARA EDIFICAÇÃO HABITACIONAL. AF_10/2015</v>
          </cell>
          <cell r="C8204" t="str">
            <v>M2</v>
          </cell>
          <cell r="D8204">
            <v>53.9</v>
          </cell>
        </row>
        <row r="8205">
          <cell r="A8205">
            <v>91816</v>
          </cell>
          <cell r="B8205" t="str">
            <v>COMPOSIÇÃO REPRESENTATIVA DE SERVIÇOS DE ALVENARIA DE BLOCOS DE CONCRETO ESTRUTURAL 14X19X29 CM, (ESPESSURA 14 CM), FBK = 4,5 MPA, UTILIZANDO PALHETA, PARA EDIFICAÇÃO HABITACIONAL. AF_10/2015</v>
          </cell>
          <cell r="C8205" t="str">
            <v>M2</v>
          </cell>
          <cell r="D8205">
            <v>62.23</v>
          </cell>
        </row>
        <row r="8206">
          <cell r="A8206">
            <v>91831</v>
          </cell>
          <cell r="B8206" t="str">
            <v>ELETRODUTO FLEXÍVEL CORRUGADO, PVC, DN 20 MM (1/2"), PARA CIRCUITOS TERMINAIS, INSTALADO EM FORRO - FORNECIMENTO E INSTALAÇÃO. AF_12/2015</v>
          </cell>
          <cell r="C8206" t="str">
            <v>M</v>
          </cell>
          <cell r="D8206">
            <v>4.79</v>
          </cell>
        </row>
        <row r="8207">
          <cell r="A8207">
            <v>91834</v>
          </cell>
          <cell r="B8207" t="str">
            <v>ELETRODUTO FLEXÍVEL CORRUGADO, PVC, DN 25 MM (3/4"), PARA CIRCUITOS TERMINAIS, INSTALADO EM FORRO - FORNECIMENTO E INSTALAÇÃO. AF_12/2015</v>
          </cell>
          <cell r="C8207" t="str">
            <v>M</v>
          </cell>
          <cell r="D8207">
            <v>5.36</v>
          </cell>
        </row>
        <row r="8208">
          <cell r="A8208">
            <v>91836</v>
          </cell>
          <cell r="B8208" t="str">
            <v>ELETRODUTO FLEXÍVEL CORRUGADO, PVC, DN 32 MM (1"), PARA CIRCUITOS TERMINAIS, INSTALADO EM FORRO - FORNECIMENTO E INSTALAÇÃO. AF_12/2015</v>
          </cell>
          <cell r="C8208" t="str">
            <v>M</v>
          </cell>
          <cell r="D8208">
            <v>6.87</v>
          </cell>
        </row>
        <row r="8209">
          <cell r="A8209">
            <v>91842</v>
          </cell>
          <cell r="B8209" t="str">
            <v>ELETRODUTO FLEXÍVEL CORRUGADO, PVC, DN 20 MM (1/2"), PARA CIRCUITOS TERMINAIS, INSTALADO EM LAJE - FORNECIMENTO E INSTALAÇÃO. AF_12/2015</v>
          </cell>
          <cell r="C8209" t="str">
            <v>M</v>
          </cell>
          <cell r="D8209">
            <v>3.45</v>
          </cell>
        </row>
        <row r="8210">
          <cell r="A8210">
            <v>91844</v>
          </cell>
          <cell r="B8210" t="str">
            <v>ELETRODUTO FLEXÍVEL CORRUGADO, PVC, DN 25 MM (3/4"), PARA CIRCUITOS TERMINAIS, INSTALADO EM LAJE - FORNECIMENTO E INSTALAÇÃO. AF_12/2015</v>
          </cell>
          <cell r="C8210" t="str">
            <v>M</v>
          </cell>
          <cell r="D8210">
            <v>4.01</v>
          </cell>
        </row>
        <row r="8211">
          <cell r="A8211">
            <v>91846</v>
          </cell>
          <cell r="B8211" t="str">
            <v>ELETRODUTO FLEXÍVEL CORRUGADO, PVC, DN 32 MM (1"), PARA CIRCUITOS TERMINAIS, INSTALADO EM LAJE - FORNECIMENTO E INSTALAÇÃO. AF_12/2015</v>
          </cell>
          <cell r="C8211" t="str">
            <v>M</v>
          </cell>
          <cell r="D8211">
            <v>5.53</v>
          </cell>
        </row>
        <row r="8212">
          <cell r="A8212">
            <v>91852</v>
          </cell>
          <cell r="B8212" t="str">
            <v>ELETRODUTO FLEXÍVEL CORRUGADO, PVC, DN 20 MM (1/2"), PARA CIRCUITOS TERMINAIS, INSTALADO EM PAREDE - FORNECIMENTO E INSTALAÇÃO. AF_12/2015</v>
          </cell>
          <cell r="C8212" t="str">
            <v>M</v>
          </cell>
          <cell r="D8212">
            <v>5.2</v>
          </cell>
        </row>
        <row r="8213">
          <cell r="A8213">
            <v>91854</v>
          </cell>
          <cell r="B8213" t="str">
            <v>ELETRODUTO FLEXÍVEL CORRUGADO, PVC, DN 25 MM (3/4"), PARA CIRCUITOS TERMINAIS, INSTALADO EM PAREDE - FORNECIMENTO E INSTALAÇÃO. AF_12/2015</v>
          </cell>
          <cell r="C8213" t="str">
            <v>M</v>
          </cell>
          <cell r="D8213">
            <v>5.77</v>
          </cell>
        </row>
        <row r="8214">
          <cell r="A8214">
            <v>91856</v>
          </cell>
          <cell r="B8214" t="str">
            <v>ELETRODUTO FLEXÍVEL CORRUGADO, PVC, DN 32 MM (1"), PARA CIRCUITOS TERMINAIS, INSTALADO EM PAREDE - FORNECIMENTO E INSTALAÇÃO. AF_12/2015</v>
          </cell>
          <cell r="C8214" t="str">
            <v>M</v>
          </cell>
          <cell r="D8214">
            <v>7.22</v>
          </cell>
        </row>
        <row r="8215">
          <cell r="A8215">
            <v>91862</v>
          </cell>
          <cell r="B8215" t="str">
            <v>ELETRODUTO RÍGIDO ROSCÁVEL, PVC, DN 20 MM (1/2"), PARA CIRCUITOS TERMINAIS, INSTALADO EM FORRO - FORNECIMENTO E INSTALAÇÃO. AF_12/2015</v>
          </cell>
          <cell r="C8215" t="str">
            <v>M</v>
          </cell>
          <cell r="D8215">
            <v>5.69</v>
          </cell>
        </row>
        <row r="8216">
          <cell r="A8216">
            <v>91863</v>
          </cell>
          <cell r="B8216" t="str">
            <v>ELETRODUTO RÍGIDO ROSCÁVEL, PVC, DN 25 MM (3/4"), PARA CIRCUITOS TERMINAIS, INSTALADO EM FORRO - FORNECIMENTO E INSTALAÇÃO. AF_12/2015</v>
          </cell>
          <cell r="C8216" t="str">
            <v>M</v>
          </cell>
          <cell r="D8216">
            <v>6.66</v>
          </cell>
        </row>
        <row r="8217">
          <cell r="A8217">
            <v>91864</v>
          </cell>
          <cell r="B8217" t="str">
            <v>ELETRODUTO RÍGIDO ROSCÁVEL, PVC, DN 32 MM (1"), PARA CIRCUITOS TERMINAIS, INSTALADO EM FORRO - FORNECIMENTO E INSTALAÇÃO. AF_12/2015</v>
          </cell>
          <cell r="C8217" t="str">
            <v>M</v>
          </cell>
          <cell r="D8217">
            <v>8.6300000000000008</v>
          </cell>
        </row>
        <row r="8218">
          <cell r="A8218">
            <v>91865</v>
          </cell>
          <cell r="B8218" t="str">
            <v>ELETRODUTO RÍGIDO ROSCÁVEL, PVC, DN 40 MM (1 1/4"), PARA CIRCUITOS TERMINAIS, INSTALADO EM FORRO - FORNECIMENTO E INSTALAÇÃO. AF_12/2015</v>
          </cell>
          <cell r="C8218" t="str">
            <v>M</v>
          </cell>
          <cell r="D8218">
            <v>10.63</v>
          </cell>
        </row>
        <row r="8219">
          <cell r="A8219">
            <v>91866</v>
          </cell>
          <cell r="B8219" t="str">
            <v>ELETRODUTO RÍGIDO ROSCÁVEL, PVC, DN 20 MM (1/2"), PARA CIRCUITOS TERMINAIS, INSTALADO EM LAJE - FORNECIMENTO E INSTALAÇÃO. AF_12/2015</v>
          </cell>
          <cell r="C8219" t="str">
            <v>M</v>
          </cell>
          <cell r="D8219">
            <v>4.45</v>
          </cell>
        </row>
        <row r="8220">
          <cell r="A8220">
            <v>91867</v>
          </cell>
          <cell r="B8220" t="str">
            <v>ELETRODUTO RÍGIDO ROSCÁVEL, PVC, DN 25 MM (3/4"), PARA CIRCUITOS TERMINAIS, INSTALADO EM LAJE - FORNECIMENTO E INSTALAÇÃO. AF_12/2015</v>
          </cell>
          <cell r="C8220" t="str">
            <v>M</v>
          </cell>
          <cell r="D8220">
            <v>5.41</v>
          </cell>
        </row>
        <row r="8221">
          <cell r="A8221">
            <v>91868</v>
          </cell>
          <cell r="B8221" t="str">
            <v>ELETRODUTO RÍGIDO ROSCÁVEL, PVC, DN 32 MM (1"), PARA CIRCUITOS TERMINAIS, INSTALADO EM LAJE - FORNECIMENTO E INSTALAÇÃO. AF_12/2015</v>
          </cell>
          <cell r="C8221" t="str">
            <v>M</v>
          </cell>
          <cell r="D8221">
            <v>7.38</v>
          </cell>
        </row>
        <row r="8222">
          <cell r="A8222">
            <v>91869</v>
          </cell>
          <cell r="B8222" t="str">
            <v>ELETRODUTO RÍGIDO ROSCÁVEL, PVC, DN 40 MM (1 1/4"), PARA CIRCUITOS TERMINAIS, INSTALADO EM LAJE - FORNECIMENTO E INSTALAÇÃO. AF_12/2015</v>
          </cell>
          <cell r="C8222" t="str">
            <v>M</v>
          </cell>
          <cell r="D8222">
            <v>9.3800000000000008</v>
          </cell>
        </row>
        <row r="8223">
          <cell r="A8223">
            <v>91870</v>
          </cell>
          <cell r="B8223" t="str">
            <v>ELETRODUTO RÍGIDO ROSCÁVEL, PVC, DN 20 MM (1/2"), PARA CIRCUITOS TERMINAIS, INSTALADO EM PAREDE - FORNECIMENTO E INSTALAÇÃO. AF_12/2015</v>
          </cell>
          <cell r="C8223" t="str">
            <v>M</v>
          </cell>
          <cell r="D8223">
            <v>6.61</v>
          </cell>
        </row>
        <row r="8224">
          <cell r="A8224">
            <v>91871</v>
          </cell>
          <cell r="B8224" t="str">
            <v>ELETRODUTO RÍGIDO ROSCÁVEL, PVC, DN 25 MM (3/4"), PARA CIRCUITOS TERMINAIS, INSTALADO EM PAREDE - FORNECIMENTO E INSTALAÇÃO. AF_12/2015</v>
          </cell>
          <cell r="C8224" t="str">
            <v>M</v>
          </cell>
          <cell r="D8224">
            <v>7.62</v>
          </cell>
        </row>
        <row r="8225">
          <cell r="A8225">
            <v>91872</v>
          </cell>
          <cell r="B8225" t="str">
            <v>ELETRODUTO RÍGIDO ROSCÁVEL, PVC, DN 32 MM (1"), PARA CIRCUITOS TERMINAIS, INSTALADO EM PAREDE - FORNECIMENTO E INSTALAÇÃO. AF_12/2015</v>
          </cell>
          <cell r="C8225" t="str">
            <v>M</v>
          </cell>
          <cell r="D8225">
            <v>9.59</v>
          </cell>
        </row>
        <row r="8226">
          <cell r="A8226">
            <v>91873</v>
          </cell>
          <cell r="B8226" t="str">
            <v>ELETRODUTO RÍGIDO ROSCÁVEL, PVC, DN 40 MM (1 1/4"), PARA CIRCUITOS TERMINAIS, INSTALADO EM PAREDE - FORNECIMENTO E INSTALAÇÃO. AF_12/2015</v>
          </cell>
          <cell r="C8226" t="str">
            <v>M</v>
          </cell>
          <cell r="D8226">
            <v>11.55</v>
          </cell>
        </row>
        <row r="8227">
          <cell r="A8227">
            <v>91874</v>
          </cell>
          <cell r="B8227" t="str">
            <v>LUVA PARA ELETRODUTO, PVC, ROSCÁVEL, DN 20 MM (1/2"), PARA CIRCUITOS TERMINAIS, INSTALADA EM FORRO - FORNECIMENTO E INSTALAÇÃO. AF_12/2015</v>
          </cell>
          <cell r="C8227" t="str">
            <v>UN</v>
          </cell>
          <cell r="D8227">
            <v>3.23</v>
          </cell>
        </row>
        <row r="8228">
          <cell r="A8228">
            <v>91875</v>
          </cell>
          <cell r="B8228" t="str">
            <v>LUVA PARA ELETRODUTO, PVC, ROSCÁVEL, DN 25 MM (3/4"), PARA CIRCUITOS TERMINAIS, INSTALADA EM FORRO - FORNECIMENTO E INSTALAÇÃO. AF_12/2015</v>
          </cell>
          <cell r="C8228" t="str">
            <v>UN</v>
          </cell>
          <cell r="D8228">
            <v>4.26</v>
          </cell>
        </row>
        <row r="8229">
          <cell r="A8229">
            <v>91876</v>
          </cell>
          <cell r="B8229" t="str">
            <v>LUVA PARA ELETRODUTO, PVC, ROSCÁVEL, DN 32 MM (1"), PARA CIRCUITOS TERMINAIS, INSTALADA EM FORRO - FORNECIMENTO E INSTALAÇÃO. AF_12/2015</v>
          </cell>
          <cell r="C8229" t="str">
            <v>UN</v>
          </cell>
          <cell r="D8229">
            <v>5.6</v>
          </cell>
        </row>
        <row r="8230">
          <cell r="A8230">
            <v>91877</v>
          </cell>
          <cell r="B8230" t="str">
            <v>LUVA PARA ELETRODUTO, PVC, ROSCÁVEL, DN 40 MM (1 1/4"), PARA CIRCUITOS TERMINAIS, INSTALADA EM FORRO - FORNECIMENTO E INSTALAÇÃO. AF_12/2015</v>
          </cell>
          <cell r="C8230" t="str">
            <v>UN</v>
          </cell>
          <cell r="D8230">
            <v>7.42</v>
          </cell>
        </row>
        <row r="8231">
          <cell r="A8231">
            <v>91878</v>
          </cell>
          <cell r="B8231" t="str">
            <v>LUVA PARA ELETRODUTO, PVC, ROSCÁVEL, DN 20 MM (1/2"), PARA CIRCUITOS TERMINAIS, INSTALADA EM LAJE - FORNECIMENTO E INSTALAÇÃO. AF_12/2015</v>
          </cell>
          <cell r="C8231" t="str">
            <v>UN</v>
          </cell>
          <cell r="D8231">
            <v>4.17</v>
          </cell>
        </row>
        <row r="8232">
          <cell r="A8232">
            <v>91879</v>
          </cell>
          <cell r="B8232" t="str">
            <v>LUVA PARA ELETRODUTO, PVC, ROSCÁVEL, DN 25 MM (3/4"), PARA CIRCUITOS TERMINAIS, INSTALADA EM LAJE - FORNECIMENTO E INSTALAÇÃO. AF_12/2015</v>
          </cell>
          <cell r="C8232" t="str">
            <v>UN</v>
          </cell>
          <cell r="D8232">
            <v>5.16</v>
          </cell>
        </row>
        <row r="8233">
          <cell r="A8233">
            <v>91880</v>
          </cell>
          <cell r="B8233" t="str">
            <v>LUVA PARA ELETRODUTO, PVC, ROSCÁVEL, DN 32 MM (1"), PARA CIRCUITOS TERMINAIS, INSTALADA EM LAJE - FORNECIMENTO E INSTALAÇÃO. AF_12/2015</v>
          </cell>
          <cell r="C8233" t="str">
            <v>UN</v>
          </cell>
          <cell r="D8233">
            <v>6.55</v>
          </cell>
        </row>
        <row r="8234">
          <cell r="A8234">
            <v>91881</v>
          </cell>
          <cell r="B8234" t="str">
            <v>LUVA PARA ELETRODUTO, PVC, ROSCÁVEL, DN 40 MM (1 1/4"), PARA CIRCUITOS TERMINAIS, INSTALADA EM LAJE - FORNECIMENTO E INSTALAÇÃO. AF_12/2015</v>
          </cell>
          <cell r="C8234" t="str">
            <v>UN</v>
          </cell>
          <cell r="D8234">
            <v>8.3699999999999992</v>
          </cell>
        </row>
        <row r="8235">
          <cell r="A8235">
            <v>91882</v>
          </cell>
          <cell r="B8235" t="str">
            <v>LUVA PARA ELETRODUTO, PVC, ROSCÁVEL, DN 20 MM (1/2"), PARA CIRCUITOS TERMINAIS, INSTALADA EM PAREDE - FORNECIMENTO E INSTALAÇÃO. AF_12/2015</v>
          </cell>
          <cell r="C8235" t="str">
            <v>UN</v>
          </cell>
          <cell r="D8235">
            <v>5.17</v>
          </cell>
        </row>
        <row r="8236">
          <cell r="A8236">
            <v>91884</v>
          </cell>
          <cell r="B8236" t="str">
            <v>LUVA PARA ELETRODUTO, PVC, ROSCÁVEL, DN 25 MM (3/4"), PARA CIRCUITOS TERMINAIS, INSTALADA EM PAREDE - FORNECIMENTO E INSTALAÇÃO. AF_12/2015</v>
          </cell>
          <cell r="C8236" t="str">
            <v>UN</v>
          </cell>
          <cell r="D8236">
            <v>5.94</v>
          </cell>
        </row>
        <row r="8237">
          <cell r="A8237">
            <v>91885</v>
          </cell>
          <cell r="B8237" t="str">
            <v>LUVA PARA ELETRODUTO, PVC, ROSCÁVEL, DN 32 MM (1"), PARA CIRCUITOS TERMINAIS, INSTALADA EM PAREDE - FORNECIMENTO E INSTALAÇÃO. AF_12/2015</v>
          </cell>
          <cell r="C8237" t="str">
            <v>UN</v>
          </cell>
          <cell r="D8237">
            <v>7</v>
          </cell>
        </row>
        <row r="8238">
          <cell r="A8238">
            <v>91886</v>
          </cell>
          <cell r="B8238" t="str">
            <v>LUVA PARA ELETRODUTO, PVC, ROSCÁVEL, DN 40 MM (1 1/4"), PARA CIRCUITOS TERMINAIS, INSTALADA EM PAREDE - FORNECIMENTO E INSTALAÇÃO. AF_12/2015</v>
          </cell>
          <cell r="C8238" t="str">
            <v>UN</v>
          </cell>
          <cell r="D8238">
            <v>8.4600000000000009</v>
          </cell>
        </row>
        <row r="8239">
          <cell r="A8239">
            <v>91887</v>
          </cell>
          <cell r="B8239" t="str">
            <v>CURVA 90 GRAUS PARA ELETRODUTO, PVC, ROSCÁVEL, DN 20 MM (1/2"), PARA CIRCUITOS TERMINAIS, INSTALADA EM FORRO - FORNECIMENTO E INSTALAÇÃO. AF_12/2015</v>
          </cell>
          <cell r="C8239" t="str">
            <v>UN</v>
          </cell>
          <cell r="D8239">
            <v>5.85</v>
          </cell>
        </row>
        <row r="8240">
          <cell r="A8240">
            <v>91889</v>
          </cell>
          <cell r="B8240" t="str">
            <v>CURVA 180 GRAUS PARA ELETRODUTO, PVC, ROSCÁVEL, DN 20 MM (1/2"), PARA CIRCUITOS TERMINAIS, INSTALADA EM FORRO - FORNECIMENTO E INSTALAÇÃO. AF_12/2015</v>
          </cell>
          <cell r="C8240" t="str">
            <v>UN</v>
          </cell>
          <cell r="D8240">
            <v>5.65</v>
          </cell>
        </row>
        <row r="8241">
          <cell r="A8241">
            <v>91890</v>
          </cell>
          <cell r="B8241" t="str">
            <v>CURVA 90 GRAUS PARA ELETRODUTO, PVC, ROSCÁVEL, DN 25 MM (3/4"), PARA CIRCUITOS TERMINAIS, INSTALADA EM FORRO - FORNECIMENTO E INSTALAÇÃO. AF_12/2015</v>
          </cell>
          <cell r="C8241" t="str">
            <v>UN</v>
          </cell>
          <cell r="D8241">
            <v>7.01</v>
          </cell>
        </row>
        <row r="8242">
          <cell r="A8242">
            <v>91892</v>
          </cell>
          <cell r="B8242" t="str">
            <v>CURVA 180 GRAUS PARA ELETRODUTO, PVC, ROSCÁVEL, DN 25 MM (3/4"), PARA CIRCUITOS TERMINAIS, INSTALADA EM FORRO - FORNECIMENTO E INSTALAÇÃO. AF_12/2015</v>
          </cell>
          <cell r="C8242" t="str">
            <v>UN</v>
          </cell>
          <cell r="D8242">
            <v>8.31</v>
          </cell>
        </row>
        <row r="8243">
          <cell r="A8243">
            <v>91893</v>
          </cell>
          <cell r="B8243" t="str">
            <v>CURVA 90 GRAUS PARA ELETRODUTO, PVC, ROSCÁVEL, DN 32 MM (1"), PARA CIRCUITOS TERMINAIS, INSTALADA EM FORRO - FORNECIMENTO E INSTALAÇÃO. AF_12/2015</v>
          </cell>
          <cell r="C8243" t="str">
            <v>UN</v>
          </cell>
          <cell r="D8243">
            <v>9.5299999999999994</v>
          </cell>
        </row>
        <row r="8244">
          <cell r="A8244">
            <v>91896</v>
          </cell>
          <cell r="B8244" t="str">
            <v>CURVA 90 GRAUS PARA ELETRODUTO, PVC, ROSCÁVEL, DN 40 MM (1 1/4"), PARA CIRCUITOS TERMINAIS, INSTALADA EM FORRO - FORNECIMENTO E INSTALAÇÃO. AF_12/2015</v>
          </cell>
          <cell r="C8244" t="str">
            <v>UN</v>
          </cell>
          <cell r="D8244">
            <v>11.69</v>
          </cell>
        </row>
        <row r="8245">
          <cell r="A8245">
            <v>91898</v>
          </cell>
          <cell r="B8245" t="str">
            <v>CURVA 180 GRAUS PARA ELETRODUTO, PVC, ROSCÁVEL, DN 40 MM (1 1/4"), PARA CIRCUITOS TERMINAIS, INSTALADA EM FORRO - FORNECIMENTO E INSTALAÇÃO. AF_12/2015</v>
          </cell>
          <cell r="C8245" t="str">
            <v>UN</v>
          </cell>
          <cell r="D8245">
            <v>13.1</v>
          </cell>
        </row>
        <row r="8246">
          <cell r="A8246">
            <v>91899</v>
          </cell>
          <cell r="B8246" t="str">
            <v>CURVA 90 GRAUS PARA ELETRODUTO, PVC, ROSCÁVEL, DN 20 MM (1/2"), PARA CIRCUITOS TERMINAIS, INSTALADA EM LAJE - FORNECIMENTO E INSTALAÇÃO. AF_12/2015</v>
          </cell>
          <cell r="C8246" t="str">
            <v>UN</v>
          </cell>
          <cell r="D8246">
            <v>7.21</v>
          </cell>
        </row>
        <row r="8247">
          <cell r="A8247">
            <v>91901</v>
          </cell>
          <cell r="B8247" t="str">
            <v>CURVA 180 GRAUS PARA ELETRODUTO, PVC, ROSCÁVEL, DN 20 MM (1/2"), PARA CIRCUITOS TERMINAIS, INSTALADA EM LAJE - FORNECIMENTO E INSTALAÇÃO. AF_12/2015</v>
          </cell>
          <cell r="C8247" t="str">
            <v>UN</v>
          </cell>
          <cell r="D8247">
            <v>7.01</v>
          </cell>
        </row>
        <row r="8248">
          <cell r="A8248">
            <v>91902</v>
          </cell>
          <cell r="B8248" t="str">
            <v>CURVA 90 GRAUS PARA ELETRODUTO, PVC, ROSCÁVEL, DN 25 MM (3/4"), PARA CIRCUITOS TERMINAIS, INSTALADA EM LAJE - FORNECIMENTO E INSTALAÇÃO. AF_12/2015</v>
          </cell>
          <cell r="C8248" t="str">
            <v>UN</v>
          </cell>
          <cell r="D8248">
            <v>8.3699999999999992</v>
          </cell>
        </row>
        <row r="8249">
          <cell r="A8249">
            <v>91904</v>
          </cell>
          <cell r="B8249" t="str">
            <v>CURVA 180 GRAUS PARA ELETRODUTO, PVC, ROSCÁVEL, DN 25 MM (3/4"), PARA CIRCUITOS TERMINAIS, INSTALADA EM LAJE - FORNECIMENTO E INSTALAÇÃO. AF_12/2015</v>
          </cell>
          <cell r="C8249" t="str">
            <v>UN</v>
          </cell>
          <cell r="D8249">
            <v>9.67</v>
          </cell>
        </row>
        <row r="8250">
          <cell r="A8250">
            <v>91905</v>
          </cell>
          <cell r="B8250" t="str">
            <v>CURVA 90 GRAUS PARA ELETRODUTO, PVC, ROSCÁVEL, DN 32 MM (1"), PARA CIRCUITOS TERMINAIS, INSTALADA EM LAJE - FORNECIMENTO E INSTALAÇÃO. AF_12/2015</v>
          </cell>
          <cell r="C8250" t="str">
            <v>UN</v>
          </cell>
          <cell r="D8250">
            <v>10.9</v>
          </cell>
        </row>
        <row r="8251">
          <cell r="A8251">
            <v>91908</v>
          </cell>
          <cell r="B8251" t="str">
            <v>CURVA 90 GRAUS PARA ELETRODUTO, PVC, ROSCÁVEL, DN 40 MM (1 1/4"), PARA CIRCUITOS TERMINAIS, INSTALADA EM LAJE - FORNECIMENTO E INSTALAÇÃO. AF_12/2015</v>
          </cell>
          <cell r="C8251" t="str">
            <v>UN</v>
          </cell>
          <cell r="D8251">
            <v>13.08</v>
          </cell>
        </row>
        <row r="8252">
          <cell r="A8252">
            <v>91910</v>
          </cell>
          <cell r="B8252" t="str">
            <v>CURVA 180 GRAUS PARA ELETRODUTO, PVC, ROSCÁVEL, DN 40 MM (1 1/4"), PARA CIRCUITOS TERMINAIS, INSTALADA EM LAJE - FORNECIMENTO E INSTALAÇÃO. AF_12/2015</v>
          </cell>
          <cell r="C8252" t="str">
            <v>UN</v>
          </cell>
          <cell r="D8252">
            <v>14.49</v>
          </cell>
        </row>
        <row r="8253">
          <cell r="A8253">
            <v>91911</v>
          </cell>
          <cell r="B8253" t="str">
            <v>CURVA 90 GRAUS PARA ELETRODUTO, PVC, ROSCÁVEL, DN 20 MM (1/2"), PARA CIRCUITOS TERMINAIS, INSTALADA EM PAREDE - FORNECIMENTO E INSTALAÇÃO. AF_12/2015</v>
          </cell>
          <cell r="C8253" t="str">
            <v>UN</v>
          </cell>
          <cell r="D8253">
            <v>8.7799999999999994</v>
          </cell>
        </row>
        <row r="8254">
          <cell r="A8254">
            <v>91913</v>
          </cell>
          <cell r="B8254" t="str">
            <v>CURVA 180 GRAUS PARA ELETRODUTO, PVC, ROSCÁVEL, DN 20 MM (1/2"), PARA CIRCUITOS TERMINAIS, INSTALADA EM PAREDE - FORNECIMENTO E INSTALAÇÃO. AF_12/2015</v>
          </cell>
          <cell r="C8254" t="str">
            <v>UN</v>
          </cell>
          <cell r="D8254">
            <v>8.58</v>
          </cell>
        </row>
        <row r="8255">
          <cell r="A8255">
            <v>91914</v>
          </cell>
          <cell r="B8255" t="str">
            <v>CURVA 90 GRAUS PARA ELETRODUTO, PVC, ROSCÁVEL, DN 25 MM (3/4"), PARA CIRCUITOS TERMINAIS, INSTALADA EM PAREDE - FORNECIMENTO E INSTALAÇÃO. AF_12/2015</v>
          </cell>
          <cell r="C8255" t="str">
            <v>UN</v>
          </cell>
          <cell r="D8255">
            <v>9.58</v>
          </cell>
        </row>
        <row r="8256">
          <cell r="A8256">
            <v>91916</v>
          </cell>
          <cell r="B8256" t="str">
            <v>CURVA 180 GRAUS PARA ELETRODUTO, PVC, ROSCÁVEL, DN 25 MM (3/4"), PARA CIRCUITOS TERMINAIS, INSTALADA EM PAREDE - FORNECIMENTO E INSTALAÇÃO. AF_12/2015</v>
          </cell>
          <cell r="C8256" t="str">
            <v>UN</v>
          </cell>
          <cell r="D8256">
            <v>10.88</v>
          </cell>
        </row>
        <row r="8257">
          <cell r="A8257">
            <v>91917</v>
          </cell>
          <cell r="B8257" t="str">
            <v>CURVA 90 GRAUS PARA ELETRODUTO, PVC, ROSCÁVEL, DN 32 MM (1"), PARA CIRCUITOS TERMINAIS, INSTALADA EM PAREDE - FORNECIMENTO E INSTALAÇÃO. AF_12/2015</v>
          </cell>
          <cell r="C8257" t="str">
            <v>UN</v>
          </cell>
          <cell r="D8257">
            <v>11.62</v>
          </cell>
        </row>
        <row r="8258">
          <cell r="A8258">
            <v>91920</v>
          </cell>
          <cell r="B8258" t="str">
            <v>CURVA 90 GRAUS PARA ELETRODUTO, PVC, ROSCÁVEL, DN 40 MM (1 1/4"), PARA CIRCUITOS TERMINAIS, INSTALADA EM PAREDE - FORNECIMENTO E INSTALAÇÃO. AF_12/2015</v>
          </cell>
          <cell r="C8258" t="str">
            <v>UN</v>
          </cell>
          <cell r="D8258">
            <v>13.25</v>
          </cell>
        </row>
        <row r="8259">
          <cell r="A8259">
            <v>91922</v>
          </cell>
          <cell r="B8259" t="str">
            <v>CURVA 180 GRAUS PARA ELETRODUTO, PVC, ROSCÁVEL, DN 40 MM (1 1/4"), PARA CIRCUITOS TERMINAIS, INSTALADA EM PAREDE - FORNECIMENTO E INSTALAÇÃO. AF_12/2015</v>
          </cell>
          <cell r="C8259" t="str">
            <v>UN</v>
          </cell>
          <cell r="D8259">
            <v>14.66</v>
          </cell>
        </row>
        <row r="8260">
          <cell r="A8260">
            <v>91924</v>
          </cell>
          <cell r="B8260" t="str">
            <v>CABO DE COBRE FLEXÍVEL ISOLADO, 1,5 MM², ANTI-CHAMA 450/750 V, PARA CIRCUITOS TERMINAIS - FORNECIMENTO E INSTALAÇÃO. AF_12/2015</v>
          </cell>
          <cell r="C8260" t="str">
            <v>M</v>
          </cell>
          <cell r="D8260">
            <v>1.55</v>
          </cell>
        </row>
        <row r="8261">
          <cell r="A8261">
            <v>91925</v>
          </cell>
          <cell r="B8261" t="str">
            <v>CABO DE COBRE FLEXÍVEL ISOLADO, 1,5 MM², ANTI-CHAMA 0,6/1,0 KV, PARA CIRCUITOS TERMINAIS - FORNECIMENTO E INSTALAÇÃO. AF_12/2015</v>
          </cell>
          <cell r="C8261" t="str">
            <v>M</v>
          </cell>
          <cell r="D8261">
            <v>2.14</v>
          </cell>
        </row>
        <row r="8262">
          <cell r="A8262">
            <v>91926</v>
          </cell>
          <cell r="B8262" t="str">
            <v>CABO DE COBRE FLEXÍVEL ISOLADO, 2,5 MM², ANTI-CHAMA 450/750 V, PARA CIRCUITOS TERMINAIS - FORNECIMENTO E INSTALAÇÃO. AF_12/2015</v>
          </cell>
          <cell r="C8262" t="str">
            <v>M</v>
          </cell>
          <cell r="D8262">
            <v>2.2200000000000002</v>
          </cell>
        </row>
        <row r="8263">
          <cell r="A8263">
            <v>91927</v>
          </cell>
          <cell r="B8263" t="str">
            <v>CABO DE COBRE FLEXÍVEL ISOLADO, 2,5 MM², ANTI-CHAMA 0,6/1,0 KV, PARA CIRCUITOS TERMINAIS - FORNECIMENTO E INSTALAÇÃO. AF_12/2015</v>
          </cell>
          <cell r="C8263" t="str">
            <v>M</v>
          </cell>
          <cell r="D8263">
            <v>2.83</v>
          </cell>
        </row>
        <row r="8264">
          <cell r="A8264">
            <v>91928</v>
          </cell>
          <cell r="B8264" t="str">
            <v>CABO DE COBRE FLEXÍVEL ISOLADO, 4 MM², ANTI-CHAMA 450/750 V, PARA CIRCUITOS TERMINAIS - FORNECIMENTO E INSTALAÇÃO. AF_12/2015</v>
          </cell>
          <cell r="C8264" t="str">
            <v>M</v>
          </cell>
          <cell r="D8264">
            <v>3.53</v>
          </cell>
        </row>
        <row r="8265">
          <cell r="A8265">
            <v>91929</v>
          </cell>
          <cell r="B8265" t="str">
            <v>CABO DE COBRE FLEXÍVEL ISOLADO, 4 MM², ANTI-CHAMA 0,6/1,0 KV, PARA CIRCUITOS TERMINAIS - FORNECIMENTO E INSTALAÇÃO. AF_12/2015</v>
          </cell>
          <cell r="C8265" t="str">
            <v>M</v>
          </cell>
          <cell r="D8265">
            <v>3.95</v>
          </cell>
        </row>
        <row r="8266">
          <cell r="A8266">
            <v>91930</v>
          </cell>
          <cell r="B8266" t="str">
            <v>CABO DE COBRE FLEXÍVEL ISOLADO, 6 MM², ANTI-CHAMA 450/750 V, PARA CIRCUITOS TERMINAIS - FORNECIMENTO E INSTALAÇÃO. AF_12/2015</v>
          </cell>
          <cell r="C8266" t="str">
            <v>M</v>
          </cell>
          <cell r="D8266">
            <v>4.8</v>
          </cell>
        </row>
        <row r="8267">
          <cell r="A8267">
            <v>91931</v>
          </cell>
          <cell r="B8267" t="str">
            <v>CABO DE COBRE FLEXÍVEL ISOLADO, 6 MM², ANTI-CHAMA 0,6/1,0 KV, PARA CIRCUITOS TERMINAIS - FORNECIMENTO E INSTALAÇÃO. AF_12/2015</v>
          </cell>
          <cell r="C8267" t="str">
            <v>M</v>
          </cell>
          <cell r="D8267">
            <v>5.31</v>
          </cell>
        </row>
        <row r="8268">
          <cell r="A8268">
            <v>91932</v>
          </cell>
          <cell r="B8268" t="str">
            <v>CABO DE COBRE FLEXÍVEL ISOLADO, 10 MM², ANTI-CHAMA 450/750 V, PARA CIRCUITOS TERMINAIS - FORNECIMENTO E INSTALAÇÃO. AF_12/2015</v>
          </cell>
          <cell r="C8268" t="str">
            <v>M</v>
          </cell>
          <cell r="D8268">
            <v>7.82</v>
          </cell>
        </row>
        <row r="8269">
          <cell r="A8269">
            <v>91933</v>
          </cell>
          <cell r="B8269" t="str">
            <v>CABO DE COBRE FLEXÍVEL ISOLADO, 10 MM², ANTI-CHAMA 0,6/1,0 KV, PARA CIRCUITOS TERMINAIS - FORNECIMENTO E INSTALAÇÃO. AF_12/2015</v>
          </cell>
          <cell r="C8269" t="str">
            <v>M</v>
          </cell>
          <cell r="D8269">
            <v>8.2899999999999991</v>
          </cell>
        </row>
        <row r="8270">
          <cell r="A8270">
            <v>91934</v>
          </cell>
          <cell r="B8270" t="str">
            <v>CABO DE COBRE FLEXÍVEL ISOLADO, 16 MM², ANTI-CHAMA 450/750 V, PARA CIRCUITOS TERMINAIS - FORNECIMENTO E INSTALAÇÃO. AF_12/2015</v>
          </cell>
          <cell r="C8270" t="str">
            <v>M</v>
          </cell>
          <cell r="D8270">
            <v>11.9</v>
          </cell>
        </row>
        <row r="8271">
          <cell r="A8271">
            <v>91935</v>
          </cell>
          <cell r="B8271" t="str">
            <v>CABO DE COBRE FLEXÍVEL ISOLADO, 16 MM², ANTI-CHAMA 0,6/1,0 KV, PARA CIRCUITOS TERMINAIS - FORNECIMENTO E INSTALAÇÃO. AF_12/2015</v>
          </cell>
          <cell r="C8271" t="str">
            <v>M</v>
          </cell>
          <cell r="D8271">
            <v>12.59</v>
          </cell>
        </row>
        <row r="8272">
          <cell r="A8272">
            <v>91936</v>
          </cell>
          <cell r="B8272" t="str">
            <v>CAIXA OCTOGONAL 4" X 4", PVC, INSTALADA EM LAJE - FORNECIMENTO E INSTALAÇÃO. AF_12/2015</v>
          </cell>
          <cell r="C8272" t="str">
            <v>UN</v>
          </cell>
          <cell r="D8272">
            <v>8.68</v>
          </cell>
        </row>
        <row r="8273">
          <cell r="A8273">
            <v>91937</v>
          </cell>
          <cell r="B8273" t="str">
            <v>CAIXA OCTOGONAL 3" X 3", PVC, INSTALADA EM LAJE - FORNECIMENTO E INSTALAÇÃO. AF_12/2015</v>
          </cell>
          <cell r="C8273" t="str">
            <v>UN</v>
          </cell>
          <cell r="D8273">
            <v>7.44</v>
          </cell>
        </row>
        <row r="8274">
          <cell r="A8274">
            <v>91939</v>
          </cell>
          <cell r="B8274" t="str">
            <v>CAIXA RETANGULAR 4" X 2" ALTA (2,00 M DO PISO), PVC, INSTALADA EM PAREDE - FORNECIMENTO E INSTALAÇÃO. AF_12/2015</v>
          </cell>
          <cell r="C8274" t="str">
            <v>UN</v>
          </cell>
          <cell r="D8274">
            <v>18.809999999999999</v>
          </cell>
        </row>
        <row r="8275">
          <cell r="A8275">
            <v>91940</v>
          </cell>
          <cell r="B8275" t="str">
            <v>CAIXA RETANGULAR 4" X 2" MÉDIA (1,30 M DO PISO), PVC, INSTALADA EM PAREDE - FORNECIMENTO E INSTALAÇÃO. AF_12/2015</v>
          </cell>
          <cell r="C8275" t="str">
            <v>UN</v>
          </cell>
          <cell r="D8275">
            <v>9.9499999999999993</v>
          </cell>
        </row>
        <row r="8276">
          <cell r="A8276">
            <v>91941</v>
          </cell>
          <cell r="B8276" t="str">
            <v>CAIXA RETANGULAR 4" X 2" BAIXA (0,30 M DO PISO), PVC, INSTALADA EM PAREDE - FORNECIMENTO E INSTALAÇÃO. AF_12/2015</v>
          </cell>
          <cell r="C8276" t="str">
            <v>UN</v>
          </cell>
          <cell r="D8276">
            <v>6.63</v>
          </cell>
        </row>
        <row r="8277">
          <cell r="A8277">
            <v>91942</v>
          </cell>
          <cell r="B8277" t="str">
            <v>CAIXA RETANGULAR 4" X 4" ALTA (2,00 M DO PISO), PVC, INSTALADA EM PAREDE - FORNECIMENTO E INSTALAÇÃO. AF_12/2015</v>
          </cell>
          <cell r="C8277" t="str">
            <v>UN</v>
          </cell>
          <cell r="D8277">
            <v>22.98</v>
          </cell>
        </row>
        <row r="8278">
          <cell r="A8278">
            <v>91943</v>
          </cell>
          <cell r="B8278" t="str">
            <v>CAIXA RETANGULAR 4" X 4" MÉDIA (1,30 M DO PISO), PVC, INSTALADA EM PAREDE - FORNECIMENTO E INSTALAÇÃO. AF_12/2015</v>
          </cell>
          <cell r="C8278" t="str">
            <v>UN</v>
          </cell>
          <cell r="D8278">
            <v>12.79</v>
          </cell>
        </row>
        <row r="8279">
          <cell r="A8279">
            <v>91944</v>
          </cell>
          <cell r="B8279" t="str">
            <v>CAIXA RETANGULAR 4" X 4" BAIXA (0,30 M DO PISO), PVC, INSTALADA EM PAREDE - FORNECIMENTO E INSTALAÇÃO. AF_12/2015</v>
          </cell>
          <cell r="C8279" t="str">
            <v>UN</v>
          </cell>
          <cell r="D8279">
            <v>8.99</v>
          </cell>
        </row>
        <row r="8280">
          <cell r="A8280">
            <v>91945</v>
          </cell>
          <cell r="B8280" t="str">
            <v>SUPORTE PARAFUSADO COM PLACA DE ENCAIXE 4" X 2" ALTO (2,00 M DO PISO) PARA PONTO ELÉTRICO - FORNECIMENTO E INSTALAÇÃO. AF_12/2015</v>
          </cell>
          <cell r="C8280" t="str">
            <v>UN</v>
          </cell>
          <cell r="D8280">
            <v>5.81</v>
          </cell>
        </row>
        <row r="8281">
          <cell r="A8281">
            <v>91946</v>
          </cell>
          <cell r="B8281" t="str">
            <v>SUPORTE PARAFUSADO COM PLACA DE ENCAIXE 4" X 2" MÉDIO (1,30 M DO PISO) PARA PONTO ELÉTRICO - FORNECIMENTO E INSTALAÇÃO. AF_12/2015</v>
          </cell>
          <cell r="C8281" t="str">
            <v>UN</v>
          </cell>
          <cell r="D8281">
            <v>4.7699999999999996</v>
          </cell>
        </row>
        <row r="8282">
          <cell r="A8282">
            <v>91947</v>
          </cell>
          <cell r="B8282" t="str">
            <v>SUPORTE PARAFUSADO COM PLACA DE ENCAIXE 4" X 2" BAIXO (0,30 M DO PISO) PARA PONTO ELÉTRICO - FORNECIMENTO E INSTALAÇÃO. AF_12/2015</v>
          </cell>
          <cell r="C8282" t="str">
            <v>UN</v>
          </cell>
          <cell r="D8282">
            <v>4.13</v>
          </cell>
        </row>
        <row r="8283">
          <cell r="A8283">
            <v>91949</v>
          </cell>
          <cell r="B8283" t="str">
            <v>SUPORTE PARAFUSADO COM PLACA DE ENCAIXE 4" X 4" ALTO (2,00 M DO PISO) PARA PONTO ELÉTRICO - FORNECIMENTO E INSTALAÇÃO. AF_12/2015</v>
          </cell>
          <cell r="C8283" t="str">
            <v>UN</v>
          </cell>
          <cell r="D8283">
            <v>8.6999999999999993</v>
          </cell>
        </row>
        <row r="8284">
          <cell r="A8284">
            <v>91950</v>
          </cell>
          <cell r="B8284" t="str">
            <v>SUPORTE PARAFUSADO COM PLACA DE ENCAIXE 4" X 4" MÉDIO (1,30 M DO PISO) PARA PONTO ELÉTRICO - FORNECIMENTO E INSTALAÇÃO. AF_12/2015</v>
          </cell>
          <cell r="C8284" t="str">
            <v>UN</v>
          </cell>
          <cell r="D8284">
            <v>7.45</v>
          </cell>
        </row>
        <row r="8285">
          <cell r="A8285">
            <v>91951</v>
          </cell>
          <cell r="B8285" t="str">
            <v>SUPORTE PARAFUSADO COM PLACA DE ENCAIXE 4" X 4" BAIXO (0,30 M DO PISO) PARA PONTO ELÉTRICO - FORNECIMENTO E INSTALAÇÃO. AF_12/2015</v>
          </cell>
          <cell r="C8285" t="str">
            <v>UN</v>
          </cell>
          <cell r="D8285">
            <v>6.69</v>
          </cell>
        </row>
        <row r="8286">
          <cell r="A8286">
            <v>91952</v>
          </cell>
          <cell r="B8286" t="str">
            <v>INTERRUPTOR SIMPLES (1 MÓDULO), 10A/250V, SEM SUPORTE E SEM PLACA - FORNECIMENTO E INSTALAÇÃO. AF_12/2015</v>
          </cell>
          <cell r="C8286" t="str">
            <v>UN</v>
          </cell>
          <cell r="D8286">
            <v>11.28</v>
          </cell>
        </row>
        <row r="8287">
          <cell r="A8287">
            <v>91953</v>
          </cell>
          <cell r="B8287" t="str">
            <v>INTERRUPTOR SIMPLES (1 MÓDULO), 10A/250V, INCLUINDO SUPORTE E PLACA - FORNECIMENTO E INSTALAÇÃO. AF_12/2015</v>
          </cell>
          <cell r="C8287" t="str">
            <v>UN</v>
          </cell>
          <cell r="D8287">
            <v>16.05</v>
          </cell>
        </row>
        <row r="8288">
          <cell r="A8288">
            <v>91954</v>
          </cell>
          <cell r="B8288" t="str">
            <v>INTERRUPTOR PARALELO (1 MÓDULO), 10A/250V, SEM SUPORTE E SEM PLACA - FORNECIMENTO E INSTALAÇÃO. AF_12/2015</v>
          </cell>
          <cell r="C8288" t="str">
            <v>UN</v>
          </cell>
          <cell r="D8288">
            <v>15.18</v>
          </cell>
        </row>
        <row r="8289">
          <cell r="A8289">
            <v>91955</v>
          </cell>
          <cell r="B8289" t="str">
            <v>INTERRUPTOR PARALELO (1 MÓDULO), 10A/250V, INCLUINDO SUPORTE E PLACA - FORNECIMENTO E INSTALAÇÃO. AF_12/2015</v>
          </cell>
          <cell r="C8289" t="str">
            <v>UN</v>
          </cell>
          <cell r="D8289">
            <v>19.95</v>
          </cell>
        </row>
        <row r="8290">
          <cell r="A8290">
            <v>91956</v>
          </cell>
          <cell r="B8290" t="str">
            <v>INTERRUPTOR SIMPLES (1 MÓDULO) COM INTERRUPTOR PARALELO (1 MÓDULO), 10A/250V, SEM SUPORTE E SEM PLACA - FORNECIMENTO E INSTALAÇÃO. AF_12/2015</v>
          </cell>
          <cell r="C8290" t="str">
            <v>UN</v>
          </cell>
          <cell r="D8290">
            <v>24.47</v>
          </cell>
        </row>
        <row r="8291">
          <cell r="A8291">
            <v>91957</v>
          </cell>
          <cell r="B8291" t="str">
            <v>INTERRUPTOR SIMPLES (1 MÓDULO) COM INTERRUPTOR PARALELO (1 MÓDULO), 10A/250V, INCLUINDO SUPORTE E PLACA - FORNECIMENTO E INSTALAÇÃO. AF_12/2015</v>
          </cell>
          <cell r="C8291" t="str">
            <v>UN</v>
          </cell>
          <cell r="D8291">
            <v>29.24</v>
          </cell>
        </row>
        <row r="8292">
          <cell r="A8292">
            <v>91958</v>
          </cell>
          <cell r="B8292" t="str">
            <v>INTERRUPTOR SIMPLES (2 MÓDULOS), 10A/250V, SEM SUPORTE E SEM PLACA - FORNECIMENTO E INSTALAÇÃO. AF_12/2015</v>
          </cell>
          <cell r="C8292" t="str">
            <v>UN</v>
          </cell>
          <cell r="D8292">
            <v>20.61</v>
          </cell>
        </row>
        <row r="8293">
          <cell r="A8293">
            <v>91959</v>
          </cell>
          <cell r="B8293" t="str">
            <v>INTERRUPTOR SIMPLES (2 MÓDULOS), 10A/250V, INCLUINDO SUPORTE E PLACA - FORNECIMENTO E INSTALAÇÃO. AF_12/2015</v>
          </cell>
          <cell r="C8293" t="str">
            <v>UN</v>
          </cell>
          <cell r="D8293">
            <v>25.38</v>
          </cell>
        </row>
        <row r="8294">
          <cell r="A8294">
            <v>91960</v>
          </cell>
          <cell r="B8294" t="str">
            <v>INTERRUPTOR PARALELO (2 MÓDULOS), 10A/250V, SEM SUPORTE E SEM PLACA - FORNECIMENTO E INSTALAÇÃO. AF_12/2015</v>
          </cell>
          <cell r="C8294" t="str">
            <v>UN</v>
          </cell>
          <cell r="D8294">
            <v>28.37</v>
          </cell>
        </row>
        <row r="8295">
          <cell r="A8295">
            <v>91961</v>
          </cell>
          <cell r="B8295" t="str">
            <v>INTERRUPTOR PARALELO (2 MÓDULOS), 10A/250V, INCLUINDO SUPORTE E PLACA - FORNECIMENTO E INSTALAÇÃO. AF_12/2015</v>
          </cell>
          <cell r="C8295" t="str">
            <v>UN</v>
          </cell>
          <cell r="D8295">
            <v>33.14</v>
          </cell>
        </row>
        <row r="8296">
          <cell r="A8296">
            <v>91962</v>
          </cell>
          <cell r="B8296" t="str">
            <v>INTERRUPTOR SIMPLES (1 MÓDULO) COM INTERRUPTOR PARALELO (2 MÓDULOS), 10A/250V, SEM SUPORTE E SEM PLACA - FORNECIMENTO E INSTALAÇÃO. AF_12/2015</v>
          </cell>
          <cell r="C8296" t="str">
            <v>UN</v>
          </cell>
          <cell r="D8296">
            <v>37.71</v>
          </cell>
        </row>
        <row r="8297">
          <cell r="A8297">
            <v>91963</v>
          </cell>
          <cell r="B8297" t="str">
            <v>INTERRUPTOR SIMPLES (1 MÓDULO) COM INTERRUPTOR PARALELO (2 MÓDULOS), 10A/250V, INCLUINDO SUPORTE E PLACA - FORNECIMENTO E INSTALAÇÃO. AF_12/2015</v>
          </cell>
          <cell r="C8297" t="str">
            <v>UN</v>
          </cell>
          <cell r="D8297">
            <v>42.48</v>
          </cell>
        </row>
        <row r="8298">
          <cell r="A8298">
            <v>91964</v>
          </cell>
          <cell r="B8298" t="str">
            <v>INTERRUPTOR SIMPLES (2 MÓDULOS) COM INTERRUPTOR PARALELO (1 MÓDULO), 10A/250V, SEM SUPORTE E SEM PLACA - FORNECIMENTO E INSTALAÇÃO. AF_12/2015</v>
          </cell>
          <cell r="C8298" t="str">
            <v>UN</v>
          </cell>
          <cell r="D8298">
            <v>33.81</v>
          </cell>
        </row>
        <row r="8299">
          <cell r="A8299">
            <v>91965</v>
          </cell>
          <cell r="B8299" t="str">
            <v>INTERRUPTOR SIMPLES (2 MÓDULOS) COM INTERRUPTOR PARALELO (1 MÓDULO), 10A/250V, INCLUINDO SUPORTE E PLACA - FORNECIMENTO E INSTALAÇÃO. AF_12/2015</v>
          </cell>
          <cell r="C8299" t="str">
            <v>UN</v>
          </cell>
          <cell r="D8299">
            <v>38.58</v>
          </cell>
        </row>
        <row r="8300">
          <cell r="A8300">
            <v>91966</v>
          </cell>
          <cell r="B8300" t="str">
            <v>INTERRUPTOR SIMPLES (3 MÓDULOS), 10A/250V, SEM SUPORTE E SEM PLACA - FORNECIMENTO E INSTALAÇÃO. AF_12/2015</v>
          </cell>
          <cell r="C8300" t="str">
            <v>UN</v>
          </cell>
          <cell r="D8300">
            <v>29.93</v>
          </cell>
        </row>
        <row r="8301">
          <cell r="A8301">
            <v>91967</v>
          </cell>
          <cell r="B8301" t="str">
            <v>INTERRUPTOR SIMPLES (3 MÓDULOS), 10A/250V, INCLUINDO SUPORTE E PLACA - FORNECIMENTO E INSTALAÇÃO. AF_12/2015</v>
          </cell>
          <cell r="C8301" t="str">
            <v>UN</v>
          </cell>
          <cell r="D8301">
            <v>34.700000000000003</v>
          </cell>
        </row>
        <row r="8302">
          <cell r="A8302">
            <v>91968</v>
          </cell>
          <cell r="B8302" t="str">
            <v>INTERRUPTOR PARALELO (3 MÓDULOS), 10A/250V, SEM SUPORTE E SEM PLACA - FORNECIMENTO E INSTALAÇÃO. AF_12/2015</v>
          </cell>
          <cell r="C8302" t="str">
            <v>UN</v>
          </cell>
          <cell r="D8302">
            <v>41.58</v>
          </cell>
        </row>
        <row r="8303">
          <cell r="A8303">
            <v>91969</v>
          </cell>
          <cell r="B8303" t="str">
            <v>INTERRUPTOR PARALELO (3 MÓDULOS), 10A/250V, INCLUINDO SUPORTE E PLACA - FORNECIMENTO E INSTALAÇÃO. AF_12/2015</v>
          </cell>
          <cell r="C8303" t="str">
            <v>UN</v>
          </cell>
          <cell r="D8303">
            <v>46.35</v>
          </cell>
        </row>
        <row r="8304">
          <cell r="A8304">
            <v>91970</v>
          </cell>
          <cell r="B8304" t="str">
            <v>INTERRUPTOR SIMPLES (3 MÓDULOS) COM INTERRUPTOR PARALELO (1 MÓDULO), 10A/250V, SEM SUPORTE E SEM PLACA - FORNECIMENTO E INSTALAÇÃO. AF_12/2015</v>
          </cell>
          <cell r="C8304" t="str">
            <v>UN</v>
          </cell>
          <cell r="D8304">
            <v>43.36</v>
          </cell>
        </row>
        <row r="8305">
          <cell r="A8305">
            <v>91971</v>
          </cell>
          <cell r="B8305" t="str">
            <v>INTERRUPTOR SIMPLES (3 MÓDULOS) COM INTERRUPTOR PARALELO (1 MÓDULO), 10A/250V, INCLUINDO SUPORTE E PLACA - FORNECIMENTO E INSTALAÇÃO. AF_12/2015</v>
          </cell>
          <cell r="C8305" t="str">
            <v>UN</v>
          </cell>
          <cell r="D8305">
            <v>50.81</v>
          </cell>
        </row>
        <row r="8306">
          <cell r="A8306">
            <v>91972</v>
          </cell>
          <cell r="B8306" t="str">
            <v>INTERRUPTOR SIMPLES (2 MÓDULOS) COM INTERRUPTOR PARALELO (2 MÓDULOS), 10A/250V, SEM SUPORTE E SEM PLACA - FORNECIMENTO E INSTALAÇÃO. AF_12/2015</v>
          </cell>
          <cell r="C8306" t="str">
            <v>UN</v>
          </cell>
          <cell r="D8306">
            <v>47.27</v>
          </cell>
        </row>
        <row r="8307">
          <cell r="A8307">
            <v>91973</v>
          </cell>
          <cell r="B8307" t="str">
            <v>INTERRUPTOR SIMPLES (2 MÓDULOS) COM INTERRUPTOR PARALELO (2 MÓDULOS), 10A/250V, INCLUINDO SUPORTE E PLACA - FORNECIMENTO E INSTALAÇÃO. AF_12/2015</v>
          </cell>
          <cell r="C8307" t="str">
            <v>UN</v>
          </cell>
          <cell r="D8307">
            <v>54.72</v>
          </cell>
        </row>
        <row r="8308">
          <cell r="A8308">
            <v>91974</v>
          </cell>
          <cell r="B8308" t="str">
            <v>INTERRUPTOR SIMPLES (4 MÓDULOS), 10A/250V, SEM SUPORTE E SEM PLACA - FORNECIMENTO E INSTALAÇÃO. AF_12/2015</v>
          </cell>
          <cell r="C8308" t="str">
            <v>UN</v>
          </cell>
          <cell r="D8308">
            <v>39.46</v>
          </cell>
        </row>
        <row r="8309">
          <cell r="A8309">
            <v>91975</v>
          </cell>
          <cell r="B8309" t="str">
            <v>INTERRUPTOR SIMPLES (4 MÓDULOS), 10A/250V, INCLUINDO SUPORTE E PLACA - FORNECIMENTO E INSTALAÇÃO. AF_12/2015</v>
          </cell>
          <cell r="C8309" t="str">
            <v>UN</v>
          </cell>
          <cell r="D8309">
            <v>46.91</v>
          </cell>
        </row>
        <row r="8310">
          <cell r="A8310">
            <v>91976</v>
          </cell>
          <cell r="B8310" t="str">
            <v>INTERRUPTOR SIMPLES (6 MÓDULOS), 10A/250V, SEM SUPORTE E SEM PLACA - FORNECIMENTO E INSTALAÇÃO. AF_12/2015</v>
          </cell>
          <cell r="C8310" t="str">
            <v>UN</v>
          </cell>
          <cell r="D8310">
            <v>58.19</v>
          </cell>
        </row>
        <row r="8311">
          <cell r="A8311">
            <v>91977</v>
          </cell>
          <cell r="B8311" t="str">
            <v>INTERRUPTOR SIMPLES (6 MÓDULOS), 10A/250V, INCLUINDO SUPORTE E PLACA - FORNECIMENTO E INSTALAÇÃO. AF_12/2015</v>
          </cell>
          <cell r="C8311" t="str">
            <v>UN</v>
          </cell>
          <cell r="D8311">
            <v>65.64</v>
          </cell>
        </row>
        <row r="8312">
          <cell r="A8312">
            <v>91978</v>
          </cell>
          <cell r="B8312" t="str">
            <v>INTERRUPTOR INTERMEDIÁRIO (1 MÓDULO), 10A/250V, SEM SUPORTE E SEM PLACA - FORNECIMENTO E INSTALAÇÃO. AF_09/2017</v>
          </cell>
          <cell r="C8312" t="str">
            <v>UN</v>
          </cell>
          <cell r="D8312">
            <v>23.65</v>
          </cell>
        </row>
        <row r="8313">
          <cell r="A8313">
            <v>91979</v>
          </cell>
          <cell r="B8313" t="str">
            <v>INTERRUPTOR INTERMEDIÁRIO (1 MÓDULO), 10A/250V, INCLUINDO SUPORTE E PLACA - FORNECIMENTO E INSTALAÇÃO. AF_09/2017</v>
          </cell>
          <cell r="C8313" t="str">
            <v>UN</v>
          </cell>
          <cell r="D8313">
            <v>28.42</v>
          </cell>
        </row>
        <row r="8314">
          <cell r="A8314">
            <v>91980</v>
          </cell>
          <cell r="B8314" t="str">
            <v>INTERRUPTOR BIPOLAR (1 MÓDULO), 10A/250V, SEM SUPORTE E SEM PLACA - FORNECIMENTO E INSTALAÇÃO. AF_09/2017</v>
          </cell>
          <cell r="C8314" t="str">
            <v>UN</v>
          </cell>
          <cell r="D8314">
            <v>22.96</v>
          </cell>
        </row>
        <row r="8315">
          <cell r="A8315">
            <v>91981</v>
          </cell>
          <cell r="B8315" t="str">
            <v>INTERRUPTOR BIPOLAR (1 MÓDULO), 10A/250V, INCLUINDO SUPORTE E PLACA - FORNECIMENTO E INSTALAÇÃO. AF_09/2017</v>
          </cell>
          <cell r="C8315" t="str">
            <v>UN</v>
          </cell>
          <cell r="D8315">
            <v>27.73</v>
          </cell>
        </row>
        <row r="8316">
          <cell r="A8316">
            <v>91982</v>
          </cell>
          <cell r="B8316" t="str">
            <v>DIMMER ROTATIVO (1 MÓDULO), 220V/600W, SEM SUPORTE E SEM PLACA - FORNECIMENTO E INSTALAÇÃO. AF_09/2017</v>
          </cell>
          <cell r="C8316" t="str">
            <v>UN</v>
          </cell>
          <cell r="D8316">
            <v>51.43</v>
          </cell>
        </row>
        <row r="8317">
          <cell r="A8317">
            <v>91983</v>
          </cell>
          <cell r="B8317" t="str">
            <v>DIMMER ROTATIVO (1 MÓDULO), 220V/600W, INCLUINDO SUPORTE E PLACA - FORNECIMENTO E INSTALAÇÃO. AF_09/2017</v>
          </cell>
          <cell r="C8317" t="str">
            <v>UN</v>
          </cell>
          <cell r="D8317">
            <v>56.2</v>
          </cell>
        </row>
        <row r="8318">
          <cell r="A8318">
            <v>91984</v>
          </cell>
          <cell r="B8318" t="str">
            <v>INTERRUPTOR PULSADOR CAMPAINHA (1 MÓDULO), 10A/250V, SEM SUPORTE E SEM PLACA - FORNECIMENTO E INSTALAÇÃO. AF_09/2017</v>
          </cell>
          <cell r="C8318" t="str">
            <v>UN</v>
          </cell>
          <cell r="D8318">
            <v>10.64</v>
          </cell>
        </row>
        <row r="8319">
          <cell r="A8319">
            <v>91985</v>
          </cell>
          <cell r="B8319" t="str">
            <v>INTERRUPTOR PULSADOR CAMPAINHA (1 MÓDULO), 10A/250V, INCLUINDO SUPORTE E PLACA - FORNECIMENTO E INSTALAÇÃO. AF_09/2017</v>
          </cell>
          <cell r="C8319" t="str">
            <v>UN</v>
          </cell>
          <cell r="D8319">
            <v>15.41</v>
          </cell>
        </row>
        <row r="8320">
          <cell r="A8320">
            <v>91986</v>
          </cell>
          <cell r="B8320" t="str">
            <v>CAMPAINHA CIGARRA (1 MÓDULO), 10A/250V, SEM SUPORTE E SEM PLACA - FORNECIMENTO E INSTALAÇÃO. AF_09/2017</v>
          </cell>
          <cell r="C8320" t="str">
            <v>UN</v>
          </cell>
          <cell r="D8320">
            <v>22.04</v>
          </cell>
        </row>
        <row r="8321">
          <cell r="A8321">
            <v>91987</v>
          </cell>
          <cell r="B8321" t="str">
            <v>CAMPAINHA CIGARRA (1 MÓDULO), 10A/250V, INCLUINDO SUPORTE E PLACA - FORNECIMENTO E INSTALAÇÃO. AF_09/2017</v>
          </cell>
          <cell r="C8321" t="str">
            <v>UN</v>
          </cell>
          <cell r="D8321">
            <v>26.81</v>
          </cell>
        </row>
        <row r="8322">
          <cell r="A8322">
            <v>91988</v>
          </cell>
          <cell r="B8322" t="str">
            <v>INTERRUPTOR PULSADOR MINUTERIA (1 MÓDULO), 10A/250V, SEM SUPORTE E SEM PLACA - FORNECIMENTO E INSTALAÇÃO. AF_09/2017</v>
          </cell>
          <cell r="C8322" t="str">
            <v>UN</v>
          </cell>
          <cell r="D8322">
            <v>12.97</v>
          </cell>
        </row>
        <row r="8323">
          <cell r="A8323">
            <v>91989</v>
          </cell>
          <cell r="B8323" t="str">
            <v>INTERRUPTOR PULSADOR MINUTERIA (1 MÓDULO), 10A/250V, INCLUINDO SUPORTE E PLACA - FORNECIMENTO E INSTALAÇÃO. AF_09/2017</v>
          </cell>
          <cell r="C8323" t="str">
            <v>UN</v>
          </cell>
          <cell r="D8323">
            <v>17.739999999999998</v>
          </cell>
        </row>
        <row r="8324">
          <cell r="A8324">
            <v>91990</v>
          </cell>
          <cell r="B8324" t="str">
            <v>TOMADA ALTA DE EMBUTIR (1 MÓDULO), 2P+T 10 A, SEM SUPORTE E SEM PLACA - FORNECIMENTO E INSTALAÇÃO. AF_12/2015</v>
          </cell>
          <cell r="C8324" t="str">
            <v>UN</v>
          </cell>
          <cell r="D8324">
            <v>20.64</v>
          </cell>
        </row>
        <row r="8325">
          <cell r="A8325">
            <v>91991</v>
          </cell>
          <cell r="B8325" t="str">
            <v>TOMADA ALTA DE EMBUTIR (1 MÓDULO), 2P+T 20 A, SEM SUPORTE E SEM PLACA - FORNECIMENTO E INSTALAÇÃO. AF_12/2015</v>
          </cell>
          <cell r="C8325" t="str">
            <v>UN</v>
          </cell>
          <cell r="D8325">
            <v>21.9</v>
          </cell>
        </row>
        <row r="8326">
          <cell r="A8326">
            <v>91992</v>
          </cell>
          <cell r="B8326" t="str">
            <v>TOMADA ALTA DE EMBUTIR (1 MÓDULO), 2P+T 10 A, INCLUINDO SUPORTE E PLACA - FORNECIMENTO E INSTALAÇÃO. AF_12/2015</v>
          </cell>
          <cell r="C8326" t="str">
            <v>UN</v>
          </cell>
          <cell r="D8326">
            <v>25.41</v>
          </cell>
        </row>
        <row r="8327">
          <cell r="A8327">
            <v>91993</v>
          </cell>
          <cell r="B8327" t="str">
            <v>TOMADA ALTA DE EMBUTIR (1 MÓDULO), 2P+T 20 A, INCLUINDO SUPORTE E PLACA - FORNECIMENTO E INSTALAÇÃO. AF_12/2015</v>
          </cell>
          <cell r="C8327" t="str">
            <v>UN</v>
          </cell>
          <cell r="D8327">
            <v>26.67</v>
          </cell>
        </row>
        <row r="8328">
          <cell r="A8328">
            <v>91994</v>
          </cell>
          <cell r="B8328" t="str">
            <v>TOMADA MÉDIA DE EMBUTIR (1 MÓDULO), 2P+T 10 A, SEM SUPORTE E SEM PLACA - FORNECIMENTO E INSTALAÇÃO. AF_12/2015</v>
          </cell>
          <cell r="C8328" t="str">
            <v>UN</v>
          </cell>
          <cell r="D8328">
            <v>14.53</v>
          </cell>
        </row>
        <row r="8329">
          <cell r="A8329">
            <v>91995</v>
          </cell>
          <cell r="B8329" t="str">
            <v>TOMADA MÉDIA DE EMBUTIR (1 MÓDULO), 2P+T 20 A, SEM SUPORTE E SEM PLACA - FORNECIMENTO E INSTALAÇÃO. AF_12/2015</v>
          </cell>
          <cell r="C8329" t="str">
            <v>UN</v>
          </cell>
          <cell r="D8329">
            <v>15.79</v>
          </cell>
        </row>
        <row r="8330">
          <cell r="A8330">
            <v>91996</v>
          </cell>
          <cell r="B8330" t="str">
            <v>TOMADA MÉDIA DE EMBUTIR (1 MÓDULO), 2P+T 10 A, INCLUINDO SUPORTE E PLACA - FORNECIMENTO E INSTALAÇÃO. AF_12/2015</v>
          </cell>
          <cell r="C8330" t="str">
            <v>UN</v>
          </cell>
          <cell r="D8330">
            <v>19.3</v>
          </cell>
        </row>
        <row r="8331">
          <cell r="A8331">
            <v>91997</v>
          </cell>
          <cell r="B8331" t="str">
            <v>TOMADA MÉDIA DE EMBUTIR (1 MÓDULO), 2P+T 20 A, INCLUINDO SUPORTE E PLACA - FORNECIMENTO E INSTALAÇÃO. AF_12/2015</v>
          </cell>
          <cell r="C8331" t="str">
            <v>UN</v>
          </cell>
          <cell r="D8331">
            <v>20.56</v>
          </cell>
        </row>
        <row r="8332">
          <cell r="A8332">
            <v>91998</v>
          </cell>
          <cell r="B8332" t="str">
            <v>TOMADA BAIXA DE EMBUTIR (1 MÓDULO), 2P+T 10 A, SEM SUPORTE E SEM PLACA - FORNECIMENTO E INSTALAÇÃO. AF_12/2015</v>
          </cell>
          <cell r="C8332" t="str">
            <v>UN</v>
          </cell>
          <cell r="D8332">
            <v>12.15</v>
          </cell>
        </row>
        <row r="8333">
          <cell r="A8333">
            <v>91999</v>
          </cell>
          <cell r="B8333" t="str">
            <v>TOMADA BAIXA DE EMBUTIR (1 MÓDULO), 2P+T 20 A, SEM SUPORTE E SEM PLACA - FORNECIMENTO E INSTALAÇÃO. AF_12/2015</v>
          </cell>
          <cell r="C8333" t="str">
            <v>UN</v>
          </cell>
          <cell r="D8333">
            <v>13.41</v>
          </cell>
        </row>
        <row r="8334">
          <cell r="A8334">
            <v>92000</v>
          </cell>
          <cell r="B8334" t="str">
            <v>TOMADA BAIXA DE EMBUTIR (1 MÓDULO), 2P+T 10 A, INCLUINDO SUPORTE E PLACA - FORNECIMENTO E INSTALAÇÃO. AF_12/2015</v>
          </cell>
          <cell r="C8334" t="str">
            <v>UN</v>
          </cell>
          <cell r="D8334">
            <v>16.920000000000002</v>
          </cell>
        </row>
        <row r="8335">
          <cell r="A8335">
            <v>92001</v>
          </cell>
          <cell r="B8335" t="str">
            <v>TOMADA BAIXA DE EMBUTIR (1 MÓDULO), 2P+T 20 A, INCLUINDO SUPORTE E PLACA - FORNECIMENTO E INSTALAÇÃO. AF_12/2015</v>
          </cell>
          <cell r="C8335" t="str">
            <v>UN</v>
          </cell>
          <cell r="D8335">
            <v>18.18</v>
          </cell>
        </row>
        <row r="8336">
          <cell r="A8336">
            <v>92002</v>
          </cell>
          <cell r="B8336" t="str">
            <v>TOMADA MÉDIA DE EMBUTIR (2 MÓDULOS), 2P+T 10 A, SEM SUPORTE E SEM PLACA - FORNECIMENTO E INSTALAÇÃO. AF_12/2015</v>
          </cell>
          <cell r="C8336" t="str">
            <v>UN</v>
          </cell>
          <cell r="D8336">
            <v>27.07</v>
          </cell>
        </row>
        <row r="8337">
          <cell r="A8337">
            <v>92003</v>
          </cell>
          <cell r="B8337" t="str">
            <v>TOMADA MÉDIA DE EMBUTIR (2 MÓDULOS), 2P+T 20 A, SEM SUPORTE E SEM PLACA - FORNECIMENTO E INSTALAÇÃO. AF_12/2015</v>
          </cell>
          <cell r="C8337" t="str">
            <v>UN</v>
          </cell>
          <cell r="D8337">
            <v>29.59</v>
          </cell>
        </row>
        <row r="8338">
          <cell r="A8338">
            <v>92004</v>
          </cell>
          <cell r="B8338" t="str">
            <v>TOMADA MÉDIA DE EMBUTIR (2 MÓDULOS), 2P+T 10 A, INCLUINDO SUPORTE E PLACA - FORNECIMENTO E INSTALAÇÃO. AF_12/2015</v>
          </cell>
          <cell r="C8338" t="str">
            <v>UN</v>
          </cell>
          <cell r="D8338">
            <v>31.84</v>
          </cell>
        </row>
        <row r="8339">
          <cell r="A8339">
            <v>92005</v>
          </cell>
          <cell r="B8339" t="str">
            <v>TOMADA MÉDIA DE EMBUTIR (2 MÓDULOS), 2P+T 20 A, INCLUINDO SUPORTE E PLACA - FORNECIMENTO E INSTALAÇÃO. AF_12/2015</v>
          </cell>
          <cell r="C8339" t="str">
            <v>UN</v>
          </cell>
          <cell r="D8339">
            <v>34.36</v>
          </cell>
        </row>
        <row r="8340">
          <cell r="A8340">
            <v>92006</v>
          </cell>
          <cell r="B8340" t="str">
            <v>TOMADA BAIXA DE EMBUTIR (2 MÓDULOS), 2P+T 10 A, SEM SUPORTE E SEM PLACA - FORNECIMENTO E INSTALAÇÃO. AF_12/2015</v>
          </cell>
          <cell r="C8340" t="str">
            <v>UN</v>
          </cell>
          <cell r="D8340">
            <v>22.32</v>
          </cell>
        </row>
        <row r="8341">
          <cell r="A8341">
            <v>92007</v>
          </cell>
          <cell r="B8341" t="str">
            <v>TOMADA BAIXA DE EMBUTIR (2 MÓDULOS), 2P+T 20 A, SEM SUPORTE E SEM PLACA - FORNECIMENTO E INSTALAÇÃO. AF_12/2015</v>
          </cell>
          <cell r="C8341" t="str">
            <v>UN</v>
          </cell>
          <cell r="D8341">
            <v>24.84</v>
          </cell>
        </row>
        <row r="8342">
          <cell r="A8342">
            <v>92008</v>
          </cell>
          <cell r="B8342" t="str">
            <v>TOMADA BAIXA DE EMBUTIR (2 MÓDULOS), 2P+T 10 A, INCLUINDO SUPORTE E PLACA - FORNECIMENTO E INSTALAÇÃO. AF_12/2015</v>
          </cell>
          <cell r="C8342" t="str">
            <v>UN</v>
          </cell>
          <cell r="D8342">
            <v>27.09</v>
          </cell>
        </row>
        <row r="8343">
          <cell r="A8343">
            <v>92009</v>
          </cell>
          <cell r="B8343" t="str">
            <v>TOMADA BAIXA DE EMBUTIR (2 MÓDULOS), 2P+T 20 A, INCLUINDO SUPORTE E PLACA - FORNECIMENTO E INSTALAÇÃO. AF_12/2015</v>
          </cell>
          <cell r="C8343" t="str">
            <v>UN</v>
          </cell>
          <cell r="D8343">
            <v>29.61</v>
          </cell>
        </row>
        <row r="8344">
          <cell r="A8344">
            <v>92010</v>
          </cell>
          <cell r="B8344" t="str">
            <v>TOMADA MÉDIA DE EMBUTIR (3 MÓDULOS), 2P+T 10 A, SEM SUPORTE E SEM PLACA - FORNECIMENTO E INSTALAÇÃO. AF_12/2015</v>
          </cell>
          <cell r="C8344" t="str">
            <v>UN</v>
          </cell>
          <cell r="D8344">
            <v>39.630000000000003</v>
          </cell>
        </row>
        <row r="8345">
          <cell r="A8345">
            <v>92011</v>
          </cell>
          <cell r="B8345" t="str">
            <v>TOMADA MÉDIA DE EMBUTIR (3 MÓDULOS), 2P+T 20 A, SEM SUPORTE E SEM PLACA - FORNECIMENTO E INSTALAÇÃO. AF_12/2015</v>
          </cell>
          <cell r="C8345" t="str">
            <v>UN</v>
          </cell>
          <cell r="D8345">
            <v>43.41</v>
          </cell>
        </row>
        <row r="8346">
          <cell r="A8346">
            <v>92012</v>
          </cell>
          <cell r="B8346" t="str">
            <v>TOMADA MÉDIA DE EMBUTIR (3 MÓDULOS), 2P+T 10 A, INCLUINDO SUPORTE E PLACA - FORNECIMENTO E INSTALAÇÃO. AF_12/2015</v>
          </cell>
          <cell r="C8346" t="str">
            <v>UN</v>
          </cell>
          <cell r="D8346">
            <v>44.4</v>
          </cell>
        </row>
        <row r="8347">
          <cell r="A8347">
            <v>92013</v>
          </cell>
          <cell r="B8347" t="str">
            <v>TOMADA MÉDIA DE EMBUTIR (3 MÓDULOS), 2P+T 20 A, INCLUINDO SUPORTE E PLACA - FORNECIMENTO E INSTALAÇÃO. AF_12/2015</v>
          </cell>
          <cell r="C8347" t="str">
            <v>UN</v>
          </cell>
          <cell r="D8347">
            <v>48.18</v>
          </cell>
        </row>
        <row r="8348">
          <cell r="A8348">
            <v>92014</v>
          </cell>
          <cell r="B8348" t="str">
            <v>TOMADA BAIXA DE EMBUTIR (3 MÓDULOS), 2P+T 10 A, SEM SUPORTE E SEM PLACA - FORNECIMENTO E INSTALAÇÃO. AF_12/2015</v>
          </cell>
          <cell r="C8348" t="str">
            <v>UN</v>
          </cell>
          <cell r="D8348">
            <v>32.5</v>
          </cell>
        </row>
        <row r="8349">
          <cell r="A8349">
            <v>92015</v>
          </cell>
          <cell r="B8349" t="str">
            <v>TOMADA BAIXA DE EMBUTIR (3 MÓDULOS), 2P+T 20 A, SEM SUPORTE E SEM PLACA - FORNECIMENTO E INSTALAÇÃO. AF_12/2015</v>
          </cell>
          <cell r="C8349" t="str">
            <v>UN</v>
          </cell>
          <cell r="D8349">
            <v>36.28</v>
          </cell>
        </row>
        <row r="8350">
          <cell r="A8350">
            <v>92016</v>
          </cell>
          <cell r="B8350" t="str">
            <v>TOMADA BAIXA DE EMBUTIR (3 MÓDULOS), 2P+T 10 A, INCLUINDO SUPORTE E PLACA - FORNECIMENTO E INSTALAÇÃO. AF_12/2015</v>
          </cell>
          <cell r="C8350" t="str">
            <v>UN</v>
          </cell>
          <cell r="D8350">
            <v>37.270000000000003</v>
          </cell>
        </row>
        <row r="8351">
          <cell r="A8351">
            <v>92017</v>
          </cell>
          <cell r="B8351" t="str">
            <v>TOMADA BAIXA DE EMBUTIR (3 MÓDULOS), 2P+T 20 A, INCLUINDO SUPORTE E PLACA - FORNECIMENTO E INSTALAÇÃO. AF_12/2015</v>
          </cell>
          <cell r="C8351" t="str">
            <v>UN</v>
          </cell>
          <cell r="D8351">
            <v>41.05</v>
          </cell>
        </row>
        <row r="8352">
          <cell r="A8352">
            <v>92018</v>
          </cell>
          <cell r="B8352" t="str">
            <v>TOMADA BAIXA DE EMBUTIR (4 MÓDULOS), 2P+T 10 A, SEM SUPORTE E SEM PLACA - FORNECIMENTO E INSTALAÇÃO. AF_12/2015</v>
          </cell>
          <cell r="C8352" t="str">
            <v>UN</v>
          </cell>
          <cell r="D8352">
            <v>43</v>
          </cell>
        </row>
        <row r="8353">
          <cell r="A8353">
            <v>92019</v>
          </cell>
          <cell r="B8353" t="str">
            <v>TOMADA BAIXA DE EMBUTIR (4 MÓDULOS), 2P+T 10 A, INCLUINDO SUPORTE E PLACA - FORNECIMENTO E INSTALAÇÃO. AF_12/2015</v>
          </cell>
          <cell r="C8353" t="str">
            <v>UN</v>
          </cell>
          <cell r="D8353">
            <v>50.45</v>
          </cell>
        </row>
        <row r="8354">
          <cell r="A8354">
            <v>92020</v>
          </cell>
          <cell r="B8354" t="str">
            <v>TOMADA BAIXA DE EMBUTIR (6 MÓDULOS), 2P+T 10 A, SEM SUPORTE E SEM PLACA - FORNECIMENTO E INSTALAÇÃO. AF_12/2015</v>
          </cell>
          <cell r="C8354" t="str">
            <v>UN</v>
          </cell>
          <cell r="D8354">
            <v>63.51</v>
          </cell>
        </row>
        <row r="8355">
          <cell r="A8355">
            <v>92021</v>
          </cell>
          <cell r="B8355" t="str">
            <v>TOMADA BAIXA DE EMBUTIR (6 MÓDULOS), 2P+T 10 A, INCLUINDO SUPORTE E PLACA - FORNECIMENTO E INSTALAÇÃO. AF_12/2015</v>
          </cell>
          <cell r="C8355" t="str">
            <v>UN</v>
          </cell>
          <cell r="D8355">
            <v>70.959999999999994</v>
          </cell>
        </row>
        <row r="8356">
          <cell r="A8356">
            <v>92022</v>
          </cell>
          <cell r="B8356" t="str">
            <v>INTERRUPTOR SIMPLES (1 MÓDULO) COM 1 TOMADA DE EMBUTIR 2P+T 10 A,  SEM SUPORTE E SEM PLACA - FORNECIMENTO E INSTALAÇÃO. AF_12/2015</v>
          </cell>
          <cell r="C8356" t="str">
            <v>UN</v>
          </cell>
          <cell r="D8356">
            <v>23.82</v>
          </cell>
        </row>
        <row r="8357">
          <cell r="A8357">
            <v>92023</v>
          </cell>
          <cell r="B8357" t="str">
            <v>INTERRUPTOR SIMPLES (1 MÓDULO) COM 1 TOMADA DE EMBUTIR 2P+T 10 A,  INCLUINDO SUPORTE E PLACA - FORNECIMENTO E INSTALAÇÃO. AF_12/2015</v>
          </cell>
          <cell r="C8357" t="str">
            <v>UN</v>
          </cell>
          <cell r="D8357">
            <v>28.59</v>
          </cell>
        </row>
        <row r="8358">
          <cell r="A8358">
            <v>92024</v>
          </cell>
          <cell r="B8358" t="str">
            <v>INTERRUPTOR SIMPLES (1 MÓDULO) COM 2 TOMADAS DE EMBUTIR 2P+T 10 A,  SEM SUPORTE E SEM PLACA - FORNECIMENTO E INSTALAÇÃO. AF_12/2015</v>
          </cell>
          <cell r="C8358" t="str">
            <v>UN</v>
          </cell>
          <cell r="D8358">
            <v>36.409999999999997</v>
          </cell>
        </row>
        <row r="8359">
          <cell r="A8359">
            <v>92025</v>
          </cell>
          <cell r="B8359" t="str">
            <v>INTERRUPTOR SIMPLES (1 MÓDULO) COM 2 TOMADAS DE EMBUTIR 2P+T 10 A,  INCLUINDO SUPORTE E PLACA - FORNECIMENTO E INSTALAÇÃO. AF_12/2015</v>
          </cell>
          <cell r="C8359" t="str">
            <v>UN</v>
          </cell>
          <cell r="D8359">
            <v>41.18</v>
          </cell>
        </row>
        <row r="8360">
          <cell r="A8360">
            <v>92026</v>
          </cell>
          <cell r="B8360" t="str">
            <v>INTERRUPTOR SIMPLES (2 MÓDULOS) COM 1 TOMADA DE EMBUTIR 2P+T 10 A,  SEM SUPORTE E SEM PLACA - FORNECIMENTO E INSTALAÇÃO. AF_12/2015</v>
          </cell>
          <cell r="C8360" t="str">
            <v>UN</v>
          </cell>
          <cell r="D8360">
            <v>33.159999999999997</v>
          </cell>
        </row>
        <row r="8361">
          <cell r="A8361">
            <v>92027</v>
          </cell>
          <cell r="B8361" t="str">
            <v>INTERRUPTOR SIMPLES (2 MÓDULOS) COM 1 TOMADA DE EMBUTIR 2P+T 10 A,  INCLUINDO SUPORTE E PLACA - FORNECIMENTO E INSTALAÇÃO. AF_12/2015</v>
          </cell>
          <cell r="C8361" t="str">
            <v>UN</v>
          </cell>
          <cell r="D8361">
            <v>37.93</v>
          </cell>
        </row>
        <row r="8362">
          <cell r="A8362">
            <v>92028</v>
          </cell>
          <cell r="B8362" t="str">
            <v>INTERRUPTOR PARALELO (1 MÓDULO) COM 1 TOMADA DE EMBUTIR 2P+T 10 A,  SEM SUPORTE E SEM PLACA - FORNECIMENTO E INSTALAÇÃO. AF_12/2015</v>
          </cell>
          <cell r="C8362" t="str">
            <v>UN</v>
          </cell>
          <cell r="D8362">
            <v>27.72</v>
          </cell>
        </row>
        <row r="8363">
          <cell r="A8363">
            <v>92029</v>
          </cell>
          <cell r="B8363" t="str">
            <v>INTERRUPTOR PARALELO (1 MÓDULO) COM 1 TOMADA DE EMBUTIR 2P+T 10 A,  INCLUINDO SUPORTE E PLACA - FORNECIMENTO E INSTALAÇÃO. AF_12/2015</v>
          </cell>
          <cell r="C8363" t="str">
            <v>UN</v>
          </cell>
          <cell r="D8363">
            <v>32.49</v>
          </cell>
        </row>
        <row r="8364">
          <cell r="A8364">
            <v>92030</v>
          </cell>
          <cell r="B8364" t="str">
            <v>INTERRUPTOR PARALELO (1 MÓDULO) COM 2 TOMADAS DE EMBUTIR 2P+T 10 A,  SEM SUPORTE E SEM PLACA - FORNECIMENTO E INSTALAÇÃO. AF_12/2015</v>
          </cell>
          <cell r="C8364" t="str">
            <v>UN</v>
          </cell>
          <cell r="D8364">
            <v>40.28</v>
          </cell>
        </row>
        <row r="8365">
          <cell r="A8365">
            <v>92031</v>
          </cell>
          <cell r="B8365" t="str">
            <v>INTERRUPTOR PARALELO (1 MÓDULO) COM 2 TOMADAS DE EMBUTIR 2P+T 10 A,  INCLUINDO SUPORTE E PLACA - FORNECIMENTO E INSTALAÇÃO. AF_12/2015</v>
          </cell>
          <cell r="C8365" t="str">
            <v>UN</v>
          </cell>
          <cell r="D8365">
            <v>45.05</v>
          </cell>
        </row>
        <row r="8366">
          <cell r="A8366">
            <v>92032</v>
          </cell>
          <cell r="B8366" t="str">
            <v>INTERRUPTOR PARALELO (2 MÓDULOS) COM 1 TOMADA DE EMBUTIR 2P+T 10 A,  SEM SUPORTE E SEM PLACA - FORNECIMENTO E INSTALAÇÃO. AF_12/2015</v>
          </cell>
          <cell r="C8366" t="str">
            <v>UN</v>
          </cell>
          <cell r="D8366">
            <v>40.93</v>
          </cell>
        </row>
        <row r="8367">
          <cell r="A8367">
            <v>92033</v>
          </cell>
          <cell r="B8367" t="str">
            <v>INTERRUPTOR PARALELO (2 MÓDULOS) COM 1 TOMADA DE EMBUTIR 2P+T 10 A,  INCLUINDO SUPORTE E PLACA - FORNECIMENTO E INSTALAÇÃO. AF_12/2015</v>
          </cell>
          <cell r="C8367" t="str">
            <v>UN</v>
          </cell>
          <cell r="D8367">
            <v>45.7</v>
          </cell>
        </row>
        <row r="8368">
          <cell r="A8368">
            <v>92034</v>
          </cell>
          <cell r="B8368" t="str">
            <v>INTERRUPTOR SIMPLES (1 MÓDULO), INTERRUPTOR PARALELO (1 MÓDULO) E 1 TOMADA DE EMBUTIR 2P+T 10 A,  SEM SUPORTE E SEM PLACA - FORNECIMENTO E INSTALAÇÃO. AF_12/2015</v>
          </cell>
          <cell r="C8368" t="str">
            <v>UN</v>
          </cell>
          <cell r="D8368">
            <v>37.06</v>
          </cell>
        </row>
        <row r="8369">
          <cell r="A8369">
            <v>92035</v>
          </cell>
          <cell r="B8369" t="str">
            <v>INTERRUPTOR SIMPLES (1 MÓDULO), INTERRUPTOR PARALELO (1 MÓDULO) E 1 TOMADA DE EMBUTIR 2P+T 10 A,  INCLUINDO SUPORTE E PLACA - FORNECIMENTO E INSTALAÇÃO. AF_12/2015</v>
          </cell>
          <cell r="C8369" t="str">
            <v>UN</v>
          </cell>
          <cell r="D8369">
            <v>41.83</v>
          </cell>
        </row>
        <row r="8370">
          <cell r="A8370">
            <v>92040</v>
          </cell>
          <cell r="B8370" t="str">
            <v>DISTRIBUIDOR DE AGREGADOS REBOCAVEL, CAPACIDADE 1,9 M³, LARGURA DE TRABALHO 3,66 M - DEPRECIAÇÃO. AF_11/2015</v>
          </cell>
          <cell r="C8370" t="str">
            <v>H</v>
          </cell>
          <cell r="D8370">
            <v>3.63</v>
          </cell>
        </row>
        <row r="8371">
          <cell r="A8371">
            <v>92041</v>
          </cell>
          <cell r="B8371" t="str">
            <v>DISTRIBUIDOR DE AGREGADOS REBOCAVEL, CAPACIDADE 1,9 M³, LARGURA DE TRABALHO 3,66 M - JUROS. AF_11/2015</v>
          </cell>
          <cell r="C8371" t="str">
            <v>H</v>
          </cell>
          <cell r="D8371">
            <v>0.72</v>
          </cell>
        </row>
        <row r="8372">
          <cell r="A8372">
            <v>92042</v>
          </cell>
          <cell r="B8372" t="str">
            <v>DISTRIBUIDOR DE AGREGADOS REBOCAVEL, CAPACIDADE 1,9 M³, LARGURA DE TRABALHO 3,66 M - MANUTENÇÃO. AF_11/2015</v>
          </cell>
          <cell r="C8372" t="str">
            <v>H</v>
          </cell>
          <cell r="D8372">
            <v>3.02</v>
          </cell>
        </row>
        <row r="8373">
          <cell r="A8373">
            <v>92043</v>
          </cell>
          <cell r="B8373" t="str">
            <v>DISTRIBUIDOR DE AGREGADOS REBOCAVEL, CAPACIDADE 1,9 M³, LARGURA DE TRABALHO 3,66 M - CHP DIURNO. AF_11/2015</v>
          </cell>
          <cell r="C8373" t="str">
            <v>CHP</v>
          </cell>
          <cell r="D8373">
            <v>7.37</v>
          </cell>
        </row>
        <row r="8374">
          <cell r="A8374">
            <v>92044</v>
          </cell>
          <cell r="B8374" t="str">
            <v>DISTRIBUIDOR DE AGREGADOS REBOCAVEL, CAPACIDADE 1,9 M³, LARGURA DE TRABALHO 3,66 M - CHI DIURNO. AF_11/2015</v>
          </cell>
          <cell r="C8374" t="str">
            <v>CHI</v>
          </cell>
          <cell r="D8374">
            <v>4.3499999999999996</v>
          </cell>
        </row>
        <row r="8375">
          <cell r="A8375">
            <v>92101</v>
          </cell>
          <cell r="B8375" t="str">
            <v>CAMINHÃO PARA EQUIPAMENTO DE LIMPEZA A SUCÇÃO COM CAMINHÃO TRUCADO DE PESO BRUTO TOTAL 23000 KG, CARGA ÚTIL MÁXIMA 15935 KG, DISTÂNCIA ENTRE EIXOS 4,80 M, POTÊNCIA 230 CV, INCLUSIVE LIMPADORA A SUCÇÃO, TANQUE 12000 L - DEPRECIAÇÃO. AF_11/2015</v>
          </cell>
          <cell r="C8375" t="str">
            <v>H</v>
          </cell>
          <cell r="D8375">
            <v>10.46</v>
          </cell>
        </row>
        <row r="8376">
          <cell r="A8376">
            <v>92102</v>
          </cell>
          <cell r="B8376" t="str">
            <v>CAMINHÃO PARA EQUIPAMENTO DE LIMPEZA A SUCÇÃO COM CAMINHÃO TRUCADO DE PESO BRUTO TOTAL 23000 KG, CARGA ÚTIL MÁXIMA 15935 KG, DISTÂNCIA ENTRE EIXOS 4,80 M, POTÊNCIA 230 CV, INCLUSIVE LIMPADORA A SUCÇÃO, TANQUE 12000 L - JUROS. AF_11/2015</v>
          </cell>
          <cell r="C8376" t="str">
            <v>H</v>
          </cell>
          <cell r="D8376">
            <v>4.16</v>
          </cell>
        </row>
        <row r="8377">
          <cell r="A8377">
            <v>92103</v>
          </cell>
          <cell r="B8377" t="str">
            <v>CAMINHÃO PARA EQUIPAMENTO DE LIMPEZA A SUCÇÃO COM CAMINHÃO TRUCADO DE PESO BRUTO TOTAL 23000 KG, CARGA ÚTIL MÁXIMA 15935 KG, DISTÂNCIA ENTRE EIXOS 4,80 M, POTÊNCIA 230 CV, INCLUSIVE LIMPADORA A SUCÇÃO, TANQUE 12000 L - IMPOSTOS E SEGUROS. AF_11/2015</v>
          </cell>
          <cell r="C8377" t="str">
            <v>H</v>
          </cell>
          <cell r="D8377">
            <v>0.84</v>
          </cell>
        </row>
        <row r="8378">
          <cell r="A8378">
            <v>92104</v>
          </cell>
          <cell r="B8378" t="str">
            <v>CAMINHÃO PARA EQUIPAMENTO DE LIMPEZA A SUCÇÃO COM CAMINHÃO TRUCADO DE PESO BRUTO TOTAL 23000 KG, CARGA ÚTIL MÁXIMA 15935 KG, DISTÂNCIA ENTRE EIXOS 4,80 M, POTÊNCIA 230 CV, INCLUSIVE LIMPADORA A SUCÇÃO, TANQUE 12000 L - MANUTENÇÃO. AF_11/2015</v>
          </cell>
          <cell r="C8378" t="str">
            <v>H</v>
          </cell>
          <cell r="D8378">
            <v>19.61</v>
          </cell>
        </row>
        <row r="8379">
          <cell r="A8379">
            <v>92105</v>
          </cell>
          <cell r="B8379" t="str">
            <v>CAMINHÃO PARA EQUIPAMENTO DE LIMPEZA A SUCÇÃO COM CAMINHÃO TRUCADO DE PESO BRUTO TOTAL 23000 KG, CARGA ÚTIL MÁXIMA 15935 KG, DISTÂNCIA ENTRE EIXOS 4,80 M, POTÊNCIA 230 CV, INCLUSIVE LIMPADORA A SUCÇÃO, TANQUE 12000 L - MATERIAIS NA OPERAÇÃO. AF_11/2015</v>
          </cell>
          <cell r="C8379" t="str">
            <v>H</v>
          </cell>
          <cell r="D8379">
            <v>110.91</v>
          </cell>
        </row>
        <row r="8380">
          <cell r="A8380">
            <v>92106</v>
          </cell>
          <cell r="B8380" t="str">
            <v>CAMINHÃO PARA EQUIPAMENTO DE LIMPEZA A SUCÇÃO, COM CAMINHÃO TRUCADO DE PESO BRUTO TOTAL 23000 KG, CARGA ÚTIL MÁXIMA 15935 KG, DISTÂNCIA ENTRE EIXOS 4,80 M, POTÊNCIA 230 CV, INCLUSIVE LIMPADORA A SUCÇÃO, TANQUE 12000 L - CHP DIURNO. AF_11/2015</v>
          </cell>
          <cell r="C8380" t="str">
            <v>CHP</v>
          </cell>
          <cell r="D8380">
            <v>159.9</v>
          </cell>
        </row>
        <row r="8381">
          <cell r="A8381">
            <v>92107</v>
          </cell>
          <cell r="B8381" t="str">
            <v>CAMINHÃO PARA EQUIPAMENTO DE LIMPEZA A SUCÇÃO COM CAMINHÃO TRUCADO DE PESO BRUTO TOTAL 23000 KG, CARGA ÚTIL MÁXIMA 15935 KG, DISTÂNCIA ENTRE EIXOS 4,80 M, POTÊNCIA 230 CV, INCLUSIVE LIMPADORA A SUCÇÃO, TANQUE 12000 L - CHI DIURNO. AF_11/2015</v>
          </cell>
          <cell r="C8381" t="str">
            <v>CHI</v>
          </cell>
          <cell r="D8381">
            <v>29.38</v>
          </cell>
        </row>
        <row r="8382">
          <cell r="A8382">
            <v>92108</v>
          </cell>
          <cell r="B8382" t="str">
            <v>PENEIRA ROTATIVA COM MOTOR ELÉTRICO TRIFÁSICO DE 2 CV, CILINDRO DE 1 M X 0,60 M, COM FUROS DE 3,17 MM - DEPRECIAÇÃO. AF_11/2015</v>
          </cell>
          <cell r="C8382" t="str">
            <v>H</v>
          </cell>
          <cell r="D8382">
            <v>0.66</v>
          </cell>
        </row>
        <row r="8383">
          <cell r="A8383">
            <v>92109</v>
          </cell>
          <cell r="B8383" t="str">
            <v>PENEIRA ROTATIVA COM MOTOR ELÉTRICO TRIFÁSICO DE 2 CV, CILINDRO DE 1 M X 0,60 M, COM FUROS DE 3,17 MM - JUROS. AF_11/2015</v>
          </cell>
          <cell r="C8383" t="str">
            <v>H</v>
          </cell>
          <cell r="D8383">
            <v>0.14000000000000001</v>
          </cell>
        </row>
        <row r="8384">
          <cell r="A8384">
            <v>92110</v>
          </cell>
          <cell r="B8384" t="str">
            <v>PENEIRA ROTATIVA COM MOTOR ELÉTRICO TRIFÁSICO DE 2 CV, CILINDRO DE 1 M X 0,60 M, COM FUROS DE 3,17 MM - MANUTENÇÃO. AF_11/2015</v>
          </cell>
          <cell r="C8384" t="str">
            <v>H</v>
          </cell>
          <cell r="D8384">
            <v>0.51</v>
          </cell>
        </row>
        <row r="8385">
          <cell r="A8385">
            <v>92111</v>
          </cell>
          <cell r="B8385" t="str">
            <v>PENEIRA ROTATIVA COM MOTOR ELÉTRICO TRIFÁSICO DE 2 CV, CILINDRO DE 1 M X 0,60 M, COM FUROS DE 3,17 MM - MATERIAIS NA OPERAÇÃO. AF_11/2015</v>
          </cell>
          <cell r="C8385" t="str">
            <v>H</v>
          </cell>
          <cell r="D8385">
            <v>0.77</v>
          </cell>
        </row>
        <row r="8386">
          <cell r="A8386">
            <v>92112</v>
          </cell>
          <cell r="B8386" t="str">
            <v>PENEIRA ROTATIVA COM MOTOR ELÉTRICO TRIFÁSICO DE 2 CV, CILINDRO DE 1 M X 0,60 M, COM FUROS DE 3,17 MM - CHP DIURNO. AF_11/2015</v>
          </cell>
          <cell r="C8386" t="str">
            <v>CHP</v>
          </cell>
          <cell r="D8386">
            <v>2.08</v>
          </cell>
        </row>
        <row r="8387">
          <cell r="A8387">
            <v>92113</v>
          </cell>
          <cell r="B8387" t="str">
            <v>PENEIRA ROTATIVA COM MOTOR ELÉTRICO TRIFÁSICO DE 2 CV, CILINDRO DE 1 M X 0,60 M, COM FUROS DE 3,17 MM - CHI DIURNO. AF_11/2015</v>
          </cell>
          <cell r="C8387" t="str">
            <v>CHI</v>
          </cell>
          <cell r="D8387">
            <v>0.8</v>
          </cell>
        </row>
        <row r="8388">
          <cell r="A8388">
            <v>92114</v>
          </cell>
          <cell r="B8388" t="str">
            <v>DOSADOR DE AREIA, CAPACIDADE DE 26 LITROS - DEPRECIAÇÃO. AF_11/2015</v>
          </cell>
          <cell r="C8388" t="str">
            <v>H</v>
          </cell>
          <cell r="D8388">
            <v>7.0000000000000007E-2</v>
          </cell>
        </row>
        <row r="8389">
          <cell r="A8389">
            <v>92115</v>
          </cell>
          <cell r="B8389" t="str">
            <v>DOSADOR DE AREIA, CAPACIDADE DE 26 LITROS - JUROS. AF_11/2015</v>
          </cell>
          <cell r="C8389" t="str">
            <v>H</v>
          </cell>
          <cell r="D8389">
            <v>0.01</v>
          </cell>
        </row>
        <row r="8390">
          <cell r="A8390">
            <v>92116</v>
          </cell>
          <cell r="B8390" t="str">
            <v>DOSADOR DE AREIA, CAPACIDADE DE 26 LITROS - MANUTENÇÃO. AF_11/2015</v>
          </cell>
          <cell r="C8390" t="str">
            <v>H</v>
          </cell>
          <cell r="D8390">
            <v>0.09</v>
          </cell>
        </row>
        <row r="8391">
          <cell r="A8391">
            <v>92118</v>
          </cell>
          <cell r="B8391" t="str">
            <v>DOSADOR DE AREIA, CAPACIDADE DE 26 LITROS - CHP DIURNO. AF_11/2015</v>
          </cell>
          <cell r="C8391" t="str">
            <v>CHP</v>
          </cell>
          <cell r="D8391">
            <v>0.17</v>
          </cell>
        </row>
        <row r="8392">
          <cell r="A8392">
            <v>92119</v>
          </cell>
          <cell r="B8392" t="str">
            <v>DOSADOR DE AREIA, CAPACIDADE DE 26 LITROS - CHI DIURNO. AF_11/2015</v>
          </cell>
          <cell r="C8392" t="str">
            <v>CHI</v>
          </cell>
          <cell r="D8392">
            <v>0.08</v>
          </cell>
        </row>
        <row r="8393">
          <cell r="A8393">
            <v>92121</v>
          </cell>
          <cell r="B8393" t="str">
            <v>PENEIRAMENTO DE AREIA COM PENEIRA ELÉTRICA. AF_11/2015</v>
          </cell>
          <cell r="C8393" t="str">
            <v>M3</v>
          </cell>
          <cell r="D8393">
            <v>20.13</v>
          </cell>
        </row>
        <row r="8394">
          <cell r="A8394">
            <v>92122</v>
          </cell>
          <cell r="B8394" t="str">
            <v>PENEIRAMENTO DE AREIA COM PENEIRA MANUAL. AF_11/2015</v>
          </cell>
          <cell r="C8394" t="str">
            <v>M3</v>
          </cell>
          <cell r="D8394">
            <v>33.69</v>
          </cell>
        </row>
        <row r="8395">
          <cell r="A8395">
            <v>92123</v>
          </cell>
          <cell r="B8395" t="str">
            <v>ENSACAMENTO DE AREIA. AF_11/2015</v>
          </cell>
          <cell r="C8395" t="str">
            <v>M3</v>
          </cell>
          <cell r="D8395">
            <v>30.66</v>
          </cell>
        </row>
        <row r="8396">
          <cell r="A8396">
            <v>92133</v>
          </cell>
          <cell r="B8396" t="str">
            <v>CAMINHONETE COM MOTOR A DIESEL, POTÊNCIA 180 CV, CABINE DUPLA, 4X4 - DEPRECIAÇÃO. AF_11/2015</v>
          </cell>
          <cell r="C8396" t="str">
            <v>H</v>
          </cell>
          <cell r="D8396">
            <v>7.8</v>
          </cell>
        </row>
        <row r="8397">
          <cell r="A8397">
            <v>92134</v>
          </cell>
          <cell r="B8397" t="str">
            <v>CAMINHONETE COM MOTOR A DIESEL, POTÊNCIA 180 CV, CABINE DUPLA, 4X4 - JUROS. AF_11/2015</v>
          </cell>
          <cell r="C8397" t="str">
            <v>H</v>
          </cell>
          <cell r="D8397">
            <v>2.34</v>
          </cell>
        </row>
        <row r="8398">
          <cell r="A8398">
            <v>92135</v>
          </cell>
          <cell r="B8398" t="str">
            <v>CAMINHONETE COM MOTOR A DIESEL, POTÊNCIA 180 CV, CABINE DUPLA, 4X4 - IMPOSTOS E SEGUROS. AF_11/2015</v>
          </cell>
          <cell r="C8398" t="str">
            <v>H</v>
          </cell>
          <cell r="D8398">
            <v>0.48</v>
          </cell>
        </row>
        <row r="8399">
          <cell r="A8399">
            <v>92136</v>
          </cell>
          <cell r="B8399" t="str">
            <v>CAMINHONETE COM MOTOR A DIESEL, POTÊNCIA 180 CV, CABINE DUPLA, 4X4 - MANUTENÇÃO. AF_11/2015</v>
          </cell>
          <cell r="C8399" t="str">
            <v>H</v>
          </cell>
          <cell r="D8399">
            <v>9.75</v>
          </cell>
        </row>
        <row r="8400">
          <cell r="A8400">
            <v>92137</v>
          </cell>
          <cell r="B8400" t="str">
            <v>CAMINHONETE COM MOTOR A DIESEL, POTÊNCIA 180 CV, CABINE DUPLA, 4X4 - MATERIAIS NA OPERAÇÃO. AF_11/2015</v>
          </cell>
          <cell r="C8400" t="str">
            <v>H</v>
          </cell>
          <cell r="D8400">
            <v>86.81</v>
          </cell>
        </row>
        <row r="8401">
          <cell r="A8401">
            <v>92138</v>
          </cell>
          <cell r="B8401" t="str">
            <v>CAMINHONETE COM MOTOR A DIESEL, POTÊNCIA 180 CV, CABINE DUPLA, 4X4 - CHP DIURNO. AF_11/2015</v>
          </cell>
          <cell r="C8401" t="str">
            <v>CHP</v>
          </cell>
          <cell r="D8401">
            <v>120.27</v>
          </cell>
        </row>
        <row r="8402">
          <cell r="A8402">
            <v>92139</v>
          </cell>
          <cell r="B8402" t="str">
            <v>CAMINHONETE COM MOTOR A DIESEL, POTÊNCIA 180 CV, CABINE DUPLA, 4X4 - CHI DIURNO. AF_11/2015</v>
          </cell>
          <cell r="C8402" t="str">
            <v>CHI</v>
          </cell>
          <cell r="D8402">
            <v>23.71</v>
          </cell>
        </row>
        <row r="8403">
          <cell r="A8403">
            <v>92140</v>
          </cell>
          <cell r="B8403" t="str">
            <v>CAMINHONETE CABINE SIMPLES COM MOTOR 1.6 FLEX, CÂMBIO MANUAL, POTÊNCIA 101/104 CV, 2 PORTAS - DEPRECIAÇÃO. AF_11/2015</v>
          </cell>
          <cell r="C8403" t="str">
            <v>H</v>
          </cell>
          <cell r="D8403">
            <v>2.38</v>
          </cell>
        </row>
        <row r="8404">
          <cell r="A8404">
            <v>92141</v>
          </cell>
          <cell r="B8404" t="str">
            <v>CAMINHONETE CABINE SIMPLES COM MOTOR 1.6 FLEX, CÂMBIO MANUAL, POTÊNCIA 101/104 CV, 2 PORTAS - JUROS. AF_11/2015</v>
          </cell>
          <cell r="C8404" t="str">
            <v>H</v>
          </cell>
          <cell r="D8404">
            <v>0.71</v>
          </cell>
        </row>
        <row r="8405">
          <cell r="A8405">
            <v>92142</v>
          </cell>
          <cell r="B8405" t="str">
            <v>CAMINHONETE CABINE SIMPLES COM MOTOR 1.6 FLEX, CÂMBIO MANUAL, POTÊNCIA 101/104 CV, 2 PORTAS - IMPOSTOS E SEGUROS. AF_11/2015</v>
          </cell>
          <cell r="C8405" t="str">
            <v>H</v>
          </cell>
          <cell r="D8405">
            <v>0.14000000000000001</v>
          </cell>
        </row>
        <row r="8406">
          <cell r="A8406">
            <v>92143</v>
          </cell>
          <cell r="B8406" t="str">
            <v>CAMINHONETE CABINE SIMPLES COM MOTOR 1.6 FLEX, CÂMBIO MANUAL, POTÊNCIA 101/104 CV, 2 PORTAS - MANUTENÇÃO. AF_11/2015</v>
          </cell>
          <cell r="C8406" t="str">
            <v>H</v>
          </cell>
          <cell r="D8406">
            <v>2.97</v>
          </cell>
        </row>
        <row r="8407">
          <cell r="A8407">
            <v>92144</v>
          </cell>
          <cell r="B8407" t="str">
            <v>CAMINHONETE CABINE SIMPLES COM MOTOR 1.6 FLEX, CÂMBIO MANUAL, POTÊNCIA 101/104 CV, 2 PORTAS - MATERIAIS NA OPERAÇÃO. AF_11/2015</v>
          </cell>
          <cell r="C8407" t="str">
            <v>H</v>
          </cell>
          <cell r="D8407">
            <v>60.37</v>
          </cell>
        </row>
        <row r="8408">
          <cell r="A8408">
            <v>92145</v>
          </cell>
          <cell r="B8408" t="str">
            <v>CAMINHONETE CABINE SIMPLES COM MOTOR 1.6 FLEX, CÂMBIO MANUAL, POTÊNCIA 101/104 CV, 2 PORTAS - CHP DIURNO. AF_11/2015</v>
          </cell>
          <cell r="C8408" t="str">
            <v>CHP</v>
          </cell>
          <cell r="D8408">
            <v>79.66</v>
          </cell>
        </row>
        <row r="8409">
          <cell r="A8409">
            <v>92146</v>
          </cell>
          <cell r="B8409" t="str">
            <v>CAMINHONETE CABINE SIMPLES COM MOTOR 1.6 FLEX, CÂMBIO MANUAL, POTÊNCIA 101/104 CV, 2 PORTAS - CHI DIURNO. AF_11/2015</v>
          </cell>
          <cell r="C8409" t="str">
            <v>CHI</v>
          </cell>
          <cell r="D8409">
            <v>16.32</v>
          </cell>
        </row>
        <row r="8410">
          <cell r="A8410">
            <v>92210</v>
          </cell>
          <cell r="B8410" t="str">
            <v>TUBO DE CONCRETO PARA REDES COLETORAS DE ÁGUAS PLUVIAIS, DIÂMETRO DE 400 MM, JUNTA RÍGIDA, INSTALADO EM LOCAL COM BAIXO NÍVEL DE INTERFERÊNCIAS - FORNECIMENTO E ASSENTAMENTO. AF_12/2015</v>
          </cell>
          <cell r="C8410" t="str">
            <v>M</v>
          </cell>
          <cell r="D8410">
            <v>105.36</v>
          </cell>
        </row>
        <row r="8411">
          <cell r="A8411">
            <v>92211</v>
          </cell>
          <cell r="B8411" t="str">
            <v>TUBO DE CONCRETO PARA REDES COLETORAS DE ÁGUAS PLUVIAIS, DIÂMETRO DE 500 MM, JUNTA RÍGIDA, INSTALADO EM LOCAL COM BAIXO NÍVEL DE INTERFERÊNCIAS - FORNECIMENTO E ASSENTAMENTO. AF_12/2015</v>
          </cell>
          <cell r="C8411" t="str">
            <v>M</v>
          </cell>
          <cell r="D8411">
            <v>135.54</v>
          </cell>
        </row>
        <row r="8412">
          <cell r="A8412">
            <v>92212</v>
          </cell>
          <cell r="B8412" t="str">
            <v>TUBO DE CONCRETO PARA REDES COLETORAS DE ÁGUAS PLUVIAIS, DIÂMETRO DE 600 MM, JUNTA RÍGIDA, INSTALADO EM LOCAL COM BAIXO NÍVEL DE INTERFERÊNCIAS - FORNECIMENTO E ASSENTAMENTO. AF_12/2015</v>
          </cell>
          <cell r="C8412" t="str">
            <v>M</v>
          </cell>
          <cell r="D8412">
            <v>173.73</v>
          </cell>
        </row>
        <row r="8413">
          <cell r="A8413">
            <v>92213</v>
          </cell>
          <cell r="B8413" t="str">
            <v>TUBO DE CONCRETO PARA REDES COLETORAS DE ÁGUAS PLUVIAIS, DIÂMETRO DE 700 MM, JUNTA RÍGIDA, INSTALADO EM LOCAL COM BAIXO NÍVEL DE INTERFERÊNCIAS - FORNECIMENTO E ASSENTAMENTO. AF_12/2015</v>
          </cell>
          <cell r="C8413" t="str">
            <v>M</v>
          </cell>
          <cell r="D8413">
            <v>231.53</v>
          </cell>
        </row>
        <row r="8414">
          <cell r="A8414">
            <v>92214</v>
          </cell>
          <cell r="B8414" t="str">
            <v>TUBO DE CONCRETO PARA REDES COLETORAS DE ÁGUAS PLUVIAIS, DIÂMETRO DE 800 MM, JUNTA RÍGIDA, INSTALADO EM LOCAL COM BAIXO NÍVEL DE INTERFERÊNCIAS - FORNECIMENTO E ASSENTAMENTO. AF_12/2015</v>
          </cell>
          <cell r="C8414" t="str">
            <v>M</v>
          </cell>
          <cell r="D8414">
            <v>263.99</v>
          </cell>
        </row>
        <row r="8415">
          <cell r="A8415">
            <v>92215</v>
          </cell>
          <cell r="B8415" t="str">
            <v>TUBO DE CONCRETO PARA REDES COLETORAS DE ÁGUAS PLUVIAIS, DIÂMETRO DE 900 MM, JUNTA RÍGIDA, INSTALADO EM LOCAL COM BAIXO NÍVEL DE INTERFERÊNCIAS - FORNECIMENTO E ASSENTAMENTO. AF_12/2015</v>
          </cell>
          <cell r="C8415" t="str">
            <v>M</v>
          </cell>
          <cell r="D8415">
            <v>319.77</v>
          </cell>
        </row>
        <row r="8416">
          <cell r="A8416">
            <v>92216</v>
          </cell>
          <cell r="B8416" t="str">
            <v>TUBO DE CONCRETO PARA REDES COLETORAS DE ÁGUAS PLUVIAIS, DIÂMETRO DE 1000 MM, JUNTA RÍGIDA, INSTALADO EM LOCAL COM BAIXO NÍVEL DE INTERFERÊNCIAS - FORNECIMENTO E ASSENTAMENTO. AF_12/2015</v>
          </cell>
          <cell r="C8416" t="str">
            <v>M</v>
          </cell>
          <cell r="D8416">
            <v>357.96</v>
          </cell>
        </row>
        <row r="8417">
          <cell r="A8417">
            <v>92219</v>
          </cell>
          <cell r="B8417" t="str">
            <v>TUBO DE CONCRETO PARA REDES COLETORAS DE ÁGUAS PLUVIAIS, DIÂMETRO DE 400 MM, JUNTA RÍGIDA, INSTALADO EM LOCAL COM ALTO NÍVEL DE INTERFERÊNCIAS - FORNECIMENTO E ASSENTAMENTO. AF_12/2015</v>
          </cell>
          <cell r="C8417" t="str">
            <v>M</v>
          </cell>
          <cell r="D8417">
            <v>112.02</v>
          </cell>
        </row>
        <row r="8418">
          <cell r="A8418">
            <v>92220</v>
          </cell>
          <cell r="B8418" t="str">
            <v>TUBO DE CONCRETO PARA REDES COLETORAS DE ÁGUAS PLUVIAIS, DIÂMETRO DE 500 MM, JUNTA RÍGIDA, INSTALADO EM LOCAL COM ALTO NÍVEL DE INTERFERÊNCIAS - FORNECIMENTO E ASSENTAMENTO. AF_12/2015</v>
          </cell>
          <cell r="C8418" t="str">
            <v>M</v>
          </cell>
          <cell r="D8418">
            <v>143.80000000000001</v>
          </cell>
        </row>
        <row r="8419">
          <cell r="A8419">
            <v>92221</v>
          </cell>
          <cell r="B8419" t="str">
            <v>TUBO DE CONCRETO PARA REDES COLETORAS DE ÁGUAS PLUVIAIS, DIÂMETRO DE 600 MM, JUNTA RÍGIDA, INSTALADO EM LOCAL COM ALTO NÍVEL DE INTERFERÊNCIAS - FORNECIMENTO E ASSENTAMENTO. AF_12/2015</v>
          </cell>
          <cell r="C8419" t="str">
            <v>M</v>
          </cell>
          <cell r="D8419">
            <v>183.41</v>
          </cell>
        </row>
        <row r="8420">
          <cell r="A8420">
            <v>92222</v>
          </cell>
          <cell r="B8420" t="str">
            <v>TUBO DE CONCRETO PARA REDES COLETORAS DE ÁGUAS PLUVIAIS, DIÂMETRO DE 700 MM, JUNTA RÍGIDA, INSTALADO EM LOCAL COM ALTO NÍVEL DE INTERFERÊNCIAS - FORNECIMENTO E ASSENTAMENTO. AF_12/2015</v>
          </cell>
          <cell r="C8420" t="str">
            <v>M</v>
          </cell>
          <cell r="D8420">
            <v>242.76</v>
          </cell>
        </row>
        <row r="8421">
          <cell r="A8421">
            <v>92223</v>
          </cell>
          <cell r="B8421" t="str">
            <v>TUBO DE CONCRETO PARA REDES COLETORAS DE ÁGUAS PLUVIAIS, DIÂMETRO DE 800 MM, JUNTA RÍGIDA, INSTALADO EM LOCAL COM ALTO NÍVEL DE INTERFERÊNCIAS - FORNECIMENTO E ASSENTAMENTO. AF_12/2015</v>
          </cell>
          <cell r="C8421" t="str">
            <v>M</v>
          </cell>
          <cell r="D8421">
            <v>276.57</v>
          </cell>
        </row>
        <row r="8422">
          <cell r="A8422">
            <v>92224</v>
          </cell>
          <cell r="B8422" t="str">
            <v>TUBO DE CONCRETO PARA REDES COLETORAS DE ÁGUAS PLUVIAIS, DIÂMETRO DE 900 MM, JUNTA RÍGIDA, INSTALADO EM LOCAL COM ALTO NÍVEL DE INTERFERÊNCIAS - FORNECIMENTO E ASSENTAMENTO. AF_12/2015</v>
          </cell>
          <cell r="C8422" t="str">
            <v>M</v>
          </cell>
          <cell r="D8422">
            <v>333.72</v>
          </cell>
        </row>
        <row r="8423">
          <cell r="A8423">
            <v>92226</v>
          </cell>
          <cell r="B8423" t="str">
            <v>TUBO DE CONCRETO PARA REDES COLETORAS DE ÁGUAS PLUVIAIS, DIÂMETRO DE 1000 MM, JUNTA RÍGIDA, INSTALADO EM LOCAL COM ALTO NÍVEL DE INTERFERÊNCIAS - FORNECIMENTO E ASSENTAMENTO. AF_12/2015</v>
          </cell>
          <cell r="C8423" t="str">
            <v>M</v>
          </cell>
          <cell r="D8423">
            <v>373.59</v>
          </cell>
        </row>
        <row r="8424">
          <cell r="A8424">
            <v>92235</v>
          </cell>
          <cell r="B8424" t="str">
            <v>FECHAMENTO DE CONSTRUÇÃO TEMPORÁRIA EM CHAPA DE MADEIRA COMPENSADA E=10MM, COM REAPROVEITAMENTO DE 2X.</v>
          </cell>
          <cell r="C8424" t="str">
            <v>M2</v>
          </cell>
          <cell r="D8424">
            <v>49.52</v>
          </cell>
        </row>
        <row r="8425">
          <cell r="A8425">
            <v>92237</v>
          </cell>
          <cell r="B8425" t="str">
            <v>CAMINHÃO DE TRANSPORTE DE MATERIAL ASFÁLTICO 20.000 L, COM CAVALO MECÂNICO DE CAPACIDADE MÁXIMA DE TRAÇÃO COMBINADO DE 45.000 KG, POTÊNCIA 330 CV, INCLUSIVE TANQUE DE ASFALTO COM MAÇARICO - DEPRECIAÇÃO. AF_12/2015</v>
          </cell>
          <cell r="C8425" t="str">
            <v>H</v>
          </cell>
          <cell r="D8425">
            <v>12.16</v>
          </cell>
        </row>
        <row r="8426">
          <cell r="A8426">
            <v>92238</v>
          </cell>
          <cell r="B8426" t="str">
            <v>CAMINHÃO DE TRANSPORTE DE MATERIAL ASFÁLTICO 20.000 L, COM CAVALO MECÂNICO DE CAPACIDADE MÁXIMA DE TRAÇÃO COMBINADO DE 45.000 KG, POTÊNCIA 330 CV, INCLUSIVE TANQUE DE ASFALTO COM MAÇARICO - JUROS. AF_12/2015</v>
          </cell>
          <cell r="C8426" t="str">
            <v>H</v>
          </cell>
          <cell r="D8426">
            <v>4.8499999999999996</v>
          </cell>
        </row>
        <row r="8427">
          <cell r="A8427">
            <v>92239</v>
          </cell>
          <cell r="B8427" t="str">
            <v>CAMINHÃO DE TRANSPORTE DE MATERIAL ASFÁLTICO 20.000 L, COM CAVALO MECÂNICO DE CAPACIDADE MÁXIMA DE TRAÇÃO COMBINADO DE 45.000 KG, POTÊNCIA 330 CV, INCLUSIVE TANQUE DE ASFALTO COM MAÇARICO - IMPOSTOS E SEGUROS. AF_12/2015</v>
          </cell>
          <cell r="C8427" t="str">
            <v>H</v>
          </cell>
          <cell r="D8427">
            <v>0.98</v>
          </cell>
        </row>
        <row r="8428">
          <cell r="A8428">
            <v>92240</v>
          </cell>
          <cell r="B8428" t="str">
            <v>CAMINHÃO DE TRANSPORTE DE MATERIAL ASFÁLTICO 20.000 L, COM CAVALO MECÂNICO DE CAPACIDADE MÁXIMA DE TRAÇÃO COMBINADO DE 45.000 KG, POTÊNCIA 330 CV, INCLUSIVE TANQUE DE ASFALTO COM MAÇARICO - MANUTENÇÃO. AF_12/2015</v>
          </cell>
          <cell r="C8428" t="str">
            <v>H</v>
          </cell>
          <cell r="D8428">
            <v>22.81</v>
          </cell>
        </row>
        <row r="8429">
          <cell r="A8429">
            <v>92241</v>
          </cell>
          <cell r="B8429" t="str">
            <v>CAMINHÃO DE TRANSPORTE DE MATERIAL ASFÁLTICO 20.000 L, COM CAVALO MECÂNICO DE CAPACIDADE MÁXIMA DE TRAÇÃO COMBINADO DE 45.000 KG, POTÊNCIA 330 CV, INCLUSIVE TANQUE DE ASFALTO COM MAÇARICO - MATERIAIS NA OPERAÇÃO. AF_12/2015</v>
          </cell>
          <cell r="C8429" t="str">
            <v>H</v>
          </cell>
          <cell r="D8429">
            <v>159.13999999999999</v>
          </cell>
        </row>
        <row r="8430">
          <cell r="A8430">
            <v>92242</v>
          </cell>
          <cell r="B8430" t="str">
            <v>CAMINHÃO DE TRANSPORTE DE MATERIAL ASFÁLTICO 20.000 L, COM CAVALO MECÂNICO DE CAPACIDADE MÁXIMA DE TRAÇÃO COMBINADO DE 45.000 KG, POTÊNCIA 330 CV, INCLUSIVE TANQUE DE ASFALTO COM MAÇARICO - CHP DIURNO. AF_12/2015</v>
          </cell>
          <cell r="C8430" t="str">
            <v>CHP</v>
          </cell>
          <cell r="D8430">
            <v>213.86</v>
          </cell>
        </row>
        <row r="8431">
          <cell r="A8431">
            <v>92243</v>
          </cell>
          <cell r="B8431" t="str">
            <v>CAMINHÃO DE TRANSPORTE DE MATERIAL ASFÁLTICO 20.000 L, COM CAVALO MECÂNICO DE CAPACIDADE MÁXIMA DE TRAÇÃO COMBINADO DE 45.000 KG, POTÊNCIA 330 CV, INCLUSIVE TANQUE DE ASFALTO COM MAÇARICO - CHI DIURNO. AF_12/2015</v>
          </cell>
          <cell r="C8431" t="str">
            <v>CHI</v>
          </cell>
          <cell r="D8431">
            <v>31.91</v>
          </cell>
        </row>
        <row r="8432">
          <cell r="A8432">
            <v>92255</v>
          </cell>
          <cell r="B8432" t="str">
            <v>INSTALAÇÃO DE TESOURA (INTEIRA OU MEIA), EM AÇO, PARA VÃOS MAIORES OU IGUAIS A 3,0 M E MENORES QUE 6,0 M, INCLUSO IÇAMENTO. AF_12/2015</v>
          </cell>
          <cell r="C8432" t="str">
            <v>UN</v>
          </cell>
          <cell r="D8432">
            <v>105.62</v>
          </cell>
        </row>
        <row r="8433">
          <cell r="A8433">
            <v>92256</v>
          </cell>
          <cell r="B8433" t="str">
            <v>INSTALAÇÃO DE TESOURA (INTEIRA OU MEIA), EM AÇO, PARA VÃOS MAIORES OU IGUAIS A 6,0 M E MENORES QUE 8,0 M, INCLUSO IÇAMENTO. AF_12/2015</v>
          </cell>
          <cell r="C8433" t="str">
            <v>UN</v>
          </cell>
          <cell r="D8433">
            <v>127.25</v>
          </cell>
        </row>
        <row r="8434">
          <cell r="A8434">
            <v>92257</v>
          </cell>
          <cell r="B8434" t="str">
            <v>INSTALAÇÃO DE TESOURA (INTEIRA OU MEIA), EM AÇO, PARA VÃOS MAIORES OU IGUAIS A 8,0 M E MENORES QUE 10,0 M, INCLUSO IÇAMENTO. AF_12/2015</v>
          </cell>
          <cell r="C8434" t="str">
            <v>UN</v>
          </cell>
          <cell r="D8434">
            <v>148.78</v>
          </cell>
        </row>
        <row r="8435">
          <cell r="A8435">
            <v>92258</v>
          </cell>
          <cell r="B8435" t="str">
            <v>INSTALAÇÃO DE TESOURA (INTEIRA OU MEIA), EM AÇO, PARA VÃOS MAIORES OU IGUAIS A 10,0 M E MENORES QUE 12,0 M, INCLUSO IÇAMENTO. AF_12/2015</v>
          </cell>
          <cell r="C8435" t="str">
            <v>UN</v>
          </cell>
          <cell r="D8435">
            <v>183.4</v>
          </cell>
        </row>
        <row r="8436">
          <cell r="A8436">
            <v>92259</v>
          </cell>
          <cell r="B8436" t="str">
            <v>INSTALAÇÃO DE TESOURA (INTEIRA OU MEIA), BIAPOIADA, EM MADEIRA NÃO APARELHADA, PARA VÃOS MAIORES OU IGUAIS A 3,0 M E MENORES QUE 6,0 M, INCLUSO IÇAMENTO. AF_12/2015</v>
          </cell>
          <cell r="C8436" t="str">
            <v>UN</v>
          </cell>
          <cell r="D8436">
            <v>223.9</v>
          </cell>
        </row>
        <row r="8437">
          <cell r="A8437">
            <v>92260</v>
          </cell>
          <cell r="B8437" t="str">
            <v>INSTALAÇÃO DE TESOURA (INTEIRA OU MEIA), BIAPOIADA, EM MADEIRA NÃO APARELHADA, PARA VÃOS MAIORES OU IGUAIS A 6,0 M E MENORES QUE 8,0 M, INCLUSO IÇAMENTO. AF_12/2015</v>
          </cell>
          <cell r="C8437" t="str">
            <v>UN</v>
          </cell>
          <cell r="D8437">
            <v>264.83999999999997</v>
          </cell>
        </row>
        <row r="8438">
          <cell r="A8438">
            <v>92261</v>
          </cell>
          <cell r="B8438" t="str">
            <v>INSTALAÇÃO DE TESOURA (INTEIRA OU MEIA), BIAPOIADA, EM MADEIRA NÃO APARELHADA, PARA VÃOS MAIORES OU IGUAIS A 8,0 M E MENORES QUE 10,0 M, INCLUSO IÇAMENTO. AF_12/2015</v>
          </cell>
          <cell r="C8438" t="str">
            <v>UN</v>
          </cell>
          <cell r="D8438">
            <v>304.54000000000002</v>
          </cell>
        </row>
        <row r="8439">
          <cell r="A8439">
            <v>92262</v>
          </cell>
          <cell r="B8439" t="str">
            <v>INSTALAÇÃO DE TESOURA (INTEIRA OU MEIA), BIAPOIADA, EM MADEIRA NÃO APARELHADA, PARA VÃOS MAIORES OU IGUAIS A 10,0 M E MENORES QUE 12,0 M, INCLUSO IÇAMENTO. AF_12/2015</v>
          </cell>
          <cell r="C8439" t="str">
            <v>UN</v>
          </cell>
          <cell r="D8439">
            <v>368.46</v>
          </cell>
        </row>
        <row r="8440">
          <cell r="A8440">
            <v>92263</v>
          </cell>
          <cell r="B8440" t="str">
            <v>FABRICAÇÃO DE FÔRMA PARA PILARES E ESTRUTURAS SIMILARES, EM CHAPA DE MADEIRA COMPENSADA RESINADA, E = 17 MM. AF_12/2015</v>
          </cell>
          <cell r="C8440" t="str">
            <v>M2</v>
          </cell>
          <cell r="D8440">
            <v>87.97</v>
          </cell>
        </row>
        <row r="8441">
          <cell r="A8441">
            <v>92264</v>
          </cell>
          <cell r="B8441" t="str">
            <v>FABRICAÇÃO DE FÔRMA PARA PILARES E ESTRUTURAS SIMILARES, EM CHAPA DE MADEIRA COMPENSADA PLASTIFICADA, E = 18 MM. AF_12/2015</v>
          </cell>
          <cell r="C8441" t="str">
            <v>M2</v>
          </cell>
          <cell r="D8441">
            <v>102.04</v>
          </cell>
        </row>
        <row r="8442">
          <cell r="A8442">
            <v>92265</v>
          </cell>
          <cell r="B8442" t="str">
            <v>FABRICAÇÃO DE FÔRMA PARA VIGAS, EM CHAPA DE MADEIRA COMPENSADA RESINADA, E = 17 MM. AF_12/2015</v>
          </cell>
          <cell r="C8442" t="str">
            <v>M2</v>
          </cell>
          <cell r="D8442">
            <v>67.599999999999994</v>
          </cell>
        </row>
        <row r="8443">
          <cell r="A8443">
            <v>92266</v>
          </cell>
          <cell r="B8443" t="str">
            <v>FABRICAÇÃO DE FÔRMA PARA VIGAS, EM CHAPA DE MADEIRA COMPENSADA PLASTIFICADA, E = 18 MM. AF_12/2015</v>
          </cell>
          <cell r="C8443" t="str">
            <v>M2</v>
          </cell>
          <cell r="D8443">
            <v>80.150000000000006</v>
          </cell>
        </row>
        <row r="8444">
          <cell r="A8444">
            <v>92267</v>
          </cell>
          <cell r="B8444" t="str">
            <v>FABRICAÇÃO DE FÔRMA PARA LAJES, EM CHAPA DE MADEIRA COMPENSADA RESINADA, E = 17 MM. AF_12/2015</v>
          </cell>
          <cell r="C8444" t="str">
            <v>M2</v>
          </cell>
          <cell r="D8444">
            <v>26.95</v>
          </cell>
        </row>
        <row r="8445">
          <cell r="A8445">
            <v>92268</v>
          </cell>
          <cell r="B8445" t="str">
            <v>FABRICAÇÃO DE FÔRMA PARA LAJES, EM CHAPA DE MADEIRA COMPENSADA PLASTIFICADA, E = 18 MM. AF_12/2015</v>
          </cell>
          <cell r="C8445" t="str">
            <v>M2</v>
          </cell>
          <cell r="D8445">
            <v>38.01</v>
          </cell>
        </row>
        <row r="8446">
          <cell r="A8446">
            <v>92269</v>
          </cell>
          <cell r="B8446" t="str">
            <v>FABRICAÇÃO DE FÔRMA PARA PILARES E ESTRUTURAS SIMILARES, EM MADEIRA SERRADA, E=25 MM. AF_12/2015</v>
          </cell>
          <cell r="C8446" t="str">
            <v>M2</v>
          </cell>
          <cell r="D8446">
            <v>50.84</v>
          </cell>
        </row>
        <row r="8447">
          <cell r="A8447">
            <v>92270</v>
          </cell>
          <cell r="B8447" t="str">
            <v>FABRICAÇÃO DE FÔRMA PARA VIGAS, COM MADEIRA SERRADA, E = 25 MM. AF_12/2015</v>
          </cell>
          <cell r="C8447" t="str">
            <v>M2</v>
          </cell>
          <cell r="D8447">
            <v>39.26</v>
          </cell>
        </row>
        <row r="8448">
          <cell r="A8448">
            <v>92271</v>
          </cell>
          <cell r="B8448" t="str">
            <v>FABRICAÇÃO DE FÔRMA PARA LAJES, EM MADEIRA SERRADA, E=25 MM. AF_12/2015</v>
          </cell>
          <cell r="C8448" t="str">
            <v>M2</v>
          </cell>
          <cell r="D8448">
            <v>23.52</v>
          </cell>
        </row>
        <row r="8449">
          <cell r="A8449">
            <v>92272</v>
          </cell>
          <cell r="B8449" t="str">
            <v>FABRICAÇÃO DE ESCORAS DE VIGA DO TIPO GARFO, EM MADEIRA. AF_12/2015</v>
          </cell>
          <cell r="C8449" t="str">
            <v>M</v>
          </cell>
          <cell r="D8449">
            <v>18.41</v>
          </cell>
        </row>
        <row r="8450">
          <cell r="A8450">
            <v>92273</v>
          </cell>
          <cell r="B8450" t="str">
            <v>FABRICAÇÃO DE ESCORAS DO TIPO PONTALETE, EM MADEIRA. AF_12/2015</v>
          </cell>
          <cell r="C8450" t="str">
            <v>M</v>
          </cell>
          <cell r="D8450">
            <v>8.01</v>
          </cell>
        </row>
        <row r="8451">
          <cell r="A8451">
            <v>92275</v>
          </cell>
          <cell r="B8451" t="str">
            <v>TUBO EM COBRE RÍGIDO, DN 22 CLASSE E, SEM ISOLAMENTO, INSTALADO EM PRUMADA - FORNECIMENTO E INSTALAÇÃO. AF_12/2015</v>
          </cell>
          <cell r="C8451" t="str">
            <v>M</v>
          </cell>
          <cell r="D8451">
            <v>24.55</v>
          </cell>
        </row>
        <row r="8452">
          <cell r="A8452">
            <v>92276</v>
          </cell>
          <cell r="B8452" t="str">
            <v>TUBO EM COBRE RÍGIDO, DN 28 CLASSE E, SEM ISOLAMENTO, INSTALADO EM PRUMADA - FORNECIMENTO E INSTALAÇÃO. AF_12/2015</v>
          </cell>
          <cell r="C8452" t="str">
            <v>M</v>
          </cell>
          <cell r="D8452">
            <v>31.05</v>
          </cell>
        </row>
        <row r="8453">
          <cell r="A8453">
            <v>92277</v>
          </cell>
          <cell r="B8453" t="str">
            <v>TUBO EM COBRE RÍGIDO, DN 35 CLASSE E, SEM ISOLAMENTO, INSTALADO EM PRUMADA - FORNECIMENTO E INSTALAÇÃO. AF_12/2015</v>
          </cell>
          <cell r="C8453" t="str">
            <v>M</v>
          </cell>
          <cell r="D8453">
            <v>44.62</v>
          </cell>
        </row>
        <row r="8454">
          <cell r="A8454">
            <v>92278</v>
          </cell>
          <cell r="B8454" t="str">
            <v>TUBO EM COBRE RÍGIDO, DN 42 CLASSE E, SEM ISOLAMENTO, INSTALADO EM PRUMADA - FORNECIMENTO E INSTALAÇÃO. AF_12/2015</v>
          </cell>
          <cell r="C8454" t="str">
            <v>M</v>
          </cell>
          <cell r="D8454">
            <v>59.82</v>
          </cell>
        </row>
        <row r="8455">
          <cell r="A8455">
            <v>92279</v>
          </cell>
          <cell r="B8455" t="str">
            <v>TUBO EM COBRE RÍGIDO, DN 54 CLASSE E, SEM ISOLAMENTO, INSTALADO EM PRUMADA - FORNECIMENTO E INSTALAÇÃO. AF_12/2015</v>
          </cell>
          <cell r="C8455" t="str">
            <v>M</v>
          </cell>
          <cell r="D8455">
            <v>86.25</v>
          </cell>
        </row>
        <row r="8456">
          <cell r="A8456">
            <v>92280</v>
          </cell>
          <cell r="B8456" t="str">
            <v>TUBO EM COBRE RÍGIDO, DN 66 CLASSE E, SEM ISOLAMENTO, INSTALADO EM PRUMADA - FORNECIMENTO E INSTALAÇÃO. AF_12/2015</v>
          </cell>
          <cell r="C8456" t="str">
            <v>M</v>
          </cell>
          <cell r="D8456">
            <v>120.84</v>
          </cell>
        </row>
        <row r="8457">
          <cell r="A8457">
            <v>92287</v>
          </cell>
          <cell r="B8457" t="str">
            <v>COTOVELO DE COBRE, 90 GRAUS, SEM ANEL DE SOLDA, DN 22 MM, INSTALADO EM PRUMADA - FORNECIMENTO E INSTALAÇÃO. AF_12/2015_P</v>
          </cell>
          <cell r="C8457" t="str">
            <v>UN</v>
          </cell>
          <cell r="D8457">
            <v>9.48</v>
          </cell>
        </row>
        <row r="8458">
          <cell r="A8458">
            <v>92288</v>
          </cell>
          <cell r="B8458" t="str">
            <v>COTOVELO DE COBRE, 90 GRAUS, SEM ANEL DE SOLDA, DN 28 MM, INSTALADO EM PRUMADA - FORNECIMENTO E INSTALAÇÃO. AF_12/2015_P</v>
          </cell>
          <cell r="C8458" t="str">
            <v>UN</v>
          </cell>
          <cell r="D8458">
            <v>14.02</v>
          </cell>
        </row>
        <row r="8459">
          <cell r="A8459">
            <v>92289</v>
          </cell>
          <cell r="B8459" t="str">
            <v>COTOVELO DE COBRE, 90 GRAUS, SEM ANEL DE SOLDA, DN 35 MM, INSTALADO EM PRUMADA - FORNECIMENTO E INSTALAÇÃO. AF_12/2015_P</v>
          </cell>
          <cell r="C8459" t="str">
            <v>UN</v>
          </cell>
          <cell r="D8459">
            <v>23.36</v>
          </cell>
        </row>
        <row r="8460">
          <cell r="A8460">
            <v>92290</v>
          </cell>
          <cell r="B8460" t="str">
            <v>COTOVELO DE COBRE, 90 GRAUS, SEM ANEL DE SOLDA, DN 42 MM, INSTALADO EM PRUMADA - FORNECIMENTO E INSTALAÇÃO. AF_12/2015_P</v>
          </cell>
          <cell r="C8460" t="str">
            <v>UN</v>
          </cell>
          <cell r="D8460">
            <v>34.53</v>
          </cell>
        </row>
        <row r="8461">
          <cell r="A8461">
            <v>92291</v>
          </cell>
          <cell r="B8461" t="str">
            <v>COTOVELO DE COBRE, 90 GRAUS, SEM ANEL DE SOLDA, DN 54 MM, INSTALADO EM PRUMADA - FORNECIMENTO E INSTALAÇÃO. AF_12/2015_P</v>
          </cell>
          <cell r="C8461" t="str">
            <v>UN</v>
          </cell>
          <cell r="D8461">
            <v>52.01</v>
          </cell>
        </row>
        <row r="8462">
          <cell r="A8462">
            <v>92292</v>
          </cell>
          <cell r="B8462" t="str">
            <v>COTOVELO DE COBRE, 90 GRAUS, SEM ANEL DE SOLDA, DN 66 MM, INSTALADO EM PRUMADA - FORNECIMENTO E INSTALAÇÃO. AF_12/2015_P</v>
          </cell>
          <cell r="C8462" t="str">
            <v>UN</v>
          </cell>
          <cell r="D8462">
            <v>155.84</v>
          </cell>
        </row>
        <row r="8463">
          <cell r="A8463">
            <v>92293</v>
          </cell>
          <cell r="B8463" t="str">
            <v>LUVA DE COBRE, SEM ANEL DE SOLDA, DN 22 MM, INSTALADO EM PRUMADA - FORNECIMENTO E INSTALAÇÃO. AF_12/2015_P</v>
          </cell>
          <cell r="C8463" t="str">
            <v>UN</v>
          </cell>
          <cell r="D8463">
            <v>5.6</v>
          </cell>
        </row>
        <row r="8464">
          <cell r="A8464">
            <v>92294</v>
          </cell>
          <cell r="B8464" t="str">
            <v>LUVA DE COBRE, SEM ANEL DE SOLDA, DN 28 MM, INSTALADO EM PRUMADA - FORNECIMENTO E INSTALAÇÃO. AF_12/2015_P</v>
          </cell>
          <cell r="C8464" t="str">
            <v>UN</v>
          </cell>
          <cell r="D8464">
            <v>8.68</v>
          </cell>
        </row>
        <row r="8465">
          <cell r="A8465">
            <v>92295</v>
          </cell>
          <cell r="B8465" t="str">
            <v>LUVA DE COBRE, SEM ANEL DE SOLDA, DN 35 MM, INSTALADO EM PRUMADA - FORNECIMENTO E INSTALAÇÃO. AF_12/2015_P</v>
          </cell>
          <cell r="C8465" t="str">
            <v>UN</v>
          </cell>
          <cell r="D8465">
            <v>15.23</v>
          </cell>
        </row>
        <row r="8466">
          <cell r="A8466">
            <v>92296</v>
          </cell>
          <cell r="B8466" t="str">
            <v>LUVA DE COBRE, SEM ANEL DE SOLDA, DN 42 MM, INSTALADO EM PRUMADA - FORNECIMENTO E INSTALAÇÃO. AF_12/2015_P</v>
          </cell>
          <cell r="C8466" t="str">
            <v>UN</v>
          </cell>
          <cell r="D8466">
            <v>19.93</v>
          </cell>
        </row>
        <row r="8467">
          <cell r="A8467">
            <v>92297</v>
          </cell>
          <cell r="B8467" t="str">
            <v>LUVA DE COBRE, SEM ANEL DE SOLDA, DN 54 MM, INSTALADO EM PRUMADA - FORNECIMENTO E INSTALAÇÃO. AF_12/2015_P</v>
          </cell>
          <cell r="C8467" t="str">
            <v>UN</v>
          </cell>
          <cell r="D8467">
            <v>30.21</v>
          </cell>
        </row>
        <row r="8468">
          <cell r="A8468">
            <v>92298</v>
          </cell>
          <cell r="B8468" t="str">
            <v>LUVA DE COBRE, SEM ANEL DE SOLDA, DN 66 MM, INSTALADO EM PRUMADA - FORNECIMENTO E INSTALAÇÃO. AF_12/2015_P</v>
          </cell>
          <cell r="C8468" t="str">
            <v>UN</v>
          </cell>
          <cell r="D8468">
            <v>81.209999999999994</v>
          </cell>
        </row>
        <row r="8469">
          <cell r="A8469">
            <v>92299</v>
          </cell>
          <cell r="B8469" t="str">
            <v>TE DE COBRE, SEM ANEL DE SOLDA, DN 22 MM, INSTALADO EM PRUMADA - FORNECIMENTO E INSTALAÇÃO. AF_12/2015_P</v>
          </cell>
          <cell r="C8469" t="str">
            <v>UN</v>
          </cell>
          <cell r="D8469">
            <v>12.56</v>
          </cell>
        </row>
        <row r="8470">
          <cell r="A8470">
            <v>92300</v>
          </cell>
          <cell r="B8470" t="str">
            <v>TE DE COBRE, SEM ANEL DE SOLDA, DN 28 MM, INSTALADO EM PRUMADA - FORNECIMENTO E INSTALAÇÃO. AF_12/2015_P</v>
          </cell>
          <cell r="C8470" t="str">
            <v>UN</v>
          </cell>
          <cell r="D8470">
            <v>17.98</v>
          </cell>
        </row>
        <row r="8471">
          <cell r="A8471">
            <v>92301</v>
          </cell>
          <cell r="B8471" t="str">
            <v>TE DE COBRE, SEM ANEL DE SOLDA, DN 35 MM, INSTALADO EM PRUMADA - FORNECIMENTO E INSTALAÇÃO. AF_12/2015_P</v>
          </cell>
          <cell r="C8471" t="str">
            <v>UN</v>
          </cell>
          <cell r="D8471">
            <v>33.020000000000003</v>
          </cell>
        </row>
        <row r="8472">
          <cell r="A8472">
            <v>92302</v>
          </cell>
          <cell r="B8472" t="str">
            <v>TE DE COBRE, SEM ANEL DE SOLDA, DN 42 MM, INSTALADO EM PRUMADA - FORNECIMENTO E INSTALAÇÃO. AF_12/2015_P</v>
          </cell>
          <cell r="C8472" t="str">
            <v>UN</v>
          </cell>
          <cell r="D8472">
            <v>43.05</v>
          </cell>
        </row>
        <row r="8473">
          <cell r="A8473">
            <v>92303</v>
          </cell>
          <cell r="B8473" t="str">
            <v>TE DE COBRE, SEM ANEL DE SOLDA, DN 54 MM, INSTALADO EM PRUMADA - FORNECIMENTO E INSTALAÇÃO. AF_12/2015_P</v>
          </cell>
          <cell r="C8473" t="str">
            <v>UN</v>
          </cell>
          <cell r="D8473">
            <v>76.59</v>
          </cell>
        </row>
        <row r="8474">
          <cell r="A8474">
            <v>92304</v>
          </cell>
          <cell r="B8474" t="str">
            <v>TE DE COBRE, SEM ANEL DE SOLDA, DN 66 MM, INSTALADO EM PRUMADA - FORNECIMENTO E INSTALAÇÃO. AF_12/2015_P</v>
          </cell>
          <cell r="C8474" t="str">
            <v>UN</v>
          </cell>
          <cell r="D8474">
            <v>192.72</v>
          </cell>
        </row>
        <row r="8475">
          <cell r="A8475">
            <v>92305</v>
          </cell>
          <cell r="B8475" t="str">
            <v>TUBO EM COBRE RÍGIDO, DN 15 CLASSE E, SEM ISOLAMENTO, INSTALADO EM RAMAL DE DISTRIBUIÇÃO - FORNECIMENTO E INSTALAÇÃO. AF_12/2015</v>
          </cell>
          <cell r="C8475" t="str">
            <v>M</v>
          </cell>
          <cell r="D8475">
            <v>17.420000000000002</v>
          </cell>
        </row>
        <row r="8476">
          <cell r="A8476">
            <v>92306</v>
          </cell>
          <cell r="B8476" t="str">
            <v>TUBO EM COBRE RÍGIDO, DN 22 CLASSE E, SEM ISOLAMENTO, INSTALADO EM RAMAL DE DISTRIBUIÇÃO - FORNECIMENTO E INSTALAÇÃO. AF_12/2015</v>
          </cell>
          <cell r="C8476" t="str">
            <v>M</v>
          </cell>
          <cell r="D8476">
            <v>27.67</v>
          </cell>
        </row>
        <row r="8477">
          <cell r="A8477">
            <v>92307</v>
          </cell>
          <cell r="B8477" t="str">
            <v>TUBO EM COBRE RÍGIDO, DN 28 CLASSE E, SEM ISOLAMENTO, INSTALADO EM RAMAL DE DISTRIBUIÇÃO - FORNECIMENTO E INSTALAÇÃO. AF_12/2015</v>
          </cell>
          <cell r="C8477" t="str">
            <v>M</v>
          </cell>
          <cell r="D8477">
            <v>34.409999999999997</v>
          </cell>
        </row>
        <row r="8478">
          <cell r="A8478">
            <v>92311</v>
          </cell>
          <cell r="B8478" t="str">
            <v>COTOVELO DE COBRE, 90 GRAUS, SEM ANEL DE SOLDA, DN 15 MM, INSTALADO EM RAMAL DE DISTRIBUIÇÃO - FORNECIMENTO E INSTALAÇÃO. AF_12/2015_P</v>
          </cell>
          <cell r="C8478" t="str">
            <v>UN</v>
          </cell>
          <cell r="D8478">
            <v>8.0500000000000007</v>
          </cell>
        </row>
        <row r="8479">
          <cell r="A8479">
            <v>92312</v>
          </cell>
          <cell r="B8479" t="str">
            <v>COTOVELO DE COBRE, 90 GRAUS, SEM ANEL DE SOLDA, DN 22 MM, INSTALADO EM RAMAL DE DISTRIBUIÇÃO - FORNECIMENTO E INSTALAÇÃO. AF_12/2015_P</v>
          </cell>
          <cell r="C8479" t="str">
            <v>UN</v>
          </cell>
          <cell r="D8479">
            <v>11.94</v>
          </cell>
        </row>
        <row r="8480">
          <cell r="A8480">
            <v>92313</v>
          </cell>
          <cell r="B8480" t="str">
            <v>COTOVELO DE COBRE, 90 GRAUS, SEM ANEL DE SOLDA, DN 28 MM, INSTALADO EM RAMAL DE DISTRIBUIÇÃO - FORNECIMENTO E INSTALAÇÃO. AF_12/2015_P</v>
          </cell>
          <cell r="C8480" t="str">
            <v>UN</v>
          </cell>
          <cell r="D8480">
            <v>16.47</v>
          </cell>
        </row>
        <row r="8481">
          <cell r="A8481">
            <v>92314</v>
          </cell>
          <cell r="B8481" t="str">
            <v>LUVA DE COBRE, SEM ANEL DE SOLDA, DN 15 MM, INSTALADO EM RAMAL DE DISTRIBUIÇÃO - FORNECIMENTO E INSTALAÇÃO. AF_12/2015_P</v>
          </cell>
          <cell r="C8481" t="str">
            <v>UN</v>
          </cell>
          <cell r="D8481">
            <v>5.26</v>
          </cell>
        </row>
        <row r="8482">
          <cell r="A8482">
            <v>92315</v>
          </cell>
          <cell r="B8482" t="str">
            <v>LUVA DE COBRE, SEM ANEL DE SOLDA, DN 22 MM, INSTALADO EM RAMAL DE DISTRIBUIÇÃO - FORNECIMENTO E INSTALAÇÃO. AF_12/2015_P</v>
          </cell>
          <cell r="C8482" t="str">
            <v>UN</v>
          </cell>
          <cell r="D8482">
            <v>7.28</v>
          </cell>
        </row>
        <row r="8483">
          <cell r="A8483">
            <v>92316</v>
          </cell>
          <cell r="B8483" t="str">
            <v>LUVA DE COBRE, SEM ANEL DE SOLDA, DN 28 MM, INSTALADO EM RAMAL DE DISTRIBUIÇÃO - FORNECIMENTO E INSTALAÇÃO. AF_12/2015_P</v>
          </cell>
          <cell r="C8483" t="str">
            <v>UN</v>
          </cell>
          <cell r="D8483">
            <v>10.36</v>
          </cell>
        </row>
        <row r="8484">
          <cell r="A8484">
            <v>92317</v>
          </cell>
          <cell r="B8484" t="str">
            <v>TE DE COBRE, SEM ANEL DE SOLDA, DN 15 MM, INSTALADO EM RAMAL DE DISTRIBUIÇÃO - FORNECIMENTO E INSTALAÇÃO. AF_12/2015_P</v>
          </cell>
          <cell r="C8484" t="str">
            <v>UN</v>
          </cell>
          <cell r="D8484">
            <v>10.92</v>
          </cell>
        </row>
        <row r="8485">
          <cell r="A8485">
            <v>92318</v>
          </cell>
          <cell r="B8485" t="str">
            <v>TE DE COBRE, SEM ANEL DE SOLDA, DN 22 MM, INSTALADO EM RAMAL DE DISTRIBUIÇÃO - FORNECIMENTO E INSTALAÇÃO. AF_12/2015_P</v>
          </cell>
          <cell r="C8485" t="str">
            <v>UN</v>
          </cell>
          <cell r="D8485">
            <v>15.83</v>
          </cell>
        </row>
        <row r="8486">
          <cell r="A8486">
            <v>92319</v>
          </cell>
          <cell r="B8486" t="str">
            <v>TE DE COBRE, SEM ANEL DE SOLDA, DN 28 MM, INSTALADO EM RAMAL DE DISTRIBUIÇÃO - FORNECIMENTO E INSTALAÇÃO. AF_12/2015_P</v>
          </cell>
          <cell r="C8486" t="str">
            <v>UN</v>
          </cell>
          <cell r="D8486">
            <v>21.28</v>
          </cell>
        </row>
        <row r="8487">
          <cell r="A8487">
            <v>92320</v>
          </cell>
          <cell r="B8487" t="str">
            <v>TUBO EM COBRE RÍGIDO, DN 15 CLASSE E, SEM ISOLAMENTO, INSTALADO EM RAMAL E SUB-RAMAL - FORNECIMENTO E INSTALAÇÃO. AF_12/2015</v>
          </cell>
          <cell r="C8487" t="str">
            <v>M</v>
          </cell>
          <cell r="D8487">
            <v>24.28</v>
          </cell>
        </row>
        <row r="8488">
          <cell r="A8488">
            <v>92321</v>
          </cell>
          <cell r="B8488" t="str">
            <v>TUBO EM COBRE RÍGIDO, DN 22 CLASSE E, SEM ISOLAMENTO, INSTALADO EM RAMAL E SUB-RAMAL - FORNECIMENTO E INSTALAÇÃO. AF_12/2015</v>
          </cell>
          <cell r="C8488" t="str">
            <v>M</v>
          </cell>
          <cell r="D8488">
            <v>39.46</v>
          </cell>
        </row>
        <row r="8489">
          <cell r="A8489">
            <v>92322</v>
          </cell>
          <cell r="B8489" t="str">
            <v>TUBO EM COBRE RÍGIDO, DN 28 CLASSE E, SEM ISOLAMENTO, INSTALADO EM RAMAL E SUB-RAMAL - FORNECIMENTO E INSTALAÇÃO. AF_12/2015</v>
          </cell>
          <cell r="C8489" t="str">
            <v>M</v>
          </cell>
          <cell r="D8489">
            <v>50.47</v>
          </cell>
        </row>
        <row r="8490">
          <cell r="A8490">
            <v>92326</v>
          </cell>
          <cell r="B8490" t="str">
            <v>COTOVELO DE COBRE, 90 GRAUS, SEM ANEL DE SOLDA, DN 15 MM, INSTALADO EM RAMAL E SUB-RAMAL - FORNECIMENTO E INSTALAÇÃO. AF_12/2015_P</v>
          </cell>
          <cell r="C8490" t="str">
            <v>UN</v>
          </cell>
          <cell r="D8490">
            <v>8.25</v>
          </cell>
        </row>
        <row r="8491">
          <cell r="A8491">
            <v>92327</v>
          </cell>
          <cell r="B8491" t="str">
            <v>COTOVELO DE COBRE, 90 GRAUS, SEM ANEL DE SOLDA, DN 22 MM, INSTALADO EM RAMAL E SUB-RAMAL - FORNECIMENTO E INSTALAÇÃO. AF_12/2015_P</v>
          </cell>
          <cell r="C8491" t="str">
            <v>UN</v>
          </cell>
          <cell r="D8491">
            <v>14.22</v>
          </cell>
        </row>
        <row r="8492">
          <cell r="A8492">
            <v>92328</v>
          </cell>
          <cell r="B8492" t="str">
            <v>COTOVELO DE COBRE, 90 GRAUS, SEM ANEL DE SOLDA, DN 28 MM, INSTALADO EM RAMAL E SUB-RAMAL - FORNECIMENTO E INSTALAÇÃO. AF_12/2015_P</v>
          </cell>
          <cell r="C8492" t="str">
            <v>UN</v>
          </cell>
          <cell r="D8492">
            <v>20.48</v>
          </cell>
        </row>
        <row r="8493">
          <cell r="A8493">
            <v>92329</v>
          </cell>
          <cell r="B8493" t="str">
            <v>LUVA DE COBRE, SEM ANEL DE SOLDA, DN 15 MM, INSTALADO EM RAMAL E SUB-RAMAL - FORNECIMENTO E INSTALAÇÃO. AF_12/2015_P</v>
          </cell>
          <cell r="C8493" t="str">
            <v>UN</v>
          </cell>
          <cell r="D8493">
            <v>5.42</v>
          </cell>
        </row>
        <row r="8494">
          <cell r="A8494">
            <v>92330</v>
          </cell>
          <cell r="B8494" t="str">
            <v>LUVA DE COBRE, SEM ANEL DE SOLDA, DN 22 MM, INSTALADO EM RAMAL E SUB-RAMAL - FORNECIMENTO E INSTALAÇÃO. AF_12/2015_P</v>
          </cell>
          <cell r="C8494" t="str">
            <v>UN</v>
          </cell>
          <cell r="D8494">
            <v>8.76</v>
          </cell>
        </row>
        <row r="8495">
          <cell r="A8495">
            <v>92331</v>
          </cell>
          <cell r="B8495" t="str">
            <v>LUVA DE COBRE, SEM ANEL DE SOLDA, DN 28 MM, INSTALADO EM RAMAL E SUB-RAMAL - FORNECIMENTO E INSTALAÇÃO. AF_12/2015_P</v>
          </cell>
          <cell r="C8495" t="str">
            <v>UN</v>
          </cell>
          <cell r="D8495">
            <v>13.05</v>
          </cell>
        </row>
        <row r="8496">
          <cell r="A8496">
            <v>92332</v>
          </cell>
          <cell r="B8496" t="str">
            <v>TE DE COBRE, SEM ANEL DE SOLDA, DN 15 MM, INSTALADO EM RAMAL E SUB-RAMAL - FORNECIMENTO E INSTALAÇÃO. AF_12/2015_P</v>
          </cell>
          <cell r="C8496" t="str">
            <v>UN</v>
          </cell>
          <cell r="D8496">
            <v>11.14</v>
          </cell>
        </row>
        <row r="8497">
          <cell r="A8497">
            <v>92333</v>
          </cell>
          <cell r="B8497" t="str">
            <v>TE DE COBRE, SEM ANEL DE SOLDA, DN 22 MM, INSTALADO EM RAMAL E SUB-RAMAL - FORNECIMENTO E INSTALAÇÃO. AF_12/2015_P</v>
          </cell>
          <cell r="C8497" t="str">
            <v>UN</v>
          </cell>
          <cell r="D8497">
            <v>18.82</v>
          </cell>
        </row>
        <row r="8498">
          <cell r="A8498">
            <v>92334</v>
          </cell>
          <cell r="B8498" t="str">
            <v>TE DE COBRE, SEM ANEL DE SOLDA, DN 28 MM, INSTALADO EM RAMAL E SUB-RAMAL - FORNECIMENTO E INSTALAÇÃO. AF_12/2015_P</v>
          </cell>
          <cell r="C8498" t="str">
            <v>UN</v>
          </cell>
          <cell r="D8498">
            <v>26.61</v>
          </cell>
        </row>
        <row r="8499">
          <cell r="A8499">
            <v>92335</v>
          </cell>
          <cell r="B8499" t="str">
            <v>TUBO DE AÇO GALVANIZADO COM COSTURA, CLASSE MÉDIA, CONEXÃO RANHURADA, DN 50 (2"), INSTALADO EM PRUMADAS - FORNECIMENTO E INSTALAÇÃO. AF_12/2015</v>
          </cell>
          <cell r="C8499" t="str">
            <v>M</v>
          </cell>
          <cell r="D8499">
            <v>47.43</v>
          </cell>
        </row>
        <row r="8500">
          <cell r="A8500">
            <v>92336</v>
          </cell>
          <cell r="B8500" t="str">
            <v>TUBO DE AÇO GALVANIZADO COM COSTURA, CLASSE MÉDIA, CONEXÃO RANHURADA, DN 65 (2 1/2"), INSTALADO EM PRUMADAS - FORNECIMENTO E INSTALAÇÃO. AF_12/2015</v>
          </cell>
          <cell r="C8500" t="str">
            <v>M</v>
          </cell>
          <cell r="D8500">
            <v>58.13</v>
          </cell>
        </row>
        <row r="8501">
          <cell r="A8501">
            <v>92337</v>
          </cell>
          <cell r="B8501" t="str">
            <v>TUBO DE AÇO GALVANIZADO COM COSTURA, CLASSE MÉDIA, CONEXÃO RANHURADA, DN 80 (3"), INSTALADO EM PRUMADAS - FORNECIMENTO E INSTALAÇÃO. AF_12/2015</v>
          </cell>
          <cell r="C8501" t="str">
            <v>M</v>
          </cell>
          <cell r="D8501">
            <v>76.099999999999994</v>
          </cell>
        </row>
        <row r="8502">
          <cell r="A8502">
            <v>92338</v>
          </cell>
          <cell r="B8502" t="str">
            <v>TUBO DE AÇO PRETO SEM COSTURA, CONEXÃO SOLDADA, DN 50 (2"), INSTALADO EM PRUMADAS - FORNECIMENTO E INSTALAÇÃO. AF_12/2015</v>
          </cell>
          <cell r="C8502" t="str">
            <v>M</v>
          </cell>
          <cell r="D8502">
            <v>63.68</v>
          </cell>
        </row>
        <row r="8503">
          <cell r="A8503">
            <v>92339</v>
          </cell>
          <cell r="B8503" t="str">
            <v>TUBO DE AÇO PRETO SEM COSTURA, CONEXÃO SOLDADA, DN 65 (2 1/2"), INSTALADO EM PRUMADAS - FORNECIMENTO E INSTALAÇÃO. AF_12/2015</v>
          </cell>
          <cell r="C8503" t="str">
            <v>M</v>
          </cell>
          <cell r="D8503">
            <v>93.64</v>
          </cell>
        </row>
        <row r="8504">
          <cell r="A8504">
            <v>92341</v>
          </cell>
          <cell r="B8504" t="str">
            <v>TUBO DE AÇO GALVANIZADO COM COSTURA, CLASSE MÉDIA, DN 50 (2"), CONEXÃO ROSQUEADA, INSTALADO EM PRUMADAS - FORNECIMENTO E INSTALAÇÃO. AF_12/2015</v>
          </cell>
          <cell r="C8504" t="str">
            <v>M</v>
          </cell>
          <cell r="D8504">
            <v>54.29</v>
          </cell>
        </row>
        <row r="8505">
          <cell r="A8505">
            <v>92342</v>
          </cell>
          <cell r="B8505" t="str">
            <v>TUBO DE AÇO GALVANIZADO COM COSTURA, CLASSE MÉDIA, DN 65 (2 1/2"), CONEXÃO ROSQUEADA, INSTALADO EM PRUMADAS - FORNECIMENTO E INSTALAÇÃO. AF_12/2015</v>
          </cell>
          <cell r="C8505" t="str">
            <v>M</v>
          </cell>
          <cell r="D8505">
            <v>65.02</v>
          </cell>
        </row>
        <row r="8506">
          <cell r="A8506">
            <v>92343</v>
          </cell>
          <cell r="B8506" t="str">
            <v>TUBO DE AÇO GALVANIZADO COM COSTURA, CLASSE MÉDIA, DN 80 (3"), CONEXÃO ROSQUEADA, INSTALADO EM PRUMADAS - FORNECIMENTO E INSTALAÇÃO. AF_12/2015</v>
          </cell>
          <cell r="C8506" t="str">
            <v>M</v>
          </cell>
          <cell r="D8506">
            <v>83.06</v>
          </cell>
        </row>
        <row r="8507">
          <cell r="A8507">
            <v>92344</v>
          </cell>
          <cell r="B8507" t="str">
            <v>NIPLE, EM FERRO GALVANIZADO, DN 50 (2"), CONEXÃO ROSQUEADA, INSTALADO EM PRUMADAS - FORNECIMENTO E INSTALAÇÃO. AF_12/2015</v>
          </cell>
          <cell r="C8507" t="str">
            <v>UN</v>
          </cell>
          <cell r="D8507">
            <v>38.880000000000003</v>
          </cell>
        </row>
        <row r="8508">
          <cell r="A8508">
            <v>92345</v>
          </cell>
          <cell r="B8508" t="str">
            <v>LUVA, EM FERRO GALVANIZADO, DN 50 (2"), CONEXÃO ROSQUEADA, INSTALADO EM PRUMADAS - FORNECIMENTO E INSTALAÇÃO. AF_12/2015</v>
          </cell>
          <cell r="C8508" t="str">
            <v>UN</v>
          </cell>
          <cell r="D8508">
            <v>38.869999999999997</v>
          </cell>
        </row>
        <row r="8509">
          <cell r="A8509">
            <v>92346</v>
          </cell>
          <cell r="B8509" t="str">
            <v>NIPLE, EM FERRO GALVANIZADO, DN 65 (2 1/2"), CONEXÃO ROSQUEADA, INSTALADO EM PRUMADAS - FORNECIMENTO E INSTALAÇÃO. AF_12/2015</v>
          </cell>
          <cell r="C8509" t="str">
            <v>UN</v>
          </cell>
          <cell r="D8509">
            <v>50.22</v>
          </cell>
        </row>
        <row r="8510">
          <cell r="A8510">
            <v>92347</v>
          </cell>
          <cell r="B8510" t="str">
            <v>LUVA, EM FERRO GALVANIZADO, DN 65 (2 1/2"), CONEXÃO ROSQUEADA, INSTALADO EM PRUMADAS - FORNECIMENTO E INSTALAÇÃO. AF_12/2015</v>
          </cell>
          <cell r="C8510" t="str">
            <v>UN</v>
          </cell>
          <cell r="D8510">
            <v>55.42</v>
          </cell>
        </row>
        <row r="8511">
          <cell r="A8511">
            <v>92348</v>
          </cell>
          <cell r="B8511" t="str">
            <v>NIPLE, EM FERRO GALVANIZADO, DN 80 (3"), CONEXÃO ROSQUEADA, INSTALADO EM PRUMADAS - FORNECIMENTO E INSTALAÇÃO. AF_12/2015</v>
          </cell>
          <cell r="C8511" t="str">
            <v>UN</v>
          </cell>
          <cell r="D8511">
            <v>69.17</v>
          </cell>
        </row>
        <row r="8512">
          <cell r="A8512">
            <v>92349</v>
          </cell>
          <cell r="B8512" t="str">
            <v>LUVA, EM FERRO GALVANIZADO, DN 80 (3"), CONEXÃO ROSQUEADA, INSTALADO EM PRUMADAS - FORNECIMENTO E INSTALAÇÃO. AF_12/2015</v>
          </cell>
          <cell r="C8512" t="str">
            <v>UN</v>
          </cell>
          <cell r="D8512">
            <v>73.790000000000006</v>
          </cell>
        </row>
        <row r="8513">
          <cell r="A8513">
            <v>92350</v>
          </cell>
          <cell r="B8513" t="str">
            <v>JOELHO 45 GRAUS, EM FERRO GALVANIZADO, DN 50 (2"), CONEXÃO ROSQUEADA, INSTALADO EM PRUMADAS - FORNECIMENTO E INSTALAÇÃO. AF_12/2015</v>
          </cell>
          <cell r="C8513" t="str">
            <v>UN</v>
          </cell>
          <cell r="D8513">
            <v>57.87</v>
          </cell>
        </row>
        <row r="8514">
          <cell r="A8514">
            <v>92351</v>
          </cell>
          <cell r="B8514" t="str">
            <v>JOELHO 90 GRAUS, EM FERRO GALVANIZADO, DN 50 (2"), CONEXÃO ROSQUEADA, INSTALADO EM PRUMADAS - FORNECIMENTO E INSTALAÇÃO. AF_12/2015</v>
          </cell>
          <cell r="C8514" t="str">
            <v>UN</v>
          </cell>
          <cell r="D8514">
            <v>56.71</v>
          </cell>
        </row>
        <row r="8515">
          <cell r="A8515">
            <v>92352</v>
          </cell>
          <cell r="B8515" t="str">
            <v>JOELHO 45 GRAUS, EM FERRO GALVANIZADO, DN 65 (2 1/2"), CONEXÃO ROSQUEADA, INSTALADO EM PRUMADAS - FORNECIMENTO E INSTALAÇÃO. AF_12/2015</v>
          </cell>
          <cell r="C8515" t="str">
            <v>UN</v>
          </cell>
          <cell r="D8515">
            <v>85.3</v>
          </cell>
        </row>
        <row r="8516">
          <cell r="A8516">
            <v>92353</v>
          </cell>
          <cell r="B8516" t="str">
            <v>JOELHO 90 GRAUS, EM FERRO GALVANIZADO, DN 65 (2 1/2"), CONEXÃO ROSQUEADA, INSTALADO EM PRUMADAS - FORNECIMENTO E INSTALAÇÃO. AF_12/2015</v>
          </cell>
          <cell r="C8516" t="str">
            <v>UN</v>
          </cell>
          <cell r="D8516">
            <v>80.22</v>
          </cell>
        </row>
        <row r="8517">
          <cell r="A8517">
            <v>92354</v>
          </cell>
          <cell r="B8517" t="str">
            <v>JOELHO 45 GRAUS, EM FERRO GALVANIZADO, DN 80 (3"), CONEXÃO ROSQUEADA, INSTALADO EM PRUMADAS - FORNECIMENTO E INSTALAÇÃO. AF_12/2015</v>
          </cell>
          <cell r="C8517" t="str">
            <v>UN</v>
          </cell>
          <cell r="D8517">
            <v>111.68</v>
          </cell>
        </row>
        <row r="8518">
          <cell r="A8518">
            <v>92355</v>
          </cell>
          <cell r="B8518" t="str">
            <v>JOELHO 90 GRAUS, EM FERRO GALVANIZADO, DN 80 (3"), CONEXÃO ROSQUEADA, INSTALADO EM PRUMADAS - FORNECIMENTO E INSTALAÇÃO. AF_12/2015</v>
          </cell>
          <cell r="C8518" t="str">
            <v>UN</v>
          </cell>
          <cell r="D8518">
            <v>101.88</v>
          </cell>
        </row>
        <row r="8519">
          <cell r="A8519">
            <v>92356</v>
          </cell>
          <cell r="B8519" t="str">
            <v>TÊ, EM FERRO GALVANIZADO, DN 50 (2"), CONEXÃO ROSQUEADA, INSTALADO EM PRUMADAS - FORNECIMENTO E INSTALAÇÃO. AF_12/2015</v>
          </cell>
          <cell r="C8519" t="str">
            <v>UN</v>
          </cell>
          <cell r="D8519">
            <v>75.61</v>
          </cell>
        </row>
        <row r="8520">
          <cell r="A8520">
            <v>92357</v>
          </cell>
          <cell r="B8520" t="str">
            <v>TÊ, EM FERRO GALVANIZADO, DN 65 (2 1/2"), CONEXÃO ROSQUEADA, INSTALADO EM PRUMADAS - FORNECIMENTO E INSTALAÇÃO. AF_12/2015</v>
          </cell>
          <cell r="C8520" t="str">
            <v>UN</v>
          </cell>
          <cell r="D8520">
            <v>109.53</v>
          </cell>
        </row>
        <row r="8521">
          <cell r="A8521">
            <v>92358</v>
          </cell>
          <cell r="B8521" t="str">
            <v>TÊ, EM FERRO GALVANIZADO, DN 80 (3"), CONEXÃO ROSQUEADA, INSTALADO EM PRUMADAS - FORNECIMENTO E INSTALAÇÃO. AF_12/2015</v>
          </cell>
          <cell r="C8521" t="str">
            <v>UN</v>
          </cell>
          <cell r="D8521">
            <v>134.9</v>
          </cell>
        </row>
        <row r="8522">
          <cell r="A8522">
            <v>92361</v>
          </cell>
          <cell r="B8522" t="str">
            <v>TUBO DE AÇO PRETO SEM COSTURA, CONEXÃO SOLDADA, DN 50 (2"), INSTALADO EM REDE DE ALIMENTAÇÃO PARA HIDRANTE - FORNECIMENTO E INSTALAÇÃO. AF_12/2015</v>
          </cell>
          <cell r="C8522" t="str">
            <v>M</v>
          </cell>
          <cell r="D8522">
            <v>49.94</v>
          </cell>
        </row>
        <row r="8523">
          <cell r="A8523">
            <v>92362</v>
          </cell>
          <cell r="B8523" t="str">
            <v>TUBO DE AÇO PRETO SEM COSTURA, CONEXÃO SOLDADA, DN 65 (2 1/2"), INSTALADO EM REDE DE ALIMENTAÇÃO PARA HIDRANTE - FORNECIMENTO E INSTALAÇÃO. AF_12/2015</v>
          </cell>
          <cell r="C8523" t="str">
            <v>M</v>
          </cell>
          <cell r="D8523">
            <v>79.34</v>
          </cell>
        </row>
        <row r="8524">
          <cell r="A8524">
            <v>92364</v>
          </cell>
          <cell r="B8524" t="str">
            <v>TUBO DE AÇO GALVANIZADO COM COSTURA, CLASSE MÉDIA, DN 32 (1 1/4"), CONEXÃO ROSQUEADA, INSTALADO EM REDE DE ALIMENTAÇÃO PARA HIDRANTE - FORNECIMENTO E INSTALAÇÃO. AF_12/2015</v>
          </cell>
          <cell r="C8524" t="str">
            <v>M</v>
          </cell>
          <cell r="D8524">
            <v>28.95</v>
          </cell>
        </row>
        <row r="8525">
          <cell r="A8525">
            <v>92365</v>
          </cell>
          <cell r="B8525" t="str">
            <v>TUBO DE AÇO GALVANIZADO COM COSTURA, CLASSE MÉDIA, DN 40 (1 1/2"), CONEXÃO ROSQUEADA, INSTALADO EM REDE DE ALIMENTAÇÃO PARA HIDRANTE - FORNECIMENTO E INSTALAÇÃO. AF_12/2015</v>
          </cell>
          <cell r="C8525" t="str">
            <v>M</v>
          </cell>
          <cell r="D8525">
            <v>33.22</v>
          </cell>
        </row>
        <row r="8526">
          <cell r="A8526">
            <v>92366</v>
          </cell>
          <cell r="B8526" t="str">
            <v>TUBO DE AÇO GALVANIZADO COM COSTURA, CLASSE MÉDIA, DN 50 (2"), CONEXÃO ROSQUEADA, INSTALADO EM REDE DE ALIMENTAÇÃO PARA HIDRANTE - FORNECIMENTO E INSTALAÇÃO. AF_12/2015</v>
          </cell>
          <cell r="C8526" t="str">
            <v>M</v>
          </cell>
          <cell r="D8526">
            <v>45.82</v>
          </cell>
        </row>
        <row r="8527">
          <cell r="A8527">
            <v>92367</v>
          </cell>
          <cell r="B8527" t="str">
            <v>TUBO DE AÇO GALVANIZADO COM COSTURA, CLASSE MÉDIA, DN 65 (2 1/2"), CONEXÃO ROSQUEADA, INSTALADO EM REDE DE ALIMENTAÇÃO PARA HIDRANTE - FORNECIMENTO E INSTALAÇÃO. AF_12/2015</v>
          </cell>
          <cell r="C8527" t="str">
            <v>M</v>
          </cell>
          <cell r="D8527">
            <v>56.17</v>
          </cell>
        </row>
        <row r="8528">
          <cell r="A8528">
            <v>92368</v>
          </cell>
          <cell r="B8528" t="str">
            <v>TUBO DE AÇO GALVANIZADO COM COSTURA, CLASSE MÉDIA, DN 80 (3"), CONEXÃO ROSQUEADA, INSTALADO EM REDE DE ALIMENTAÇÃO PARA HIDRANTE - FORNECIMENTO E INSTALAÇÃO. AF_12/2015</v>
          </cell>
          <cell r="C8528" t="str">
            <v>M</v>
          </cell>
          <cell r="D8528">
            <v>73.849999999999994</v>
          </cell>
        </row>
        <row r="8529">
          <cell r="A8529">
            <v>92369</v>
          </cell>
          <cell r="B8529" t="str">
            <v>NIPLE, EM FERRO GALVANIZADO, DN 25 (1"), CONEXÃO ROSQUEADA, INSTALADO EM REDE DE ALIMENTAÇÃO PARA HIDRANTE - FORNECIMENTO E INSTALAÇÃO. AF_12/2015</v>
          </cell>
          <cell r="C8529" t="str">
            <v>UN</v>
          </cell>
          <cell r="D8529">
            <v>21.79</v>
          </cell>
        </row>
        <row r="8530">
          <cell r="A8530">
            <v>92370</v>
          </cell>
          <cell r="B8530" t="str">
            <v>LUVA, EM FERRO GALVANIZADO, DN 25 (1"), CONEXÃO ROSQUEADA, INSTALADO EM REDE DE ALIMENTAÇÃO PARA HIDRANTE - FORNECIMENTO E INSTALAÇÃO. AF_12/2015</v>
          </cell>
          <cell r="C8530" t="str">
            <v>UN</v>
          </cell>
          <cell r="D8530">
            <v>22.73</v>
          </cell>
        </row>
        <row r="8531">
          <cell r="A8531">
            <v>92371</v>
          </cell>
          <cell r="B8531" t="str">
            <v>NIPLE, EM FERRO GALVANIZADO, DN 32 (1 1/4"), CONEXÃO ROSQUEADA, INSTALADO EM REDE DE ALIMENTAÇÃO PARA HIDRANTE - FORNECIMENTO E INSTALAÇÃO. AF_12/2015</v>
          </cell>
          <cell r="C8531" t="str">
            <v>UN</v>
          </cell>
          <cell r="D8531">
            <v>25.99</v>
          </cell>
        </row>
        <row r="8532">
          <cell r="A8532">
            <v>92372</v>
          </cell>
          <cell r="B8532" t="str">
            <v>LUVA, EM FERRO GALVANIZADO, DN 32 (1 1/4"), CONEXÃO ROSQUEADA, INSTALADO EM REDE DE ALIMENTAÇÃO PARA HIDRANTE - FORNECIMENTO E INSTALAÇÃO. AF_12/2015</v>
          </cell>
          <cell r="C8532" t="str">
            <v>UN</v>
          </cell>
          <cell r="D8532">
            <v>26.86</v>
          </cell>
        </row>
        <row r="8533">
          <cell r="A8533">
            <v>92373</v>
          </cell>
          <cell r="B8533" t="str">
            <v>NIPLE, EM FERRO GALVANIZADO, DN 40 (1 1/2"), CONEXÃO ROSQUEADA, INSTALADO EM REDE DE ALIMENTAÇÃO PARA HIDRANTE - FORNECIMENTO E INSTALAÇÃO. AF_12/2015</v>
          </cell>
          <cell r="C8533" t="str">
            <v>UN</v>
          </cell>
          <cell r="D8533">
            <v>30.44</v>
          </cell>
        </row>
        <row r="8534">
          <cell r="A8534">
            <v>92374</v>
          </cell>
          <cell r="B8534" t="str">
            <v>LUVA, EM FERRO GALVANIZADO, DN 40 (1 1/2"), CONEXÃO ROSQUEADA, INSTALADO EM REDE DE ALIMENTAÇÃO PARA HIDRANTE - FORNECIMENTO E INSTALAÇÃO. AF_12/2015</v>
          </cell>
          <cell r="C8534" t="str">
            <v>UN</v>
          </cell>
          <cell r="D8534">
            <v>30.61</v>
          </cell>
        </row>
        <row r="8535">
          <cell r="A8535">
            <v>92375</v>
          </cell>
          <cell r="B8535" t="str">
            <v>NIPLE, EM FERRO GALVANIZADO, DN 50 (2"), CONEXÃO ROSQUEADA, INSTALADO EM REDE DE ALIMENTAÇÃO PARA HIDRANTE - FORNECIMENTO E INSTALAÇÃO. AF_12/2015</v>
          </cell>
          <cell r="C8535" t="str">
            <v>UN</v>
          </cell>
          <cell r="D8535">
            <v>38.840000000000003</v>
          </cell>
        </row>
        <row r="8536">
          <cell r="A8536">
            <v>92376</v>
          </cell>
          <cell r="B8536" t="str">
            <v>LUVA, EM FERRO GALVANIZADO, DN 50 (2"), CONEXÃO ROSQUEADA, INSTALADO EM REDE DE ALIMENTAÇÃO PARA HIDRANTE - FORNECIMENTO E INSTALAÇÃO. AF_12/2015</v>
          </cell>
          <cell r="C8536" t="str">
            <v>UN</v>
          </cell>
          <cell r="D8536">
            <v>38.83</v>
          </cell>
        </row>
        <row r="8537">
          <cell r="A8537">
            <v>92377</v>
          </cell>
          <cell r="B8537" t="str">
            <v>NIPLE, EM FERRO GALVANIZADO, DN 65 (2 1/2"), CONEXÃO ROSQUEADA, INSTALADO EM REDE DE ALIMENTAÇÃO PARA HIDRANTE - FORNECIMENTO E INSTALAÇÃO. AF_12/2015</v>
          </cell>
          <cell r="C8537" t="str">
            <v>UN</v>
          </cell>
          <cell r="D8537">
            <v>51.32</v>
          </cell>
        </row>
        <row r="8538">
          <cell r="A8538">
            <v>92378</v>
          </cell>
          <cell r="B8538" t="str">
            <v>LUVA, EM FERRO GALVANIZADO, DN 65 (2 1/2"), CONEXÃO ROSQUEADA, INSTALADO EM REDE DE ALIMENTAÇÃO PARA HIDRANTE - FORNECIMENTO E INSTALAÇÃO. AF_12/2015</v>
          </cell>
          <cell r="C8538" t="str">
            <v>UN</v>
          </cell>
          <cell r="D8538">
            <v>56.52</v>
          </cell>
        </row>
        <row r="8539">
          <cell r="A8539">
            <v>92379</v>
          </cell>
          <cell r="B8539" t="str">
            <v>NIPLE, EM FERRO GALVANIZADO, DN 80 (3"), CONEXÃO ROSQUEADA, INSTALADO EM REDE DE ALIMENTAÇÃO PARA HIDRANTE - FORNECIMENTO E INSTALAÇÃO. AF_12/2015</v>
          </cell>
          <cell r="C8539" t="str">
            <v>UN</v>
          </cell>
          <cell r="D8539">
            <v>71.42</v>
          </cell>
        </row>
        <row r="8540">
          <cell r="A8540">
            <v>92380</v>
          </cell>
          <cell r="B8540" t="str">
            <v>LUVA, EM FERRO GALVANIZADO, DN 80 (3"), CONEXÃO ROSQUEADA, INSTALADO EM REDE DE ALIMENTAÇÃO PARA HIDRANTE - FORNECIMENTO E INSTALAÇÃO. AF_12/2015</v>
          </cell>
          <cell r="C8540" t="str">
            <v>UN</v>
          </cell>
          <cell r="D8540">
            <v>76.040000000000006</v>
          </cell>
        </row>
        <row r="8541">
          <cell r="A8541">
            <v>92381</v>
          </cell>
          <cell r="B8541" t="str">
            <v>JOELHO 45 GRAUS, EM FERRO GALVANIZADO, DN 25 (1"), CONEXÃO ROSQUEADA, INSTALADO EM REDE DE ALIMENTAÇÃO PARA HIDRANTE - FORNECIMENTO E INSTALAÇÃO. AF_12/2015</v>
          </cell>
          <cell r="C8541" t="str">
            <v>UN</v>
          </cell>
          <cell r="D8541">
            <v>32.950000000000003</v>
          </cell>
        </row>
        <row r="8542">
          <cell r="A8542">
            <v>92382</v>
          </cell>
          <cell r="B8542" t="str">
            <v>JOELHO 90 GRAUS, EM FERRO GALVANIZADO, DN 25 (1"), CONEXÃO ROSQUEADA, INSTALADO EM REDE DE ALIMENTAÇÃO PARA HIDRANTE - FORNECIMENTO E INSTALAÇÃO. AF_12/2015</v>
          </cell>
          <cell r="C8542" t="str">
            <v>UN</v>
          </cell>
          <cell r="D8542">
            <v>31.71</v>
          </cell>
        </row>
        <row r="8543">
          <cell r="A8543">
            <v>92383</v>
          </cell>
          <cell r="B8543" t="str">
            <v>JOELHO 45 GRAUS, EM FERRO GALVANIZADO, DN 32 (1 1/4"), CONEXÃO ROSQUEADA, INSTALADO EM REDE DE ALIMENTAÇÃO PARA HIDRANTE - FORNECIMENTO E INSTALAÇÃO. AF_12/2015</v>
          </cell>
          <cell r="C8543" t="str">
            <v>UN</v>
          </cell>
          <cell r="D8543">
            <v>40.770000000000003</v>
          </cell>
        </row>
        <row r="8544">
          <cell r="A8544">
            <v>92384</v>
          </cell>
          <cell r="B8544" t="str">
            <v>JOELHO 90 GRAUS, EM FERRO GALVANIZADO, DN 32 (1 1/4"), CONEXÃO ROSQUEADA, INSTALADO EM REDE DE ALIMENTAÇÃO PARA HIDRANTE - FORNECIMENTO E INSTALAÇÃO. AF_12/2015</v>
          </cell>
          <cell r="C8544" t="str">
            <v>UN</v>
          </cell>
          <cell r="D8544">
            <v>38.299999999999997</v>
          </cell>
        </row>
        <row r="8545">
          <cell r="A8545">
            <v>92385</v>
          </cell>
          <cell r="B8545" t="str">
            <v>JOELHO 45 GRAUS, EM FERRO GALVANIZADO, DN 40 (1 1/2"), CONEXÃO ROSQUEADA, INSTALADO EM REDE DE ALIMENTAÇÃO PARA HIDRANTE - FORNECIMENTO E INSTALAÇÃO. AF_12/2015</v>
          </cell>
          <cell r="C8545" t="str">
            <v>UN</v>
          </cell>
          <cell r="D8545">
            <v>46.48</v>
          </cell>
        </row>
        <row r="8546">
          <cell r="A8546">
            <v>92386</v>
          </cell>
          <cell r="B8546" t="str">
            <v>JOELHO 90 GRAUS, EM FERRO GALVANIZADO, DN 40 (1 1/2"), CONEXÃO ROSQUEADA, INSTALADO EM REDE DE ALIMENTAÇÃO PARA HIDRANTE - FORNECIMENTO E INSTALAÇÃO. AF_12/2015</v>
          </cell>
          <cell r="C8546" t="str">
            <v>UN</v>
          </cell>
          <cell r="D8546">
            <v>44.78</v>
          </cell>
        </row>
        <row r="8547">
          <cell r="A8547">
            <v>92387</v>
          </cell>
          <cell r="B8547" t="str">
            <v>JOELHO 45 GRAUS, EM FERRO GALVANIZADO, DN 50 (2"), CONEXÃO ROSQUEADA, INSTALADO EM REDE DE ALIMENTAÇÃO PARA HIDRANTE - FORNECIMENTO E INSTALAÇÃO. AF_12/2015</v>
          </cell>
          <cell r="C8547" t="str">
            <v>UN</v>
          </cell>
          <cell r="D8547">
            <v>57.8</v>
          </cell>
        </row>
        <row r="8548">
          <cell r="A8548">
            <v>92388</v>
          </cell>
          <cell r="B8548" t="str">
            <v>JOELHO 90 GRAUS, EM FERRO GALVANIZADO, DN 50 (2"), CONEXÃO ROSQUEADA, INSTALADO EM REDE DE ALIMENTAÇÃO PARA HIDRANTE - FORNECIMENTO E INSTALAÇÃO. AF_12/2015</v>
          </cell>
          <cell r="C8548" t="str">
            <v>UN</v>
          </cell>
          <cell r="D8548">
            <v>56.64</v>
          </cell>
        </row>
        <row r="8549">
          <cell r="A8549">
            <v>92389</v>
          </cell>
          <cell r="B8549" t="str">
            <v>JOELHO 45 GRAUS, EM FERRO GALVANIZADO, DN 65 (2 1/2"), CONEXÃO ROSQUEADA, INSTALADO EM REDE DE ALIMENTAÇÃO PARA HIDRANTE - FORNECIMENTO E INSTALAÇÃO. AF_12/2015</v>
          </cell>
          <cell r="C8549" t="str">
            <v>UN</v>
          </cell>
          <cell r="D8549">
            <v>86.97</v>
          </cell>
        </row>
        <row r="8550">
          <cell r="A8550">
            <v>92390</v>
          </cell>
          <cell r="B8550" t="str">
            <v>JOELHO 90 GRAUS, EM FERRO GALVANIZADO, DN 65 (2 1/2"), CONEXÃO ROSQUEADA, INSTALADO EM REDE DE ALIMENTAÇÃO PARA HIDRANTE - FORNECIMENTO E INSTALAÇÃO. AF_12/2015</v>
          </cell>
          <cell r="C8550" t="str">
            <v>UN</v>
          </cell>
          <cell r="D8550">
            <v>81.89</v>
          </cell>
        </row>
        <row r="8551">
          <cell r="A8551">
            <v>92391</v>
          </cell>
          <cell r="B8551" t="str">
            <v>EXECUÇÃO DE PAVIMENTO EM PISO INTERTRAVADO, COM BLOCO PISOGRAMA DE 35 X 25 CM, ESPESSURA 6 CM. AF_12/2015</v>
          </cell>
          <cell r="C8551" t="str">
            <v>M2</v>
          </cell>
          <cell r="D8551">
            <v>55.64</v>
          </cell>
        </row>
        <row r="8552">
          <cell r="A8552">
            <v>92392</v>
          </cell>
          <cell r="B8552" t="str">
            <v>EXECUÇÃO DE PAVIMENTO EM PISO INTERTRAVADO, COM BLOCO PISOGRAMA DE 35 X 25 CM, ESPESSURA 8 CM. AF_12/2015</v>
          </cell>
          <cell r="C8552" t="str">
            <v>M2</v>
          </cell>
          <cell r="D8552">
            <v>58.39</v>
          </cell>
        </row>
        <row r="8553">
          <cell r="A8553">
            <v>92393</v>
          </cell>
          <cell r="B8553" t="str">
            <v>EXECUÇÃO DE PAVIMENTO EM PISO INTERTRAVADO, COM BLOCO SEXTAVADO DE 25 X 25 CM, ESPESSURA 6 CM. AF_12/2015</v>
          </cell>
          <cell r="C8553" t="str">
            <v>M2</v>
          </cell>
          <cell r="D8553">
            <v>49.77</v>
          </cell>
        </row>
        <row r="8554">
          <cell r="A8554">
            <v>92394</v>
          </cell>
          <cell r="B8554" t="str">
            <v>EXECUÇÃO DE PAVIMENTO EM PISO INTERTRAVADO, COM BLOCO SEXTAVADO DE 25 X 25 CM, ESPESSURA 8 CM. AF_12/2015</v>
          </cell>
          <cell r="C8554" t="str">
            <v>M2</v>
          </cell>
          <cell r="D8554">
            <v>53.49</v>
          </cell>
        </row>
        <row r="8555">
          <cell r="A8555">
            <v>92395</v>
          </cell>
          <cell r="B8555" t="str">
            <v>EXECUÇÃO DE PAVIMENTO EM PISO INTERTRAVADO, COM BLOCO SEXTAVADO DE 25 X 25 CM, ESPESSURA 10 CM. AF_12/2015</v>
          </cell>
          <cell r="C8555" t="str">
            <v>M2</v>
          </cell>
          <cell r="D8555">
            <v>67.739999999999995</v>
          </cell>
        </row>
        <row r="8556">
          <cell r="A8556">
            <v>92396</v>
          </cell>
          <cell r="B8556" t="str">
            <v>EXECUÇÃO DE PASSEIO EM PISO INTERTRAVADO, COM BLOCO RETANGULAR COR NATURAL DE 20 X 10 CM, ESPESSURA 6 CM. AF_12/2015</v>
          </cell>
          <cell r="C8556" t="str">
            <v>M2</v>
          </cell>
          <cell r="D8556">
            <v>59.04</v>
          </cell>
        </row>
        <row r="8557">
          <cell r="A8557">
            <v>92397</v>
          </cell>
          <cell r="B8557" t="str">
            <v>EXECUÇÃO DE PÁTIO/ESTACIONAMENTO EM PISO INTERTRAVADO, COM BLOCO RETANGULAR COR NATURAL DE 20 X 10 CM, ESPESSURA 6 CM. AF_12/2015</v>
          </cell>
          <cell r="C8557" t="str">
            <v>M2</v>
          </cell>
          <cell r="D8557">
            <v>49.08</v>
          </cell>
        </row>
        <row r="8558">
          <cell r="A8558">
            <v>92398</v>
          </cell>
          <cell r="B8558" t="str">
            <v>EXECUÇÃO DE PÁTIO/ESTACIONAMENTO EM PISO INTERTRAVADO, COM BLOCO RETANGULAR COR NATURAL DE 20 X 10 CM, ESPESSURA 8 CM. AF_12/2015</v>
          </cell>
          <cell r="C8558" t="str">
            <v>M2</v>
          </cell>
          <cell r="D8558">
            <v>57.42</v>
          </cell>
        </row>
        <row r="8559">
          <cell r="A8559">
            <v>92399</v>
          </cell>
          <cell r="B8559" t="str">
            <v>EXECUÇÃO DE VIA EM PISO INTERTRAVADO, COM BLOCO RETANGULAR COR NATURAL DE 20 X 10 CM, ESPESSURA 8 CM. AF_12/2015</v>
          </cell>
          <cell r="C8559" t="str">
            <v>M2</v>
          </cell>
          <cell r="D8559">
            <v>58.52</v>
          </cell>
        </row>
        <row r="8560">
          <cell r="A8560">
            <v>92400</v>
          </cell>
          <cell r="B8560" t="str">
            <v>EXECUÇÃO DE PÁTIO/ESTACIONAMENTO EM PISO INTERTRAVADO, COM BLOCO RETANGULAR DE 20 X 10 CM, ESPESSURA 10 CM. AF_12/2015</v>
          </cell>
          <cell r="C8560" t="str">
            <v>M2</v>
          </cell>
          <cell r="D8560">
            <v>67.56</v>
          </cell>
        </row>
        <row r="8561">
          <cell r="A8561">
            <v>92401</v>
          </cell>
          <cell r="B8561" t="str">
            <v>EXECUÇÃO DE VIA EM PISO INTERTRAVADO, COM BLOCO RETANGULAR DE 20 X 10 CM, ESPESSURA 10 CM. AF_12/2015</v>
          </cell>
          <cell r="C8561" t="str">
            <v>M2</v>
          </cell>
          <cell r="D8561">
            <v>68.73</v>
          </cell>
        </row>
        <row r="8562">
          <cell r="A8562">
            <v>92402</v>
          </cell>
          <cell r="B8562" t="str">
            <v>EXECUÇÃO DE PASSEIO EM PISO INTERTRAVADO, COM BLOCO 16 FACES DE 22 X 11 CM, ESPESSURA 6 CM. AF_12/2015</v>
          </cell>
          <cell r="C8562" t="str">
            <v>M2</v>
          </cell>
          <cell r="D8562">
            <v>58.55</v>
          </cell>
        </row>
        <row r="8563">
          <cell r="A8563">
            <v>92403</v>
          </cell>
          <cell r="B8563" t="str">
            <v>EXECUÇÃO DE PÁTIO/ESTACIONAMENTO EM PISO INTERTRAVADO, COM BLOCO 16 FACES DE 22 X 11 CM, ESPESSURA 6 CM. AF_12/2015</v>
          </cell>
          <cell r="C8563" t="str">
            <v>M2</v>
          </cell>
          <cell r="D8563">
            <v>48.57</v>
          </cell>
        </row>
        <row r="8564">
          <cell r="A8564">
            <v>92404</v>
          </cell>
          <cell r="B8564" t="str">
            <v>EXECUÇÃO DE PÁTIO/ESTACIONAMENTO EM PISO INTERTRAVADO, COM BLOCO 16 FACES DE 22 X 11 CM, ESPESSURA 8 CM. AF_12/2015</v>
          </cell>
          <cell r="C8564" t="str">
            <v>M2</v>
          </cell>
          <cell r="D8564">
            <v>56.39</v>
          </cell>
        </row>
        <row r="8565">
          <cell r="A8565">
            <v>92405</v>
          </cell>
          <cell r="B8565" t="str">
            <v>EXECUÇÃO DE VIA EM PISO INTERTRAVADO, COM BLOCO 16 FACES DE 22 X 11 CM, ESPESSURA 8 CM. AF_12/2015</v>
          </cell>
          <cell r="C8565" t="str">
            <v>M2</v>
          </cell>
          <cell r="D8565">
            <v>57.44</v>
          </cell>
        </row>
        <row r="8566">
          <cell r="A8566">
            <v>92406</v>
          </cell>
          <cell r="B8566" t="str">
            <v>EXECUÇÃO DE PÁTIO/ESTACIONAMENTO EM PISO INTERTRAVADO, COM BLOCO 16 FACES DE 22 X 11 CM, ESPESSURA 10 CM. AF_12/2015</v>
          </cell>
          <cell r="C8566" t="str">
            <v>M2</v>
          </cell>
          <cell r="D8566">
            <v>68.87</v>
          </cell>
        </row>
        <row r="8567">
          <cell r="A8567">
            <v>92407</v>
          </cell>
          <cell r="B8567" t="str">
            <v>EXECUÇÃO DE VIA EM PISO INTERTRAVADO, COM BLOCO 16 FACES DE 22 X 11 CM, ESPESSURA 10 CM. AF_12/2015</v>
          </cell>
          <cell r="C8567" t="str">
            <v>M2</v>
          </cell>
          <cell r="D8567">
            <v>70.02</v>
          </cell>
        </row>
        <row r="8568">
          <cell r="A8568">
            <v>92408</v>
          </cell>
          <cell r="B8568" t="str">
            <v>MONTAGEM E DESMONTAGEM DE FÔRMA DE PILARES RETANGULARES E ESTRUTURAS SIMILARES COM ÁREA MÉDIA DAS SEÇÕES MENOR OU IGUAL A 0,25 M², PÉ-DIREITO SIMPLES, EM MADEIRA SERRADA, 1 UTILIZAÇÃO. AF_12/2015</v>
          </cell>
          <cell r="C8568" t="str">
            <v>M2</v>
          </cell>
          <cell r="D8568">
            <v>120.06</v>
          </cell>
        </row>
        <row r="8569">
          <cell r="A8569">
            <v>92409</v>
          </cell>
          <cell r="B8569" t="str">
            <v>MONTAGEM E DESMONTAGEM DE FÔRMA DE PILARES RETANGULARES E ESTRUTURAS SIMILARES COM ÁREA MÉDIA DAS SEÇÕES MAIOR QUE 0,25 M², PÉ-DIREITO SIMPLES, EM MADEIRA SERRADA, 1 UTILIZAÇÃO. AF_12/2015</v>
          </cell>
          <cell r="C8569" t="str">
            <v>M2</v>
          </cell>
          <cell r="D8569">
            <v>112.14</v>
          </cell>
        </row>
        <row r="8570">
          <cell r="A8570">
            <v>92410</v>
          </cell>
          <cell r="B8570" t="str">
            <v>MONTAGEM E DESMONTAGEM DE FÔRMA DE PILARES RETANGULARES E ESTRUTURAS SIMILARES COM ÁREA MÉDIA DAS SEÇÕES MENOR OU IGUAL A 0,25 M², PÉ-DIREITO SIMPLES, EM MADEIRA SERRADA, 2 UTILIZAÇÕES. AF_12/2015</v>
          </cell>
          <cell r="C8570" t="str">
            <v>M2</v>
          </cell>
          <cell r="D8570">
            <v>87.2</v>
          </cell>
        </row>
        <row r="8571">
          <cell r="A8571">
            <v>92411</v>
          </cell>
          <cell r="B8571" t="str">
            <v>MONTAGEM E DESMONTAGEM DE FÔRMA DE PILARES RETANGULARES E ESTRUTURAS SIMILARES COM ÁREA MÉDIA DAS SEÇÕES MAIOR QUE 0,25 M², PÉ-DIREITO SIMPLES, EM MADEIRA SERRADA, 2 UTILIZAÇÕES. AF_12/2015</v>
          </cell>
          <cell r="C8571" t="str">
            <v>M2</v>
          </cell>
          <cell r="D8571">
            <v>80.2</v>
          </cell>
        </row>
        <row r="8572">
          <cell r="A8572">
            <v>92412</v>
          </cell>
          <cell r="B8572" t="str">
            <v>MONTAGEM E DESMONTAGEM DE FÔRMA DE PILARES RETANGULARES E ESTRUTURAS SIMILARES COM ÁREA MÉDIA DAS SEÇÕES MENOR OU IGUAL A 0,25 M², PÉ-DIREITO SIMPLES, EM MADEIRA SERRADA, 4 UTILIZAÇÕES. AF_12/2015</v>
          </cell>
          <cell r="C8572" t="str">
            <v>M2</v>
          </cell>
          <cell r="D8572">
            <v>60.42</v>
          </cell>
        </row>
        <row r="8573">
          <cell r="A8573">
            <v>92413</v>
          </cell>
          <cell r="B8573" t="str">
            <v>MONTAGEM E DESMONTAGEM DE FÔRMA DE PILARES RETANGULARES E ESTRUTURAS SIMILARES COM ÁREA MÉDIA DAS SEÇÕES MAIOR QUE 0,25 M², PÉ-DIREITO SIMPLES, EM MADEIRA SERRADA, 4 UTILIZAÇÕES. AF_12/2015</v>
          </cell>
          <cell r="C8573" t="str">
            <v>M2</v>
          </cell>
          <cell r="D8573">
            <v>55.03</v>
          </cell>
        </row>
        <row r="8574">
          <cell r="A8574">
            <v>92414</v>
          </cell>
          <cell r="B8574" t="str">
            <v>MONTAGEM E DESMONTAGEM DE FÔRMA DE PILARES RETANGULARES E ESTRUTURAS SIMILARES COM ÁREA MÉDIA DAS SEÇÕES MENOR OU IGUAL A 0,25 M², PÉ-DIREITO SIMPLES, EM CHAPA DE MADEIRA COMPENSADA RESINADA, 2 UTILIZAÇÕES. AF_12/2015</v>
          </cell>
          <cell r="C8574" t="str">
            <v>M2</v>
          </cell>
          <cell r="D8574">
            <v>86.47</v>
          </cell>
        </row>
        <row r="8575">
          <cell r="A8575">
            <v>92415</v>
          </cell>
          <cell r="B8575" t="str">
            <v>MONTAGEM E DESMONTAGEM DE FÔRMA DE PILARES RETANGULARES E ESTRUTURAS SIMILARES COM ÁREA MÉDIA DAS SEÇÕES MAIOR QUE 0,25 M², PÉ-DIREITO SIMPLES, EM CHAPA DE MADEIRA COMPENSADA RESINADA, 2 UTILIZAÇÕES. AF_12/2015</v>
          </cell>
          <cell r="C8575" t="str">
            <v>M2</v>
          </cell>
          <cell r="D8575">
            <v>79.459999999999994</v>
          </cell>
        </row>
        <row r="8576">
          <cell r="A8576">
            <v>92416</v>
          </cell>
          <cell r="B8576" t="str">
            <v>MONTAGEM E DESMONTAGEM DE FÔRMA DE PILARES RETANGULARES E ESTRUTURAS SIMILARES COM ÁREA MÉDIA DAS SEÇÕES MENOR OU IGUAL A 0,25 M², PÉ-DIREITO DUPLO, EM CHAPA DE MADEIRA COMPENSADA RESINADA, 2 UTILIZAÇÕES. AF_12/2015</v>
          </cell>
          <cell r="C8576" t="str">
            <v>M2</v>
          </cell>
          <cell r="D8576">
            <v>100.85</v>
          </cell>
        </row>
        <row r="8577">
          <cell r="A8577">
            <v>92417</v>
          </cell>
          <cell r="B8577" t="str">
            <v>MONTAGEM E DESMONTAGEM DE FÔRMA DE PILARES RETANGULARES E ESTRUTURAS SIMILARES COM ÁREA MÉDIA DAS SEÇÕES MAIOR QUE 0,25 M², PÉ-DIREITO DUPLO, EM CHAPA DE MADEIRA COMPENSADA RESINADA, 2 UTILIZAÇÕES. AF_12/2015</v>
          </cell>
          <cell r="C8577" t="str">
            <v>M2</v>
          </cell>
          <cell r="D8577">
            <v>93.88</v>
          </cell>
        </row>
        <row r="8578">
          <cell r="A8578">
            <v>92418</v>
          </cell>
          <cell r="B8578" t="str">
            <v>MONTAGEM E DESMONTAGEM DE FÔRMA DE PILARES RETANGULARES E ESTRUTURAS SIMILARES COM ÁREA MÉDIA DAS SEÇÕES MENOR OU IGUAL A 0,25 M², PÉ-DIREITO SIMPLES, EM CHAPA DE MADEIRA COMPENSADA RESINADA, 4 UTILIZAÇÕES. AF_12/2015</v>
          </cell>
          <cell r="C8578" t="str">
            <v>M2</v>
          </cell>
          <cell r="D8578">
            <v>56.65</v>
          </cell>
        </row>
        <row r="8579">
          <cell r="A8579">
            <v>92419</v>
          </cell>
          <cell r="B8579" t="str">
            <v>MONTAGEM E DESMONTAGEM DE FÔRMA DE PILARES RETANGULARES E ESTRUTURAS SIMILARES COM ÁREA MÉDIA DAS SEÇÕES MAIOR QUE 0,25 M², PÉ-DIREITO SIMPLES, EM CHAPA DE MADEIRA COMPENSADA RESINADA, 4 UTILIZAÇÕES. AF_12/2015</v>
          </cell>
          <cell r="C8579" t="str">
            <v>M2</v>
          </cell>
          <cell r="D8579">
            <v>51.28</v>
          </cell>
        </row>
        <row r="8580">
          <cell r="A8580">
            <v>92420</v>
          </cell>
          <cell r="B8580" t="str">
            <v>MONTAGEM E DESMONTAGEM DE FÔRMA DE PILARES RETANGULARES E ESTRUTURAS SIMILARES COM ÁREA MÉDIA DAS SEÇÕES MENOR OU IGUAL A 0,25 M², PÉ-DIREITO DUPLO, EM CHAPA DE MADEIRA COMPENSADA RESINADA, 4 UTILIZAÇÕES. AF_12/2015</v>
          </cell>
          <cell r="C8580" t="str">
            <v>M2</v>
          </cell>
          <cell r="D8580">
            <v>67.72</v>
          </cell>
        </row>
        <row r="8581">
          <cell r="A8581">
            <v>92421</v>
          </cell>
          <cell r="B8581" t="str">
            <v>MONTAGEM E DESMONTAGEM DE FÔRMA DE PILARES RETANGULARES E ESTRUTURAS SIMILARES COM ÁREA MÉDIA DAS SEÇÕES MAIOR QUE 0,25 M², PÉ-DIREITO DUPLO, EM CHAPA DE MADEIRA COMPENSADA RESINADA, 4 UTILIZAÇÕES. AF_12/2015</v>
          </cell>
          <cell r="C8581" t="str">
            <v>M2</v>
          </cell>
          <cell r="D8581">
            <v>62.34</v>
          </cell>
        </row>
        <row r="8582">
          <cell r="A8582">
            <v>92422</v>
          </cell>
          <cell r="B8582" t="str">
            <v>MONTAGEM E DESMONTAGEM DE FÔRMA DE PILARES RETANGULARES E ESTRUTURAS SIMILARES COM ÁREA MÉDIA DAS SEÇÕES MENOR OU IGUAL A 0,25 M², PÉ-DIREITO SIMPLES, EM CHAPA DE MADEIRA COMPENSADA RESINADA, 6 UTILIZAÇÕES. AF_12/2015</v>
          </cell>
          <cell r="C8582" t="str">
            <v>M2</v>
          </cell>
          <cell r="D8582">
            <v>47.08</v>
          </cell>
        </row>
        <row r="8583">
          <cell r="A8583">
            <v>92423</v>
          </cell>
          <cell r="B8583" t="str">
            <v>MONTAGEM E DESMONTAGEM DE FÔRMA DE PILARES RETANGULARES E ESTRUTURAS SIMILARES COM ÁREA MÉDIA DAS SEÇÕES MAIOR QUE 0,25 M², PÉ-DIREITO SIMPLES, EM CHAPA DE MADEIRA COMPENSADA RESINADA, 6 UTILIZAÇÕES. AF_12/2015</v>
          </cell>
          <cell r="C8583" t="str">
            <v>M2</v>
          </cell>
          <cell r="D8583">
            <v>42.43</v>
          </cell>
        </row>
        <row r="8584">
          <cell r="A8584">
            <v>92424</v>
          </cell>
          <cell r="B8584" t="str">
            <v>MONTAGEM E DESMONTAGEM DE FÔRMA DE PILARES RETANGULARES E ESTRUTURAS SIMILARES COM ÁREA MÉDIA DAS SEÇÕES MENOR OU IGUAL A 0,25 M², PÉ-DIREITO DUPLO, EM CHAPA DE MADEIRA COMPENSADA RESINADA, 6 UTILIZAÇÕES. AF_12/2015</v>
          </cell>
          <cell r="C8584" t="str">
            <v>M2</v>
          </cell>
          <cell r="D8584">
            <v>56.71</v>
          </cell>
        </row>
        <row r="8585">
          <cell r="A8585">
            <v>92425</v>
          </cell>
          <cell r="B8585" t="str">
            <v>MONTAGEM E DESMONTAGEM DE FÔRMA DE PILARES RETANGULARES E ESTRUTURAS SIMILARES COM ÁREA MÉDIA DAS SEÇÕES MAIOR QUE 0,25 M², PÉ-DIREITO DUPLO, EM CHAPA DE MADEIRA COMPENSADA RESINADA, 6 UTILIZAÇÕES. AF_12/2015</v>
          </cell>
          <cell r="C8585" t="str">
            <v>M2</v>
          </cell>
          <cell r="D8585">
            <v>52.04</v>
          </cell>
        </row>
        <row r="8586">
          <cell r="A8586">
            <v>92426</v>
          </cell>
          <cell r="B8586" t="str">
            <v>MONTAGEM E DESMONTAGEM DE FÔRMA DE PILARES RETANGULARES E ESTRUTURAS SIMILARES COM ÁREA MÉDIA DAS SEÇÕES MENOR OU IGUAL A 0,25 M², PÉ-DIREITO SIMPLES, EM CHAPA DE MADEIRA COMPENSADA RESINADA, 8 UTILIZAÇÕES. AF_12/2015</v>
          </cell>
          <cell r="C8586" t="str">
            <v>M2</v>
          </cell>
          <cell r="D8586">
            <v>42.27</v>
          </cell>
        </row>
        <row r="8587">
          <cell r="A8587">
            <v>92427</v>
          </cell>
          <cell r="B8587" t="str">
            <v>MONTAGEM E DESMONTAGEM DE FÔRMA DE PILARES RETANGULARES E ESTRUTURAS SIMILARES COM ÁREA MÉDIA DAS SEÇÕES MAIOR QUE 0,25 M², PÉ-DIREITO SIMPLES, EM CHAPA DE MADEIRA COMPENSADA RESINADA, 8 UTILIZAÇÕES. AF_12/2015</v>
          </cell>
          <cell r="C8587" t="str">
            <v>M2</v>
          </cell>
          <cell r="D8587">
            <v>37.950000000000003</v>
          </cell>
        </row>
        <row r="8588">
          <cell r="A8588">
            <v>92428</v>
          </cell>
          <cell r="B8588" t="str">
            <v>MONTAGEM E DESMONTAGEM DE FÔRMA DE PILARES RETANGULARES E ESTRUTURAS SIMILARES COM ÁREA MÉDIA DAS SEÇÕES MENOR OU IGUAL A 0,25 M², PÉ-DIREITO DUPLO, EM CHAPA DE MADEIRA COMPENSADA RESINADA, 8 UTILIZAÇÕES. AF_12/2015</v>
          </cell>
          <cell r="C8588" t="str">
            <v>M2</v>
          </cell>
          <cell r="D8588">
            <v>51.18</v>
          </cell>
        </row>
        <row r="8589">
          <cell r="A8589">
            <v>92429</v>
          </cell>
          <cell r="B8589" t="str">
            <v>MONTAGEM E DESMONTAGEM DE FÔRMA DE PILARES RETANGULARES E ESTRUTURAS SIMILARES COM ÁREA MÉDIA DAS SEÇÕES MAIOR QUE 0,25 M², PÉ-DIREITO DUPLO, EM CHAPA DE MADEIRA COMPENSADA RESINADA, 8 UTILIZAÇÕES. AF_12/2015</v>
          </cell>
          <cell r="C8589" t="str">
            <v>M2</v>
          </cell>
          <cell r="D8589">
            <v>46.86</v>
          </cell>
        </row>
        <row r="8590">
          <cell r="A8590">
            <v>92430</v>
          </cell>
          <cell r="B8590" t="str">
            <v>MONTAGEM E DESMONTAGEM DE FÔRMA DE PILARES RETANGULARES E ESTRUTURAS SIMILARES COM ÁREA MÉDIA DAS SEÇÕES MENOR OU IGUAL A 0,25 M², PÉ-DIREITO SIMPLES, EM CHAPA DE MADEIRA COMPENSADA PLASTIFICADA, 10 UTILIZAÇÕES. AF_12/2015</v>
          </cell>
          <cell r="C8590" t="str">
            <v>M2</v>
          </cell>
          <cell r="D8590">
            <v>38.86</v>
          </cell>
        </row>
        <row r="8591">
          <cell r="A8591">
            <v>92431</v>
          </cell>
          <cell r="B8591" t="str">
            <v>MONTAGEM E DESMONTAGEM DE FÔRMA DE PILARES RETANGULARES E ESTRUTURAS SIMILARES COM ÁREA MÉDIA DAS SEÇÕES MAIOR QUE 0,25 M², PÉ-DIREITO SIMPLES, EM CHAPA DE MADEIRA COMPENSADA PLASTIFICADA, 10 UTILIZAÇÕES. AF_12/2015</v>
          </cell>
          <cell r="C8591" t="str">
            <v>M2</v>
          </cell>
          <cell r="D8591">
            <v>34.76</v>
          </cell>
        </row>
        <row r="8592">
          <cell r="A8592">
            <v>92432</v>
          </cell>
          <cell r="B8592" t="str">
            <v>MONTAGEM E DESMONTAGEM DE FÔRMA DE PILARES RETANGULARES E ESTRUTURAS SIMILARES COM ÁREA MÉDIA DAS SEÇÕES MENOR OU IGUAL A 0,25 M², PÉ-DIREITO DUPLO, EM CHAPA DE MADEIRA COMPENSADA PLASTIFICADA, 10 UTILIZAÇÕES. AF_12/2015</v>
          </cell>
          <cell r="C8592" t="str">
            <v>M2</v>
          </cell>
          <cell r="D8592">
            <v>47.32</v>
          </cell>
        </row>
        <row r="8593">
          <cell r="A8593">
            <v>92433</v>
          </cell>
          <cell r="B8593" t="str">
            <v>MONTAGEM E DESMONTAGEM DE FÔRMA DE PILARES RETANGULARES E ESTRUTURAS SIMILARES COM ÁREA MÉDIA DAS SEÇÕES MAIOR QUE 0,25 M², PÉ-DIREITO DUPLO, EM CHAPA DE MADEIRA COMPENSADA PLASTIFICADA, 10 UTILIZAÇÕES. AF_12/2015</v>
          </cell>
          <cell r="C8593" t="str">
            <v>M2</v>
          </cell>
          <cell r="D8593">
            <v>43.21</v>
          </cell>
        </row>
        <row r="8594">
          <cell r="A8594">
            <v>92434</v>
          </cell>
          <cell r="B8594" t="str">
            <v>MONTAGEM E DESMONTAGEM DE FÔRMA DE PILARES RETANGULARES E ESTRUTURAS SIMILARES COM ÁREA MÉDIA DAS SEÇÕES MENOR OU IGUAL A 0,25 M², PÉ-DIREITO SIMPLES, EM CHAPA DE MADEIRA COMPENSADA PLASTIFICADA, 12 UTILIZAÇÕES. AF_12/2015</v>
          </cell>
          <cell r="C8594" t="str">
            <v>M2</v>
          </cell>
          <cell r="D8594">
            <v>37.15</v>
          </cell>
        </row>
        <row r="8595">
          <cell r="A8595">
            <v>92435</v>
          </cell>
          <cell r="B8595" t="str">
            <v>MONTAGEM E DESMONTAGEM DE FÔRMA DE PILARES RETANGULARES E ESTRUTURAS SIMILARES COM ÁREA MÉDIA DAS SEÇÕES MAIOR QUE 0,25 M², PÉ-DIREITO SIMPLES, EM CHAPA DE MADEIRA COMPENSADA PLASTIFICADA, 12 UTILIZAÇÕES. AF_12/2015</v>
          </cell>
          <cell r="C8595" t="str">
            <v>M2</v>
          </cell>
          <cell r="D8595">
            <v>33.18</v>
          </cell>
        </row>
        <row r="8596">
          <cell r="A8596">
            <v>92436</v>
          </cell>
          <cell r="B8596" t="str">
            <v>MONTAGEM E DESMONTAGEM DE FÔRMA DE PILARES RETANGULARES E ESTRUTURAS SIMILARES COM ÁREA MÉDIA DAS SEÇÕES MENOR OU IGUAL A 0,25 M², PÉ-DIREITO DUPLO, EM CHAPA DE MADEIRA COMPENSADA PLASTIFICADA, 12 UTILIZAÇÕES. AF_12/2015</v>
          </cell>
          <cell r="C8596" t="str">
            <v>M2</v>
          </cell>
          <cell r="D8596">
            <v>45.32</v>
          </cell>
        </row>
        <row r="8597">
          <cell r="A8597">
            <v>92437</v>
          </cell>
          <cell r="B8597" t="str">
            <v>MONTAGEM E DESMONTAGEM DE FÔRMA DE PILARES RETANGULARES E ESTRUTURAS SIMILARES COM ÁREA MÉDIA DAS SEÇÕES MAIOR QUE 0,25 M², PÉ-DIREITO DUPLO, EM CHAPA DE MADEIRA COMPENSADA PLASTIFICADA, 12 UTILIZAÇÕES. AF_12/2015</v>
          </cell>
          <cell r="C8597" t="str">
            <v>M2</v>
          </cell>
          <cell r="D8597">
            <v>41.36</v>
          </cell>
        </row>
        <row r="8598">
          <cell r="A8598">
            <v>92438</v>
          </cell>
          <cell r="B8598" t="str">
            <v>MONTAGEM E DESMONTAGEM DE FÔRMA DE PILARES RETANGULARES E ESTRUTURAS SIMILARES COM ÁREA MÉDIA DAS SEÇÕES MENOR OU IGUAL A 0,25 M², PÉ-DIREITO SIMPLES, EM CHAPA DE MADEIRA COMPENSADA PLASTIFICADA, 14 UTILIZAÇÕES. AF_12/2015</v>
          </cell>
          <cell r="C8598" t="str">
            <v>M2</v>
          </cell>
          <cell r="D8598">
            <v>35.92</v>
          </cell>
        </row>
        <row r="8599">
          <cell r="A8599">
            <v>92439</v>
          </cell>
          <cell r="B8599" t="str">
            <v>MONTAGEM E DESMONTAGEM DE FÔRMA DE PILARES RETANGULARES E ESTRUTURAS SIMILARES COM ÁREA MÉDIA DAS SEÇÕES MAIOR QUE 0,25 M², PÉ-DIREITO SIMPLES, EM CHAPA DE MADEIRA COMPENSADA PLASTIFICADA, 14 UTILIZAÇÕES. AF_12/2015</v>
          </cell>
          <cell r="C8599" t="str">
            <v>M2</v>
          </cell>
          <cell r="D8599">
            <v>32.049999999999997</v>
          </cell>
        </row>
        <row r="8600">
          <cell r="A8600">
            <v>92440</v>
          </cell>
          <cell r="B8600" t="str">
            <v>MONTAGEM E DESMONTAGEM DE FÔRMA DE PILARES RETANGULARES E ESTRUTURAS SIMILARES COM ÁREA MÉDIA DAS SEÇÕES MENOR OU IGUAL A 0,25 M², PÉ-DIREITO DUPLO, EM CHAPA DE MADEIRA COMPENSADA PLASTIFICADA, 14 UTILIZAÇÕES. AF_12/2015</v>
          </cell>
          <cell r="C8600" t="str">
            <v>M2</v>
          </cell>
          <cell r="D8600">
            <v>43.85</v>
          </cell>
        </row>
        <row r="8601">
          <cell r="A8601">
            <v>92441</v>
          </cell>
          <cell r="B8601" t="str">
            <v>MONTAGEM E DESMONTAGEM DE FÔRMA DE PILARES RETANGULARES E ESTRUTURAS SIMILARES COM ÁREA MÉDIA DAS SEÇÕES MAIOR QUE 0,25 M², PÉ-DIREITO DUPLO, EM CHAPA DE MADEIRA COMPENSADA PLASTIFICADA, 14 UTILIZAÇÕES. AF_12/2015</v>
          </cell>
          <cell r="C8601" t="str">
            <v>M2</v>
          </cell>
          <cell r="D8601">
            <v>40.020000000000003</v>
          </cell>
        </row>
        <row r="8602">
          <cell r="A8602">
            <v>92442</v>
          </cell>
          <cell r="B8602" t="str">
            <v>MONTAGEM E DESMONTAGEM DE FÔRMA DE PILARES RETANGULARES E ESTRUTURAS SIMILARES COM ÁREA MÉDIA DAS SEÇÕES MENOR OU IGUAL A 0,25 M², PÉ-DIREITO SIMPLES, EM CHAPA DE MADEIRA COMPENSADA PLASTIFICADA, 18 UTILIZAÇÕES. AF_12/2015</v>
          </cell>
          <cell r="C8602" t="str">
            <v>M2</v>
          </cell>
          <cell r="D8602">
            <v>33.409999999999997</v>
          </cell>
        </row>
        <row r="8603">
          <cell r="A8603">
            <v>92443</v>
          </cell>
          <cell r="B8603" t="str">
            <v>MONTAGEM E DESMONTAGEM DE FÔRMA DE PILARES RETANGULARES E ESTRUTURAS SIMILARES COM ÁREA MÉDIA DAS SEÇÕES MAIOR QUE 0,25 M², PÉ-DIREITO SIMPLES, EM CHAPA DE MADEIRA COMPENSADA PLASTIFICADA, 18 UTILIZAÇÕES. AF_12/2015</v>
          </cell>
          <cell r="C8603" t="str">
            <v>M2</v>
          </cell>
          <cell r="D8603">
            <v>29.67</v>
          </cell>
        </row>
        <row r="8604">
          <cell r="A8604">
            <v>92444</v>
          </cell>
          <cell r="B8604" t="str">
            <v>MONTAGEM E DESMONTAGEM DE FÔRMA DE PILARES RETANGULARES E ESTRUTURAS SIMILARES COM ÁREA MÉDIA DAS SEÇÕES MENOR OU IGUAL A 0,25 M², PÉ-DIREITO DUPLO, EM CHAPA DE MADEIRA COMPENSADA PLASTIFICADA, 18 UTILIZAÇÕES. AF_12/2015</v>
          </cell>
          <cell r="C8604" t="str">
            <v>M2</v>
          </cell>
          <cell r="D8604">
            <v>41.09</v>
          </cell>
        </row>
        <row r="8605">
          <cell r="A8605">
            <v>92445</v>
          </cell>
          <cell r="B8605" t="str">
            <v>MONTAGEM E DESMONTAGEM DE FÔRMA DE PILARES RETANGULARES E ESTRUTURAS SIMILARES COM ÁREA MÉDIA DAS SEÇÕES MAIOR QUE 0,25 M², PÉ-DIREITO DUPLO, EM CHAPA DE MADEIRA COMPENSADA PLASTIFICADA, 18 UTILIZAÇÕES. AF_12/2015</v>
          </cell>
          <cell r="C8605" t="str">
            <v>M2</v>
          </cell>
          <cell r="D8605">
            <v>37.36</v>
          </cell>
        </row>
        <row r="8606">
          <cell r="A8606">
            <v>92446</v>
          </cell>
          <cell r="B8606" t="str">
            <v>MONTAGEM E DESMONTAGEM DE FÔRMA DE VIGA, ESCORAMENTO COM PONTALETE DE MADEIRA, PÉ-DIREITO SIMPLES, EM MADEIRA SERRADA, 1 UTILIZAÇÃO. AF_12/2015</v>
          </cell>
          <cell r="C8606" t="str">
            <v>M2</v>
          </cell>
          <cell r="D8606">
            <v>107.34</v>
          </cell>
        </row>
        <row r="8607">
          <cell r="A8607">
            <v>92447</v>
          </cell>
          <cell r="B8607" t="str">
            <v>MONTAGEM E DESMONTAGEM DE FÔRMA DE VIGA, ESCORAMENTO COM PONTALETE DE MADEIRA, PÉ-DIREITO SIMPLES, EM MADEIRA SERRADA, 2 UTILIZAÇÕES. AF_12/2015</v>
          </cell>
          <cell r="C8607" t="str">
            <v>M2</v>
          </cell>
          <cell r="D8607">
            <v>80.400000000000006</v>
          </cell>
        </row>
        <row r="8608">
          <cell r="A8608">
            <v>92448</v>
          </cell>
          <cell r="B8608" t="str">
            <v>MONTAGEM E DESMONTAGEM DE FÔRMA DE VIGA, ESCORAMENTO COM PONTALETE DE MADEIRA, PÉ-DIREITO SIMPLES, EM MADEIRA SERRADA, 4 UTILIZAÇÕES. AF_12/2015</v>
          </cell>
          <cell r="C8608" t="str">
            <v>M2</v>
          </cell>
          <cell r="D8608">
            <v>67.09</v>
          </cell>
        </row>
        <row r="8609">
          <cell r="A8609">
            <v>92449</v>
          </cell>
          <cell r="B8609" t="str">
            <v>MONTAGEM E DESMONTAGEM DE FÔRMA DE VIGA, ESCORAMENTO COM GARFO DE MADEIRA, PÉ-DIREITO DUPLO, EM CHAPA DE MADEIRA RESINADA, 2 UTILIZAÇÕES. AF_12/2015</v>
          </cell>
          <cell r="C8609" t="str">
            <v>M2</v>
          </cell>
          <cell r="D8609">
            <v>145.16</v>
          </cell>
        </row>
        <row r="8610">
          <cell r="A8610">
            <v>92450</v>
          </cell>
          <cell r="B8610" t="str">
            <v>MONTAGEM E DESMONTAGEM DE FÔRMA DE VIGA, ESCORAMENTO METÁLICO, PÉ-DIREITO DUPLO, EM CHAPA DE MADEIRA RESINADA, 2 UTILIZAÇÕES. AF_12/2015</v>
          </cell>
          <cell r="C8610" t="str">
            <v>M2</v>
          </cell>
          <cell r="D8610">
            <v>182.92</v>
          </cell>
        </row>
        <row r="8611">
          <cell r="A8611">
            <v>92451</v>
          </cell>
          <cell r="B8611" t="str">
            <v>MONTAGEM E DESMONTAGEM DE FÔRMA DE VIGA, ESCORAMENTO COM GARFO DE MADEIRA, PÉ-DIREITO SIMPLES, EM CHAPA DE MADEIRA RESINADA, 2 UTILIZAÇÕES. AF_12/2015</v>
          </cell>
          <cell r="C8611" t="str">
            <v>M2</v>
          </cell>
          <cell r="D8611">
            <v>100.17</v>
          </cell>
        </row>
        <row r="8612">
          <cell r="A8612">
            <v>92452</v>
          </cell>
          <cell r="B8612" t="str">
            <v>MONTAGEM E DESMONTAGEM DE FÔRMA DE VIGA, ESCORAMENTO METÁLICO, PÉ-DIREITO SIMPLES, EM CHAPA DE MADEIRA RESINADA, 2 UTILIZAÇÕES. AF_12/2015</v>
          </cell>
          <cell r="C8612" t="str">
            <v>M2</v>
          </cell>
          <cell r="D8612">
            <v>96.49</v>
          </cell>
        </row>
        <row r="8613">
          <cell r="A8613">
            <v>92453</v>
          </cell>
          <cell r="B8613" t="str">
            <v>MONTAGEM E DESMONTAGEM DE FÔRMA DE VIGA, ESCORAMENTO COM GARFO DE MADEIRA, PÉ-DIREITO DUPLO, EM CHAPA DE MADEIRA RESINADA, 4 UTILIZAÇÕES. AF_12/2015</v>
          </cell>
          <cell r="C8613" t="str">
            <v>M2</v>
          </cell>
          <cell r="D8613">
            <v>124.61</v>
          </cell>
        </row>
        <row r="8614">
          <cell r="A8614">
            <v>92454</v>
          </cell>
          <cell r="B8614" t="str">
            <v>MONTAGEM E DESMONTAGEM DE FÔRMA DE VIGA, ESCORAMENTO METÁLICO, PÉ-DIREITO DUPLO, EM CHAPA DE MADEIRA RESINADA, 4 UTILIZAÇÕES. AF_12/2015</v>
          </cell>
          <cell r="C8614" t="str">
            <v>M2</v>
          </cell>
          <cell r="D8614">
            <v>203.03</v>
          </cell>
        </row>
        <row r="8615">
          <cell r="A8615">
            <v>92455</v>
          </cell>
          <cell r="B8615" t="str">
            <v>MONTAGEM E DESMONTAGEM DE FÔRMA DE VIGA, ESCORAMENTO COM GARFO DE MADEIRA, PÉ-DIREITO SIMPLES, EM CHAPA DE MADEIRA RESINADA, 4 UTILIZAÇÕES. AF_12/2015</v>
          </cell>
          <cell r="C8615" t="str">
            <v>M2</v>
          </cell>
          <cell r="D8615">
            <v>82.29</v>
          </cell>
        </row>
        <row r="8616">
          <cell r="A8616">
            <v>92456</v>
          </cell>
          <cell r="B8616" t="str">
            <v>MONTAGEM E DESMONTAGEM DE FÔRMA DE VIGA, ESCORAMENTO METÁLICO, PÉ-DIREITO SIMPLES, EM CHAPA DE MADEIRA RESINADA, 4 UTILIZAÇÕES. AF_12/2015</v>
          </cell>
          <cell r="C8616" t="str">
            <v>M2</v>
          </cell>
          <cell r="D8616">
            <v>82.73</v>
          </cell>
        </row>
        <row r="8617">
          <cell r="A8617">
            <v>92457</v>
          </cell>
          <cell r="B8617" t="str">
            <v>MONTAGEM E DESMONTAGEM DE FÔRMA DE VIGA, ESCORAMENTO COM GARFO DE MADEIRA, PÉ-DIREITO DUPLO, EM CHAPA DE MADEIRA RESINADA, 6 UTILIZAÇÕES. AF_12/2015</v>
          </cell>
          <cell r="C8617" t="str">
            <v>M2</v>
          </cell>
          <cell r="D8617">
            <v>107.83</v>
          </cell>
        </row>
        <row r="8618">
          <cell r="A8618">
            <v>92458</v>
          </cell>
          <cell r="B8618" t="str">
            <v>MONTAGEM E DESMONTAGEM DE FÔRMA DE VIGA, ESCORAMENTO METÁLICO, PÉ-DIREITO DUPLO, EM CHAPA DE MADEIRA RESINADA, 6 UTILIZAÇÕES. AF_12/2015</v>
          </cell>
          <cell r="C8618" t="str">
            <v>M2</v>
          </cell>
          <cell r="D8618">
            <v>191.85</v>
          </cell>
        </row>
        <row r="8619">
          <cell r="A8619">
            <v>92459</v>
          </cell>
          <cell r="B8619" t="str">
            <v>MONTAGEM E DESMONTAGEM DE FÔRMA DE VIGA, ESCORAMENTO COM GARFO DE MADEIRA, PÉ-DIREITO SIMPLES, EM CHAPA DE MADEIRA RESINADA, 6 UTILIZAÇÕES. AF_12/2015</v>
          </cell>
          <cell r="C8619" t="str">
            <v>M2</v>
          </cell>
          <cell r="D8619">
            <v>69.540000000000006</v>
          </cell>
        </row>
        <row r="8620">
          <cell r="A8620">
            <v>92460</v>
          </cell>
          <cell r="B8620" t="str">
            <v>MONTAGEM E DESMONTAGEM DE FÔRMA DE VIGA, ESCORAMENTO METÁLICO, PÉ-DIREITO SIMPLES, EM CHAPA DE MADEIRA RESINADA, 6 UTILIZAÇÕES. AF_12/2015</v>
          </cell>
          <cell r="C8620" t="str">
            <v>M2</v>
          </cell>
          <cell r="D8620">
            <v>67.73</v>
          </cell>
        </row>
        <row r="8621">
          <cell r="A8621">
            <v>92461</v>
          </cell>
          <cell r="B8621" t="str">
            <v>MONTAGEM E DESMONTAGEM DE FÔRMA DE VIGA, ESCORAMENTO COM GARFO DE MADEIRA, PÉ-DIREITO DUPLO, EM CHAPA DE MADEIRA RESINADA, 8 UTILIZAÇÕES. AF_12/2015</v>
          </cell>
          <cell r="C8621" t="str">
            <v>M2</v>
          </cell>
          <cell r="D8621">
            <v>99.05</v>
          </cell>
        </row>
        <row r="8622">
          <cell r="A8622">
            <v>92462</v>
          </cell>
          <cell r="B8622" t="str">
            <v>MONTAGEM E DESMONTAGEM DE FÔRMA DE VIGA, ESCORAMENTO METÁLICO, PÉ-DIREITO DUPLO, EM CHAPA DE MADEIRA RESINADA, 8 UTILIZAÇÕES. AF_12/2015</v>
          </cell>
          <cell r="C8622" t="str">
            <v>M2</v>
          </cell>
          <cell r="D8622">
            <v>184.69</v>
          </cell>
        </row>
        <row r="8623">
          <cell r="A8623">
            <v>92463</v>
          </cell>
          <cell r="B8623" t="str">
            <v>MONTAGEM E DESMONTAGEM DE FÔRMA DE VIGA, ESCORAMENTO COM GARFO DE MADEIRA, PÉ-DIREITO SIMPLES, EM CHAPA DE MADEIRA RESINADA, 8 UTILIZAÇÕES. AF_12/2015</v>
          </cell>
          <cell r="C8623" t="str">
            <v>M2</v>
          </cell>
          <cell r="D8623">
            <v>62.71</v>
          </cell>
        </row>
        <row r="8624">
          <cell r="A8624">
            <v>92464</v>
          </cell>
          <cell r="B8624" t="str">
            <v>MONTAGEM E DESMONTAGEM DE FÔRMA DE VIGA, ESCORAMENTO METÁLICO, PÉ-DIREITO SIMPLES, EM CHAPA DE MADEIRA RESINADA, 8 UTILIZAÇÕES. AF_12/2015</v>
          </cell>
          <cell r="C8624" t="str">
            <v>M2</v>
          </cell>
          <cell r="D8624">
            <v>65.02</v>
          </cell>
        </row>
        <row r="8625">
          <cell r="A8625">
            <v>92465</v>
          </cell>
          <cell r="B8625" t="str">
            <v>MONTAGEM E DESMONTAGEM DE FÔRMA DE VIGA, ESCORAMENTO COM GARFO DE MADEIRA, PÉ-DIREITO DUPLO, EM CHAPA DE MADEIRA PLASTIFICADA, 10 UTILIZAÇÕES. AF_12/2015</v>
          </cell>
          <cell r="C8625" t="str">
            <v>M2</v>
          </cell>
          <cell r="D8625">
            <v>77.97</v>
          </cell>
        </row>
        <row r="8626">
          <cell r="A8626">
            <v>92466</v>
          </cell>
          <cell r="B8626" t="str">
            <v>MONTAGEM E DESMONTAGEM DE FÔRMA DE VIGA, ESCORAMENTO METÁLICO, PÉ-DIREITO DUPLO, EM CHAPA DE MADEIRA PLASTIFICADA, 10 UTILIZAÇÕES. AF_12/2015</v>
          </cell>
          <cell r="C8626" t="str">
            <v>M2</v>
          </cell>
          <cell r="D8626">
            <v>179.14</v>
          </cell>
        </row>
        <row r="8627">
          <cell r="A8627">
            <v>92467</v>
          </cell>
          <cell r="B8627" t="str">
            <v>MONTAGEM E DESMONTAGEM DE FÔRMA DE VIGA, ESCORAMENTO COM GARFO DE MADEIRA, PÉ-DIREITO SIMPLES, EM CHAPA DE MADEIRA PLASTIFICADA, 10 UTILIZAÇÕES. AF_12/2015</v>
          </cell>
          <cell r="C8627" t="str">
            <v>M2</v>
          </cell>
          <cell r="D8627">
            <v>50.44</v>
          </cell>
        </row>
        <row r="8628">
          <cell r="A8628">
            <v>92468</v>
          </cell>
          <cell r="B8628" t="str">
            <v>MONTAGEM E DESMONTAGEM DE FÔRMA DE VIGA, ESCORAMENTO METÁLICO, PÉ-DIREITO SIMPLES, EM CHAPA DE MADEIRA PLASTIFICADA, 10 UTILIZAÇÕES. AF_12/2015</v>
          </cell>
          <cell r="C8628" t="str">
            <v>M2</v>
          </cell>
          <cell r="D8628">
            <v>59.77</v>
          </cell>
        </row>
        <row r="8629">
          <cell r="A8629">
            <v>92469</v>
          </cell>
          <cell r="B8629" t="str">
            <v>MONTAGEM E DESMONTAGEM DE FÔRMA DE VIGA, ESCORAMENTO COM GARFO DE MADEIRA, PÉ-DIREITO DUPLO, EM CHAPA DE MADEIRA PLASTIFICADA, 12 UTILIZAÇÕES. AF_12/2015</v>
          </cell>
          <cell r="C8629" t="str">
            <v>M2</v>
          </cell>
          <cell r="D8629">
            <v>70.84</v>
          </cell>
        </row>
        <row r="8630">
          <cell r="A8630">
            <v>92470</v>
          </cell>
          <cell r="B8630" t="str">
            <v>MONTAGEM E DESMONTAGEM DE FÔRMA DE VIGA, ESCORAMENTO METÁLICO, PÉ-DIREITO DUPLO, EM CHAPA DE MADEIRA PLASTIFICADA, 12 UTILIZAÇÕES. AF_12/2015</v>
          </cell>
          <cell r="C8630" t="str">
            <v>M2</v>
          </cell>
          <cell r="D8630">
            <v>175.2</v>
          </cell>
        </row>
        <row r="8631">
          <cell r="A8631">
            <v>92471</v>
          </cell>
          <cell r="B8631" t="str">
            <v>MONTAGEM E DESMONTAGEM DE FÔRMA DE VIGA, ESCORAMENTO COM GARFO DE MADEIRA, PÉ-DIREITO SIMPLES, EM CHAPA DE MADEIRA PLASTIFICADA, 12 UTILIZAÇÕES. AF_12/2015</v>
          </cell>
          <cell r="C8631" t="str">
            <v>M2</v>
          </cell>
          <cell r="D8631">
            <v>45.88</v>
          </cell>
        </row>
        <row r="8632">
          <cell r="A8632">
            <v>92472</v>
          </cell>
          <cell r="B8632" t="str">
            <v>MONTAGEM E DESMONTAGEM DE FÔRMA DE VIGA, ESCORAMENTO METÁLICO, PÉ-DIREITO SIMPLES, EM CHAPA DE MADEIRA PLASTIFICADA, 12 UTILIZAÇÕES. AF_12/2015</v>
          </cell>
          <cell r="C8632" t="str">
            <v>M2</v>
          </cell>
          <cell r="D8632">
            <v>56.37</v>
          </cell>
        </row>
        <row r="8633">
          <cell r="A8633">
            <v>92473</v>
          </cell>
          <cell r="B8633" t="str">
            <v>MONTAGEM E DESMONTAGEM DE FÔRMA DE VIGA, ESCORAMENTO COM GARFO DE MADEIRA, PÉ-DIREITO DUPLO, EM CHAPA DE MADEIRA PLASTIFICADA, 14 UTILIZAÇÕES. AF_12/2015</v>
          </cell>
          <cell r="C8633" t="str">
            <v>M2</v>
          </cell>
          <cell r="D8633">
            <v>65.03</v>
          </cell>
        </row>
        <row r="8634">
          <cell r="A8634">
            <v>92474</v>
          </cell>
          <cell r="B8634" t="str">
            <v>MONTAGEM E DESMONTAGEM DE FÔRMA DE VIGA, ESCORAMENTO METÁLICO, PÉ-DIREITO DUPLO, EM CHAPA DE MADEIRA PLASTIFICADA, 14 UTILIZAÇÕES. AF_12/2015</v>
          </cell>
          <cell r="C8634" t="str">
            <v>M2</v>
          </cell>
          <cell r="D8634">
            <v>171.78</v>
          </cell>
        </row>
        <row r="8635">
          <cell r="A8635">
            <v>92475</v>
          </cell>
          <cell r="B8635" t="str">
            <v>MONTAGEM E DESMONTAGEM DE FÔRMA DE VIGA, ESCORAMENTO COM GARFO DE MADEIRA, PÉ-DIREITO SIMPLES, EM CHAPA DE MADEIRA PLASTIFICADA, 14 UTILIZAÇÕES. AF_12/2015</v>
          </cell>
          <cell r="C8635" t="str">
            <v>M2</v>
          </cell>
          <cell r="D8635">
            <v>42.17</v>
          </cell>
        </row>
        <row r="8636">
          <cell r="A8636">
            <v>92476</v>
          </cell>
          <cell r="B8636" t="str">
            <v>MONTAGEM E DESMONTAGEM DE FÔRMA DE VIGA, ESCORAMENTO METÁLICO, PÉ-DIREITO SIMPLES, EM CHAPA DE MADEIRA PLASTIFICADA, 14 UTILIZAÇÕES. AF_12/2015</v>
          </cell>
          <cell r="C8636" t="str">
            <v>M2</v>
          </cell>
          <cell r="D8636">
            <v>53.47</v>
          </cell>
        </row>
        <row r="8637">
          <cell r="A8637">
            <v>92477</v>
          </cell>
          <cell r="B8637" t="str">
            <v>MONTAGEM E DESMONTAGEM DE FÔRMA DE VIGA, ESCORAMENTO COM GARFO DE MADEIRA, PÉ-DIREITO DUPLO, EM CHAPA DE MADEIRA PLASTIFICADA, 18 UTILIZAÇÕES. AF_12/2015</v>
          </cell>
          <cell r="C8637" t="str">
            <v>M2</v>
          </cell>
          <cell r="D8637">
            <v>52.73</v>
          </cell>
        </row>
        <row r="8638">
          <cell r="A8638">
            <v>92478</v>
          </cell>
          <cell r="B8638" t="str">
            <v>MONTAGEM E DESMONTAGEM DE FÔRMA DE VIGA, ESCORAMENTO METÁLICO, PÉ-DIREITO DUPLO, EM CHAPA DE MADEIRA PLASTIFICADA, 18 UTILIZAÇÕES. AF_12/2015</v>
          </cell>
          <cell r="C8638" t="str">
            <v>M2</v>
          </cell>
          <cell r="D8638">
            <v>165.1</v>
          </cell>
        </row>
        <row r="8639">
          <cell r="A8639">
            <v>92479</v>
          </cell>
          <cell r="B8639" t="str">
            <v>MONTAGEM E DESMONTAGEM DE FÔRMA DE VIGA, ESCORAMENTO COM GARFO DE MADEIRA, PÉ-DIREITO SIMPLES, EM CHAPA DE MADEIRA PLASTIFICADA, 18 UTILIZAÇÕES. AF_12/2015</v>
          </cell>
          <cell r="C8639" t="str">
            <v>M2</v>
          </cell>
          <cell r="D8639">
            <v>34.270000000000003</v>
          </cell>
        </row>
        <row r="8640">
          <cell r="A8640">
            <v>92480</v>
          </cell>
          <cell r="B8640" t="str">
            <v>MONTAGEM E DESMONTAGEM DE FÔRMA DE VIGA, ESCORAMENTO METÁLICO, PÉ-DIREITO SIMPLES, EM CHAPA DE MADEIRA PLASTIFICADA, 18 UTILIZAÇÕES. AF_12/2015</v>
          </cell>
          <cell r="C8640" t="str">
            <v>M2</v>
          </cell>
          <cell r="D8640">
            <v>47.72</v>
          </cell>
        </row>
        <row r="8641">
          <cell r="A8641">
            <v>92481</v>
          </cell>
          <cell r="B8641" t="str">
            <v>MONTAGEM E DESMONTAGEM DE FÔRMA DE LAJE MACIÇA COM ÁREA MÉDIA MENOR OU IGUAL A 20 M², PÉ-DIREITO SIMPLES, EM MADEIRA SERRADA, 1 UTILIZAÇÃO. AF_12/2015</v>
          </cell>
          <cell r="C8641" t="str">
            <v>M2</v>
          </cell>
          <cell r="D8641">
            <v>136.81</v>
          </cell>
        </row>
        <row r="8642">
          <cell r="A8642">
            <v>92482</v>
          </cell>
          <cell r="B8642" t="str">
            <v>MONTAGEM E DESMONTAGEM DE FÔRMA DE LAJE MACIÇA COM ÁREA MÉDIA MAIOR QUE 20 M², PÉ-DIREITO SIMPLES, EM MADEIRA SERRADA, 1 UTILIZAÇÃO. AF_12/2015</v>
          </cell>
          <cell r="C8642" t="str">
            <v>M2</v>
          </cell>
          <cell r="D8642">
            <v>127.58</v>
          </cell>
        </row>
        <row r="8643">
          <cell r="A8643">
            <v>92483</v>
          </cell>
          <cell r="B8643" t="str">
            <v>MONTAGEM E DESMONTAGEM DE FÔRMA DE LAJE MACIÇA COM ÁREA MÉDIA MENOR OU IGUAL A 20 M², PÉ-DIREITO SIMPLES, EM MADEIRA SERRADA, 2 UTILIZAÇÕES. AF_12/2015</v>
          </cell>
          <cell r="C8643" t="str">
            <v>M2</v>
          </cell>
          <cell r="D8643">
            <v>109.75</v>
          </cell>
        </row>
        <row r="8644">
          <cell r="A8644">
            <v>92484</v>
          </cell>
          <cell r="B8644" t="str">
            <v>MONTAGEM E DESMONTAGEM DE FÔRMA DE LAJE MACIÇA COM ÁREA MÉDIA MAIOR QUE 20 M², PÉ-DIREITO SIMPLES, EM MADEIRA SERRADA, 2 UTILIZAÇÕES. AF_12/2015</v>
          </cell>
          <cell r="C8644" t="str">
            <v>M2</v>
          </cell>
          <cell r="D8644">
            <v>101.6</v>
          </cell>
        </row>
        <row r="8645">
          <cell r="A8645">
            <v>92485</v>
          </cell>
          <cell r="B8645" t="str">
            <v>MONTAGEM E DESMONTAGEM DE FÔRMA DE LAJE MACIÇA COM ÁREA MÉDIA MENOR OU IGUAL A 20 M², PÉ-DIREITO SIMPLES, EM MADEIRA SERRADA, 4 UTILIZAÇÕES. AF_12/2015</v>
          </cell>
          <cell r="C8645" t="str">
            <v>M2</v>
          </cell>
          <cell r="D8645">
            <v>81.5</v>
          </cell>
        </row>
        <row r="8646">
          <cell r="A8646">
            <v>92486</v>
          </cell>
          <cell r="B8646" t="str">
            <v>MONTAGEM E DESMONTAGEM DE FÔRMA DE LAJE MACIÇA COM ÁREA MÉDIA MAIOR QUE 20 M², PÉ-DIREITO SIMPLES, EM MADEIRA SERRADA, 4 UTILIZAÇÕES. AF_12/2015</v>
          </cell>
          <cell r="C8646" t="str">
            <v>M2</v>
          </cell>
          <cell r="D8646">
            <v>75.23</v>
          </cell>
        </row>
        <row r="8647">
          <cell r="A8647">
            <v>92487</v>
          </cell>
          <cell r="B8647" t="str">
            <v>MONTAGEM E DESMONTAGEM DE FÔRMA DE LAJE NERVURADA COM CUBETA E ASSOALHO COM ÁREA MÉDIA MENOR OU IGUAL A 20 M², PÉ-DIREITO DUPLO, EM CHAPA DE MADEIRA COMPENSADA RESINADA, 8 UTILIZAÇÕES. AF_12/2015</v>
          </cell>
          <cell r="C8647" t="str">
            <v>M2</v>
          </cell>
          <cell r="D8647">
            <v>68.680000000000007</v>
          </cell>
        </row>
        <row r="8648">
          <cell r="A8648">
            <v>92488</v>
          </cell>
          <cell r="B8648" t="str">
            <v>MONTAGEM E DESMONTAGEM DE FÔRMA DE LAJE NERVURADA COM CUBETA E ASSOALHO COM ÁREA MÉDIA MAIOR QUE 20 M², PÉ-DIREITO DUPLO, EM CHAPA DE MADEIRA COMPENSADA RESINADA, 8 UTILIZAÇÕES. AF_12/2015</v>
          </cell>
          <cell r="C8648" t="str">
            <v>M2</v>
          </cell>
          <cell r="D8648">
            <v>66.510000000000005</v>
          </cell>
        </row>
        <row r="8649">
          <cell r="A8649">
            <v>92489</v>
          </cell>
          <cell r="B8649" t="str">
            <v>MONTAGEM E DESMONTAGEM DE FÔRMA DE LAJE NERVURADA COM CUBETA E ASSOALHO COM ÁREA MÉDIA MENOR OU IGUAL A 20 M², PÉ-DIREITO SIMPLES, EM CHAPA DE MADEIRA COMPENSADA RESINADA, 8 UTILIZAÇÕES. AF_12/2015</v>
          </cell>
          <cell r="C8649" t="str">
            <v>M2</v>
          </cell>
          <cell r="D8649">
            <v>38.229999999999997</v>
          </cell>
        </row>
        <row r="8650">
          <cell r="A8650">
            <v>92490</v>
          </cell>
          <cell r="B8650" t="str">
            <v>MONTAGEM E DESMONTAGEM DE FÔRMA DE LAJE NERVURADA COM CUBETA E ASSOALHO COM ÁREA MÉDIA MAIOR QUE 20 M², PÉ-DIREITO SIMPLES, EM CHAPA DE MADEIRA COMPENSADA RESINADA, 8 UTILIZAÇÕES. AF_12/2015</v>
          </cell>
          <cell r="C8650" t="str">
            <v>M2</v>
          </cell>
          <cell r="D8650">
            <v>36.26</v>
          </cell>
        </row>
        <row r="8651">
          <cell r="A8651">
            <v>92491</v>
          </cell>
          <cell r="B8651" t="str">
            <v>MONTAGEM E DESMONTAGEM DE FÔRMA DE LAJE NERVURADA COM CUBETA E ASSOALHO COM ÁREA MÉDIA MENOR OU IGUAL A 20 M², PÉ-DIREITO DUPLO, EM CHAPA DE MADEIRA COMPENSADA RESINADA, 10 UTILIZAÇÕES. AF_12/2015</v>
          </cell>
          <cell r="C8651" t="str">
            <v>M2</v>
          </cell>
          <cell r="D8651">
            <v>66.44</v>
          </cell>
        </row>
        <row r="8652">
          <cell r="A8652">
            <v>92492</v>
          </cell>
          <cell r="B8652" t="str">
            <v>MONTAGEM E DESMONTAGEM DE FÔRMA DE LAJE NERVURADA COM CUBETA E ASSOALHO COM ÁREA MÉDIA MAIOR QUE 20 M², PÉ-DIREITO DUPLO, EM CHAPA DE MADEIRA COMPENSADA RESINADA, 10 UTILIZAÇÕES. AF_12/2015</v>
          </cell>
          <cell r="C8652" t="str">
            <v>M2</v>
          </cell>
          <cell r="D8652">
            <v>64.37</v>
          </cell>
        </row>
        <row r="8653">
          <cell r="A8653">
            <v>92493</v>
          </cell>
          <cell r="B8653" t="str">
            <v>MONTAGEM E DESMONTAGEM DE FÔRMA DE LAJE NERVURADA COM CUBETA E ASSOALHO COM ÁREA MÉDIA MENOR OU IGUAL A 20 M², PÉ-DIREITO SIMPLES, EM CHAPA DE MADEIRA COMPENSADA RESINADA, 10 UTILIZAÇÕES. AF_12/2015</v>
          </cell>
          <cell r="C8653" t="str">
            <v>M2</v>
          </cell>
          <cell r="D8653">
            <v>33.96</v>
          </cell>
        </row>
        <row r="8654">
          <cell r="A8654">
            <v>92494</v>
          </cell>
          <cell r="B8654" t="str">
            <v>MONTAGEM E DESMONTAGEM DE FÔRMA DE LAJE NERVURADA COM CUBETA E ASSOALHO COM ÁREA MÉDIA MAIOR QUE 20 M², PÉ-DIREITO SIMPLES, EM CHAPA DE MADEIRA COMPENSADA RESINADA, 10 UTILIZAÇÕES. AF_12/2015</v>
          </cell>
          <cell r="C8654" t="str">
            <v>M2</v>
          </cell>
          <cell r="D8654">
            <v>34.44</v>
          </cell>
        </row>
        <row r="8655">
          <cell r="A8655">
            <v>92495</v>
          </cell>
          <cell r="B8655" t="str">
            <v>MONTAGEM E DESMONTAGEM DE FÔRMA DE LAJE NERVURADA COM CUBETA E ASSOALHO COM ÁREA MÉDIA MENOR OU IGUAL A 20 M², PÉ-DIREITO DUPLO, EM CHAPA DE MADEIRA COMPENSADA RESINADA, 12 UTILIZAÇÕES. AF_12/2015</v>
          </cell>
          <cell r="C8655" t="str">
            <v>M2</v>
          </cell>
          <cell r="D8655">
            <v>64.89</v>
          </cell>
        </row>
        <row r="8656">
          <cell r="A8656">
            <v>92496</v>
          </cell>
          <cell r="B8656" t="str">
            <v>MONTAGEM E DESMONTAGEM DE FÔRMA DE LAJE NERVURADA COM CUBETA E ASSOALHO COM ÁREA MÉDIA MAIOR QUE 20 M², PÉ-DIREITO DUPLO, EM CHAPA DE MADEIRA COMPENSADA RESINADA, 12 UTILIZAÇÕES. AF_12/2015</v>
          </cell>
          <cell r="C8656" t="str">
            <v>M2</v>
          </cell>
          <cell r="D8656">
            <v>62.92</v>
          </cell>
        </row>
        <row r="8657">
          <cell r="A8657">
            <v>92497</v>
          </cell>
          <cell r="B8657" t="str">
            <v>MONTAGEM E DESMONTAGEM DE FÔRMA DE LAJE NERVURADA COM CUBETA E ASSOALHO COM ÁREA MÉDIA MENOR OU IGUAL A 20 M², PÉ-DIREITO SIMPLES, EM CHAPA DE MADEIRA COMPENSADA RESINADA, 12 UTILIZAÇÕES. AF_12/2015</v>
          </cell>
          <cell r="C8657" t="str">
            <v>M2</v>
          </cell>
          <cell r="D8657">
            <v>35.04</v>
          </cell>
        </row>
        <row r="8658">
          <cell r="A8658">
            <v>92498</v>
          </cell>
          <cell r="B8658" t="str">
            <v>MONTAGEM E DESMONTAGEM DE FÔRMA DE LAJE NERVURADA COM CUBETA E ASSOALHO COM ÁREA MÉDIA MAIOR QUE 20 M², PÉ-DIREITO SIMPLES, EM CHAPA DE MADEIRA COMPENSADA RESINADA, 12 UTILIZAÇÕES. AF_12/2015</v>
          </cell>
          <cell r="C8658" t="str">
            <v>M2</v>
          </cell>
          <cell r="D8658">
            <v>33.200000000000003</v>
          </cell>
        </row>
        <row r="8659">
          <cell r="A8659">
            <v>92499</v>
          </cell>
          <cell r="B8659" t="str">
            <v>MONTAGEM E DESMONTAGEM DE FÔRMA DE LAJE NERVURADA COM CUBETA E ASSOALHO COM ÁREA MÉDIA MENOR OU IGUAL A 20 M², PÉ-DIREITO DUPLO, EM CHAPA DE MADEIRA COMPENSADA RESINADA, 14 UTILIZAÇÕES. AF_12/2015</v>
          </cell>
          <cell r="C8659" t="str">
            <v>M2</v>
          </cell>
          <cell r="D8659">
            <v>64</v>
          </cell>
        </row>
        <row r="8660">
          <cell r="A8660">
            <v>92500</v>
          </cell>
          <cell r="B8660" t="str">
            <v>MONTAGEM E DESMONTAGEM DE FÔRMA DE LAJE NERVURADA COM CUBETA E ASSOALHO COM ÁREA MÉDIA MAIOR QUE 20 M², PÉ-DIREITO DUPLO, EM CHAPA DE MADEIRA COMPENSADA RESINADA, 14 UTILIZAÇÕES. AF_12/2015</v>
          </cell>
          <cell r="C8660" t="str">
            <v>M2</v>
          </cell>
          <cell r="D8660">
            <v>62.08</v>
          </cell>
        </row>
        <row r="8661">
          <cell r="A8661">
            <v>92501</v>
          </cell>
          <cell r="B8661" t="str">
            <v>MONTAGEM E DESMONTAGEM DE FÔRMA DE LAJE NERVURADA COM CUBETA E ASSOALHO COM ÁREA MÉDIA MENOR OU IGUAL A 20 M², PÉ-DIREITO SIMPLES, EM CHAPA DE MADEIRA COMPENSADA RESINADA, 14 UTILIZAÇÕES. AF_12/2015</v>
          </cell>
          <cell r="C8661" t="str">
            <v>M2</v>
          </cell>
          <cell r="D8661">
            <v>34.299999999999997</v>
          </cell>
        </row>
        <row r="8662">
          <cell r="A8662">
            <v>92502</v>
          </cell>
          <cell r="B8662" t="str">
            <v>MONTAGEM E DESMONTAGEM DE FÔRMA DE LAJE NERVURADA COM CUBETA E ASSOALHO COM ÁREA MÉDIA MAIOR QUE 20 M², PÉ-DIREITO SIMPLES, EM CHAPA DE MADEIRA COMPENSADA RESINADA, 14 UTILIZAÇÕES. AF_12/2015</v>
          </cell>
          <cell r="C8662" t="str">
            <v>M2</v>
          </cell>
          <cell r="D8662">
            <v>32.51</v>
          </cell>
        </row>
        <row r="8663">
          <cell r="A8663">
            <v>92503</v>
          </cell>
          <cell r="B8663" t="str">
            <v>MONTAGEM E DESMONTAGEM DE FÔRMA DE LAJE NERVURADA COM CUBETA E ASSOALHO COM ÁREA MÉDIA MENOR OU IGUAL A 20 M², PÉ-DIREITO DUPLO, EM CHAPA DE MADEIRA COMPENSADA RESINADA, 18 UTILIZAÇÕES. AF_12/2015</v>
          </cell>
          <cell r="C8663" t="str">
            <v>M2</v>
          </cell>
          <cell r="D8663">
            <v>62.53</v>
          </cell>
        </row>
        <row r="8664">
          <cell r="A8664">
            <v>92504</v>
          </cell>
          <cell r="B8664" t="str">
            <v>MONTAGEM E DESMONTAGEM DE FÔRMA DE LAJE NERVURADA COM CUBETA E ASSOALHO COM ÁREA MÉDIA MAIOR QUE 20 M², PÉ-DIREITO DUPLO, EM CHAPA DE MADEIRA COMPENSADA RESINADA, 18 UTILIZAÇÕES. AF_12/2015</v>
          </cell>
          <cell r="C8664" t="str">
            <v>M2</v>
          </cell>
          <cell r="D8664">
            <v>37.119999999999997</v>
          </cell>
        </row>
        <row r="8665">
          <cell r="A8665">
            <v>92505</v>
          </cell>
          <cell r="B8665" t="str">
            <v>MONTAGEM E DESMONTAGEM DE FÔRMA DE LAJE NERVURADA COM CUBETA E ASSOALHO COM ÁREA MÉDIA MENOR OU IGUAL A 20 M², PÉ-DIREITO SIMPLES, EM CHAPA DE MADEIRA COMPENSADA RESINADA, 18 UTILIZAÇÕES. AF_12/2015</v>
          </cell>
          <cell r="C8665" t="str">
            <v>M2</v>
          </cell>
          <cell r="D8665">
            <v>33.04</v>
          </cell>
        </row>
        <row r="8666">
          <cell r="A8666">
            <v>92506</v>
          </cell>
          <cell r="B8666" t="str">
            <v>MONTAGEM E DESMONTAGEM DE FÔRMA DE LAJE NERVURADA COM CUBETA E ASSOALHO COM ÁREA MÉDIA MAIOR QUE 20 M², PÉ-DIREITO SIMPLES, EM CHAPA DE MADEIRA COMPENSADA RESINADA, 18 UTILIZAÇÕES. AF_12/2015</v>
          </cell>
          <cell r="C8666" t="str">
            <v>M2</v>
          </cell>
          <cell r="D8666">
            <v>31.32</v>
          </cell>
        </row>
        <row r="8667">
          <cell r="A8667">
            <v>92507</v>
          </cell>
          <cell r="B8667" t="str">
            <v>MONTAGEM E DESMONTAGEM DE FÔRMA DE LAJE MACIÇA COM ÁREA MÉDIA MENOR OU IGUAL A 20 M², PÉ-DIREITO DUPLO, EM CHAPA DE MADEIRA COMPENSADA RESINADA, 2 UTILIZAÇÕES. AF_12/2015</v>
          </cell>
          <cell r="C8667" t="str">
            <v>M2</v>
          </cell>
          <cell r="D8667">
            <v>60.11</v>
          </cell>
        </row>
        <row r="8668">
          <cell r="A8668">
            <v>92508</v>
          </cell>
          <cell r="B8668" t="str">
            <v>MONTAGEM E DESMONTAGEM DE FÔRMA DE LAJE MACIÇA COM ÁREA MÉDIA MAIOR QUE 20 M², PÉ-DIREITO DUPLO, EM CHAPA DE MADEIRA COMPENSADA RESINADA, 2 UTILIZAÇÕES. AF_12/2015</v>
          </cell>
          <cell r="C8668" t="str">
            <v>M2</v>
          </cell>
          <cell r="D8668">
            <v>58.38</v>
          </cell>
        </row>
        <row r="8669">
          <cell r="A8669">
            <v>92509</v>
          </cell>
          <cell r="B8669" t="str">
            <v>MONTAGEM E DESMONTAGEM DE FÔRMA DE LAJE MACIÇA COM ÁREA MÉDIA MENOR OU IGUAL A 20 M², PÉ-DIREITO SIMPLES, EM CHAPA DE MADEIRA COMPENSADA RESINADA, 2 UTILIZAÇÕES. AF_12/2015</v>
          </cell>
          <cell r="C8669" t="str">
            <v>M2</v>
          </cell>
          <cell r="D8669">
            <v>33.630000000000003</v>
          </cell>
        </row>
        <row r="8670">
          <cell r="A8670">
            <v>92510</v>
          </cell>
          <cell r="B8670" t="str">
            <v>MONTAGEM E DESMONTAGEM DE FÔRMA DE LAJE MACIÇA COM ÁREA MÉDIA MAIOR QUE 20 M², PÉ-DIREITO SIMPLES, EM CHAPA DE MADEIRA COMPENSADA RESINADA, 2 UTILIZAÇÕES. AF_12/2015</v>
          </cell>
          <cell r="C8670" t="str">
            <v>M2</v>
          </cell>
          <cell r="D8670">
            <v>32.04</v>
          </cell>
        </row>
        <row r="8671">
          <cell r="A8671">
            <v>92511</v>
          </cell>
          <cell r="B8671" t="str">
            <v>MONTAGEM E DESMONTAGEM DE FÔRMA DE LAJE MACIÇA COM ÁREA MÉDIA MENOR OU IGUAL A 20 M², PÉ-DIREITO DUPLO, EM CHAPA DE MADEIRA COMPENSADA RESINADA, 4 UTILIZAÇÕES. AF_12/2015</v>
          </cell>
          <cell r="C8671" t="str">
            <v>M2</v>
          </cell>
          <cell r="D8671">
            <v>56.16</v>
          </cell>
        </row>
        <row r="8672">
          <cell r="A8672">
            <v>92512</v>
          </cell>
          <cell r="B8672" t="str">
            <v>MONTAGEM E DESMONTAGEM DE FÔRMA DE LAJE MACIÇA COM ÁREA MÉDIA MAIOR QUE 20 M², PÉ-DIREITO DUPLO, EM CHAPA DE MADEIRA COMPENSADA RESINADA, 4 UTILIZAÇÕES. AF_12/2015</v>
          </cell>
          <cell r="C8672" t="str">
            <v>M2</v>
          </cell>
          <cell r="D8672">
            <v>54.83</v>
          </cell>
        </row>
        <row r="8673">
          <cell r="A8673">
            <v>92513</v>
          </cell>
          <cell r="B8673" t="str">
            <v>MONTAGEM E DESMONTAGEM DE FÔRMA DE LAJE MACIÇA COM ÁREA MÉDIA MENOR OU IGUAL A 20 M², PÉ-DIREITO SIMPLES, EM CHAPA DE MADEIRA COMPENSADA RESINADA, 4 UTILIZAÇÕES. AF_12/2015</v>
          </cell>
          <cell r="C8673" t="str">
            <v>M2</v>
          </cell>
          <cell r="D8673">
            <v>24.96</v>
          </cell>
        </row>
        <row r="8674">
          <cell r="A8674">
            <v>92514</v>
          </cell>
          <cell r="B8674" t="str">
            <v>MONTAGEM E DESMONTAGEM DE FÔRMA DE LAJE MACIÇA COM ÁREA MÉDIA MAIOR QUE 20 M², PÉ-DIREITO SIMPLES, EM CHAPA DE MADEIRA COMPENSADA RESINADA, 4 UTILIZAÇÕES. AF_12/2015</v>
          </cell>
          <cell r="C8674" t="str">
            <v>M2</v>
          </cell>
          <cell r="D8674">
            <v>23.74</v>
          </cell>
        </row>
        <row r="8675">
          <cell r="A8675">
            <v>92515</v>
          </cell>
          <cell r="B8675" t="str">
            <v>MONTAGEM E DESMONTAGEM DE FÔRMA DE LAJE MACIÇA COM ÁREA MÉDIA MAIOR QUE 20 M², PÉ-DIREITO DUPLO, EM CHAPA DE MADEIRA COMPENSADA RESINADA, 6 UTILIZAÇÕES. AF_12/2015</v>
          </cell>
          <cell r="C8675" t="str">
            <v>M2</v>
          </cell>
          <cell r="D8675">
            <v>51.01</v>
          </cell>
        </row>
        <row r="8676">
          <cell r="A8676">
            <v>92516</v>
          </cell>
          <cell r="B8676" t="str">
            <v>MONTAGEM E DESMONTAGEM DE FÔRMA DE LAJE MACIÇA COM ÁREA MÉDIA MENOR OU IGUAL A 20 M², PÉ-DIREITO DUPLO, EM CHAPA DE MADEIRA COMPENSADA RESINADA, 6 UTILIZAÇÕES. AF_12/2015</v>
          </cell>
          <cell r="C8676" t="str">
            <v>M2</v>
          </cell>
          <cell r="D8676">
            <v>49.87</v>
          </cell>
        </row>
        <row r="8677">
          <cell r="A8677">
            <v>92517</v>
          </cell>
          <cell r="B8677" t="str">
            <v>MONTAGEM E DESMONTAGEM DE FÔRMA DE LAJE MACIÇA COM ÁREA MÉDIA MENOR OU IGUAL A 20 M², PÉ-DIREITO SIMPLES, EM CHAPA DE MADEIRA COMPENSADA RESINADA, 6 UTILIZAÇÕES. AF_12/2015</v>
          </cell>
          <cell r="C8677" t="str">
            <v>M2</v>
          </cell>
          <cell r="D8677">
            <v>20.86</v>
          </cell>
        </row>
        <row r="8678">
          <cell r="A8678">
            <v>92518</v>
          </cell>
          <cell r="B8678" t="str">
            <v>MONTAGEM E DESMONTAGEM DE FÔRMA DE LAJE MACIÇA COM ÁREA MÉDIA MAIOR QUE 20 M², PÉ-DIREITO SIMPLES, EM CHAPA DE MADEIRA COMPENSADA RESINADA, 6 UTILIZAÇÕES. AF_12/2015</v>
          </cell>
          <cell r="C8678" t="str">
            <v>M2</v>
          </cell>
          <cell r="D8678">
            <v>19.79</v>
          </cell>
        </row>
        <row r="8679">
          <cell r="A8679">
            <v>92519</v>
          </cell>
          <cell r="B8679" t="str">
            <v>MONTAGEM E DESMONTAGEM DE FÔRMA DE LAJE MACIÇA COM ÁREA MÉDIA MENOR OU IGUAL A 20 M², PÉ-DIREITO DUPLO, EM CHAPA DE MADEIRA COMPENSADA RESINADA, 8 UTILIZAÇÕES. AF_12/2015</v>
          </cell>
          <cell r="C8679" t="str">
            <v>M2</v>
          </cell>
          <cell r="D8679">
            <v>48.39</v>
          </cell>
        </row>
        <row r="8680">
          <cell r="A8680">
            <v>92520</v>
          </cell>
          <cell r="B8680" t="str">
            <v>MONTAGEM E DESMONTAGEM DE FÔRMA DE LAJE MACIÇA COM ÁREA MÉDIA MAIOR QUE 20 M², PÉ-DIREITO DUPLO, EM CHAPA DE MADEIRA COMPENSADA RESINADA, 8 UTILIZAÇÕES. AF_12/2015</v>
          </cell>
          <cell r="C8680" t="str">
            <v>M2</v>
          </cell>
          <cell r="D8680">
            <v>47.33</v>
          </cell>
        </row>
        <row r="8681">
          <cell r="A8681">
            <v>92521</v>
          </cell>
          <cell r="B8681" t="str">
            <v>MONTAGEM E DESMONTAGEM DE FÔRMA DE LAJE MACIÇA COM ÁREA MÉDIA MENOR OU IGUAL A 20 M², PÉ-DIREITO SIMPLES, EM CHAPA DE MADEIRA COMPENSADA RESINADA, 8 UTILIZAÇÕES. AF_12/2015</v>
          </cell>
          <cell r="C8681" t="str">
            <v>M2</v>
          </cell>
          <cell r="D8681">
            <v>18.739999999999998</v>
          </cell>
        </row>
        <row r="8682">
          <cell r="A8682">
            <v>92522</v>
          </cell>
          <cell r="B8682" t="str">
            <v>MONTAGEM E DESMONTAGEM DE FÔRMA DE LAJE MACIÇA COM ÁREA MÉDIA MAIOR QUE 20 M², PÉ-DIREITO SIMPLES, EM CHAPA DE MADEIRA COMPENSADA RESINADA, 8 UTILIZAÇÕES. AF_12/2015</v>
          </cell>
          <cell r="C8682" t="str">
            <v>M2</v>
          </cell>
          <cell r="D8682">
            <v>17.739999999999998</v>
          </cell>
        </row>
        <row r="8683">
          <cell r="A8683">
            <v>92523</v>
          </cell>
          <cell r="B8683" t="str">
            <v>MONTAGEM E DESMONTAGEM DE FÔRMA DE LAJE MACIÇA COM ÁREA MÉDIA MENOR OU IGUAL A 20 M², PÉ-DIREITO DUPLO, EM CHAPA DE MADEIRA COMPENSADA PLASTIFICADA, 10 UTILIZAÇÕES. AF_12/2015</v>
          </cell>
          <cell r="C8683" t="str">
            <v>M2</v>
          </cell>
          <cell r="D8683">
            <v>47.49</v>
          </cell>
        </row>
        <row r="8684">
          <cell r="A8684">
            <v>92524</v>
          </cell>
          <cell r="B8684" t="str">
            <v>MONTAGEM E DESMONTAGEM DE FÔRMA DE LAJE MACIÇA COM ÁREA MÉDIA MAIOR QUE 20 M², PÉ-DIREITO DUPLO, EM CHAPA DE MADEIRA COMPENSADA PLASTIFICADA, 10 UTILIZAÇÕES. AF_12/2015</v>
          </cell>
          <cell r="C8684" t="str">
            <v>M2</v>
          </cell>
          <cell r="D8684">
            <v>46.49</v>
          </cell>
        </row>
        <row r="8685">
          <cell r="A8685">
            <v>92525</v>
          </cell>
          <cell r="B8685" t="str">
            <v>MONTAGEM E DESMONTAGEM DE FÔRMA DE LAJE MACIÇA COM ÁREA MÉDIA MENOR OU IGUAL A 20 M², PÉ-DIREITO SIMPLES, EM CHAPA DE MADEIRA COMPENSADA PLASTIFICADA, 10 UTILIZAÇÕES. AF_12/2015</v>
          </cell>
          <cell r="C8685" t="str">
            <v>M2</v>
          </cell>
          <cell r="D8685">
            <v>18.149999999999999</v>
          </cell>
        </row>
        <row r="8686">
          <cell r="A8686">
            <v>92526</v>
          </cell>
          <cell r="B8686" t="str">
            <v>MONTAGEM E DESMONTAGEM DE FÔRMA DE LAJE MACIÇA COM ÁREA MÉDIA MAIOR QUE 20 M², PÉ-DIREITO SIMPLES, EM CHAPA DE MADEIRA COMPENSADA PLASTIFICADA, 10 UTILIZAÇÕES. AF_12/2015</v>
          </cell>
          <cell r="C8686" t="str">
            <v>M2</v>
          </cell>
          <cell r="D8686">
            <v>17.2</v>
          </cell>
        </row>
        <row r="8687">
          <cell r="A8687">
            <v>92527</v>
          </cell>
          <cell r="B8687" t="str">
            <v>MONTAGEM E DESMONTAGEM DE FÔRMA DE LAJE MACIÇA COM ÁREA MÉDIA MENOR OU IGUAL A 20 M², PÉ-DIREITO DUPLO, EM CHAPA DE MADEIRA COMPENSADA PLASTIFICADA, 12 UTILIZAÇÕES. AF_12/2015</v>
          </cell>
          <cell r="C8687" t="str">
            <v>M2</v>
          </cell>
          <cell r="D8687">
            <v>46.46</v>
          </cell>
        </row>
        <row r="8688">
          <cell r="A8688">
            <v>92528</v>
          </cell>
          <cell r="B8688" t="str">
            <v>MONTAGEM E DESMONTAGEM DE FÔRMA DE LAJE MACIÇA COM ÁREA MÉDIA MAIOR QUE 20 M², PÉ-DIREITO DUPLO, EM CHAPA DE MADEIRA COMPENSADA PLASTIFICADA, 12 UTILIZAÇÕES. AF_12/2015</v>
          </cell>
          <cell r="C8688" t="str">
            <v>M2</v>
          </cell>
          <cell r="D8688">
            <v>45.48</v>
          </cell>
        </row>
        <row r="8689">
          <cell r="A8689">
            <v>92529</v>
          </cell>
          <cell r="B8689" t="str">
            <v>MONTAGEM E DESMONTAGEM DE FÔRMA DE LAJE MACIÇA COM ÁREA MÉDIA MENOR OU IGUAL A 20 M², PÉ-DIREITO SIMPLES, EM CHAPA DE MADEIRA COMPENSADA PLASTIFICADA, 12 UTILIZAÇÕES. AF_12/2015</v>
          </cell>
          <cell r="C8689" t="str">
            <v>M2</v>
          </cell>
          <cell r="D8689">
            <v>17.3</v>
          </cell>
        </row>
        <row r="8690">
          <cell r="A8690">
            <v>92530</v>
          </cell>
          <cell r="B8690" t="str">
            <v>MONTAGEM E DESMONTAGEM DE FÔRMA DE LAJE MACIÇA COM ÁREA MÉDIA MAIOR QUE 20 M², PÉ-DIREITO SIMPLES, EM CHAPA DE MADEIRA COMPENSADA PLASTIFICADA, 12 UTILIZAÇÕES. AF_12/2015</v>
          </cell>
          <cell r="C8690" t="str">
            <v>M2</v>
          </cell>
          <cell r="D8690">
            <v>16.38</v>
          </cell>
        </row>
        <row r="8691">
          <cell r="A8691">
            <v>92531</v>
          </cell>
          <cell r="B8691" t="str">
            <v>MONTAGEM E DESMONTAGEM DE FÔRMA DE LAJE MACIÇA COM ÁREA MÉDIA MENOR OU IGUAL A 20 M², PÉ-DIREITO DUPLO, EM CHAPA DE MADEIRA COMPENSADA PLASTIFICADA, 14 UTILIZAÇÕES. AF_12/2015</v>
          </cell>
          <cell r="C8691" t="str">
            <v>M2</v>
          </cell>
          <cell r="D8691">
            <v>45.67</v>
          </cell>
        </row>
        <row r="8692">
          <cell r="A8692">
            <v>92532</v>
          </cell>
          <cell r="B8692" t="str">
            <v>MONTAGEM E DESMONTAGEM DE FÔRMA DE LAJE MACIÇA COM ÁREA MÉDIA MAIOR QUE 20 M², PÉ-DIREITO DUPLO, EM CHAPA DE MADEIRA COMPENSADA PLASTIFICADA, 14 UTILIZAÇÕES. AF_12/2015</v>
          </cell>
          <cell r="C8692" t="str">
            <v>M2</v>
          </cell>
          <cell r="D8692">
            <v>44.71</v>
          </cell>
        </row>
        <row r="8693">
          <cell r="A8693">
            <v>92533</v>
          </cell>
          <cell r="B8693" t="str">
            <v>MONTAGEM E DESMONTAGEM DE FÔRMA DE LAJE MACIÇA COM ÁREA MÉDIA MENOR OU IGUAL A 20 M², PÉ-DIREITO SIMPLES, EM CHAPA DE MADEIRA COMPENSADA PLASTIFICADA, 14 UTILIZAÇÕES. AF_12/2015</v>
          </cell>
          <cell r="C8693" t="str">
            <v>M2</v>
          </cell>
          <cell r="D8693">
            <v>16.66</v>
          </cell>
        </row>
        <row r="8694">
          <cell r="A8694">
            <v>92534</v>
          </cell>
          <cell r="B8694" t="str">
            <v>MONTAGEM E DESMONTAGEM DE FÔRMA DE LAJE MACIÇA COM ÁREA MÉDIA MAIOR QUE 20 M², PÉ-DIREITO SIMPLES, EM CHAPA DE MADEIRA COMPENSADA PLASTIFICADA, 14 UTILIZAÇÕES. AF_12/2015</v>
          </cell>
          <cell r="C8694" t="str">
            <v>M2</v>
          </cell>
          <cell r="D8694">
            <v>15.8</v>
          </cell>
        </row>
        <row r="8695">
          <cell r="A8695">
            <v>92535</v>
          </cell>
          <cell r="B8695" t="str">
            <v>MONTAGEM E DESMONTAGEM DE FÔRMA DE LAJE MACIÇA COM ÁREA MÉDIA MENOR OU IGUAL A 20 M², PÉ-DIREITO DUPLO, EM CHAPA DE MADEIRA COMPENSADA PLASTIFICADA, 18 UTILIZAÇÕES. AF_12/2015</v>
          </cell>
          <cell r="C8695" t="str">
            <v>M2</v>
          </cell>
          <cell r="D8695">
            <v>44.27</v>
          </cell>
        </row>
        <row r="8696">
          <cell r="A8696">
            <v>92536</v>
          </cell>
          <cell r="B8696" t="str">
            <v>MONTAGEM E DESMONTAGEM DE FÔRMA DE LAJE MACIÇA COM ÁREA MÉDIA MAIOR QUE 20 M², PÉ-DIREITO DUPLO, EM CHAPA DE MADEIRA COMPENSADA PLASTIFICADA, 18 UTILIZAÇÕES. AF_12/2015</v>
          </cell>
          <cell r="C8696" t="str">
            <v>M2</v>
          </cell>
          <cell r="D8696">
            <v>43.36</v>
          </cell>
        </row>
        <row r="8697">
          <cell r="A8697">
            <v>92537</v>
          </cell>
          <cell r="B8697" t="str">
            <v>MONTAGEM E DESMONTAGEM DE FÔRMA DE LAJE MACIÇA COM ÁREA MÉDIA MENOR OU IGUAL A 20 M², PÉ-DIREITO SIMPLES, EM CHAPA DE MADEIRA COMPENSADA PLASTIFICADA, 18 UTILIZAÇÕES. AF_12/2015</v>
          </cell>
          <cell r="C8697" t="str">
            <v>M2</v>
          </cell>
          <cell r="D8697">
            <v>15.46</v>
          </cell>
        </row>
        <row r="8698">
          <cell r="A8698">
            <v>92538</v>
          </cell>
          <cell r="B8698" t="str">
            <v>MONTAGEM E DESMONTAGEM DE FÔRMA DE LAJE MACIÇA COM ÁREA MÉDIA MAIOR QUE 20 M², PÉ-DIREITO SIMPLES, EM CHAPA DE MADEIRA COMPENSADA PLASTIFICADA, 18 UTILIZAÇÕES. AF_12/2015</v>
          </cell>
          <cell r="C8698" t="str">
            <v>M2</v>
          </cell>
          <cell r="D8698">
            <v>14.6</v>
          </cell>
        </row>
        <row r="8699">
          <cell r="A8699">
            <v>92539</v>
          </cell>
          <cell r="B8699" t="str">
            <v>TRAMA DE MADEIRA COMPOSTA POR RIPAS, CAIBROS E TERÇAS PARA TELHADOS DE ATÉ 2 ÁGUAS PARA TELHA DE ENCAIXE DE CERÂMICA OU DE CONCRETO, INCLUSO TRANSPORTE VERTICAL. AF_12/2015</v>
          </cell>
          <cell r="C8699" t="str">
            <v>M2</v>
          </cell>
          <cell r="D8699">
            <v>33.68</v>
          </cell>
        </row>
        <row r="8700">
          <cell r="A8700">
            <v>92540</v>
          </cell>
          <cell r="B8700" t="str">
            <v>TRAMA DE MADEIRA COMPOSTA POR RIPAS, CAIBROS E TERÇAS PARA TELHADOS DE MAIS QUE 2 ÁGUAS PARA TELHA DE ENCAIXE DE CERÂMICA OU DE CONCRETO, INCLUSO TRANSPORTE VERTICAL. AF_12/2015</v>
          </cell>
          <cell r="C8700" t="str">
            <v>M2</v>
          </cell>
          <cell r="D8700">
            <v>39.65</v>
          </cell>
        </row>
        <row r="8701">
          <cell r="A8701">
            <v>92541</v>
          </cell>
          <cell r="B8701" t="str">
            <v>TRAMA DE MADEIRA COMPOSTA POR RIPAS, CAIBROS E TERÇAS PARA TELHADOS DE ATÉ 2 ÁGUAS PARA TELHA CERÂMICA CAPA-CANAL, INCLUSO TRANSPORTE VERTICAL. AF_12/2015</v>
          </cell>
          <cell r="C8701" t="str">
            <v>M2</v>
          </cell>
          <cell r="D8701">
            <v>36.57</v>
          </cell>
        </row>
        <row r="8702">
          <cell r="A8702">
            <v>92542</v>
          </cell>
          <cell r="B8702" t="str">
            <v>TRAMA DE MADEIRA COMPOSTA POR RIPAS, CAIBROS E TERÇAS PARA TELHADOS DE MAIS QUE 2 ÁGUAS PARA TELHA CERÂMICA CAPA-CANAL, INCLUSO TRANSPORTE VERTICAL. AF_12/2015</v>
          </cell>
          <cell r="C8702" t="str">
            <v>M2</v>
          </cell>
          <cell r="D8702">
            <v>45.76</v>
          </cell>
        </row>
        <row r="8703">
          <cell r="A8703">
            <v>92543</v>
          </cell>
          <cell r="B8703" t="str">
            <v>TRAMA DE MADEIRA COMPOSTA POR TERÇAS PARA TELHADOS DE ATÉ 2 ÁGUAS PARA TELHA ONDULADA DE FIBROCIMENTO, METÁLICA, PLÁSTICA OU TERMOACÚSTICA, INCLUSO TRANSPORTE VERTICAL. AF_12/2015</v>
          </cell>
          <cell r="C8703" t="str">
            <v>M2</v>
          </cell>
          <cell r="D8703">
            <v>9.5500000000000007</v>
          </cell>
        </row>
        <row r="8704">
          <cell r="A8704">
            <v>92544</v>
          </cell>
          <cell r="B8704" t="str">
            <v>TRAMA DE MADEIRA COMPOSTA POR TERÇAS PARA TELHADOS DE ATÉ 2 ÁGUAS PARA TELHA ESTRUTURAL DE FIBROCIMENTO, INCLUSO TRANSPORTE VERTICAL. AF_12/2015</v>
          </cell>
          <cell r="C8704" t="str">
            <v>M2</v>
          </cell>
          <cell r="D8704">
            <v>8.0500000000000007</v>
          </cell>
        </row>
        <row r="8705">
          <cell r="A8705">
            <v>92545</v>
          </cell>
          <cell r="B8705" t="str">
            <v>FABRICAÇÃO E INSTALAÇÃO DE TESOURA INTEIRA EM MADEIRA NÃO APARELHADA, VÃO DE 3 M, PARA TELHA CERÂMICA OU DE CONCRETO, INCLUSO IÇAMENTO. AF_12/2015</v>
          </cell>
          <cell r="C8705" t="str">
            <v>UN</v>
          </cell>
          <cell r="D8705">
            <v>489.07</v>
          </cell>
        </row>
        <row r="8706">
          <cell r="A8706">
            <v>92546</v>
          </cell>
          <cell r="B8706" t="str">
            <v>FABRICAÇÃO E INSTALAÇÃO DE TESOURA INTEIRA EM MADEIRA NÃO APARELHADA, VÃO DE 4 M, PARA TELHA CERÂMICA OU DE CONCRETO, INCLUSO IÇAMENTO. AF_12/2015</v>
          </cell>
          <cell r="C8706" t="str">
            <v>UN</v>
          </cell>
          <cell r="D8706">
            <v>604.20000000000005</v>
          </cell>
        </row>
        <row r="8707">
          <cell r="A8707">
            <v>92547</v>
          </cell>
          <cell r="B8707" t="str">
            <v>FABRICAÇÃO E INSTALAÇÃO DE TESOURA INTEIRA EM MADEIRA NÃO APARELHADA, VÃO DE 5 M, PARA TELHA CERÂMICA OU DE CONCRETO, INCLUSO IÇAMENTO. AF_12/2015</v>
          </cell>
          <cell r="C8707" t="str">
            <v>UN</v>
          </cell>
          <cell r="D8707">
            <v>629.66999999999996</v>
          </cell>
        </row>
        <row r="8708">
          <cell r="A8708">
            <v>92548</v>
          </cell>
          <cell r="B8708" t="str">
            <v>FABRICAÇÃO E INSTALAÇÃO DE TESOURA INTEIRA EM MADEIRA NÃO APARELHADA, VÃO DE 6 M, PARA TELHA CERÂMICA OU DE CONCRETO, INCLUSO IÇAMENTO. AF_12/2015</v>
          </cell>
          <cell r="C8708" t="str">
            <v>UN</v>
          </cell>
          <cell r="D8708">
            <v>698.58</v>
          </cell>
        </row>
        <row r="8709">
          <cell r="A8709">
            <v>92549</v>
          </cell>
          <cell r="B8709" t="str">
            <v>FABRICAÇÃO E INSTALAÇÃO DE TESOURA INTEIRA EM MADEIRA NÃO APARELHADA, VÃO DE 7 M, PARA TELHA CERÂMICA OU DE CONCRETO, INCLUSO IÇAMENTO. AF_12/2015</v>
          </cell>
          <cell r="C8709" t="str">
            <v>UN</v>
          </cell>
          <cell r="D8709">
            <v>900.79</v>
          </cell>
        </row>
        <row r="8710">
          <cell r="A8710">
            <v>92550</v>
          </cell>
          <cell r="B8710" t="str">
            <v>FABRICAÇÃO E INSTALAÇÃO DE TESOURA INTEIRA EM MADEIRA NÃO APARELHADA, VÃO DE 8 M, PARA TELHA CERÂMICA OU DE CONCRETO, INCLUSO IÇAMENTO. AF_12/2015</v>
          </cell>
          <cell r="C8710" t="str">
            <v>UN</v>
          </cell>
          <cell r="D8710">
            <v>1083.78</v>
          </cell>
        </row>
        <row r="8711">
          <cell r="A8711">
            <v>92551</v>
          </cell>
          <cell r="B8711" t="str">
            <v>FABRICAÇÃO E INSTALAÇÃO DE TESOURA INTEIRA EM MADEIRA NÃO APARELHADA, VÃO DE 9 M, PARA TELHA CERÂMICA OU DE CONCRETO, INCLUSO IÇAMENTO. AF_12/2015</v>
          </cell>
          <cell r="C8711" t="str">
            <v>UN</v>
          </cell>
          <cell r="D8711">
            <v>1117.3800000000001</v>
          </cell>
        </row>
        <row r="8712">
          <cell r="A8712">
            <v>92552</v>
          </cell>
          <cell r="B8712" t="str">
            <v>FABRICAÇÃO E INSTALAÇÃO DE TESOURA INTEIRA EM MADEIRA NÃO APARELHADA, VÃO DE 10 M, PARA TELHA CERÂMICA OU DE CONCRETO, INCLUSO IÇAMENTO. AF_12/2015</v>
          </cell>
          <cell r="C8712" t="str">
            <v>UN</v>
          </cell>
          <cell r="D8712">
            <v>1219.8699999999999</v>
          </cell>
        </row>
        <row r="8713">
          <cell r="A8713">
            <v>92553</v>
          </cell>
          <cell r="B8713" t="str">
            <v>FABRICAÇÃO E INSTALAÇÃO DE TESOURA INTEIRA EM MADEIRA NÃO APARELHADA, VÃO DE 11 M, PARA TELHA CERÂMICA OU DE CONCRETO, INCLUSO IÇAMENTO. AF_12/2015</v>
          </cell>
          <cell r="C8713" t="str">
            <v>UN</v>
          </cell>
          <cell r="D8713">
            <v>1426.02</v>
          </cell>
        </row>
        <row r="8714">
          <cell r="A8714">
            <v>92554</v>
          </cell>
          <cell r="B8714" t="str">
            <v>FABRICAÇÃO E INSTALAÇÃO DE TESOURA INTEIRA EM MADEIRA NÃO APARELHADA, VÃO DE 12 M, PARA TELHA CERÂMICA OU DE CONCRETO, INCLUSO IÇAMENTO. AF_12/2015</v>
          </cell>
          <cell r="C8714" t="str">
            <v>UN</v>
          </cell>
          <cell r="D8714">
            <v>1464.19</v>
          </cell>
        </row>
        <row r="8715">
          <cell r="A8715">
            <v>92555</v>
          </cell>
          <cell r="B8715" t="str">
            <v>FABRICAÇÃO E INSTALAÇÃO DE TESOURA INTEIRA EM MADEIRA NÃO APARELHADA, VÃO DE 3 M, PARA TELHA ONDULADA DE FIBROCIMENTO, METÁLICA, PLÁSTICA OU TERMOACÚSTICA, INCLUSO IÇAMENTO. AF_12/2015</v>
          </cell>
          <cell r="C8715" t="str">
            <v>UN</v>
          </cell>
          <cell r="D8715">
            <v>484.12</v>
          </cell>
        </row>
        <row r="8716">
          <cell r="A8716">
            <v>92556</v>
          </cell>
          <cell r="B8716" t="str">
            <v>FABRICAÇÃO E INSTALAÇÃO DE TESOURA INTEIRA EM MADEIRA NÃO APARELHADA, VÃO DE 4 M, PARA TELHA ONDULADA DE FIBROCIMENTO, METÁLICA, PLÁSTICA OU TERMOACÚSTICA, INCLUSO IÇAMENTO. AF_12/2015</v>
          </cell>
          <cell r="C8716" t="str">
            <v>UN</v>
          </cell>
          <cell r="D8716">
            <v>596.03</v>
          </cell>
        </row>
        <row r="8717">
          <cell r="A8717">
            <v>92557</v>
          </cell>
          <cell r="B8717" t="str">
            <v>FABRICAÇÃO E INSTALAÇÃO DE TESOURA INTEIRA EM MADEIRA NÃO APARELHADA, VÃO DE 5 M, PARA TELHA ONDULADA DE FIBROCIMENTO, METÁLICA, PLÁSTICA OU TERMOACÚSTICA, INCLUSO IÇAMENTO. AF_12/2015</v>
          </cell>
          <cell r="C8717" t="str">
            <v>UN</v>
          </cell>
          <cell r="D8717">
            <v>621.49</v>
          </cell>
        </row>
        <row r="8718">
          <cell r="A8718">
            <v>92558</v>
          </cell>
          <cell r="B8718" t="str">
            <v>FABRICAÇÃO E INSTALAÇÃO DE TESOURA INTEIRA EM MADEIRA NÃO APARELHADA, VÃO DE 6 M, PARA TELHA ONDULADA DE FIBROCIMENTO, METÁLICA, PLÁSTICA OU TERMOACÚSTICA, INCLUSO IÇAMENTO. AF_12/2015</v>
          </cell>
          <cell r="C8718" t="str">
            <v>UN</v>
          </cell>
          <cell r="D8718">
            <v>696.07</v>
          </cell>
        </row>
        <row r="8719">
          <cell r="A8719">
            <v>92559</v>
          </cell>
          <cell r="B8719" t="str">
            <v>FABRICAÇÃO E INSTALAÇÃO DE TESOURA INTEIRA EM MADEIRA NÃO APARELHADA, VÃO DE 7 M, PARA TELHA ONDULADA DE FIBROCIMENTO, METÁLICA, PLÁSTICA OU TERMOACÚSTICA, INCLUSO IÇAMENTO. AF_12/2015</v>
          </cell>
          <cell r="C8719" t="str">
            <v>UN</v>
          </cell>
          <cell r="D8719">
            <v>892.09</v>
          </cell>
        </row>
        <row r="8720">
          <cell r="A8720">
            <v>92560</v>
          </cell>
          <cell r="B8720" t="str">
            <v>FABRICAÇÃO E INSTALAÇÃO DE TESOURA INTEIRA EM MADEIRA NÃO APARELHADA, VÃO DE 8 M, PARA TELHA ONDULADA DE FIBROCIMENTO, METÁLICA, PLÁSTICA OU TERMOACÚSTICA, INCLUSO IÇAMENTO. AF_12/2015</v>
          </cell>
          <cell r="C8720" t="str">
            <v>UN</v>
          </cell>
          <cell r="D8720">
            <v>1070.5</v>
          </cell>
        </row>
        <row r="8721">
          <cell r="A8721">
            <v>92561</v>
          </cell>
          <cell r="B8721" t="str">
            <v>FABRICAÇÃO E INSTALAÇÃO DE TESOURA INTEIRA EM MADEIRA NÃO APARELHADA, VÃO DE 9 M, PARA TELHA ONDULADA DE FIBROCIMENTO, METÁLICA, PLÁSTICA OU TERMOACÚSTICA, INCLUSO IÇAMENTO. AF_12/2015</v>
          </cell>
          <cell r="C8721" t="str">
            <v>UN</v>
          </cell>
          <cell r="D8721">
            <v>1104.7</v>
          </cell>
        </row>
        <row r="8722">
          <cell r="A8722">
            <v>92562</v>
          </cell>
          <cell r="B8722" t="str">
            <v>FABRICAÇÃO E INSTALAÇÃO DE TESOURA INTEIRA EM MADEIRA NÃO APARELHADA, VÃO DE 10 M, PARA TELHA ONDULADA DE FIBROCIMENTO, METÁLICA, PLÁSTICA OU TERMOACÚSTICA, INCLUSO IÇAMENTO. AF_12/2015</v>
          </cell>
          <cell r="C8722" t="str">
            <v>UN</v>
          </cell>
          <cell r="D8722">
            <v>1199.02</v>
          </cell>
        </row>
        <row r="8723">
          <cell r="A8723">
            <v>92563</v>
          </cell>
          <cell r="B8723" t="str">
            <v>FABRICAÇÃO E INSTALAÇÃO DE TESOURA INTEIRA EM MADEIRA NÃO APARELHADA, VÃO DE 11 M, PARA TELHA ONDULADA DE FIBROCIMENTO, METÁLICA, PLÁSTICA OU TERMOACÚSTICA, INCLUSO IÇAMENTO. AF_12/2015</v>
          </cell>
          <cell r="C8723" t="str">
            <v>UN</v>
          </cell>
          <cell r="D8723">
            <v>1400.67</v>
          </cell>
        </row>
        <row r="8724">
          <cell r="A8724">
            <v>92564</v>
          </cell>
          <cell r="B8724" t="str">
            <v>FABRICAÇÃO E INSTALAÇÃO DE TESOURA INTEIRA EM MADEIRA NÃO APARELHADA, VÃO DE 12 M, PARA TELHA ONDULADA DE FIBROCIMENTO, METÁLICA, PLÁSTICA OU TERMOACÚSTICA, INCLUSO IÇAMENTO. AF_12/2015</v>
          </cell>
          <cell r="C8724" t="str">
            <v>UN</v>
          </cell>
          <cell r="D8724">
            <v>1433.37</v>
          </cell>
        </row>
        <row r="8725">
          <cell r="A8725">
            <v>92565</v>
          </cell>
          <cell r="B8725" t="str">
            <v>FABRICAÇÃO E INSTALAÇÃO DE ESTRUTURA PONTALETADA DE MADEIRA NÃO APARELHADA PARA TELHADOS COM ATÉ 2 ÁGUAS E PARA TELHA CERÂMICA OU DE CONCRETO, INCLUSO TRANSPORTE VERTICAL. AF_12/2015</v>
          </cell>
          <cell r="C8725" t="str">
            <v>M2</v>
          </cell>
          <cell r="D8725">
            <v>18.21</v>
          </cell>
        </row>
        <row r="8726">
          <cell r="A8726">
            <v>92566</v>
          </cell>
          <cell r="B8726" t="str">
            <v>FABRICAÇÃO E INSTALAÇÃO DE ESTRUTURA PONTALETADA DE MADEIRA NÃO APARELHADA PARA TELHADOS COM ATÉ 2 ÁGUAS E PARA TELHA ONDULADA DE FIBROCIMENTO, METÁLICA, PLÁSTICA OU TERMOACÚSTICA, INCLUSO TRANSPORTE VERTICAL. AF_12/2015</v>
          </cell>
          <cell r="C8726" t="str">
            <v>M2</v>
          </cell>
          <cell r="D8726">
            <v>10.25</v>
          </cell>
        </row>
        <row r="8727">
          <cell r="A8727">
            <v>92567</v>
          </cell>
          <cell r="B8727" t="str">
            <v>FABRICAÇÃO E INSTALAÇÃO DE ESTRUTURA PONTALETADA DE MADEIRA NÃO APARELHADA PARA TELHADOS COM MAIS QUE 2 ÁGUAS E PARA TELHA CERÂMICA OU DE CONCRETO, INCLUSO TRANSPORTE VERTICAL. AF_12/2015</v>
          </cell>
          <cell r="C8727" t="str">
            <v>M2</v>
          </cell>
          <cell r="D8727">
            <v>15.83</v>
          </cell>
        </row>
        <row r="8728">
          <cell r="A8728">
            <v>92568</v>
          </cell>
          <cell r="B8728" t="str">
            <v>TRAMA DE AÇO COMPOSTA POR RIPAS, CAIBROS E TERÇAS PARA TELHADOS DE ATÉ 2 ÁGUAS PARA TELHA DE ENCAIXE DE CERÂMICA OU DE CONCRETO, INCLUSO TRANSPORTE VERTICAL. AF_12/2015</v>
          </cell>
          <cell r="C8728" t="str">
            <v>M2</v>
          </cell>
          <cell r="D8728">
            <v>52.4</v>
          </cell>
        </row>
        <row r="8729">
          <cell r="A8729">
            <v>92569</v>
          </cell>
          <cell r="B8729" t="str">
            <v>TRAMA DE AÇO COMPOSTA POR RIPAS E CAIBROS PARA TELHADOS DE ATÉ 2 ÁGUAS PARA TELHA DE ENCAIXE DE CERÂMICA OU DE CONCRETO, INCLUSO TRANSPORTE VERTICAL. AF_12/2015</v>
          </cell>
          <cell r="C8729" t="str">
            <v>M2</v>
          </cell>
          <cell r="D8729">
            <v>23.46</v>
          </cell>
        </row>
        <row r="8730">
          <cell r="A8730">
            <v>92570</v>
          </cell>
          <cell r="B8730" t="str">
            <v>TRAMA DE AÇO COMPOSTA POR RIPAS PARA TELHADOS DE ATÉ 2 ÁGUAS PARA TELHA DE ENCAIXE DE CERÂMICA OU DE CONCRETO, INCLUSO TRANSPORTE VERTICAL. AF_12/2015</v>
          </cell>
          <cell r="C8730" t="str">
            <v>M2</v>
          </cell>
          <cell r="D8730">
            <v>10.4</v>
          </cell>
        </row>
        <row r="8731">
          <cell r="A8731">
            <v>92571</v>
          </cell>
          <cell r="B8731" t="str">
            <v>TRAMA DE AÇO COMPOSTA POR RIPAS, CAIBROS E TERÇAS PARA TELHADOS DE MAIS DE 2 ÁGUAS PARA TELHA DE ENCAIXE DE CERÂMICA OU DE CONCRETO, INCLUSO TRANSPORTE VERTICAL. AF_12/2015</v>
          </cell>
          <cell r="C8731" t="str">
            <v>M2</v>
          </cell>
          <cell r="D8731">
            <v>56.57</v>
          </cell>
        </row>
        <row r="8732">
          <cell r="A8732">
            <v>92572</v>
          </cell>
          <cell r="B8732" t="str">
            <v>TRAMA DE AÇO COMPOSTA POR RIPAS E CAIBROS PARA TELHADOS DE MAIS DE 2 ÁGUAS PARA TELHA DE ENCAIXE DE CERÂMICA OU DE CONCRETO, INCLUSO TRANSPORTE VERTICAL. AF_12/2015</v>
          </cell>
          <cell r="C8732" t="str">
            <v>M2</v>
          </cell>
          <cell r="D8732">
            <v>25.97</v>
          </cell>
        </row>
        <row r="8733">
          <cell r="A8733">
            <v>92573</v>
          </cell>
          <cell r="B8733" t="str">
            <v>TRAMA DE AÇO COMPOSTA POR RIPAS PARA TELHADOS DE MAIS DE 2 ÁGUAS PARA TELHA DE ENCAIXE DE CERÂMICA OU DE CONCRETO, INCLUSO TRANSPORTE VERTICAL, INCLUSO TRANSPORTE VERTICAL. AF_12/2015</v>
          </cell>
          <cell r="C8733" t="str">
            <v>M2</v>
          </cell>
          <cell r="D8733">
            <v>12.14</v>
          </cell>
        </row>
        <row r="8734">
          <cell r="A8734">
            <v>92574</v>
          </cell>
          <cell r="B8734" t="str">
            <v>TRAMA DE AÇO COMPOSTA POR RIPAS, CAIBROS E TERÇAS PARA TELHADOS DE ATÉ 2 ÁGUAS PARA TELHA CERÂMICA CAPA-CANAL, INCLUSO TRANSPORTE VERTICAL. AF_12/2015</v>
          </cell>
          <cell r="C8734" t="str">
            <v>M2</v>
          </cell>
          <cell r="D8734">
            <v>57.04</v>
          </cell>
        </row>
        <row r="8735">
          <cell r="A8735">
            <v>92575</v>
          </cell>
          <cell r="B8735" t="str">
            <v>TRAMA DE AÇO COMPOSTA POR RIPAS E CAIBROS PARA TELHADOS DE ATÉ 2 ÁGUAS PARA TELHA CERÂMICA CAPA-CANAL, INCLUSO TRANSPORTE VERTICAL. AF_12/2015</v>
          </cell>
          <cell r="C8735" t="str">
            <v>M2</v>
          </cell>
          <cell r="D8735">
            <v>23.5</v>
          </cell>
        </row>
        <row r="8736">
          <cell r="A8736">
            <v>92576</v>
          </cell>
          <cell r="B8736" t="str">
            <v>TRAMA DE AÇO COMPOSTA POR RIPAS PARA TELHADOS DE ATÉ 2 ÁGUAS PARA TELHA CERÂMICA CAPA-CANAL, INCLUSO TRANSPORTE VERTICAL. AF_12/2015</v>
          </cell>
          <cell r="C8736" t="str">
            <v>M2</v>
          </cell>
          <cell r="D8736">
            <v>8.44</v>
          </cell>
        </row>
        <row r="8737">
          <cell r="A8737">
            <v>92577</v>
          </cell>
          <cell r="B8737" t="str">
            <v>TRAMA DE AÇO COMPOSTA POR RIPAS, CAIBROS E TERÇAS PARA TELHADOS DE MAIS DE 2 ÁGUAS PARA TELHA CERÂMICA CAPA-CANAL, INCLUSO TRANSPORTE VERTICAL. AF_12/2015</v>
          </cell>
          <cell r="C8737" t="str">
            <v>M2</v>
          </cell>
          <cell r="D8737">
            <v>61.45</v>
          </cell>
        </row>
        <row r="8738">
          <cell r="A8738">
            <v>92578</v>
          </cell>
          <cell r="B8738" t="str">
            <v>TRAMA DE AÇO COMPOSTA POR RIPAS E CAIBROS PARA TELHADOS DE MAIS DE 2 ÁGUAS PARA TELHA CERÂMICA CAPA-CANAL, INCLUSO TRANSPORTE VERTICAL. AF_12/2015</v>
          </cell>
          <cell r="C8738" t="str">
            <v>M2</v>
          </cell>
          <cell r="D8738">
            <v>25.94</v>
          </cell>
        </row>
        <row r="8739">
          <cell r="A8739">
            <v>92579</v>
          </cell>
          <cell r="B8739" t="str">
            <v>TRAMA DE AÇO COMPOSTA POR RIPAS PARA TELHADOS DE MAIS DE 2 ÁGUAS PARA TELHA CERÂMICA CAPA-CANAL, INCLUSO TRANSPORTE VERTICAL. AF_12/2015</v>
          </cell>
          <cell r="C8739" t="str">
            <v>M2</v>
          </cell>
          <cell r="D8739">
            <v>9.85</v>
          </cell>
        </row>
        <row r="8740">
          <cell r="A8740">
            <v>92580</v>
          </cell>
          <cell r="B8740" t="str">
            <v>TRAMA DE AÇO COMPOSTA POR TERÇAS PARA TELHADOS DE ATÉ 2 ÁGUAS PARA TELHA ONDULADA DE FIBROCIMENTO, METÁLICA, PLÁSTICA OU TERMOACÚSTICA, INCLUSO TRANSPORTE VERTICAL. AF_12/2015</v>
          </cell>
          <cell r="C8740" t="str">
            <v>M2</v>
          </cell>
          <cell r="D8740">
            <v>24.34</v>
          </cell>
        </row>
        <row r="8741">
          <cell r="A8741">
            <v>92581</v>
          </cell>
          <cell r="B8741" t="str">
            <v>TRAMA DE AÇO COMPOSTA POR TERÇAS PARA TELHADOS DE ATÉ 2 ÁGUAS PARA TELHA ESTRUTURAL DE FIBROCIMENTO, INCLUSO TRANSPORTE VERTICAL. AF_12/2015</v>
          </cell>
          <cell r="C8741" t="str">
            <v>M2</v>
          </cell>
          <cell r="D8741">
            <v>25.39</v>
          </cell>
        </row>
        <row r="8742">
          <cell r="A8742">
            <v>92582</v>
          </cell>
          <cell r="B8742" t="str">
            <v>FABRICAÇÃO E INSTALAÇÃO DE TESOURA INTEIRA EM AÇO, VÃO DE 3 M, PARA TELHA CERÂMICA OU DE CONCRETO, INCLUSO IÇAMENTO. AF_12/2015</v>
          </cell>
          <cell r="C8742" t="str">
            <v>UN</v>
          </cell>
          <cell r="D8742">
            <v>357.67</v>
          </cell>
        </row>
        <row r="8743">
          <cell r="A8743">
            <v>92584</v>
          </cell>
          <cell r="B8743" t="str">
            <v>FABRICAÇÃO E INSTALAÇÃO DE TESOURA INTEIRA EM AÇO, VÃO DE 4 M, PARA TELHA CERÂMICA OU DE CONCRETO, INCLUSO IÇAMENTO. AF_12/2015</v>
          </cell>
          <cell r="C8743" t="str">
            <v>UN</v>
          </cell>
          <cell r="D8743">
            <v>416.05</v>
          </cell>
        </row>
        <row r="8744">
          <cell r="A8744">
            <v>92586</v>
          </cell>
          <cell r="B8744" t="str">
            <v>FABRICAÇÃO E INSTALAÇÃO DE TESOURA INTEIRA EM AÇO, VÃO DE 5 M, PARA TELHA CERÂMICA OU DE CONCRETO, INCLUSO IÇAMENTO. AF_12/2015</v>
          </cell>
          <cell r="C8744" t="str">
            <v>UN</v>
          </cell>
          <cell r="D8744">
            <v>474.42</v>
          </cell>
        </row>
        <row r="8745">
          <cell r="A8745">
            <v>92588</v>
          </cell>
          <cell r="B8745" t="str">
            <v>FABRICAÇÃO E INSTALAÇÃO DE TESOURA INTEIRA EM AÇO, VÃO DE 6 M, PARA TELHA CERÂMICA OU DE CONCRETO, INCLUSO IÇAMENTO. AF_12/2015</v>
          </cell>
          <cell r="C8745" t="str">
            <v>UN</v>
          </cell>
          <cell r="D8745">
            <v>589.42999999999995</v>
          </cell>
        </row>
        <row r="8746">
          <cell r="A8746">
            <v>92590</v>
          </cell>
          <cell r="B8746" t="str">
            <v>FABRICAÇÃO E INSTALAÇÃO DE TESOURA INTEIRA EM AÇO, VÃO DE 7 M, PARA TELHA CERÂMICA OU DE CONCRETO, INCLUSO IÇAMENTO. AF_12/2015</v>
          </cell>
          <cell r="C8746" t="str">
            <v>UN</v>
          </cell>
          <cell r="D8746">
            <v>647.79999999999995</v>
          </cell>
        </row>
        <row r="8747">
          <cell r="A8747">
            <v>92592</v>
          </cell>
          <cell r="B8747" t="str">
            <v>FABRICAÇÃO E INSTALAÇÃO DE TESOURA INTEIRA EM AÇO, VÃO DE 8 M, PARA TELHA CERÂMICA OU DE CONCRETO, INCLUSO IÇAMENTO. AF_12/2015</v>
          </cell>
          <cell r="C8747" t="str">
            <v>UN</v>
          </cell>
          <cell r="D8747">
            <v>727.7</v>
          </cell>
        </row>
        <row r="8748">
          <cell r="A8748">
            <v>92593</v>
          </cell>
          <cell r="B8748" t="str">
            <v>(COMPOSIÇÃO REPRESENTATIVA) FABRICAÇÃO E INSTALAÇÃO DE TESOURA INTEIRA EM AÇO, PARA VÃOS DE 3 A 12 M E PARA QUALQUER TIPO DE TELHA, INCLUSO IÇAMENTO. AF_12/2015</v>
          </cell>
          <cell r="C8748" t="str">
            <v>KG</v>
          </cell>
          <cell r="D8748">
            <v>5.48</v>
          </cell>
        </row>
        <row r="8749">
          <cell r="A8749">
            <v>92594</v>
          </cell>
          <cell r="B8749" t="str">
            <v>FABRICAÇÃO E INSTALAÇÃO DE TESOURA INTEIRA EM AÇO, VÃO DE 9 M, PARA TELHA CERÂMICA OU DE CONCRETO, INCLUSO IÇAMENTO. AF_12/2015</v>
          </cell>
          <cell r="C8749" t="str">
            <v>UN</v>
          </cell>
          <cell r="D8749">
            <v>832.44</v>
          </cell>
        </row>
        <row r="8750">
          <cell r="A8750">
            <v>92596</v>
          </cell>
          <cell r="B8750" t="str">
            <v>FABRICAÇÃO E INSTALAÇÃO DE TESOURA INTEIRA EM AÇO, VÃO DE 10 M, PARA TELHA CERÂMICA OU DE CONCRETO, INCLUSO IÇAMENTO. AF_12/2015</v>
          </cell>
          <cell r="C8750" t="str">
            <v>UN</v>
          </cell>
          <cell r="D8750">
            <v>927.36</v>
          </cell>
        </row>
        <row r="8751">
          <cell r="A8751">
            <v>92598</v>
          </cell>
          <cell r="B8751" t="str">
            <v>FABRICAÇÃO E INSTALAÇÃO DE TESOURA INTEIRA EM AÇO, VÃO DE 11 M, PARA TELHA CERÂMICA OU DE CONCRETO, INCLUSO IÇAMENTO. AF_12/2015</v>
          </cell>
          <cell r="C8751" t="str">
            <v>UN</v>
          </cell>
          <cell r="D8751">
            <v>985.73</v>
          </cell>
        </row>
        <row r="8752">
          <cell r="A8752">
            <v>92600</v>
          </cell>
          <cell r="B8752" t="str">
            <v>FABRICAÇÃO E INSTALAÇÃO DE TESOURA INTEIRA EM AÇO, VÃO DE 12 M, PARA TELHA CERÂMICA OU DE CONCRETO, INCLUSO IÇAMENTO. AF_12/2015</v>
          </cell>
          <cell r="C8752" t="str">
            <v>UN</v>
          </cell>
          <cell r="D8752">
            <v>1055.5</v>
          </cell>
        </row>
        <row r="8753">
          <cell r="A8753">
            <v>92602</v>
          </cell>
          <cell r="B8753" t="str">
            <v>FABRICAÇÃO E INSTALAÇÃO DE TESOURA INTEIRA EM AÇO, VÃO DE 3 M, PARA TELHA ONDULADA DE FIBROCIMENTO, METÁLICA, PLÁSTICA OU TERMOACÚSTICA, INCLUSO IÇAMENTO.. AF_12/2015</v>
          </cell>
          <cell r="C8753" t="str">
            <v>UN</v>
          </cell>
          <cell r="D8753">
            <v>357.67</v>
          </cell>
        </row>
        <row r="8754">
          <cell r="A8754">
            <v>92604</v>
          </cell>
          <cell r="B8754" t="str">
            <v>FABRICAÇÃO E INSTALAÇÃO DE TESOURA INTEIRA EM AÇO, VÃO DE 4 M, PARA TELHA ONDULADA DE FIBROCIMENTO, METÁLICA, PLÁSTICA OU TERMOACÚSTICA, INCLUSO IÇAMENTO. AF_12/2015</v>
          </cell>
          <cell r="C8754" t="str">
            <v>UN</v>
          </cell>
          <cell r="D8754">
            <v>404.66</v>
          </cell>
        </row>
        <row r="8755">
          <cell r="A8755">
            <v>92606</v>
          </cell>
          <cell r="B8755" t="str">
            <v>FABRICAÇÃO E INSTALAÇÃO DE TESOURA INTEIRA EM AÇO, VÃO DE 5 M, PARA TELHA ONDULADA DE FIBROCIMENTO, METÁLICA, PLÁSTICA OU TERMOACÚSTICA, INCLUSO IÇAMENTO. AF_12/2015</v>
          </cell>
          <cell r="C8755" t="str">
            <v>UN</v>
          </cell>
          <cell r="D8755">
            <v>463.04</v>
          </cell>
        </row>
        <row r="8756">
          <cell r="A8756">
            <v>92608</v>
          </cell>
          <cell r="B8756" t="str">
            <v>FABRICAÇÃO E INSTALAÇÃO DE TESOURA INTEIRA EM AÇO, VÃO DE 6 M, PARA TELHA ONDULADA DE FIBROCIMENTO, METÁLICA, PLÁSTICA OU TERMOACÚSTICA, INCLUSO IÇAMENTO. AF_12/2015</v>
          </cell>
          <cell r="C8756" t="str">
            <v>UN</v>
          </cell>
          <cell r="D8756">
            <v>566.66</v>
          </cell>
        </row>
        <row r="8757">
          <cell r="A8757">
            <v>92610</v>
          </cell>
          <cell r="B8757" t="str">
            <v>FABRICAÇÃO E INSTALAÇÃO DE TESOURA INTEIRA EM AÇO, VÃO DE 7 M, PARA TELHA ONDULADA DE FIBROCIMENTO, METÁLICA, PLÁSTICA OU TERMOACÚSTICA, INCLUSO IÇAMENTO. AF_12/2015</v>
          </cell>
          <cell r="C8757" t="str">
            <v>UN</v>
          </cell>
          <cell r="D8757">
            <v>625.03</v>
          </cell>
        </row>
        <row r="8758">
          <cell r="A8758">
            <v>92612</v>
          </cell>
          <cell r="B8758" t="str">
            <v>FABRICAÇÃO E INSTALAÇÃO DE TESOURA INTEIRA EM AÇO, VÃO DE 8 M, PARA TELHA ONDULADA DE FIBROCIMENTO, METÁLICA, PLÁSTICA OU TERMOACÚSTICA, INCLUSO IÇAMENTO, INCLUSO IÇAMENTO. AF_12/2015</v>
          </cell>
          <cell r="C8758" t="str">
            <v>UN</v>
          </cell>
          <cell r="D8758">
            <v>704.94</v>
          </cell>
        </row>
        <row r="8759">
          <cell r="A8759">
            <v>92614</v>
          </cell>
          <cell r="B8759" t="str">
            <v>FABRICAÇÃO E INSTALAÇÃO DE TESOURA INTEIRA EM AÇO, VÃO DE 9 M, PARA TELHA ONDULADA DE FIBROCIMENTO, METÁLICA, PLÁSTICA OU TERMOACÚSTICA, INCLUSO IÇAMENTO. AF_12/2015</v>
          </cell>
          <cell r="C8759" t="str">
            <v>UN</v>
          </cell>
          <cell r="D8759">
            <v>786.91</v>
          </cell>
        </row>
        <row r="8760">
          <cell r="A8760">
            <v>92616</v>
          </cell>
          <cell r="B8760" t="str">
            <v>FABRICAÇÃO E INSTALAÇÃO DE TESOURA INTEIRA EM AÇO, VÃO DE 10 M, PARA TELHA ONDULADA DE FIBROCIMENTO, METÁLICA, PLÁSTICA OU TERMOACÚSTICA, INCLUSO IÇAMENTO. AF_12/2015</v>
          </cell>
          <cell r="C8760" t="str">
            <v>UN</v>
          </cell>
          <cell r="D8760">
            <v>893.21</v>
          </cell>
        </row>
        <row r="8761">
          <cell r="A8761">
            <v>92618</v>
          </cell>
          <cell r="B8761" t="str">
            <v>FABRICAÇÃO E INSTALAÇÃO DE TESOURA INTEIRA EM AÇO, VÃO DE 11 M, PARA TELHA ONDULADA DE FIBROCIMENTO, METÁLICA, PLÁSTICA OU TERMOACÚSTICA, INCLUSO IÇAMENTO. AF_12/2015</v>
          </cell>
          <cell r="C8761" t="str">
            <v>UN</v>
          </cell>
          <cell r="D8761">
            <v>951.59</v>
          </cell>
        </row>
        <row r="8762">
          <cell r="A8762">
            <v>92620</v>
          </cell>
          <cell r="B8762" t="str">
            <v>FABRICAÇÃO E INSTALAÇÃO DE TESOURA INTEIRA EM AÇO, VÃO DE 12 M, PARA TELHA ONDULADA DE FIBROCIMENTO, METÁLICA, PLÁSTICA OU TERMOACÚSTICA, INCLUSO IÇAMENTO. AF_12/2015</v>
          </cell>
          <cell r="C8762" t="str">
            <v>UN</v>
          </cell>
          <cell r="D8762">
            <v>1009.97</v>
          </cell>
        </row>
        <row r="8763">
          <cell r="A8763">
            <v>92635</v>
          </cell>
          <cell r="B8763" t="str">
            <v>JOELHO 45 GRAUS, EM FERRO GALVANIZADO, CONEXÃO ROSQUEADA, DN 80 (3"), INSTALADO EM REDE DE ALIMENTAÇÃO PARA HIDRANTE - FORNECIMENTO E INSTALAÇÃO. AF_12/2015</v>
          </cell>
          <cell r="C8763" t="str">
            <v>UN</v>
          </cell>
          <cell r="D8763">
            <v>115.06</v>
          </cell>
        </row>
        <row r="8764">
          <cell r="A8764">
            <v>92636</v>
          </cell>
          <cell r="B8764" t="str">
            <v>JOELHO 90 GRAUS, EM FERRO GALVANIZADO, CONEXÃO ROSQUEADA, DN 80 (3"), INSTALADO EM REDE DE ALIMENTAÇÃO PARA HIDRANTE - FORNECIMENTO E INSTALAÇÃO. AF_12/2015</v>
          </cell>
          <cell r="C8764" t="str">
            <v>UN</v>
          </cell>
          <cell r="D8764">
            <v>105.26</v>
          </cell>
        </row>
        <row r="8765">
          <cell r="A8765">
            <v>92637</v>
          </cell>
          <cell r="B8765" t="str">
            <v>TÊ, EM FERRO GALVANIZADO, CONEXÃO ROSQUEADA, DN 25 (1"), INSTALADO EM REDE DE ALIMENTAÇÃO PARA HIDRANTE - FORNECIMENTO E INSTALAÇÃO. AF_12/2015</v>
          </cell>
          <cell r="C8765" t="str">
            <v>UN</v>
          </cell>
          <cell r="D8765">
            <v>42.76</v>
          </cell>
        </row>
        <row r="8766">
          <cell r="A8766">
            <v>92638</v>
          </cell>
          <cell r="B8766" t="str">
            <v>TÊ, EM FERRO GALVANIZADO, CONEXÃO ROSQUEADA, DN 32 (1 1/4"), INSTALADO EM REDE DE ALIMENTAÇÃO PARA HIDRANTE - FORNECIMENTO E INSTALAÇÃO. AF_12/2015</v>
          </cell>
          <cell r="C8766" t="str">
            <v>UN</v>
          </cell>
          <cell r="D8766">
            <v>51.39</v>
          </cell>
        </row>
        <row r="8767">
          <cell r="A8767">
            <v>92639</v>
          </cell>
          <cell r="B8767" t="str">
            <v>TÊ, EM FERRO GALVANIZADO, CONEXÃO ROSQUEADA, DN 40 (1 1/2"), INSTALADO EM REDE DE ALIMENTAÇÃO PARA HIDRANTE - FORNECIMENTO E INSTALAÇÃO. AF_12/2015</v>
          </cell>
          <cell r="C8767" t="str">
            <v>UN</v>
          </cell>
          <cell r="D8767">
            <v>59.07</v>
          </cell>
        </row>
        <row r="8768">
          <cell r="A8768">
            <v>92640</v>
          </cell>
          <cell r="B8768" t="str">
            <v>TÊ, EM FERRO GALVANIZADO, CONEXÃO ROSQUEADA, DN 50 (2"), INSTALADO EM REDE DE ALIMENTAÇÃO PARA HIDRANTE - FORNECIMENTO E INSTALAÇÃO. AF_12/2015</v>
          </cell>
          <cell r="C8768" t="str">
            <v>UN</v>
          </cell>
          <cell r="D8768">
            <v>75.510000000000005</v>
          </cell>
        </row>
        <row r="8769">
          <cell r="A8769">
            <v>92642</v>
          </cell>
          <cell r="B8769" t="str">
            <v>TÊ, EM FERRO GALVANIZADO, CONEXÃO ROSQUEADA, DN 65 (2 1/2"), INSTALADO EM REDE DE ALIMENTAÇÃO PARA HIDRANTE - FORNECIMENTO E INSTALAÇÃO. AF_12/2015</v>
          </cell>
          <cell r="C8769" t="str">
            <v>UN</v>
          </cell>
          <cell r="D8769">
            <v>111.73</v>
          </cell>
        </row>
        <row r="8770">
          <cell r="A8770">
            <v>92644</v>
          </cell>
          <cell r="B8770" t="str">
            <v>TÊ, EM FERRO GALVANIZADO, CONEXÃO ROSQUEADA, DN 80 (3"), INSTALADO EM REDE DE ALIMENTAÇÃO PARA HIDRANTE - FORNECIMENTO E INSTALAÇÃO. AF_12/2015</v>
          </cell>
          <cell r="C8770" t="str">
            <v>UN</v>
          </cell>
          <cell r="D8770">
            <v>139.41</v>
          </cell>
        </row>
        <row r="8771">
          <cell r="A8771">
            <v>92648</v>
          </cell>
          <cell r="B8771" t="str">
            <v>TUBO DE AÇO PRETO SEM COSTURA, CONEXÃO SOLDADA, DN 40 (1 1/2"), INSTALADO EM REDE DE ALIMENTAÇÃO PARA SPRINKLER - FORNECIMENTO E INSTALAÇÃO. AF_12/2015</v>
          </cell>
          <cell r="C8771" t="str">
            <v>M</v>
          </cell>
          <cell r="D8771">
            <v>43.09</v>
          </cell>
        </row>
        <row r="8772">
          <cell r="A8772">
            <v>92649</v>
          </cell>
          <cell r="B8772" t="str">
            <v>TUBO DE AÇO PRETO SEM COSTURA, CONEXÃO SOLDADA, DN 50 (2"), INSTALADO EM REDE DE ALIMENTAÇÃO PARA SPRINKLER - FORNECIMENTO E INSTALAÇÃO. AF_12/2015</v>
          </cell>
          <cell r="C8772" t="str">
            <v>M</v>
          </cell>
          <cell r="D8772">
            <v>52.41</v>
          </cell>
        </row>
        <row r="8773">
          <cell r="A8773">
            <v>92650</v>
          </cell>
          <cell r="B8773" t="str">
            <v>TUBO DE AÇO PRETO SEM COSTURA, CONEXÃO SOLDADA, DN 65 (2 1/2"), INSTALADO EM REDE DE ALIMENTAÇÃO PARA SPRINKLER - FORNECIMENTO E INSTALAÇÃO. AF_12/2015</v>
          </cell>
          <cell r="C8773" t="str">
            <v>M</v>
          </cell>
          <cell r="D8773">
            <v>81.81</v>
          </cell>
        </row>
        <row r="8774">
          <cell r="A8774">
            <v>92652</v>
          </cell>
          <cell r="B8774" t="str">
            <v>TUBO DE AÇO GALVANIZADO COM COSTURA, CLASSE MÉDIA, CONEXÃO ROSQUEADA, DN 32 (1 1/4"), INSTALADO EM REDE DE ALIMENTAÇÃO PARA SPRINKLER - FORNECIMENTO E INSTALAÇÃO. AF_12/2015</v>
          </cell>
          <cell r="C8774" t="str">
            <v>M</v>
          </cell>
          <cell r="D8774">
            <v>32.07</v>
          </cell>
        </row>
        <row r="8775">
          <cell r="A8775">
            <v>92653</v>
          </cell>
          <cell r="B8775" t="str">
            <v>TUBO DE AÇO GALVANIZADO COM COSTURA, CLASSE MÉDIA, CONEXÃO ROSQUEADA, DN 40 (1 1/2"), INSTALADO EM REDE DE ALIMENTAÇÃO PARA SPRINKLER - FORNECIMENTO E INSTALAÇÃO. AF_12/2015</v>
          </cell>
          <cell r="C8775" t="str">
            <v>M</v>
          </cell>
          <cell r="D8775">
            <v>36.369999999999997</v>
          </cell>
        </row>
        <row r="8776">
          <cell r="A8776">
            <v>92654</v>
          </cell>
          <cell r="B8776" t="str">
            <v>TUBO DE AÇO GALVANIZADO COM COSTURA, CLASSE MÉDIA, CONEXÃO ROSQUEADA, DN 50 (2"), INSTALADO EM REDE DE ALIMENTAÇÃO PARA SPRINKLER - FORNECIMENTO E INSTALAÇÃO. AF_12/2015</v>
          </cell>
          <cell r="C8776" t="str">
            <v>M</v>
          </cell>
          <cell r="D8776">
            <v>48.97</v>
          </cell>
        </row>
        <row r="8777">
          <cell r="A8777">
            <v>92655</v>
          </cell>
          <cell r="B8777" t="str">
            <v>TUBO DE AÇO GALVANIZADO COM COSTURA, CLASSE MÉDIA, CONEXÃO ROSQUEADA, DN 65 (2 1/2"), INSTALADO EM REDE DE ALIMENTAÇÃO PARA SPRINKLER - FORNECIMENTO E INSTALAÇÃO. AF_12/2015</v>
          </cell>
          <cell r="C8777" t="str">
            <v>M</v>
          </cell>
          <cell r="D8777">
            <v>59.39</v>
          </cell>
        </row>
        <row r="8778">
          <cell r="A8778">
            <v>92656</v>
          </cell>
          <cell r="B8778" t="str">
            <v>TUBO DE AÇO GALVANIZADO COM COSTURA, CLASSE MÉDIA, CONEXÃO ROSQUEADA, DN 80 (3"), INSTALADO EM REDE DE ALIMENTAÇÃO PARA SPRINKLER - FORNECIMENTO E INSTALAÇÃO. AF_12/2015</v>
          </cell>
          <cell r="C8778" t="str">
            <v>M</v>
          </cell>
          <cell r="D8778">
            <v>77.06</v>
          </cell>
        </row>
        <row r="8779">
          <cell r="A8779">
            <v>92657</v>
          </cell>
          <cell r="B8779" t="str">
            <v>NIPLE, EM FERRO GALVANIZADO, CONEXÃO ROSQUEADA, DN 25 (1"), INSTALADO EM REDE DE ALIMENTAÇÃO PARA SPRINKLER - FORNECIMENTO E INSTALAÇÃO. AF_12/2015</v>
          </cell>
          <cell r="C8779" t="str">
            <v>UN</v>
          </cell>
          <cell r="D8779">
            <v>15.7</v>
          </cell>
        </row>
        <row r="8780">
          <cell r="A8780">
            <v>92658</v>
          </cell>
          <cell r="B8780" t="str">
            <v>LUVA, EM FERRO GALVANIZADO, CONEXÃO ROSQUEADA, DN 25 (1"), INSTALADO EM REDE DE ALIMENTAÇÃO PARA SPRINKLER - FORNECIMENTO E INSTALAÇÃO. AF_12/2015</v>
          </cell>
          <cell r="C8780" t="str">
            <v>UN</v>
          </cell>
          <cell r="D8780">
            <v>16.64</v>
          </cell>
        </row>
        <row r="8781">
          <cell r="A8781">
            <v>92659</v>
          </cell>
          <cell r="B8781" t="str">
            <v>NIPLE, EM FERRO GALVANIZADO, CONEXÃO ROSQUEADA, DN 32 (1 1/4"), INSTALADO EM REDE DE ALIMENTAÇÃO PARA SPRINKLER - FORNECIMENTO E INSTALAÇÃO. AF_12/2015</v>
          </cell>
          <cell r="C8781" t="str">
            <v>UN</v>
          </cell>
          <cell r="D8781">
            <v>19.07</v>
          </cell>
        </row>
        <row r="8782">
          <cell r="A8782">
            <v>92660</v>
          </cell>
          <cell r="B8782" t="str">
            <v>LUVA, EM FERRO GALVANIZADO, CONEXÃO ROSQUEADA, DN 32 (1 1/4"), INSTALADO EM REDE DE ALIMENTAÇÃO PARA SPRINKLER - FORNECIMENTO E INSTALAÇÃO. AF_12/2015</v>
          </cell>
          <cell r="C8782" t="str">
            <v>UN</v>
          </cell>
          <cell r="D8782">
            <v>19.940000000000001</v>
          </cell>
        </row>
        <row r="8783">
          <cell r="A8783">
            <v>92661</v>
          </cell>
          <cell r="B8783" t="str">
            <v>NIPLE, EM FERRO GALVANIZADO, CONEXÃO ROSQUEADA, DN 40 (1 1/2"), INSTALADO EM REDE DE ALIMENTAÇÃO PARA SPRINKLER - FORNECIMENTO E INSTALAÇÃO. AF_12/2015</v>
          </cell>
          <cell r="C8783" t="str">
            <v>UN</v>
          </cell>
          <cell r="D8783">
            <v>22.55</v>
          </cell>
        </row>
        <row r="8784">
          <cell r="A8784">
            <v>92662</v>
          </cell>
          <cell r="B8784" t="str">
            <v>LUVA, EM FERRO GALVANIZADO, CONEXÃO ROSQUEADA, DN 40 (1 1/2"), INSTALADO EM REDE DE ALIMENTAÇÃO PARA SPRINKLER - FORNECIMENTO E INSTALAÇÃO. AF_12/2015</v>
          </cell>
          <cell r="C8784" t="str">
            <v>UN</v>
          </cell>
          <cell r="D8784">
            <v>22.72</v>
          </cell>
        </row>
        <row r="8785">
          <cell r="A8785">
            <v>92663</v>
          </cell>
          <cell r="B8785" t="str">
            <v>NIPLE, EM FERRO GALVANIZADO, CONEXÃO ROSQUEADA, DN 50 (2"), INSTALADO EM REDE DE ALIMENTAÇÃO PARA SPRINKLER - FORNECIMENTO E INSTALAÇÃO. AF_12/2015</v>
          </cell>
          <cell r="C8785" t="str">
            <v>UN</v>
          </cell>
          <cell r="D8785">
            <v>29.76</v>
          </cell>
        </row>
        <row r="8786">
          <cell r="A8786">
            <v>92664</v>
          </cell>
          <cell r="B8786" t="str">
            <v>LUVA, EM FERRO GALVANIZADO, CONEXÃO ROSQUEADA, DN 50 (2"), INSTALADO EM REDE DE ALIMENTAÇÃO PARA SPRINKLER - FORNECIMENTO E INSTALAÇÃO. AF_12/2015</v>
          </cell>
          <cell r="C8786" t="str">
            <v>UN</v>
          </cell>
          <cell r="D8786">
            <v>29.75</v>
          </cell>
        </row>
        <row r="8787">
          <cell r="A8787">
            <v>92665</v>
          </cell>
          <cell r="B8787" t="str">
            <v>NIPLE, EM FERRO GALVANIZADO, CONEXÃO ROSQUEADA, DN 65 (2 1/2"), INSTALADO EM REDE DE ALIMENTAÇÃO PARA SPRINKLER - FORNECIMENTO E INSTALAÇÃO. AF_12/2015</v>
          </cell>
          <cell r="C8787" t="str">
            <v>UN</v>
          </cell>
          <cell r="D8787">
            <v>40.43</v>
          </cell>
        </row>
        <row r="8788">
          <cell r="A8788">
            <v>92666</v>
          </cell>
          <cell r="B8788" t="str">
            <v>LUVA, EM FERRO GALVANIZADO, CONEXÃO ROSQUEADA, DN 65 (2 1/2"), INSTALADO EM REDE DE ALIMENTAÇÃO PARA SPRINKLER - FORNECIMENTO E INSTALAÇÃO. AF_12/2015</v>
          </cell>
          <cell r="C8788" t="str">
            <v>UN</v>
          </cell>
          <cell r="D8788">
            <v>45.63</v>
          </cell>
        </row>
        <row r="8789">
          <cell r="A8789">
            <v>92667</v>
          </cell>
          <cell r="B8789" t="str">
            <v>NIPLE, EM FERRO GALVANIZADO, CONEXÃO ROSQUEADA, DN 80 (3"), INSTALADO EM REDE DE ALIMENTAÇÃO PARA SPRINKLER - FORNECIMENTO E INSTALAÇÃO. AF_12/2015</v>
          </cell>
          <cell r="C8789" t="str">
            <v>UN</v>
          </cell>
          <cell r="D8789">
            <v>58.77</v>
          </cell>
        </row>
        <row r="8790">
          <cell r="A8790">
            <v>92668</v>
          </cell>
          <cell r="B8790" t="str">
            <v>LUVA, EM FERRO GALVANIZADO, CONEXÃO ROSQUEADA, DN 80 (3"), INSTALADO EM REDE DE ALIMENTAÇÃO PARA SPRINKLER - FORNECIMENTO E INSTALAÇÃO. AF_12/2015</v>
          </cell>
          <cell r="C8790" t="str">
            <v>UN</v>
          </cell>
          <cell r="D8790">
            <v>63.39</v>
          </cell>
        </row>
        <row r="8791">
          <cell r="A8791">
            <v>92669</v>
          </cell>
          <cell r="B8791" t="str">
            <v>JOELHO 45 GRAUS, EM FERRO GALVANIZADO, CONEXÃO ROSQUEADA, DN 25 (1"), INSTALADO EM REDE DE ALIMENTAÇÃO PARA SPRINKLER - FORNECIMENTO E INSTALAÇÃO. AF_12/2015</v>
          </cell>
          <cell r="C8791" t="str">
            <v>UN</v>
          </cell>
          <cell r="D8791">
            <v>23.8</v>
          </cell>
        </row>
        <row r="8792">
          <cell r="A8792">
            <v>92670</v>
          </cell>
          <cell r="B8792" t="str">
            <v>JOELHO 90 GRAUS, EM FERRO GALVANIZADO, CONEXÃO ROSQUEADA, DN 25 (1"), INSTALADO EM REDE DE ALIMENTAÇÃO PARA SPRINKLER - FORNECIMENTO E INSTALAÇÃO. AF_12/2015</v>
          </cell>
          <cell r="C8792" t="str">
            <v>UN</v>
          </cell>
          <cell r="D8792">
            <v>22.56</v>
          </cell>
        </row>
        <row r="8793">
          <cell r="A8793">
            <v>92671</v>
          </cell>
          <cell r="B8793" t="str">
            <v>JOELHO 45 GRAUS, EM FERRO GALVANIZADO, CONEXÃO ROSQUEADA, DN 32 (1 1/4"), INSTALADO EM REDE DE ALIMENTAÇÃO PARA SPRINKLER - FORNECIMENTO E INSTALAÇÃO. AF_12/2015</v>
          </cell>
          <cell r="C8793" t="str">
            <v>UN</v>
          </cell>
          <cell r="D8793">
            <v>30.4</v>
          </cell>
        </row>
        <row r="8794">
          <cell r="A8794">
            <v>92672</v>
          </cell>
          <cell r="B8794" t="str">
            <v>JOELHO 90 GRAUS, EM FERRO GALVANIZADO, CONEXÃO ROSQUEADA, DN 32 (1 1/4"), INSTALADO EM REDE DE ALIMENTAÇÃO PARA SPRINKLER - FORNECIMENTO E INSTALAÇÃO. AF_12/2015</v>
          </cell>
          <cell r="C8794" t="str">
            <v>UN</v>
          </cell>
          <cell r="D8794">
            <v>27.93</v>
          </cell>
        </row>
        <row r="8795">
          <cell r="A8795">
            <v>92673</v>
          </cell>
          <cell r="B8795" t="str">
            <v>JOELHO 45 GRAUS, EM FERRO GALVANIZADO, CONEXÃO ROSQUEADA, DN 40 (1 1/2"), INSTALADO EM REDE DE ALIMENTAÇÃO PARA SPRINKLER - FORNECIMENTO E INSTALAÇÃO. AF_12/2015</v>
          </cell>
          <cell r="C8795" t="str">
            <v>UN</v>
          </cell>
          <cell r="D8795">
            <v>34.659999999999997</v>
          </cell>
        </row>
        <row r="8796">
          <cell r="A8796">
            <v>92674</v>
          </cell>
          <cell r="B8796" t="str">
            <v>JOELHO 90 GRAUS, EM FERRO GALVANIZADO, CONEXÃO ROSQUEADA, DN 40 (1 1/2"), INSTALADO EM REDE DE ALIMENTAÇÃO PARA SPRINKLER - FORNECIMENTO E INSTALAÇÃO. AF_12/2015</v>
          </cell>
          <cell r="C8796" t="str">
            <v>UN</v>
          </cell>
          <cell r="D8796">
            <v>32.96</v>
          </cell>
        </row>
        <row r="8797">
          <cell r="A8797">
            <v>92675</v>
          </cell>
          <cell r="B8797" t="str">
            <v>JOELHO 45 GRAUS, EM FERRO GALVANIZADO, CONEXÃO ROSQUEADA, DN 50 (2"), INSTALADO EM REDE DE ALIMENTAÇÃO PARA SPRINKLER - FORNECIMENTO E INSTALAÇÃO. AF_12/2015</v>
          </cell>
          <cell r="C8797" t="str">
            <v>UN</v>
          </cell>
          <cell r="D8797">
            <v>44.22</v>
          </cell>
        </row>
        <row r="8798">
          <cell r="A8798">
            <v>92676</v>
          </cell>
          <cell r="B8798" t="str">
            <v>JOELHO 90 GRAUS, EM FERRO GALVANIZADO, CONEXÃO ROSQUEADA, DN 50 (2"), INSTALADO EM REDE DE ALIMENTAÇÃO PARA SPRINKLER - FORNECIMENTO E INSTALAÇÃO. AF_12/2015</v>
          </cell>
          <cell r="C8798" t="str">
            <v>UN</v>
          </cell>
          <cell r="D8798">
            <v>43.06</v>
          </cell>
        </row>
        <row r="8799">
          <cell r="A8799">
            <v>92677</v>
          </cell>
          <cell r="B8799" t="str">
            <v>JOELHO 45 GRAUS, EM FERRO GALVANIZADO, CONEXÃO ROSQUEADA, DN 65 (2 1/2"), INSTALADO EM REDE DE ALIMENTAÇÃO PARA SPRINKLER - FORNECIMENTO E INSTALAÇÃO. AF_12/2015</v>
          </cell>
          <cell r="C8799" t="str">
            <v>UN</v>
          </cell>
          <cell r="D8799">
            <v>70.680000000000007</v>
          </cell>
        </row>
        <row r="8800">
          <cell r="A8800">
            <v>92678</v>
          </cell>
          <cell r="B8800" t="str">
            <v>JOELHO 90 GRAUS, EM FERRO GALVANIZADO, CONEXÃO ROSQUEADA, DN 65 (2 1/2"), INSTALADO EM REDE DE ALIMENTAÇÃO PARA SPRINKLER - FORNECIMENTO E INSTALAÇÃO. AF_12/2015</v>
          </cell>
          <cell r="C8800" t="str">
            <v>UN</v>
          </cell>
          <cell r="D8800">
            <v>65.599999999999994</v>
          </cell>
        </row>
        <row r="8801">
          <cell r="A8801">
            <v>92679</v>
          </cell>
          <cell r="B8801" t="str">
            <v>JOELHO 45 GRAUS, EM FERRO GALVANIZADO, CONEXÃO ROSQUEADA, DN 80 (3"), INSTALADO EM REDE DE ALIMENTAÇÃO PARA SPRINKLER - FORNECIMENTO E INSTALAÇÃO. AF_12/2015</v>
          </cell>
          <cell r="C8801" t="str">
            <v>UN</v>
          </cell>
          <cell r="D8801">
            <v>96.09</v>
          </cell>
        </row>
        <row r="8802">
          <cell r="A8802">
            <v>92680</v>
          </cell>
          <cell r="B8802" t="str">
            <v>JOELHO 90 GRAUS, EM FERRO GALVANIZADO, CONEXÃO ROSQUEADA, DN 80 (3"), INSTALADO EM REDE DE ALIMENTAÇÃO PARA SPRINKLER - FORNECIMENTO E INSTALAÇÃO. AF_12/2015</v>
          </cell>
          <cell r="C8802" t="str">
            <v>UN</v>
          </cell>
          <cell r="D8802">
            <v>86.29</v>
          </cell>
        </row>
        <row r="8803">
          <cell r="A8803">
            <v>92681</v>
          </cell>
          <cell r="B8803" t="str">
            <v>TÊ, EM FERRO GALVANIZADO, CONEXÃO ROSQUEADA, DN 25 (1"), INSTALADO EM REDE DE ALIMENTAÇÃO PARA SPRINKLER - FORNECIMENTO E INSTALAÇÃO. AF_12/2015</v>
          </cell>
          <cell r="C8803" t="str">
            <v>UN</v>
          </cell>
          <cell r="D8803">
            <v>30.55</v>
          </cell>
        </row>
        <row r="8804">
          <cell r="A8804">
            <v>92682</v>
          </cell>
          <cell r="B8804" t="str">
            <v>TÊ, EM FERRO GALVANIZADO, CONEXÃO ROSQUEADA, DN 32 (1 1/4"), INSTALADO EM REDE DE ALIMENTAÇÃO PARA SPRINKLER - FORNECIMENTO E INSTALAÇÃO. AF_12/2015</v>
          </cell>
          <cell r="C8804" t="str">
            <v>UN</v>
          </cell>
          <cell r="D8804">
            <v>37.5</v>
          </cell>
        </row>
        <row r="8805">
          <cell r="A8805">
            <v>92683</v>
          </cell>
          <cell r="B8805" t="str">
            <v>TÊ, EM FERRO GALVANIZADO, CONEXÃO ROSQUEADA, DN 40 (1 1/2"), INSTALADO EM REDE DE ALIMENTAÇÃO PARA SPRINKLER - FORNECIMENTO E INSTALAÇÃO. AF_12/2015</v>
          </cell>
          <cell r="C8805" t="str">
            <v>UN</v>
          </cell>
          <cell r="D8805">
            <v>43.32</v>
          </cell>
        </row>
        <row r="8806">
          <cell r="A8806">
            <v>92684</v>
          </cell>
          <cell r="B8806" t="str">
            <v>TÊ, EM FERRO GALVANIZADO, CONEXÃO ROSQUEADA, DN 50 (2"), INSTALADO EM REDE DE ALIMENTAÇÃO PARA SPRINKLER - FORNECIMENTO E INSTALAÇÃO. AF_12/2015</v>
          </cell>
          <cell r="C8806" t="str">
            <v>UN</v>
          </cell>
          <cell r="D8806">
            <v>57.38</v>
          </cell>
        </row>
        <row r="8807">
          <cell r="A8807">
            <v>92685</v>
          </cell>
          <cell r="B8807" t="str">
            <v>TÊ, EM FERRO GALVANIZADO, CONEXÃO ROSQUEADA, DN 65 (2 1/2"), INSTALADO EM REDE DE ALIMENTAÇÃO PARA SPRINKLER - FORNECIMENTO E INSTALAÇÃO. AF_12/2015</v>
          </cell>
          <cell r="C8807" t="str">
            <v>UN</v>
          </cell>
          <cell r="D8807">
            <v>90.02</v>
          </cell>
        </row>
        <row r="8808">
          <cell r="A8808">
            <v>92686</v>
          </cell>
          <cell r="B8808" t="str">
            <v>TÊ, EM FERRO GALVANIZADO, CONEXÃO ROSQUEADA, DN 80 (3"), INSTALADO EM REDE DE ALIMENTAÇÃO PARA SPRINKLER - FORNECIMENTO E INSTALAÇÃO. AF_12/2015</v>
          </cell>
          <cell r="C8808" t="str">
            <v>UN</v>
          </cell>
          <cell r="D8808">
            <v>114.1</v>
          </cell>
        </row>
        <row r="8809">
          <cell r="A8809">
            <v>92687</v>
          </cell>
          <cell r="B8809" t="str">
            <v>TUBO DE AÇO GALVANIZADO COM COSTURA, CLASSE MÉDIA, CONEXÃO ROSQUEADA, DN 15 (1/2"), INSTALADO EM RAMAIS E SUB-RAMAIS DE GÁS - FORNECIMENTO E INSTALAÇÃO. AF_12/2015</v>
          </cell>
          <cell r="C8809" t="str">
            <v>M</v>
          </cell>
          <cell r="D8809">
            <v>15.36</v>
          </cell>
        </row>
        <row r="8810">
          <cell r="A8810">
            <v>92688</v>
          </cell>
          <cell r="B8810" t="str">
            <v>TUBO DE AÇO GALVANIZADO COM COSTURA, CLASSE MÉDIA, CONEXÃO ROSQUEADA, DN 20 (3/4"), INSTALADO EM RAMAIS E SUB-RAMAIS DE GÁS - FORNECIMENTO E INSTALAÇÃO. AF_12/2015</v>
          </cell>
          <cell r="C8810" t="str">
            <v>M</v>
          </cell>
          <cell r="D8810">
            <v>21.95</v>
          </cell>
        </row>
        <row r="8811">
          <cell r="A8811">
            <v>92689</v>
          </cell>
          <cell r="B8811" t="str">
            <v>TUBO DE AÇO PRETO SEM COSTURA, CLASSE MÉDIA, CONEXÃO SOLDADA, DN 15 (1/2"), INSTALADO EM RAMAIS E SUB-RAMAIS DE GÁS - FORNECIMENTO E INSTALAÇÃO. AF_12/2015</v>
          </cell>
          <cell r="C8811" t="str">
            <v>M</v>
          </cell>
          <cell r="D8811">
            <v>21.98</v>
          </cell>
        </row>
        <row r="8812">
          <cell r="A8812">
            <v>92690</v>
          </cell>
          <cell r="B8812" t="str">
            <v>TUBO DE AÇO PRETO SEM COSTURA, CLASSE MÉDIA, CONEXÃO SOLDADA, DN 20 (3/4"), INSTALADO EM RAMAIS E SUB-RAMAIS DE GÁS - FORNECIMENTO E INSTALAÇÃO. AF_12/2015</v>
          </cell>
          <cell r="C8812" t="str">
            <v>M</v>
          </cell>
          <cell r="D8812">
            <v>31.99</v>
          </cell>
        </row>
        <row r="8813">
          <cell r="A8813">
            <v>92692</v>
          </cell>
          <cell r="B8813" t="str">
            <v>NIPLE, EM FERRO GALVANIZADO, CONEXÃO ROSQUEADA, DN 15 (1/2"), INSTALADO EM RAMAIS E SUB-RAMAIS DE GÁS - FORNECIMENTO E INSTALAÇÃO. AF_12/2015</v>
          </cell>
          <cell r="C8813" t="str">
            <v>UN</v>
          </cell>
          <cell r="D8813">
            <v>8.52</v>
          </cell>
        </row>
        <row r="8814">
          <cell r="A8814">
            <v>92693</v>
          </cell>
          <cell r="B8814" t="str">
            <v>LUVA, EM FERRO GALVANIZADO, CONEXÃO ROSQUEADA, DN 15 (1/2"), INSTALADO EM RAMAIS E SUB-RAMAIS DE GÁS - FORNECIMENTO E INSTALAÇÃO. AF_12/2015</v>
          </cell>
          <cell r="C8814" t="str">
            <v>UN</v>
          </cell>
          <cell r="D8814">
            <v>8.73</v>
          </cell>
        </row>
        <row r="8815">
          <cell r="A8815">
            <v>92694</v>
          </cell>
          <cell r="B8815" t="str">
            <v>NIPLE, EM FERRO GALVANIZADO, CONEXÃO ROSQUEADA, DN 20 (3/4"), INSTALADO EM RAMAIS E SUB-RAMAIS DE GÁS - FORNECIMENTO E INSTALAÇÃO. AF_12/2015</v>
          </cell>
          <cell r="C8815" t="str">
            <v>UN</v>
          </cell>
          <cell r="D8815">
            <v>13.67</v>
          </cell>
        </row>
        <row r="8816">
          <cell r="A8816">
            <v>92695</v>
          </cell>
          <cell r="B8816" t="str">
            <v>LUVA, EM FERRO GALVANIZADO, CONEXÃO ROSQUEADA, DN 20 (3/4"), INSTALADO EM RAMAIS E SUB-RAMAIS DE GÁS - FORNECIMENTO E INSTALAÇÃO. AF_12/2015</v>
          </cell>
          <cell r="C8816" t="str">
            <v>UN</v>
          </cell>
          <cell r="D8816">
            <v>13.88</v>
          </cell>
        </row>
        <row r="8817">
          <cell r="A8817">
            <v>92696</v>
          </cell>
          <cell r="B8817" t="str">
            <v>NIPLE, EM FERRO GALVANIZADO, CONEXÃO ROSQUEADA, DN 25 (1"), INSTALADO EM RAMAIS E SUB-RAMAIS DE GÁS - FORNECIMENTO E INSTALAÇÃO. AF_12/2015</v>
          </cell>
          <cell r="C8817" t="str">
            <v>UN</v>
          </cell>
          <cell r="D8817">
            <v>21.54</v>
          </cell>
        </row>
        <row r="8818">
          <cell r="A8818">
            <v>92697</v>
          </cell>
          <cell r="B8818" t="str">
            <v>LUVA, EM FERRO GALVANIZADO, CONEXÃO ROSQUEADA, DN 25 (1"), INSTALADO EM RAMAIS E SUB-RAMAIS DE GÁS - FORNECIMENTO E INSTALAÇÃO. AF_12/2015</v>
          </cell>
          <cell r="C8818" t="str">
            <v>UN</v>
          </cell>
          <cell r="D8818">
            <v>22.48</v>
          </cell>
        </row>
        <row r="8819">
          <cell r="A8819">
            <v>92698</v>
          </cell>
          <cell r="B8819" t="str">
            <v>JOELHO 45 GRAUS, EM FERRO GALVANIZADO, CONEXÃO ROSQUEADA, DN 15 (1/2"), INSTALADO EM RAMAIS E SUB-RAMAIS DE GÁS - FORNECIMENTO E INSTALAÇÃO. AF_12/2015</v>
          </cell>
          <cell r="C8819" t="str">
            <v>UN</v>
          </cell>
          <cell r="D8819">
            <v>12.61</v>
          </cell>
        </row>
        <row r="8820">
          <cell r="A8820">
            <v>92699</v>
          </cell>
          <cell r="B8820" t="str">
            <v>JOELHO 90 GRAUS, EM FERRO GALVANIZADO, CONEXÃO ROSQUEADA, DN 15 (1/2"), INSTALADO EM RAMAIS E SUB-RAMAIS DE GÁS - FORNECIMENTO E INSTALAÇÃO. AF_12/2015</v>
          </cell>
          <cell r="C8820" t="str">
            <v>UN</v>
          </cell>
          <cell r="D8820">
            <v>11.93</v>
          </cell>
        </row>
        <row r="8821">
          <cell r="A8821">
            <v>92700</v>
          </cell>
          <cell r="B8821" t="str">
            <v>JOELHO 45 GRAUS, EM FERRO GALVANIZADO, CONEXÃO ROSQUEADA, DN 20 (3/4"), INSTALADO EM RAMAIS E SUB-RAMAIS DE GÁS - FORNECIMENTO E INSTALAÇÃO. AF_12/2015</v>
          </cell>
          <cell r="C8821" t="str">
            <v>UN</v>
          </cell>
          <cell r="D8821">
            <v>20.73</v>
          </cell>
        </row>
        <row r="8822">
          <cell r="A8822">
            <v>92701</v>
          </cell>
          <cell r="B8822" t="str">
            <v>JOELHO 90 GRAUS, EM FERRO GALVANIZADO, CONEXÃO ROSQUEADA, DN 20 (3/4"), INSTALADO EM RAMAIS E SUB-RAMAIS DE GÁS - FORNECIMENTO E INSTALAÇÃO. AF_12/2015</v>
          </cell>
          <cell r="C8822" t="str">
            <v>UN</v>
          </cell>
          <cell r="D8822">
            <v>19.72</v>
          </cell>
        </row>
        <row r="8823">
          <cell r="A8823">
            <v>92702</v>
          </cell>
          <cell r="B8823" t="str">
            <v>JOELHO 45 GRAUS, EM FERRO GALVANIZADO, CONEXÃO ROSQUEADA, DN 25 (1"), INSTALADO EM RAMAIS E SUB-RAMAIS DE GÁS - FORNECIMENTO E INSTALAÇÃO. AF_12/2015</v>
          </cell>
          <cell r="C8823" t="str">
            <v>UN</v>
          </cell>
          <cell r="D8823">
            <v>32.590000000000003</v>
          </cell>
        </row>
        <row r="8824">
          <cell r="A8824">
            <v>92703</v>
          </cell>
          <cell r="B8824" t="str">
            <v>JOELHO 90 GRAUS, EM FERRO GALVANIZADO, CONEXÃO ROSQUEADA, DN 25 (1"), INSTALADO EM RAMAIS E SUB-RAMAIS DE GÁS - FORNECIMENTO E INSTALAÇÃO. AF_12/2015</v>
          </cell>
          <cell r="C8824" t="str">
            <v>UN</v>
          </cell>
          <cell r="D8824">
            <v>31.35</v>
          </cell>
        </row>
        <row r="8825">
          <cell r="A8825">
            <v>92704</v>
          </cell>
          <cell r="B8825" t="str">
            <v>TÊ, EM FERRO GALVANIZADO, CONEXÃO ROSQUEADA, DN 15 (1/2"), INSTALADO EM RAMAIS E SUB-RAMAIS DE GÁS - FORNECIMENTO E INSTALAÇÃO. AF_12/2015</v>
          </cell>
          <cell r="C8825" t="str">
            <v>UN</v>
          </cell>
          <cell r="D8825">
            <v>16.07</v>
          </cell>
        </row>
        <row r="8826">
          <cell r="A8826">
            <v>92705</v>
          </cell>
          <cell r="B8826" t="str">
            <v>TÊ, EM FERRO GALVANIZADO, CONEXÃO ROSQUEADA, DN 20 (3/4"), INSTALADO EM RAMAIS E SUB-RAMAIS DE GÁS - FORNECIMENTO E INSTALAÇÃO. AF_12/2015</v>
          </cell>
          <cell r="C8826" t="str">
            <v>UN</v>
          </cell>
          <cell r="D8826">
            <v>26.1</v>
          </cell>
        </row>
        <row r="8827">
          <cell r="A8827">
            <v>92706</v>
          </cell>
          <cell r="B8827" t="str">
            <v>TÊ, EM FERRO GALVANIZADO, CONEXÃO ROSQUEADA, DN 25 (1"), INSTALADO EM RAMAIS E SUB-RAMAIS DE GÁS - FORNECIMENTO E INSTALAÇÃO. AF_12/2015</v>
          </cell>
          <cell r="C8827" t="str">
            <v>UN</v>
          </cell>
          <cell r="D8827">
            <v>42.27</v>
          </cell>
        </row>
        <row r="8828">
          <cell r="A8828">
            <v>92712</v>
          </cell>
          <cell r="B8828" t="str">
            <v>APARELHO PARA CORTE E SOLDA OXI-ACETILENO SOBRE RODAS, INCLUSIVE CILINDROS E MAÇARICOS - DEPRECIAÇÃO. AF_12/2015</v>
          </cell>
          <cell r="C8828" t="str">
            <v>H</v>
          </cell>
          <cell r="D8828">
            <v>0.18</v>
          </cell>
        </row>
        <row r="8829">
          <cell r="A8829">
            <v>92713</v>
          </cell>
          <cell r="B8829" t="str">
            <v>APARELHO PARA CORTE E SOLDA OXI-ACETILENO SOBRE RODAS, INCLUSIVE CILINDROS E MAÇARICOS - JUROS. AF_12/2015</v>
          </cell>
          <cell r="C8829" t="str">
            <v>H</v>
          </cell>
          <cell r="D8829">
            <v>0.04</v>
          </cell>
        </row>
        <row r="8830">
          <cell r="A8830">
            <v>92714</v>
          </cell>
          <cell r="B8830" t="str">
            <v>APARELHO PARA CORTE E SOLDA OXI-ACETILENO SOBRE RODAS, INCLUSIVE CILINDROS E MAÇARICOS - MANUTENÇÃO. AF_12/2015</v>
          </cell>
          <cell r="C8830" t="str">
            <v>H</v>
          </cell>
          <cell r="D8830">
            <v>0.23</v>
          </cell>
        </row>
        <row r="8831">
          <cell r="A8831">
            <v>92715</v>
          </cell>
          <cell r="B8831" t="str">
            <v>APARELHO PARA CORTE E SOLDA OXI-ACETILENO SOBRE RODAS, INCLUSIVE CILINDROS E MAÇARICOS - MATERIAIS NA OPERAÇÃO. AF_12/2015</v>
          </cell>
          <cell r="C8831" t="str">
            <v>H</v>
          </cell>
          <cell r="D8831">
            <v>20.239999999999998</v>
          </cell>
        </row>
        <row r="8832">
          <cell r="A8832">
            <v>92716</v>
          </cell>
          <cell r="B8832" t="str">
            <v>APARELHO PARA CORTE E SOLDA OXI-ACETILENO SOBRE RODAS, INCLUSIVE CILINDROS E MAÇARICOS - CHP DIURNO. AF_12/2015</v>
          </cell>
          <cell r="C8832" t="str">
            <v>CHP</v>
          </cell>
          <cell r="D8832">
            <v>20.69</v>
          </cell>
        </row>
        <row r="8833">
          <cell r="A8833">
            <v>92717</v>
          </cell>
          <cell r="B8833" t="str">
            <v>APARELHO PARA CORTE E SOLDA OXI-ACETILENO SOBRE RODAS, INCLUSIVE CILINDROS E MAÇARICOS - CHI DIURNO. AF_12/2015</v>
          </cell>
          <cell r="C8833" t="str">
            <v>CHI</v>
          </cell>
          <cell r="D8833">
            <v>0.22</v>
          </cell>
        </row>
        <row r="8834">
          <cell r="A8834">
            <v>92718</v>
          </cell>
          <cell r="B8834" t="str">
            <v>CONCRETAGEM DE PILARES, FCK = 25 MPA,  COM USO DE BALDES EM EDIFICAÇÃO COM SEÇÃO MÉDIA DE PILARES MENOR OU IGUAL A 0,25 M² - LANÇAMENTO, ADENSAMENTO E ACABAMENTO. AF_12/2015</v>
          </cell>
          <cell r="C8834" t="str">
            <v>M3</v>
          </cell>
          <cell r="D8834">
            <v>467.92</v>
          </cell>
        </row>
        <row r="8835">
          <cell r="A8835">
            <v>92719</v>
          </cell>
          <cell r="B8835" t="str">
            <v>CONCRETAGEM DE PILARES, FCK = 25 MPA, COM USO DE GRUA EM EDIFICAÇÃO COM SEÇÃO MÉDIA DE PILARES MENOR OU IGUAL A 0,25 M² - LANÇAMENTO, ADENSAMENTO E ACABAMENTO. AF_12/2015</v>
          </cell>
          <cell r="C8835" t="str">
            <v>M3</v>
          </cell>
          <cell r="D8835">
            <v>352.35</v>
          </cell>
        </row>
        <row r="8836">
          <cell r="A8836">
            <v>92720</v>
          </cell>
          <cell r="B8836" t="str">
            <v>CONCRETAGEM DE PILARES, FCK = 25 MPA, COM USO DE BOMBA EM EDIFICAÇÃO COM SEÇÃO MÉDIA DE PILARES MENOR OU IGUAL A 0,25 M² - LANÇAMENTO, ADENSAMENTO E ACABAMENTO. AF_12/2015</v>
          </cell>
          <cell r="C8836" t="str">
            <v>M3</v>
          </cell>
          <cell r="D8836">
            <v>403.05</v>
          </cell>
        </row>
        <row r="8837">
          <cell r="A8837">
            <v>92721</v>
          </cell>
          <cell r="B8837" t="str">
            <v>CONCRETAGEM DE PILARES, FCK = 25 MPA, COM USO DE GRUA EM EDIFICAÇÃO COM SEÇÃO MÉDIA DE PILARES MAIOR QUE 0,25 M² - LANÇAMENTO, ADENSAMENTO E ACABAMENTO. AF_12/2015</v>
          </cell>
          <cell r="C8837" t="str">
            <v>M3</v>
          </cell>
          <cell r="D8837">
            <v>345.28</v>
          </cell>
        </row>
        <row r="8838">
          <cell r="A8838">
            <v>92722</v>
          </cell>
          <cell r="B8838" t="str">
            <v>CONCRETAGEM DE PILARES, FCK = 25 MPA, COM USO DE BOMBA EM EDIFICAÇÃO COM SEÇÃO MÉDIA DE PILARES MAIOR QUE 0,25 M² - LANÇAMENTO, ADENSAMENTO E ACABAMENTO. AF_12/2015</v>
          </cell>
          <cell r="C8838" t="str">
            <v>M3</v>
          </cell>
          <cell r="D8838">
            <v>400.1</v>
          </cell>
        </row>
        <row r="8839">
          <cell r="A8839">
            <v>92723</v>
          </cell>
          <cell r="B8839" t="str">
            <v>CONCRETAGEM DE VIGAS E LAJES, FCK=20 MPA, PARA LAJES PREMOLDADAS COM USO DE BOMBA EM EDIFICAÇÃO COM ÁREA MÉDIA DE LAJES MENOR OU IGUAL A 20 M² - LANÇAMENTO, ADENSAMENTO E ACABAMENTO. AF_12/2015</v>
          </cell>
          <cell r="C8839" t="str">
            <v>M3</v>
          </cell>
          <cell r="D8839">
            <v>388.12</v>
          </cell>
        </row>
        <row r="8840">
          <cell r="A8840">
            <v>92724</v>
          </cell>
          <cell r="B8840" t="str">
            <v>CONCRETAGEM DE VIGAS E LAJES, FCK=20 MPA, PARA LAJES PREMOLDADAS COM USO DE BOMBA EM EDIFICAÇÃO COM ÁREA MÉDIA DE LAJES MAIOR QUE 20 M² - LANÇAMENTO, ADENSAMENTO E ACABAMENTO. AF_12/2015</v>
          </cell>
          <cell r="C8840" t="str">
            <v>M3</v>
          </cell>
          <cell r="D8840">
            <v>385.55</v>
          </cell>
        </row>
        <row r="8841">
          <cell r="A8841">
            <v>92725</v>
          </cell>
          <cell r="B8841" t="str">
            <v>CONCRETAGEM DE VIGAS E LAJES, FCK=20 MPA, PARA LAJES MACIÇAS OU NERVURADAS COM USO DE BOMBA EM EDIFICAÇÃO COM ÁREA MÉDIA DE LAJES MENOR OU IGUAL A 20 M² - LANÇAMENTO, ADENSAMENTO E ACABAMENTO. AF_12/2015</v>
          </cell>
          <cell r="C8841" t="str">
            <v>M3</v>
          </cell>
          <cell r="D8841">
            <v>384.47</v>
          </cell>
        </row>
        <row r="8842">
          <cell r="A8842">
            <v>92726</v>
          </cell>
          <cell r="B8842" t="str">
            <v>CONCRETAGEM DE VIGAS E LAJES, FCK=20 MPA, PARA LAJES MACIÇAS OU NERVURADAS COM USO DE BOMBA EM EDIFICAÇÃO COM ÁREA MÉDIA DE LAJES MAIOR QUE 20 M² - LANÇAMENTO, ADENSAMENTO E ACABAMENTO. AF_12/2015</v>
          </cell>
          <cell r="C8842" t="str">
            <v>M3</v>
          </cell>
          <cell r="D8842">
            <v>382.64</v>
          </cell>
        </row>
        <row r="8843">
          <cell r="A8843">
            <v>92727</v>
          </cell>
          <cell r="B8843" t="str">
            <v>CONCRETAGEM DE VIGAS E LAJES, FCK=20 MPA, PARA LAJES PREMOLDADAS COM JERICAS EM ELEVADOR DE CABO EM EDIFICAÇÃO DE MULTIPAVIMENTOS ATÉ 16 ANDARES, COM ÁREA MÉDIA DE LAJES MENOR OU IGUAL A 20 M² - LANÇAMENTO, ADENSAMENTO E ACABAMENTO. AF_12/2015</v>
          </cell>
          <cell r="C8843" t="str">
            <v>M3</v>
          </cell>
          <cell r="D8843">
            <v>413.43</v>
          </cell>
        </row>
        <row r="8844">
          <cell r="A8844">
            <v>92728</v>
          </cell>
          <cell r="B8844" t="str">
            <v>CONCRETAGEM DE VIGAS E LAJES, FCK=20 MPA, PARA LAJES PREMOLDADAS COM JERICAS EM ELEVADOR DE CABO EM EDIFICAÇÃO DE MULTIPAVIMENTOS ATÉ 16 ANDARES, COM ÁREA MÉDIA DE LAJES MAIOR QUE 20 M² - LANÇAMENTO, ADENSAMENTO E ACABAMENTO. AF_12/2015</v>
          </cell>
          <cell r="C8844" t="str">
            <v>M3</v>
          </cell>
          <cell r="D8844">
            <v>394.96</v>
          </cell>
        </row>
        <row r="8845">
          <cell r="A8845">
            <v>92729</v>
          </cell>
          <cell r="B8845" t="str">
            <v>CONCRETAGEM DE VIGAS E LAJES, FCK=20 MPA, PARA LAJES MACIÇAS OU NERVURADAS COM JERICAS EM ELEVADOR DE CABO EM EDIFICAÇÃO DE MULTIPAVIMENTOS ATÉ 16 ANDARES, COM ÁREA MÉDIA DE LAJES MENOR OU IGUAL A 20 M² - LANÇAMENTO, ADENSAMENTO E ACABAMENTO. AF_12/2015</v>
          </cell>
          <cell r="C8845" t="str">
            <v>M3</v>
          </cell>
          <cell r="D8845">
            <v>387.15</v>
          </cell>
        </row>
        <row r="8846">
          <cell r="A8846">
            <v>92730</v>
          </cell>
          <cell r="B8846" t="str">
            <v>CONCRETAGEM DE VIGAS E LAJES, FCK=20 MPA, PARA LAJES MACIÇAS OU NERVURADAS COM JERICAS EM ELEVADOR DE CABO EM EDIFICAÇÃO DE MULTIPAVIMENTOS ATÉ 16 ANDARES, COM ÁREA MÉDIA DE LAJES MAIOR QUE 20 M² - LANÇAMENTO, ADENSAMENTO E ACABAMENTO. AF_12/2015</v>
          </cell>
          <cell r="C8846" t="str">
            <v>M3</v>
          </cell>
          <cell r="D8846">
            <v>374.12</v>
          </cell>
        </row>
        <row r="8847">
          <cell r="A8847">
            <v>92731</v>
          </cell>
          <cell r="B8847" t="str">
            <v>CONCRETAGEM DE VIGAS E LAJES, FCK=20 MPA, PARA LAJES PREMOLDADAS COM JERICAS EM CREMALHEIRA EM EDIFICAÇÃO DE MULTIPAVIMENTOS ATÉ 16 ANDARES, COM ÁREA MÉDIA DE LAJES MENOR OU IGUAL A 20 M² - LANÇAMENTO, ADENSAMENTO E ACABAMENTO. AF_12/2015</v>
          </cell>
          <cell r="C8847" t="str">
            <v>M3</v>
          </cell>
          <cell r="D8847">
            <v>389.28</v>
          </cell>
        </row>
        <row r="8848">
          <cell r="A8848">
            <v>92732</v>
          </cell>
          <cell r="B8848" t="str">
            <v>CONCRETAGEM DE VIGAS E LAJES, FCK=20 MPA, PARA LAJES PREMOLDADAS COM JERICAS EM CREMALHEIRA EM EDIFICAÇÃO DE MULTIPAVIMENTOS ATÉ 16 ANDARES, COM ÁREA MÉDIA DE LAJES MAIOR QUE 20 M² - LANÇAMENTO, ADENSAMENTO E ACABAMENTO. AF_12/2015</v>
          </cell>
          <cell r="C8848" t="str">
            <v>M3</v>
          </cell>
          <cell r="D8848">
            <v>376.6</v>
          </cell>
        </row>
        <row r="8849">
          <cell r="A8849">
            <v>92733</v>
          </cell>
          <cell r="B8849" t="str">
            <v>CONCRETAGEM DE VIGAS E LAJES, FCK=20 MPA, PARA LAJES MACIÇAS OU NERVURADAS COM JERICAS EM CREMALHEIRA EM EDIFICAÇÃO DE MULTIPAVIMENTOS ATÉ 16 ANDARES, COM ÁREA MÉDIA DE LAJES MENOR OU IGUAL A 20 M² - LANÇAMENTO, ADENSAMENTO E ACABAMENTO. AF_12/2015</v>
          </cell>
          <cell r="C8849" t="str">
            <v>M3</v>
          </cell>
          <cell r="D8849">
            <v>371.22</v>
          </cell>
        </row>
        <row r="8850">
          <cell r="A8850">
            <v>92734</v>
          </cell>
          <cell r="B8850" t="str">
            <v>CONCRETAGEM DE VIGAS E LAJES, FCK=20 MPA, PARA LAJES MACIÇAS OU NERVURADAS COM JERICAS EM CREMALHEIRA EM EDIFICAÇÃO DE MULTIPAVIMENTOS ATÉ 16 ANDARES, COM ÁREA MÉDIA DE LAJES MAIOR QUE 20 M² - LANÇAMENTO, ADENSAMENTO E ACABAMENTO. AF_12/2015</v>
          </cell>
          <cell r="C8850" t="str">
            <v>M3</v>
          </cell>
          <cell r="D8850">
            <v>362.3</v>
          </cell>
        </row>
        <row r="8851">
          <cell r="A8851">
            <v>92735</v>
          </cell>
          <cell r="B8851" t="str">
            <v>CONCRETAGEM DE VIGAS E LAJES, FCK=20 MPA, PARA LAJES PREMOLDADAS COM GRUA DE CAÇAMBA DE 350 L EM EDIFICAÇÃO DE MULTIPAVIMENTOS ATÉ 16 ANDARES, COM ÁREA MÉDIA DE LAJES MENOR OU IGUAL A 20 M² - LANÇAMENTO, ADENSAMENTO E ACABAMENTO. AF_12/2015</v>
          </cell>
          <cell r="C8851" t="str">
            <v>M3</v>
          </cell>
          <cell r="D8851">
            <v>367.04</v>
          </cell>
        </row>
        <row r="8852">
          <cell r="A8852">
            <v>92736</v>
          </cell>
          <cell r="B8852" t="str">
            <v>CONCRETAGEM DE VIGAS E LAJES, FCK=20 MPA, PARA LAJES PREMOLDADAS COM GRUA DE CAÇAMBA DE 350 L EM EDIFICAÇÃO DE MULTIPAVIMENTOS ATÉ 16 ANDARES, COM ÁREA MÉDIA DE LAJES MAIOR QUE 20 M² - LANÇAMENTO, ADENSAMENTO E ACABAMENTO. AF_12/2015</v>
          </cell>
          <cell r="C8852" t="str">
            <v>M3</v>
          </cell>
          <cell r="D8852">
            <v>357.47</v>
          </cell>
        </row>
        <row r="8853">
          <cell r="A8853">
            <v>92739</v>
          </cell>
          <cell r="B8853" t="str">
            <v>CONCRETAGEM DE VIGAS E LAJES, FCK=20 MPA, PARA LAJES MACIÇAS OU NERVURADAS COM GRUA DE CAÇAMBA DE 500 L EM EDIFICAÇÃO DE MULTIPAVIMENTOS ATÉ 16 ANDARES, COM ÁREA MÉDIA DE LAJES MENOR OU IGUAL A 20 M² - LANÇAMENTO, ADENSAMENTO E ACABAMENTO. AF_12/2015</v>
          </cell>
          <cell r="C8853" t="str">
            <v>M3</v>
          </cell>
          <cell r="D8853">
            <v>343.54</v>
          </cell>
        </row>
        <row r="8854">
          <cell r="A8854">
            <v>92740</v>
          </cell>
          <cell r="B8854" t="str">
            <v>CONCRETAGEM DE VIGAS E LAJES, FCK=20 MPA, PARA LAJES MACIÇAS OU NERVURADAS COM GRUA DE CAÇAMBA DE 500 L EM EDIFICAÇÃO DE MULTIPAVIMENTOS ATÉ 16 ANDARES, COM ÁREA MÉDIA DE LAJES MAIOR QUE 20 M² - LANÇAMENTO, ADENSAMENTO E ACABAMENTO. AF_12/2015</v>
          </cell>
          <cell r="C8854" t="str">
            <v>M3</v>
          </cell>
          <cell r="D8854">
            <v>338.81</v>
          </cell>
        </row>
        <row r="8855">
          <cell r="A8855">
            <v>92741</v>
          </cell>
          <cell r="B8855" t="str">
            <v>CONCRETAGEM DE VIGAS E LAJES, FCK=20 MPA, PARA QUALQUER TIPO DE LAJE COM BALDES EM EDIFICAÇÃO TÉRREA, COM ÁREA MÉDIA DE LAJES MENOR OU IGUAL A 20 M² - LANÇAMENTO, ADENSAMENTO E ACABAMENTO. AF_12/2015</v>
          </cell>
          <cell r="C8855" t="str">
            <v>M3</v>
          </cell>
          <cell r="D8855">
            <v>514.42999999999995</v>
          </cell>
        </row>
        <row r="8856">
          <cell r="A8856">
            <v>92742</v>
          </cell>
          <cell r="B8856" t="str">
            <v>CONCRETAGEM DE VIGAS E LAJES, FCK=20 MPA, PARA QUALQUER TIPO DE LAJE COM BALDES EM EDIFICAÇÃO DE MULTIPAVIMENTOS ATÉ 04 ANDARES, COM ÁREA MÉDIA DE LAJES MENOR OU IGUAL A 20 M² - LANÇAMENTO, ADENSAMENTO E ACABAMENTO. AF_12/2015</v>
          </cell>
          <cell r="C8856" t="str">
            <v>M3</v>
          </cell>
          <cell r="D8856">
            <v>698.95</v>
          </cell>
        </row>
        <row r="8857">
          <cell r="A8857">
            <v>92743</v>
          </cell>
          <cell r="B8857" t="str">
            <v>MURO DE GABIÃO, ENCHIMENTO COM PEDRA DE MÃO TIPO RACHÃO, DE GRAVIDADE, COM GAIOLAS DE COMPRIMENTO IGUAL A 2 METROS, ALTURA DO MURO DE ATÉ 4 METROS - FORNECIMENTO E EXECUÇÃO. AF_12/2015</v>
          </cell>
          <cell r="C8857" t="str">
            <v>M3</v>
          </cell>
          <cell r="D8857">
            <v>393.96</v>
          </cell>
        </row>
        <row r="8858">
          <cell r="A8858">
            <v>92744</v>
          </cell>
          <cell r="B8858" t="str">
            <v>MURO DE GABIÃO, ENCHIMENTO COM PEDRA DE MÃO TIPO RACHÃO, DE GRAVIDADE, COM GAIOLAS DE COMPRIMENTO IGUAL A 5 METROS, ALTURA DO MURO DE ATÉ 4 METROS - FORNECIMENTO E EXECUÇÃO. AF_12/2015</v>
          </cell>
          <cell r="C8858" t="str">
            <v>M3</v>
          </cell>
          <cell r="D8858">
            <v>371.36</v>
          </cell>
        </row>
        <row r="8859">
          <cell r="A8859">
            <v>92745</v>
          </cell>
          <cell r="B8859" t="str">
            <v>MURO DE GABIÃO, ENCHIMENTO COM PEDRA DE MÃO TIPO RACHÃO, DE GRAVIDADE, COM GAIOLAS DE COMPRIMENTO IGUAL A 2 METROS, ALTURA DO MURO ACIMA DE 4 E ATÉ 6 METROS - FORNECIMENTO E EXECUÇÃO. AF_12/2015</v>
          </cell>
          <cell r="C8859" t="str">
            <v>M3</v>
          </cell>
          <cell r="D8859">
            <v>489.02</v>
          </cell>
        </row>
        <row r="8860">
          <cell r="A8860">
            <v>92746</v>
          </cell>
          <cell r="B8860" t="str">
            <v>MURO DE GABIÃO, ENCHIMENTO COM PEDRA DE MÃO TIPO RACHÃO, DE GRAVIDADE, COM GAIOLAS DE COMPRIMENTO IGUAL A 5 METROS, ALTURA DO MURO ACIMA DE 4 E ATÉ 6 METROS - FORNECIMENTO E EXECUÇÃO. AF_12/2015</v>
          </cell>
          <cell r="C8860" t="str">
            <v>M3</v>
          </cell>
          <cell r="D8860">
            <v>442.59</v>
          </cell>
        </row>
        <row r="8861">
          <cell r="A8861">
            <v>92747</v>
          </cell>
          <cell r="B8861" t="str">
            <v>MURO DE GABIÃO, ENCHIMENTO COM PEDRA DE MÃO TIPO RACHÃO, DE GRAVIDADE, COM GAIOLAS DE COMPRIMENTO IGUAL A 2 METROS, ALTURA DO MURO ACIMA DE 6 E ATÉ 10 METROS - FORNECIMENTO E EXECUÇÃO. AF_12/2015</v>
          </cell>
          <cell r="C8861" t="str">
            <v>M3</v>
          </cell>
          <cell r="D8861">
            <v>543.42999999999995</v>
          </cell>
        </row>
        <row r="8862">
          <cell r="A8862">
            <v>92748</v>
          </cell>
          <cell r="B8862" t="str">
            <v>MURO DE GABIÃO, ENCHIMENTO COM PEDRA DE MÃO TIPO RACHÃO, DE GRAVIDADE, COM GAIOLAS DE COMPRIMENTO IGUAL A 5 METROS, ALTURA DO MURO MAIOR QUE 6 ATÉ 10 METROS - FORNECIMENTO E EXECUÇÃO. AF_12/2015</v>
          </cell>
          <cell r="C8862" t="str">
            <v>M3</v>
          </cell>
          <cell r="D8862">
            <v>483.7</v>
          </cell>
        </row>
        <row r="8863">
          <cell r="A8863">
            <v>92749</v>
          </cell>
          <cell r="B8863" t="str">
            <v>MURO DE GABIÃO, ENCHIMENTO COM PEDRA DE MÃO TIPO RACHÃO, COM SOLO REFORÇADO, ALTURA DO MURO DE ATÉ 4 METROS - FORNECIMENTO E EXECUÇÃO. AF_12/2015</v>
          </cell>
          <cell r="C8863" t="str">
            <v>M3</v>
          </cell>
          <cell r="D8863">
            <v>559.24</v>
          </cell>
        </row>
        <row r="8864">
          <cell r="A8864">
            <v>92750</v>
          </cell>
          <cell r="B8864" t="str">
            <v>MURO DE GABIÃO, ENCHIMENTO COM PEDRA DE MÃO TIPO RACHÃO, COM SOLO REFORÇADO, ALTURA DO MURO ACIMA DE 4 E ATÉ 12 METROS - FORNECIMENTO E EXECUÇÃO. AF_12/2015</v>
          </cell>
          <cell r="C8864" t="str">
            <v>M3</v>
          </cell>
          <cell r="D8864">
            <v>959.86</v>
          </cell>
        </row>
        <row r="8865">
          <cell r="A8865">
            <v>92751</v>
          </cell>
          <cell r="B8865" t="str">
            <v>MURO DE GABIÃO, ENCHIMENTO COM PEDRA DE MÃO TIPO RACHÃO, COM SOLO REFORÇADO, ALTURA DO MURO ACIMA DE 12 E ATÉ 20 METROS - FORNECIMENTO E EXECUÇÃO. AF_12/2015</v>
          </cell>
          <cell r="C8865" t="str">
            <v>M3</v>
          </cell>
          <cell r="D8865">
            <v>1192.74</v>
          </cell>
        </row>
        <row r="8866">
          <cell r="A8866">
            <v>92752</v>
          </cell>
          <cell r="B8866" t="str">
            <v>MURO DE GABIÃO, ENCHIMENTO COM PEDRA DE MÃO TIPO RACHÃO, COM SOLO REFORÇADO, ALTURA DO MURO ACIMA DE 20 E ATÉ 28 METROS - FORNECIMENTO E EXECUÇÃO. AF_12/2015</v>
          </cell>
          <cell r="C8866" t="str">
            <v>M3</v>
          </cell>
          <cell r="D8866">
            <v>1424.6</v>
          </cell>
        </row>
        <row r="8867">
          <cell r="A8867">
            <v>92753</v>
          </cell>
          <cell r="B8867" t="str">
            <v>MURO DE GABIÃO, ENCHIMENTO COM RESÍDUO DE CONSTRUÇÃO E DEMOLIÇÃO, DE GRAVIDADE, COM GAIOLA TRAPEZOIDAL DE COMPRIMENTO IGUAL A 2 METROS, ALTURA DO MURO DE ATÉ 2 METROS - FORNECIMENTO E EXECUÇÃO. AF_12/2015</v>
          </cell>
          <cell r="C8867" t="str">
            <v>M3</v>
          </cell>
          <cell r="D8867">
            <v>381.03</v>
          </cell>
        </row>
        <row r="8868">
          <cell r="A8868">
            <v>92754</v>
          </cell>
          <cell r="B8868" t="str">
            <v>MURO DE GABIÃO, ENCHIMENTO COM RESÍDUO DE CONSTRUÇÃO E DEMOLIÇÃO, DE GRAVIDADE, COM GAIOLA TRAPEZOIDAL DE COMPRIMENTO IGUAL A 2 METROS, ALTURA DO MURO ACIMA DE 2 E ATÉ 4 METROS - FORNECIMENTO E EXECUÇÃO. AF_12/2015</v>
          </cell>
          <cell r="C8868" t="str">
            <v>M3</v>
          </cell>
          <cell r="D8868">
            <v>348.73</v>
          </cell>
        </row>
        <row r="8869">
          <cell r="A8869">
            <v>92755</v>
          </cell>
          <cell r="B8869" t="str">
            <v>PROTEÇÃO SUPERFICIAL DE CANAL EM GABIÃO TIPO COLCHÃO, ALTURA DE 17 CENTÍMETROS, ENCHIMENTO COM PEDRA DE MÃO TIPO RACHÃO - FORNECIMENTO E EXECUÇÃO. AF_12/2015</v>
          </cell>
          <cell r="C8869" t="str">
            <v>M2</v>
          </cell>
          <cell r="D8869">
            <v>144.9</v>
          </cell>
        </row>
        <row r="8870">
          <cell r="A8870">
            <v>92756</v>
          </cell>
          <cell r="B8870" t="str">
            <v>PROTEÇÃO SUPERFICIAL DE CANAL EM GABIÃO TIPO COLCHÃO, ALTURA DE 23 CENTÍMETROS, ENCHIMENTO COM PEDRA DE MÃO TIPO RACHÃO - FORNECIMENTO E EXECUÇÃO. AF_12/2015</v>
          </cell>
          <cell r="C8870" t="str">
            <v>M2</v>
          </cell>
          <cell r="D8870">
            <v>164.65</v>
          </cell>
        </row>
        <row r="8871">
          <cell r="A8871">
            <v>92757</v>
          </cell>
          <cell r="B8871" t="str">
            <v>PROTEÇÃO SUPERFICIAL DE CANAL EM GABIÃO TIPO COLCHÃO, ALTURA DE 30 CENTÍMETROS, ENCHIMENTO COM PEDRA DE MÃO TIPO RACHÃO - FORNECIMENTO E EXECUÇÃO. AF_12/2015</v>
          </cell>
          <cell r="C8871" t="str">
            <v>M2</v>
          </cell>
          <cell r="D8871">
            <v>188.63</v>
          </cell>
        </row>
        <row r="8872">
          <cell r="A8872">
            <v>92758</v>
          </cell>
          <cell r="B8872" t="str">
            <v>PROTEÇÃO SUPERFICIAL DE CANAL EM GABIÃO TIPO SACO, DIÂMETRO DE 65 CENTÍMETROS, ENCHIMENTO MANUAL COM PEDRA DE MÃO TIPO RACHÃO - FORNECIMENTO E EXECUÇÃO. AF_12/2015</v>
          </cell>
          <cell r="C8872" t="str">
            <v>M3</v>
          </cell>
          <cell r="D8872">
            <v>440.89</v>
          </cell>
        </row>
        <row r="8873">
          <cell r="A8873">
            <v>92759</v>
          </cell>
          <cell r="B8873" t="str">
            <v>ARMAÇÃO DE PILAR OU VIGA DE UMA ESTRUTURA CONVENCIONAL DE CONCRETO ARMADO EM UM EDIFÍCIO DE MÚLTIPLOS PAVIMENTOS UTILIZANDO AÇO CA-60 DE 5,0 MM - MONTAGEM. AF_12/2015</v>
          </cell>
          <cell r="C8873" t="str">
            <v>KG</v>
          </cell>
          <cell r="D8873">
            <v>8.73</v>
          </cell>
        </row>
        <row r="8874">
          <cell r="A8874">
            <v>92760</v>
          </cell>
          <cell r="B8874" t="str">
            <v>ARMAÇÃO DE PILAR OU VIGA DE UMA ESTRUTURA CONVENCIONAL DE CONCRETO ARMADO EM UM EDIFÍCIO DE MÚLTIPLOS PAVIMENTOS UTILIZANDO AÇO CA-50 DE 6,3 MM - MONTAGEM. AF_12/2015</v>
          </cell>
          <cell r="C8874" t="str">
            <v>KG</v>
          </cell>
          <cell r="D8874">
            <v>7.72</v>
          </cell>
        </row>
        <row r="8875">
          <cell r="A8875">
            <v>92761</v>
          </cell>
          <cell r="B8875" t="str">
            <v>ARMAÇÃO DE PILAR OU VIGA DE UMA ESTRUTURA CONVENCIONAL DE CONCRETO ARMADO EM UM EDIFÍCIO DE MÚLTIPLOS PAVIMENTOS UTILIZANDO AÇO CA-50 DE 8,0 MM - MONTAGEM. AF_12/2015</v>
          </cell>
          <cell r="C8875" t="str">
            <v>KG</v>
          </cell>
          <cell r="D8875">
            <v>7.63</v>
          </cell>
        </row>
        <row r="8876">
          <cell r="A8876">
            <v>92762</v>
          </cell>
          <cell r="B8876" t="str">
            <v>ARMAÇÃO DE PILAR OU VIGA DE UMA ESTRUTURA CONVENCIONAL DE CONCRETO ARMADO EM UM EDIFÍCIO DE MÚLTIPLOS PAVIMENTOS UTILIZANDO AÇO CA-50 DE 10,0 MM - MONTAGEM. AF_12/2015</v>
          </cell>
          <cell r="C8876" t="str">
            <v>KG</v>
          </cell>
          <cell r="D8876">
            <v>6.23</v>
          </cell>
        </row>
        <row r="8877">
          <cell r="A8877">
            <v>92763</v>
          </cell>
          <cell r="B8877" t="str">
            <v>ARMAÇÃO DE PILAR OU VIGA DE UMA ESTRUTURA CONVENCIONAL DE CONCRETO ARMADO EM UM EDIFÍCIO DE MÚLTIPLOS PAVIMENTOS UTILIZANDO AÇO CA-50 DE 12,5 MM - MONTAGEM. AF_12/2015</v>
          </cell>
          <cell r="C8877" t="str">
            <v>KG</v>
          </cell>
          <cell r="D8877">
            <v>5.59</v>
          </cell>
        </row>
        <row r="8878">
          <cell r="A8878">
            <v>92764</v>
          </cell>
          <cell r="B8878" t="str">
            <v>ARMAÇÃO DE PILAR OU VIGA DE UMA ESTRUTURA CONVENCIONAL DE CONCRETO ARMADO EM UM EDIFÍCIO DE MÚLTIPLOS PAVIMENTOS UTILIZANDO AÇO CA-50 DE 16,0 MM - MONTAGEM. AF_12/2015</v>
          </cell>
          <cell r="C8878" t="str">
            <v>KG</v>
          </cell>
          <cell r="D8878">
            <v>5.25</v>
          </cell>
        </row>
        <row r="8879">
          <cell r="A8879">
            <v>92765</v>
          </cell>
          <cell r="B8879" t="str">
            <v>ARMAÇÃO DE PILAR OU VIGA DE UMA ESTRUTURA CONVENCIONAL DE CONCRETO ARMADO EM UM EDIFÍCIO DE MÚLTIPLOS PAVIMENTOS UTILIZANDO AÇO CA-50 DE 20,0 MM - MONTAGEM. AF_12/2015</v>
          </cell>
          <cell r="C8879" t="str">
            <v>KG</v>
          </cell>
          <cell r="D8879">
            <v>4.8499999999999996</v>
          </cell>
        </row>
        <row r="8880">
          <cell r="A8880">
            <v>92766</v>
          </cell>
          <cell r="B8880" t="str">
            <v>ARMAÇÃO DE PILAR OU VIGA DE UMA ESTRUTURA CONVENCIONAL DE CONCRETO ARMADO EM UM EDIFÍCIO DE MÚLTIPLOS PAVIMENTOS UTILIZANDO AÇO CA-50 DE 25,0 MM - MONTAGEM. AF_12/2015</v>
          </cell>
          <cell r="C8880" t="str">
            <v>KG</v>
          </cell>
          <cell r="D8880">
            <v>5.37</v>
          </cell>
        </row>
        <row r="8881">
          <cell r="A8881">
            <v>92767</v>
          </cell>
          <cell r="B8881" t="str">
            <v>ARMAÇÃO DE LAJE DE UMA ESTRUTURA CONVENCIONAL DE CONCRETO ARMADO EM UM EDIFÍCIO DE MÚLTIPLOS PAVIMENTOS UTILIZANDO AÇO CA-60 DE 4,2 MM - MONTAGEM. AF_12/2015</v>
          </cell>
          <cell r="C8881" t="str">
            <v>KG</v>
          </cell>
          <cell r="D8881">
            <v>8.9</v>
          </cell>
        </row>
        <row r="8882">
          <cell r="A8882">
            <v>92768</v>
          </cell>
          <cell r="B8882" t="str">
            <v>ARMAÇÃO DE LAJE DE UMA ESTRUTURA CONVENCIONAL DE CONCRETO ARMADO EM UM EDIFÍCIO DE MÚLTIPLOS PAVIMENTOS UTILIZANDO AÇO CA-60 DE 5,0 MM - MONTAGEM. AF_12/2015</v>
          </cell>
          <cell r="C8882" t="str">
            <v>KG</v>
          </cell>
          <cell r="D8882">
            <v>7.75</v>
          </cell>
        </row>
        <row r="8883">
          <cell r="A8883">
            <v>92769</v>
          </cell>
          <cell r="B8883" t="str">
            <v>ARMAÇÃO DE LAJE DE UMA ESTRUTURA CONVENCIONAL DE CONCRETO ARMADO EM UM EDIFÍCIO DE MÚLTIPLOS PAVIMENTOS UTILIZANDO AÇO CA-50 DE 6,3 MM - MONTAGEM. AF_12/2015</v>
          </cell>
          <cell r="C8883" t="str">
            <v>KG</v>
          </cell>
          <cell r="D8883">
            <v>6.97</v>
          </cell>
        </row>
        <row r="8884">
          <cell r="A8884">
            <v>92770</v>
          </cell>
          <cell r="B8884" t="str">
            <v>ARMAÇÃO DE LAJE DE UMA ESTRUTURA CONVENCIONAL DE CONCRETO ARMADO EM UM EDIFÍCIO DE MÚLTIPLOS PAVIMENTOS UTILIZANDO AÇO CA-50 DE 8,0 MM - MONTAGEM. AF_12/2015</v>
          </cell>
          <cell r="C8884" t="str">
            <v>KG</v>
          </cell>
          <cell r="D8884">
            <v>7.05</v>
          </cell>
        </row>
        <row r="8885">
          <cell r="A8885">
            <v>92771</v>
          </cell>
          <cell r="B8885" t="str">
            <v>ARMAÇÃO DE LAJE DE UMA ESTRUTURA CONVENCIONAL DE CONCRETO ARMADO EM UM EDIFÍCIO DE MÚLTIPLOS PAVIMENTOS UTILIZANDO AÇO CA-50 DE 10,0 MM - MONTAGEM. AF_12/2015</v>
          </cell>
          <cell r="C8885" t="str">
            <v>KG</v>
          </cell>
          <cell r="D8885">
            <v>5.77</v>
          </cell>
        </row>
        <row r="8886">
          <cell r="A8886">
            <v>92772</v>
          </cell>
          <cell r="B8886" t="str">
            <v>ARMAÇÃO DE LAJE DE UMA ESTRUTURA CONVENCIONAL DE CONCRETO ARMADO EM UM EDIFÍCIO DE MÚLTIPLOS PAVIMENTOS UTILIZANDO AÇO CA-50 DE 12,5 MM - MONTAGEM. AF_12/2015</v>
          </cell>
          <cell r="C8886" t="str">
            <v>KG</v>
          </cell>
          <cell r="D8886">
            <v>5.24</v>
          </cell>
        </row>
        <row r="8887">
          <cell r="A8887">
            <v>92773</v>
          </cell>
          <cell r="B8887" t="str">
            <v>ARMAÇÃO DE LAJE DE UMA ESTRUTURA CONVENCIONAL DE CONCRETO ARMADO EM UM EDIFÍCIO DE MÚLTIPLOS PAVIMENTOS UTILIZANDO AÇO CA-50 DE 16,0 MM - MONTAGEM. AF_12/2015</v>
          </cell>
          <cell r="C8887" t="str">
            <v>KG</v>
          </cell>
          <cell r="D8887">
            <v>5.01</v>
          </cell>
        </row>
        <row r="8888">
          <cell r="A8888">
            <v>92774</v>
          </cell>
          <cell r="B8888" t="str">
            <v>ARMAÇÃO DE LAJE DE UMA ESTRUTURA CONVENCIONAL DE CONCRETO ARMADO EM UM EDIFÍCIO DE MÚLTIPLOS PAVIMENTOS UTILIZANDO AÇO CA-50 DE 20,0 MM - MONTAGEM. AF_12/2015</v>
          </cell>
          <cell r="C8888" t="str">
            <v>KG</v>
          </cell>
          <cell r="D8888">
            <v>4.6900000000000004</v>
          </cell>
        </row>
        <row r="8889">
          <cell r="A8889">
            <v>92775</v>
          </cell>
          <cell r="B8889" t="str">
            <v>ARMAÇÃO DE PILAR OU VIGA DE UMA ESTRUTURA CONVENCIONAL DE CONCRETO ARMADO EM UMA EDIFICAÇÃO TÉRREA OU SOBRADO UTILIZANDO AÇO CA-60 DE 5,0 MM - MONTAGEM. AF_12/2015</v>
          </cell>
          <cell r="C8889" t="str">
            <v>KG</v>
          </cell>
          <cell r="D8889">
            <v>10.7</v>
          </cell>
        </row>
        <row r="8890">
          <cell r="A8890">
            <v>92776</v>
          </cell>
          <cell r="B8890" t="str">
            <v>ARMAÇÃO DE PILAR OU VIGA DE UMA ESTRUTURA CONVENCIONAL DE CONCRETO ARMADO EM UMA EDIFICAÇÃO TÉRREA OU SOBRADO UTILIZANDO AÇO CA-50 DE 6,3 MM - MONTAGEM. AF_12/2015</v>
          </cell>
          <cell r="C8890" t="str">
            <v>KG</v>
          </cell>
          <cell r="D8890">
            <v>9.2200000000000006</v>
          </cell>
        </row>
        <row r="8891">
          <cell r="A8891">
            <v>92777</v>
          </cell>
          <cell r="B8891" t="str">
            <v>ARMAÇÃO DE PILAR OU VIGA DE UMA ESTRUTURA CONVENCIONAL DE CONCRETO ARMADO EM UMA EDIFICAÇÃO TÉRREA OU SOBRADO UTILIZANDO AÇO CA-50 DE 8,0 MM - MONTAGEM. AF_12/2015</v>
          </cell>
          <cell r="C8891" t="str">
            <v>KG</v>
          </cell>
          <cell r="D8891">
            <v>8.75</v>
          </cell>
        </row>
        <row r="8892">
          <cell r="A8892">
            <v>92778</v>
          </cell>
          <cell r="B8892" t="str">
            <v>ARMAÇÃO DE PILAR OU VIGA DE UMA ESTRUTURA CONVENCIONAL DE CONCRETO ARMADO EM UMA EDIFICAÇÃO TÉRREA OU SOBRADO UTILIZANDO AÇO CA-50 DE 10,0 MM - MONTAGEM. AF_12/2015</v>
          </cell>
          <cell r="C8892" t="str">
            <v>KG</v>
          </cell>
          <cell r="D8892">
            <v>7.05</v>
          </cell>
        </row>
        <row r="8893">
          <cell r="A8893">
            <v>92779</v>
          </cell>
          <cell r="B8893" t="str">
            <v>ARMAÇÃO DE PILAR OU VIGA DE UMA ESTRUTURA CONVENCIONAL DE CONCRETO ARMADO EM UMA EDIFICAÇÃO TÉRREA OU SOBRADO UTILIZANDO AÇO CA-50 DE 12,5 MM - MONTAGEM. AF_12/2015</v>
          </cell>
          <cell r="C8893" t="str">
            <v>KG</v>
          </cell>
          <cell r="D8893">
            <v>6.21</v>
          </cell>
        </row>
        <row r="8894">
          <cell r="A8894">
            <v>92780</v>
          </cell>
          <cell r="B8894" t="str">
            <v>ARMAÇÃO DE PILAR OU VIGA DE UMA ESTRUTURA CONVENCIONAL DE CONCRETO ARMADO EM UMA EDIFICAÇÃO TÉRREA OU SOBRADO UTILIZANDO AÇO CA-50 DE 16,0 MM - MONTAGEM. AF_12/2015</v>
          </cell>
          <cell r="C8894" t="str">
            <v>KG</v>
          </cell>
          <cell r="D8894">
            <v>5.66</v>
          </cell>
        </row>
        <row r="8895">
          <cell r="A8895">
            <v>92781</v>
          </cell>
          <cell r="B8895" t="str">
            <v>ARMAÇÃO DE PILAR OU VIGA DE UMA ESTRUTURA CONVENCIONAL DE CONCRETO ARMADO EM UMA EDIFICAÇÃO TÉRREA OU SOBRADO UTILIZANDO AÇO CA-50 DE 20,0 MM - MONTAGEM. AF_12/2015</v>
          </cell>
          <cell r="C8895" t="str">
            <v>KG</v>
          </cell>
          <cell r="D8895">
            <v>5.13</v>
          </cell>
        </row>
        <row r="8896">
          <cell r="A8896">
            <v>92782</v>
          </cell>
          <cell r="B8896" t="str">
            <v>ARMAÇÃO DE PILAR OU VIGA DE UMA ESTRUTURA CONVENCIONAL DE CONCRETO ARMADO EM UMA EDIFICAÇÃO TÉRREA OU SOBRADO UTILIZANDO AÇO CA-50 DE 25,0 MM - MONTAGEM. AF_12/2015</v>
          </cell>
          <cell r="C8896" t="str">
            <v>KG</v>
          </cell>
          <cell r="D8896">
            <v>5.53</v>
          </cell>
        </row>
        <row r="8897">
          <cell r="A8897">
            <v>92783</v>
          </cell>
          <cell r="B8897" t="str">
            <v>ARMAÇÃO DE LAJE DE UMA ESTRUTURA CONVENCIONAL DE CONCRETO ARMADO EM UMA EDIFICAÇÃO TÉRREA OU SOBRADO UTILIZANDO AÇO CA-60 DE 4,2 MM - MONTAGEM. AF_12/2015</v>
          </cell>
          <cell r="C8897" t="str">
            <v>KG</v>
          </cell>
          <cell r="D8897">
            <v>10.55</v>
          </cell>
        </row>
        <row r="8898">
          <cell r="A8898">
            <v>92784</v>
          </cell>
          <cell r="B8898" t="str">
            <v>ARMAÇÃO DE LAJE DE UMA ESTRUTURA CONVENCIONAL DE CONCRETO ARMADO EM UMA EDIFICAÇÃO TÉRREA OU SOBRADO UTILIZANDO AÇO CA-60 DE 5,0 MM - MONTAGEM. AF_12/2015</v>
          </cell>
          <cell r="C8898" t="str">
            <v>KG</v>
          </cell>
          <cell r="D8898">
            <v>9.1</v>
          </cell>
        </row>
        <row r="8899">
          <cell r="A8899">
            <v>92785</v>
          </cell>
          <cell r="B8899" t="str">
            <v>ARMAÇÃO DE LAJE DE UMA ESTRUTURA CONVENCIONAL DE CONCRETO ARMADO EM UMA EDIFICAÇÃO TÉRREA OU SOBRADO UTILIZANDO AÇO CA-50 DE 6,3 MM - MONTAGEM. AF_12/2015</v>
          </cell>
          <cell r="C8899" t="str">
            <v>KG</v>
          </cell>
          <cell r="D8899">
            <v>7.99</v>
          </cell>
        </row>
        <row r="8900">
          <cell r="A8900">
            <v>92786</v>
          </cell>
          <cell r="B8900" t="str">
            <v>ARMAÇÃO DE LAJE DE UMA ESTRUTURA CONVENCIONAL DE CONCRETO ARMADO EM UMA EDIFICAÇÃO TÉRREA OU SOBRADO UTILIZANDO AÇO CA-50 DE 8,0 MM - MONTAGEM. AF_12/2015</v>
          </cell>
          <cell r="C8900" t="str">
            <v>KG</v>
          </cell>
          <cell r="D8900">
            <v>7.81</v>
          </cell>
        </row>
        <row r="8901">
          <cell r="A8901">
            <v>92787</v>
          </cell>
          <cell r="B8901" t="str">
            <v>ARMAÇÃO DE LAJE DE UMA ESTRUTURA CONVENCIONAL DE CONCRETO ARMADO EM UMA EDIFICAÇÃO TÉRREA OU SOBRADO UTILIZANDO AÇO CA-50 DE 10,0 MM - MONTAGEM. AF_12/2015</v>
          </cell>
          <cell r="C8901" t="str">
            <v>KG</v>
          </cell>
          <cell r="D8901">
            <v>6.32</v>
          </cell>
        </row>
        <row r="8902">
          <cell r="A8902">
            <v>92788</v>
          </cell>
          <cell r="B8902" t="str">
            <v>ARMAÇÃO DE LAJE DE UMA ESTRUTURA CONVENCIONAL DE CONCRETO ARMADO EM UMA EDIFICAÇÃO TÉRREA OU SOBRADO UTILIZANDO AÇO CA-50 DE 12,5 MM - MONTAGEM. AF_12/2015</v>
          </cell>
          <cell r="C8902" t="str">
            <v>KG</v>
          </cell>
          <cell r="D8902">
            <v>5.63</v>
          </cell>
        </row>
        <row r="8903">
          <cell r="A8903">
            <v>92789</v>
          </cell>
          <cell r="B8903" t="str">
            <v>ARMAÇÃO DE LAJE DE UMA ESTRUTURA CONVENCIONAL DE CONCRETO ARMADO EM UMA EDIFICAÇÃO TÉRREA OU SOBRADO UTILIZANDO AÇO CA-50 DE 16,0 MM - MONTAGEM. AF_12/2015</v>
          </cell>
          <cell r="C8903" t="str">
            <v>KG</v>
          </cell>
          <cell r="D8903">
            <v>5.26</v>
          </cell>
        </row>
        <row r="8904">
          <cell r="A8904">
            <v>92790</v>
          </cell>
          <cell r="B8904" t="str">
            <v>ARMAÇÃO DE LAJE DE UMA ESTRUTURA CONVENCIONAL DE CONCRETO ARMADO EM UMA EDIFICAÇÃO TÉRREA OU SOBRADO UTILIZANDO AÇO CA-50 DE 20,0 MM - MONTAGEM. AF_12/2015</v>
          </cell>
          <cell r="C8904" t="str">
            <v>KG</v>
          </cell>
          <cell r="D8904">
            <v>4.83</v>
          </cell>
        </row>
        <row r="8905">
          <cell r="A8905">
            <v>92791</v>
          </cell>
          <cell r="B8905" t="str">
            <v>CORTE E DOBRA DE AÇO CA-60, DIÂMETRO DE 5,0 MM, UTILIZADO EM ESTRUTURAS DIVERSAS, EXCETO LAJES. AF_12/2015</v>
          </cell>
          <cell r="C8905" t="str">
            <v>KG</v>
          </cell>
          <cell r="D8905">
            <v>5.99</v>
          </cell>
        </row>
        <row r="8906">
          <cell r="A8906">
            <v>92792</v>
          </cell>
          <cell r="B8906" t="str">
            <v>CORTE E DOBRA DE AÇO CA-50, DIÂMETRO DE 6,3 MM, UTILIZADO EM ESTRUTURAS DIVERSAS, EXCETO LAJES. AF_12/2015</v>
          </cell>
          <cell r="C8906" t="str">
            <v>KG</v>
          </cell>
          <cell r="D8906">
            <v>5.58</v>
          </cell>
        </row>
        <row r="8907">
          <cell r="A8907">
            <v>92793</v>
          </cell>
          <cell r="B8907" t="str">
            <v>CORTE E DOBRA DE AÇO CA-50, DIÂMETRO DE 8,0 MM, UTILIZADO EM ESTRUTURAS DIVERSAS, EXCETO LAJES. AF_12/2015</v>
          </cell>
          <cell r="C8907" t="str">
            <v>KG</v>
          </cell>
          <cell r="D8907">
            <v>5.99</v>
          </cell>
        </row>
        <row r="8908">
          <cell r="A8908">
            <v>92794</v>
          </cell>
          <cell r="B8908" t="str">
            <v>CORTE E DOBRA DE AÇO CA-50, DIÂMETRO DE 10,0 MM, UTILIZADO EM ESTRUTURAS DIVERSAS, EXCETO LAJES. AF_12/2015</v>
          </cell>
          <cell r="C8908" t="str">
            <v>KG</v>
          </cell>
          <cell r="D8908">
            <v>4.96</v>
          </cell>
        </row>
        <row r="8909">
          <cell r="A8909">
            <v>92795</v>
          </cell>
          <cell r="B8909" t="str">
            <v>CORTE E DOBRA DE AÇO CA-50, DIÂMETRO DE 12,5 MM, UTILIZADO EM ESTRUTURAS DIVERSAS, EXCETO LAJES. AF_12/2015</v>
          </cell>
          <cell r="C8909" t="str">
            <v>KG</v>
          </cell>
          <cell r="D8909">
            <v>4.63</v>
          </cell>
        </row>
        <row r="8910">
          <cell r="A8910">
            <v>92796</v>
          </cell>
          <cell r="B8910" t="str">
            <v>CORTE E DOBRA DE AÇO CA-50, DIÂMETRO DE 16,0 MM, UTILIZADO EM ESTRUTURAS DIVERSAS, EXCETO LAJES. AF_12/2015</v>
          </cell>
          <cell r="C8910" t="str">
            <v>KG</v>
          </cell>
          <cell r="D8910">
            <v>4.5599999999999996</v>
          </cell>
        </row>
        <row r="8911">
          <cell r="A8911">
            <v>92797</v>
          </cell>
          <cell r="B8911" t="str">
            <v>CORTE E DOBRA DE AÇO CA-50, DIÂMETRO DE 20,0 MM, UTILIZADO EM ESTRUTURAS DIVERSAS, EXCETO LAJES. AF_12/2015</v>
          </cell>
          <cell r="C8911" t="str">
            <v>KG</v>
          </cell>
          <cell r="D8911">
            <v>4.3499999999999996</v>
          </cell>
        </row>
        <row r="8912">
          <cell r="A8912">
            <v>92798</v>
          </cell>
          <cell r="B8912" t="str">
            <v>CORTE E DOBRA DE AÇO CA-50, DIÂMETRO DE 25,0 MM, UTILIZADO EM ESTRUTURAS DIVERSAS, EXCETO LAJES. AF_12/2015</v>
          </cell>
          <cell r="C8912" t="str">
            <v>KG</v>
          </cell>
          <cell r="D8912">
            <v>5.01</v>
          </cell>
        </row>
        <row r="8913">
          <cell r="A8913">
            <v>92799</v>
          </cell>
          <cell r="B8913" t="str">
            <v>CORTE E DOBRA DE AÇO CA-60, DIÂMETRO DE 4,2 MM, UTILIZADO EM LAJE. AF_12/2015</v>
          </cell>
          <cell r="C8913" t="str">
            <v>KG</v>
          </cell>
          <cell r="D8913">
            <v>6.3</v>
          </cell>
        </row>
        <row r="8914">
          <cell r="A8914">
            <v>92800</v>
          </cell>
          <cell r="B8914" t="str">
            <v>CORTE E DOBRA DE AÇO CA-60, DIÂMETRO DE 5,0 MM, UTILIZADO EM LAJE. AF_12/2015</v>
          </cell>
          <cell r="C8914" t="str">
            <v>KG</v>
          </cell>
          <cell r="D8914">
            <v>5.63</v>
          </cell>
        </row>
        <row r="8915">
          <cell r="A8915">
            <v>92801</v>
          </cell>
          <cell r="B8915" t="str">
            <v>CORTE E DOBRA DE AÇO CA-50, DIÂMETRO DE 6,3 MM, UTILIZADO EM LAJE. AF_12/2015</v>
          </cell>
          <cell r="C8915" t="str">
            <v>KG</v>
          </cell>
          <cell r="D8915">
            <v>5.37</v>
          </cell>
        </row>
        <row r="8916">
          <cell r="A8916">
            <v>92802</v>
          </cell>
          <cell r="B8916" t="str">
            <v>CORTE E DOBRA DE AÇO CA-50, DIÂMETRO DE 8,0 MM, UTILIZADO EM LAJE. AF_12/2015</v>
          </cell>
          <cell r="C8916" t="str">
            <v>KG</v>
          </cell>
          <cell r="D8916">
            <v>5.87</v>
          </cell>
        </row>
        <row r="8917">
          <cell r="A8917">
            <v>92803</v>
          </cell>
          <cell r="B8917" t="str">
            <v>CORTE E DOBRA DE AÇO CA-50, DIÂMETRO DE 10,0 MM, UTILIZADO EM LAJE. AF_12/2015</v>
          </cell>
          <cell r="C8917" t="str">
            <v>KG</v>
          </cell>
          <cell r="D8917">
            <v>4.8899999999999997</v>
          </cell>
        </row>
        <row r="8918">
          <cell r="A8918">
            <v>92804</v>
          </cell>
          <cell r="B8918" t="str">
            <v>CORTE E DOBRA DE AÇO CA-50, DIÂMETRO DE 12,5 MM, UTILIZADO EM LAJE. AF_12/2015</v>
          </cell>
          <cell r="C8918" t="str">
            <v>KG</v>
          </cell>
          <cell r="D8918">
            <v>4.58</v>
          </cell>
        </row>
        <row r="8919">
          <cell r="A8919">
            <v>92805</v>
          </cell>
          <cell r="B8919" t="str">
            <v>CORTE E DOBRA DE AÇO CA-50, DIÂMETRO DE 16,0 MM, UTILIZADO EM LAJE. AF_12/2015</v>
          </cell>
          <cell r="C8919" t="str">
            <v>KG</v>
          </cell>
          <cell r="D8919">
            <v>4.54</v>
          </cell>
        </row>
        <row r="8920">
          <cell r="A8920">
            <v>92806</v>
          </cell>
          <cell r="B8920" t="str">
            <v>CORTE E DOBRA DE AÇO CA-50, DIÂMETRO DE 20,0 MM, UTILIZADO EM LAJE. AF_12/2015</v>
          </cell>
          <cell r="C8920" t="str">
            <v>KG</v>
          </cell>
          <cell r="D8920">
            <v>4.34</v>
          </cell>
        </row>
        <row r="8921">
          <cell r="A8921">
            <v>92808</v>
          </cell>
          <cell r="B8921" t="str">
            <v>ASSENTAMENTO DE TUBO DE CONCRETO PARA REDES COLETORAS DE ÁGUAS PLUVIAIS, DIÂMETRO DE 300 MM, JUNTA RÍGIDA, INSTALADO EM LOCAL COM BAIXO NÍVEL DE INTERFERÊNCIAS (NÃO INCLUI FORNECIMENTO). AF_12/2015</v>
          </cell>
          <cell r="C8921" t="str">
            <v>M</v>
          </cell>
          <cell r="D8921">
            <v>26.99</v>
          </cell>
        </row>
        <row r="8922">
          <cell r="A8922">
            <v>92809</v>
          </cell>
          <cell r="B8922" t="str">
            <v>ASSENTAMENTO DE TUBO DE CONCRETO PARA REDES COLETORAS DE ÁGUAS PLUVIAIS, DIÂMETRO DE 400 MM, JUNTA RÍGIDA, INSTALADO EM LOCAL COM BAIXO NÍVEL DE INTERFERÊNCIAS (NÃO INCLUI FORNECIMENTO). AF_12/2015</v>
          </cell>
          <cell r="C8922" t="str">
            <v>M</v>
          </cell>
          <cell r="D8922">
            <v>34.61</v>
          </cell>
        </row>
        <row r="8923">
          <cell r="A8923">
            <v>92810</v>
          </cell>
          <cell r="B8923" t="str">
            <v>ASSENTAMENTO DE TUBO DE CONCRETO PARA REDES COLETORAS DE ÁGUAS PLUVIAIS, DIÂMETRO DE 500 MM, JUNTA RÍGIDA, INSTALADO EM LOCAL COM BAIXO NÍVEL DE INTERFERÊNCIAS (NÃO INCLUI FORNECIMENTO). AF_12/2015</v>
          </cell>
          <cell r="C8923" t="str">
            <v>M</v>
          </cell>
          <cell r="D8923">
            <v>42.11</v>
          </cell>
        </row>
        <row r="8924">
          <cell r="A8924">
            <v>92811</v>
          </cell>
          <cell r="B8924" t="str">
            <v>ASSENTAMENTO DE TUBO DE CONCRETO PARA REDES COLETORAS DE ÁGUAS PLUVIAIS, DIÂMETRO DE 600 MM, JUNTA RÍGIDA, INSTALADO EM LOCAL COM BAIXO NÍVEL DE INTERFERÊNCIAS (NÃO INCLUI FORNECIMENTO). AF_12/2015</v>
          </cell>
          <cell r="C8924" t="str">
            <v>M</v>
          </cell>
          <cell r="D8924">
            <v>50.13</v>
          </cell>
        </row>
        <row r="8925">
          <cell r="A8925">
            <v>92812</v>
          </cell>
          <cell r="B8925" t="str">
            <v>ASSENTAMENTO DE TUBO DE CONCRETO PARA REDES COLETORAS DE ÁGUAS PLUVIAIS, DIÂMETRO DE 700 MM, JUNTA RÍGIDA, INSTALADO EM LOCAL COM BAIXO NÍVEL DE INTERFERÊNCIAS (NÃO INCLUI FORNECIMENTO). AF_12/2015</v>
          </cell>
          <cell r="C8925" t="str">
            <v>M</v>
          </cell>
          <cell r="D8925">
            <v>58.04</v>
          </cell>
        </row>
        <row r="8926">
          <cell r="A8926">
            <v>92813</v>
          </cell>
          <cell r="B8926" t="str">
            <v>ASSENTAMENTO DE TUBO DE CONCRETO PARA REDES COLETORAS DE ÁGUAS PLUVIAIS, DIÂMETRO DE 800 MM, JUNTA RÍGIDA, INSTALADO EM LOCAL COM BAIXO NÍVEL DE INTERFERÊNCIAS (NÃO INCLUI FORNECIMENTO). AF_12/2015</v>
          </cell>
          <cell r="C8926" t="str">
            <v>M</v>
          </cell>
          <cell r="D8926">
            <v>67.260000000000005</v>
          </cell>
        </row>
        <row r="8927">
          <cell r="A8927">
            <v>92814</v>
          </cell>
          <cell r="B8927" t="str">
            <v>ASSENTAMENTO DE TUBO DE CONCRETO PARA REDES COLETORAS DE ÁGUAS PLUVIAIS, DIÂMETRO DE 900 MM, JUNTA RÍGIDA, INSTALADO EM LOCAL COM BAIXO NÍVEL DE INTERFERÊNCIAS (NÃO INCLUI FORNECIMENTO). AF_12/2015</v>
          </cell>
          <cell r="C8927" t="str">
            <v>M</v>
          </cell>
          <cell r="D8927">
            <v>76.89</v>
          </cell>
        </row>
        <row r="8928">
          <cell r="A8928">
            <v>92815</v>
          </cell>
          <cell r="B8928" t="str">
            <v>ASSENTAMENTO DE TUBO DE CONCRETO PARA REDES COLETORAS DE ÁGUAS PLUVIAIS, DIÂMETRO DE 1000 MM, JUNTA RÍGIDA, INSTALADO EM LOCAL COM BAIXO NÍVEL DE INTERFERÊNCIAS (NÃO INCLUI FORNECIMENTO). AF_12/2015</v>
          </cell>
          <cell r="C8928" t="str">
            <v>M</v>
          </cell>
          <cell r="D8928">
            <v>87.92</v>
          </cell>
        </row>
        <row r="8929">
          <cell r="A8929">
            <v>92816</v>
          </cell>
          <cell r="B8929" t="str">
            <v>TUBO DE CONCRETO PARA REDES COLETORAS DE ÁGUAS PLUVIAIS, DIÂMETRO DE 1200 MM, JUNTA RÍGIDA, INSTALADO EM LOCAL COM BAIXO NÍVEL DE INTERFERÊNCIAS - FORNECIMENTO E ASSENTAMENTO. AF_12/2015</v>
          </cell>
          <cell r="C8929" t="str">
            <v>M</v>
          </cell>
          <cell r="D8929">
            <v>492.73</v>
          </cell>
        </row>
        <row r="8930">
          <cell r="A8930">
            <v>92817</v>
          </cell>
          <cell r="B8930" t="str">
            <v>ASSENTAMENTO DE TUBO DE CONCRETO PARA REDES COLETORAS DE ÁGUAS PLUVIAIS, DIÂMETRO DE 1200 MM, JUNTA RÍGIDA, INSTALADO EM LOCAL COM BAIXO NÍVEL DE INTERFERÊNCIAS (NÃO INCLUI FORNECIMENTO). AF_12/2015</v>
          </cell>
          <cell r="C8930" t="str">
            <v>M</v>
          </cell>
          <cell r="D8930">
            <v>110.04</v>
          </cell>
        </row>
        <row r="8931">
          <cell r="A8931">
            <v>92818</v>
          </cell>
          <cell r="B8931" t="str">
            <v>TUBO DE CONCRETO PARA REDES COLETORAS DE ÁGUAS PLUVIAIS, DIÂMETRO DE 1500 MM, JUNTA RÍGIDA, INSTALADO EM LOCAL COM BAIXO NÍVEL DE INTERFERÊNCIAS - FORNECIMENTO E ASSENTAMENTO. AF_12/2015</v>
          </cell>
          <cell r="C8931" t="str">
            <v>M</v>
          </cell>
          <cell r="D8931">
            <v>717.34</v>
          </cell>
        </row>
        <row r="8932">
          <cell r="A8932">
            <v>92819</v>
          </cell>
          <cell r="B8932" t="str">
            <v>ASSENTAMENTO DE TUBO DE CONCRETO PARA REDES COLETORAS DE ÁGUAS PLUVIAIS, DIÂMETRO DE 1500 MM, JUNTA RÍGIDA, INSTALADO EM LOCAL COM BAIXO NÍVEL DE INTERFERÊNCIAS (NÃO INCLUI FORNECIMENTO). AF_12/2015</v>
          </cell>
          <cell r="C8932" t="str">
            <v>M</v>
          </cell>
          <cell r="D8932">
            <v>148.11000000000001</v>
          </cell>
        </row>
        <row r="8933">
          <cell r="A8933">
            <v>92820</v>
          </cell>
          <cell r="B8933" t="str">
            <v>ASSENTAMENTO DE TUBO DE CONCRETO PARA REDES COLETORAS DE ÁGUAS PLUVIAIS, DIÂMETRO DE 300 MM, JUNTA RÍGIDA, INSTALADO EM LOCAL COM ALTO NÍVEL DE INTERFERÊNCIAS (NÃO INCLUI FORNECIMENTO). AF_12/2015</v>
          </cell>
          <cell r="C8933" t="str">
            <v>M</v>
          </cell>
          <cell r="D8933">
            <v>32.21</v>
          </cell>
        </row>
        <row r="8934">
          <cell r="A8934">
            <v>92821</v>
          </cell>
          <cell r="B8934" t="str">
            <v>ASSENTAMENTO DE TUBO DE CONCRETO PARA REDES COLETORAS DE ÁGUAS PLUVIAIS, DIÂMETRO DE 400 MM, JUNTA RÍGIDA, INSTALADO EM LOCAL COM ALTO NÍVEL DE INTERFERÊNCIAS (NÃO INCLUI FORNECIMENTO). AF_12/2015</v>
          </cell>
          <cell r="C8934" t="str">
            <v>M</v>
          </cell>
          <cell r="D8934">
            <v>41.27</v>
          </cell>
        </row>
        <row r="8935">
          <cell r="A8935">
            <v>92822</v>
          </cell>
          <cell r="B8935" t="str">
            <v>ASSENTAMENTO DE TUBO DE CONCRETO PARA REDES COLETORAS DE ÁGUAS PLUVIAIS, DIÂMETRO DE 500 MM, JUNTA RÍGIDA, INSTALADO EM LOCAL COM ALTO NÍVEL DE INTERFERÊNCIAS (NÃO INCLUI FORNECIMENTO). AF_12/2015</v>
          </cell>
          <cell r="C8935" t="str">
            <v>M</v>
          </cell>
          <cell r="D8935">
            <v>50.37</v>
          </cell>
        </row>
        <row r="8936">
          <cell r="A8936">
            <v>92824</v>
          </cell>
          <cell r="B8936" t="str">
            <v>ASSENTAMENTO DE TUBO DE CONCRETO PARA REDES COLETORAS DE ÁGUAS PLUVIAIS, DIÂMETRO DE 600 MM, JUNTA RÍGIDA, INSTALADO EM LOCAL COM ALTO NÍVEL DE INTERFERÊNCIAS (NÃO INCLUI FORNECIMENTO). AF_12/2015</v>
          </cell>
          <cell r="C8936" t="str">
            <v>M</v>
          </cell>
          <cell r="D8936">
            <v>59.81</v>
          </cell>
        </row>
        <row r="8937">
          <cell r="A8937">
            <v>92825</v>
          </cell>
          <cell r="B8937" t="str">
            <v>ASSENTAMENTO DE TUBO DE CONCRETO PARA REDES COLETORAS DE ÁGUAS PLUVIAIS, DIÂMETRO DE 700 MM, JUNTA RÍGIDA, INSTALADO EM LOCAL COM ALTO NÍVEL DE INTERFERÊNCIAS (NÃO INCLUI FORNECIMENTO). AF_12/2015</v>
          </cell>
          <cell r="C8937" t="str">
            <v>M</v>
          </cell>
          <cell r="D8937">
            <v>69.27</v>
          </cell>
        </row>
        <row r="8938">
          <cell r="A8938">
            <v>92826</v>
          </cell>
          <cell r="B8938" t="str">
            <v>ASSENTAMENTO DE TUBO DE CONCRETO PARA REDES COLETORAS DE ÁGUAS PLUVIAIS, DIÂMETRO DE 800 MM, JUNTA RÍGIDA, INSTALADO EM LOCAL COM ALTO NÍVEL DE INTERFERÊNCIAS (NÃO INCLUI FORNECIMENTO). AF_12/2015</v>
          </cell>
          <cell r="C8938" t="str">
            <v>M</v>
          </cell>
          <cell r="D8938">
            <v>79.84</v>
          </cell>
        </row>
        <row r="8939">
          <cell r="A8939">
            <v>92827</v>
          </cell>
          <cell r="B8939" t="str">
            <v>ASSENTAMENTO DE TUBO DE CONCRETO PARA REDES COLETORAS DE ÁGUAS PLUVIAIS, DIÂMETRO DE 900 MM, JUNTA RÍGIDA, INSTALADO EM LOCAL COM ALTO NÍVEL DE INTERFERÊNCIAS (NÃO INCLUI FORNECIMENTO). AF_12/2015</v>
          </cell>
          <cell r="C8939" t="str">
            <v>M</v>
          </cell>
          <cell r="D8939">
            <v>90.84</v>
          </cell>
        </row>
        <row r="8940">
          <cell r="A8940">
            <v>92828</v>
          </cell>
          <cell r="B8940" t="str">
            <v>ASSENTAMENTO DE TUBO DE CONCRETO PARA REDES COLETORAS DE ÁGUAS PLUVIAIS, DIÂMETRO DE 1000 MM, JUNTA RÍGIDA, INSTALADO EM LOCAL COM ALTO NÍVEL DE INTERFERÊNCIAS (NÃO INCLUI FORNECIMENTO). AF_12/2015</v>
          </cell>
          <cell r="C8940" t="str">
            <v>M</v>
          </cell>
          <cell r="D8940">
            <v>103.55</v>
          </cell>
        </row>
        <row r="8941">
          <cell r="A8941">
            <v>92829</v>
          </cell>
          <cell r="B8941" t="str">
            <v>TUBO DE CONCRETO PARA REDES COLETORAS DE ÁGUAS PLUVIAIS, DIÂMETRO DE 1200 MM, JUNTA RÍGIDA, INSTALADO EM LOCAL COM ALTO NÍVEL DE INTERFERÊNCIAS - FORNECIMENTO E ASSENTAMENTO. AF_12/2015</v>
          </cell>
          <cell r="C8941" t="str">
            <v>M</v>
          </cell>
          <cell r="D8941">
            <v>511.14</v>
          </cell>
        </row>
        <row r="8942">
          <cell r="A8942">
            <v>92830</v>
          </cell>
          <cell r="B8942" t="str">
            <v>ASSENTAMENTO DE TUBO DE CONCRETO PARA REDES COLETORAS DE ÁGUAS PLUVIAIS, DIÂMETRO DE 1200 MM, JUNTA RÍGIDA, INSTALADO EM LOCAL COM ALTO NÍVEL DE INTERFERÊNCIAS (NÃO INCLUI FORNECIMENTO). AF_12/2015</v>
          </cell>
          <cell r="C8942" t="str">
            <v>M</v>
          </cell>
          <cell r="D8942">
            <v>128.44999999999999</v>
          </cell>
        </row>
        <row r="8943">
          <cell r="A8943">
            <v>92831</v>
          </cell>
          <cell r="B8943" t="str">
            <v>TUBO DE CONCRETO PARA REDES COLETORAS DE ÁGUAS PLUVIAIS, DIÂMETRO DE 1500 MM, JUNTA RÍGIDA, INSTALADO EM LOCAL COM ALTO NÍVEL DE INTERFERÊNCIAS - FORNECIMENTO E ASSENTAMENTO. AF_12/2015</v>
          </cell>
          <cell r="C8943" t="str">
            <v>M</v>
          </cell>
          <cell r="D8943">
            <v>739.98</v>
          </cell>
        </row>
        <row r="8944">
          <cell r="A8944">
            <v>92832</v>
          </cell>
          <cell r="B8944" t="str">
            <v>ASSENTAMENTO DE TUBO DE CONCRETO PARA REDES COLETORAS DE ÁGUAS PLUVIAIS, DIÂMETRO DE 1500 MM, JUNTA RÍGIDA, INSTALADO EM LOCAL COM ALTO NÍVEL DE INTERFERÊNCIAS (NÃO INCLUI FORNECIMENTO). AF_12/2015</v>
          </cell>
          <cell r="C8944" t="str">
            <v>M</v>
          </cell>
          <cell r="D8944">
            <v>170.75</v>
          </cell>
        </row>
        <row r="8945">
          <cell r="A8945">
            <v>92833</v>
          </cell>
          <cell r="B8945" t="str">
            <v>TUBO DE CONCRETO PARA REDES COLETORAS DE ESGOTO SANITÁRIO, DIÂMETRO DE 300 MM, JUNTA ELÁSTICA, INSTALADO EM LOCAL COM BAIXO NÍVEL DE INTERFERÊNCIAS - FORNECIMENTO E ASSENTAMENTO. AF_12/2015</v>
          </cell>
          <cell r="C8945" t="str">
            <v>M</v>
          </cell>
          <cell r="D8945">
            <v>126.32</v>
          </cell>
        </row>
        <row r="8946">
          <cell r="A8946">
            <v>92834</v>
          </cell>
          <cell r="B8946" t="str">
            <v>ASSENTAMENTO DE TUBO DE CONCRETO PARA REDES COLETORAS DE ESGOTO SANITÁRIO, DIÂMETRO DE 300 MM, JUNTA ELÁSTICA, INSTALADO EM LOCAL COM BAIXO NÍVEL DE INTERFERÊNCIAS (NÃO INCLUI FORNECIMENTO). AF_12/2015</v>
          </cell>
          <cell r="C8946" t="str">
            <v>M</v>
          </cell>
          <cell r="D8946">
            <v>5.98</v>
          </cell>
        </row>
        <row r="8947">
          <cell r="A8947">
            <v>92835</v>
          </cell>
          <cell r="B8947" t="str">
            <v>TUBO DE CONCRETO PARA REDES COLETORAS DE ESGOTO SANITÁRIO, DIÂMETRO DE 400 MM, JUNTA ELÁSTICA, INSTALADO EM LOCAL COM BAIXO NÍVEL DE INTERFERÊNCIAS - FORNECIMENTO E ASSENTAMENTO. AF_12/2015</v>
          </cell>
          <cell r="C8947" t="str">
            <v>M</v>
          </cell>
          <cell r="D8947">
            <v>167.1</v>
          </cell>
        </row>
        <row r="8948">
          <cell r="A8948">
            <v>92836</v>
          </cell>
          <cell r="B8948" t="str">
            <v>ASSENTAMENTO DE TUBO DE CONCRETO PARA REDES COLETORAS DE ESGOTO SANITÁRIO, DIÂMETRO DE 400 MM, JUNTA ELÁSTICA, INSTALADO EM LOCAL COM BAIXO NÍVEL DE INTERFERÊNCIAS (NÃO INCLUI FORNECIMENTO). AF_12/2015</v>
          </cell>
          <cell r="C8948" t="str">
            <v>M</v>
          </cell>
          <cell r="D8948">
            <v>7.66</v>
          </cell>
        </row>
        <row r="8949">
          <cell r="A8949">
            <v>92837</v>
          </cell>
          <cell r="B8949" t="str">
            <v>TUBO DE CONCRETO PARA REDES COLETORAS DE ESGOTO SANITÁRIO, DIÂMETRO DE 500 MM, JUNTA ELÁSTICA, INSTALADO EM LOCAL COM BAIXO NÍVEL DE INTERFERÊNCIAS - FORNECIMENTO E ASSENTAMENTO. AF_12/2015</v>
          </cell>
          <cell r="C8949" t="str">
            <v>M</v>
          </cell>
          <cell r="D8949">
            <v>210.59</v>
          </cell>
        </row>
        <row r="8950">
          <cell r="A8950">
            <v>92838</v>
          </cell>
          <cell r="B8950" t="str">
            <v>ASSENTAMENTO DE TUBO DE CONCRETO PARA REDES COLETORAS DE ESGOTO SANITÁRIO, DIÂMETRO DE 500 MM, JUNTA ELÁSTICA, INSTALADO EM LOCAL COM BAIXO NÍVEL DE INTERFERÊNCIAS (NÃO INCLUI FORNECIMENTO). AF_12/2015</v>
          </cell>
          <cell r="C8950" t="str">
            <v>M</v>
          </cell>
          <cell r="D8950">
            <v>9.19</v>
          </cell>
        </row>
        <row r="8951">
          <cell r="A8951">
            <v>92839</v>
          </cell>
          <cell r="B8951" t="str">
            <v>TUBO DE CONCRETO PARA REDES COLETORAS DE ESGOTO SANITÁRIO, DIÂMETRO DE 600 MM, JUNTA ELÁSTICA, INSTALADO EM LOCAL COM BAIXO NÍVEL DE INTERFERÊNCIAS - FORNECIMENTO E ASSENTAMENTO. AF_12/2015</v>
          </cell>
          <cell r="C8951" t="str">
            <v>M</v>
          </cell>
          <cell r="D8951">
            <v>277.27</v>
          </cell>
        </row>
        <row r="8952">
          <cell r="A8952">
            <v>92840</v>
          </cell>
          <cell r="B8952" t="str">
            <v>ASSENTAMENTO DE TUBO DE CONCRETO PARA REDES COLETORAS DE ESGOTO SANITÁRIO, DIÂMETRO DE 600 MM, JUNTA ELÁSTICA, INSTALADO EM LOCAL COM BAIXO NÍVEL DE INTERFERÊNCIAS (NÃO INCLUI FORNECIMENTO). AF_12/2015</v>
          </cell>
          <cell r="C8952" t="str">
            <v>M</v>
          </cell>
          <cell r="D8952">
            <v>10.87</v>
          </cell>
        </row>
        <row r="8953">
          <cell r="A8953">
            <v>92841</v>
          </cell>
          <cell r="B8953" t="str">
            <v>TUBO DE CONCRETO PARA REDES COLETORAS DE ESGOTO SANITÁRIO, DIÂMETRO DE 700 MM, JUNTA ELÁSTICA, INSTALADO EM LOCAL COM BAIXO NÍVEL DE INTERFERÊNCIAS - FORNECIMENTO E ASSENTAMENTO. AF_12/2015</v>
          </cell>
          <cell r="C8953" t="str">
            <v>M</v>
          </cell>
          <cell r="D8953">
            <v>314.89</v>
          </cell>
        </row>
        <row r="8954">
          <cell r="A8954">
            <v>92842</v>
          </cell>
          <cell r="B8954" t="str">
            <v>ASSENTAMENTO DE TUBO DE CONCRETO PARA REDES COLETORAS DE ESGOTO SANITÁRIO, DIÂMETRO DE 700 MM, JUNTA ELÁSTICA, INSTALADO EM LOCAL COM BAIXO NÍVEL DE INTERFERÊNCIAS (NÃO INCLUI FORNECIMENTO). AF_12/2015</v>
          </cell>
          <cell r="C8954" t="str">
            <v>M</v>
          </cell>
          <cell r="D8954">
            <v>12.43</v>
          </cell>
        </row>
        <row r="8955">
          <cell r="A8955">
            <v>92844</v>
          </cell>
          <cell r="B8955" t="str">
            <v>ASSENTAMENTO DE TUBO DE CONCRETO PARA REDES COLETORAS DE ESGOTO SANITÁRIO, DIÂMETRO DE 800 MM, JUNTA ELÁSTICA, INSTALADO EM LOCAL COM BAIXO NÍVEL DE INTERFERÊNCIAS (NÃO INCLUI FORNECIMENTO). AF_12/2015</v>
          </cell>
          <cell r="C8955" t="str">
            <v>M</v>
          </cell>
          <cell r="D8955">
            <v>14.13</v>
          </cell>
        </row>
        <row r="8956">
          <cell r="A8956">
            <v>92846</v>
          </cell>
          <cell r="B8956" t="str">
            <v>ASSENTAMENTO DE TUBO DE CONCRETO PARA REDES COLETORAS DE ESGOTO SANITÁRIO, DIÂMETRO DE 900 MM, JUNTA ELÁSTICA, INSTALADO EM LOCAL COM BAIXO NÍVEL DE INTERFERÊNCIAS (NÃO INCLUI FORNECIMENTO). AF_12/2015</v>
          </cell>
          <cell r="C8956" t="str">
            <v>M</v>
          </cell>
          <cell r="D8956">
            <v>15.66</v>
          </cell>
        </row>
        <row r="8957">
          <cell r="A8957">
            <v>92847</v>
          </cell>
          <cell r="B8957" t="str">
            <v>TUBO DE CONCRETO PARA REDES COLETORAS DE ESGOTO SANITÁRIO, DIÂMETRO DE 1000 MM, JUNTA ELÁSTICA, INSTALADO EM LOCAL COM BAIXO NÍVEL DE INTERFERÊNCIAS - FORNECIMENTO E ASSENTAMENTO. AF_12/2015</v>
          </cell>
          <cell r="C8957" t="str">
            <v>M</v>
          </cell>
          <cell r="D8957">
            <v>553.4</v>
          </cell>
        </row>
        <row r="8958">
          <cell r="A8958">
            <v>92848</v>
          </cell>
          <cell r="B8958" t="str">
            <v>ASSENTAMENTO DE TUBO DE CONCRETO PARA REDES COLETORAS DE ESGOTO SANITÁRIO, DIÂMETRO DE 1000 MM, JUNTA ELÁSTICA, INSTALADO EM LOCAL COM BAIXO NÍVEL DE INTERFERÊNCIAS (NÃO INCLUI FORNECIMENTO). AF_12/2015</v>
          </cell>
          <cell r="C8958" t="str">
            <v>M</v>
          </cell>
          <cell r="D8958">
            <v>17.38</v>
          </cell>
        </row>
        <row r="8959">
          <cell r="A8959">
            <v>92849</v>
          </cell>
          <cell r="B8959" t="str">
            <v>TUBO DE CONCRETO PARA REDES COLETORAS DE ESGOTO SANITÁRIO, DIÂMETRO DE 300 MM, JUNTA ELÁSTICA, INSTALADO EM LOCAL COM ALTO NÍVEL DE INTERFERÊNCIAS - FORNECIMENTO E ASSENTAMENTO. AF_12/2015</v>
          </cell>
          <cell r="C8959" t="str">
            <v>M</v>
          </cell>
          <cell r="D8959">
            <v>131.68</v>
          </cell>
        </row>
        <row r="8960">
          <cell r="A8960">
            <v>92850</v>
          </cell>
          <cell r="B8960" t="str">
            <v>ASSENTAMENTO DE TUBO DE CONCRETO PARA REDES COLETORAS DE ESGOTO SANITÁRIO, DIÂMETRO DE 300 MM, JUNTA ELÁSTICA, INSTALADO EM LOCAL COM ALTO NÍVEL DE INTERFERÊNCIAS (NÃO INCLUI FORNECIMENTO). AF_12/2015</v>
          </cell>
          <cell r="C8960" t="str">
            <v>M</v>
          </cell>
          <cell r="D8960">
            <v>11.34</v>
          </cell>
        </row>
        <row r="8961">
          <cell r="A8961">
            <v>92851</v>
          </cell>
          <cell r="B8961" t="str">
            <v>TUBO DE CONCRETO PARA REDES COLETORAS DE ESGOTO SANITÁRIO, DIÂMETRO DE 400 MM, JUNTA ELÁSTICA, INSTALADO EM LOCAL COM ALTO NÍVEL DE INTERFERÊNCIAS - FORNECIMENTO E ASSENTAMENTO. AF_12/2015</v>
          </cell>
          <cell r="C8961" t="str">
            <v>M</v>
          </cell>
          <cell r="D8961">
            <v>173.76</v>
          </cell>
        </row>
        <row r="8962">
          <cell r="A8962">
            <v>92852</v>
          </cell>
          <cell r="B8962" t="str">
            <v>ASSENTAMENTO DE TUBO DE CONCRETO PARA REDES COLETORAS DE ESGOTO SANITÁRIO, DIÂMETRO DE 400 MM, JUNTA ELÁSTICA, INSTALADO EM LOCAL COM ALTO NÍVEL DE INTERFERÊNCIAS (NÃO INCLUI FORNECIMENTO). AF_12/2015</v>
          </cell>
          <cell r="C8962" t="str">
            <v>M</v>
          </cell>
          <cell r="D8962">
            <v>14.32</v>
          </cell>
        </row>
        <row r="8963">
          <cell r="A8963">
            <v>92853</v>
          </cell>
          <cell r="B8963" t="str">
            <v>TUBO DE CONCRETO PARA REDES COLETORAS DE ESGOTO SANITÁRIO, DIÂMETRO DE 500 MM, JUNTA ELÁSTICA, INSTALADO EM LOCAL COM ALTO NÍVEL DE INTERFERÊNCIAS - FORNECIMENTO E ASSENTAMENTO. AF_12/2015</v>
          </cell>
          <cell r="C8963" t="str">
            <v>M</v>
          </cell>
          <cell r="D8963">
            <v>218.84</v>
          </cell>
        </row>
        <row r="8964">
          <cell r="A8964">
            <v>92854</v>
          </cell>
          <cell r="B8964" t="str">
            <v>ASSENTAMENTO DE TUBO DE CONCRETO PARA REDES COLETORAS DE ESGOTO SANITÁRIO, DIÂMETRO DE 500 MM, JUNTA ELÁSTICA, INSTALADO EM LOCAL COM ALTO NÍVEL DE INTERFERÊNCIAS (NÃO INCLUI FORNECIMENTO). AF_12/2015</v>
          </cell>
          <cell r="C8964" t="str">
            <v>M</v>
          </cell>
          <cell r="D8964">
            <v>17.440000000000001</v>
          </cell>
        </row>
        <row r="8965">
          <cell r="A8965">
            <v>92855</v>
          </cell>
          <cell r="B8965" t="str">
            <v>TUBO DE CONCRETO PARA REDES COLETORAS DE ESGOTO SANITÁRIO, DIÂMETRO DE 600 MM, JUNTA ELÁSTICA, INSTALADO EM LOCAL COM ALTO NÍVEL DE INTERFERÊNCIAS - FORNECIMENTO E ASSENTAMENTO. AF_12/2015</v>
          </cell>
          <cell r="C8965" t="str">
            <v>M</v>
          </cell>
          <cell r="D8965">
            <v>286.95</v>
          </cell>
        </row>
        <row r="8966">
          <cell r="A8966">
            <v>92856</v>
          </cell>
          <cell r="B8966" t="str">
            <v>ASSENTAMENTO DE TUBO DE CONCRETO PARA REDES COLETORAS DE ESGOTO SANITÁRIO, DIÂMETRO DE 600 MM, JUNTA ELÁSTICA, INSTALADO EM LOCAL COM ALTO NÍVEL DE INTERFERÊNCIAS (NÃO INCLUI FORNECIMENTO). AF_12/2015</v>
          </cell>
          <cell r="C8966" t="str">
            <v>M</v>
          </cell>
          <cell r="D8966">
            <v>20.55</v>
          </cell>
        </row>
        <row r="8967">
          <cell r="A8967">
            <v>92857</v>
          </cell>
          <cell r="B8967" t="str">
            <v>TUBO DE CONCRETO PARA REDES COLETORAS DE ESGOTO SANITÁRIO, DIÂMETRO DE 700 MM, JUNTA ELÁSTICA, INSTALADO EM LOCAL COM ALTO NÍVEL DE INTERFERÊNCIAS - FORNECIMENTO E ASSENTAMENTO. AF_12/2015</v>
          </cell>
          <cell r="C8967" t="str">
            <v>M</v>
          </cell>
          <cell r="D8967">
            <v>325.99</v>
          </cell>
        </row>
        <row r="8968">
          <cell r="A8968">
            <v>92858</v>
          </cell>
          <cell r="B8968" t="str">
            <v>ASSENTAMENTO DE TUBO DE CONCRETO PARA REDES COLETORAS DE ESGOTO SANITÁRIO, DIÂMETRO DE 700 MM, JUNTA ELÁSTICA, INSTALADO EM LOCAL COM ALTO NÍVEL DE INTERFERÊNCIAS (NÃO INCLUI FORNECIMENTO). AF_12/2015</v>
          </cell>
          <cell r="C8968" t="str">
            <v>M</v>
          </cell>
          <cell r="D8968">
            <v>23.53</v>
          </cell>
        </row>
        <row r="8969">
          <cell r="A8969">
            <v>92860</v>
          </cell>
          <cell r="B8969" t="str">
            <v>ASSENTAMENTO DE TUBO DE CONCRETO PARA REDES COLETORAS DE ESGOTO SANITÁRIO, DIÂMETRO DE 800 MM, JUNTA ELÁSTICA, INSTALADO EM LOCAL COM ALTO NÍVEL DE INTERFERÊNCIAS (NÃO INCLUI FORNECIMENTO). AF_12/2015</v>
          </cell>
          <cell r="C8969" t="str">
            <v>M</v>
          </cell>
          <cell r="D8969">
            <v>26.7</v>
          </cell>
        </row>
        <row r="8970">
          <cell r="A8970">
            <v>92862</v>
          </cell>
          <cell r="B8970" t="str">
            <v>ASSENTAMENTO DE TUBO DE CONCRETO PARA REDES COLETORAS DE ESGOTO SANITÁRIO, DIÂMETRO DE 900 MM, JUNTA ELÁSTICA, INSTALADO EM LOCAL COM ALTO NÍVEL DE INTERFERÊNCIAS (NÃO INCLUI FORNECIMENTO). AF_12/2015</v>
          </cell>
          <cell r="C8970" t="str">
            <v>M</v>
          </cell>
          <cell r="D8970">
            <v>29.8</v>
          </cell>
        </row>
        <row r="8971">
          <cell r="A8971">
            <v>92863</v>
          </cell>
          <cell r="B8971" t="str">
            <v>TUBO DE CONCRETO PARA REDES COLETORAS DE ESGOTO SANITÁRIO, DIÂMETRO DE 1000 MM, JUNTA ELÁSTICA, INSTALADO EM LOCAL COM ALTO NÍVEL DE INTERFERÊNCIAS - FORNECIMENTO E ASSENTAMENTO. AF_12/2015</v>
          </cell>
          <cell r="C8971" t="str">
            <v>M</v>
          </cell>
          <cell r="D8971">
            <v>568.94000000000005</v>
          </cell>
        </row>
        <row r="8972">
          <cell r="A8972">
            <v>92864</v>
          </cell>
          <cell r="B8972" t="str">
            <v>ASSENTAMENTO DE TUBO DE CONCRETO PARA REDES COLETORAS DE ESGOTO SANITÁRIO, DIÂMETRO DE 1000 MM, JUNTA ELÁSTICA, INSTALADO EM LOCAL COM ALTO NÍVEL DE INTERFERÊNCIAS (NÃO INCLUI FORNECIMENTO). AF_12/2015</v>
          </cell>
          <cell r="C8972" t="str">
            <v>M</v>
          </cell>
          <cell r="D8972">
            <v>32.92</v>
          </cell>
        </row>
        <row r="8973">
          <cell r="A8973">
            <v>92865</v>
          </cell>
          <cell r="B8973" t="str">
            <v>CAIXA OCTOGONAL 4" X 4", METÁLICA, INSTALADA EM LAJE - FORNECIMENTO E INSTALAÇÃO. AF_12/2015</v>
          </cell>
          <cell r="C8973" t="str">
            <v>UN</v>
          </cell>
          <cell r="D8973">
            <v>7.49</v>
          </cell>
        </row>
        <row r="8974">
          <cell r="A8974">
            <v>92866</v>
          </cell>
          <cell r="B8974" t="str">
            <v>CAIXA SEXTAVADA 3" X 3", METÁLICA, INSTALADA EM LAJE - FORNECIMENTO E INSTALAÇÃO. AF_12/2015</v>
          </cell>
          <cell r="C8974" t="str">
            <v>UN</v>
          </cell>
          <cell r="D8974">
            <v>6.11</v>
          </cell>
        </row>
        <row r="8975">
          <cell r="A8975">
            <v>92867</v>
          </cell>
          <cell r="B8975" t="str">
            <v>CAIXA RETANGULAR 4" X 2" ALTA (2,00 M DO PISO), METÁLICA, INSTALADA EM PAREDE - FORNECIMENTO E INSTALAÇÃO. AF_12/2015</v>
          </cell>
          <cell r="C8975" t="str">
            <v>UN</v>
          </cell>
          <cell r="D8975">
            <v>18.61</v>
          </cell>
        </row>
        <row r="8976">
          <cell r="A8976">
            <v>92868</v>
          </cell>
          <cell r="B8976" t="str">
            <v>CAIXA RETANGULAR 4" X 2" MÉDIA (1,30 M DO PISO), METÁLICA, INSTALADA EM PAREDE - FORNECIMENTO E INSTALAÇÃO. AF_12/2015</v>
          </cell>
          <cell r="C8976" t="str">
            <v>UN</v>
          </cell>
          <cell r="D8976">
            <v>9.75</v>
          </cell>
        </row>
        <row r="8977">
          <cell r="A8977">
            <v>92869</v>
          </cell>
          <cell r="B8977" t="str">
            <v>CAIXA RETANGULAR 4" X 2" BAIXA (0,30 M DO PISO), METÁLICA, INSTALADA EM PAREDE - FORNECIMENTO E INSTALAÇÃO. AF_12/2015</v>
          </cell>
          <cell r="C8977" t="str">
            <v>UN</v>
          </cell>
          <cell r="D8977">
            <v>6.43</v>
          </cell>
        </row>
        <row r="8978">
          <cell r="A8978">
            <v>92870</v>
          </cell>
          <cell r="B8978" t="str">
            <v>CAIXA RETANGULAR 4" X 4" ALTA (2,00 M DO PISO), METÁLICA, INSTALADA EM PAREDE - FORNECIMENTO E INSTALAÇÃO. AF_12/2015</v>
          </cell>
          <cell r="C8978" t="str">
            <v>UN</v>
          </cell>
          <cell r="D8978">
            <v>22.73</v>
          </cell>
        </row>
        <row r="8979">
          <cell r="A8979">
            <v>92871</v>
          </cell>
          <cell r="B8979" t="str">
            <v>CAIXA RETANGULAR 4" X 4" MÉDIA (1,30 M DO PISO), METÁLICA, INSTALADA EM PAREDE - FORNECIMENTO E INSTALAÇÃO. AF_12/2015</v>
          </cell>
          <cell r="C8979" t="str">
            <v>UN</v>
          </cell>
          <cell r="D8979">
            <v>12.54</v>
          </cell>
        </row>
        <row r="8980">
          <cell r="A8980">
            <v>92872</v>
          </cell>
          <cell r="B8980" t="str">
            <v>CAIXA RETANGULAR 4" X 4" BAIXA (0,30 M DO PISO), METÁLICA, INSTALADA EM PAREDE - FORNECIMENTO E INSTALAÇÃO. AF_12/2015</v>
          </cell>
          <cell r="C8980" t="str">
            <v>UN</v>
          </cell>
          <cell r="D8980">
            <v>8.74</v>
          </cell>
        </row>
        <row r="8981">
          <cell r="A8981">
            <v>92873</v>
          </cell>
          <cell r="B8981" t="str">
            <v>LANÇAMENTO COM USO DE BALDES, ADENSAMENTO E ACABAMENTO DE CONCRETO EM ESTRUTURAS. AF_12/2015</v>
          </cell>
          <cell r="C8981" t="str">
            <v>M3</v>
          </cell>
          <cell r="D8981">
            <v>142.88999999999999</v>
          </cell>
        </row>
        <row r="8982">
          <cell r="A8982">
            <v>92874</v>
          </cell>
          <cell r="B8982" t="str">
            <v>LANÇAMENTO COM USO DE BOMBA, ADENSAMENTO E ACABAMENTO DE CONCRETO EM ESTRUTURAS. AF_12/2015</v>
          </cell>
          <cell r="C8982" t="str">
            <v>M3</v>
          </cell>
          <cell r="D8982">
            <v>23.74</v>
          </cell>
        </row>
        <row r="8983">
          <cell r="A8983">
            <v>92875</v>
          </cell>
          <cell r="B8983" t="str">
            <v>CORTE E DOBRA DE AÇO CA-25, DIÂMETRO DE 6,3 MM. AF_12/2015</v>
          </cell>
          <cell r="C8983" t="str">
            <v>KG</v>
          </cell>
          <cell r="D8983">
            <v>5.08</v>
          </cell>
        </row>
        <row r="8984">
          <cell r="A8984">
            <v>92876</v>
          </cell>
          <cell r="B8984" t="str">
            <v>CORTE E DOBRA DE AÇO CA-25, DIÂMETRO DE 8,0 MM. AF_12/2015</v>
          </cell>
          <cell r="C8984" t="str">
            <v>KG</v>
          </cell>
          <cell r="D8984">
            <v>4.82</v>
          </cell>
        </row>
        <row r="8985">
          <cell r="A8985">
            <v>92877</v>
          </cell>
          <cell r="B8985" t="str">
            <v>CORTE E DOBRA DE AÇO CA-25, DIÂMETRO DE 10,0 MM. AF_12/2015</v>
          </cell>
          <cell r="C8985" t="str">
            <v>KG</v>
          </cell>
          <cell r="D8985">
            <v>4.34</v>
          </cell>
        </row>
        <row r="8986">
          <cell r="A8986">
            <v>92878</v>
          </cell>
          <cell r="B8986" t="str">
            <v>CORTE E DOBRA DE AÇO CA-25, DIÂMETRO DE 12,5 MM. AF_12/2015</v>
          </cell>
          <cell r="C8986" t="str">
            <v>KG</v>
          </cell>
          <cell r="D8986">
            <v>4.28</v>
          </cell>
        </row>
        <row r="8987">
          <cell r="A8987">
            <v>92879</v>
          </cell>
          <cell r="B8987" t="str">
            <v>CORTE E DOBRA DE AÇO CA-25, DIÂMETRO DE 16,0 MM. AF_12/2015</v>
          </cell>
          <cell r="C8987" t="str">
            <v>KG</v>
          </cell>
          <cell r="D8987">
            <v>4.21</v>
          </cell>
        </row>
        <row r="8988">
          <cell r="A8988">
            <v>92880</v>
          </cell>
          <cell r="B8988" t="str">
            <v>CORTE E DOBRA DE AÇO CA-25, DIÂMETRO DE 20,0 MM. AF_12/2015</v>
          </cell>
          <cell r="C8988" t="str">
            <v>KG</v>
          </cell>
          <cell r="D8988">
            <v>4.29</v>
          </cell>
        </row>
        <row r="8989">
          <cell r="A8989">
            <v>92881</v>
          </cell>
          <cell r="B8989" t="str">
            <v>CORTE E DOBRA DE AÇO CA-25, DIÂMETRO DE 25,0 MM. AF_12/2015</v>
          </cell>
          <cell r="C8989" t="str">
            <v>KG</v>
          </cell>
          <cell r="D8989">
            <v>4.2699999999999996</v>
          </cell>
        </row>
        <row r="8990">
          <cell r="A8990">
            <v>92882</v>
          </cell>
          <cell r="B8990" t="str">
            <v>ARMAÇÃO UTILIZANDO AÇO CA-25 DE 6,3 MM - MONTAGEM. AF_12/2015</v>
          </cell>
          <cell r="C8990" t="str">
            <v>KG</v>
          </cell>
          <cell r="D8990">
            <v>7.22</v>
          </cell>
        </row>
        <row r="8991">
          <cell r="A8991">
            <v>92883</v>
          </cell>
          <cell r="B8991" t="str">
            <v>ARMAÇÃO UTILIZANDO AÇO CA-25 DE 8,0 MM - MONTAGEM. AF_12/2015</v>
          </cell>
          <cell r="C8991" t="str">
            <v>KG</v>
          </cell>
          <cell r="D8991">
            <v>6.46</v>
          </cell>
        </row>
        <row r="8992">
          <cell r="A8992">
            <v>92884</v>
          </cell>
          <cell r="B8992" t="str">
            <v>ARMAÇÃO UTILIZANDO AÇO CA-25 DE 10,0 MM - MONTAGEM. AF_12/2015</v>
          </cell>
          <cell r="C8992" t="str">
            <v>KG</v>
          </cell>
          <cell r="D8992">
            <v>5.61</v>
          </cell>
        </row>
        <row r="8993">
          <cell r="A8993">
            <v>92885</v>
          </cell>
          <cell r="B8993" t="str">
            <v>ARMAÇÃO UTILIZANDO AÇO CA-25 DE 12,5 MM - MONTAGEM. AF_12/2015</v>
          </cell>
          <cell r="C8993" t="str">
            <v>KG</v>
          </cell>
          <cell r="D8993">
            <v>5.24</v>
          </cell>
        </row>
        <row r="8994">
          <cell r="A8994">
            <v>92886</v>
          </cell>
          <cell r="B8994" t="str">
            <v>ARMAÇÃO UTILIZANDO AÇO CA-25 DE 16,0 MM - MONTAGEM. AF_12/2015</v>
          </cell>
          <cell r="C8994" t="str">
            <v>KG</v>
          </cell>
          <cell r="D8994">
            <v>4.9000000000000004</v>
          </cell>
        </row>
        <row r="8995">
          <cell r="A8995">
            <v>92887</v>
          </cell>
          <cell r="B8995" t="str">
            <v>ARMAÇÃO UTILIZANDO AÇO CA-25 DE 20,0 MM - MONTAGEM. AF_12/2015</v>
          </cell>
          <cell r="C8995" t="str">
            <v>KG</v>
          </cell>
          <cell r="D8995">
            <v>4.79</v>
          </cell>
        </row>
        <row r="8996">
          <cell r="A8996">
            <v>92888</v>
          </cell>
          <cell r="B8996" t="str">
            <v>ARMAÇÃO UTILIZANDO AÇO CA-25 DE 25,0 MM - MONTAGEM. AF_12/2015</v>
          </cell>
          <cell r="C8996" t="str">
            <v>KG</v>
          </cell>
          <cell r="D8996">
            <v>4.63</v>
          </cell>
        </row>
        <row r="8997">
          <cell r="A8997">
            <v>92889</v>
          </cell>
          <cell r="B8997" t="str">
            <v>UNIÃO, EM FERRO GALVANIZADO, DN 50 (2"), CONEXÃO ROSQUEADA, INSTALADO EM PRUMADAS - FORNECIMENTO E INSTALAÇÃO. AF_12/2015</v>
          </cell>
          <cell r="C8997" t="str">
            <v>UN</v>
          </cell>
          <cell r="D8997">
            <v>72.61</v>
          </cell>
        </row>
        <row r="8998">
          <cell r="A8998">
            <v>92890</v>
          </cell>
          <cell r="B8998" t="str">
            <v>UNIÃO, EM FERRO GALVANIZADO, DN 65 (2 1/2"), CONEXÃO ROSQUEADA, INSTALADO EM PRUMADAS - FORNECIMENTO E INSTALAÇÃO. AF_12/2015</v>
          </cell>
          <cell r="C8998" t="str">
            <v>UN</v>
          </cell>
          <cell r="D8998">
            <v>108.24</v>
          </cell>
        </row>
        <row r="8999">
          <cell r="A8999">
            <v>92891</v>
          </cell>
          <cell r="B8999" t="str">
            <v>UNIÃO, EM FERRO GALVANIZADO, DN 80 (3"), CONEXÃO ROSQUEADA, INSTALADO EM PRUMADAS - FORNECIMENTO E INSTALAÇÃO. AF_12/2015</v>
          </cell>
          <cell r="C8999" t="str">
            <v>UN</v>
          </cell>
          <cell r="D8999">
            <v>156.93</v>
          </cell>
        </row>
        <row r="9000">
          <cell r="A9000">
            <v>92892</v>
          </cell>
          <cell r="B9000" t="str">
            <v>UNIÃO, EM FERRO GALVANIZADO, DN 25 (1"), CONEXÃO ROSQUEADA, INSTALADO EM REDE DE ALIMENTAÇÃO PARA HIDRANTE - FORNECIMENTO E INSTALAÇÃO. AF_12/2015</v>
          </cell>
          <cell r="C9000" t="str">
            <v>UN</v>
          </cell>
          <cell r="D9000">
            <v>32.770000000000003</v>
          </cell>
        </row>
        <row r="9001">
          <cell r="A9001">
            <v>92893</v>
          </cell>
          <cell r="B9001" t="str">
            <v>UNIÃO, EM FERRO GALVANIZADO, DN 32 (1 1/4"), CONEXÃO ROSQUEADA, INSTALADO EM REDE DE ALIMENTAÇÃO PARA HIDRANTE - FORNECIMENTO E INSTALAÇÃO. AF_12/2015</v>
          </cell>
          <cell r="C9001" t="str">
            <v>UN</v>
          </cell>
          <cell r="D9001">
            <v>45.53</v>
          </cell>
        </row>
        <row r="9002">
          <cell r="A9002">
            <v>92894</v>
          </cell>
          <cell r="B9002" t="str">
            <v>UNIÃO, EM FERRO GALVANIZADO, DN 40 (1 1/2"), CONEXÃO ROSQUEADA, INSTALADO EM REDE DE ALIMENTAÇÃO PARA HIDRANTE - FORNECIMENTO E INSTALAÇÃO. AF_12/2015</v>
          </cell>
          <cell r="C9002" t="str">
            <v>UN</v>
          </cell>
          <cell r="D9002">
            <v>54.04</v>
          </cell>
        </row>
        <row r="9003">
          <cell r="A9003">
            <v>92895</v>
          </cell>
          <cell r="B9003" t="str">
            <v>UNIÃO, EM FERRO GALVANIZADO, DN 50 (2"), CONEXÃO ROSQUEADA, INSTALADO EM REDE DE ALIMENTAÇÃO PARA HIDRANTE - FORNECIMENTO E INSTALAÇÃO. AF_12/2015</v>
          </cell>
          <cell r="C9003" t="str">
            <v>UN</v>
          </cell>
          <cell r="D9003">
            <v>72.569999999999993</v>
          </cell>
        </row>
        <row r="9004">
          <cell r="A9004">
            <v>92896</v>
          </cell>
          <cell r="B9004" t="str">
            <v>UNIÃO, EM FERRO GALVANIZADO, DN 65 (2 1/2"), CONEXÃO ROSQUEADA, INSTALADO EM REDE DE ALIMENTAÇÃO PARA HIDRANTE - FORNECIMENTO E INSTALAÇÃO. AF_12/2015</v>
          </cell>
          <cell r="C9004" t="str">
            <v>UN</v>
          </cell>
          <cell r="D9004">
            <v>109.34</v>
          </cell>
        </row>
        <row r="9005">
          <cell r="A9005">
            <v>92897</v>
          </cell>
          <cell r="B9005" t="str">
            <v>UNIÃO, EM FERRO GALVANIZADO, DN 80 (3"), CONEXÃO ROSQUEADA, INSTALADO EM REDE DE ALIMENTAÇÃO PARA HIDRANTE - FORNECIMENTO E INSTALAÇÃO. AF_12/2015</v>
          </cell>
          <cell r="C9005" t="str">
            <v>UN</v>
          </cell>
          <cell r="D9005">
            <v>159.18</v>
          </cell>
        </row>
        <row r="9006">
          <cell r="A9006">
            <v>92898</v>
          </cell>
          <cell r="B9006" t="str">
            <v>UNIÃO, EM FERRO GALVANIZADO, CONEXÃO ROSQUEADA, DN 25 (1"), INSTALADO EM REDE DE ALIMENTAÇÃO PARA SPRINKLER - FORNECIMENTO E INSTALAÇÃO. AF_12/2015</v>
          </cell>
          <cell r="C9006" t="str">
            <v>UN</v>
          </cell>
          <cell r="D9006">
            <v>26.68</v>
          </cell>
        </row>
        <row r="9007">
          <cell r="A9007">
            <v>92899</v>
          </cell>
          <cell r="B9007" t="str">
            <v>UNIÃO, EM FERRO GALVANIZADO, CONEXÃO ROSQUEADA, DN 32 (1 1/4"), INSTALADO EM REDE DE ALIMENTAÇÃO PARA SPRINKLER - FORNECIMENTO E INSTALAÇÃO. AF_12/2015</v>
          </cell>
          <cell r="C9007" t="str">
            <v>UN</v>
          </cell>
          <cell r="D9007">
            <v>38.61</v>
          </cell>
        </row>
        <row r="9008">
          <cell r="A9008">
            <v>92900</v>
          </cell>
          <cell r="B9008" t="str">
            <v>UNIÃO, EM FERRO GALVANIZADO, CONEXÃO ROSQUEADA, DN 40 (1 1/2"), INSTALADO EM REDE DE ALIMENTAÇÃO PARA SPRINKLER - FORNECIMENTO E INSTALAÇÃO. AF_12/2015</v>
          </cell>
          <cell r="C9008" t="str">
            <v>UN</v>
          </cell>
          <cell r="D9008">
            <v>46.15</v>
          </cell>
        </row>
        <row r="9009">
          <cell r="A9009">
            <v>92901</v>
          </cell>
          <cell r="B9009" t="str">
            <v>UNIÃO, EM FERRO GALVANIZADO, CONEXÃO ROSQUEADA, DN 50 (2"), INSTALADO EM REDE DE ALIMENTAÇÃO PARA SPRINKLER - FORNECIMENTO E INSTALAÇÃO. AF_12/2015</v>
          </cell>
          <cell r="C9009" t="str">
            <v>UN</v>
          </cell>
          <cell r="D9009">
            <v>63.49</v>
          </cell>
        </row>
        <row r="9010">
          <cell r="A9010">
            <v>92902</v>
          </cell>
          <cell r="B9010" t="str">
            <v>UNIÃO, EM FERRO GALVANIZADO, CONEXÃO ROSQUEADA, DN 65 (2 1/2"), INSTALADO EM REDE DE ALIMENTAÇÃO PARA SPRINKLER - FORNECIMENTO E INSTALAÇÃO. AF_12/2015</v>
          </cell>
          <cell r="C9010" t="str">
            <v>UN</v>
          </cell>
          <cell r="D9010">
            <v>98.45</v>
          </cell>
        </row>
        <row r="9011">
          <cell r="A9011">
            <v>92903</v>
          </cell>
          <cell r="B9011" t="str">
            <v>UNIÃO, EM FERRO GALVANIZADO, CONEXÃO ROSQUEADA, DN 80 (3"), INSTALADO EM REDE DE ALIMENTAÇÃO PARA SPRINKLER - FORNECIMENTO E INSTALAÇÃO. AF_12/2015</v>
          </cell>
          <cell r="C9011" t="str">
            <v>UN</v>
          </cell>
          <cell r="D9011">
            <v>146.53</v>
          </cell>
        </row>
        <row r="9012">
          <cell r="A9012">
            <v>92904</v>
          </cell>
          <cell r="B9012" t="str">
            <v>UNIÃO, EM FERRO GALVANIZADO, CONEXÃO ROSQUEADA, DN 15 (1/2"), INSTALADO EM RAMAIS E SUB-RAMAIS DE GÁS - FORNECIMENTO E INSTALAÇÃO. AF_12/2015</v>
          </cell>
          <cell r="C9012" t="str">
            <v>UN</v>
          </cell>
          <cell r="D9012">
            <v>17.95</v>
          </cell>
        </row>
        <row r="9013">
          <cell r="A9013">
            <v>92905</v>
          </cell>
          <cell r="B9013" t="str">
            <v>UNIÃO, EM FERRO GALVANIZADO, CONEXÃO ROSQUEADA, DN 20 (3/4"), INSTALADO EM RAMAIS E SUB-RAMAIS DE GÁS - FORNECIMENTO E INSTALAÇÃO. AF_12/2015</v>
          </cell>
          <cell r="C9013" t="str">
            <v>UN</v>
          </cell>
          <cell r="D9013">
            <v>25.97</v>
          </cell>
        </row>
        <row r="9014">
          <cell r="A9014">
            <v>92906</v>
          </cell>
          <cell r="B9014" t="str">
            <v>UNIÃO, EM FERRO GALVANIZADO, CONEXÃO ROSQUEADA, DN 25 (1"), INSTALADO EM RAMAIS E SUB-RAMAIS DE GÁS - FORNECIMENTO E INSTALAÇÃO. AF_12/2015</v>
          </cell>
          <cell r="C9014" t="str">
            <v>UN</v>
          </cell>
          <cell r="D9014">
            <v>32.520000000000003</v>
          </cell>
        </row>
        <row r="9015">
          <cell r="A9015">
            <v>92907</v>
          </cell>
          <cell r="B9015" t="str">
            <v>LUVA DE REDUÇÃO, EM FERRO GALVANIZADO, 2" X 1.1/2", CONEXÃO ROSQUEADA, INSTALADO EM PRUMADAS - FORNECIMENTO E INSTALAÇÃO. AF_12/2015</v>
          </cell>
          <cell r="C9015" t="str">
            <v>UN</v>
          </cell>
          <cell r="D9015">
            <v>40.83</v>
          </cell>
        </row>
        <row r="9016">
          <cell r="A9016">
            <v>92908</v>
          </cell>
          <cell r="B9016" t="str">
            <v>LUVA DE REDUÇÃO, EM FERRO GALVANIZADO, 2" X 1.1/4", CONEXÃO ROSQUEADA, INSTALADO EM PRUMADAS - FORNECIMENTO E INSTALAÇÃO. AF_12/2015</v>
          </cell>
          <cell r="C9016" t="str">
            <v>UN</v>
          </cell>
          <cell r="D9016">
            <v>40.83</v>
          </cell>
        </row>
        <row r="9017">
          <cell r="A9017">
            <v>92909</v>
          </cell>
          <cell r="B9017" t="str">
            <v>LUVA DE REDUÇÃO, EM FERRO GALVANIZADO, 2" X 1", CONEXÃO ROSQUEADA, INSTALADO EM PRUMADAS - FORNECIMENTO E INSTALAÇÃO. AF_12/2015</v>
          </cell>
          <cell r="C9017" t="str">
            <v>UN</v>
          </cell>
          <cell r="D9017">
            <v>40.83</v>
          </cell>
        </row>
        <row r="9018">
          <cell r="A9018">
            <v>92910</v>
          </cell>
          <cell r="B9018" t="str">
            <v>LUVA DE REDUÇÃO, EM FERRO GALVANIZADO, 2.1/2" X 1.1/2", CONEXÃO ROSQUEADA, INSTALADO EM PRUMADAS - FORNECIMENTO E INSTALAÇÃO. AF_12/2015</v>
          </cell>
          <cell r="C9018" t="str">
            <v>UN</v>
          </cell>
          <cell r="D9018">
            <v>57.62</v>
          </cell>
        </row>
        <row r="9019">
          <cell r="A9019">
            <v>92911</v>
          </cell>
          <cell r="B9019" t="str">
            <v>LUVA DE REDUÇÃO, EM FERRO GALVANIZADO, 2.1/2" X 2", CONEXÃO ROSQUEADA, INSTALADO EM PRUMADAS - FORNECIMENTO E INSTALAÇÃO. AF_12/2015</v>
          </cell>
          <cell r="C9019" t="str">
            <v>UN</v>
          </cell>
          <cell r="D9019">
            <v>57.62</v>
          </cell>
        </row>
        <row r="9020">
          <cell r="A9020">
            <v>92912</v>
          </cell>
          <cell r="B9020" t="str">
            <v>LUVA DE REDUÇÃO, EM FERRO GALVANIZADO, 3" X 1.1/2", CONEXÃO ROSQUEADA, INSTALADO EM PRUMADAS - FORNECIMENTO E INSTALAÇÃO. AF_12/2015</v>
          </cell>
          <cell r="C9020" t="str">
            <v>UN</v>
          </cell>
          <cell r="D9020">
            <v>75.73</v>
          </cell>
        </row>
        <row r="9021">
          <cell r="A9021">
            <v>92913</v>
          </cell>
          <cell r="B9021" t="str">
            <v>LUVA DE REDUÇÃO, EM FERRO GALVANIZADO, 3" X 2.1/2", CONEXÃO ROSQUEADA, INSTALADO EM PRUMADAS - FORNECIMENTO E INSTALAÇÃO. AF_12/2015</v>
          </cell>
          <cell r="C9021" t="str">
            <v>UN</v>
          </cell>
          <cell r="D9021">
            <v>77.62</v>
          </cell>
        </row>
        <row r="9022">
          <cell r="A9022">
            <v>92914</v>
          </cell>
          <cell r="B9022" t="str">
            <v>LUVA DE REDUÇÃO, EM FERRO GALVANIZADO, 3" X 2", CONEXÃO ROSQUEADA, INSTALADO EM PRUMADAS - FORNECIMENTO E INSTALAÇÃO. AF_12/2015</v>
          </cell>
          <cell r="C9022" t="str">
            <v>UN</v>
          </cell>
          <cell r="D9022">
            <v>77.62</v>
          </cell>
        </row>
        <row r="9023">
          <cell r="A9023">
            <v>92915</v>
          </cell>
          <cell r="B9023" t="str">
            <v>ARMAÇÃO DE ESTRUTURAS DE CONCRETO ARMADO, EXCETO VIGAS, PILARES, LAJES E FUNDAÇÕES, UTILIZANDO AÇO CA-60 DE 5,0 MM - MONTAGEM. AF_12/2015</v>
          </cell>
          <cell r="C9023" t="str">
            <v>KG</v>
          </cell>
          <cell r="D9023">
            <v>9.7200000000000006</v>
          </cell>
        </row>
        <row r="9024">
          <cell r="A9024">
            <v>92916</v>
          </cell>
          <cell r="B9024" t="str">
            <v>ARMAÇÃO DE ESTRUTURAS DE CONCRETO ARMADO, EXCETO VIGAS, PILARES, LAJES E FUNDAÇÕES, UTILIZANDO AÇO CA-50 DE 6,3 MM - MONTAGEM. AF_12/2015</v>
          </cell>
          <cell r="C9024" t="str">
            <v>KG</v>
          </cell>
          <cell r="D9024">
            <v>8.4700000000000006</v>
          </cell>
        </row>
        <row r="9025">
          <cell r="A9025">
            <v>92917</v>
          </cell>
          <cell r="B9025" t="str">
            <v>ARMAÇÃO DE ESTRUTURAS DE CONCRETO ARMADO, EXCETO VIGAS, PILARES, LAJES E FUNDAÇÕES, UTILIZANDO AÇO CA-50 DE 8,0 MM - MONTAGEM. AF_12/2015</v>
          </cell>
          <cell r="C9025" t="str">
            <v>KG</v>
          </cell>
          <cell r="D9025">
            <v>8.19</v>
          </cell>
        </row>
        <row r="9026">
          <cell r="A9026">
            <v>92918</v>
          </cell>
          <cell r="B9026" t="str">
            <v>LUVA DE REDUÇÃO, EM FERRO GALVANIZADO, 1" X 1/2", CONEXÃO ROSQUEADA, INSTALADO EM REDE DE ALIMENTAÇÃO PARA HIDRANTE - FORNECIMENTO E INSTALAÇÃO. AF_12/2015</v>
          </cell>
          <cell r="C9026" t="str">
            <v>UN</v>
          </cell>
          <cell r="D9026">
            <v>22.65</v>
          </cell>
        </row>
        <row r="9027">
          <cell r="A9027">
            <v>92919</v>
          </cell>
          <cell r="B9027" t="str">
            <v>ARMAÇÃO DE ESTRUTURAS DE CONCRETO ARMADO, EXCETO VIGAS, PILARES, LAJES E FUNDAÇÕES, UTILIZANDO AÇO CA-50 DE 10,0 MM - MONTAGEM. AF_12/2015</v>
          </cell>
          <cell r="C9027" t="str">
            <v>KG</v>
          </cell>
          <cell r="D9027">
            <v>6.64</v>
          </cell>
        </row>
        <row r="9028">
          <cell r="A9028">
            <v>92920</v>
          </cell>
          <cell r="B9028" t="str">
            <v>LUVA DE REDUÇÃO, EM FERRO GALVANIZADO, 1" X 3/4", CONEXÃO ROSQUEADA, INSTALADO EM REDE DE ALIMENTAÇÃO PARA HIDRANTE - FORNECIMENTO E INSTALAÇÃO. AF_12/2015</v>
          </cell>
          <cell r="C9028" t="str">
            <v>UN</v>
          </cell>
          <cell r="D9028">
            <v>22.78</v>
          </cell>
        </row>
        <row r="9029">
          <cell r="A9029">
            <v>92921</v>
          </cell>
          <cell r="B9029" t="str">
            <v>ARMAÇÃO DE ESTRUTURAS DE CONCRETO ARMADO, EXCETO VIGAS, PILARES, LAJES E FUNDAÇÕES, UTILIZANDO AÇO CA-50 DE 12,5 MM - MONTAGEM. AF_12/2015</v>
          </cell>
          <cell r="C9029" t="str">
            <v>KG</v>
          </cell>
          <cell r="D9029">
            <v>5.9</v>
          </cell>
        </row>
        <row r="9030">
          <cell r="A9030">
            <v>92922</v>
          </cell>
          <cell r="B9030" t="str">
            <v>ARMAÇÃO DE ESTRUTURAS DE CONCRETO ARMADO, EXCETO VIGAS, PILARES, LAJES E FUNDAÇÕES, UTILIZANDO AÇO CA-50 DE 16,0 MM - MONTAGEM. AF_12/2015</v>
          </cell>
          <cell r="C9030" t="str">
            <v>KG</v>
          </cell>
          <cell r="D9030">
            <v>5.46</v>
          </cell>
        </row>
        <row r="9031">
          <cell r="A9031">
            <v>92923</v>
          </cell>
          <cell r="B9031" t="str">
            <v>ARMAÇÃO DE ESTRUTURAS DE CONCRETO ARMADO, EXCETO VIGAS, PILARES, LAJES E FUNDAÇÕES, UTILIZANDO AÇO CA-50 DE 20,0 MM - MONTAGEM. AF_12/2015</v>
          </cell>
          <cell r="C9031" t="str">
            <v>KG</v>
          </cell>
          <cell r="D9031">
            <v>4.99</v>
          </cell>
        </row>
        <row r="9032">
          <cell r="A9032">
            <v>92924</v>
          </cell>
          <cell r="B9032" t="str">
            <v>ARMAÇÃO DE ESTRUTURAS DE CONCRETO ARMADO, EXCETO VIGAS, PILARES, LAJES E FUNDAÇÕES, UTILIZANDO AÇO CA-50 DE 25,0 MM - MONTAGEM. AF_12/2015</v>
          </cell>
          <cell r="C9032" t="str">
            <v>KG</v>
          </cell>
          <cell r="D9032">
            <v>5.45</v>
          </cell>
        </row>
        <row r="9033">
          <cell r="A9033">
            <v>92925</v>
          </cell>
          <cell r="B9033" t="str">
            <v>LUVA DE REDUÇÃO, EM FERRO GALVANIZADO, 1 1/4" X 1", CONEXÃO ROSQUEADA, INSTALADO EM REDE DE ALIMENTAÇÃO PARA HIDRANTE - FORNECIMENTO E INSTALAÇÃO. AF_12/2015</v>
          </cell>
          <cell r="C9033" t="str">
            <v>UN</v>
          </cell>
          <cell r="D9033">
            <v>27.56</v>
          </cell>
        </row>
        <row r="9034">
          <cell r="A9034">
            <v>92926</v>
          </cell>
          <cell r="B9034" t="str">
            <v>LUVA DE REDUÇÃO, EM FERRO GALVANIZADO, 1 1/4" X 1/2", CONEXÃO ROSQUEADA, INSTALADO EM REDE DE ALIMENTAÇÃO PARA HIDRANTE - FORNECIMENTO E INSTALAÇÃO. AF_12/2015</v>
          </cell>
          <cell r="C9034" t="str">
            <v>UN</v>
          </cell>
          <cell r="D9034">
            <v>27.55</v>
          </cell>
        </row>
        <row r="9035">
          <cell r="A9035">
            <v>92927</v>
          </cell>
          <cell r="B9035" t="str">
            <v>LUVA DE REDUÇÃO, EM FERRO GALVANIZADO, 1 1/4" X 3/4", CONEXÃO ROSQUEADA, INSTALADO EM REDE DE ALIMENTAÇÃO PARA HIDRANTE - FORNECIMENTO E INSTALAÇÃO. AF_12/2015</v>
          </cell>
          <cell r="C9035" t="str">
            <v>UN</v>
          </cell>
          <cell r="D9035">
            <v>27.55</v>
          </cell>
        </row>
        <row r="9036">
          <cell r="A9036">
            <v>92928</v>
          </cell>
          <cell r="B9036" t="str">
            <v>LUVA DE REDUÇÃO, EM FERRO GALVANIZADO, 1.1/2" X 1.1/4", CONEXÃO ROSQUEADA, INSTALADO EM REDE DE ALIMENTAÇÃO PARA HIDRANTE - FORNECIMENTO E INSTALAÇÃO. AF_12/2015</v>
          </cell>
          <cell r="C9036" t="str">
            <v>UN</v>
          </cell>
          <cell r="D9036">
            <v>31.33</v>
          </cell>
        </row>
        <row r="9037">
          <cell r="A9037">
            <v>92929</v>
          </cell>
          <cell r="B9037" t="str">
            <v>LUVA DE REDUÇÃO, EM FERRO GALVANIZADO, 1.1/2" X 1", CONEXÃO ROSQUEADA, INSTALADO EM REDE DE ALIMENTAÇÃO PARA HIDRANTE - FORNECIMENTO E INSTALAÇÃO. AF_12/2015</v>
          </cell>
          <cell r="C9037" t="str">
            <v>UN</v>
          </cell>
          <cell r="D9037">
            <v>31.33</v>
          </cell>
        </row>
        <row r="9038">
          <cell r="A9038">
            <v>92930</v>
          </cell>
          <cell r="B9038" t="str">
            <v>LUVA DE REDUÇÃO, EM FERRO GALVANIZADO, 1.1/2" X 3/4", CONEXÃO ROSQUEADA, INSTALADO EM REDE DE ALIMENTAÇÃO PARA HIDRANTE - FORNECIMENTO E INSTALAÇÃO. AF_12/2015</v>
          </cell>
          <cell r="C9038" t="str">
            <v>UN</v>
          </cell>
          <cell r="D9038">
            <v>31.33</v>
          </cell>
        </row>
        <row r="9039">
          <cell r="A9039">
            <v>92931</v>
          </cell>
          <cell r="B9039" t="str">
            <v>LUVA DE REDUÇÃO, EM FERRO GALVANIZADO, 2" X 1.1/2", CONEXÃO ROSQUEADA, INSTALADO EM REDE DE ALIMENTAÇÃO PARA HIDRANTE - FORNECIMENTO E INSTALAÇÃO. AF_12/2015</v>
          </cell>
          <cell r="C9039" t="str">
            <v>UN</v>
          </cell>
          <cell r="D9039">
            <v>40.79</v>
          </cell>
        </row>
        <row r="9040">
          <cell r="A9040">
            <v>92932</v>
          </cell>
          <cell r="B9040" t="str">
            <v>LUVA DE REDUÇÃO, EM FERRO GALVANIZADO, 2" X 1.1/4", CONEXÃO ROSQUEADA, INSTALADO EM REDE DE ALIMENTAÇÃO PARA HIDRANTE - FORNECIMENTO E INSTALAÇÃO. AF_12/2015</v>
          </cell>
          <cell r="C9040" t="str">
            <v>UN</v>
          </cell>
          <cell r="D9040">
            <v>40.79</v>
          </cell>
        </row>
        <row r="9041">
          <cell r="A9041">
            <v>92933</v>
          </cell>
          <cell r="B9041" t="str">
            <v>LUVA DE REDUÇÃO, EM FERRO GALVANIZADO, 2" X 1", CONEXÃO ROSQUEADA, INSTALADO EM REDE DE ALIMENTAÇÃO PARA HIDRANTE - FORNECIMENTO E INSTALAÇÃO. AF_12/2015</v>
          </cell>
          <cell r="C9041" t="str">
            <v>UN</v>
          </cell>
          <cell r="D9041">
            <v>40.79</v>
          </cell>
        </row>
        <row r="9042">
          <cell r="A9042">
            <v>92934</v>
          </cell>
          <cell r="B9042" t="str">
            <v>LUVA DE REDUÇÃO, EM FERRO GALVANIZADO, 2.1/2" X 1.1/2", CONEXÃO ROSQUEADA, INSTALADO EM REDE DE ALIMENTAÇÃO PARA HIDRANTE - FORNECIMENTO E INSTALAÇÃO. AF_12/2015</v>
          </cell>
          <cell r="C9042" t="str">
            <v>UN</v>
          </cell>
          <cell r="D9042">
            <v>58.72</v>
          </cell>
        </row>
        <row r="9043">
          <cell r="A9043">
            <v>92935</v>
          </cell>
          <cell r="B9043" t="str">
            <v>LUVA DE REDUÇÃO, EM FERRO GALVANIZADO, 2.1/2" X 2", CONEXÃO ROSQUEADA, INSTALADO EM REDE DE ALIMENTAÇÃO PARA HIDRANTE - FORNECIMENTO E INSTALAÇÃO. AF_12/2015</v>
          </cell>
          <cell r="C9043" t="str">
            <v>UN</v>
          </cell>
          <cell r="D9043">
            <v>58.72</v>
          </cell>
        </row>
        <row r="9044">
          <cell r="A9044">
            <v>92936</v>
          </cell>
          <cell r="B9044" t="str">
            <v>LUVA DE REDUÇÃO, EM FERRO GALVANIZADO, 3" X 2.1/2", CONEXÃO ROSQUEADA, INSTALADO EM REDE DE ALIMENTAÇÃO PARA HIDRANTE - FORNECIMENTO E INSTALAÇÃO. AF_12/2015</v>
          </cell>
          <cell r="C9044" t="str">
            <v>UN</v>
          </cell>
          <cell r="D9044">
            <v>79.87</v>
          </cell>
        </row>
        <row r="9045">
          <cell r="A9045">
            <v>92937</v>
          </cell>
          <cell r="B9045" t="str">
            <v>LUVA DE REDUÇÃO, EM FERRO GALVANIZADO, 3" X 2", CONEXÃO ROSQUEADA, INSTALADO EM REDE DE ALIMENTAÇÃO PARA HIDRANTE - FORNECIMENTO E INSTALAÇÃO. AF_12/2015</v>
          </cell>
          <cell r="C9045" t="str">
            <v>UN</v>
          </cell>
          <cell r="D9045">
            <v>79.87</v>
          </cell>
        </row>
        <row r="9046">
          <cell r="A9046">
            <v>92938</v>
          </cell>
          <cell r="B9046" t="str">
            <v>LUVA DE REDUÇÃO, EM FERRO GALVANIZADO, 1" X 1/2", CONEXÃO ROSQUEADA, INSTALADO EM REDE DE ALIMENTAÇÃO PARA SPRINKLER - FORNECIMENTO E INSTALAÇÃO. AF_12/2015</v>
          </cell>
          <cell r="C9046" t="str">
            <v>UN</v>
          </cell>
          <cell r="D9046">
            <v>16.559999999999999</v>
          </cell>
        </row>
        <row r="9047">
          <cell r="A9047">
            <v>92939</v>
          </cell>
          <cell r="B9047" t="str">
            <v>LUVA DE REDUÇÃO, EM FERRO GALVANIZADO, 1" X 3/4", CONEXÃO ROSQUEADA, INSTALADO EM REDE DE ALIMENTAÇÃO PARA SPRINKLER - FORNECIMENTO E INSTALAÇÃO. AF_12/2015</v>
          </cell>
          <cell r="C9047" t="str">
            <v>UN</v>
          </cell>
          <cell r="D9047">
            <v>16.690000000000001</v>
          </cell>
        </row>
        <row r="9048">
          <cell r="A9048">
            <v>92940</v>
          </cell>
          <cell r="B9048" t="str">
            <v>LUVA DE REDUÇÃO, EM FERRO GALVANIZADO, 1.1/4" X 1", CONEXÃO ROSQUEADA, INSTALADO EM REDE DE ALIMENTAÇÃO PARA SPRINKLER - FORNECIMENTO E INSTALAÇÃO. AF_12/2015</v>
          </cell>
          <cell r="C9048" t="str">
            <v>UN</v>
          </cell>
          <cell r="D9048">
            <v>20.64</v>
          </cell>
        </row>
        <row r="9049">
          <cell r="A9049">
            <v>92941</v>
          </cell>
          <cell r="B9049" t="str">
            <v>LUVA DE REDUÇÃO, EM FERRO GALVANIZADO, 1.1/4" X 1/2", CONEXÃO ROSQUEADA, INSTALADO EM REDE DE ALIMENTAÇÃO PARA SPRINKLER - FORNECIMENTO E INSTALAÇÃO. AF_12/2015</v>
          </cell>
          <cell r="C9049" t="str">
            <v>UN</v>
          </cell>
          <cell r="D9049">
            <v>20.63</v>
          </cell>
        </row>
        <row r="9050">
          <cell r="A9050">
            <v>92942</v>
          </cell>
          <cell r="B9050" t="str">
            <v>LUVA DE REDUÇÃO, EM FERRO GALVANIZADO, 1.1/4" X 3/4", CONEXÃO ROSQUEADA, INSTALADO EM REDE DE ALIMENTAÇÃO PARA SPRINKLER - FORNECIMENTO E INSTALAÇÃO. AF_12/2015</v>
          </cell>
          <cell r="C9050" t="str">
            <v>UN</v>
          </cell>
          <cell r="D9050">
            <v>20.63</v>
          </cell>
        </row>
        <row r="9051">
          <cell r="A9051">
            <v>92943</v>
          </cell>
          <cell r="B9051" t="str">
            <v>LUVA DE REDUÇÃO, EM FERRO GALVANIZADO, 1.1/2" X 1.1/4", CONEXÃO ROSQUEADA, INSTALADO EM REDE DE ALIMENTAÇÃO PARA SPRINKLER - FORNECIMENTO E INSTALAÇÃO. AF_12/2015</v>
          </cell>
          <cell r="C9051" t="str">
            <v>UN</v>
          </cell>
          <cell r="D9051">
            <v>23.44</v>
          </cell>
        </row>
        <row r="9052">
          <cell r="A9052">
            <v>92944</v>
          </cell>
          <cell r="B9052" t="str">
            <v>LUVA DE REDUÇÃO, EM FERRO GALVANIZADO, 1.1/2" X 1", CONEXÃO ROSQUEADA, INSTALADO EM REDE DE ALIMENTAÇÃO PARA SPRINKLER - FORNECIMENTO E INSTALAÇÃO. AF_12/2015</v>
          </cell>
          <cell r="C9052" t="str">
            <v>UN</v>
          </cell>
          <cell r="D9052">
            <v>23.44</v>
          </cell>
        </row>
        <row r="9053">
          <cell r="A9053">
            <v>92945</v>
          </cell>
          <cell r="B9053" t="str">
            <v>LUVA DE REDUÇÃO, EM FERRO GALVANIZADO, 1.1/2" X 3/4", CONEXÃO ROSQUEADA, INSTALADO EM REDE DE ALIMENTAÇÃO PARA SPRINKLER - FORNECIMENTO E INSTALAÇÃO. AF_12/2015</v>
          </cell>
          <cell r="C9053" t="str">
            <v>UN</v>
          </cell>
          <cell r="D9053">
            <v>23.44</v>
          </cell>
        </row>
        <row r="9054">
          <cell r="A9054">
            <v>92946</v>
          </cell>
          <cell r="B9054" t="str">
            <v>LUVA DE REDUÇÃO, EM FERRO GALVANIZADO, 2" X 1.1/2", CONEXÃO ROSQUEADA, INSTALADO EM REDE DE ALIMENTAÇÃO PARA SPRINKLER - FORNECIMENTO E INSTALAÇÃO. AF_12/2015</v>
          </cell>
          <cell r="C9054" t="str">
            <v>UN</v>
          </cell>
          <cell r="D9054">
            <v>31.71</v>
          </cell>
        </row>
        <row r="9055">
          <cell r="A9055">
            <v>92947</v>
          </cell>
          <cell r="B9055" t="str">
            <v>LUVA DE REDUÇÃO, EM FERRO GALVANIZADO, 2" X 1.1/4", CONEXÃO ROSQUEADA, INSTALADO EM REDE DE ALIMENTAÇÃO PARA SPRINKLER - FORNECIMENTO E INSTALAÇÃO. AF_12/2015</v>
          </cell>
          <cell r="C9055" t="str">
            <v>UN</v>
          </cell>
          <cell r="D9055">
            <v>31.71</v>
          </cell>
        </row>
        <row r="9056">
          <cell r="A9056">
            <v>92948</v>
          </cell>
          <cell r="B9056" t="str">
            <v>LUVA DE REDUÇÃO, EM FERRO GALVANIZADO, 2" X 1", CONEXÃO ROSQUEADA, INSTALADO EM REDE DE ALIMENTAÇÃO PARA SPRINKLER - FORNECIMENTO E INSTALAÇÃO. AF_12/2015</v>
          </cell>
          <cell r="C9056" t="str">
            <v>UN</v>
          </cell>
          <cell r="D9056">
            <v>31.71</v>
          </cell>
        </row>
        <row r="9057">
          <cell r="A9057">
            <v>92949</v>
          </cell>
          <cell r="B9057" t="str">
            <v>LUVA DE REDUÇÃO, EM FERRO GALVANIZADO, 2 1/2" X 1.1/2", CONEXÃO ROSQUEADA, INSTALADO EM REDE DE ALIMENTAÇÃO PARA SPRINKLER - FORNECIMENTO E INSTALAÇÃO. AF_12/2015</v>
          </cell>
          <cell r="C9057" t="str">
            <v>UN</v>
          </cell>
          <cell r="D9057">
            <v>47.83</v>
          </cell>
        </row>
        <row r="9058">
          <cell r="A9058">
            <v>92950</v>
          </cell>
          <cell r="B9058" t="str">
            <v>LUVA DE REDUÇÃO, EM FERRO GALVANIZADO, 2 1/2" X 2", CONEXÃO ROSQUEADA, INSTALADO EM REDE DE ALIMENTAÇÃO PARA SPRINKLER - FORNECIMENTO E INSTALAÇÃO. AF_12/2015</v>
          </cell>
          <cell r="C9058" t="str">
            <v>UN</v>
          </cell>
          <cell r="D9058">
            <v>47.83</v>
          </cell>
        </row>
        <row r="9059">
          <cell r="A9059">
            <v>92951</v>
          </cell>
          <cell r="B9059" t="str">
            <v>LUVA DE REDUÇÃO, EM FERRO GALVANIZADO, 3" X 2.1/2", CONEXÃO ROSQUEADA, INSTALADO EM REDE DE ALIMENTAÇÃO PARA SPRINKLER - FORNECIMENTO E INSTALAÇÃO. AF_12/2015</v>
          </cell>
          <cell r="C9059" t="str">
            <v>UN</v>
          </cell>
          <cell r="D9059">
            <v>67.22</v>
          </cell>
        </row>
        <row r="9060">
          <cell r="A9060">
            <v>92952</v>
          </cell>
          <cell r="B9060" t="str">
            <v>LUVA DE REDUÇÃO, EM FERRO GALVANIZADO, 3" X 2", CONEXÃO ROSQUEADA, INSTALADO EM REDE DE ALIMENTAÇÃO PARA SPRINKLER - FORNECIMENTO E INSTALAÇÃO. AF_12/2015</v>
          </cell>
          <cell r="C9060" t="str">
            <v>UN</v>
          </cell>
          <cell r="D9060">
            <v>67.22</v>
          </cell>
        </row>
        <row r="9061">
          <cell r="A9061">
            <v>92953</v>
          </cell>
          <cell r="B9061" t="str">
            <v>LUVA DE REDUÇÃO, EM FERRO GALVANIZADO, 3/4" X 1/2", CONEXÃO ROSQUEADA, INSTALADO EM RAMAIS E SUB-RAMAIS DE GÁS - FORNECIMENTO E INSTALAÇÃO. AF_12/2015</v>
          </cell>
          <cell r="C9061" t="str">
            <v>UN</v>
          </cell>
          <cell r="D9061">
            <v>14.55</v>
          </cell>
        </row>
        <row r="9062">
          <cell r="A9062">
            <v>92956</v>
          </cell>
          <cell r="B9062" t="str">
            <v>MÁQUINA EXTRUSORA DE CONCRETO PARA GUIAS E SARJETAS, MOTOR A DIESEL, POTÊNCIA 14 CV - DEPRECIAÇÃO. AF_12/2015</v>
          </cell>
          <cell r="C9062" t="str">
            <v>H</v>
          </cell>
          <cell r="D9062">
            <v>1.91</v>
          </cell>
        </row>
        <row r="9063">
          <cell r="A9063">
            <v>92957</v>
          </cell>
          <cell r="B9063" t="str">
            <v>MÁQUINA EXTRUSORA DE CONCRETO PARA GUIAS E SARJETAS, MOTOR A DIESEL, POTÊNCIA 14 CV - JUROS. AF_12/2015</v>
          </cell>
          <cell r="C9063" t="str">
            <v>H</v>
          </cell>
          <cell r="D9063">
            <v>0.43</v>
          </cell>
        </row>
        <row r="9064">
          <cell r="A9064">
            <v>92958</v>
          </cell>
          <cell r="B9064" t="str">
            <v>MÁQUINA EXTRUSORA DE CONCRETO PARA GUIAS E SARJETAS, MOTOR A DIESEL, POTÊNCIA 14 CV - MANUTENÇÃO. AF_12/2015</v>
          </cell>
          <cell r="C9064" t="str">
            <v>H</v>
          </cell>
          <cell r="D9064">
            <v>2.09</v>
          </cell>
        </row>
        <row r="9065">
          <cell r="A9065">
            <v>92959</v>
          </cell>
          <cell r="B9065" t="str">
            <v>MÁQUINA EXTRUSORA DE CONCRETO PARA GUIAS E SARJETAS, MOTOR A DIESEL, POTÊNCIA 14 CV - MATERIAIS NA OPERAÇÃO. AF_12/2015</v>
          </cell>
          <cell r="C9065" t="str">
            <v>H</v>
          </cell>
          <cell r="D9065">
            <v>6.73</v>
          </cell>
        </row>
        <row r="9066">
          <cell r="A9066">
            <v>92960</v>
          </cell>
          <cell r="B9066" t="str">
            <v>MÁQUINA EXTRUSORA DE CONCRETO PARA GUIAS E SARJETAS, MOTOR A DIESEL, POTÊNCIA 14 CV - CHP DIURNO. AF_12/2015</v>
          </cell>
          <cell r="C9066" t="str">
            <v>CHP</v>
          </cell>
          <cell r="D9066">
            <v>11.16</v>
          </cell>
        </row>
        <row r="9067">
          <cell r="A9067">
            <v>92961</v>
          </cell>
          <cell r="B9067" t="str">
            <v>MÁQUINA EXTRUSORA DE CONCRETO PARA GUIAS E SARJETAS, MOTOR A DIESEL, POTÊNCIA 14 CV - CHI DIURNO. AF_12/2015</v>
          </cell>
          <cell r="C9067" t="str">
            <v>CHI</v>
          </cell>
          <cell r="D9067">
            <v>2.34</v>
          </cell>
        </row>
        <row r="9068">
          <cell r="A9068">
            <v>92963</v>
          </cell>
          <cell r="B9068" t="str">
            <v>MARTELO PERFURADOR PNEUMÁTICO MANUAL, HASTE 25 X 75 MM, 21 KG - DEPRECIAÇÃO. AF_12/2015</v>
          </cell>
          <cell r="C9068" t="str">
            <v>H</v>
          </cell>
          <cell r="D9068">
            <v>1.23</v>
          </cell>
        </row>
        <row r="9069">
          <cell r="A9069">
            <v>92964</v>
          </cell>
          <cell r="B9069" t="str">
            <v>MARTELO PERFURADOR PNEUMÁTICO MANUAL, HASTE 25 X 75 MM, 21 KG - JUROS. AF_12/2015</v>
          </cell>
          <cell r="C9069" t="str">
            <v>H</v>
          </cell>
          <cell r="D9069">
            <v>0.27</v>
          </cell>
        </row>
        <row r="9070">
          <cell r="A9070">
            <v>92965</v>
          </cell>
          <cell r="B9070" t="str">
            <v>MARTELO PERFURADOR PNEUMÁTICO MANUAL, HASTE 25 X 75 MM, 21 KG - MANUTENÇÃO. AF_12/2015</v>
          </cell>
          <cell r="C9070" t="str">
            <v>H</v>
          </cell>
          <cell r="D9070">
            <v>1.54</v>
          </cell>
        </row>
        <row r="9071">
          <cell r="A9071">
            <v>92966</v>
          </cell>
          <cell r="B9071" t="str">
            <v>MARTELO PERFURADOR PNEUMÁTICO MANUAL, HASTE 25 X 75 MM, 21 KG - CHP DIURNO. AF_12/2015</v>
          </cell>
          <cell r="C9071" t="str">
            <v>CHP</v>
          </cell>
          <cell r="D9071">
            <v>13.51</v>
          </cell>
        </row>
        <row r="9072">
          <cell r="A9072">
            <v>92967</v>
          </cell>
          <cell r="B9072" t="str">
            <v>MARTELO PERFURADOR PNEUMÁTICO MANUAL, HASTE 25 X 75 MM, 21 KG - CHI DIURNO. AF_12/2015</v>
          </cell>
          <cell r="C9072" t="str">
            <v>CHI</v>
          </cell>
          <cell r="D9072">
            <v>11.97</v>
          </cell>
        </row>
        <row r="9073">
          <cell r="A9073">
            <v>92970</v>
          </cell>
          <cell r="B9073" t="str">
            <v>DEMOLIÇÃO DE PAVIMENTAÇÃO ASFÁLTICA COM UTILIZAÇÃO DE MARTELO PERFURADOR, ESPESSURA ATÉ 15 CM, EXCLUSIVE CARGA E TRANSPORTE</v>
          </cell>
          <cell r="C9073" t="str">
            <v>M2</v>
          </cell>
          <cell r="D9073">
            <v>10</v>
          </cell>
        </row>
        <row r="9074">
          <cell r="A9074">
            <v>92979</v>
          </cell>
          <cell r="B9074" t="str">
            <v>CABO DE COBRE FLEXÍVEL ISOLADO, 10 MM², ANTI-CHAMA 450/750 V, PARA DISTRIBUIÇÃO - FORNECIMENTO E INSTALAÇÃO. AF_12/2015</v>
          </cell>
          <cell r="C9074" t="str">
            <v>M</v>
          </cell>
          <cell r="D9074">
            <v>4.88</v>
          </cell>
        </row>
        <row r="9075">
          <cell r="A9075">
            <v>92980</v>
          </cell>
          <cell r="B9075" t="str">
            <v>CABO DE COBRE FLEXÍVEL ISOLADO, 10 MM², ANTI-CHAMA 0,6/1,0 KV, PARA DISTRIBUIÇÃO - FORNECIMENTO E INSTALAÇÃO. AF_12/2015</v>
          </cell>
          <cell r="C9075" t="str">
            <v>M</v>
          </cell>
          <cell r="D9075">
            <v>5.3</v>
          </cell>
        </row>
        <row r="9076">
          <cell r="A9076">
            <v>92981</v>
          </cell>
          <cell r="B9076" t="str">
            <v>CABO DE COBRE FLEXÍVEL ISOLADO, 16 MM², ANTI-CHAMA 450/750 V, PARA DISTRIBUIÇÃO - FORNECIMENTO E INSTALAÇÃO. AF_12/2015</v>
          </cell>
          <cell r="C9076" t="str">
            <v>M</v>
          </cell>
          <cell r="D9076">
            <v>7.47</v>
          </cell>
        </row>
        <row r="9077">
          <cell r="A9077">
            <v>92982</v>
          </cell>
          <cell r="B9077" t="str">
            <v>CABO DE COBRE FLEXÍVEL ISOLADO, 16 MM², ANTI-CHAMA 0,6/1,0 KV, PARA DISTRIBUIÇÃO - FORNECIMENTO E INSTALAÇÃO. AF_12/2015</v>
          </cell>
          <cell r="C9077" t="str">
            <v>M</v>
          </cell>
          <cell r="D9077">
            <v>8.07</v>
          </cell>
        </row>
        <row r="9078">
          <cell r="A9078">
            <v>92983</v>
          </cell>
          <cell r="B9078" t="str">
            <v>CABO DE COBRE FLEXÍVEL ISOLADO, 25 MM², ANTI-CHAMA 450/750 V, PARA DISTRIBUIÇÃO - FORNECIMENTO E INSTALAÇÃO. AF_12/2015</v>
          </cell>
          <cell r="C9078" t="str">
            <v>M</v>
          </cell>
          <cell r="D9078">
            <v>13.24</v>
          </cell>
        </row>
        <row r="9079">
          <cell r="A9079">
            <v>92984</v>
          </cell>
          <cell r="B9079" t="str">
            <v>CABO DE COBRE FLEXÍVEL ISOLADO, 25 MM², ANTI-CHAMA 0,6/1,0 KV, PARA DISTRIBUIÇÃO - FORNECIMENTO E INSTALAÇÃO. AF_12/2015</v>
          </cell>
          <cell r="C9079" t="str">
            <v>M</v>
          </cell>
          <cell r="D9079">
            <v>13.57</v>
          </cell>
        </row>
        <row r="9080">
          <cell r="A9080">
            <v>92985</v>
          </cell>
          <cell r="B9080" t="str">
            <v>CABO DE COBRE FLEXÍVEL ISOLADO, 35 MM², ANTI-CHAMA 450/750 V, PARA DISTRIBUIÇÃO - FORNECIMENTO E INSTALAÇÃO. AF_12/2015</v>
          </cell>
          <cell r="C9080" t="str">
            <v>M</v>
          </cell>
          <cell r="D9080">
            <v>17.71</v>
          </cell>
        </row>
        <row r="9081">
          <cell r="A9081">
            <v>92986</v>
          </cell>
          <cell r="B9081" t="str">
            <v>CABO DE COBRE FLEXÍVEL ISOLADO, 35 MM², ANTI-CHAMA 0,6/1,0 KV, PARA DISTRIBUIÇÃO - FORNECIMENTO E INSTALAÇÃO. AF_12/2015</v>
          </cell>
          <cell r="C9081" t="str">
            <v>M</v>
          </cell>
          <cell r="D9081">
            <v>18.21</v>
          </cell>
        </row>
        <row r="9082">
          <cell r="A9082">
            <v>92987</v>
          </cell>
          <cell r="B9082" t="str">
            <v>CABO DE COBRE FLEXÍVEL ISOLADO, 50 MM², ANTI-CHAMA 450/750 V, PARA DISTRIBUIÇÃO - FORNECIMENTO E INSTALAÇÃO. AF_12/2015</v>
          </cell>
          <cell r="C9082" t="str">
            <v>M</v>
          </cell>
          <cell r="D9082">
            <v>25.33</v>
          </cell>
        </row>
        <row r="9083">
          <cell r="A9083">
            <v>92988</v>
          </cell>
          <cell r="B9083" t="str">
            <v>CABO DE COBRE FLEXÍVEL ISOLADO, 50 MM², ANTI-CHAMA 0,6/1,0 KV, PARA DISTRIBUIÇÃO - FORNECIMENTO E INSTALAÇÃO. AF_12/2015</v>
          </cell>
          <cell r="C9083" t="str">
            <v>M</v>
          </cell>
          <cell r="D9083">
            <v>25.39</v>
          </cell>
        </row>
        <row r="9084">
          <cell r="A9084">
            <v>92989</v>
          </cell>
          <cell r="B9084" t="str">
            <v>CABO DE COBRE FLEXÍVEL ISOLADO, 70 MM², ANTI-CHAMA 450/750 V, PARA DISTRIBUIÇÃO - FORNECIMENTO E INSTALAÇÃO. AF_12/2015</v>
          </cell>
          <cell r="C9084" t="str">
            <v>M</v>
          </cell>
          <cell r="D9084">
            <v>35.049999999999997</v>
          </cell>
        </row>
        <row r="9085">
          <cell r="A9085">
            <v>92990</v>
          </cell>
          <cell r="B9085" t="str">
            <v>CABO DE COBRE FLEXÍVEL ISOLADO, 70 MM², ANTI-CHAMA 0,6/1,0 KV, PARA DISTRIBUIÇÃO - FORNECIMENTO E INSTALAÇÃO. AF_12/2015</v>
          </cell>
          <cell r="C9085" t="str">
            <v>M</v>
          </cell>
          <cell r="D9085">
            <v>34.659999999999997</v>
          </cell>
        </row>
        <row r="9086">
          <cell r="A9086">
            <v>92991</v>
          </cell>
          <cell r="B9086" t="str">
            <v>CABO DE COBRE FLEXÍVEL ISOLADO, 95 MM², ANTI-CHAMA 450/750 V, PARA DISTRIBUIÇÃO - FORNECIMENTO E INSTALAÇÃO. AF_12/2015</v>
          </cell>
          <cell r="C9086" t="str">
            <v>M</v>
          </cell>
          <cell r="D9086">
            <v>45.62</v>
          </cell>
        </row>
        <row r="9087">
          <cell r="A9087">
            <v>92992</v>
          </cell>
          <cell r="B9087" t="str">
            <v>CABO DE COBRE FLEXÍVEL ISOLADO, 95 MM², ANTI-CHAMA 0,6/1,0 KV, PARA DISTRIBUIÇÃO - FORNECIMENTO E INSTALAÇÃO. AF_12/2015</v>
          </cell>
          <cell r="C9087" t="str">
            <v>M</v>
          </cell>
          <cell r="D9087">
            <v>45.65</v>
          </cell>
        </row>
        <row r="9088">
          <cell r="A9088">
            <v>92993</v>
          </cell>
          <cell r="B9088" t="str">
            <v>CABO DE COBRE FLEXÍVEL ISOLADO, 120 MM², ANTI-CHAMA 450/750 V, PARA DISTRIBUIÇÃO - FORNECIMENTO E INSTALAÇÃO. AF_12/2015</v>
          </cell>
          <cell r="C9088" t="str">
            <v>M</v>
          </cell>
          <cell r="D9088">
            <v>58.37</v>
          </cell>
        </row>
        <row r="9089">
          <cell r="A9089">
            <v>92994</v>
          </cell>
          <cell r="B9089" t="str">
            <v>CABO DE COBRE FLEXÍVEL ISOLADO, 120 MM², ANTI-CHAMA 0,6/1,0 KV, PARA DISTRIBUIÇÃO - FORNECIMENTO E INSTALAÇÃO. AF_12/2015</v>
          </cell>
          <cell r="C9089" t="str">
            <v>M</v>
          </cell>
          <cell r="D9089">
            <v>58.94</v>
          </cell>
        </row>
        <row r="9090">
          <cell r="A9090">
            <v>92995</v>
          </cell>
          <cell r="B9090" t="str">
            <v>CABO DE COBRE FLEXÍVEL ISOLADO, 150 MM², ANTI-CHAMA 450/750 V, PARA DISTRIBUIÇÃO - FORNECIMENTO E INSTALAÇÃO. AF_12/2015</v>
          </cell>
          <cell r="C9090" t="str">
            <v>M</v>
          </cell>
          <cell r="D9090">
            <v>72.540000000000006</v>
          </cell>
        </row>
        <row r="9091">
          <cell r="A9091">
            <v>92996</v>
          </cell>
          <cell r="B9091" t="str">
            <v>CABO DE COBRE FLEXÍVEL ISOLADO, 150 MM², ANTI-CHAMA 0,6/1,0 KV, PARA DISTRIBUIÇÃO - FORNECIMENTO E INSTALAÇÃO. AF_12/2015</v>
          </cell>
          <cell r="C9091" t="str">
            <v>M</v>
          </cell>
          <cell r="D9091">
            <v>72.73</v>
          </cell>
        </row>
        <row r="9092">
          <cell r="A9092">
            <v>92997</v>
          </cell>
          <cell r="B9092" t="str">
            <v>CABO DE COBRE FLEXÍVEL ISOLADO, 185 MM², ANTI-CHAMA 450/750 V, PARA DISTRIBUIÇÃO - FORNECIMENTO E INSTALAÇÃO. AF_12/2015</v>
          </cell>
          <cell r="C9092" t="str">
            <v>M</v>
          </cell>
          <cell r="D9092">
            <v>88.07</v>
          </cell>
        </row>
        <row r="9093">
          <cell r="A9093">
            <v>92998</v>
          </cell>
          <cell r="B9093" t="str">
            <v>CABO DE COBRE FLEXÍVEL ISOLADO, 185 MM², ANTI-CHAMA 0,6/1,0 KV, PARA DISTRIBUIÇÃO - FORNECIMENTO E INSTALAÇÃO. AF_12/2015</v>
          </cell>
          <cell r="C9093" t="str">
            <v>M</v>
          </cell>
          <cell r="D9093">
            <v>88.91</v>
          </cell>
        </row>
        <row r="9094">
          <cell r="A9094">
            <v>92999</v>
          </cell>
          <cell r="B9094" t="str">
            <v>CABO DE COBRE FLEXÍVEL ISOLADO, 240 MM², ANTI-CHAMA 450/750 V, PARA DISTRIBUIÇÃO - FORNECIMENTO E INSTALAÇÃO. AF_12/2015</v>
          </cell>
          <cell r="C9094" t="str">
            <v>M</v>
          </cell>
          <cell r="D9094">
            <v>115.85</v>
          </cell>
        </row>
        <row r="9095">
          <cell r="A9095">
            <v>93000</v>
          </cell>
          <cell r="B9095" t="str">
            <v>CABO DE COBRE FLEXÍVEL ISOLADO, 240 MM², ANTI-CHAMA 0,6/1,0 KV, PARA DISTRIBUIÇÃO - FORNECIMENTO E INSTALAÇÃO. AF_12/2015</v>
          </cell>
          <cell r="C9095" t="str">
            <v>M</v>
          </cell>
          <cell r="D9095">
            <v>116.54</v>
          </cell>
        </row>
        <row r="9096">
          <cell r="A9096">
            <v>93001</v>
          </cell>
          <cell r="B9096" t="str">
            <v>CABO DE COBRE RÍGIDO ISOLADO, 300 MM², ANTI-CHAMA 450/750 V, PARA DISTRIBUIÇÃO - FORNECIMENTO E INSTALAÇÃO. AF_12/2015</v>
          </cell>
          <cell r="C9096" t="str">
            <v>M</v>
          </cell>
          <cell r="D9096">
            <v>141.38</v>
          </cell>
        </row>
        <row r="9097">
          <cell r="A9097">
            <v>93002</v>
          </cell>
          <cell r="B9097" t="str">
            <v>CABO DE COBRE FLEXÍVEL ISOLADO, 300 MM², ANTI-CHAMA 0,6/1,0 KV, PARA DISTRIBUIÇÃO - FORNECIMENTO E INSTALAÇÃO. AF_12/2015</v>
          </cell>
          <cell r="C9097" t="str">
            <v>M</v>
          </cell>
          <cell r="D9097">
            <v>145.25</v>
          </cell>
        </row>
        <row r="9098">
          <cell r="A9098">
            <v>93008</v>
          </cell>
          <cell r="B9098" t="str">
            <v>ELETRODUTO RÍGIDO ROSCÁVEL, PVC, DN 50 MM (1 1/2") - FORNECIMENTO E INSTALAÇÃO. AF_12/2015</v>
          </cell>
          <cell r="C9098" t="str">
            <v>M</v>
          </cell>
          <cell r="D9098">
            <v>8.83</v>
          </cell>
        </row>
        <row r="9099">
          <cell r="A9099">
            <v>93009</v>
          </cell>
          <cell r="B9099" t="str">
            <v>ELETRODUTO RÍGIDO ROSCÁVEL, PVC, DN 60 MM (2") - FORNECIMENTO E INSTALAÇÃO. AF_12/2015</v>
          </cell>
          <cell r="C9099" t="str">
            <v>M</v>
          </cell>
          <cell r="D9099">
            <v>12.68</v>
          </cell>
        </row>
        <row r="9100">
          <cell r="A9100">
            <v>93010</v>
          </cell>
          <cell r="B9100" t="str">
            <v>ELETRODUTO RÍGIDO ROSCÁVEL, PVC, DN 75 MM (2 1/2") - FORNECIMENTO E INSTALAÇÃO. AF_12/2015</v>
          </cell>
          <cell r="C9100" t="str">
            <v>M</v>
          </cell>
          <cell r="D9100">
            <v>17.39</v>
          </cell>
        </row>
        <row r="9101">
          <cell r="A9101">
            <v>93011</v>
          </cell>
          <cell r="B9101" t="str">
            <v>ELETRODUTO RÍGIDO ROSCÁVEL, PVC, DN 85 MM (3") - FORNECIMENTO E INSTALAÇÃO. AF_12/2015</v>
          </cell>
          <cell r="C9101" t="str">
            <v>M</v>
          </cell>
          <cell r="D9101">
            <v>21.1</v>
          </cell>
        </row>
        <row r="9102">
          <cell r="A9102">
            <v>93012</v>
          </cell>
          <cell r="B9102" t="str">
            <v>ELETRODUTO RÍGIDO ROSCÁVEL, PVC, DN 110 MM (4") - FORNECIMENTO E INSTALAÇÃO. AF_12/2015</v>
          </cell>
          <cell r="C9102" t="str">
            <v>M</v>
          </cell>
          <cell r="D9102">
            <v>31.41</v>
          </cell>
        </row>
        <row r="9103">
          <cell r="A9103">
            <v>93013</v>
          </cell>
          <cell r="B9103" t="str">
            <v>LUVA PARA ELETRODUTO, PVC, ROSCÁVEL, DN 50 MM (1 1/2") - FORNECIMENTO E INSTALAÇÃO. AF_12/2015</v>
          </cell>
          <cell r="C9103" t="str">
            <v>UN</v>
          </cell>
          <cell r="D9103">
            <v>9.6199999999999992</v>
          </cell>
        </row>
        <row r="9104">
          <cell r="A9104">
            <v>93014</v>
          </cell>
          <cell r="B9104" t="str">
            <v>LUVA PARA ELETRODUTO, PVC, ROSCÁVEL, DN 60 MM (2") - FORNECIMENTO E INSTALAÇÃO. AF_12/2015</v>
          </cell>
          <cell r="C9104" t="str">
            <v>UN</v>
          </cell>
          <cell r="D9104">
            <v>11.78</v>
          </cell>
        </row>
        <row r="9105">
          <cell r="A9105">
            <v>93015</v>
          </cell>
          <cell r="B9105" t="str">
            <v>LUVA PARA ELETRODUTO, PVC, ROSCÁVEL, DN 75 MM (2 1/2") - FORNECIMENTO E INSTALAÇÃO. AF_12/2015</v>
          </cell>
          <cell r="C9105" t="str">
            <v>UN</v>
          </cell>
          <cell r="D9105">
            <v>17.559999999999999</v>
          </cell>
        </row>
        <row r="9106">
          <cell r="A9106">
            <v>93016</v>
          </cell>
          <cell r="B9106" t="str">
            <v>LUVA PARA ELETRODUTO, PVC, ROSCÁVEL, DN 85 MM (3") - FORNECIMENTO E INSTALAÇÃO. AF_12/2015</v>
          </cell>
          <cell r="C9106" t="str">
            <v>UN</v>
          </cell>
          <cell r="D9106">
            <v>21.24</v>
          </cell>
        </row>
        <row r="9107">
          <cell r="A9107">
            <v>93017</v>
          </cell>
          <cell r="B9107" t="str">
            <v>LUVA PARA ELETRODUTO, PVC, ROSCÁVEL, DN 110 MM (4") - FORNECIMENTO E INSTALAÇÃO. AF_12/2015</v>
          </cell>
          <cell r="C9107" t="str">
            <v>UN</v>
          </cell>
          <cell r="D9107">
            <v>31.65</v>
          </cell>
        </row>
        <row r="9108">
          <cell r="A9108">
            <v>93018</v>
          </cell>
          <cell r="B9108" t="str">
            <v>CURVA 90 GRAUS PARA ELETRODUTO, PVC, ROSCÁVEL, DN 50 MM (1 1/2") - FORNECIMENTO E INSTALAÇÃO. AF_12/2015</v>
          </cell>
          <cell r="C9108" t="str">
            <v>UN</v>
          </cell>
          <cell r="D9108">
            <v>14.68</v>
          </cell>
        </row>
        <row r="9109">
          <cell r="A9109">
            <v>93020</v>
          </cell>
          <cell r="B9109" t="str">
            <v>CURVA 90 GRAUS PARA ELETRODUTO, PVC, ROSCÁVEL, DN 60 MM (2") - FORNECIMENTO E INSTALAÇÃO. AF_12/2015</v>
          </cell>
          <cell r="C9109" t="str">
            <v>UN</v>
          </cell>
          <cell r="D9109">
            <v>18.690000000000001</v>
          </cell>
        </row>
        <row r="9110">
          <cell r="A9110">
            <v>93022</v>
          </cell>
          <cell r="B9110" t="str">
            <v>CURVA 90 GRAUS PARA ELETRODUTO, PVC, ROSCÁVEL, DN 75 MM (2 1/2") - FORNECIMENTO E INSTALAÇÃO. AF_12/2015</v>
          </cell>
          <cell r="C9110" t="str">
            <v>UN</v>
          </cell>
          <cell r="D9110">
            <v>30.62</v>
          </cell>
        </row>
        <row r="9111">
          <cell r="A9111">
            <v>93024</v>
          </cell>
          <cell r="B9111" t="str">
            <v>CURVA 90 GRAUS PARA ELETRODUTO, PVC, ROSCÁVEL, DN 85 MM (3") - FORNECIMENTO E INSTALAÇÃO. AF_12/2015</v>
          </cell>
          <cell r="C9111" t="str">
            <v>UN</v>
          </cell>
          <cell r="D9111">
            <v>32.270000000000003</v>
          </cell>
        </row>
        <row r="9112">
          <cell r="A9112">
            <v>93026</v>
          </cell>
          <cell r="B9112" t="str">
            <v>CURVA 90 GRAUS PARA ELETRODUTO, PVC, ROSCÁVEL, DN 110 MM (4") - FORNECIMENTO E INSTALAÇÃO. AF_12/2015</v>
          </cell>
          <cell r="C9112" t="str">
            <v>UN</v>
          </cell>
          <cell r="D9112">
            <v>52.1</v>
          </cell>
        </row>
        <row r="9113">
          <cell r="A9113">
            <v>93040</v>
          </cell>
          <cell r="B9113" t="str">
            <v>LÂMPADA FLUORESCENTE COMPACTA 15 W 2U, BASE E27 - FORNECIMENTO E INSTALAÇÃO</v>
          </cell>
          <cell r="C9113" t="str">
            <v>UN</v>
          </cell>
          <cell r="D9113">
            <v>9.27</v>
          </cell>
        </row>
        <row r="9114">
          <cell r="A9114">
            <v>93041</v>
          </cell>
          <cell r="B9114" t="str">
            <v>LÂMPADA FLUORESCENTE ESPIRAL BRANCA 65 W, BASE E27 - FORNECIMENTO E INSTALAÇÃO</v>
          </cell>
          <cell r="C9114" t="str">
            <v>UN</v>
          </cell>
          <cell r="D9114">
            <v>55.96</v>
          </cell>
        </row>
        <row r="9115">
          <cell r="A9115">
            <v>93042</v>
          </cell>
          <cell r="B9115" t="str">
            <v>LÂMPADA LED 6 W BIVOLT BRANCA, FORMATO TRADICIONAL (BASE E27) - FORNECIMENTO E INSTALAÇÃO</v>
          </cell>
          <cell r="C9115" t="str">
            <v>UN</v>
          </cell>
          <cell r="D9115">
            <v>18.39</v>
          </cell>
        </row>
        <row r="9116">
          <cell r="A9116">
            <v>93043</v>
          </cell>
          <cell r="B9116" t="str">
            <v>LÂMPADA LED 10 W BIVOLT BRANCA, FORMATO TRADICIONAL (BASE E27) - FORNECIMENTO E INSTALAÇÃO</v>
          </cell>
          <cell r="C9116" t="str">
            <v>UN</v>
          </cell>
          <cell r="D9116">
            <v>24.35</v>
          </cell>
        </row>
        <row r="9117">
          <cell r="A9117">
            <v>93044</v>
          </cell>
          <cell r="B9117" t="str">
            <v>LÂMPADA FLUORESCENTE COMPACTA 3U BRANCA 20 W, BASE E27 - FORNECIMENTO E INSTALAÇÃO</v>
          </cell>
          <cell r="C9117" t="str">
            <v>UN</v>
          </cell>
          <cell r="D9117">
            <v>10.37</v>
          </cell>
        </row>
        <row r="9118">
          <cell r="A9118">
            <v>93045</v>
          </cell>
          <cell r="B9118" t="str">
            <v>LÂMPADA FLUORESCENTE ESPIRAL BRANCA 45 W, BASE E27 - FORNECIMENTO E INSTALAÇÃO</v>
          </cell>
          <cell r="C9118" t="str">
            <v>UN</v>
          </cell>
          <cell r="D9118">
            <v>31.57</v>
          </cell>
        </row>
        <row r="9119">
          <cell r="A9119">
            <v>93050</v>
          </cell>
          <cell r="B9119" t="str">
            <v>LUVA PASSANTE EM COBRE, SEM ANEL DE SOLDA, DN 22 MM, INSTALADO EM PRUMADA   FORNECIMENTO E INSTALAÇÃO. AF_01/2016_P</v>
          </cell>
          <cell r="C9119" t="str">
            <v>UN</v>
          </cell>
          <cell r="D9119">
            <v>6.17</v>
          </cell>
        </row>
        <row r="9120">
          <cell r="A9120">
            <v>93051</v>
          </cell>
          <cell r="B9120" t="str">
            <v>BUCHA DE REDUÇÃO EM COBRE, SEM ANEL DE SOLDA, PONTA X BOLSA, 22 X 15 MM, INSTALADO EM PRUMADA   FORNECIMENTO E INSTALAÇÃO. AF_01/2016_P</v>
          </cell>
          <cell r="C9120" t="str">
            <v>UN</v>
          </cell>
          <cell r="D9120">
            <v>5.78</v>
          </cell>
        </row>
        <row r="9121">
          <cell r="A9121">
            <v>93052</v>
          </cell>
          <cell r="B9121" t="str">
            <v>JUNTA DE EXPANSÃO EM COBRE, PONTA X PONTA, DN 22 MM, INSTALADO EM PRUMADA   FORNECIMENTO E INSTALAÇÃO. AF_01/2016_P</v>
          </cell>
          <cell r="C9121" t="str">
            <v>UN</v>
          </cell>
          <cell r="D9121">
            <v>223.82</v>
          </cell>
        </row>
        <row r="9122">
          <cell r="A9122">
            <v>93054</v>
          </cell>
          <cell r="B9122" t="str">
            <v>CONECTOR EM BRONZE/LATÃO, SEM ANEL DE SOLDA, BOLSA X ROSCA F, 22 MM X 3/4, INSTALADO EM PRUMADA   FORNECIMENTO E INSTALAÇÃO. AF_01/2016_P</v>
          </cell>
          <cell r="C9122" t="str">
            <v>UN</v>
          </cell>
          <cell r="D9122">
            <v>10.71</v>
          </cell>
        </row>
        <row r="9123">
          <cell r="A9123">
            <v>93055</v>
          </cell>
          <cell r="B9123" t="str">
            <v>CURVA DE TRANSPOSIÇÃO EM BRONZE/LATÃO, SEM ANEL DE SOLDA, BOLSA X BOLSA, DN 22 MM, INSTALADO EM PRUMADA   FORNECIMENTO E INSTALAÇÃO. AF_01/2016_P</v>
          </cell>
          <cell r="C9123" t="str">
            <v>UN</v>
          </cell>
          <cell r="D9123">
            <v>20.58</v>
          </cell>
        </row>
        <row r="9124">
          <cell r="A9124">
            <v>93056</v>
          </cell>
          <cell r="B9124" t="str">
            <v>LUVA PASSANTE EM COBRE, SEM ANEL DE SOLDA, DN 28 MM, INSTALADO EM PRUMADA   FORNECIMENTO E INSTALAÇÃO. AF_01/2016_P</v>
          </cell>
          <cell r="C9124" t="str">
            <v>UN</v>
          </cell>
          <cell r="D9124">
            <v>8.68</v>
          </cell>
        </row>
        <row r="9125">
          <cell r="A9125">
            <v>93057</v>
          </cell>
          <cell r="B9125" t="str">
            <v>BUCHA DE REDUÇÃO EM COBRE, SEM ANEL DE SOLDA, PONTA X BOLSA, 28 X 22 MM, INSTALADO EM PRUMADA   FORNECIMENTO E INSTALAÇÃO. AF_01/2016_P</v>
          </cell>
          <cell r="C9125" t="str">
            <v>UN</v>
          </cell>
          <cell r="D9125">
            <v>7.75</v>
          </cell>
        </row>
        <row r="9126">
          <cell r="A9126">
            <v>93058</v>
          </cell>
          <cell r="B9126" t="str">
            <v>JUNTA DE EXPANSÃO EM COBRE, PONTA X PONTA, DN 28 MM, INSTALADO EM PRUMADA   FORNECIMENTO E INSTALAÇÃO. AF_01/2016_P</v>
          </cell>
          <cell r="C9126" t="str">
            <v>UN</v>
          </cell>
          <cell r="D9126">
            <v>246.22</v>
          </cell>
        </row>
        <row r="9127">
          <cell r="A9127">
            <v>93059</v>
          </cell>
          <cell r="B9127" t="str">
            <v>CONECTOR EM BRONZE/LATÃO, SEM ANEL DE SOLDA, BOLSA X ROSCA F, 28 MM X 1/2, INSTALADO EM PRUMADA   FORNECIMENTO E INSTALAÇÃO. AF_01/2016_P</v>
          </cell>
          <cell r="C9127" t="str">
            <v>UN</v>
          </cell>
          <cell r="D9127">
            <v>14.46</v>
          </cell>
        </row>
        <row r="9128">
          <cell r="A9128">
            <v>93060</v>
          </cell>
          <cell r="B9128" t="str">
            <v>CURVA DE TRANSPOSIÇÃO EM BRONZE/LATÃO, SEM ANEL DE SOLDA, BOLSA X BOLSA, 28 MM, INSTALADO EM PRUMADA   FORNECIMENTO E INSTALAÇÃO. AF_01/2016_P</v>
          </cell>
          <cell r="C9128" t="str">
            <v>UN</v>
          </cell>
          <cell r="D9128">
            <v>35.18</v>
          </cell>
        </row>
        <row r="9129">
          <cell r="A9129">
            <v>93061</v>
          </cell>
          <cell r="B9129" t="str">
            <v>LUVA PASSANTE EM COBRE, SEM ANEL DE SOLDA, DN 35 MM, INSTALADO EM PRUMADA   FORNECIMENTO E INSTALAÇÃO. AF_01/2016_P</v>
          </cell>
          <cell r="C9129" t="str">
            <v>UN</v>
          </cell>
          <cell r="D9129">
            <v>15.28</v>
          </cell>
        </row>
        <row r="9130">
          <cell r="A9130">
            <v>93062</v>
          </cell>
          <cell r="B9130" t="str">
            <v>BUCHA DE REDUÇÃO EM COBRE, SEM ANEL DE SOLDA, PONTA X BOLSA, 35 X 28 MM, INSTALADO EM PRUMADA   FORNECIMENTO E INSTALAÇÃO. AF_01/2016_P</v>
          </cell>
          <cell r="C9130" t="str">
            <v>UN</v>
          </cell>
          <cell r="D9130">
            <v>13.49</v>
          </cell>
        </row>
        <row r="9131">
          <cell r="A9131">
            <v>93063</v>
          </cell>
          <cell r="B9131" t="str">
            <v>JUNTA DE EXPANSÃO EM BRONZE/LATÃO, PONTA X PONTA, DN 35 MM, INSTALADO EM PRUMADA   FORNECIMENTO E INSTALAÇÃO. AF_01/2016_P</v>
          </cell>
          <cell r="C9131" t="str">
            <v>UN</v>
          </cell>
          <cell r="D9131">
            <v>282.08</v>
          </cell>
        </row>
        <row r="9132">
          <cell r="A9132">
            <v>93064</v>
          </cell>
          <cell r="B9132" t="str">
            <v>LUVA PASSANTE EM COBRE, SEM ANEL DE SOLDA, DN 42 MM, INSTALADO EM PRUMADA   FORNECIMENTO E INSTALAÇÃO. AF_01/2016_P</v>
          </cell>
          <cell r="C9132" t="str">
            <v>UN</v>
          </cell>
          <cell r="D9132">
            <v>22.86</v>
          </cell>
        </row>
        <row r="9133">
          <cell r="A9133">
            <v>93065</v>
          </cell>
          <cell r="B9133" t="str">
            <v>BUCHA DE REDUÇÃO EM COBRE, SEM ANEL DE SOLDA, PONTA X BOLSA, 42 X 35 MM, INSTALADO EM PRUMADA   FORNECIMENTO E INSTALAÇÃO. AF_01/2016_P</v>
          </cell>
          <cell r="C9133" t="str">
            <v>UN</v>
          </cell>
          <cell r="D9133">
            <v>21.54</v>
          </cell>
        </row>
        <row r="9134">
          <cell r="A9134">
            <v>93066</v>
          </cell>
          <cell r="B9134" t="str">
            <v>JUNTA DE EXPANSÃO EM BRONZE/LATÃO, PONTA X PONTA, DN 42 MM, INSTALADO EM PRUMADA   FORNECIMENTO E INSTALAÇÃO. AF_01/2016_P</v>
          </cell>
          <cell r="C9134" t="str">
            <v>UN</v>
          </cell>
          <cell r="D9134">
            <v>353.86</v>
          </cell>
        </row>
        <row r="9135">
          <cell r="A9135">
            <v>93067</v>
          </cell>
          <cell r="B9135" t="str">
            <v>LUVA PASSANTE EM COBRE, SEM ANEL DE SOLDA, DN 54 MM, INSTALADO EM PRUMADA   FORNECIMENTO E INSTALAÇÃO. AF_01/2016_P</v>
          </cell>
          <cell r="C9135" t="str">
            <v>UN</v>
          </cell>
          <cell r="D9135">
            <v>33.409999999999997</v>
          </cell>
        </row>
        <row r="9136">
          <cell r="A9136">
            <v>93068</v>
          </cell>
          <cell r="B9136" t="str">
            <v>BUCHA DE REDUÇÃO EM COBRE, SEM ANEL DE SOLDA, PONTA X BOLSA, 54 X 42 MM, INSTALADO EM PRUMADA   FORNECIMENTO E INSTALAÇÃO. AF_01/2016_P</v>
          </cell>
          <cell r="C9136" t="str">
            <v>UN</v>
          </cell>
          <cell r="D9136">
            <v>29.53</v>
          </cell>
        </row>
        <row r="9137">
          <cell r="A9137">
            <v>93069</v>
          </cell>
          <cell r="B9137" t="str">
            <v>JUNTA DE EXPANSÃO EM BRONZE/LATÃO, PONTA X PONTA, DN 54 MM, INSTALADO EM PRUMADA   FORNECIMENTO E INSTALAÇÃO. AF_01/2016_P</v>
          </cell>
          <cell r="C9137" t="str">
            <v>UN</v>
          </cell>
          <cell r="D9137">
            <v>490.1</v>
          </cell>
        </row>
        <row r="9138">
          <cell r="A9138">
            <v>93070</v>
          </cell>
          <cell r="B9138" t="str">
            <v>LUVA PASSANTE EM COBRE, SEM ANEL DE SOLDA, DN 66 MM, INSTALADO EM PRUMADA   FORNECIMENTO E INSTALAÇÃO. AF_01/2016_P</v>
          </cell>
          <cell r="C9138" t="str">
            <v>UN</v>
          </cell>
          <cell r="D9138">
            <v>81.209999999999994</v>
          </cell>
        </row>
        <row r="9139">
          <cell r="A9139">
            <v>93071</v>
          </cell>
          <cell r="B9139" t="str">
            <v>BUCHA DE REDUÇÃO EM COBRE, SEM ANEL DE SOLDA, PONTA X BOLSA, 66 X 54 MM, INSTALADO EM PRUMADA   FORNECIMENTO E INSTALAÇÃO. AF_01/2016_P</v>
          </cell>
          <cell r="C9139" t="str">
            <v>UN</v>
          </cell>
          <cell r="D9139">
            <v>75.61</v>
          </cell>
        </row>
        <row r="9140">
          <cell r="A9140">
            <v>93072</v>
          </cell>
          <cell r="B9140" t="str">
            <v>JUNTA DE EXPANSÃO EM BRONZE/LATÃO, PONTA X PONTA, DN 66 MM, INSTALADO EM PRUMADA   FORNECIMENTO E INSTALAÇÃO. AF_01/2016_P</v>
          </cell>
          <cell r="C9140" t="str">
            <v>UN</v>
          </cell>
          <cell r="D9140">
            <v>646.33000000000004</v>
          </cell>
        </row>
        <row r="9141">
          <cell r="A9141">
            <v>93073</v>
          </cell>
          <cell r="B9141" t="str">
            <v>TE DUPLA CURVA EM BRONZE/LATÃO, SEM ANEL DE SOLDA, ROSCA F X BOLSA X ROSCA F, 3/4 X 22 X 3/4, INSTALADO EM PRUMADA   FORNECIMENTO E INSTALAÇÃO. AF_01/2016_P</v>
          </cell>
          <cell r="C9141" t="str">
            <v>UN</v>
          </cell>
          <cell r="D9141">
            <v>37.9</v>
          </cell>
        </row>
        <row r="9142">
          <cell r="A9142">
            <v>93074</v>
          </cell>
          <cell r="B9142" t="str">
            <v>CURVA EM COBRE, 45 GRAUS, SEM ANEL DE SOLDA, BOLSA X BOLSA, DN 15 MM, INSTALADO EM RAMAL DE DISTRIBUIÇÃO   FORNECIMENTO E INSTALAÇÃO. AF_01/2016_P</v>
          </cell>
          <cell r="C9142" t="str">
            <v>UN</v>
          </cell>
          <cell r="D9142">
            <v>8.0399999999999991</v>
          </cell>
        </row>
        <row r="9143">
          <cell r="A9143">
            <v>93075</v>
          </cell>
          <cell r="B9143" t="str">
            <v>COTOVELO EM BRONZE/LATÃO, 90 GRAUS, SEM ANEL DE SOLDA, BOLSA X ROSCA F, DN 15 MM X 1/2, INSTALADO EM RAMAL DE DISTRIBUIÇÃO   FORNECIMENTO E INSTALAÇÃO. AF_01/2016_P</v>
          </cell>
          <cell r="C9143" t="str">
            <v>UN</v>
          </cell>
          <cell r="D9143">
            <v>11.73</v>
          </cell>
        </row>
        <row r="9144">
          <cell r="A9144">
            <v>93076</v>
          </cell>
          <cell r="B9144" t="str">
            <v>CURVA EM COBRE, 45 GRAUS, SEM ANEL DE SOLDA, BOLSA X BOLSA, DN 22 MM, INSTALADO EM RAMAL DE DISTRIBUIÇÃO   FORNECIMENTO E INSTALAÇÃO. AF_01/2016_P</v>
          </cell>
          <cell r="C9144" t="str">
            <v>UN</v>
          </cell>
          <cell r="D9144">
            <v>11.82</v>
          </cell>
        </row>
        <row r="9145">
          <cell r="A9145">
            <v>93077</v>
          </cell>
          <cell r="B9145" t="str">
            <v>COTOVELO EM BRONZE/LATÃO, 90 GRAUS, SEM ANEL DE SOLDA, BOLSA X ROSCA F, DN 22 MM X 1/2, INSTALADO EM RAMAL DE DISTRIBUIÇÃO   FORNECIMENTO E INSTALAÇÃO. AF_01/2016_P</v>
          </cell>
          <cell r="C9145" t="str">
            <v>UN</v>
          </cell>
          <cell r="D9145">
            <v>15.97</v>
          </cell>
        </row>
        <row r="9146">
          <cell r="A9146">
            <v>93078</v>
          </cell>
          <cell r="B9146" t="str">
            <v>COTOVELO EM BRONZE/LATÃO, 90 GRAUS, SEM ANEL DE SOLDA, BOLSA X ROSCA F, DN 22 MM X 3/4, INSTALADO EM RAMAL DE DISTRIBUIÇÃO   FORNECIMENTO E INSTALAÇÃO. AF_01/2016_P</v>
          </cell>
          <cell r="C9146" t="str">
            <v>UN</v>
          </cell>
          <cell r="D9146">
            <v>17.059999999999999</v>
          </cell>
        </row>
        <row r="9147">
          <cell r="A9147">
            <v>93079</v>
          </cell>
          <cell r="B9147" t="str">
            <v>CURVA EM COBRE, 45 GRAUS, SEM ANEL DE SOLDA, BOLSA X BOLSA, DN 28 MM, INSTALADO EM RAMAL DE DISTRIBUIÇÃO   FORNECIMENTO E INSTALAÇÃO. AF_01/2016_P</v>
          </cell>
          <cell r="C9147" t="str">
            <v>UN</v>
          </cell>
          <cell r="D9147">
            <v>15.71</v>
          </cell>
        </row>
        <row r="9148">
          <cell r="A9148">
            <v>93080</v>
          </cell>
          <cell r="B9148" t="str">
            <v>LUVA PASSANTE EM COBRE, SEM ANEL DE SOLDA, DN 15 MM, INSTALADO EM RAMAL DE DISTRIBUIÇÃO   FORNECIMENTO E INSTALAÇÃO. AF_01/2016_P</v>
          </cell>
          <cell r="C9148" t="str">
            <v>UN</v>
          </cell>
          <cell r="D9148">
            <v>5.28</v>
          </cell>
        </row>
        <row r="9149">
          <cell r="A9149">
            <v>93081</v>
          </cell>
          <cell r="B9149" t="str">
            <v>CONECTOR EM BRONZE/LATÃO, SEM ANEL DE SOLDA, BOLSA X ROSCA F, DN 15 MM X 1/2, INSTALADO EM RAMAL DE DISTRIBUIÇÃO   FORNECIMENTO E INSTALAÇÃO. AF_01/2016_P</v>
          </cell>
          <cell r="C9149" t="str">
            <v>UN</v>
          </cell>
          <cell r="D9149">
            <v>9.9700000000000006</v>
          </cell>
        </row>
        <row r="9150">
          <cell r="A9150">
            <v>93082</v>
          </cell>
          <cell r="B9150" t="str">
            <v>CURVA DE TRANSPOSIÇÃO EM BRONZE/LATÃO, SEM ANEL DE SOLDA, DN 15 MM, INSTALADO EM RAMAL DE DISTRIBUIÇÃO   FORNECIMENTO E INSTALAÇÃO. AF_01/2016_P</v>
          </cell>
          <cell r="C9150" t="str">
            <v>UN</v>
          </cell>
          <cell r="D9150">
            <v>11.84</v>
          </cell>
        </row>
        <row r="9151">
          <cell r="A9151">
            <v>93083</v>
          </cell>
          <cell r="B9151" t="str">
            <v>JUNTA DE EXPANSÃO EM COBRE, PONTA X PONTA, DN 15 MM, INSTALADO EM RAMAL DE DISTRIBUIÇÃO   FORNECIMENTO E INSTALAÇÃO. AF_01/2016_P</v>
          </cell>
          <cell r="C9151" t="str">
            <v>UN</v>
          </cell>
          <cell r="D9151">
            <v>194.2</v>
          </cell>
        </row>
        <row r="9152">
          <cell r="A9152">
            <v>93084</v>
          </cell>
          <cell r="B9152" t="str">
            <v>LUVA PASSANTE EM COBRE, SEM ANEL DE SOLDA, DN 22 MM, INSTALADO EM RAMAL DE DISTRIBUIÇÃO   FORNECIMENTO E INSTALAÇÃO. AF_01/2016_P</v>
          </cell>
          <cell r="C9152" t="str">
            <v>UN</v>
          </cell>
          <cell r="D9152">
            <v>7.85</v>
          </cell>
        </row>
        <row r="9153">
          <cell r="A9153">
            <v>93085</v>
          </cell>
          <cell r="B9153" t="str">
            <v>BUCHA DE REDUÇÃO EM COBRE, SEM ANEL DE SOLDA, PONTA X BOLSA, 22 X 15 MM, INSTALADO EM RAMAL DE DISTRIBUIÇÃO   FORNECIMENTO E INSTALAÇÃO. AF_01/2016_P</v>
          </cell>
          <cell r="C9153" t="str">
            <v>UN</v>
          </cell>
          <cell r="D9153">
            <v>7.46</v>
          </cell>
        </row>
        <row r="9154">
          <cell r="A9154">
            <v>93086</v>
          </cell>
          <cell r="B9154" t="str">
            <v>JUNTA DE EXPANSÃO EM COBRE, PONTA X PONTA, DN 22 MM, INSTALADO EM RAMAL DE DISTRIBUIÇÃO   FORNECIMENTO E INSTALAÇÃO. AF_01/2016_P</v>
          </cell>
          <cell r="C9154" t="str">
            <v>UN</v>
          </cell>
          <cell r="D9154">
            <v>225.5</v>
          </cell>
        </row>
        <row r="9155">
          <cell r="A9155">
            <v>93087</v>
          </cell>
          <cell r="B9155" t="str">
            <v>CONECTOR EM BRONZE/LATÃO, SEM ANEL DE SOLDA, BOLSA X ROSCA F, DN 22 MM X 1/2, INSTALADO EM RAMAL DE DISTRIBUIÇÃO   FORNECIMENTO E INSTALAÇÃO. AF_01/2016_P</v>
          </cell>
          <cell r="C9155" t="str">
            <v>UN</v>
          </cell>
          <cell r="D9155">
            <v>10.94</v>
          </cell>
        </row>
        <row r="9156">
          <cell r="A9156">
            <v>93088</v>
          </cell>
          <cell r="B9156" t="str">
            <v>CONECTOR EM BRONZE/LATÃO, SEM ANEL DE SOLDA, BOLSA X ROSCA F, DN 22 MM X 3/4, INSTALADO EM RAMAL DE DISTRIBUIÇÃO   FORNECIMENTO E INSTALAÇÃO. AF_01/2016_P</v>
          </cell>
          <cell r="C9156" t="str">
            <v>UN</v>
          </cell>
          <cell r="D9156">
            <v>12.39</v>
          </cell>
        </row>
        <row r="9157">
          <cell r="A9157">
            <v>93089</v>
          </cell>
          <cell r="B9157" t="str">
            <v>CURVA DE TRANSPOSIÇÃO EM BRONZE/LATÃO, SEM ANEL DE SOLDA, BOLSA X BOLSA, DN 22 MM, INSTALADO EM RAMAL DE DISTRIBUIÇÃO   FORNECIMENTO E INSTALAÇÃO. AF_01/2016_P</v>
          </cell>
          <cell r="C9157" t="str">
            <v>UN</v>
          </cell>
          <cell r="D9157">
            <v>22.26</v>
          </cell>
        </row>
        <row r="9158">
          <cell r="A9158">
            <v>93090</v>
          </cell>
          <cell r="B9158" t="str">
            <v>LUVA PASSANTE EM COBRE, SEM ANEL DE SOLDA, DN 28 MM, INSTALADO EM RAMAL DE DISTRIBUIÇÃO   FORNECIMENTO E INSTALAÇÃO. AF_01/2016_P</v>
          </cell>
          <cell r="C9158" t="str">
            <v>UN</v>
          </cell>
          <cell r="D9158">
            <v>10.36</v>
          </cell>
        </row>
        <row r="9159">
          <cell r="A9159">
            <v>93091</v>
          </cell>
          <cell r="B9159" t="str">
            <v>BUCHA DE REDUÇÃO EM COBRE, SEM ANEL DE SOLDA, PONTA X BOLSA, 28 X 22 MM, INSTALADO EM RAMAL DE DISTRIBUIÇÃO   FORNECIMENTO E INSTALAÇÃO. AF_01/2016_P</v>
          </cell>
          <cell r="C9159" t="str">
            <v>UN</v>
          </cell>
          <cell r="D9159">
            <v>9.43</v>
          </cell>
        </row>
        <row r="9160">
          <cell r="A9160">
            <v>93092</v>
          </cell>
          <cell r="B9160" t="str">
            <v>JUNTA DE EXPANSÃO EM COBRE, PONTA X PONTA, DN 28 MM, INSTALADO EM RAMAL DE DISTRIBUIÇÃO   FORNECIMENTO E INSTALAÇÃO. AF_01/2016_P</v>
          </cell>
          <cell r="C9160" t="str">
            <v>UN</v>
          </cell>
          <cell r="D9160">
            <v>247.9</v>
          </cell>
        </row>
        <row r="9161">
          <cell r="A9161">
            <v>93093</v>
          </cell>
          <cell r="B9161" t="str">
            <v>CONECTOR EM BRONZE/LATÃO, SEM ANEL DE SOLDA, BOLSA X ROSCA F, DN 28 MM X 1/2, INSTALADO EM RAMAL DE DISTRIBUIÇÃO   FORNECIMENTO E INSTALAÇÃO. AF_01/2016_P</v>
          </cell>
          <cell r="C9161" t="str">
            <v>UN</v>
          </cell>
          <cell r="D9161">
            <v>16.14</v>
          </cell>
        </row>
        <row r="9162">
          <cell r="A9162">
            <v>93094</v>
          </cell>
          <cell r="B9162" t="str">
            <v>CURVA DE TRANSPOSIÇÃO EM BRONZE/LATÃO, SEM ANEL DE SOLDA, BOLSA X BOLSA, DN 28 MM, INSTALADO EM RAMAL DE DISTRIBUIÇÃO   FORNECIMENTO E INSTALAÇÃO. AF_01/2016_P</v>
          </cell>
          <cell r="C9162" t="str">
            <v>UN</v>
          </cell>
          <cell r="D9162">
            <v>36.86</v>
          </cell>
        </row>
        <row r="9163">
          <cell r="A9163">
            <v>93095</v>
          </cell>
          <cell r="B9163" t="str">
            <v>TE DUPLA CURVA EM BRONZE/LATÃO, SEM ANEL DE SOLDA, ROSCA F X BOLSA X ROSCA F, 1/2 X 15 X 1/2, INSTALADO EM RAMAL DE DISTRIBUIÇÃO   FORNECIMENTO E INSTALAÇÃO. AF_01/2016_P</v>
          </cell>
          <cell r="C9163" t="str">
            <v>UN</v>
          </cell>
          <cell r="D9163">
            <v>29.57</v>
          </cell>
        </row>
        <row r="9164">
          <cell r="A9164">
            <v>93096</v>
          </cell>
          <cell r="B9164" t="str">
            <v>TE DUPLA CURVA EM BRONZE/LATÃO, SEM ANEL DE SOLDA, ROSCA F  X BOLSA X ROSCA F, 3/4 X 22 X 3/4, INSTALADO EM RAMAL DE DISTRIBUIÇÃO   FORNECIMENTO E INSTALAÇÃO. AF_01/2016_P</v>
          </cell>
          <cell r="C9164" t="str">
            <v>UN</v>
          </cell>
          <cell r="D9164">
            <v>41.17</v>
          </cell>
        </row>
        <row r="9165">
          <cell r="A9165">
            <v>93097</v>
          </cell>
          <cell r="B9165" t="str">
            <v>CURVA EM COBRE, 45 GRAUS, SEM ANEL DE SOLDA, BOLSA X BOLSA, DN 15 MM, INSTALADO EM RAMAL E SUB-RAMAL   FORNECIMENTO E INSTALAÇÃO. AF_01/2016_P</v>
          </cell>
          <cell r="C9165" t="str">
            <v>UN</v>
          </cell>
          <cell r="D9165">
            <v>8.24</v>
          </cell>
        </row>
        <row r="9166">
          <cell r="A9166">
            <v>93098</v>
          </cell>
          <cell r="B9166" t="str">
            <v>COTOVELO EM BRONZE/LATÃO, 90 GRAUS, SEM ANEL DE SOLDA, BOLSA X ROSCA F, DN 15 MM X 1/2, INSTALADO EM RAMAL E SUB-RAMAL   FORNECIMENTO E INSTALAÇÃO. AF_01/2016_P</v>
          </cell>
          <cell r="C9166" t="str">
            <v>UN</v>
          </cell>
          <cell r="D9166">
            <v>11.93</v>
          </cell>
        </row>
        <row r="9167">
          <cell r="A9167">
            <v>93099</v>
          </cell>
          <cell r="B9167" t="str">
            <v>CURVA EM COBRE, 45 GRAUS, SEM ANEL DE SOLDA, BOLSA X BOLSA, DN 22 MM, INSTALADO EM RAMAL E SUB-RAMAL   FORNECIMENTO E INSTALAÇÃO. AF_01/2016_P</v>
          </cell>
          <cell r="C9167" t="str">
            <v>UN</v>
          </cell>
          <cell r="D9167">
            <v>14.1</v>
          </cell>
        </row>
        <row r="9168">
          <cell r="A9168">
            <v>93100</v>
          </cell>
          <cell r="B9168" t="str">
            <v>COTOVELO EM BRONZE/LATÃO, 90 GRAUS, SEM ANEL DE SOLDA, BOLSA X ROSCA F, DN 22 MM X 1/2, INSTALADO EM RAMAL E SUB-RAMAL   FORNECIMENTO E INSTALAÇÃO. AF_01/2016_P</v>
          </cell>
          <cell r="C9168" t="str">
            <v>UN</v>
          </cell>
          <cell r="D9168">
            <v>18.25</v>
          </cell>
        </row>
        <row r="9169">
          <cell r="A9169">
            <v>93101</v>
          </cell>
          <cell r="B9169" t="str">
            <v>COTOVELO EM BRONZE/LATÃO, 90 GRAUS, SEM ANEL DE SOLDA, BOLSA X ROSCA F, DN 22 MM X 3/4, INSTALADO EM RAMAL E SUB-RAMAL   FORNECIMENTO E INSTALAÇÃO. AF_01/2016_P</v>
          </cell>
          <cell r="C9169" t="str">
            <v>UN</v>
          </cell>
          <cell r="D9169">
            <v>19.34</v>
          </cell>
        </row>
        <row r="9170">
          <cell r="A9170">
            <v>93102</v>
          </cell>
          <cell r="B9170" t="str">
            <v>CURVA EM COBRE, 45 GRAUS, SEM ANEL DE SOLDA, BOLSA X BOLSA, DN 28 MM, INSTALADO EM RAMAL E SUB-RAMAL   FORNECIMENTO E INSTALAÇÃO. AF_01/2016_P</v>
          </cell>
          <cell r="C9170" t="str">
            <v>UN</v>
          </cell>
          <cell r="D9170">
            <v>18.12</v>
          </cell>
        </row>
        <row r="9171">
          <cell r="A9171">
            <v>93103</v>
          </cell>
          <cell r="B9171" t="str">
            <v>LUVA PASSANTE EM COBRE, SEM ANEL DE SOLDA, DN 15 MM, INSTALADO EM RAMAL E SUB-RAMAL   FORNECIMENTO E INSTALAÇÃO. AF_01/2016_P</v>
          </cell>
          <cell r="C9171" t="str">
            <v>UN</v>
          </cell>
          <cell r="D9171">
            <v>5.44</v>
          </cell>
        </row>
        <row r="9172">
          <cell r="A9172">
            <v>93104</v>
          </cell>
          <cell r="B9172" t="str">
            <v>CONECTOR EM BRONZE/LATÃO, SEM ANEL DE SOLDA, BOLSA X ROSCA F, 15 MM X 1/2,  INSTALADO EM RAMAL E SUB-RAMAL   FORNECIMENTO E INSTALAÇÃO. AF_01/2016_P</v>
          </cell>
          <cell r="C9172" t="str">
            <v>UN</v>
          </cell>
          <cell r="D9172">
            <v>10.130000000000001</v>
          </cell>
        </row>
        <row r="9173">
          <cell r="A9173">
            <v>93105</v>
          </cell>
          <cell r="B9173" t="str">
            <v>CURVA DE TRANSPOSIÇÃO EM BRONZE/LATÃO, SEM ANEL DE SOLDA, BOLSA X BOLSA, DN 15 MM, INSTALADO EM RAMAL E SUB-RAMAL   FORNECIMENTO E INSTALAÇÃO. AF_01/2016_P</v>
          </cell>
          <cell r="C9173" t="str">
            <v>UN</v>
          </cell>
          <cell r="D9173">
            <v>12</v>
          </cell>
        </row>
        <row r="9174">
          <cell r="A9174">
            <v>93106</v>
          </cell>
          <cell r="B9174" t="str">
            <v>JUNTA DE EXPANSÃO EM COBRE, PONTA X PONTA, DN 15 MM, INSTALADO EM RAMAL E SUB-RAMAL   FORNECIMENTO E INSTALAÇÃO. AF_01/2016_P</v>
          </cell>
          <cell r="C9174" t="str">
            <v>UN</v>
          </cell>
          <cell r="D9174">
            <v>194.36</v>
          </cell>
        </row>
        <row r="9175">
          <cell r="A9175">
            <v>93107</v>
          </cell>
          <cell r="B9175" t="str">
            <v>LUVA PASSANTE EM COBRE, SEM ANEL DE SOLDA, DN 22 MM, INSTALADO EM RAMAL E SUB-RAMAL   FORNECIMENTO E INSTALAÇÃO. AF_01/2016_P</v>
          </cell>
          <cell r="C9175" t="str">
            <v>UN</v>
          </cell>
          <cell r="D9175">
            <v>9.33</v>
          </cell>
        </row>
        <row r="9176">
          <cell r="A9176">
            <v>93108</v>
          </cell>
          <cell r="B9176" t="str">
            <v>BUCHA DE REDUÇÃO EM COBRE, SEM ANEL DE SOLDA, PONTA X BOLSA, 22 X 15 MM, INSTALADO EM RAMAL E SUB-RAMAL   FORNECIMENTO E INSTALAÇÃO. AF_01/2016_P</v>
          </cell>
          <cell r="C9176" t="str">
            <v>UN</v>
          </cell>
          <cell r="D9176">
            <v>8.94</v>
          </cell>
        </row>
        <row r="9177">
          <cell r="A9177">
            <v>93109</v>
          </cell>
          <cell r="B9177" t="str">
            <v>JUNTA DE EXPANSÃO EM COBRE, PONTA X PONTA, 22 MM, INSTALADO EM RAMAL E SUB-RAMAL   FORNECIMENTO E INSTALAÇÃO. AF_01/2016_P</v>
          </cell>
          <cell r="C9177" t="str">
            <v>UN</v>
          </cell>
          <cell r="D9177">
            <v>226.98</v>
          </cell>
        </row>
        <row r="9178">
          <cell r="A9178">
            <v>93110</v>
          </cell>
          <cell r="B9178" t="str">
            <v>CONECTOR EM BRONZE/LATÃO, SEM ANEL DE SOLDA, BOLSA X ROSCA F, 22 MM X 1/2, INSTALADO EM RAMAL E SUB-RAMAL   FORNECIMENTO E INSTALAÇÃO. AF_01/2016_P</v>
          </cell>
          <cell r="C9178" t="str">
            <v>UN</v>
          </cell>
          <cell r="D9178">
            <v>12.42</v>
          </cell>
        </row>
        <row r="9179">
          <cell r="A9179">
            <v>93111</v>
          </cell>
          <cell r="B9179" t="str">
            <v>CONECTOR EM BRONZE/LATÃO, SEM ANEL DE SOLDA, BOLSA X ROSCA F, 22 MM X 3/4, INSTALADO EM RAMAL E SUB-RAMAL   FORNECIMENTO E INSTALAÇÃO. AF_01/2016_P</v>
          </cell>
          <cell r="C9179" t="str">
            <v>UN</v>
          </cell>
          <cell r="D9179">
            <v>13.87</v>
          </cell>
        </row>
        <row r="9180">
          <cell r="A9180">
            <v>93112</v>
          </cell>
          <cell r="B9180" t="str">
            <v>CURVA DE TRANSPOSIÇÃO EM BRONZE/LATÃO, SEM ANEL DE SOLDA, BOLSA X BOLSA, 22 MM, INSTALADO EM RAMAL E SUB-RAMAL   FORNECIMENTO E INSTALAÇÃO. AF_01/2016_P</v>
          </cell>
          <cell r="C9180" t="str">
            <v>UN</v>
          </cell>
          <cell r="D9180">
            <v>23.74</v>
          </cell>
        </row>
        <row r="9181">
          <cell r="A9181">
            <v>93113</v>
          </cell>
          <cell r="B9181" t="str">
            <v>LUVA PASSANTE EM COBRE, SEM ANEL DE SOLDA, DN 28 MM, INSTALADO EM RAMAL E SUB-RAMAL   FORNECIMENTO E INSTALAÇÃO. AF_01/2016_P</v>
          </cell>
          <cell r="C9181" t="str">
            <v>UN</v>
          </cell>
          <cell r="D9181">
            <v>13.05</v>
          </cell>
        </row>
        <row r="9182">
          <cell r="A9182">
            <v>93114</v>
          </cell>
          <cell r="B9182" t="str">
            <v>CONECTOR EM BRONZE/LATÃO, SEM ANEL DE SOLDA, BOLSA X ROSCA F, 28 MM X 1/2, INSTALADO EM RAMAL E SUB-RAMAL   FORNECIMENTO E INSTALAÇÃO. AF_01/2016_P</v>
          </cell>
          <cell r="C9182" t="str">
            <v>UN</v>
          </cell>
          <cell r="D9182">
            <v>18.829999999999998</v>
          </cell>
        </row>
        <row r="9183">
          <cell r="A9183">
            <v>93115</v>
          </cell>
          <cell r="B9183" t="str">
            <v>CURVA DE TRANSPOSIÇÃO EM BRONZE/LATÃO, SEM ANEL DE SOLDA, BOLSA X BOLSA, 28 MM, INSTALADO EM RAMAL E SUB-RAMAL   FORNECIMENTO E INSTALAÇÃO. AF_01/2016_P</v>
          </cell>
          <cell r="C9183" t="str">
            <v>UN</v>
          </cell>
          <cell r="D9183">
            <v>39.549999999999997</v>
          </cell>
        </row>
        <row r="9184">
          <cell r="A9184">
            <v>93116</v>
          </cell>
          <cell r="B9184" t="str">
            <v>JUNTA DE EXPANSÃO EM COBRE, PONTA X PONTA, DN 28 MM, INSTALADO EM RAMAL E SUB-RAMAL   FORNECIMENTO E INSTALAÇÃO. AF_01/2016_P</v>
          </cell>
          <cell r="C9184" t="str">
            <v>UN</v>
          </cell>
          <cell r="D9184">
            <v>250.59</v>
          </cell>
        </row>
        <row r="9185">
          <cell r="A9185">
            <v>93117</v>
          </cell>
          <cell r="B9185" t="str">
            <v>TE DUPLA CURVA EM BRONZE/LATÃO, SEM ANEL DE SOLDA, ROSCA F X BOLSA X ROSCA F, 1/2 X 15 X 1/2, INSTALADO EM RAMAL E SUB-RAMAL   FORNECIMENTO E INSTALAÇÃO. AF_01/2016_P</v>
          </cell>
          <cell r="C9185" t="str">
            <v>UN</v>
          </cell>
          <cell r="D9185">
            <v>29.79</v>
          </cell>
        </row>
        <row r="9186">
          <cell r="A9186">
            <v>93118</v>
          </cell>
          <cell r="B9186" t="str">
            <v>TE DUPLA CURVA EM BRONZE/LATÃO, SEM ANEL DE SOLDA, ROSCA F X BOLSA, ROSCA F, 3/4 X 22 X 3/4, INSTALADO EM RAMAL E SUB-RAMAL   FORNECIMENTO E INSTALAÇÃO. AF_01/2016_P</v>
          </cell>
          <cell r="C9186" t="str">
            <v>UN</v>
          </cell>
          <cell r="D9186">
            <v>44.16</v>
          </cell>
        </row>
        <row r="9187">
          <cell r="A9187">
            <v>93119</v>
          </cell>
          <cell r="B9187" t="str">
            <v>CURVA EM COBRE, 45 GRAUS, SEM ANEL DE SOLDA, BOLSA X BOLSA, DN 22 MM, INSTALADO EM PRUMADA   FORNECIMENTO E INSTALAÇÃO. AF_01/2016_P</v>
          </cell>
          <cell r="C9187" t="str">
            <v>UN</v>
          </cell>
          <cell r="D9187">
            <v>9.36</v>
          </cell>
        </row>
        <row r="9188">
          <cell r="A9188">
            <v>93120</v>
          </cell>
          <cell r="B9188" t="str">
            <v>COTOVELO EM BRONZE/LATÃO, 90 GRAUS, SEM ANEL DE SOLDA, BOLSA X ROSCA F, DN 22 MM X 1/2, INSTALADO EM PRUMADA   FORNECIMENTO E INSTALAÇÃO. AF_01/2016_P</v>
          </cell>
          <cell r="C9188" t="str">
            <v>UN</v>
          </cell>
          <cell r="D9188">
            <v>13.51</v>
          </cell>
        </row>
        <row r="9189">
          <cell r="A9189">
            <v>93121</v>
          </cell>
          <cell r="B9189" t="str">
            <v>COTOVELO EM BRONZE/LATÃO, 90 GRAUS, SEM ANEL DE SOLDA, BOLSA X ROSCA F, DN 22 MM X 3/4, INSTALADO EM PRUMADA   FORNECIMENTO E INSTALAÇÃO. AF_01/2016_P</v>
          </cell>
          <cell r="C9189" t="str">
            <v>UN</v>
          </cell>
          <cell r="D9189">
            <v>14.6</v>
          </cell>
        </row>
        <row r="9190">
          <cell r="A9190">
            <v>93122</v>
          </cell>
          <cell r="B9190" t="str">
            <v>CURVA EM COBRE, 45 GRAUS, SEM ANEL DE SOLDA, BOLSA X BOLSA, DN 28 MM, INSTALADO EM PRUMADA   FORNECIMENTO E INSTALAÇÃO. AF_01/2016_P</v>
          </cell>
          <cell r="C9190" t="str">
            <v>UN</v>
          </cell>
          <cell r="D9190">
            <v>13.26</v>
          </cell>
        </row>
        <row r="9191">
          <cell r="A9191">
            <v>93123</v>
          </cell>
          <cell r="B9191" t="str">
            <v>CURVA EM COBRE, 45 GRAUS, SEM ANEL DE SOLDA, BOLSA X BOLSA, DN 35 MM, INSTALADO EM PRUMADA   FORNECIMENTO E INSTALAÇÃO. AF_01/2016_P</v>
          </cell>
          <cell r="C9191" t="str">
            <v>UN</v>
          </cell>
          <cell r="D9191">
            <v>27.08</v>
          </cell>
        </row>
        <row r="9192">
          <cell r="A9192">
            <v>93124</v>
          </cell>
          <cell r="B9192" t="str">
            <v>CURVA EM COBRE, 45 GRAUS, SEM ANEL DE SOLDA, DN 42 MM, INSTALADO EM PRUMADA   FORNECIMENTO E INSTALAÇÃO. AF_01/2016_P</v>
          </cell>
          <cell r="C9192" t="str">
            <v>UN</v>
          </cell>
          <cell r="D9192">
            <v>41.51</v>
          </cell>
        </row>
        <row r="9193">
          <cell r="A9193">
            <v>93125</v>
          </cell>
          <cell r="B9193" t="str">
            <v>CURVA EM COBRE, 45 GRAUS, SEM ANEL DE SOLDA, BOLSA X BOLSA, DN 54 MM, INSTALADO EM PRUMADA   FORNECIMENTO E INSTALAÇÃO. AF_01/2016_P</v>
          </cell>
          <cell r="C9193" t="str">
            <v>UN</v>
          </cell>
          <cell r="D9193">
            <v>59.74</v>
          </cell>
        </row>
        <row r="9194">
          <cell r="A9194">
            <v>93126</v>
          </cell>
          <cell r="B9194" t="str">
            <v>CURVA EM COBRE, 90 GRAUS, SEM ANEL DE SOLDA, BOLSA X BOLSA, DN 66 MM, INSTALADO EM PRUMADA   FORNECIMENTO E INSTALAÇÃO. AF_01/2016_P</v>
          </cell>
          <cell r="C9194" t="str">
            <v>UN</v>
          </cell>
          <cell r="D9194">
            <v>128.96</v>
          </cell>
        </row>
        <row r="9195">
          <cell r="A9195">
            <v>93128</v>
          </cell>
          <cell r="B9195" t="str">
            <v>PONTO DE ILUMINAÇÃO RESIDENCIAL INCLUINDO INTERRUPTOR SIMPLES, CAIXA ELÉTRICA, ELETRODUTO, CABO, RASGO, QUEBRA E CHUMBAMENTO (EXCLUINDO LUMINÁRIA E LÂMPADA). AF_01/2016</v>
          </cell>
          <cell r="C9195" t="str">
            <v>UN</v>
          </cell>
          <cell r="D9195">
            <v>92.26</v>
          </cell>
        </row>
        <row r="9196">
          <cell r="A9196">
            <v>93133</v>
          </cell>
          <cell r="B9196" t="str">
            <v>BUCHA DE REDUÇÃO EM COBRE, SEM ANEL DE SOLDA, PONTA X BOLSA, 28 X 22 MM, INSTALADO EM RAMAL E SUB-RAMAL   FORNECIMENTO E INSTALAÇÃO. AF_01/2016_P</v>
          </cell>
          <cell r="C9196" t="str">
            <v>UN</v>
          </cell>
          <cell r="D9196">
            <v>489.83</v>
          </cell>
        </row>
        <row r="9197">
          <cell r="A9197">
            <v>93137</v>
          </cell>
          <cell r="B9197" t="str">
            <v>PONTO DE ILUMINAÇÃO RESIDENCIAL INCLUINDO INTERRUPTOR SIMPLES (2 MÓDULOS), CAIXA ELÉTRICA, ELETRODUTO, CABO, RASGO, QUEBRA E CHUMBAMENTO (EXCLUINDO LUMINÁRIA E LÂMPADA). AF_01/2016</v>
          </cell>
          <cell r="C9197" t="str">
            <v>UN</v>
          </cell>
          <cell r="D9197">
            <v>108.1</v>
          </cell>
        </row>
        <row r="9198">
          <cell r="A9198">
            <v>93138</v>
          </cell>
          <cell r="B9198" t="str">
            <v>PONTO DE ILUMINAÇÃO RESIDENCIAL INCLUINDO INTERRUPTOR PARALELO, CAIXA ELÉTRICA, ELETRODUTO, CABO, RASGO, QUEBRA E CHUMBAMENTO (EXCLUINDO LUMINÁRIA E LÂMPADA). AF_01/2016</v>
          </cell>
          <cell r="C9198" t="str">
            <v>UN</v>
          </cell>
          <cell r="D9198">
            <v>102.67</v>
          </cell>
        </row>
        <row r="9199">
          <cell r="A9199">
            <v>93139</v>
          </cell>
          <cell r="B9199" t="str">
            <v>PONTO DE ILUMINAÇÃO RESIDENCIAL INCLUINDO INTERRUPTOR PARALELO (2 MÓDULOS), CAIXA ELÉTRICA, ELETRODUTO, CABO, RASGO, QUEBRA E CHUMBAMENTO (EXCLUINDO LUMINÁRIA E LÂMPADA). AF_01/2016</v>
          </cell>
          <cell r="C9199" t="str">
            <v>UN</v>
          </cell>
          <cell r="D9199">
            <v>128.88</v>
          </cell>
        </row>
        <row r="9200">
          <cell r="A9200">
            <v>93140</v>
          </cell>
          <cell r="B9200" t="str">
            <v>PONTO DE ILUMINAÇÃO RESIDENCIAL INCLUINDO INTERRUPTOR SIMPLES CONJUGADO COM PARALELO, CAIXA ELÉTRICA, ELETRODUTO, CABO, RASGO, QUEBRA E CHUMBAMENTO (EXCLUINDO LUMINÁRIA E LÂMPADA). AF_01/2016</v>
          </cell>
          <cell r="C9200" t="str">
            <v>UN</v>
          </cell>
          <cell r="D9200">
            <v>121.72</v>
          </cell>
        </row>
        <row r="9201">
          <cell r="A9201">
            <v>93141</v>
          </cell>
          <cell r="B9201" t="str">
            <v>PONTO DE TOMADA RESIDENCIAL INCLUINDO TOMADA 10A/250V, CAIXA ELÉTRICA, ELETRODUTO, CABO, RASGO, QUEBRA E CHUMBAMENTO. AF_01/2016</v>
          </cell>
          <cell r="C9201" t="str">
            <v>UN</v>
          </cell>
          <cell r="D9201">
            <v>110.46</v>
          </cell>
        </row>
        <row r="9202">
          <cell r="A9202">
            <v>93142</v>
          </cell>
          <cell r="B9202" t="str">
            <v>PONTO DE TOMADA RESIDENCIAL INCLUINDO TOMADA (2 MÓDULOS) 10A/250V, CAIXA ELÉTRICA, ELETRODUTO, CABO, RASGO, QUEBRA E CHUMBAMENTO. AF_01/2016</v>
          </cell>
          <cell r="C9202" t="str">
            <v>UN</v>
          </cell>
          <cell r="D9202">
            <v>123</v>
          </cell>
        </row>
        <row r="9203">
          <cell r="A9203">
            <v>93143</v>
          </cell>
          <cell r="B9203" t="str">
            <v>PONTO DE TOMADA RESIDENCIAL INCLUINDO TOMADA 20A/250V, CAIXA ELÉTRICA, ELETRODUTO, CABO, RASGO, QUEBRA E CHUMBAMENTO. AF_01/2016</v>
          </cell>
          <cell r="C9203" t="str">
            <v>UN</v>
          </cell>
          <cell r="D9203">
            <v>111.72</v>
          </cell>
        </row>
        <row r="9204">
          <cell r="A9204">
            <v>93144</v>
          </cell>
          <cell r="B9204" t="str">
            <v>PONTO DE UTILIZAÇÃO DE EQUIPAMENTOS ELÉTRICOS, RESIDENCIAL, INCLUINDO SUPORTE E PLACA, CAIXA ELÉTRICA, ELETRODUTO, CABO, RASGO, QUEBRA E CHUMBAMENTO. AF_01/2016</v>
          </cell>
          <cell r="C9204" t="str">
            <v>UN</v>
          </cell>
          <cell r="D9204">
            <v>139.44</v>
          </cell>
        </row>
        <row r="9205">
          <cell r="A9205">
            <v>93145</v>
          </cell>
          <cell r="B9205" t="str">
            <v>PONTO DE ILUMINAÇÃO E TOMADA, RESIDENCIAL, INCLUINDO INTERRUPTOR SIMPLES E TOMADA 10A/250V, CAIXA ELÉTRICA, ELETRODUTO, CABO, RASGO, QUEBRA E CHUMBAMENTO (EXCLUINDO LUMINÁRIA E LÂMPADA). AF_01/2016</v>
          </cell>
          <cell r="C9205" t="str">
            <v>UN</v>
          </cell>
          <cell r="D9205">
            <v>132.77000000000001</v>
          </cell>
        </row>
        <row r="9206">
          <cell r="A9206">
            <v>93146</v>
          </cell>
          <cell r="B9206" t="str">
            <v>PONTO DE ILUMINAÇÃO E TOMADA, RESIDENCIAL, INCLUINDO INTERRUPTOR PARALELO E TOMADA 10A/250V, CAIXA ELÉTRICA, ELETRODUTO, CABO, RASGO, QUEBRA E CHUMBAMENTO (EXCLUINDO LUMINÁRIA E LÂMPADA). AF_01/2016</v>
          </cell>
          <cell r="C9206" t="str">
            <v>UN</v>
          </cell>
          <cell r="D9206">
            <v>143.18</v>
          </cell>
        </row>
        <row r="9207">
          <cell r="A9207">
            <v>93147</v>
          </cell>
          <cell r="B9207" t="str">
            <v>PONTO DE ILUMINAÇÃO E TOMADA, RESIDENCIAL, INCLUINDO INTERRUPTOR SIMPLES, INTERRUPTOR PARALELO E TOMADA 10A/250V, CAIXA ELÉTRICA, ELETRODUTO, CABO, RASGO, QUEBRA E CHUMBAMENTO (EXCLUINDO LUMINÁRIA E LÂMPADA). AF_01/2016</v>
          </cell>
          <cell r="C9207" t="str">
            <v>UN</v>
          </cell>
          <cell r="D9207">
            <v>162.28</v>
          </cell>
        </row>
        <row r="9208">
          <cell r="A9208">
            <v>93176</v>
          </cell>
          <cell r="B9208" t="str">
            <v>TRANSPORTE DE MATERIAL ASFALTICO, COM CAMINHÃO COM CAPACIDADE DE 30000 L EM RODOVIA PAVIMENTADA PARA DISTÂNCIAS MÉDIAS DE TRANSPORTE SUPERIORES A 100 KM. AF_02/2016</v>
          </cell>
          <cell r="C9208" t="str">
            <v>TXKM</v>
          </cell>
          <cell r="D9208">
            <v>0.43</v>
          </cell>
        </row>
        <row r="9209">
          <cell r="A9209">
            <v>93177</v>
          </cell>
          <cell r="B9209" t="str">
            <v>TRANSPORTE DE MATERIAL ASFALTICO, COM CAMINHÃO COM CAPACIDADE DE 20000 L EM RODOVIA PAVIMENTADA PARA DISTÂNCIAS MÉDIAS DE TRANSPORTE IGUAL OU INFERIOR A 100 KM. AF_02/2016</v>
          </cell>
          <cell r="C9209" t="str">
            <v>TXKM</v>
          </cell>
          <cell r="D9209">
            <v>1.52</v>
          </cell>
        </row>
        <row r="9210">
          <cell r="A9210">
            <v>93178</v>
          </cell>
          <cell r="B9210" t="str">
            <v>TRANSPORTE DE MATERIAL ASFALTICO, COM CAMINHÃO COM CAPACIDADE DE 30000 L EM RODOVIA NÃO PAVIMENTADA PARA DISTÂNCIAS MÉDIAS DE TRANSPORTE SUPERIORES A 100 KM. AF_02/2016</v>
          </cell>
          <cell r="C9210" t="str">
            <v>TXKM</v>
          </cell>
          <cell r="D9210">
            <v>0.49</v>
          </cell>
        </row>
        <row r="9211">
          <cell r="A9211">
            <v>93179</v>
          </cell>
          <cell r="B9211" t="str">
            <v>TRANSPORTE DE MATERIAL ASFALTICO, COM CAMINHÃO COM CAPACIDADE DE 20000 L EM RODOVIA NÃO PAVIMENTADA PARA DISTÂNCIAS MÉDIAS DE TRANSPORTE IGUAL OU INFERIOR A 100 KM. AF_02/2016</v>
          </cell>
          <cell r="C9211" t="str">
            <v>TXKM</v>
          </cell>
          <cell r="D9211">
            <v>1.69</v>
          </cell>
        </row>
        <row r="9212">
          <cell r="A9212">
            <v>93182</v>
          </cell>
          <cell r="B9212" t="str">
            <v>VERGA PRÉ-MOLDADA PARA JANELAS COM ATÉ 1,5 M DE VÃO. AF_03/2016</v>
          </cell>
          <cell r="C9212" t="str">
            <v>M</v>
          </cell>
          <cell r="D9212">
            <v>18.89</v>
          </cell>
        </row>
        <row r="9213">
          <cell r="A9213">
            <v>93183</v>
          </cell>
          <cell r="B9213" t="str">
            <v>VERGA PRÉ-MOLDADA PARA JANELAS COM MAIS DE 1,5 M DE VÃO. AF_03/2016</v>
          </cell>
          <cell r="C9213" t="str">
            <v>M</v>
          </cell>
          <cell r="D9213">
            <v>24.06</v>
          </cell>
        </row>
        <row r="9214">
          <cell r="A9214">
            <v>93184</v>
          </cell>
          <cell r="B9214" t="str">
            <v>VERGA PRÉ-MOLDADA PARA PORTAS COM ATÉ 1,5 M DE VÃO. AF_03/2016</v>
          </cell>
          <cell r="C9214" t="str">
            <v>M</v>
          </cell>
          <cell r="D9214">
            <v>14.65</v>
          </cell>
        </row>
        <row r="9215">
          <cell r="A9215">
            <v>93185</v>
          </cell>
          <cell r="B9215" t="str">
            <v>VERGA PRÉ-MOLDADA PARA PORTAS COM MAIS DE 1,5 M DE VÃO. AF_03/2016</v>
          </cell>
          <cell r="C9215" t="str">
            <v>M</v>
          </cell>
          <cell r="D9215">
            <v>23.66</v>
          </cell>
        </row>
        <row r="9216">
          <cell r="A9216">
            <v>93186</v>
          </cell>
          <cell r="B9216" t="str">
            <v>VERGA MOLDADA IN LOCO EM CONCRETO PARA JANELAS COM ATÉ 1,5 M DE VÃO. AF_03/2016</v>
          </cell>
          <cell r="C9216" t="str">
            <v>M</v>
          </cell>
          <cell r="D9216">
            <v>33.119999999999997</v>
          </cell>
        </row>
        <row r="9217">
          <cell r="A9217">
            <v>93187</v>
          </cell>
          <cell r="B9217" t="str">
            <v>VERGA MOLDADA IN LOCO EM CONCRETO PARA JANELAS COM MAIS DE 1,5 M DE VÃO. AF_03/2016</v>
          </cell>
          <cell r="C9217" t="str">
            <v>M</v>
          </cell>
          <cell r="D9217">
            <v>37.840000000000003</v>
          </cell>
        </row>
        <row r="9218">
          <cell r="A9218">
            <v>93188</v>
          </cell>
          <cell r="B9218" t="str">
            <v>VERGA MOLDADA IN LOCO EM CONCRETO PARA PORTAS COM ATÉ 1,5 M DE VÃO. AF_03/2016</v>
          </cell>
          <cell r="C9218" t="str">
            <v>M</v>
          </cell>
          <cell r="D9218">
            <v>32.58</v>
          </cell>
        </row>
        <row r="9219">
          <cell r="A9219">
            <v>93189</v>
          </cell>
          <cell r="B9219" t="str">
            <v>VERGA MOLDADA IN LOCO EM CONCRETO PARA PORTAS COM MAIS DE 1,5 M DE VÃO. AF_03/2016</v>
          </cell>
          <cell r="C9219" t="str">
            <v>M</v>
          </cell>
          <cell r="D9219">
            <v>38.28</v>
          </cell>
        </row>
        <row r="9220">
          <cell r="A9220">
            <v>93190</v>
          </cell>
          <cell r="B9220" t="str">
            <v>VERGA MOLDADA IN LOCO COM UTILIZAÇÃO DE BLOCOS CANALETA PARA JANELAS COM ATÉ 1,5 M DE VÃO. AF_03/2016</v>
          </cell>
          <cell r="C9220" t="str">
            <v>M</v>
          </cell>
          <cell r="D9220">
            <v>26.97</v>
          </cell>
        </row>
        <row r="9221">
          <cell r="A9221">
            <v>93191</v>
          </cell>
          <cell r="B9221" t="str">
            <v>VERGA MOLDADA IN LOCO COM UTILIZAÇÃO DE BLOCOS CANALETA PARA JANELAS COM MAIS DE 1,5 M DE VÃO. AF_03/2016</v>
          </cell>
          <cell r="C9221" t="str">
            <v>M</v>
          </cell>
          <cell r="D9221">
            <v>28.04</v>
          </cell>
        </row>
        <row r="9222">
          <cell r="A9222">
            <v>93192</v>
          </cell>
          <cell r="B9222" t="str">
            <v>VERGA MOLDADA IN LOCO COM UTILIZAÇÃO DE BLOCOS CANALETA PARA PORTAS COM ATÉ 1,5 M DE VÃO. AF_03/2016</v>
          </cell>
          <cell r="C9222" t="str">
            <v>M</v>
          </cell>
          <cell r="D9222">
            <v>30.07</v>
          </cell>
        </row>
        <row r="9223">
          <cell r="A9223">
            <v>93193</v>
          </cell>
          <cell r="B9223" t="str">
            <v>VERGA MOLDADA IN LOCO COM UTILIZAÇÃO DE BLOCOS CANALETA PARA PORTAS COM MAIS DE 1,5 M DE VÃO. AF_03/2016</v>
          </cell>
          <cell r="C9223" t="str">
            <v>M</v>
          </cell>
          <cell r="D9223">
            <v>28.52</v>
          </cell>
        </row>
        <row r="9224">
          <cell r="A9224">
            <v>93194</v>
          </cell>
          <cell r="B9224" t="str">
            <v>CONTRAVERGA PRÉ-MOLDADA PARA VÃOS DE ATÉ 1,5 M DE COMPRIMENTO. AF_03/2016</v>
          </cell>
          <cell r="C9224" t="str">
            <v>M</v>
          </cell>
          <cell r="D9224">
            <v>18.649999999999999</v>
          </cell>
        </row>
        <row r="9225">
          <cell r="A9225">
            <v>93195</v>
          </cell>
          <cell r="B9225" t="str">
            <v>CONTRAVERGA PRÉ-MOLDADA PARA VÃOS DE MAIS DE 1,5 M DE COMPRIMENTO. AF_03/2016</v>
          </cell>
          <cell r="C9225" t="str">
            <v>M</v>
          </cell>
          <cell r="D9225">
            <v>21.91</v>
          </cell>
        </row>
        <row r="9226">
          <cell r="A9226">
            <v>93196</v>
          </cell>
          <cell r="B9226" t="str">
            <v>CONTRAVERGA MOLDADA IN LOCO EM CONCRETO PARA VÃOS DE ATÉ 1,5 M DE COMPRIMENTO. AF_03/2016</v>
          </cell>
          <cell r="C9226" t="str">
            <v>M</v>
          </cell>
          <cell r="D9226">
            <v>31.6</v>
          </cell>
        </row>
        <row r="9227">
          <cell r="A9227">
            <v>93197</v>
          </cell>
          <cell r="B9227" t="str">
            <v>CONTRAVERGA MOLDADA IN LOCO EM CONCRETO PARA VÃOS DE MAIS DE 1,5 M DE COMPRIMENTO. AF_03/2016</v>
          </cell>
          <cell r="C9227" t="str">
            <v>M</v>
          </cell>
          <cell r="D9227">
            <v>34.89</v>
          </cell>
        </row>
        <row r="9228">
          <cell r="A9228">
            <v>93198</v>
          </cell>
          <cell r="B9228" t="str">
            <v>CONTRAVERGA MOLDADA IN LOCO COM UTILIZAÇÃO DE BLOCOS CANALETA PARA VÃOS DE ATÉ 1,5 M DE COMPRIMENTO. AF_03/2016</v>
          </cell>
          <cell r="C9228" t="str">
            <v>M</v>
          </cell>
          <cell r="D9228">
            <v>24.71</v>
          </cell>
        </row>
        <row r="9229">
          <cell r="A9229">
            <v>93199</v>
          </cell>
          <cell r="B9229" t="str">
            <v>CONTRAVERGA MOLDADA IN LOCO COM UTILIZAÇÃO DE BLOCOS CANALETA PARA VÃOS DE MAIS DE 1,5 M DE COMPRIMENTO. AF_03/2016</v>
          </cell>
          <cell r="C9229" t="str">
            <v>M</v>
          </cell>
          <cell r="D9229">
            <v>24.32</v>
          </cell>
        </row>
        <row r="9230">
          <cell r="A9230">
            <v>93200</v>
          </cell>
          <cell r="B9230" t="str">
            <v>FIXAÇÃO (ENCUNHAMENTO) DE ALVENARIA DE VEDAÇÃO COM ARGAMASSA APLICADA COM BISNAGA. AF_03/2016</v>
          </cell>
          <cell r="C9230" t="str">
            <v>M</v>
          </cell>
          <cell r="D9230">
            <v>2.02</v>
          </cell>
        </row>
        <row r="9231">
          <cell r="A9231">
            <v>93201</v>
          </cell>
          <cell r="B9231" t="str">
            <v>FIXAÇÃO (ENCUNHAMENTO) DE ALVENARIA DE VEDAÇÃO COM ARGAMASSA APLICADA COM COLHER. AF_03/2016</v>
          </cell>
          <cell r="C9231" t="str">
            <v>M</v>
          </cell>
          <cell r="D9231">
            <v>4.18</v>
          </cell>
        </row>
        <row r="9232">
          <cell r="A9232">
            <v>93202</v>
          </cell>
          <cell r="B9232" t="str">
            <v>FIXAÇÃO (ENCUNHAMENTO) DE ALVENARIA DE VEDAÇÃO COM TIJOLO MACIÇO. AF_03/2016</v>
          </cell>
          <cell r="C9232" t="str">
            <v>M</v>
          </cell>
          <cell r="D9232">
            <v>16.18</v>
          </cell>
        </row>
        <row r="9233">
          <cell r="A9233">
            <v>93204</v>
          </cell>
          <cell r="B9233" t="str">
            <v>CINTA DE AMARRAÇÃO DE ALVENARIA MOLDADA IN LOCO EM CONCRETO. AF_03/2016</v>
          </cell>
          <cell r="C9233" t="str">
            <v>M</v>
          </cell>
          <cell r="D9233">
            <v>26.57</v>
          </cell>
        </row>
        <row r="9234">
          <cell r="A9234">
            <v>93205</v>
          </cell>
          <cell r="B9234" t="str">
            <v>CINTA DE AMARRAÇÃO DE ALVENARIA MOLDADA IN LOCO COM UTILIZAÇÃO DE BLOCOS CANALETA. AF_03/2016</v>
          </cell>
          <cell r="C9234" t="str">
            <v>M</v>
          </cell>
          <cell r="D9234">
            <v>21.97</v>
          </cell>
        </row>
        <row r="9235">
          <cell r="A9235">
            <v>93206</v>
          </cell>
          <cell r="B9235" t="str">
            <v>EXECUÇÃO DE ESCRITÓRIO EM CANTEIRO DE OBRA EM ALVENARIA, NÃO INCLUSO MOBILIÁRIO E EQUIPAMENTOS. AF_02/2016</v>
          </cell>
          <cell r="C9235" t="str">
            <v>M2</v>
          </cell>
          <cell r="D9235">
            <v>716.18</v>
          </cell>
        </row>
        <row r="9236">
          <cell r="A9236">
            <v>93207</v>
          </cell>
          <cell r="B9236" t="str">
            <v>EXECUÇÃO DE ESCRITÓRIO EM CANTEIRO DE OBRA EM CHAPA DE MADEIRA COMPENSADA, NÃO INCLUSO MOBILIÁRIO E EQUIPAMENTOS. AF_02/2016</v>
          </cell>
          <cell r="C9236" t="str">
            <v>M2</v>
          </cell>
          <cell r="D9236">
            <v>536.16999999999996</v>
          </cell>
        </row>
        <row r="9237">
          <cell r="A9237">
            <v>93208</v>
          </cell>
          <cell r="B9237" t="str">
            <v>EXECUÇÃO DE ALMOXARIFADO EM CANTEIRO DE OBRA EM CHAPA DE MADEIRA COMPENSADA, INCLUSO PRATELEIRAS. AF_02/2016</v>
          </cell>
          <cell r="C9237" t="str">
            <v>M2</v>
          </cell>
          <cell r="D9237">
            <v>383.4</v>
          </cell>
        </row>
        <row r="9238">
          <cell r="A9238">
            <v>93209</v>
          </cell>
          <cell r="B9238" t="str">
            <v>EXECUÇÃO DE ALMOXARIFADO EM CANTEIRO DE OBRA EM ALVENARIA, INCLUSO PRATELEIRAS. AF_02/2016</v>
          </cell>
          <cell r="C9238" t="str">
            <v>M2</v>
          </cell>
          <cell r="D9238">
            <v>544.25</v>
          </cell>
        </row>
        <row r="9239">
          <cell r="A9239">
            <v>93210</v>
          </cell>
          <cell r="B9239" t="str">
            <v>EXECUÇÃO DE REFEITÓRIO EM CANTEIRO DE OBRA EM CHAPA DE MADEIRA COMPENSADA, NÃO INCLUSO MOBILIÁRIO E EQUIPAMENTOS. AF_02/2016</v>
          </cell>
          <cell r="C9239" t="str">
            <v>M2</v>
          </cell>
          <cell r="D9239">
            <v>312.33</v>
          </cell>
        </row>
        <row r="9240">
          <cell r="A9240">
            <v>93211</v>
          </cell>
          <cell r="B9240" t="str">
            <v>EXECUÇÃO DE REFEITÓRIO EM CANTEIRO DE OBRA EM ALVENARIA, NÃO INCLUSO MOBILIÁRIO E EQUIPAMENTOS. AF_02/2016</v>
          </cell>
          <cell r="C9240" t="str">
            <v>M2</v>
          </cell>
          <cell r="D9240">
            <v>347.88</v>
          </cell>
        </row>
        <row r="9241">
          <cell r="A9241">
            <v>93212</v>
          </cell>
          <cell r="B9241" t="str">
            <v>EXECUÇÃO DE SANITÁRIO E VESTIÁRIO EM CANTEIRO DE OBRA EM CHAPA DE MADEIRA COMPENSADA, NÃO INCLUSO MOBILIÁRIO. AF_02/2016</v>
          </cell>
          <cell r="C9241" t="str">
            <v>M2</v>
          </cell>
          <cell r="D9241">
            <v>515.95000000000005</v>
          </cell>
        </row>
        <row r="9242">
          <cell r="A9242">
            <v>93213</v>
          </cell>
          <cell r="B9242" t="str">
            <v>EXECUÇÃO DE SANITÁRIO E VESTIÁRIO EM CANTEIRO DE OBRA EM ALVENARIA, NÃO INCLUSO MOBILIÁRIO. AF_02/2016</v>
          </cell>
          <cell r="C9242" t="str">
            <v>M2</v>
          </cell>
          <cell r="D9242">
            <v>642.33000000000004</v>
          </cell>
        </row>
        <row r="9243">
          <cell r="A9243">
            <v>93220</v>
          </cell>
          <cell r="B9243" t="str">
            <v>PERFURATRIZ COM TORRE METÁLICA PARA EXECUÇÃO DE ESTACA HÉLICE CONTÍNUA, PROFUNDIDADE MÁXIMA DE 32 M, DIÂMETRO MÁXIMO DE 1000 MM, POTÊNCIA INSTALADA DE 350 HP, MESA ROTATIVA COM TORQUE MÁXIMO DE 263 KNM - DEPRECIAÇÃO. AF_01/2016</v>
          </cell>
          <cell r="C9243" t="str">
            <v>H</v>
          </cell>
          <cell r="D9243">
            <v>170.84</v>
          </cell>
        </row>
        <row r="9244">
          <cell r="A9244">
            <v>93221</v>
          </cell>
          <cell r="B9244" t="str">
            <v>PERFURATRIZ COM TORRE METÁLICA PARA EXECUÇÃO DE ESTACA HÉLICE CONTÍNUA, PROFUNDIDADE MÁXIMA DE 32 M, DIÂMETRO MÁXIMO DE 1000 MM, POTÊNCIA INSTALADA DE 350 HP, MESA ROTATIVA COM TORQUE MÁXIMO DE 263 KNM - JUROS. AF_01/2016</v>
          </cell>
          <cell r="C9244" t="str">
            <v>H</v>
          </cell>
          <cell r="D9244">
            <v>44.87</v>
          </cell>
        </row>
        <row r="9245">
          <cell r="A9245">
            <v>93222</v>
          </cell>
          <cell r="B9245" t="str">
            <v>PERFURATRIZ COM TORRE METÁLICA PARA EXECUÇÃO DE ESTACA HÉLICE CONTÍNUA, PROFUNDIDADE MÁXIMA DE 32 M, DIÂMETRO MÁXIMO DE 1000 MM, POTÊNCIA INSTALADA DE 350 HP, MESA ROTATIVA COM TORQUE MÁXIMO DE 263 KNM - MANUTENÇÃO. AF_01/2016</v>
          </cell>
          <cell r="C9245" t="str">
            <v>H</v>
          </cell>
          <cell r="D9245">
            <v>213.79</v>
          </cell>
        </row>
        <row r="9246">
          <cell r="A9246">
            <v>93223</v>
          </cell>
          <cell r="B9246" t="str">
            <v>PERFURATRIZ COM TORRE METÁLICA PARA EXECUÇÃO DE ESTACA HÉLICE CONTÍNUA, PROFUNDIDADE MÁXIMA DE 32 M, DIÂMETRO MÁXIMO DE 1000 MM, POTÊNCIA INSTALADA DE 350 HP, MESA ROTATIVA COM TORQUE MÁXIMO DE 263 KNM  MATERIAIS NA OPERAÇÃO. AF_01/2016</v>
          </cell>
          <cell r="C9246" t="str">
            <v>H</v>
          </cell>
          <cell r="D9246">
            <v>171.08</v>
          </cell>
        </row>
        <row r="9247">
          <cell r="A9247">
            <v>93224</v>
          </cell>
          <cell r="B9247" t="str">
            <v>PERFURATRIZ COM TORRE METÁLICA PARA EXECUÇÃO DE ESTACA HÉLICE CONTÍNUA, PROFUNDIDADE MÁXIMA DE 32 M, DIÂMETRO MÁXIMO DE 1000 MM, POTÊNCIA INSTALADA DE 350 HP, MESA ROTATIVA COM TORQUE MÁXIMO DE 263 KNM - CHP DIURNO. AF_01/2016</v>
          </cell>
          <cell r="C9247" t="str">
            <v>CHP</v>
          </cell>
          <cell r="D9247">
            <v>615.32000000000005</v>
          </cell>
        </row>
        <row r="9248">
          <cell r="A9248">
            <v>93225</v>
          </cell>
          <cell r="B9248" t="str">
            <v>PERFURATRIZ COM TORRE METÁLICA PARA EXECUÇÃO DE ESTACA HÉLICE CONTÍNUA, PROFUNDIDADE MÁXIMA DE 32 M, DIÂMETRO MÁXIMO DE 1000 MM, POTÊNCIA INSTALADA DE 350 HP, MESA ROTATIVA COM TORQUE MÁXIMO DE 263 KNM - CHI DIURNO. AF_01/2016</v>
          </cell>
          <cell r="C9248" t="str">
            <v>CHI</v>
          </cell>
          <cell r="D9248">
            <v>230.45</v>
          </cell>
        </row>
        <row r="9249">
          <cell r="A9249">
            <v>93229</v>
          </cell>
          <cell r="B9249" t="str">
            <v>BETONEIRA CAPACIDADE NOMINAL 400 L, CAPACIDADE DE MISTURA 310 L, MOTOR A GASOLINA POTÊNCIA 5,5 HP, SEM CARREGADOR - DEPRECIAÇÃO. AF_02/2016</v>
          </cell>
          <cell r="C9249" t="str">
            <v>H</v>
          </cell>
          <cell r="D9249">
            <v>0.28000000000000003</v>
          </cell>
        </row>
        <row r="9250">
          <cell r="A9250">
            <v>93230</v>
          </cell>
          <cell r="B9250" t="str">
            <v>BETONEIRA CAPACIDADE NOMINAL 400 L, CAPACIDADE DE MISTURA 310 L, MOTOR A GASOLINA POTÊNCIA 5,5 HP, SEM CARREGADOR - JUROS. AF_02/2016</v>
          </cell>
          <cell r="C9250" t="str">
            <v>H</v>
          </cell>
          <cell r="D9250">
            <v>0.06</v>
          </cell>
        </row>
        <row r="9251">
          <cell r="A9251">
            <v>93231</v>
          </cell>
          <cell r="B9251" t="str">
            <v>BETONEIRA CAPACIDADE NOMINAL 400 L, CAPACIDADE DE MISTURA 310 L, MOTOR A GASOLINA POTÊNCIA 5,5 HP, SEM CARREGADOR - MANUTENÇÃO. AF_02/2016</v>
          </cell>
          <cell r="C9251" t="str">
            <v>H</v>
          </cell>
          <cell r="D9251">
            <v>0.26</v>
          </cell>
        </row>
        <row r="9252">
          <cell r="A9252">
            <v>93232</v>
          </cell>
          <cell r="B9252" t="str">
            <v>BETONEIRA CAPACIDADE NOMINAL 400 L, CAPACIDADE DE MISTURA 310 L, MOTOR A GASOLINA POTÊNCIA 5,5 HP, SEM CARREGADOR - MATERIAIS NA OPERAÇÃO. AF_02/2016</v>
          </cell>
          <cell r="C9252" t="str">
            <v>H</v>
          </cell>
          <cell r="D9252">
            <v>3.32</v>
          </cell>
        </row>
        <row r="9253">
          <cell r="A9253">
            <v>93233</v>
          </cell>
          <cell r="B9253" t="str">
            <v>BETONEIRA CAPACIDADE NOMINAL 400 L, CAPACIDADE DE MISTURA 310 L, MOTOR A GASOLINA POTÊNCIA 5,5 HP, SEM CARREGADOR - CHP DIURNO. AF_02/2016</v>
          </cell>
          <cell r="C9253" t="str">
            <v>CHP</v>
          </cell>
          <cell r="D9253">
            <v>3.92</v>
          </cell>
        </row>
        <row r="9254">
          <cell r="A9254">
            <v>93234</v>
          </cell>
          <cell r="B9254" t="str">
            <v>BETONEIRA CAPACIDADE NOMINAL 400 L, CAPACIDADE DE MISTURA 310 L, MOTOR A GASOLINA POTÊNCIA 5,5 HP, SEM CARREGADOR - CHI DIURNO. AF_02/2016</v>
          </cell>
          <cell r="C9254" t="str">
            <v>CHI</v>
          </cell>
          <cell r="D9254">
            <v>0.34</v>
          </cell>
        </row>
        <row r="9255">
          <cell r="A9255">
            <v>93235</v>
          </cell>
          <cell r="B9255" t="str">
            <v>GRUPO GERADOR ESTACIONÁRIO, MOTOR DIESEL POTÊNCIA 170 KVA - JUROS. AF_02/2016</v>
          </cell>
          <cell r="C9255" t="str">
            <v>H</v>
          </cell>
          <cell r="D9255">
            <v>1.03</v>
          </cell>
        </row>
        <row r="9256">
          <cell r="A9256">
            <v>93238</v>
          </cell>
          <cell r="B9256" t="str">
            <v>ROLO COMPACTADOR VIBRATÓRIO REBOCÁVEL, CILINDRO DE AÇO LISO, POTÊNCIA DE TRAÇÃO DE 65 CV, PESO 4,7 T, IMPACTO DINÂMICO 18,3 T, LARGURA DE TRABALHO 1,67 M - JUROS. AF_02/2016</v>
          </cell>
          <cell r="C9256" t="str">
            <v>H</v>
          </cell>
          <cell r="D9256">
            <v>1.21</v>
          </cell>
        </row>
        <row r="9257">
          <cell r="A9257">
            <v>93239</v>
          </cell>
          <cell r="B9257" t="str">
            <v>ROLO COMPACTADOR VIBRATÓRIO PÉ DE CARNEIRO, OPERADO POR CONTROLE REMOTO, POTÊNCIA 12,5 KW, PESO OPERACIONAL 1,675 T, LARGURA DE TRABALHO 0,85 M - JUROS. AF_02/2016</v>
          </cell>
          <cell r="C9257" t="str">
            <v>H</v>
          </cell>
          <cell r="D9257">
            <v>5.5</v>
          </cell>
        </row>
        <row r="9258">
          <cell r="A9258">
            <v>93240</v>
          </cell>
          <cell r="B9258" t="str">
            <v>ROLO COMPACTADOR VIBRATÓRIO PÉ DE CARNEIRO, OPERADO POR CONTROLE REMOTO, POTÊNCIA 12,5 KW, PESO OPERACIONAL 1,675 T, LARGURA DE TRABALHO 0,85 M - MATERIAIS NA OPERAÇÃO. AF_02/2016</v>
          </cell>
          <cell r="C9258" t="str">
            <v>H</v>
          </cell>
          <cell r="D9258">
            <v>8.19</v>
          </cell>
        </row>
        <row r="9259">
          <cell r="A9259">
            <v>93244</v>
          </cell>
          <cell r="B9259" t="str">
            <v>ROLO COMPACTADOR VIBRATÓRIO PÉ DE CARNEIRO PARA SOLOS, POTÊNCIA 80 HP, PESO OPERACIONAL SEM/COM LASTRO 7,4 / 8,8 T, LARGURA DE TRABALHO 1,68 M - CHI DIURNO. AF_02/2016</v>
          </cell>
          <cell r="C9259" t="str">
            <v>CHI</v>
          </cell>
          <cell r="D9259">
            <v>34.5</v>
          </cell>
        </row>
        <row r="9260">
          <cell r="A9260">
            <v>93267</v>
          </cell>
          <cell r="B9260" t="str">
            <v>GRUA ASCENCIONAL, LANÇA DE 30 M, CAPACIDADE DE 1,0 T A 30 M, ALTURA ATÉ 39 M  DEPRECIAÇÃO. AF_03/2016</v>
          </cell>
          <cell r="C9260" t="str">
            <v>H</v>
          </cell>
          <cell r="D9260">
            <v>19.78</v>
          </cell>
        </row>
        <row r="9261">
          <cell r="A9261">
            <v>93269</v>
          </cell>
          <cell r="B9261" t="str">
            <v>GRUA ASCENCIONAL, LANÇA DE 30 M, CAPACIDADE DE 1,0 T A 30 M, ALTURA ATÉ 39 M   JUROS. AF_03/2016</v>
          </cell>
          <cell r="C9261" t="str">
            <v>H</v>
          </cell>
          <cell r="D9261">
            <v>4.45</v>
          </cell>
        </row>
        <row r="9262">
          <cell r="A9262">
            <v>93270</v>
          </cell>
          <cell r="B9262" t="str">
            <v>GRUA ASCENCIONAL, LANÇA DE 30 M, CAPACIDADE DE 1,0 T A 30 M, ALTURA ATÉ 39 M   MANUTENÇÃO. AF_03/2016</v>
          </cell>
          <cell r="C9262" t="str">
            <v>H</v>
          </cell>
          <cell r="D9262">
            <v>21.64</v>
          </cell>
        </row>
        <row r="9263">
          <cell r="A9263">
            <v>93271</v>
          </cell>
          <cell r="B9263" t="str">
            <v>GRUA ASCENCIONAL, LANÇA DE 30 M, CAPACIDADE DE 1,0 T A 30 M, ALTURA ATÉ 39 M   MATERIAIS NA OPERAÇÃO. AF_03/2016</v>
          </cell>
          <cell r="C9263" t="str">
            <v>H</v>
          </cell>
          <cell r="D9263">
            <v>5.79</v>
          </cell>
        </row>
        <row r="9264">
          <cell r="A9264">
            <v>93272</v>
          </cell>
          <cell r="B9264" t="str">
            <v>GRUA ASCENSIONAL, LANCA DE 30 M, CAPACIDADE DE 1,0 T A 30 M, ALTURA ATE 39 M - CHP DIURNO. AF_03/2016</v>
          </cell>
          <cell r="C9264" t="str">
            <v>CHP</v>
          </cell>
          <cell r="D9264">
            <v>70.56</v>
          </cell>
        </row>
        <row r="9265">
          <cell r="A9265">
            <v>93274</v>
          </cell>
          <cell r="B9265" t="str">
            <v>GRUA ASCENSIONAL, LANÇA DE 30 M, CAPACIDADE DE 1,0 T A 30 M, ALTURA ATÉ 39 M - CHI DIURNO. AF_03/2016</v>
          </cell>
          <cell r="C9265" t="str">
            <v>CHI</v>
          </cell>
          <cell r="D9265">
            <v>43.13</v>
          </cell>
        </row>
        <row r="9266">
          <cell r="A9266">
            <v>93277</v>
          </cell>
          <cell r="B9266" t="str">
            <v>GUINCHO ELÉTRICO DE COLUNA, CAPACIDADE 400 KG, COM MOTO FREIO, MOTOR TRIFÁSICO DE 1,25 CV - DEPRECIAÇÃO. AF_03/2016</v>
          </cell>
          <cell r="C9266" t="str">
            <v>H</v>
          </cell>
          <cell r="D9266">
            <v>0.32</v>
          </cell>
        </row>
        <row r="9267">
          <cell r="A9267">
            <v>93278</v>
          </cell>
          <cell r="B9267" t="str">
            <v>GUINCHO ELÉTRICO DE COLUNA, CAPACIDADE 400 KG, COM MOTO FREIO, MOTOR TRIFÁSICO DE 1,25 CV - JUROS. AF_03/2016</v>
          </cell>
          <cell r="C9267" t="str">
            <v>H</v>
          </cell>
          <cell r="D9267">
            <v>7.0000000000000007E-2</v>
          </cell>
        </row>
        <row r="9268">
          <cell r="A9268">
            <v>93279</v>
          </cell>
          <cell r="B9268" t="str">
            <v>GUINCHO ELÉTRICO DE COLUNA, CAPACIDADE 400 KG, COM MOTO FREIO, MOTOR TRIFÁSICO DE 1,25 CV - MANUTENÇÃO. AF_03/2016</v>
          </cell>
          <cell r="C9268" t="str">
            <v>H</v>
          </cell>
          <cell r="D9268">
            <v>0.3</v>
          </cell>
        </row>
        <row r="9269">
          <cell r="A9269">
            <v>93280</v>
          </cell>
          <cell r="B9269" t="str">
            <v>GUINCHO ELÉTRICO DE COLUNA, CAPACIDADE 400 KG, COM MOTO FREIO, MOTOR TRIFÁSICO DE 1,25 CV - MATERIAIS NA OPERAÇÃO. AF_03/2016</v>
          </cell>
          <cell r="C9269" t="str">
            <v>H</v>
          </cell>
          <cell r="D9269">
            <v>0.48</v>
          </cell>
        </row>
        <row r="9270">
          <cell r="A9270">
            <v>93281</v>
          </cell>
          <cell r="B9270" t="str">
            <v>GUINCHO ELÉTRICO DE COLUNA, CAPACIDADE 400 KG, COM MOTO FREIO, MOTOR TRIFÁSICO DE 1,25 CV - CHP DIURNO. AF_03/2016</v>
          </cell>
          <cell r="C9270" t="str">
            <v>CHP</v>
          </cell>
          <cell r="D9270">
            <v>11.64</v>
          </cell>
        </row>
        <row r="9271">
          <cell r="A9271">
            <v>93282</v>
          </cell>
          <cell r="B9271" t="str">
            <v>GUINCHO ELÉTRICO DE COLUNA, CAPACIDADE 400 KG, COM MOTO FREIO, MOTOR TRIFÁSICO DE 1,25 CV - CHI DIURNO. AF_03/2016</v>
          </cell>
          <cell r="C9271" t="str">
            <v>CHI</v>
          </cell>
          <cell r="D9271">
            <v>10.86</v>
          </cell>
        </row>
        <row r="9272">
          <cell r="A9272">
            <v>93283</v>
          </cell>
          <cell r="B9272" t="str">
            <v>GUINDASTE HIDRÁULICO AUTOPROPELIDO, COM LANÇA TELESCÓPICA 40 M, CAPACIDADE MÁXIMA 60 T, POTÊNCIA 260 KW - DEPRECIAÇÃO. AF_03/2016</v>
          </cell>
          <cell r="C9272" t="str">
            <v>H</v>
          </cell>
          <cell r="D9272">
            <v>41.58</v>
          </cell>
        </row>
        <row r="9273">
          <cell r="A9273">
            <v>93284</v>
          </cell>
          <cell r="B9273" t="str">
            <v>GUINDASTE HIDRÁULICO AUTOPROPELIDO, COM LANÇA TELESCÓPICA 40 M, CAPACIDADE MÁXIMA 60 T, POTÊNCIA 260 KW - JUROS. AF_03/2016</v>
          </cell>
          <cell r="C9273" t="str">
            <v>H</v>
          </cell>
          <cell r="D9273">
            <v>14.24</v>
          </cell>
        </row>
        <row r="9274">
          <cell r="A9274">
            <v>93285</v>
          </cell>
          <cell r="B9274" t="str">
            <v>GUINDASTE HIDRÁULICO AUTOPROPELIDO, COM LANÇA TELESCÓPICA 40 M, CAPACIDADE MÁXIMA 60 T, POTÊNCIA 260 KW - MANUTENÇÃO. AF_03/2016</v>
          </cell>
          <cell r="C9274" t="str">
            <v>H</v>
          </cell>
          <cell r="D9274">
            <v>66.849999999999994</v>
          </cell>
        </row>
        <row r="9275">
          <cell r="A9275">
            <v>93286</v>
          </cell>
          <cell r="B9275" t="str">
            <v>GUINDASTE HIDRÁULICO AUTOPROPELIDO, COM LANÇA TELESCÓPICA 40 M, CAPACIDADE MÁXIMA 60 T, POTÊNCIA 260 KW - MATERIAIS NA OPERAÇÃO. AF_03/2016</v>
          </cell>
          <cell r="C9275" t="str">
            <v>H</v>
          </cell>
          <cell r="D9275">
            <v>137.02000000000001</v>
          </cell>
        </row>
        <row r="9276">
          <cell r="A9276">
            <v>93287</v>
          </cell>
          <cell r="B9276" t="str">
            <v>GUINDASTE HIDRÁULICO AUTOPROPELIDO, COM LANÇA TELESCÓPICA 40 M, CAPACIDADE MÁXIMA 60 T, POTÊNCIA 260 KW - CHP DIURNO. AF_03/2016</v>
          </cell>
          <cell r="C9276" t="str">
            <v>CHP</v>
          </cell>
          <cell r="D9276">
            <v>281.5</v>
          </cell>
        </row>
        <row r="9277">
          <cell r="A9277">
            <v>93288</v>
          </cell>
          <cell r="B9277" t="str">
            <v>GUINDASTE HIDRÁULICO AUTOPROPELIDO, COM LANÇA TELESCÓPICA 40 M, CAPACIDADE MÁXIMA 60 T, POTÊNCIA 260 KW - CHI DIURNO. AF_03/2016</v>
          </cell>
          <cell r="C9277" t="str">
            <v>CHI</v>
          </cell>
          <cell r="D9277">
            <v>77.63</v>
          </cell>
        </row>
        <row r="9278">
          <cell r="A9278">
            <v>93296</v>
          </cell>
          <cell r="B9278" t="str">
            <v>GUINDASTE HIDRÁULICO AUTOPROPELIDO, COM LANÇA TELESCÓPICA 40 M, CAPACIDADE MÁXIMA 60 T, POTÊNCIA 260 KW - IMPOSTOS E SEGUROS. AF_03/2016</v>
          </cell>
          <cell r="C9278" t="str">
            <v>H</v>
          </cell>
          <cell r="D9278">
            <v>2.91</v>
          </cell>
        </row>
        <row r="9279">
          <cell r="A9279">
            <v>93350</v>
          </cell>
          <cell r="B9279"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79" t="str">
            <v>UN</v>
          </cell>
          <cell r="D9279">
            <v>684.74</v>
          </cell>
        </row>
        <row r="9280">
          <cell r="A9280">
            <v>93351</v>
          </cell>
          <cell r="B9280"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80" t="str">
            <v>UN</v>
          </cell>
          <cell r="D9280">
            <v>557.84</v>
          </cell>
        </row>
        <row r="9281">
          <cell r="A9281">
            <v>93352</v>
          </cell>
          <cell r="B9281"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81" t="str">
            <v>UN</v>
          </cell>
          <cell r="D9281">
            <v>431.85</v>
          </cell>
        </row>
        <row r="9282">
          <cell r="A9282">
            <v>93353</v>
          </cell>
          <cell r="B9282"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82" t="str">
            <v>UN</v>
          </cell>
          <cell r="D9282">
            <v>308.85000000000002</v>
          </cell>
        </row>
        <row r="9283">
          <cell r="A9283">
            <v>93354</v>
          </cell>
          <cell r="B9283"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83" t="str">
            <v>UN</v>
          </cell>
          <cell r="D9283">
            <v>474.65</v>
          </cell>
        </row>
        <row r="9284">
          <cell r="A9284">
            <v>93355</v>
          </cell>
          <cell r="B9284"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84" t="str">
            <v>UN</v>
          </cell>
          <cell r="D9284">
            <v>392.19</v>
          </cell>
        </row>
        <row r="9285">
          <cell r="A9285">
            <v>93356</v>
          </cell>
          <cell r="B9285"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85" t="str">
            <v>UN</v>
          </cell>
          <cell r="D9285">
            <v>309.44</v>
          </cell>
        </row>
        <row r="9286">
          <cell r="A9286">
            <v>93357</v>
          </cell>
          <cell r="B9286"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86" t="str">
            <v>UN</v>
          </cell>
          <cell r="D9286">
            <v>228.46</v>
          </cell>
        </row>
        <row r="9287">
          <cell r="A9287">
            <v>93358</v>
          </cell>
          <cell r="B9287" t="str">
            <v>ESCAVAÇÃO MANUAL DE VALAS. AF_03/2016</v>
          </cell>
          <cell r="C9287" t="str">
            <v>M3</v>
          </cell>
          <cell r="D9287">
            <v>55.58</v>
          </cell>
        </row>
        <row r="9288">
          <cell r="A9288">
            <v>93360</v>
          </cell>
          <cell r="B9288" t="str">
            <v>REATERRO MECANIZADO DE VALA COM ESCAVADEIRA HIDRÁULICA (CAPACIDADE DA CAÇAMBA: 0,8 M³ / POTÊNCIA: 111 HP), LARGURA DE 1,5 A 2,5 M, PROFUNDIDADE ATÉ 1,5 M, COM SOLO (SEM SUBSTITUIÇÃO) DE 1ª CATEGORIA EM LOCAIS COM ALTO NÍVEL DE INTERFERÊNCIA. AF_04/2016</v>
          </cell>
          <cell r="C9288" t="str">
            <v>M3</v>
          </cell>
          <cell r="D9288">
            <v>13.16</v>
          </cell>
        </row>
        <row r="9289">
          <cell r="A9289">
            <v>93361</v>
          </cell>
          <cell r="B9289" t="str">
            <v>REATERRO MECANIZADO DE VALA COM ESCAVADEIRA HIDRÁULICA (CAPACIDADE DA CAÇAMBA: 0,8 M³ / POTÊNCIA: 111 HP), LARGURA ATÉ 1,5 M, PROFUNDIDADE DE 1,5 A 3,0 M, COM SOLO (SEM SUBSTITUIÇÃO) DE 1ª CATEGORIA EM LOCAIS COM ALTO NÍVEL DE INTERFERÊNCIA. AF_04/2016</v>
          </cell>
          <cell r="C9289" t="str">
            <v>M3</v>
          </cell>
          <cell r="D9289">
            <v>10.93</v>
          </cell>
        </row>
        <row r="9290">
          <cell r="A9290">
            <v>93362</v>
          </cell>
          <cell r="B9290" t="str">
            <v>REATERRO MECANIZADO DE VALA COM ESCAVADEIRA HIDRÁULICA (CAPACIDADE DA CAÇAMBA: 0,8 M³ / POTÊNCIA: 111 HP), LARGURA DE 1,5 A 2,5 M, PROFUNDIDADE DE 1,5 A 3,0 M, COM SOLO (SEM SUBSTITUIÇÃO) DE 1ª CATEGORIA EM LOCAIS COM ALTO NÍVEL DE INTERFERÊNCIA. AF_04/2016</v>
          </cell>
          <cell r="C9290" t="str">
            <v>M3</v>
          </cell>
          <cell r="D9290">
            <v>7.95</v>
          </cell>
        </row>
        <row r="9291">
          <cell r="A9291">
            <v>93363</v>
          </cell>
          <cell r="B9291" t="str">
            <v>REATERRO MECANIZADO DE VALA COM ESCAVADEIRA HIDRÁULICA (CAPACIDADE DA CAÇAMBA: 0,8 M³ / POTÊNCIA: 111 HP), LARGURA ATÉ 1,5 M, PROFUNDIDADE DE 3,0 A 4,5 M COM SOLO (SEM SUBSTITUIÇÃO) DE 1ª CATEGORIA EM LOCAIS COM ALTO NÍVEL DE INTERFERÊNCIA. AF_04/2016</v>
          </cell>
          <cell r="C9291" t="str">
            <v>M3</v>
          </cell>
          <cell r="D9291">
            <v>8.6</v>
          </cell>
        </row>
        <row r="9292">
          <cell r="A9292">
            <v>93364</v>
          </cell>
          <cell r="B9292" t="str">
            <v>REATERRO MECANIZADO DE VALA COM ESCAVADEIRA HIDRÁULICA (CAPACIDADE DA CAÇAMBA: 0,8 M³ / POTÊNCIA: 111 HP), LARGURA DE 1,5 A 2,5 M, PROFUNDIDADE DE 3,0  A 4,5 M, COM SOLO (SEM SUBSTITUIÇÃO) DE 1ª CATEGORIA EM LOCAIS COM ALTO NÍVEL DE INTERFERÊNCIA. AF_04/2016</v>
          </cell>
          <cell r="C9292" t="str">
            <v>M3</v>
          </cell>
          <cell r="D9292">
            <v>6.8</v>
          </cell>
        </row>
        <row r="9293">
          <cell r="A9293">
            <v>93365</v>
          </cell>
          <cell r="B9293" t="str">
            <v>REATERRO MECANIZADO DE VALA COM ESCAVADEIRA HIDRÁULICA (CAPACIDADE DA CAÇAMBA: 0,8 M³ / POTÊNCIA: 111 HP), LARGURA ATÉ 1,5 M, PROFUNDIDADE DE 4,5 A 6,0 M, COM SOLO (SEM SUBSTITUIÇÃO) DE 1ª CATEGORIA EM LOCAIS COM ALTO NÍVEL DE INTERFERÊNCIA. AF_04/2016</v>
          </cell>
          <cell r="C9293" t="str">
            <v>M3</v>
          </cell>
          <cell r="D9293">
            <v>7.57</v>
          </cell>
        </row>
        <row r="9294">
          <cell r="A9294">
            <v>93366</v>
          </cell>
          <cell r="B9294" t="str">
            <v>REATERRO MECANIZADO DE VALA COM ESCAVADEIRA HIDRÁULICA (CAPACIDADE DA CAÇAMBA: 0,8 M³ / POTÊNCIA: 111 HP), LARGURA DE 1,5 A 2,5 M, PROFUNDIDADE DE 4,5 A 6,0 M, COM SOLO (SEM SUBSTITUIÇÃO) DE 1ª CATEGORIA EM LOCAIS COM ALTO NÍVEL DE INTERFERÊNCIA. AF_04/2016</v>
          </cell>
          <cell r="C9294" t="str">
            <v>M3</v>
          </cell>
          <cell r="D9294">
            <v>6.23</v>
          </cell>
        </row>
        <row r="9295">
          <cell r="A9295">
            <v>93367</v>
          </cell>
          <cell r="B9295" t="str">
            <v>REATERRO MECANIZADO DE VALA COM ESCAVADEIRA HIDRÁULICA (CAPACIDADE DA CAÇAMBA: 0,8 M³ / POTÊNCIA: 111 HP), LARGURA DE 1,5 A 2,5 M, PROFUNDIDADE ATÉ 1,5 M, COM SOLO (SEM SUBSTITUIÇÃO) DE 1ª CATEGORIA EM LOCAIS COM BAIXO NÍVEL DE INTERFERÊNCIA. AF_04/2016</v>
          </cell>
          <cell r="C9295" t="str">
            <v>M3</v>
          </cell>
          <cell r="D9295">
            <v>12.29</v>
          </cell>
        </row>
        <row r="9296">
          <cell r="A9296">
            <v>93368</v>
          </cell>
          <cell r="B9296" t="str">
            <v>REATERRO MECANIZADO DE VALA COM ESCAVADEIRA HIDRÁULICA (CAPACIDADE DA CAÇAMBA: 0,8 M³ / POTÊNCIA: 111 HP), LARGURA ATÉ 1,5 M, PROFUNDIDADE DE 1,5 A 3,0 M, COM SOLO (SEM SUBSTITUIÇÃO) DE 1ª CATEGORIA EM LOCAIS COM BAIXO NÍVEL DE INTERFERÊNCIA. AF_04/2016</v>
          </cell>
          <cell r="C9296" t="str">
            <v>M3</v>
          </cell>
          <cell r="D9296">
            <v>9.98</v>
          </cell>
        </row>
        <row r="9297">
          <cell r="A9297">
            <v>93369</v>
          </cell>
          <cell r="B9297" t="str">
            <v>REATERRO MECANIZADO DE VALA COM ESCAVADEIRA HIDRÁULICA (CAPACIDADE DA CAÇAMBA: 0,8 M³ / POTÊNCIA: 111 HP), LARGURA DE 1,5 A 2,5 M, PROFUNDIDADE DE 1,5 A 3,0 M, COM SOLO (SEM SUBSTITUIÇÃO) DE 1ª CATEGORIA EM LOCAIS COM BAIXO NÍVEL DE INTERFERÊNCIA. AF_04/2016</v>
          </cell>
          <cell r="C9297" t="str">
            <v>M3</v>
          </cell>
          <cell r="D9297">
            <v>7.06</v>
          </cell>
        </row>
        <row r="9298">
          <cell r="A9298">
            <v>93370</v>
          </cell>
          <cell r="B9298" t="str">
            <v>REATERRO MECANIZADO DE VALA COM ESCAVADEIRA HIDRÁULICA (CAPACIDADE DA CAÇAMBA: 0,8 M³ / POTÊNCIA: 111 HP), LARGURA ATÉ 1,5 M, PROFUNDIDADE DE 3,0 A 4,5 M, COM SOLO (SEM SUBSTITUIÇÃO) DE 1ª CATEGORIA EM LOCAIS COM BAIXO NÍVEL DE INTERFERÊNCIA. AF_04/2016</v>
          </cell>
          <cell r="C9298" t="str">
            <v>M3</v>
          </cell>
          <cell r="D9298">
            <v>7.73</v>
          </cell>
        </row>
        <row r="9299">
          <cell r="A9299">
            <v>93371</v>
          </cell>
          <cell r="B9299" t="str">
            <v>REATERRO MECANIZADO DE VALA COM ESCAVADEIRA HIDRÁULICA (CAPACIDADE DA CAÇAMBA: 0,8 M³ / POTÊNCIA: 111 HP), LARGURA DE 1,5 A 2,5 M, PROFUNDIDADE DE 3,0 A 4,5 M, COM SOLO (SEM SUBSTITUIÇÃO) DE 1ª CATEGORIA EM LOCAIS COM BAIXO NÍVEL DE INTERFERÊNCIA. AF_04/2016</v>
          </cell>
          <cell r="C9299" t="str">
            <v>M3</v>
          </cell>
          <cell r="D9299">
            <v>5.93</v>
          </cell>
        </row>
        <row r="9300">
          <cell r="A9300">
            <v>93372</v>
          </cell>
          <cell r="B9300" t="str">
            <v>REATERRO MECANIZADO DE VALA COM ESCAVADEIRA HIDRÁULICA (CAPACIDADE DA CAÇAMBA: 0,8 M³ / POTÊNCIA: 111 HP), LARGURA ATÉ 1,5 M, PROFUNDIDADE DE 4,5 A 6,0 M, COM SOLO (SEM SUBSTITUIÇÃO) DE 1ª CATEGORIA EM LOCAIS COM BAIXO NÍVEL DE INTERFERÊNCIA. AF_04/2016</v>
          </cell>
          <cell r="C9300" t="str">
            <v>M3</v>
          </cell>
          <cell r="D9300">
            <v>6.75</v>
          </cell>
        </row>
        <row r="9301">
          <cell r="A9301">
            <v>93373</v>
          </cell>
          <cell r="B9301" t="str">
            <v>REATERRO MECANIZADO DE VALA COM ESCAVADEIRA HIDRÁULICA (CAPACIDADE DA CAÇAMBA: 0,8 M³ / POTÊNCIA: 111 HP), LARGURA DE 1,5 A 2,5 M, PROFUNDIDADE DE 4,5 A 6,0 M, COM SOLO (SEM SUBSTITUIÇÃO) DE 1ª CATEGORIA EM LOCAIS COM BAIXO NÍVEL DE INTERFERÊNCIA. AF_04/2016</v>
          </cell>
          <cell r="C9301" t="str">
            <v>M3</v>
          </cell>
          <cell r="D9301">
            <v>5.34</v>
          </cell>
        </row>
        <row r="9302">
          <cell r="A9302">
            <v>93374</v>
          </cell>
          <cell r="B9302" t="str">
            <v>REATERRO MECANIZADO DE VALA COM RETROESCAVADEIRA (CAPACIDADE DA CAÇAMBA DA RETRO: 0,26 M³ / POTÊNCIA: 88 HP), LARGURA ATÉ 0,8 M, PROFUNDIDADE ATÉ 1,5 M, COM SOLO (SEM SUBSTITUIÇÃO) DE 1ª CATEGORIA EM LOCAIS COM ALTO NÍVEL DE INTERFERÊNCIA. AF_04/2016</v>
          </cell>
          <cell r="C9302" t="str">
            <v>M3</v>
          </cell>
          <cell r="D9302">
            <v>17.8</v>
          </cell>
        </row>
        <row r="9303">
          <cell r="A9303">
            <v>93375</v>
          </cell>
          <cell r="B9303" t="str">
            <v>REATERRO MECANIZADO DE VALA COM RETROESCAVADEIRA (CAPACIDADE DA CAÇAMBA DA RETRO: 0,26 M³ / POTÊNCIA: 88 HP), LARGURA DE 0,8 A 1,5 M, PROFUNDIDADE ATÉ 1,5 M, COM SOLO (SEM SUBSTITUIÇÃO) DE 1ª CATEGORIA EM LOCAIS COM ALTO NÍVEL DE INTERFERÊNCIA. AF_04/2016</v>
          </cell>
          <cell r="C9303" t="str">
            <v>M3</v>
          </cell>
          <cell r="D9303">
            <v>12.22</v>
          </cell>
        </row>
        <row r="9304">
          <cell r="A9304">
            <v>93376</v>
          </cell>
          <cell r="B9304" t="str">
            <v>REATERRO MECANIZADO DE VALA COM RETROESCAVADEIRA (CAPACIDADE DA CAÇAMBA DA RETRO: 0,26 M³ / POTÊNCIA: 88 HP), LARGURA ATÉ 0,8 M, PROFUNDIDADE DE 1,5 A 3,0 M, COM SOLO (SEM SUBSTITUIÇÃO) DE 1ª CATEGORIA EM LOCAIS COM ALTO NÍVEL DE INTERFERÊNCIA. AF_04/2016</v>
          </cell>
          <cell r="C9304" t="str">
            <v>M3</v>
          </cell>
          <cell r="D9304">
            <v>9.6999999999999993</v>
          </cell>
        </row>
        <row r="9305">
          <cell r="A9305">
            <v>93377</v>
          </cell>
          <cell r="B9305" t="str">
            <v>REATERRO MECANIZADO DE VALA COM RETROESCAVADEIRA (CAPACIDADE DA CAÇAMBA DA RETRO: 0,26 M³ / POTÊNCIA: 88 HP), LARGURA DE 0,8 A 1,5 M, PROFUNDIDADE DE 1,5 A 3,0 M, COM SOLO (SEM SUBSTITUIÇÃO) DE 1ª CATEGORIA EM LOCAIS COM ALTO NÍVEL DE INTERFERÊNCIA. AF_04/2016</v>
          </cell>
          <cell r="C9305" t="str">
            <v>M3</v>
          </cell>
          <cell r="D9305">
            <v>6.49</v>
          </cell>
        </row>
        <row r="9306">
          <cell r="A9306">
            <v>93378</v>
          </cell>
          <cell r="B9306" t="str">
            <v>REATERRO MECANIZADO DE VALA COM RETROESCAVADEIRA (CAPACIDADE DA CAÇAMBA DA RETRO: 0,26 M³ / POTÊNCIA: 88 HP), LARGURA ATÉ 0,8 M, PROFUNDIDADE ATÉ 1,5 M, COM SOLO (SEM SUBSTITUIÇÃO) DE 1ª CATEGORIA EM LOCAIS COM BAIXO NÍVEL DE INTERFERÊNCIA. AF_04/2016</v>
          </cell>
          <cell r="C9306" t="str">
            <v>M3</v>
          </cell>
          <cell r="D9306">
            <v>16.75</v>
          </cell>
        </row>
        <row r="9307">
          <cell r="A9307">
            <v>93379</v>
          </cell>
          <cell r="B9307" t="str">
            <v>REATERRO MECANIZADO DE VALA COM RETROESCAVADEIRA (CAPACIDADE DA CAÇAMBA DA RETRO: 0,26 M³ / POTÊNCIA: 88 HP), LARGURA DE 0,8 A 1,5 M, PROFUNDIDADE ATÉ 1,5 M, COM SOLO (SEM SUBSTITUIÇÃO) DE 1ª CATEGORIA EM LOCAIS COM BAIXO NÍVEL DE INTERFERÊNCIA. AF_04/2016</v>
          </cell>
          <cell r="C9307" t="str">
            <v>M3</v>
          </cell>
          <cell r="D9307">
            <v>11.41</v>
          </cell>
        </row>
        <row r="9308">
          <cell r="A9308">
            <v>93380</v>
          </cell>
          <cell r="B9308" t="str">
            <v>REATERRO MECANIZADO DE VALA COM RETROESCAVADEIRA (CAPACIDADE DA CAÇAMBA DA RETRO: 0,26 M³ / POTÊNCIA: 88 HP), LARGURA ATÉ 0,8 M, PROFUNDIDADE DE 1,5 A 3,0 M, COM SOLO (SEM SUBSTITUIÇÃO) DE 1ª CATEGORIA EM LOCAIS COM BAIXO NÍVEL DE INTERFERÊNCIA. AF_04/2016</v>
          </cell>
          <cell r="C9308" t="str">
            <v>M3</v>
          </cell>
          <cell r="D9308">
            <v>9.07</v>
          </cell>
        </row>
        <row r="9309">
          <cell r="A9309">
            <v>93381</v>
          </cell>
          <cell r="B9309" t="str">
            <v>REATERRO MECANIZADO DE VALA COM RETROESCAVADEIRA (CAPACIDADE DA CAÇAMBA DA RETRO: 0,26 M³ / POTÊNCIA: 88 HP), LARGURA DE 0,8 A 1,5 M, PROFUNDIDADE DE 1,5 A 3,0 M, COM SOLO (SEM SUBSTITUIÇÃO) DE 1ª CATEGORIA EM LOCAIS COM BAIXO NÍVEL DE INTERFERÊNCIA. AF_04/2016</v>
          </cell>
          <cell r="C9309" t="str">
            <v>M3</v>
          </cell>
          <cell r="D9309">
            <v>6.04</v>
          </cell>
        </row>
        <row r="9310">
          <cell r="A9310">
            <v>93382</v>
          </cell>
          <cell r="B9310" t="str">
            <v>REATERRO MANUAL DE VALAS COM COMPACTAÇÃO MECANIZADA. AF_04/2016</v>
          </cell>
          <cell r="C9310" t="str">
            <v>M3</v>
          </cell>
          <cell r="D9310">
            <v>19.510000000000002</v>
          </cell>
        </row>
        <row r="9311">
          <cell r="A9311">
            <v>93389</v>
          </cell>
          <cell r="B9311" t="str">
            <v>REVESTIMENTO CERÂMICO PARA PISO COM PLACAS TIPO ESMALTADA PADRÃO POPULAR DE DIMENSÕES 35X35 CM APLICADA EM AMBIENTES DE ÁREA MENOR QUE 5 M2. AF_06/2014</v>
          </cell>
          <cell r="C9311" t="str">
            <v>M2</v>
          </cell>
          <cell r="D9311">
            <v>30.26</v>
          </cell>
        </row>
        <row r="9312">
          <cell r="A9312">
            <v>93390</v>
          </cell>
          <cell r="B9312" t="str">
            <v>REVESTIMENTO CERÂMICO PARA PISO COM PLACAS TIPO ESMALTADA PADRÃO POPULAR DE DIMENSÕES 35X35 CM APLICADA EM AMBIENTES DE ÁREA ENTRE 5 M2 E 10 M2. AF_06/2014</v>
          </cell>
          <cell r="C9312" t="str">
            <v>M2</v>
          </cell>
          <cell r="D9312">
            <v>25.79</v>
          </cell>
        </row>
        <row r="9313">
          <cell r="A9313">
            <v>93391</v>
          </cell>
          <cell r="B9313" t="str">
            <v>REVESTIMENTO CERÂMICO PARA PISO COM PLACAS TIPO ESMALTADA PADRÃO POPULAR DE DIMENSÕES 35X35 CM APLICADA EM AMBIENTES DE ÁREA MAIOR QUE 10 M2. AF_06/2014</v>
          </cell>
          <cell r="C9313" t="str">
            <v>M2</v>
          </cell>
          <cell r="D9313">
            <v>22.02</v>
          </cell>
        </row>
        <row r="9314">
          <cell r="A9314">
            <v>93392</v>
          </cell>
          <cell r="B9314" t="str">
            <v>REVESTIMENTO CERÂMICO PARA PAREDES INTERNAS COM PLACAS TIPO ESMALTADA PADRÃO POPULAR DE DIMENSÕES 20X20 CM APLICADAS EM AMBIENTES DE ÁREA MENOR QUE 5 M2 NA ALTURA INTEIRA DAS PAREDES. AF_06/2014</v>
          </cell>
          <cell r="C9314" t="str">
            <v>M2</v>
          </cell>
          <cell r="D9314">
            <v>41.09</v>
          </cell>
        </row>
        <row r="9315">
          <cell r="A9315">
            <v>93393</v>
          </cell>
          <cell r="B9315" t="str">
            <v>REVESTIMENTO CERÂMICO PARA PAREDES INTERNAS COM PLACAS TIPO ESMALTADA PADRÃO POPULAR DE DIMENSÕES 20X20 CM APLICADAS EM AMBIENTES DE ÁREA MAIOR QUE 5 M2 NA ALTURA INTEIRA DAS PAREDES. AF_06/2014</v>
          </cell>
          <cell r="C9315" t="str">
            <v>M2</v>
          </cell>
          <cell r="D9315">
            <v>35.94</v>
          </cell>
        </row>
        <row r="9316">
          <cell r="A9316">
            <v>93394</v>
          </cell>
          <cell r="B9316" t="str">
            <v>REVESTIMENTO CERÂMICO PARA PAREDES INTERNAS COM PLACAS TIPO ESMALTADA PADRÃO POPULAR DE DIMENSÕES 20X20 CM APLICADAS EM AMBIENTES DE ÁREA MENOR QUE 5 M2 A MEIA ALTURA DAS PAREDES. AF_06/2014</v>
          </cell>
          <cell r="C9316" t="str">
            <v>M2</v>
          </cell>
          <cell r="D9316">
            <v>42.95</v>
          </cell>
        </row>
        <row r="9317">
          <cell r="A9317">
            <v>93395</v>
          </cell>
          <cell r="B9317" t="str">
            <v>REVESTIMENTO CERÂMICO PARA PAREDES INTERNAS COM PLACAS TIPO ESMALTADA PADRÃO POPULAR DE DIMENSÕES 20X20 CM APLICADAS EM AMBIENTES DE ÁREA MAIOR QUE 5 M2 A MEIA ALTURA DAS PAREDES. AF_06/2014</v>
          </cell>
          <cell r="C9317" t="str">
            <v>M2</v>
          </cell>
          <cell r="D9317">
            <v>40.630000000000003</v>
          </cell>
        </row>
        <row r="9318">
          <cell r="A9318">
            <v>93396</v>
          </cell>
          <cell r="B9318" t="str">
            <v>BANCADA GRANITO CINZA POLIDO 0,50 X 0,60M, INCL. CUBA DE EMBUTIR OVAL LOUÇA BRANCA 35 X 50CM, VÁLVULA METAL CROMADO, SIFÃO FLEXÍVEL PVC, ENGATE 30CM FLEXÍVEL PLÁSTICO E TORNEIRA CROMADA DE MESA, PADRÃO POPULAR - FORNEC. E INSTALAÇÃO. AF_12/2013</v>
          </cell>
          <cell r="C9318" t="str">
            <v>UN</v>
          </cell>
          <cell r="D9318">
            <v>470.36</v>
          </cell>
        </row>
        <row r="9319">
          <cell r="A9319">
            <v>93397</v>
          </cell>
          <cell r="B9319" t="str">
            <v>GUINDAUTO HIDRÁULICO, CAPACIDADE MÁXIMA DE CARGA 3300 KG, MOMENTO MÁXIMO DE CARGA 5,8 TM, ALCANCE MÁXIMO HORIZONTAL 7,60 M, INCLUSIVE CAMINHÃO TOCO PBT 16.000 KG, POTÊNCIA DE 189 CV - DEPRECIAÇÃO. AF_03/2016</v>
          </cell>
          <cell r="C9319" t="str">
            <v>H</v>
          </cell>
          <cell r="D9319">
            <v>6.92</v>
          </cell>
        </row>
        <row r="9320">
          <cell r="A9320">
            <v>93398</v>
          </cell>
          <cell r="B9320" t="str">
            <v>GUINDAUTO HIDRÁULICO, CAPACIDADE MÁXIMA DE CARGA 3300 KG, MOMENTO MÁXIMO DE CARGA 5,8 TM, ALCANCE MÁXIMO HORIZONTAL 7,60 M, INCLUSIVE CAMINHÃO TOCO PBT 16.000 KG, POTÊNCIA DE 189 CV - JUROS. AF_03/2016</v>
          </cell>
          <cell r="C9320" t="str">
            <v>H</v>
          </cell>
          <cell r="D9320">
            <v>2.76</v>
          </cell>
        </row>
        <row r="9321">
          <cell r="A9321">
            <v>93399</v>
          </cell>
          <cell r="B9321" t="str">
            <v>GUINDAUTO HIDRÁULICO, CAPACIDADE MÁXIMA DE CARGA 3300 KG, MOMENTO MÁXIMO DE CARGA 5,8 TM, ALCANCE MÁXIMO HORIZONTAL 7,60 M, INCLUSIVE CAMINHÃO TOCO PBT 16.000 KG, POTÊNCIA DE 189 CV  IMPOSTOS E SEGUROS. AF_03/2016</v>
          </cell>
          <cell r="C9321" t="str">
            <v>H</v>
          </cell>
          <cell r="D9321">
            <v>0.55000000000000004</v>
          </cell>
        </row>
        <row r="9322">
          <cell r="A9322">
            <v>93400</v>
          </cell>
          <cell r="B9322" t="str">
            <v>GUINDAUTO HIDRÁULICO, CAPACIDADE MÁXIMA DE CARGA 3300 KG, MOMENTO MÁXIMO DE CARGA 5,8 TM, ALCANCE MÁXIMO HORIZONTAL 7,60 M, INCLUSIVE CAMINHÃO TOCO PBT 16.000 KG, POTÊNCIA DE 189 CV - MANUTENÇÃO. AF_03/2016</v>
          </cell>
          <cell r="C9322" t="str">
            <v>H</v>
          </cell>
          <cell r="D9322">
            <v>12.97</v>
          </cell>
        </row>
        <row r="9323">
          <cell r="A9323">
            <v>93401</v>
          </cell>
          <cell r="B9323" t="str">
            <v>GUINDAUTO HIDRÁULICO, CAPACIDADE MÁXIMA DE CARGA 3300 KG, MOMENTO MÁXIMO DE CARGA 5,8 TM, ALCANCE MÁXIMO HORIZONTAL 7,60 M, INCLUSIVE CAMINHÃO TOCO PBT 16.000 KG, POTÊNCIA DE 189 CV - MATERIAIS NA OPERAÇÃO. AF_03/2016</v>
          </cell>
          <cell r="C9323" t="str">
            <v>H</v>
          </cell>
          <cell r="D9323">
            <v>91.14</v>
          </cell>
        </row>
        <row r="9324">
          <cell r="A9324">
            <v>93402</v>
          </cell>
          <cell r="B9324" t="str">
            <v>GUINDAUTO HIDRÁULICO, CAPACIDADE MÁXIMA DE CARGA 3300 KG, MOMENTO MÁXIMO DE CARGA 5,8 TM, ALCANCE MÁXIMO HORIZONTAL 7,60 M, INCLUSIVE CAMINHÃO TOCO PBT 16.000 KG, POTÊNCIA DE 189 CV - CHP DIURNO. AF_03/2016</v>
          </cell>
          <cell r="C9324" t="str">
            <v>CHP</v>
          </cell>
          <cell r="D9324">
            <v>129.38999999999999</v>
          </cell>
        </row>
        <row r="9325">
          <cell r="A9325">
            <v>93403</v>
          </cell>
          <cell r="B9325" t="str">
            <v>GUINDAUTO HIDRÁULICO, CAPACIDADE MÁXIMA DE CARGA 3300 KG, MOMENTO MÁXIMO DE CARGA 5,8 TM, ALCANCE MÁXIMO HORIZONTAL 7,60 M, INCLUSIVE CAMINHÃO TOCO PBT 16.000 KG, POTÊNCIA DE 189 CV - CHI DIURNO. AF_03/2016</v>
          </cell>
          <cell r="C9325" t="str">
            <v>CHI</v>
          </cell>
          <cell r="D9325">
            <v>25.28</v>
          </cell>
        </row>
        <row r="9326">
          <cell r="A9326">
            <v>93404</v>
          </cell>
          <cell r="B9326"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326" t="str">
            <v>H</v>
          </cell>
          <cell r="D9326">
            <v>3.61</v>
          </cell>
        </row>
        <row r="9327">
          <cell r="A9327">
            <v>93405</v>
          </cell>
          <cell r="B9327"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327" t="str">
            <v>H</v>
          </cell>
          <cell r="D9327">
            <v>0.71</v>
          </cell>
        </row>
        <row r="9328">
          <cell r="A9328">
            <v>93406</v>
          </cell>
          <cell r="B9328"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328" t="str">
            <v>H</v>
          </cell>
          <cell r="D9328">
            <v>4.5199999999999996</v>
          </cell>
        </row>
        <row r="9329">
          <cell r="A9329">
            <v>93407</v>
          </cell>
          <cell r="B9329"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329" t="str">
            <v>H</v>
          </cell>
          <cell r="D9329">
            <v>30.39</v>
          </cell>
        </row>
        <row r="9330">
          <cell r="A9330">
            <v>93408</v>
          </cell>
          <cell r="B9330"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330" t="str">
            <v>CHP</v>
          </cell>
          <cell r="D9330">
            <v>50.15</v>
          </cell>
        </row>
        <row r="9331">
          <cell r="A9331">
            <v>93409</v>
          </cell>
          <cell r="B9331"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331" t="str">
            <v>CHI</v>
          </cell>
          <cell r="D9331">
            <v>15.24</v>
          </cell>
        </row>
        <row r="9332">
          <cell r="A9332">
            <v>93411</v>
          </cell>
          <cell r="B9332" t="str">
            <v>GERADOR PORTÁTIL MONOFÁSICO, POTÊNCIA 5500 VA, MOTOR A GASOLINA, POTÊNCIA DO MOTOR 13 CV - DEPRECIAÇÃO. AF_03/2016</v>
          </cell>
          <cell r="C9332" t="str">
            <v>H</v>
          </cell>
          <cell r="D9332">
            <v>0.14000000000000001</v>
          </cell>
        </row>
        <row r="9333">
          <cell r="A9333">
            <v>93412</v>
          </cell>
          <cell r="B9333" t="str">
            <v>GERADOR PORTÁTIL MONOFÁSICO, POTÊNCIA 5500 VA, MOTOR A GASOLINA, POTÊNCIA DO MOTOR 13 CV - JUROS. AF_03/2016</v>
          </cell>
          <cell r="C9333" t="str">
            <v>H</v>
          </cell>
          <cell r="D9333">
            <v>0.05</v>
          </cell>
        </row>
        <row r="9334">
          <cell r="A9334">
            <v>93413</v>
          </cell>
          <cell r="B9334" t="str">
            <v>GERADOR PORTÁTIL MONOFÁSICO, POTÊNCIA 5500 VA, MOTOR A GASOLINA, POTÊNCIA DO MOTOR 13 CV - MANUTENÇÃO. AF_03/2016</v>
          </cell>
          <cell r="C9334" t="str">
            <v>H</v>
          </cell>
          <cell r="D9334">
            <v>0.13</v>
          </cell>
        </row>
        <row r="9335">
          <cell r="A9335">
            <v>93414</v>
          </cell>
          <cell r="B9335" t="str">
            <v>GERADOR PORTÁTIL MONOFÁSICO, POTÊNCIA 5500 VA, MOTOR A GASOLINA, POTÊNCIA DO MOTOR 13 CV - MATERIAIS NA OPERAÇÃO. AF_03/2016</v>
          </cell>
          <cell r="C9335" t="str">
            <v>H</v>
          </cell>
          <cell r="D9335">
            <v>7.75</v>
          </cell>
        </row>
        <row r="9336">
          <cell r="A9336">
            <v>93415</v>
          </cell>
          <cell r="B9336" t="str">
            <v>GERADOR PORTÁTIL MONOFÁSICO, POTÊNCIA 5500 VA, MOTOR A GASOLINA, POTÊNCIA DO MOTOR 13 CV - CHP DIURNO. AF_03/2016</v>
          </cell>
          <cell r="C9336" t="str">
            <v>CHP</v>
          </cell>
          <cell r="D9336">
            <v>8.07</v>
          </cell>
        </row>
        <row r="9337">
          <cell r="A9337">
            <v>93416</v>
          </cell>
          <cell r="B9337" t="str">
            <v>GERADOR PORTÁTIL MONOFÁSICO, POTÊNCIA 5500 VA, MOTOR A GASOLINA, POTÊNCIA DO MOTOR 13 CV - CHI DIURNO. AF_03/2016</v>
          </cell>
          <cell r="C9337" t="str">
            <v>CHI</v>
          </cell>
          <cell r="D9337">
            <v>0.19</v>
          </cell>
        </row>
        <row r="9338">
          <cell r="A9338">
            <v>93417</v>
          </cell>
          <cell r="B9338" t="str">
            <v>GRUPO GERADOR REBOCÁVEL, POTÊNCIA 66 KVA, MOTOR A DIESEL - DEPRECIAÇÃO. AF_03/2016</v>
          </cell>
          <cell r="C9338" t="str">
            <v>H</v>
          </cell>
          <cell r="D9338">
            <v>1.9</v>
          </cell>
        </row>
        <row r="9339">
          <cell r="A9339">
            <v>93418</v>
          </cell>
          <cell r="B9339" t="str">
            <v>GRUPO GERADOR REBOCÁVEL, POTÊNCIA 66 KVA, MOTOR A DIESEL - JUROS. AF_03/2016</v>
          </cell>
          <cell r="C9339" t="str">
            <v>H</v>
          </cell>
          <cell r="D9339">
            <v>0.65</v>
          </cell>
        </row>
        <row r="9340">
          <cell r="A9340">
            <v>93419</v>
          </cell>
          <cell r="B9340" t="str">
            <v>GRUPO GERADOR REBOCÁVEL, POTÊNCIA 66 KVA, MOTOR A DIESEL - MANUTENÇÃO. AF_03/2016</v>
          </cell>
          <cell r="C9340" t="str">
            <v>H</v>
          </cell>
          <cell r="D9340">
            <v>1.7</v>
          </cell>
        </row>
        <row r="9341">
          <cell r="A9341">
            <v>93420</v>
          </cell>
          <cell r="B9341" t="str">
            <v>GRUPO GERADOR REBOCÁVEL, POTÊNCIA 66 KVA, MOTOR A DIESEL - MATERIAIS NA OPERAÇÃO. AF_03/2016</v>
          </cell>
          <cell r="C9341" t="str">
            <v>H</v>
          </cell>
          <cell r="D9341">
            <v>38.65</v>
          </cell>
        </row>
        <row r="9342">
          <cell r="A9342">
            <v>93421</v>
          </cell>
          <cell r="B9342" t="str">
            <v>GRUPO GERADOR REBOCÁVEL, POTÊNCIA 66 KVA, MOTOR A DIESEL - CHP DIURNO. AF_03/2016</v>
          </cell>
          <cell r="C9342" t="str">
            <v>CHP</v>
          </cell>
          <cell r="D9342">
            <v>42.9</v>
          </cell>
        </row>
        <row r="9343">
          <cell r="A9343">
            <v>93422</v>
          </cell>
          <cell r="B9343" t="str">
            <v>GRUPO GERADOR REBOCÁVEL, POTÊNCIA 66 KVA, MOTOR A DIESEL - CHI DIURNO. AF_03/2016</v>
          </cell>
          <cell r="C9343" t="str">
            <v>CHI</v>
          </cell>
          <cell r="D9343">
            <v>2.5499999999999998</v>
          </cell>
        </row>
        <row r="9344">
          <cell r="A9344">
            <v>93423</v>
          </cell>
          <cell r="B9344" t="str">
            <v>GRUPO GERADOR ESTACIONÁRIO, POTÊNCIA 150 KVA, MOTOR A DIESEL- DEPRECIAÇÃO. AF_03/2016</v>
          </cell>
          <cell r="C9344" t="str">
            <v>H</v>
          </cell>
          <cell r="D9344">
            <v>2.7</v>
          </cell>
        </row>
        <row r="9345">
          <cell r="A9345">
            <v>93424</v>
          </cell>
          <cell r="B9345" t="str">
            <v>GRUPO GERADOR ESTACIONÁRIO, POTÊNCIA 150 KVA, MOTOR A DIESEL- JUROS. AF_03/2016</v>
          </cell>
          <cell r="C9345" t="str">
            <v>H</v>
          </cell>
          <cell r="D9345">
            <v>0.92</v>
          </cell>
        </row>
        <row r="9346">
          <cell r="A9346">
            <v>93425</v>
          </cell>
          <cell r="B9346" t="str">
            <v>GRUPO GERADOR ESTACIONÁRIO, POTÊNCIA 150 KVA, MOTOR A DIESEL- MANUTENÇÃO. AF_03/2016</v>
          </cell>
          <cell r="C9346" t="str">
            <v>H</v>
          </cell>
          <cell r="D9346">
            <v>2.41</v>
          </cell>
        </row>
        <row r="9347">
          <cell r="A9347">
            <v>93426</v>
          </cell>
          <cell r="B9347" t="str">
            <v>GRUPO GERADOR ESTACIONÁRIO, POTÊNCIA 150 KVA, MOTOR A DIESEL- MATERIAIS NA OPERAÇÃO. AF_03/2016</v>
          </cell>
          <cell r="C9347" t="str">
            <v>H</v>
          </cell>
          <cell r="D9347">
            <v>92.38</v>
          </cell>
        </row>
        <row r="9348">
          <cell r="A9348">
            <v>93427</v>
          </cell>
          <cell r="B9348" t="str">
            <v>GRUPO GERADOR ESTACIONÁRIO, POTÊNCIA 150 KVA, MOTOR A DIESEL- CHP DIURNO. AF_03/2016</v>
          </cell>
          <cell r="C9348" t="str">
            <v>CHP</v>
          </cell>
          <cell r="D9348">
            <v>98.41</v>
          </cell>
        </row>
        <row r="9349">
          <cell r="A9349">
            <v>93428</v>
          </cell>
          <cell r="B9349" t="str">
            <v>GRUPO GERADOR ESTACIONÁRIO, POTÊNCIA 150 KVA, MOTOR A DIESEL- CHI DIURNO. AF_03/2016</v>
          </cell>
          <cell r="C9349" t="str">
            <v>CHI</v>
          </cell>
          <cell r="D9349">
            <v>3.62</v>
          </cell>
        </row>
        <row r="9350">
          <cell r="A9350">
            <v>93429</v>
          </cell>
          <cell r="B9350" t="str">
            <v>USINA DE MISTURA ASFÁLTICA À QUENTE, TIPO CONTRA FLUXO, PROD 40 A 80 TON/HORA - DEPRECIAÇÃO. AF_03/2016</v>
          </cell>
          <cell r="C9350" t="str">
            <v>H</v>
          </cell>
          <cell r="D9350">
            <v>62</v>
          </cell>
        </row>
        <row r="9351">
          <cell r="A9351">
            <v>93430</v>
          </cell>
          <cell r="B9351" t="str">
            <v>USINA DE MISTURA ASFÁLTICA À QUENTE, TIPO CONTRA FLUXO, PROD 40 A 80 TON/HORA - JUROS. AF_03/2016</v>
          </cell>
          <cell r="C9351" t="str">
            <v>H</v>
          </cell>
          <cell r="D9351">
            <v>21.23</v>
          </cell>
        </row>
        <row r="9352">
          <cell r="A9352">
            <v>93431</v>
          </cell>
          <cell r="B9352" t="str">
            <v>USINA DE MISTURA ASFÁLTICA À QUENTE, TIPO CONTRA FLUXO, PROD 40 A 80 TON/HORA - MANUTENÇÃO. AF_03/2016</v>
          </cell>
          <cell r="C9352" t="str">
            <v>H</v>
          </cell>
          <cell r="D9352">
            <v>99.66</v>
          </cell>
        </row>
        <row r="9353">
          <cell r="A9353">
            <v>93432</v>
          </cell>
          <cell r="B9353" t="str">
            <v>USINA DE MISTURA ASFÁLTICA À QUENTE, TIPO CONTRA FLUXO, PROD 40 A 80 TON/HORA - MATERIAIS NA OPERAÇÃO. AF_03/2016</v>
          </cell>
          <cell r="C9353" t="str">
            <v>H</v>
          </cell>
          <cell r="D9353">
            <v>1747.2</v>
          </cell>
        </row>
        <row r="9354">
          <cell r="A9354">
            <v>93433</v>
          </cell>
          <cell r="B9354" t="str">
            <v>USINA DE MISTURA ASFÁLTICA À QUENTE, TIPO CONTRA FLUXO, PROD 40 A 80 TON/HORA - CHP DIURNO. AF_03/2016</v>
          </cell>
          <cell r="C9354" t="str">
            <v>CHP</v>
          </cell>
          <cell r="D9354">
            <v>2001.13</v>
          </cell>
        </row>
        <row r="9355">
          <cell r="A9355">
            <v>93434</v>
          </cell>
          <cell r="B9355" t="str">
            <v>USINA DE MISTURA ASFÁLTICA À QUENTE, TIPO CONTRA FLUXO, PROD 40 A 80 TON/HORA - CHI DIURNO. AF_03/2016</v>
          </cell>
          <cell r="C9355" t="str">
            <v>CHI</v>
          </cell>
          <cell r="D9355">
            <v>154.27000000000001</v>
          </cell>
        </row>
        <row r="9356">
          <cell r="A9356">
            <v>93435</v>
          </cell>
          <cell r="B9356" t="str">
            <v>USINA DE ASFALTO À FRIO, CAPACIDADE DE 40 A 60 TON/HORA, ELÉTRICA POTÊNCIA 30 CV - DEPRECIAÇÃO. AF_03/2016</v>
          </cell>
          <cell r="C9356" t="str">
            <v>H</v>
          </cell>
          <cell r="D9356">
            <v>3.35</v>
          </cell>
        </row>
        <row r="9357">
          <cell r="A9357">
            <v>93436</v>
          </cell>
          <cell r="B9357" t="str">
            <v>USINA DE ASFALTO À FRIO, CAPACIDADE DE 40 A 60 TON/HORA, ELÉTRICA POTÊNCIA 30 CV - JUROS. AF_03/2016</v>
          </cell>
          <cell r="C9357" t="str">
            <v>H</v>
          </cell>
          <cell r="D9357">
            <v>1.34</v>
          </cell>
        </row>
        <row r="9358">
          <cell r="A9358">
            <v>93437</v>
          </cell>
          <cell r="B9358" t="str">
            <v>USINA DE ASFALTO À FRIO, CAPACIDADE DE 40 A 60 TON/HORA, ELÉTRICA POTÊNCIA 30 CV - MANUTENÇÃO. AF_03/2016</v>
          </cell>
          <cell r="C9358" t="str">
            <v>H</v>
          </cell>
          <cell r="D9358">
            <v>6.29</v>
          </cell>
        </row>
        <row r="9359">
          <cell r="A9359">
            <v>93438</v>
          </cell>
          <cell r="B9359" t="str">
            <v>USINA DE ASFALTO À FRIO, CAPACIDADE DE 40 A 60 TON/HORA, ELÉTRICA POTÊNCIA 30 CV - MATERIAIS NA OPERAÇÃO. AF_03/2016</v>
          </cell>
          <cell r="C9359" t="str">
            <v>H</v>
          </cell>
          <cell r="D9359">
            <v>17.14</v>
          </cell>
        </row>
        <row r="9360">
          <cell r="A9360">
            <v>93439</v>
          </cell>
          <cell r="B9360" t="str">
            <v>USINA DE ASFALTO À FRIO, CAPACIDADE DE 40 A 60 TON/HORA, ELÉTRICA POTÊNCIA 30 CV - CHP DIURNO. AF_03/2016</v>
          </cell>
          <cell r="C9360" t="str">
            <v>CHP</v>
          </cell>
          <cell r="D9360">
            <v>99.16</v>
          </cell>
        </row>
        <row r="9361">
          <cell r="A9361">
            <v>93440</v>
          </cell>
          <cell r="B9361" t="str">
            <v>USINA DE ASFALTO À FRIO, CAPACIDADE DE 40 A 60 TON/HORA, ELÉTRICA POTÊNCIA 30 CV - CHI DIURNO. AF_03/2016</v>
          </cell>
          <cell r="C9361" t="str">
            <v>CHI</v>
          </cell>
          <cell r="D9361">
            <v>75.73</v>
          </cell>
        </row>
        <row r="9362">
          <cell r="A9362">
            <v>93441</v>
          </cell>
          <cell r="B936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62" t="str">
            <v>UN</v>
          </cell>
          <cell r="D9362">
            <v>770.09</v>
          </cell>
        </row>
        <row r="9363">
          <cell r="A9363">
            <v>93442</v>
          </cell>
          <cell r="B936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63" t="str">
            <v>UN</v>
          </cell>
          <cell r="D9363">
            <v>785.53</v>
          </cell>
        </row>
        <row r="9364">
          <cell r="A9364">
            <v>93556</v>
          </cell>
          <cell r="B9364" t="str">
            <v>FERRAMENTAS (ENCARGOS COMPLEMENTARES) - MENSALISTA</v>
          </cell>
          <cell r="C9364" t="str">
            <v>MES</v>
          </cell>
          <cell r="D9364">
            <v>90.75</v>
          </cell>
        </row>
        <row r="9365">
          <cell r="A9365">
            <v>93557</v>
          </cell>
          <cell r="B9365" t="str">
            <v>EPI (ENCARGOS COMPLEMENTARES) - MENSALISTA</v>
          </cell>
          <cell r="C9365" t="str">
            <v>MES</v>
          </cell>
          <cell r="D9365">
            <v>174.82</v>
          </cell>
        </row>
        <row r="9366">
          <cell r="A9366">
            <v>93558</v>
          </cell>
          <cell r="B9366" t="str">
            <v>MOTORISTA DE CAMINHAO COM ENCARGOS COMPLEMENTARES</v>
          </cell>
          <cell r="C9366" t="str">
            <v>MES</v>
          </cell>
          <cell r="D9366">
            <v>2493.79</v>
          </cell>
        </row>
        <row r="9367">
          <cell r="A9367">
            <v>93559</v>
          </cell>
          <cell r="B9367" t="str">
            <v>DESENHISTA DETALHISTA COM ENCARGOS COMPLEMENTARES</v>
          </cell>
          <cell r="C9367" t="str">
            <v>MES</v>
          </cell>
          <cell r="D9367">
            <v>3964.43</v>
          </cell>
        </row>
        <row r="9368">
          <cell r="A9368">
            <v>93560</v>
          </cell>
          <cell r="B9368" t="str">
            <v>DESENHISTA COPISTA COM ENCARGOS COMPLEMENTARES</v>
          </cell>
          <cell r="C9368" t="str">
            <v>MES</v>
          </cell>
          <cell r="D9368">
            <v>3364.93</v>
          </cell>
        </row>
        <row r="9369">
          <cell r="A9369">
            <v>93561</v>
          </cell>
          <cell r="B9369" t="str">
            <v>DESENHISTA PROJETISTA COM ENCARGOS COMPLEMENTARES</v>
          </cell>
          <cell r="C9369" t="str">
            <v>MES</v>
          </cell>
          <cell r="D9369">
            <v>5519.37</v>
          </cell>
        </row>
        <row r="9370">
          <cell r="A9370">
            <v>93562</v>
          </cell>
          <cell r="B9370" t="str">
            <v>AUXILIAR DE DESENHISTA COM ENCARGOS COMPLEMENTARES</v>
          </cell>
          <cell r="C9370" t="str">
            <v>MES</v>
          </cell>
          <cell r="D9370">
            <v>3330.63</v>
          </cell>
        </row>
        <row r="9371">
          <cell r="A9371">
            <v>93563</v>
          </cell>
          <cell r="B9371" t="str">
            <v>ALMOXARIFE COM ENCARGOS COMPLEMENTARES</v>
          </cell>
          <cell r="C9371" t="str">
            <v>MES</v>
          </cell>
          <cell r="D9371">
            <v>2844.76</v>
          </cell>
        </row>
        <row r="9372">
          <cell r="A9372">
            <v>93564</v>
          </cell>
          <cell r="B9372" t="str">
            <v>APONTADOR OU APROPRIADOR COM ENCARGOS COMPLEMENTARES</v>
          </cell>
          <cell r="C9372" t="str">
            <v>MES</v>
          </cell>
          <cell r="D9372">
            <v>2741.72</v>
          </cell>
        </row>
        <row r="9373">
          <cell r="A9373">
            <v>93565</v>
          </cell>
          <cell r="B9373" t="str">
            <v>ENGENHEIRO CIVIL DE OBRA JUNIOR COM ENCARGOS COMPLEMENTARES</v>
          </cell>
          <cell r="C9373" t="str">
            <v>MES</v>
          </cell>
          <cell r="D9373">
            <v>14204.18</v>
          </cell>
        </row>
        <row r="9374">
          <cell r="A9374">
            <v>93566</v>
          </cell>
          <cell r="B9374" t="str">
            <v>AUXILIAR DE ESCRITORIO COM ENCARGOS COMPLEMENTARES</v>
          </cell>
          <cell r="C9374" t="str">
            <v>MES</v>
          </cell>
          <cell r="D9374">
            <v>3085.51</v>
          </cell>
        </row>
        <row r="9375">
          <cell r="A9375">
            <v>93567</v>
          </cell>
          <cell r="B9375" t="str">
            <v>ENGENHEIRO CIVIL DE OBRA PLENO COM ENCARGOS COMPLEMENTARES</v>
          </cell>
          <cell r="C9375" t="str">
            <v>MES</v>
          </cell>
          <cell r="D9375">
            <v>17868.240000000002</v>
          </cell>
        </row>
        <row r="9376">
          <cell r="A9376">
            <v>93568</v>
          </cell>
          <cell r="B9376" t="str">
            <v>ENGENHEIRO CIVIL DE OBRA SENIOR COM ENCARGOS COMPLEMENTARES</v>
          </cell>
          <cell r="C9376" t="str">
            <v>MES</v>
          </cell>
          <cell r="D9376">
            <v>23446.58</v>
          </cell>
        </row>
        <row r="9377">
          <cell r="A9377">
            <v>93569</v>
          </cell>
          <cell r="B9377" t="str">
            <v>ARQUITETO JUNIOR COM ENCARGOS COMPLEMENTARES</v>
          </cell>
          <cell r="C9377" t="str">
            <v>MES</v>
          </cell>
          <cell r="D9377">
            <v>13376.49</v>
          </cell>
        </row>
        <row r="9378">
          <cell r="A9378">
            <v>93570</v>
          </cell>
          <cell r="B9378" t="str">
            <v>ARQUITETO PLENO COM ENCARGOS COMPLEMENTARES</v>
          </cell>
          <cell r="C9378" t="str">
            <v>MES</v>
          </cell>
          <cell r="D9378">
            <v>15337.79</v>
          </cell>
        </row>
        <row r="9379">
          <cell r="A9379">
            <v>93571</v>
          </cell>
          <cell r="B9379" t="str">
            <v>ARQUITETO SENIOR COM ENCARGOS COMPLEMENTARES</v>
          </cell>
          <cell r="C9379" t="str">
            <v>MES</v>
          </cell>
          <cell r="D9379">
            <v>18156.28</v>
          </cell>
        </row>
        <row r="9380">
          <cell r="A9380">
            <v>93572</v>
          </cell>
          <cell r="B9380" t="str">
            <v>ENCARREGADO GERAL DE OBRAS COM ENCARGOS COMPLEMENTARES</v>
          </cell>
          <cell r="C9380" t="str">
            <v>MES</v>
          </cell>
          <cell r="D9380">
            <v>3635.58</v>
          </cell>
        </row>
        <row r="9381">
          <cell r="A9381">
            <v>93582</v>
          </cell>
          <cell r="B9381" t="str">
            <v>EXECUÇÃO DE CENTRAL DE ARMADURA EM CANTEIRO DE OBRA, NÃO INCLUSO MOBILIÁRIO E EQUIPAMENTOS. AF_04/2016</v>
          </cell>
          <cell r="C9381" t="str">
            <v>M2</v>
          </cell>
          <cell r="D9381">
            <v>128.02000000000001</v>
          </cell>
        </row>
        <row r="9382">
          <cell r="A9382">
            <v>93583</v>
          </cell>
          <cell r="B9382" t="str">
            <v>EXECUÇÃO DE CENTRAL DE FÔRMAS, PRODUÇÃO DE ARGAMASSA OU CONCRETO EM CANTEIRO DE OBRA, NÃO INCLUSO MOBILIÁRIO E EQUIPAMENTOS. AF_04/2016</v>
          </cell>
          <cell r="C9382" t="str">
            <v>M2</v>
          </cell>
          <cell r="D9382">
            <v>248.01</v>
          </cell>
        </row>
        <row r="9383">
          <cell r="A9383">
            <v>93584</v>
          </cell>
          <cell r="B9383" t="str">
            <v>EXECUÇÃO DE DEPÓSITO EM CANTEIRO DE OBRA EM CHAPA DE MADEIRA COMPENSADA, NÃO INCLUSO MOBILIÁRIO. AF_04/2016</v>
          </cell>
          <cell r="C9383" t="str">
            <v>M2</v>
          </cell>
          <cell r="D9383">
            <v>371.55</v>
          </cell>
        </row>
        <row r="9384">
          <cell r="A9384">
            <v>93585</v>
          </cell>
          <cell r="B9384" t="str">
            <v>EXECUÇÃO DE GUARITA EM CANTEIRO DE OBRA EM CHAPA DE MADEIRA COMPENSADA, NÃO INCLUSO MOBILIÁRIO. AF_04/2016</v>
          </cell>
          <cell r="C9384" t="str">
            <v>M2</v>
          </cell>
          <cell r="D9384">
            <v>492.25</v>
          </cell>
        </row>
        <row r="9385">
          <cell r="A9385">
            <v>93588</v>
          </cell>
          <cell r="B9385" t="str">
            <v>TRANSPORTE COM CAMINHÃO BASCULANTE DE 10 M3, EM VIA URBANA EM LEITO NATURAL (UNIDADE: M3XKM). AF_04/2016</v>
          </cell>
          <cell r="C9385" t="str">
            <v>M3XKM</v>
          </cell>
          <cell r="D9385">
            <v>1.45</v>
          </cell>
        </row>
        <row r="9386">
          <cell r="A9386">
            <v>93589</v>
          </cell>
          <cell r="B9386" t="str">
            <v>TRANSPORTE COM CAMINHÃO BASCULANTE DE 10 M3, EM VIA URBANA EM REVESTIMENTO PRIMÁRIO (UNIDADE: M3XKM). AF_04/2016</v>
          </cell>
          <cell r="C9386" t="str">
            <v>M3XKM</v>
          </cell>
          <cell r="D9386">
            <v>1.1000000000000001</v>
          </cell>
        </row>
        <row r="9387">
          <cell r="A9387">
            <v>93590</v>
          </cell>
          <cell r="B9387" t="str">
            <v>TRANSPORTE COM CAMINHÃO BASCULANTE DE 10 M3, EM VIA URBANA PAVIMENTADA, DMT ACIMA DE 30KM (UNIDADE: M3XKM). AF_04/2016</v>
          </cell>
          <cell r="C9387" t="str">
            <v>M3XKM</v>
          </cell>
          <cell r="D9387">
            <v>0.74</v>
          </cell>
        </row>
        <row r="9388">
          <cell r="A9388">
            <v>93591</v>
          </cell>
          <cell r="B9388" t="str">
            <v>TRANSPORTE COM CAMINHÃO BASCULANTE DE 14 M3, EM VIA URBANA EM LEITO NATURAL (UNIDADE: M3XKM). AF_04/2016</v>
          </cell>
          <cell r="C9388" t="str">
            <v>M3XKM</v>
          </cell>
          <cell r="D9388">
            <v>1.31</v>
          </cell>
        </row>
        <row r="9389">
          <cell r="A9389">
            <v>93592</v>
          </cell>
          <cell r="B9389" t="str">
            <v>TRANSPORTE COM CAMINHÃO BASCULANTE DE 14 M3, EM VIA URBANA EM REVESTIMENTO PRIMÁRIO (UNIDADE: M3XKM). AF_04/2016</v>
          </cell>
          <cell r="C9389" t="str">
            <v>M3XKM</v>
          </cell>
          <cell r="D9389">
            <v>1.01</v>
          </cell>
        </row>
        <row r="9390">
          <cell r="A9390">
            <v>93593</v>
          </cell>
          <cell r="B9390" t="str">
            <v>TRANSPORTE COM CAMINHÃO BASCULANTE DE 14 M3, EM VIA URBANA PAVIMENTADA, DMT ACIMA DE 30 KM (UNIDADE: M3XKM). AF_04/2016</v>
          </cell>
          <cell r="C9390" t="str">
            <v>M3XKM</v>
          </cell>
          <cell r="D9390">
            <v>0.66</v>
          </cell>
        </row>
        <row r="9391">
          <cell r="A9391">
            <v>93594</v>
          </cell>
          <cell r="B9391" t="str">
            <v>TRANSPORTE COM CAMINHÃO BASCULANTE DE 10 M3, EM VIA URBANA EM LEITO NATURAL (UNIDADE: TONXKM). AF_04/2016</v>
          </cell>
          <cell r="C9391" t="str">
            <v>TXKM</v>
          </cell>
          <cell r="D9391">
            <v>0.96</v>
          </cell>
        </row>
        <row r="9392">
          <cell r="A9392">
            <v>93595</v>
          </cell>
          <cell r="B9392" t="str">
            <v>TRANSPORTE COM CAMINHÃO BASCULANTE DE 10 M3, EM VIA URBANA EM REVESTIMENTO PRIMÁRIO (UNIDADE: TONXKM). AF_04/2016</v>
          </cell>
          <cell r="C9392" t="str">
            <v>TXKM</v>
          </cell>
          <cell r="D9392">
            <v>0.74</v>
          </cell>
        </row>
        <row r="9393">
          <cell r="A9393">
            <v>93596</v>
          </cell>
          <cell r="B9393" t="str">
            <v>TRANSPORTE COM CAMINHÃO BASCULANTE DE 10 M3, EM VIA URBANA PAVIMENTADA, DMT ACIMA DE 30 KM (UNIDADE: TONXKM). AF_04/2016</v>
          </cell>
          <cell r="C9393" t="str">
            <v>TXKM</v>
          </cell>
          <cell r="D9393">
            <v>0.49</v>
          </cell>
        </row>
        <row r="9394">
          <cell r="A9394">
            <v>93597</v>
          </cell>
          <cell r="B9394" t="str">
            <v>TRANSPORTE COM CAMINHÃO BASCULANTE DE 14 M3, EM VIA URBANA EM LEITO NATURAL (UNIDADE: TONXKM). AF_04/2016</v>
          </cell>
          <cell r="C9394" t="str">
            <v>TXKM</v>
          </cell>
          <cell r="D9394">
            <v>0.87</v>
          </cell>
        </row>
        <row r="9395">
          <cell r="A9395">
            <v>93598</v>
          </cell>
          <cell r="B9395" t="str">
            <v>TRANSPORTE COM CAMINHÃO BASCULANTE DE 14 M3, EM VIA URBANA EM REVESTIMENTO PRIMÁRIO (UNIDADE: TONXKM). AF_04/2016</v>
          </cell>
          <cell r="C9395" t="str">
            <v>TXKM</v>
          </cell>
          <cell r="D9395">
            <v>0.66</v>
          </cell>
        </row>
        <row r="9396">
          <cell r="A9396">
            <v>93599</v>
          </cell>
          <cell r="B9396" t="str">
            <v>TRANSPORTE COM CAMINHÃO BASCULANTE DE 14 M3, EM VIA URBANA PAVIMENTADA, DMT ACIMA DE 30 KM (UNIDADE: TONXKM). AF_04/2016</v>
          </cell>
          <cell r="C9396" t="str">
            <v>TXKM</v>
          </cell>
          <cell r="D9396">
            <v>0.44</v>
          </cell>
        </row>
        <row r="9397">
          <cell r="A9397">
            <v>93653</v>
          </cell>
          <cell r="B9397" t="str">
            <v>DISJUNTOR MONOPOLAR TIPO DIN, CORRENTE NOMINAL DE 10A - FORNECIMENTO E INSTALAÇÃO. AF_04/2016</v>
          </cell>
          <cell r="C9397" t="str">
            <v>UN</v>
          </cell>
          <cell r="D9397">
            <v>7.97</v>
          </cell>
        </row>
        <row r="9398">
          <cell r="A9398">
            <v>93654</v>
          </cell>
          <cell r="B9398" t="str">
            <v>DISJUNTOR MONOPOLAR TIPO DIN, CORRENTE NOMINAL DE 16A - FORNECIMENTO E INSTALAÇÃO. AF_04/2016</v>
          </cell>
          <cell r="C9398" t="str">
            <v>UN</v>
          </cell>
          <cell r="D9398">
            <v>8.4</v>
          </cell>
        </row>
        <row r="9399">
          <cell r="A9399">
            <v>93655</v>
          </cell>
          <cell r="B9399" t="str">
            <v>DISJUNTOR MONOPOLAR TIPO DIN, CORRENTE NOMINAL DE 20A - FORNECIMENTO E INSTALAÇÃO. AF_04/2016</v>
          </cell>
          <cell r="C9399" t="str">
            <v>UN</v>
          </cell>
          <cell r="D9399">
            <v>9.1300000000000008</v>
          </cell>
        </row>
        <row r="9400">
          <cell r="A9400">
            <v>93656</v>
          </cell>
          <cell r="B9400" t="str">
            <v>DISJUNTOR MONOPOLAR TIPO DIN, CORRENTE NOMINAL DE 25A - FORNECIMENTO E INSTALAÇÃO. AF_04/2016</v>
          </cell>
          <cell r="C9400" t="str">
            <v>UN</v>
          </cell>
          <cell r="D9400">
            <v>9.1300000000000008</v>
          </cell>
        </row>
        <row r="9401">
          <cell r="A9401">
            <v>93657</v>
          </cell>
          <cell r="B9401" t="str">
            <v>DISJUNTOR MONOPOLAR TIPO DIN, CORRENTE NOMINAL DE 32A - FORNECIMENTO E INSTALAÇÃO. AF_04/2016</v>
          </cell>
          <cell r="C9401" t="str">
            <v>UN</v>
          </cell>
          <cell r="D9401">
            <v>10.06</v>
          </cell>
        </row>
        <row r="9402">
          <cell r="A9402">
            <v>93658</v>
          </cell>
          <cell r="B9402" t="str">
            <v>DISJUNTOR MONOPOLAR TIPO DIN, CORRENTE NOMINAL DE 40A - FORNECIMENTO E INSTALAÇÃO. AF_04/2016</v>
          </cell>
          <cell r="C9402" t="str">
            <v>UN</v>
          </cell>
          <cell r="D9402">
            <v>14.63</v>
          </cell>
        </row>
        <row r="9403">
          <cell r="A9403">
            <v>93659</v>
          </cell>
          <cell r="B9403" t="str">
            <v>DISJUNTOR MONOPOLAR TIPO DIN, CORRENTE NOMINAL DE 50A - FORNECIMENTO E INSTALAÇÃO. AF_04/2016</v>
          </cell>
          <cell r="C9403" t="str">
            <v>UN</v>
          </cell>
          <cell r="D9403">
            <v>16.54</v>
          </cell>
        </row>
        <row r="9404">
          <cell r="A9404">
            <v>93660</v>
          </cell>
          <cell r="B9404" t="str">
            <v>DISJUNTOR BIPOLAR TIPO DIN, CORRENTE NOMINAL DE 10A - FORNECIMENTO E INSTALAÇÃO. AF_04/2016</v>
          </cell>
          <cell r="C9404" t="str">
            <v>UN</v>
          </cell>
          <cell r="D9404">
            <v>39.65</v>
          </cell>
        </row>
        <row r="9405">
          <cell r="A9405">
            <v>93661</v>
          </cell>
          <cell r="B9405" t="str">
            <v>DISJUNTOR BIPOLAR TIPO DIN, CORRENTE NOMINAL DE 16A - FORNECIMENTO E INSTALAÇÃO. AF_04/2016</v>
          </cell>
          <cell r="C9405" t="str">
            <v>UN</v>
          </cell>
          <cell r="D9405">
            <v>40.46</v>
          </cell>
        </row>
        <row r="9406">
          <cell r="A9406">
            <v>93662</v>
          </cell>
          <cell r="B9406" t="str">
            <v>DISJUNTOR BIPOLAR TIPO DIN, CORRENTE NOMINAL DE 20A - FORNECIMENTO E INSTALAÇÃO. AF_04/2016</v>
          </cell>
          <cell r="C9406" t="str">
            <v>UN</v>
          </cell>
          <cell r="D9406">
            <v>42</v>
          </cell>
        </row>
        <row r="9407">
          <cell r="A9407">
            <v>93663</v>
          </cell>
          <cell r="B9407" t="str">
            <v>DISJUNTOR BIPOLAR TIPO DIN, CORRENTE NOMINAL DE 25A - FORNECIMENTO E INSTALAÇÃO. AF_04/2016</v>
          </cell>
          <cell r="C9407" t="str">
            <v>UN</v>
          </cell>
          <cell r="D9407">
            <v>42</v>
          </cell>
        </row>
        <row r="9408">
          <cell r="A9408">
            <v>93664</v>
          </cell>
          <cell r="B9408" t="str">
            <v>DISJUNTOR BIPOLAR TIPO DIN, CORRENTE NOMINAL DE 32A - FORNECIMENTO E INSTALAÇÃO. AF_04/2016</v>
          </cell>
          <cell r="C9408" t="str">
            <v>UN</v>
          </cell>
          <cell r="D9408">
            <v>43.83</v>
          </cell>
        </row>
        <row r="9409">
          <cell r="A9409">
            <v>93665</v>
          </cell>
          <cell r="B9409" t="str">
            <v>DISJUNTOR BIPOLAR TIPO DIN, CORRENTE NOMINAL DE 40A - FORNECIMENTO E INSTALAÇÃO. AF_04/2016</v>
          </cell>
          <cell r="C9409" t="str">
            <v>UN</v>
          </cell>
          <cell r="D9409">
            <v>46.27</v>
          </cell>
        </row>
        <row r="9410">
          <cell r="A9410">
            <v>93666</v>
          </cell>
          <cell r="B9410" t="str">
            <v>DISJUNTOR BIPOLAR TIPO DIN, CORRENTE NOMINAL DE 50A - FORNECIMENTO E INSTALAÇÃO. AF_04/2016</v>
          </cell>
          <cell r="C9410" t="str">
            <v>UN</v>
          </cell>
          <cell r="D9410">
            <v>50.09</v>
          </cell>
        </row>
        <row r="9411">
          <cell r="A9411">
            <v>93667</v>
          </cell>
          <cell r="B9411" t="str">
            <v>DISJUNTOR TRIPOLAR TIPO DIN, CORRENTE NOMINAL DE 10A - FORNECIMENTO E INSTALAÇÃO. AF_04/2016</v>
          </cell>
          <cell r="C9411" t="str">
            <v>UN</v>
          </cell>
          <cell r="D9411">
            <v>49.48</v>
          </cell>
        </row>
        <row r="9412">
          <cell r="A9412">
            <v>93668</v>
          </cell>
          <cell r="B9412" t="str">
            <v>DISJUNTOR TRIPOLAR TIPO DIN, CORRENTE NOMINAL DE 16A - FORNECIMENTO E INSTALAÇÃO. AF_04/2016</v>
          </cell>
          <cell r="C9412" t="str">
            <v>UN</v>
          </cell>
          <cell r="D9412">
            <v>50.71</v>
          </cell>
        </row>
        <row r="9413">
          <cell r="A9413">
            <v>93669</v>
          </cell>
          <cell r="B9413" t="str">
            <v>DISJUNTOR TRIPOLAR TIPO DIN, CORRENTE NOMINAL DE 20A - FORNECIMENTO E INSTALAÇÃO. AF_04/2016</v>
          </cell>
          <cell r="C9413" t="str">
            <v>UN</v>
          </cell>
          <cell r="D9413">
            <v>52.99</v>
          </cell>
        </row>
        <row r="9414">
          <cell r="A9414">
            <v>93670</v>
          </cell>
          <cell r="B9414" t="str">
            <v>DISJUNTOR TRIPOLAR TIPO DIN, CORRENTE NOMINAL DE 25A - FORNECIMENTO E INSTALAÇÃO. AF_04/2016</v>
          </cell>
          <cell r="C9414" t="str">
            <v>UN</v>
          </cell>
          <cell r="D9414">
            <v>52.99</v>
          </cell>
        </row>
        <row r="9415">
          <cell r="A9415">
            <v>93671</v>
          </cell>
          <cell r="B9415" t="str">
            <v>DISJUNTOR TRIPOLAR TIPO DIN, CORRENTE NOMINAL DE 32A - FORNECIMENTO E INSTALAÇÃO. AF_04/2016</v>
          </cell>
          <cell r="C9415" t="str">
            <v>UN</v>
          </cell>
          <cell r="D9415">
            <v>55.76</v>
          </cell>
        </row>
        <row r="9416">
          <cell r="A9416">
            <v>93672</v>
          </cell>
          <cell r="B9416" t="str">
            <v>DISJUNTOR TRIPOLAR TIPO DIN, CORRENTE NOMINAL DE 40A - FORNECIMENTO E INSTALAÇÃO. AF_04/2016</v>
          </cell>
          <cell r="C9416" t="str">
            <v>UN</v>
          </cell>
          <cell r="D9416">
            <v>60.3</v>
          </cell>
        </row>
        <row r="9417">
          <cell r="A9417">
            <v>93673</v>
          </cell>
          <cell r="B9417" t="str">
            <v>DISJUNTOR TRIPOLAR TIPO DIN, CORRENTE NOMINAL DE 50A - FORNECIMENTO E INSTALAÇÃO. AF_04/2016</v>
          </cell>
          <cell r="C9417" t="str">
            <v>UN</v>
          </cell>
          <cell r="D9417">
            <v>66.02</v>
          </cell>
        </row>
        <row r="9418">
          <cell r="A9418">
            <v>93679</v>
          </cell>
          <cell r="B9418" t="str">
            <v>EXECUÇÃO DE PASSEIO EM PISO INTERTRAVADO, COM BLOCO RETANGULAR COLORIDO DE 20 X 10 CM, ESPESSURA 6 CM. AF_12/2015</v>
          </cell>
          <cell r="C9418" t="str">
            <v>M2</v>
          </cell>
          <cell r="D9418">
            <v>64.45</v>
          </cell>
        </row>
        <row r="9419">
          <cell r="A9419">
            <v>93680</v>
          </cell>
          <cell r="B9419" t="str">
            <v>EXECUÇÃO DE PÁTIO/ESTACIONAMENTO EM PISO INTERTRAVADO, COM BLOCO RETANGULAR COLORIDO DE 20 X 10 CM, ESPESSURA 6 CM. AF_12/2015</v>
          </cell>
          <cell r="C9419" t="str">
            <v>M2</v>
          </cell>
          <cell r="D9419">
            <v>54.26</v>
          </cell>
        </row>
        <row r="9420">
          <cell r="A9420">
            <v>93681</v>
          </cell>
          <cell r="B9420" t="str">
            <v>EXECUÇÃO DE PÁTIO/ESTACIONAMENTO EM PISO INTERTRAVADO, COM BLOCO RETANGULAR COLORIDO DE 20 X 10 CM, ESPESSURA 8 CM. AF_12/2015</v>
          </cell>
          <cell r="C9420" t="str">
            <v>M2</v>
          </cell>
          <cell r="D9420">
            <v>65.44</v>
          </cell>
        </row>
        <row r="9421">
          <cell r="A9421">
            <v>93682</v>
          </cell>
          <cell r="B9421" t="str">
            <v>EXECUÇÃO DE VIA EM PISO INTERTRAVADO, COM BLOCO RETANGULAR COLORIDO DE 20 X 10 CM, ESPESSURA 8 CM. AF_12/2015</v>
          </cell>
          <cell r="C9421" t="str">
            <v>M2</v>
          </cell>
          <cell r="D9421">
            <v>66.62</v>
          </cell>
        </row>
        <row r="9422">
          <cell r="A9422">
            <v>93952</v>
          </cell>
          <cell r="B9422" t="str">
            <v>EXECUÇÃO DE GRAMPO PARA SOLO GRAMPEADO COM COMPRIMENTO MENOR OU IGUAL A 4 M, DIÂMETRO DE 10 CM, PERFURAÇÃO COM EQUIPAMENTO MANUAL E ARMADURA COM DIÂMETRO DE 16 MM. AF_05/2016</v>
          </cell>
          <cell r="C9422" t="str">
            <v>M</v>
          </cell>
          <cell r="D9422">
            <v>145.4</v>
          </cell>
        </row>
        <row r="9423">
          <cell r="A9423">
            <v>93953</v>
          </cell>
          <cell r="B9423" t="str">
            <v>EXECUÇÃO DE GRAMPO PARA SOLO GRAMPEADO COM COMPRIMENTO MAIOR QUE 4 M E MENOR OU IGUAL A 6 M, DIÂMETRO DE 10 CM, PERFURAÇÃO COM EQUIPAMENTO MANUAL E ARMADURA COM DIÂMETRO DE 16 MM. AF_05/2016</v>
          </cell>
          <cell r="C9423" t="str">
            <v>M</v>
          </cell>
          <cell r="D9423">
            <v>134.96</v>
          </cell>
        </row>
        <row r="9424">
          <cell r="A9424">
            <v>93954</v>
          </cell>
          <cell r="B9424" t="str">
            <v>EXECUÇÃO DE GRAMPO PARA SOLO GRAMPEADO COM COMPRIMENTO MAIOR QUE 6 M E MENOR OU IGUAL A 8 M, DIÂMETRO DE 10 CM, PERFURAÇÃO COM EQUIPAMENTO MANUAL E ARMADURA COM DIÂMETRO DE 16 MM. AF_05/2016</v>
          </cell>
          <cell r="C9424" t="str">
            <v>M</v>
          </cell>
          <cell r="D9424">
            <v>128.72999999999999</v>
          </cell>
        </row>
        <row r="9425">
          <cell r="A9425">
            <v>93955</v>
          </cell>
          <cell r="B9425" t="str">
            <v>EXECUÇÃO DE GRAMPO PARA SOLO GRAMPEADO COM COMPRIMENTO MAIOR QUE 8 M E MENOR OU IGUAL A 10 M, DIÂMETRO DE 10 CM, PERFURAÇÃO COM EQUIPAMENTO MANUAL E ARMADURA COM DIÂMETRO DE 16 MM. AF_05/2016</v>
          </cell>
          <cell r="C9425" t="str">
            <v>M</v>
          </cell>
          <cell r="D9425">
            <v>124.32</v>
          </cell>
        </row>
        <row r="9426">
          <cell r="A9426">
            <v>93956</v>
          </cell>
          <cell r="B9426" t="str">
            <v>EXECUÇÃO DE GRAMPO PARA SOLO GRAMPEADO COM COMPRIMENTO MAIOR QUE 10 M, DIÂMETRO DE 10 CM, PERFURAÇÃO COM EQUIPAMENTO MANUAL E ARMADURA COM DIÂMETRO DE 16 MM. AF_05/2016</v>
          </cell>
          <cell r="C9426" t="str">
            <v>M</v>
          </cell>
          <cell r="D9426">
            <v>120.83</v>
          </cell>
        </row>
        <row r="9427">
          <cell r="A9427">
            <v>93957</v>
          </cell>
          <cell r="B9427" t="str">
            <v>EXECUÇÃO DE GRAMPO PARA SOLO GRAMPEADO COM COMPRIMENTO MENOR OU IGUAL A 4 M, DIÂMETRO DE 10 CM, PERFURAÇÃO COM EQUIPAMENTO MANUAL E ARMADURA COM DIÂMETRO DE 20 MM. AF_05/2016</v>
          </cell>
          <cell r="C9427" t="str">
            <v>M</v>
          </cell>
          <cell r="D9427">
            <v>150.63999999999999</v>
          </cell>
        </row>
        <row r="9428">
          <cell r="A9428">
            <v>93958</v>
          </cell>
          <cell r="B9428" t="str">
            <v>EXECUÇÃO DE GRAMPO PARA SOLO GRAMPEADO COM COMPRIMENTO MAIOR QUE 4 M E MENOR OU IGUAL A 6 M, DIÂMETRO DE 10 CM, PERFURAÇÃO COM EQUIPAMENTO MANUAL E ARMADURA COM DIÂMETRO DE 20 MM. AF_05/2016</v>
          </cell>
          <cell r="C9428" t="str">
            <v>M</v>
          </cell>
          <cell r="D9428">
            <v>139.66999999999999</v>
          </cell>
        </row>
        <row r="9429">
          <cell r="A9429">
            <v>93959</v>
          </cell>
          <cell r="B9429" t="str">
            <v>EXECUÇÃO DE GRAMPO PARA SOLO GRAMPEADO COM COMPRIMENTO MAIOR QUE 6 M E MENOR OU IGUAL A 8 M, DIÂMETRO DE 10 CM, PERFURAÇÃO COM EQUIPAMENTO MANUAL E ARMADURA COM DIÂMETRO DE 20 MM. AF_05/2016</v>
          </cell>
          <cell r="C9429" t="str">
            <v>M</v>
          </cell>
          <cell r="D9429">
            <v>133.16999999999999</v>
          </cell>
        </row>
        <row r="9430">
          <cell r="A9430">
            <v>93960</v>
          </cell>
          <cell r="B9430" t="str">
            <v>EXECUÇÃO DE GRAMPO PARA SOLO GRAMPEADO COM COMPRIMENTO MAIOR QUE 8 M E MENOR OU IGUAL A 10 M, DIÂMETRO DE 10 CM, PERFURAÇÃO COM EQUIPAMENTO MANUAL E ARMADURA COM DIÂMETRO DE 20 MM. AF_05/2016</v>
          </cell>
          <cell r="C9430" t="str">
            <v>M</v>
          </cell>
          <cell r="D9430">
            <v>128.59</v>
          </cell>
        </row>
        <row r="9431">
          <cell r="A9431">
            <v>93961</v>
          </cell>
          <cell r="B9431" t="str">
            <v>EXECUÇÃO DE GRAMPO PARA SOLO GRAMPEADO COM COMPRIMENTO MAIOR QUE 10 M, DIÂMETRO DE 10 CM, PERFURAÇÃO COM EQUIPAMENTO MANUAL E ARMADURA COM DIÂMETRO DE 20 MM. AF_05/2016</v>
          </cell>
          <cell r="C9431" t="str">
            <v>M</v>
          </cell>
          <cell r="D9431">
            <v>125</v>
          </cell>
        </row>
        <row r="9432">
          <cell r="A9432">
            <v>93962</v>
          </cell>
          <cell r="B9432" t="str">
            <v>EXECUÇÃO DE GRAMPO PARA SOLO GRAMPEADO COM COMPRIMENTO MENOR OU IGUAL A 4 M, DIÂMETRO DE 7 CM, PERFURAÇÃO COM EQUIPAMENTO MANUAL E ARMADURA COM DIÂMETRO DE 16 MM. AF_05/2016</v>
          </cell>
          <cell r="C9432" t="str">
            <v>M</v>
          </cell>
          <cell r="D9432">
            <v>136.54</v>
          </cell>
        </row>
        <row r="9433">
          <cell r="A9433">
            <v>93963</v>
          </cell>
          <cell r="B9433" t="str">
            <v>EXECUÇÃO DE GRAMPO PARA SOLO GRAMPEADO COM COMPRIMENTO MAIOR QUE 4 E MENOR OU IGUAL A 6 M, DIÂMETRO DE 7 CM, PERFURAÇÃO COM EQUIPAMENTO MANUAL E ARMADURA COM DIÂMETRO DE 16 MM. AF_05/2016</v>
          </cell>
          <cell r="C9433" t="str">
            <v>M</v>
          </cell>
          <cell r="D9433">
            <v>126.08</v>
          </cell>
        </row>
        <row r="9434">
          <cell r="A9434">
            <v>93964</v>
          </cell>
          <cell r="B9434" t="str">
            <v>EXECUÇÃO DE GRAMPO PARA SOLO GRAMPEADO COM COMPRIMENTO MAIOR QUE 6 M E MENOR OU IGUAL A 8 M, DIÂMETRO DE 7 CM, PERFURAÇÃO COM EQUIPAMENTO MANUAL E ARMADURA COM DIÂMETRO DE 16 MM. AF_05/2016</v>
          </cell>
          <cell r="C9434" t="str">
            <v>M</v>
          </cell>
          <cell r="D9434">
            <v>119.88</v>
          </cell>
        </row>
        <row r="9435">
          <cell r="A9435">
            <v>93965</v>
          </cell>
          <cell r="B9435" t="str">
            <v>EXECUÇÃO DE GRAMPO PARA SOLO GRAMPEADO COM COMPRIMENTO MAIOR QUE 8 M E MENOR OU IGUAL A 10 M, DIÂMETRO DE 7 CM, PERFURAÇÃO COM EQUIPAMENTO MANUAL E ARMADURA COM DIÂMETRO DE 16 MM. AF_05/2016</v>
          </cell>
          <cell r="C9435" t="str">
            <v>M</v>
          </cell>
          <cell r="D9435">
            <v>114.02</v>
          </cell>
        </row>
        <row r="9436">
          <cell r="A9436">
            <v>93966</v>
          </cell>
          <cell r="B9436" t="str">
            <v>EXECUÇÃO DE GRAMPO PARA SOLO GRAMPEADO COM COMPRIMENTO MAIOR QUE 10 M, DIÂMETRO DE 7 CM, PERFURAÇÃO COM EQUIPAMENTO MANUAL E ARMADURA COM DIÂMETRO DE 16 MM. AF_05/2016</v>
          </cell>
          <cell r="C9436" t="str">
            <v>M</v>
          </cell>
          <cell r="D9436">
            <v>112.06</v>
          </cell>
        </row>
        <row r="9437">
          <cell r="A9437">
            <v>93967</v>
          </cell>
          <cell r="B9437" t="str">
            <v>EXECUÇÃO DE GRAMPO PARA SOLO GRAMPEADO COM COMPRIMENTO MENOR OU IGUAL A 4 M, DIÂMETRO DE 7 CM, PERFURAÇÃO COM EQUIPAMENTO MANUAL E ARMADURA COM DIÂMETRO DE 20 MM. AF_05/2016</v>
          </cell>
          <cell r="C9437" t="str">
            <v>M</v>
          </cell>
          <cell r="D9437">
            <v>141.77000000000001</v>
          </cell>
        </row>
        <row r="9438">
          <cell r="A9438">
            <v>93968</v>
          </cell>
          <cell r="B9438" t="str">
            <v>EXECUÇÃO DE GRAMPO PARA SOLO GRAMPEADO COM COMPRIMENTO MAIOR QUE 4 E MENOR OU IGUAL A 6 M, DIÂMETRO DE 7 CM, PERFURAÇÃO COM EQUIPAMENTO MANUAL E ARMADURA COM DIÂMETRO DE 20 MM. AF_05/2016</v>
          </cell>
          <cell r="C9438" t="str">
            <v>M</v>
          </cell>
          <cell r="D9438">
            <v>130.81</v>
          </cell>
        </row>
        <row r="9439">
          <cell r="A9439">
            <v>93969</v>
          </cell>
          <cell r="B9439" t="str">
            <v>EXECUÇÃO DE GRAMPO PARA SOLO GRAMPEADO COM COMPRIMENTO MAIOR QUE 6 M E MENOR OU IGUAL A 8 M, DIÂMETRO DE 7 CM, PERFURAÇÃO COM EQUIPAMENTO MANUAL E ARMADURA COM DIÂMETRO DE 20 MM. AF_05/2016</v>
          </cell>
          <cell r="C9439" t="str">
            <v>M</v>
          </cell>
          <cell r="D9439">
            <v>124.32</v>
          </cell>
        </row>
        <row r="9440">
          <cell r="A9440">
            <v>93970</v>
          </cell>
          <cell r="B9440" t="str">
            <v>EXECUÇÃO DE GRAMPO PARA SOLO GRAMPEADO COM COMPRIMENTO MAIOR QUE 8 MENOR OU IGUAL A 10 M, DIÂMETRO DE 7 CM, PERFURAÇÃO COM EQUIPAMENTO MANUAL E ARMADURA COM DIÂMETRO DE 20 MM. AF_05/2016</v>
          </cell>
          <cell r="C9440" t="str">
            <v>M</v>
          </cell>
          <cell r="D9440">
            <v>119.78</v>
          </cell>
        </row>
        <row r="9441">
          <cell r="A9441">
            <v>93971</v>
          </cell>
          <cell r="B9441" t="str">
            <v>EXECUÇÃO DE GRAMPO PARA SOLO GRAMPEADO COM COMPRIMENTO MAIOR QUE 10 M, DIÂMETRO DE 7 CM, PERFURAÇÃO COM EQUIPAMENTO MANUAL E ARMADURA COM DIÂMETRO DE 20 MM. AF_05/2016</v>
          </cell>
          <cell r="C9441" t="str">
            <v>M</v>
          </cell>
          <cell r="D9441">
            <v>112.77</v>
          </cell>
        </row>
        <row r="9442">
          <cell r="A9442">
            <v>94037</v>
          </cell>
          <cell r="B9442" t="str">
            <v>ESCORAMENTO DE VALA, TIPO PONTALETEAMENTO, COM PROFUNDIDADE DE 0 A 1,5 M, LARGURA MENOR QUE 1,5 M, EM LOCAL COM NÍVEL ALTO DE INTERFERÊNCIA. AF_06/2016</v>
          </cell>
          <cell r="C9442" t="str">
            <v>M2</v>
          </cell>
          <cell r="D9442">
            <v>13.32</v>
          </cell>
        </row>
        <row r="9443">
          <cell r="A9443">
            <v>94038</v>
          </cell>
          <cell r="B9443" t="str">
            <v>ESCORAMENTO DE VALA, TIPO PONTALETEAMENTO, COM PROFUNDIDADE DE 0 A 1,5 M, LARGURA MAIOR OU IGUAL A 1,5 M E MENOR QUE 2,5 M, EM LOCAL COM NÍVEL ALTO DE INTERFERÊNCIA. AF_06/2016</v>
          </cell>
          <cell r="C9443" t="str">
            <v>M2</v>
          </cell>
          <cell r="D9443">
            <v>18.84</v>
          </cell>
        </row>
        <row r="9444">
          <cell r="A9444">
            <v>94039</v>
          </cell>
          <cell r="B9444" t="str">
            <v>ESCORAMENTO DE VALA, TIPO PONTALETEAMENTO, COM PROFUNDIDADE DE 1,5 A 3,0 M, LARGURA MENOR QUE 1,5 M, EM LOCAL COM NÍVEL ALTO DE INTERFERÊNCIA. AF_06/2016</v>
          </cell>
          <cell r="C9444" t="str">
            <v>M2</v>
          </cell>
          <cell r="D9444">
            <v>10.39</v>
          </cell>
        </row>
        <row r="9445">
          <cell r="A9445">
            <v>94040</v>
          </cell>
          <cell r="B9445" t="str">
            <v>ESCORAMENTO DE VALA, TIPO PONTALETEAMENTO, COM PROFUNDIDADE DE 1,5 A 3,0 M, LARGURA MAIOR OU IGUAL A 1,5 M E MENOR QUE 2,5 M, EM LOCAL COM NÍVEL ALTO DE INTERFERÊNCIA. AF_06/2016</v>
          </cell>
          <cell r="C9445" t="str">
            <v>M2</v>
          </cell>
          <cell r="D9445">
            <v>15.94</v>
          </cell>
        </row>
        <row r="9446">
          <cell r="A9446">
            <v>94041</v>
          </cell>
          <cell r="B9446" t="str">
            <v>ESCORAMENTO DE VALA, TIPO PONTALETEAMENTO, COM PROFUNDIDADE DE 3,0 A 4,5 M, LARGURA MENOR QUE 1,5 M EM LOCAL COM NÍVEL ALTO DE INTERFERÊNCIA. AF_06/2016</v>
          </cell>
          <cell r="C9446" t="str">
            <v>M2</v>
          </cell>
          <cell r="D9446">
            <v>7.8</v>
          </cell>
        </row>
        <row r="9447">
          <cell r="A9447">
            <v>94042</v>
          </cell>
          <cell r="B9447" t="str">
            <v>ESCORAMENTO DE VALA, TIPO PONTALETEAMENTO, COM PROFUNDIDADE DE 3,0 A 4,5 M, LARGURA MAIOR OU IGUAL A 1,5 M E MENOR QUE 2,5 M, EM LOCAL COM NÍVEL ALTO DE INTERFERÊNCIA. AF_06/2016</v>
          </cell>
          <cell r="C9447" t="str">
            <v>M2</v>
          </cell>
          <cell r="D9447">
            <v>13.48</v>
          </cell>
        </row>
        <row r="9448">
          <cell r="A9448">
            <v>94043</v>
          </cell>
          <cell r="B9448" t="str">
            <v>ESCORAMENTO DE VALA, TIPO PONTALETEAMENTO, COM PROFUNDIDADE DE 0 A 1,5 M, LARGURA MENOR QUE 1,5 M, EM LOCAL COM NÍVEL BAIXO DE INTERFERÊNCIA. AF_06/2016</v>
          </cell>
          <cell r="C9448" t="str">
            <v>M2</v>
          </cell>
          <cell r="D9448">
            <v>12.45</v>
          </cell>
        </row>
        <row r="9449">
          <cell r="A9449">
            <v>94044</v>
          </cell>
          <cell r="B9449" t="str">
            <v>ESCORAMENTO DE VALA, TIPO PONTALETEAMENTO, COM PROFUNDIDADE DE 0 A 1,5 M, LARGURA MAIOR OU IGUAL A 1,5 M E MENOR QUE 2,5 M, EM LOCAL COM NÍVEL BAIXO DE INTERFERÊNCIA. AF_06/2016</v>
          </cell>
          <cell r="C9449" t="str">
            <v>M2</v>
          </cell>
          <cell r="D9449">
            <v>18</v>
          </cell>
        </row>
        <row r="9450">
          <cell r="A9450">
            <v>94045</v>
          </cell>
          <cell r="B9450" t="str">
            <v>ESCORAMENTO DE VALA, TIPO PONTALETEAMENTO, COM PROFUNDIDADE DE 1,5 A 3,0 M, LARGURA MENOR QUE 1,5 M, EM LOCAL COM NÍVEL BAIXO DE INTERFERÊNCIA. AF_06/2016</v>
          </cell>
          <cell r="C9450" t="str">
            <v>M2</v>
          </cell>
          <cell r="D9450">
            <v>9.56</v>
          </cell>
        </row>
        <row r="9451">
          <cell r="A9451">
            <v>94046</v>
          </cell>
          <cell r="B9451" t="str">
            <v>ESCORAMENTO DE VALA, TIPO PONTALETEAMENTO, COM PROFUNDIDADE DE 1,5 A 3,0 M, LARGURA MAIOR OU IGUAL A 1,5 M E MENOR QUE 2,5 M, EM LOCAL COM NÍVEL BAIXO DE INTERFERÊNCIA. AF_06/2016</v>
          </cell>
          <cell r="C9451" t="str">
            <v>M2</v>
          </cell>
          <cell r="D9451">
            <v>15.08</v>
          </cell>
        </row>
        <row r="9452">
          <cell r="A9452">
            <v>94047</v>
          </cell>
          <cell r="B9452" t="str">
            <v>ESCORAMENTO DE VALA, TIPO PONTALETEAMENTO, COM PROFUNDIDADE DE 3,0 A 4,5 M, LARGURA MENOR QUE 1,5 M EM LOCAL COM NÍVEL BAIXO DE INTERFERÊNCIA. AF_06/2016</v>
          </cell>
          <cell r="C9452" t="str">
            <v>M2</v>
          </cell>
          <cell r="D9452">
            <v>6.97</v>
          </cell>
        </row>
        <row r="9453">
          <cell r="A9453">
            <v>94048</v>
          </cell>
          <cell r="B9453" t="str">
            <v>ESCORAMENTO DE VALA, TIPO PONTALETEAMENTO, COM PROFUNDIDADE DE 3,0 A 4,5 M, LARGURA MAIOR OU IGUAL A 1,5 M E MENOR QUE 2,5 M, EM LOCAL COM NÍVEL BAIXO DE INTERFERÊNCIA. AF_06/2016</v>
          </cell>
          <cell r="C9453" t="str">
            <v>M2</v>
          </cell>
          <cell r="D9453">
            <v>12.62</v>
          </cell>
        </row>
        <row r="9454">
          <cell r="A9454">
            <v>94049</v>
          </cell>
          <cell r="B9454" t="str">
            <v>ESCORAMENTO DE VALA, TIPO DESCONTÍNUO, COM PROFUNDIDADE DE 0 A 1,5 M, LARGURA MENOR QUE 1,5 M, EM LOCAL COM NÍVEL ALTO DE INTERFERÊNCIA. AF_06/2016</v>
          </cell>
          <cell r="C9454" t="str">
            <v>M2</v>
          </cell>
          <cell r="D9454">
            <v>20.55</v>
          </cell>
        </row>
        <row r="9455">
          <cell r="A9455">
            <v>94050</v>
          </cell>
          <cell r="B9455" t="str">
            <v>ESCORAMENTO DE VALA, TIPO DESCONTÍNUO, COM PROFUNDIDADE DE 0 A 1,5 M, LARGURA MAIOR OU IGUAL A 1,5 M E MENOR QUE 2,5 M, EM LOCAL COM NÍVEL ALTO DE INTERFERÊNCIA. AF_06/2016</v>
          </cell>
          <cell r="C9455" t="str">
            <v>M2</v>
          </cell>
          <cell r="D9455">
            <v>27.7</v>
          </cell>
        </row>
        <row r="9456">
          <cell r="A9456">
            <v>94051</v>
          </cell>
          <cell r="B9456" t="str">
            <v>ESCORAMENTO DE VALA, TIPO DESCONTÍNUO, COM PROFUNDIDADE DE 1,5 M A 3,0 M, LARGURA MENOR QUE 1,5 M, EM LOCAL COM NÍVEL ALTO DE INTERFERÊNCIA. AF_06/2016</v>
          </cell>
          <cell r="C9456" t="str">
            <v>M2</v>
          </cell>
          <cell r="D9456">
            <v>16.61</v>
          </cell>
        </row>
        <row r="9457">
          <cell r="A9457">
            <v>94052</v>
          </cell>
          <cell r="B9457" t="str">
            <v>ESCORAMENTO DE VALA, TIPO DESCONTÍNUO, COM PROFUNDIDADE DE 1,5 A 3,0 M, LARGURA MAIOR OU IGUAL A 1,5 M E MENOR QUE 2,5 M, EM LOCAL COM NÍVEL ALTO DE INTERFERÊNCIA. AF_06/2016</v>
          </cell>
          <cell r="C9457" t="str">
            <v>M2</v>
          </cell>
          <cell r="D9457">
            <v>23.65</v>
          </cell>
        </row>
        <row r="9458">
          <cell r="A9458">
            <v>94053</v>
          </cell>
          <cell r="B9458" t="str">
            <v>ESCORAMENTO DE VALA, TIPO DESCONTÍNUO, COM PROFUNDIDADE DE 3,0 A 4,5 M, LARGURA MENOR QUE 1,5 M, EM LOCAL COM NÍVEL ALTO DE INTERFERÊNCIA. AF_06/2016</v>
          </cell>
          <cell r="C9458" t="str">
            <v>M2</v>
          </cell>
          <cell r="D9458">
            <v>13.74</v>
          </cell>
        </row>
        <row r="9459">
          <cell r="A9459">
            <v>94054</v>
          </cell>
          <cell r="B9459" t="str">
            <v>ESCORAMENTO DE VALA, TIPO DESCONTÍNUO, COM PROFUNDIDADE DE 3,0 A 4,5 M, LARGURA MAIOR OU IGUAL A 1,5 E MENOR QUE 2,5 M, EM LOCAL COM NÍVEL ALTO DE INTERFERÊNCIA. AF_06/2016</v>
          </cell>
          <cell r="C9459" t="str">
            <v>M2</v>
          </cell>
          <cell r="D9459">
            <v>20.93</v>
          </cell>
        </row>
        <row r="9460">
          <cell r="A9460">
            <v>94055</v>
          </cell>
          <cell r="B9460" t="str">
            <v>ESCORAMENTO DE VALA, TIPO DESCONTÍNUO, COM PROFUNDIDADE DE 0 A 1,5 M, LARGURA MENOR QUE 1,5 M, EM LOCAL COM NÍVEL BAIXO DE INTERFERÊNCIA. AF_06/2016</v>
          </cell>
          <cell r="C9460" t="str">
            <v>M2</v>
          </cell>
          <cell r="D9460">
            <v>19.45</v>
          </cell>
        </row>
        <row r="9461">
          <cell r="A9461">
            <v>94056</v>
          </cell>
          <cell r="B9461" t="str">
            <v>ESCORAMENTO DE VALA, TIPO DESCONTÍNUO, COM PROFUNDIDADE DE 0 A 1,5 M, LARGURA MAIOR OU IGUAL A 1,5 M E MENOR QUE 2,5 M, EM LOCAL COM NÍVEL BAIXO DE INTERFERÊNCIA. AF_06/2016</v>
          </cell>
          <cell r="C9461" t="str">
            <v>M2</v>
          </cell>
          <cell r="D9461">
            <v>26.61</v>
          </cell>
        </row>
        <row r="9462">
          <cell r="A9462">
            <v>94057</v>
          </cell>
          <cell r="B9462" t="str">
            <v>ESCORAMENTO DE VALA, TIPO DESCONTÍNUO, COM PROFUNDIDADE DE 1,5 M A 3,0 M, LARGURA MENOR QUE 1,5 M, EM LOCAL COM NÍVEL BAIXO DE INTERFERÊNCIA. AF_06/2016</v>
          </cell>
          <cell r="C9462" t="str">
            <v>M2</v>
          </cell>
          <cell r="D9462">
            <v>15.52</v>
          </cell>
        </row>
        <row r="9463">
          <cell r="A9463">
            <v>94058</v>
          </cell>
          <cell r="B9463" t="str">
            <v>ESCORAMENTO DE VALA, TIPO DESCONTÍNUO, COM PROFUNDIDADE DE 1,5 A 3,0 M, LARGURA MAIOR OU IGUAL A 1,5 M E MENOR QUE 2,5 M, EM LOCAL COM NÍVEL BAIXO DE INTERFERÊNCIA. AF_06/2016</v>
          </cell>
          <cell r="C9463" t="str">
            <v>M2</v>
          </cell>
          <cell r="D9463">
            <v>22.55</v>
          </cell>
        </row>
        <row r="9464">
          <cell r="A9464">
            <v>94059</v>
          </cell>
          <cell r="B9464" t="str">
            <v>ESCORAMENTO DE VALA, TIPO DESCONTÍNUO, COM PROFUNDIDADE DE 3,0 A 4,5 M, LARGURA MENOR QUE 1,5 M, EM LOCAL COM NÍVEL BAIXO DE INTERFERÊNCIA. AF_06/2016</v>
          </cell>
          <cell r="C9464" t="str">
            <v>M2</v>
          </cell>
          <cell r="D9464">
            <v>12.65</v>
          </cell>
        </row>
        <row r="9465">
          <cell r="A9465">
            <v>94060</v>
          </cell>
          <cell r="B9465" t="str">
            <v>ESCORAMENTO DE VALA, TIPO DESCONTÍNUO, COM PROFUNDIDADE DE 3,0 A 4,5 M, LARGURA MAIOR OU IGUAL A 1,5 E MENOR QUE 2,5 M, EM LOCAL COM NÍVEL BAIXO DE INTERFERÊNCIA. AF_06/2016</v>
          </cell>
          <cell r="C9465" t="str">
            <v>M2</v>
          </cell>
          <cell r="D9465">
            <v>19.82</v>
          </cell>
        </row>
        <row r="9466">
          <cell r="A9466">
            <v>94097</v>
          </cell>
          <cell r="B9466" t="str">
            <v>PREPARO DE FUNDO DE VALA COM LARGURA MENOR QUE 1,5 M, EM LOCAL COM NÍVEL BAIXO DE INTERFERÊNCIA. AF_06/2016</v>
          </cell>
          <cell r="C9466" t="str">
            <v>M2</v>
          </cell>
          <cell r="D9466">
            <v>4.2300000000000004</v>
          </cell>
        </row>
        <row r="9467">
          <cell r="A9467">
            <v>94098</v>
          </cell>
          <cell r="B9467" t="str">
            <v>PREPARO DE FUNDO DE VALA  COM LARGURA MENOR QUE 1,5 M, EM LOCAL COM NÍVEL ALTO DE INTERFERÊNCIA. AF_06/2016</v>
          </cell>
          <cell r="C9467" t="str">
            <v>M2</v>
          </cell>
          <cell r="D9467">
            <v>4.8</v>
          </cell>
        </row>
        <row r="9468">
          <cell r="A9468">
            <v>94099</v>
          </cell>
          <cell r="B9468" t="str">
            <v>PREPARO DE FUNDO DE VALA COM LARGURA MAIOR OU IGUAL A 1,5 M E MENOR QUE 2,5 M, EM LOCAL COM NÍVEL BAIXO DE INTERFERÊNCIA. AF_06/2016</v>
          </cell>
          <cell r="C9468" t="str">
            <v>M2</v>
          </cell>
          <cell r="D9468">
            <v>2.08</v>
          </cell>
        </row>
        <row r="9469">
          <cell r="A9469">
            <v>94100</v>
          </cell>
          <cell r="B9469" t="str">
            <v>PREPARO DE FUNDO DE VALA  COM LARGURA MAIOR OU IGUAL A 1,5 M E MENOR QUE 2,5 M, EM LOCAL COM NÍVEL ALTO DE INTERFERÊNCIA. AF_06/2016</v>
          </cell>
          <cell r="C9469" t="str">
            <v>M2</v>
          </cell>
          <cell r="D9469">
            <v>2.65</v>
          </cell>
        </row>
        <row r="9470">
          <cell r="A9470">
            <v>94102</v>
          </cell>
          <cell r="B9470" t="str">
            <v>LASTRO DE VALA COM PREPARO DE FUNDO, LARGURA MENOR QUE 1,5 M, COM CAMADA DE AREIA, LANÇAMENTO MANUAL, EM LOCAL COM NÍVEL BAIXO DE INTERFERÊNCIA. AF_06/2016</v>
          </cell>
          <cell r="C9470" t="str">
            <v>M3</v>
          </cell>
          <cell r="D9470">
            <v>147.61000000000001</v>
          </cell>
        </row>
        <row r="9471">
          <cell r="A9471">
            <v>94103</v>
          </cell>
          <cell r="B9471" t="str">
            <v>LASTRO DE VALA COM PREPARO DE FUNDO, LARGURA MENOR QUE 1,5 M, COM CAMADA DE BRITA, LANÇAMENTO MANUAL, EM LOCAL COM NÍVEL BAIXO DE INTERFERÊNCIA. AF_06/2016</v>
          </cell>
          <cell r="C9471" t="str">
            <v>M3</v>
          </cell>
          <cell r="D9471">
            <v>169.91</v>
          </cell>
        </row>
        <row r="9472">
          <cell r="A9472">
            <v>94104</v>
          </cell>
          <cell r="B9472" t="str">
            <v>LASTRO DE VALA COM PREPARO DE FUNDO, LARGURA MENOR QUE 1,5 M, COM CAMADA DE AREIA, LANÇAMENTO MANUAL, EM LOCAL COM NÍVEL ALTO DE INTERFERÊNCIA. AF_06/2016</v>
          </cell>
          <cell r="C9472" t="str">
            <v>M3</v>
          </cell>
          <cell r="D9472">
            <v>150.86000000000001</v>
          </cell>
        </row>
        <row r="9473">
          <cell r="A9473">
            <v>94105</v>
          </cell>
          <cell r="B9473" t="str">
            <v>LASTRO DE VALA COM PREPARO DE FUNDO, LARGURA MENOR QUE 1,5 M, COM CAMADA DE BRITA, LANÇAMENTO MANUAL, EM LOCAL COM NÍVEL ALTO DE INTERFERÊNCIA. AF_06/2016</v>
          </cell>
          <cell r="C9473" t="str">
            <v>M3</v>
          </cell>
          <cell r="D9473">
            <v>173.18</v>
          </cell>
        </row>
        <row r="9474">
          <cell r="A9474">
            <v>94106</v>
          </cell>
          <cell r="B9474" t="str">
            <v>LASTRO COM PREPARO DE FUNDO, LARGURA MAIOR OU IGUAL A 1,5 M, COM CAMADA DE AREIA, LANÇAMENTO MANUAL, EM LOCAL COM NÍVEL BAIXO DE INTERFERÊNCIA. AF_06/2016</v>
          </cell>
          <cell r="C9474" t="str">
            <v>M3</v>
          </cell>
          <cell r="D9474">
            <v>131.30000000000001</v>
          </cell>
        </row>
        <row r="9475">
          <cell r="A9475">
            <v>94107</v>
          </cell>
          <cell r="B9475" t="str">
            <v>LASTRO COM PREPARO DE FUNDO, LARGURA MAIOR OU IGUAL A 1,5 M, COM CAMADA DE BRITA, LANÇAMENTO MANUAL, EM LOCAL COM NÍVEL BAIXO DE INTERFERÊNCIA. AF_06/2016</v>
          </cell>
          <cell r="C9475" t="str">
            <v>M3</v>
          </cell>
          <cell r="D9475">
            <v>153.62</v>
          </cell>
        </row>
        <row r="9476">
          <cell r="A9476">
            <v>94108</v>
          </cell>
          <cell r="B9476" t="str">
            <v>LASTRO COM PREPARO DE FUNDO, LARGURA MAIOR OU IGUAL A 1,5 M, COM CAMADA DE AREIA, LANÇAMENTO MANUAL, EM LOCAL COM NÍVEL ALTO DE INTERFERÊNCIA. AF_06/2016</v>
          </cell>
          <cell r="C9476" t="str">
            <v>M3</v>
          </cell>
          <cell r="D9476">
            <v>134.56</v>
          </cell>
        </row>
        <row r="9477">
          <cell r="A9477">
            <v>94110</v>
          </cell>
          <cell r="B9477" t="str">
            <v>LASTRO COM PREPARO DE FUNDO, LARGURA MAIOR OU IGUAL A 1,5 M, COM CAMADA DE BRITA, LANÇAMENTO MANUAL, EM LOCAL COM NÍVEL ALTO DE INTERFERÊNCIA. AF_06/2016</v>
          </cell>
          <cell r="C9477" t="str">
            <v>M3</v>
          </cell>
          <cell r="D9477">
            <v>156.85</v>
          </cell>
        </row>
        <row r="9478">
          <cell r="A9478">
            <v>94111</v>
          </cell>
          <cell r="B9478" t="str">
            <v>LASTRO DE VALA COM PREPARO DE FUNDO, LARGURA MENOR QUE 1,5 M, COM CAMADA DE AREIA, LANÇAMENTO MECANIZADO, EM LOCAL COM NÍVEL BAIXO DE INTERFERÊNCIA. AF_06/2016</v>
          </cell>
          <cell r="C9478" t="str">
            <v>M3</v>
          </cell>
          <cell r="D9478">
            <v>125.76</v>
          </cell>
        </row>
        <row r="9479">
          <cell r="A9479">
            <v>94112</v>
          </cell>
          <cell r="B9479" t="str">
            <v>LASTRO DE VALA COM PREPARO DE FUNDO, LARGURA MENOR QUE 1,5 M, COM CAMADA DE BRITA, LANÇAMENTO MECANIZADO, EM LOCAL COM NÍVEL BAIXO DE INTERFERÊNCIA. AF_06/2016</v>
          </cell>
          <cell r="C9479" t="str">
            <v>M3</v>
          </cell>
          <cell r="D9479">
            <v>142.97999999999999</v>
          </cell>
        </row>
        <row r="9480">
          <cell r="A9480">
            <v>94113</v>
          </cell>
          <cell r="B9480" t="str">
            <v>LASTRO DE VALA COM PREPARO DE FUNDO, LARGURA MENOR QUE 1,5 M, COM CAMADA DE AREIA, LANÇAMENTO MECANIZADO, EM LOCAL COM NÍVEL ALTO DE INTERFERÊNCIA. AF_06/2016</v>
          </cell>
          <cell r="C9480" t="str">
            <v>M3</v>
          </cell>
          <cell r="D9480">
            <v>131.02000000000001</v>
          </cell>
        </row>
        <row r="9481">
          <cell r="A9481">
            <v>94114</v>
          </cell>
          <cell r="B9481" t="str">
            <v>LASTRO DE VALA COM PREPARO DE FUNDO, LARGURA MENOR QUE 1,5 M, COM CAMADA DE BRITA, LANÇAMENTO MECANIZADO, EM LOCAL COM NÍVEL ALTO DE INTERFERÊNCIA. AF_06/2016</v>
          </cell>
          <cell r="C9481" t="str">
            <v>M3</v>
          </cell>
          <cell r="D9481">
            <v>148.9</v>
          </cell>
        </row>
        <row r="9482">
          <cell r="A9482">
            <v>94115</v>
          </cell>
          <cell r="B9482" t="str">
            <v>LASTRO COM PREPARO DE FUNDO, LARGURA MAIOR OU IGUAL A 1,5 M, COM CAMADA DE AREIA, LANÇAMENTO MECANIZADO, EM LOCAL COM NÍVEL BAIXO DE INTERFERÊNCIA. AF_06/2016</v>
          </cell>
          <cell r="C9482" t="str">
            <v>M3</v>
          </cell>
          <cell r="D9482">
            <v>101.22</v>
          </cell>
        </row>
        <row r="9483">
          <cell r="A9483">
            <v>94116</v>
          </cell>
          <cell r="B9483" t="str">
            <v>LASTRO COM PREPARO DE FUNDO, LARGURA MAIOR OU IGUAL A 1,5 M, COM CAMADA DE BRITA, LANÇAMENTO MECANIZADO, EM LOCAL COM NÍVEL BAIXO DE INTERFERÊNCIA. AF_06/2016</v>
          </cell>
          <cell r="C9483" t="str">
            <v>M3</v>
          </cell>
          <cell r="D9483">
            <v>114.87</v>
          </cell>
        </row>
        <row r="9484">
          <cell r="A9484">
            <v>94117</v>
          </cell>
          <cell r="B9484" t="str">
            <v>LASTRO COM PREPARO DE FUNDO, LARGURA MAIOR OU IGUAL A 1,5 M, COM CAMADA DE AREIA, LANÇAMENTO MECANIZADO, EM LOCAL COM NÍVEL ALTO DE INTERFERÊNCIA. AF_06/2016</v>
          </cell>
          <cell r="C9484" t="str">
            <v>M3</v>
          </cell>
          <cell r="D9484">
            <v>106.11</v>
          </cell>
        </row>
        <row r="9485">
          <cell r="A9485">
            <v>94118</v>
          </cell>
          <cell r="B9485" t="str">
            <v>LASTRO COM PREPARO DE FUNDO, LARGURA MAIOR OU IGUAL A 1,5 M, COM CAMADA DE BRITA, LANÇAMENTO MECANIZADO, EM LOCAL COM NÍVEL ALTO DE INTERFERÊNCIA. AF_06/2016</v>
          </cell>
          <cell r="C9485" t="str">
            <v>M3</v>
          </cell>
          <cell r="D9485">
            <v>120.61</v>
          </cell>
        </row>
        <row r="9486">
          <cell r="A9486">
            <v>94189</v>
          </cell>
          <cell r="B9486" t="str">
            <v>TELHAMENTO COM TELHA DE CONCRETO DE ENCAIXE, COM ATÉ 2 ÁGUAS, INCLUSO TRANSPORTE VERTICAL. AF_06/2016</v>
          </cell>
          <cell r="C9486" t="str">
            <v>M2</v>
          </cell>
          <cell r="D9486">
            <v>26.85</v>
          </cell>
        </row>
        <row r="9487">
          <cell r="A9487">
            <v>94192</v>
          </cell>
          <cell r="B9487" t="str">
            <v>TELHAMENTO COM TELHA DE CONCRETO DE ENCAIXE, COM MAIS DE 2 ÁGUAS, INCLUSO TRANSPORTE VERTICAL. AF_06/2016</v>
          </cell>
          <cell r="C9487" t="str">
            <v>M2</v>
          </cell>
          <cell r="D9487">
            <v>28.44</v>
          </cell>
        </row>
        <row r="9488">
          <cell r="A9488">
            <v>94195</v>
          </cell>
          <cell r="B9488" t="str">
            <v>TELHAMENTO COM TELHA CERÂMICA DE ENCAIXE, TIPO PORTUGUESA, COM ATÉ 2 ÁGUAS, INCLUSO TRANSPORTE VERTICAL. AF_06/2016</v>
          </cell>
          <cell r="C9488" t="str">
            <v>M2</v>
          </cell>
          <cell r="D9488">
            <v>40.06</v>
          </cell>
        </row>
        <row r="9489">
          <cell r="A9489">
            <v>94198</v>
          </cell>
          <cell r="B9489" t="str">
            <v>TELHAMENTO COM TELHA CERÂMICA DE ENCAIXE, TIPO PORTUGUESA, COM MAIS DE 2 ÁGUAS, INCLUSO TRANSPORTE VERTICAL. AF_06/2016</v>
          </cell>
          <cell r="C9489" t="str">
            <v>M2</v>
          </cell>
          <cell r="D9489">
            <v>42.17</v>
          </cell>
        </row>
        <row r="9490">
          <cell r="A9490">
            <v>94201</v>
          </cell>
          <cell r="B9490" t="str">
            <v>TELHAMENTO COM TELHA CERÂMICA CAPA-CANAL, TIPO COLONIAL, COM ATÉ 2 ÁGUAS, INCLUSO TRANSPORTE VERTICAL. AF_06/2016</v>
          </cell>
          <cell r="C9490" t="str">
            <v>M2</v>
          </cell>
          <cell r="D9490">
            <v>60.96</v>
          </cell>
        </row>
        <row r="9491">
          <cell r="A9491">
            <v>94204</v>
          </cell>
          <cell r="B9491" t="str">
            <v>TELHAMENTO COM TELHA CERÂMICA CAPA-CANAL, TIPO COLONIAL, COM MAIS DE 2 ÁGUAS, INCLUSO TRANSPORTE VERTICAL. AF_06/2016</v>
          </cell>
          <cell r="C9491" t="str">
            <v>M2</v>
          </cell>
          <cell r="D9491">
            <v>64.55</v>
          </cell>
        </row>
        <row r="9492">
          <cell r="A9492">
            <v>94207</v>
          </cell>
          <cell r="B9492" t="str">
            <v>TELHAMENTO COM TELHA ONDULADA DE FIBROCIMENTO E = 6 MM, COM RECOBRIMENTO LATERAL DE 1/4 DE ONDA PARA TELHADO COM INCLINAÇÃO MAIOR QUE 10°, COM ATÉ 2 ÁGUAS, INCLUSO IÇAMENTO. AF_06/2016</v>
          </cell>
          <cell r="C9492" t="str">
            <v>M2</v>
          </cell>
          <cell r="D9492">
            <v>31.35</v>
          </cell>
        </row>
        <row r="9493">
          <cell r="A9493">
            <v>94210</v>
          </cell>
          <cell r="B9493" t="str">
            <v>TELHAMENTO COM TELHA ONDULADA DE FIBROCIMENTO E = 6 MM, COM RECOBRIMENTO LATERAL DE 1 1/4 DE ONDA PARA TELHADO COM INCLINAÇÃO MÁXIMA DE 10°, COM ATÉ 2 ÁGUAS, INCLUSO IÇAMENTO. AF_06/2016</v>
          </cell>
          <cell r="C9493" t="str">
            <v>M2</v>
          </cell>
          <cell r="D9493">
            <v>33.409999999999997</v>
          </cell>
        </row>
        <row r="9494">
          <cell r="A9494">
            <v>94213</v>
          </cell>
          <cell r="B9494" t="str">
            <v>TELHAMENTO COM TELHA DE AÇO/ALUMÍNIO E = 0,5 MM, COM ATÉ 2 ÁGUAS, INCLUSO IÇAMENTO. AF_06/2016</v>
          </cell>
          <cell r="C9494" t="str">
            <v>M2</v>
          </cell>
          <cell r="D9494">
            <v>37.840000000000003</v>
          </cell>
        </row>
        <row r="9495">
          <cell r="A9495">
            <v>94216</v>
          </cell>
          <cell r="B9495" t="str">
            <v>TELHAMENTO COM TELHA METÁLICA TERMOACÚSTICA E = 30 MM, COM ATÉ 2 ÁGUAS, INCLUSO IÇAMENTO. AF_06/2016</v>
          </cell>
          <cell r="C9495" t="str">
            <v>M2</v>
          </cell>
          <cell r="D9495">
            <v>102.87</v>
          </cell>
        </row>
        <row r="9496">
          <cell r="A9496">
            <v>94218</v>
          </cell>
          <cell r="B9496" t="str">
            <v>TELHAMENTO COM TELHA ESTRUTURAL DE FIBROCIMENTO E= 6 MM, COM ATÉ 2 ÁGUAS, INCLUSO IÇAMENTO. AF_06/2016</v>
          </cell>
          <cell r="C9496" t="str">
            <v>M2</v>
          </cell>
          <cell r="D9496">
            <v>76.22</v>
          </cell>
        </row>
        <row r="9497">
          <cell r="A9497">
            <v>94219</v>
          </cell>
          <cell r="B9497" t="str">
            <v>CUMEEIRA E ESPIGÃO PARA TELHA CERÂMICA EMBOÇADA COM ARGAMASSA TRAÇO 1:2:9 (CIMENTO, CAL E AREIA), PARA TELHADOS COM MAIS DE 2 ÁGUAS, INCLUSO TRANSPORTE VERTICAL. AF_06/2016</v>
          </cell>
          <cell r="C9497" t="str">
            <v>M</v>
          </cell>
          <cell r="D9497">
            <v>28.44</v>
          </cell>
        </row>
        <row r="9498">
          <cell r="A9498">
            <v>94220</v>
          </cell>
          <cell r="B9498" t="str">
            <v>CUMEEIRA E ESPIGÃO PARA TELHA DE CONCRETO EMBOÇADA COM ARGAMASSA TRAÇO 1:2:9 (CIMENTO, CAL E AREIA), PARA TELHADOS COM MAIS DE 2 ÁGUAS, INCLUSO TRANSPORTE VERTICAL. AF_06/2016</v>
          </cell>
          <cell r="C9498" t="str">
            <v>M</v>
          </cell>
          <cell r="D9498">
            <v>42.9</v>
          </cell>
        </row>
        <row r="9499">
          <cell r="A9499">
            <v>94221</v>
          </cell>
          <cell r="B9499" t="str">
            <v>CUMEEIRA PARA TELHA CERÂMICA EMBOÇADA COM ARGAMASSA TRAÇO 1:2:9 (CIMENTO, CAL E AREIA) PARA TELHADOS COM ATÉ 2 ÁGUAS, INCLUSO TRANSPORTE VERTICAL. AF_06/2016</v>
          </cell>
          <cell r="C9499" t="str">
            <v>M</v>
          </cell>
          <cell r="D9499">
            <v>24.27</v>
          </cell>
        </row>
        <row r="9500">
          <cell r="A9500">
            <v>94222</v>
          </cell>
          <cell r="B9500" t="str">
            <v>CUMEEIRA PARA TELHA DE CONCRETO EMBOÇADA COM ARGAMASSA TRAÇO 1:2:9 (CIMENTO, CAL E AREIA) PARA TELHADOS COM ATÉ 2 ÁGUAS, INCLUSO TRANSPORTE VERTICAL. AF_06/2016</v>
          </cell>
          <cell r="C9500" t="str">
            <v>M</v>
          </cell>
          <cell r="D9500">
            <v>38.729999999999997</v>
          </cell>
        </row>
        <row r="9501">
          <cell r="A9501">
            <v>94223</v>
          </cell>
          <cell r="B9501" t="str">
            <v>CUMEEIRA PARA TELHA DE FIBROCIMENTO ONDULADA E = 6 MM, INCLUSO ACESSÓRIOS DE FIXAÇÃO E IÇAMENTO. AF_06/2016</v>
          </cell>
          <cell r="C9501" t="str">
            <v>M</v>
          </cell>
          <cell r="D9501">
            <v>40.590000000000003</v>
          </cell>
        </row>
        <row r="9502">
          <cell r="A9502">
            <v>94224</v>
          </cell>
          <cell r="B9502" t="str">
            <v>EMBOÇAMENTO COM ARGAMASSA TRAÇO 1:2:9 (CIMENTO, CAL E AREIA). AF_06/2016</v>
          </cell>
          <cell r="C9502" t="str">
            <v>M</v>
          </cell>
          <cell r="D9502">
            <v>15.94</v>
          </cell>
        </row>
        <row r="9503">
          <cell r="A9503">
            <v>94225</v>
          </cell>
          <cell r="B9503" t="str">
            <v>ISOLAMENTO TERMOACÚSTICO COM LÃ MINERAL NA SUBCOBERTURA, INCLUSO TRANSPORTE VERTICAL. AF_06/2016</v>
          </cell>
          <cell r="C9503" t="str">
            <v>M2</v>
          </cell>
          <cell r="D9503">
            <v>45.12</v>
          </cell>
        </row>
        <row r="9504">
          <cell r="A9504">
            <v>94226</v>
          </cell>
          <cell r="B9504" t="str">
            <v>SUBCOBERTURA COM MANTA PLÁSTICA REVESTIDA POR PELÍCULA DE ALUMÍNO, INCLUSO TRANSPORTE VERTICAL. AF_06/2016</v>
          </cell>
          <cell r="C9504" t="str">
            <v>M2</v>
          </cell>
          <cell r="D9504">
            <v>5.94</v>
          </cell>
        </row>
        <row r="9505">
          <cell r="A9505">
            <v>94227</v>
          </cell>
          <cell r="B9505" t="str">
            <v>CALHA EM CHAPA DE AÇO GALVANIZADO NÚMERO 24, DESENVOLVIMENTO DE 33 CM, INCLUSO TRANSPORTE VERTICAL. AF_06/2016</v>
          </cell>
          <cell r="C9505" t="str">
            <v>M</v>
          </cell>
          <cell r="D9505">
            <v>40.299999999999997</v>
          </cell>
        </row>
        <row r="9506">
          <cell r="A9506">
            <v>94228</v>
          </cell>
          <cell r="B9506" t="str">
            <v>CALHA EM CHAPA DE AÇO GALVANIZADO NÚMERO 24, DESENVOLVIMENTO DE 50 CM, INCLUSO TRANSPORTE VERTICAL. AF_06/2016</v>
          </cell>
          <cell r="C9506" t="str">
            <v>M</v>
          </cell>
          <cell r="D9506">
            <v>62.11</v>
          </cell>
        </row>
        <row r="9507">
          <cell r="A9507">
            <v>94229</v>
          </cell>
          <cell r="B9507" t="str">
            <v>CALHA EM CHAPA DE AÇO GALVANIZADO NÚMERO 24, DESENVOLVIMENTO DE 100 CM, INCLUSO TRANSPORTE VERTICAL. AF_06/2016</v>
          </cell>
          <cell r="C9507" t="str">
            <v>M</v>
          </cell>
          <cell r="D9507">
            <v>122.09</v>
          </cell>
        </row>
        <row r="9508">
          <cell r="A9508">
            <v>94230</v>
          </cell>
          <cell r="B9508" t="str">
            <v>CALHA DE BEIRAL, SEMICIRCULAR DE PVC, DIAMETRO 125 MM, INCLUINDO CABECEIRAS, EMENDAS, BOCAIS, SUPORTES E VEDAÇÕES, EXCLUINDO CONDUTORES, INCLUSO TRANSPORTE VERTICAL. AF_06/2016</v>
          </cell>
          <cell r="C9508" t="str">
            <v>M</v>
          </cell>
          <cell r="D9508">
            <v>54.45</v>
          </cell>
        </row>
        <row r="9509">
          <cell r="A9509">
            <v>94231</v>
          </cell>
          <cell r="B9509" t="str">
            <v>RUFO EM CHAPA DE AÇO GALVANIZADO NÚMERO 24, CORTE DE 25 CM, INCLUSO TRANSPORTE VERTICAL. AF_06/2016</v>
          </cell>
          <cell r="C9509" t="str">
            <v>M</v>
          </cell>
          <cell r="D9509">
            <v>33.92</v>
          </cell>
        </row>
        <row r="9510">
          <cell r="A9510">
            <v>94232</v>
          </cell>
          <cell r="B9510" t="str">
            <v>AMARRAÇÃO DE TELHAS CERÂMICAS OU DE CONCRETO. AF_06/2016</v>
          </cell>
          <cell r="C9510" t="str">
            <v>UN</v>
          </cell>
          <cell r="D9510">
            <v>1.65</v>
          </cell>
        </row>
        <row r="9511">
          <cell r="A9511">
            <v>94263</v>
          </cell>
          <cell r="B9511" t="str">
            <v>GUIA (MEIO-FIO) CONCRETO, MOLDADA  IN LOCO  EM TRECHO RETO COM EXTRUSORA, 11,5 CM BASE X 22 CM ALTURA. AF_06/2016</v>
          </cell>
          <cell r="C9511" t="str">
            <v>M</v>
          </cell>
          <cell r="D9511">
            <v>21.28</v>
          </cell>
        </row>
        <row r="9512">
          <cell r="A9512">
            <v>94264</v>
          </cell>
          <cell r="B9512" t="str">
            <v>GUIA (MEIO-FIO) CONCRETO, MOLDADA  IN LOCO  EM TRECHO CURVO COM EXTRUSORA, 11,5 CM BASE X 22 CM ALTURA. AF_06/2016</v>
          </cell>
          <cell r="C9512" t="str">
            <v>M</v>
          </cell>
          <cell r="D9512">
            <v>23.66</v>
          </cell>
        </row>
        <row r="9513">
          <cell r="A9513">
            <v>94265</v>
          </cell>
          <cell r="B9513" t="str">
            <v>GUIA (MEIO-FIO) CONCRETO, MOLDADA  IN LOCO  EM TRECHO RETO COM EXTRUSORA, 14 CM BASE X 30 CM ALTURA. AF_06/2016</v>
          </cell>
          <cell r="C9513" t="str">
            <v>M</v>
          </cell>
          <cell r="D9513">
            <v>27.76</v>
          </cell>
        </row>
        <row r="9514">
          <cell r="A9514">
            <v>94266</v>
          </cell>
          <cell r="B9514" t="str">
            <v>GUIA (MEIO-FIO) CONCRETO, MOLDADA  IN LOCO  EM TRECHO CURVO COM EXTRUSORA, 14 CM BASE X 30 CM ALTURA. AF_06/2016</v>
          </cell>
          <cell r="C9514" t="str">
            <v>M</v>
          </cell>
          <cell r="D9514">
            <v>30.48</v>
          </cell>
        </row>
        <row r="9515">
          <cell r="A9515">
            <v>94267</v>
          </cell>
          <cell r="B9515" t="str">
            <v>GUIA (MEIO-FIO) E SARJETA CONJUGADOS DE CONCRETO, MOLDADA IN LOCO EM TRECHO RETO COM EXTRUSORA, GUIA 13 CM BASE X 22 CM ALTURA, SARJETA 30 CM BASE X 8,5 CM ALTURA. AF_06/2016</v>
          </cell>
          <cell r="C9515" t="str">
            <v>M</v>
          </cell>
          <cell r="D9515">
            <v>32.950000000000003</v>
          </cell>
        </row>
        <row r="9516">
          <cell r="A9516">
            <v>94268</v>
          </cell>
          <cell r="B9516" t="str">
            <v>GUIA (MEIO-FIO) E SARJETA CONJUGADOS DE CONCRETO, MOLDADA IN LOCO EM TRECHO CURVO COM EXTRUSORA, GUIA 12,5 CM BASE X 22 CM ALTURA, SARJETA 30 CM BASE X 8,5 CM ALTURA. AF_06/2016</v>
          </cell>
          <cell r="C9516" t="str">
            <v>M</v>
          </cell>
          <cell r="D9516">
            <v>35.94</v>
          </cell>
        </row>
        <row r="9517">
          <cell r="A9517">
            <v>94269</v>
          </cell>
          <cell r="B9517" t="str">
            <v>GUIA (MEIO-FIO) E SARJETA CONJUGADOS DE CONCRETO, MOLDADA IN LOCO EM TRECHO RETO COM EXTRUSORA, GUIA 13,5 CM BASE X 26 CM ALTURA, SARJETA 45 CM BASE X 11 CM ALTURA. AF_06/2016</v>
          </cell>
          <cell r="C9517" t="str">
            <v>M</v>
          </cell>
          <cell r="D9517">
            <v>46.82</v>
          </cell>
        </row>
        <row r="9518">
          <cell r="A9518">
            <v>94270</v>
          </cell>
          <cell r="B9518" t="str">
            <v>GUIA (MEIO-FIO) E SARJETA CONJUGADOS DE CONCRETO, MOLDADA IN LOCO EM TRECHO CURVO COM EXTRUSORA, GUIA 13,5 CM BASE X 26 CM ALTURA, SARJETA 45 CM BASE X 11 CM ALTURA. AF_06/2016</v>
          </cell>
          <cell r="C9518" t="str">
            <v>M</v>
          </cell>
          <cell r="D9518">
            <v>51.01</v>
          </cell>
        </row>
        <row r="9519">
          <cell r="A9519">
            <v>94271</v>
          </cell>
          <cell r="B9519" t="str">
            <v>GUIA (MEIO-FIO) E SARJETA CONJUGADOS DE CONCRETO, MOLDADA IN LOCO EM TRECHO RETO COM EXTRUSORA, GUIA 13,5 CM BASE X 30 CM ALTURA, SARJETA 50 CM BASE X 12,5 CM ALTURA. AF_06/2016</v>
          </cell>
          <cell r="C9519" t="str">
            <v>M</v>
          </cell>
          <cell r="D9519">
            <v>57.05</v>
          </cell>
        </row>
        <row r="9520">
          <cell r="A9520">
            <v>94272</v>
          </cell>
          <cell r="B9520" t="str">
            <v>GUIA (MEIO-FIO) E SARJETA CONJUGADOS DE CONCRETO, MOLDADA IN LOCO EM TRECHO CURVO COM EXTRUSORA, GUIA 13,5 CM BASE X 30 CM ALTURA, SARJETA 50 CM BASE X 12,5 CM ALTURA. AF_06/2016</v>
          </cell>
          <cell r="C9520" t="str">
            <v>M</v>
          </cell>
          <cell r="D9520">
            <v>62.62</v>
          </cell>
        </row>
        <row r="9521">
          <cell r="A9521">
            <v>94273</v>
          </cell>
          <cell r="B9521" t="str">
            <v>ASSENTAMENTO DE GUIA (MEIO-FIO) EM TRECHO RETO, CONFECCIONADA EM CONCRETO PRÉ-FABRICADO, DIMENSÕES 100X15X13X30 CM (COMPRIMENTO X BASE INFERIOR X BASE SUPERIOR X ALTURA), PARA VIAS URBANAS (USO VIÁRIO). AF_06/2016</v>
          </cell>
          <cell r="C9521" t="str">
            <v>M</v>
          </cell>
          <cell r="D9521">
            <v>34.18</v>
          </cell>
        </row>
        <row r="9522">
          <cell r="A9522">
            <v>94274</v>
          </cell>
          <cell r="B9522" t="str">
            <v>ASSENTAMENTO DE GUIA (MEIO-FIO) EM TRECHO CURVO, CONFECCIONADA EM CONCRETO PRÉ-FABRICADO, DIMENSÕES 100X15X13X30 CM (COMPRIMENTO X BASE INFERIOR X BASE SUPERIOR X ALTURA), PARA VIAS URBANAS (USO VIÁRIO). AF_06/2016</v>
          </cell>
          <cell r="C9522" t="str">
            <v>M</v>
          </cell>
          <cell r="D9522">
            <v>36.97</v>
          </cell>
        </row>
        <row r="9523">
          <cell r="A9523">
            <v>94275</v>
          </cell>
          <cell r="B9523" t="str">
            <v>ASSENTAMENTO DE GUIA (MEIO-FIO) EM TRECHO RETO, CONFECCIONADA EM CONCRETO PRÉ-FABRICADO, DIMENSÕES 100X15X13X20 CM (COMPRIMENTO X BASE INFERIOR X BASE SUPERIOR X ALTURA), PARA URBANIZAÇÃO INTERNA DE EMPREENDIMENTOS. AF_06/2016_P</v>
          </cell>
          <cell r="C9523" t="str">
            <v>M</v>
          </cell>
          <cell r="D9523">
            <v>32.71</v>
          </cell>
        </row>
        <row r="9524">
          <cell r="A9524">
            <v>94276</v>
          </cell>
          <cell r="B9524" t="str">
            <v>ASSENTAMENTO DE GUIA (MEIO-FIO) EM TRECHO CURVO, CONFECCIONADA EM CONCRETO PRÉ-FABRICADO, DIMENSÕES 100X15X13X20 CM (COMPRIMENTO X BASE INFERIOR X BASE SUPERIOR X ALTURA), PARA URBANIZAÇÃO INTERNA DE EMPREENDIMENTOS. AF_06/2016_P</v>
          </cell>
          <cell r="C9524" t="str">
            <v>M</v>
          </cell>
          <cell r="D9524">
            <v>35.5</v>
          </cell>
        </row>
        <row r="9525">
          <cell r="A9525">
            <v>94281</v>
          </cell>
          <cell r="B9525" t="str">
            <v>EXECUÇÃO DE SARJETA DE CONCRETO USINADO, MOLDADA  IN LOCO  EM TRECHO RETO, 30 CM BASE X 15 CM ALTURA. AF_06/2016</v>
          </cell>
          <cell r="C9525" t="str">
            <v>M</v>
          </cell>
          <cell r="D9525">
            <v>33.15</v>
          </cell>
        </row>
        <row r="9526">
          <cell r="A9526">
            <v>94282</v>
          </cell>
          <cell r="B9526" t="str">
            <v>EXECUÇÃO DE SARJETA DE CONCRETO USINADO, MOLDADA  IN LOCO  EM TRECHO CURVO, 30 CM BASE X 15 CM ALTURA. AF_06/2016</v>
          </cell>
          <cell r="C9526" t="str">
            <v>M</v>
          </cell>
          <cell r="D9526">
            <v>41.66</v>
          </cell>
        </row>
        <row r="9527">
          <cell r="A9527">
            <v>94283</v>
          </cell>
          <cell r="B9527" t="str">
            <v>EXECUÇÃO DE SARJETA DE CONCRETO USINADO, MOLDADA  IN LOCO  EM TRECHO RETO, 45 CM BASE X 15 CM ALTURA. AF_06/2016</v>
          </cell>
          <cell r="C9527" t="str">
            <v>M</v>
          </cell>
          <cell r="D9527">
            <v>42.8</v>
          </cell>
        </row>
        <row r="9528">
          <cell r="A9528">
            <v>94284</v>
          </cell>
          <cell r="B9528" t="str">
            <v>EXECUÇÃO DE SARJETA DE CONCRETO USINADO, MOLDADA  IN LOCO  EM TRECHO CURVO, 45 CM BASE X 15 CM ALTURA. AF_06/2016</v>
          </cell>
          <cell r="C9528" t="str">
            <v>M</v>
          </cell>
          <cell r="D9528">
            <v>51.31</v>
          </cell>
        </row>
        <row r="9529">
          <cell r="A9529">
            <v>94285</v>
          </cell>
          <cell r="B9529" t="str">
            <v>EXECUÇÃO DE SARJETA DE CONCRETO USINADO, MOLDADA  IN LOCO  EM TRECHO RETO, 60 CM BASE X 15 CM ALTURA. AF_06/2016</v>
          </cell>
          <cell r="C9529" t="str">
            <v>M</v>
          </cell>
          <cell r="D9529">
            <v>52.06</v>
          </cell>
        </row>
        <row r="9530">
          <cell r="A9530">
            <v>94286</v>
          </cell>
          <cell r="B9530" t="str">
            <v>EXECUÇÃO DE SARJETA DE CONCRETO USINADO, MOLDADA  IN LOCO  EM TRECHO CURVO, 60 CM BASE X 15 CM ALTURA. AF_06/2016</v>
          </cell>
          <cell r="C9530" t="str">
            <v>M</v>
          </cell>
          <cell r="D9530">
            <v>60.56</v>
          </cell>
        </row>
        <row r="9531">
          <cell r="A9531">
            <v>94287</v>
          </cell>
          <cell r="B9531" t="str">
            <v>EXECUÇÃO DE SARJETA DE CONCRETO USINADO, MOLDADA  IN LOCO  EM TRECHO RETO, 30 CM BASE X 10 CM ALTURA. AF_06/2016</v>
          </cell>
          <cell r="C9531" t="str">
            <v>M</v>
          </cell>
          <cell r="D9531">
            <v>26.11</v>
          </cell>
        </row>
        <row r="9532">
          <cell r="A9532">
            <v>94288</v>
          </cell>
          <cell r="B9532" t="str">
            <v>EXECUÇÃO DE SARJETA DE CONCRETO USINADO, MOLDADA  IN LOCO  EM TRECHO CURVO, 30 CM BASE X 10 CM ALTURA. AF_06/2016</v>
          </cell>
          <cell r="C9532" t="str">
            <v>M</v>
          </cell>
          <cell r="D9532">
            <v>33.549999999999997</v>
          </cell>
        </row>
        <row r="9533">
          <cell r="A9533">
            <v>94289</v>
          </cell>
          <cell r="B9533" t="str">
            <v>EXECUÇÃO DE SARJETA DE CONCRETO USINADO, MOLDADA  IN LOCO  EM TRECHO RETO, 45 CM BASE X 10 CM ALTURA. AF_06/2016</v>
          </cell>
          <cell r="C9533" t="str">
            <v>M</v>
          </cell>
          <cell r="D9533">
            <v>33.06</v>
          </cell>
        </row>
        <row r="9534">
          <cell r="A9534">
            <v>94290</v>
          </cell>
          <cell r="B9534" t="str">
            <v>EXECUÇÃO DE SARJETA DE CONCRETO USINADO, MOLDADA  IN LOCO  EM TRECHO CURVO, 45 CM BASE X 10 CM ALTURA. AF_06/2016</v>
          </cell>
          <cell r="C9534" t="str">
            <v>M</v>
          </cell>
          <cell r="D9534">
            <v>40.5</v>
          </cell>
        </row>
        <row r="9535">
          <cell r="A9535">
            <v>94291</v>
          </cell>
          <cell r="B9535" t="str">
            <v>EXECUÇÃO DE SARJETA DE CONCRETO USINADO, MOLDADA  IN LOCO  EM TRECHO RETO, 60 CM BASE X 10 CM ALTURA. AF_06/2016</v>
          </cell>
          <cell r="C9535" t="str">
            <v>M</v>
          </cell>
          <cell r="D9535">
            <v>39.630000000000003</v>
          </cell>
        </row>
        <row r="9536">
          <cell r="A9536">
            <v>94292</v>
          </cell>
          <cell r="B9536" t="str">
            <v>EXECUÇÃO DE SARJETA DE CONCRETO USINADO, MOLDADA  IN LOCO  EM TRECHO CURVO, 60 CM BASE X 10 CM ALTURA. AF_06/2016</v>
          </cell>
          <cell r="C9536" t="str">
            <v>M</v>
          </cell>
          <cell r="D9536">
            <v>47.07</v>
          </cell>
        </row>
        <row r="9537">
          <cell r="A9537">
            <v>94293</v>
          </cell>
          <cell r="B9537" t="str">
            <v>EXECUÇÃO DE SARJETÃO DE CONCRETO USINADO, MOLDADA  IN LOCO  EM TRECHO RETO, 100 CM BASE X 20 CM ALTURA. AF_06/2016</v>
          </cell>
          <cell r="C9537" t="str">
            <v>M</v>
          </cell>
          <cell r="D9537">
            <v>101.32</v>
          </cell>
        </row>
        <row r="9538">
          <cell r="A9538">
            <v>94294</v>
          </cell>
          <cell r="B9538" t="str">
            <v>EXECUÇÃO DE ESCORAS DE CONCRETO PARA CONTENÇÃO DE GUIAS PRÉ-FABRICADAS. AF_06/2016</v>
          </cell>
          <cell r="C9538" t="str">
            <v>M</v>
          </cell>
          <cell r="D9538">
            <v>5.69</v>
          </cell>
        </row>
        <row r="9539">
          <cell r="A9539">
            <v>94295</v>
          </cell>
          <cell r="B9539" t="str">
            <v>MESTRE DE OBRAS COM ENCARGOS COMPLEMENTARES</v>
          </cell>
          <cell r="C9539" t="str">
            <v>MES</v>
          </cell>
          <cell r="D9539">
            <v>5139.03</v>
          </cell>
        </row>
        <row r="9540">
          <cell r="A9540">
            <v>94296</v>
          </cell>
          <cell r="B9540" t="str">
            <v>TOPOGRAFO COM ENCARGOS COMPLEMENTARES</v>
          </cell>
          <cell r="C9540" t="str">
            <v>MES</v>
          </cell>
          <cell r="D9540">
            <v>2849.23</v>
          </cell>
        </row>
        <row r="9541">
          <cell r="A9541">
            <v>94304</v>
          </cell>
          <cell r="B9541" t="str">
            <v>ATERRO MECANIZADO DE VALA COM ESCAVADEIRA HIDRÁULICA (CAPACIDADE DA CAÇAMBA: 0,8 M³ / POTÊNCIA: 111 HP), LARGURA DE 1,5 A 2,5 M, PROFUNDIDADE ATÉ 1,5 M, COM SOLO ARGILO-ARENOSO. AF_05/2016</v>
          </cell>
          <cell r="C9541" t="str">
            <v>M3</v>
          </cell>
          <cell r="D9541">
            <v>23.47</v>
          </cell>
        </row>
        <row r="9542">
          <cell r="A9542">
            <v>94305</v>
          </cell>
          <cell r="B9542" t="str">
            <v>ATERRO MECANIZADO DE VALA COM ESCAVADEIRA HIDRÁULICA (CAPACIDADE DA CAÇAMBA: 0,8 M³ / POTÊNCIA: 111 HP), LARGURA ATÉ 1,5 M, PROFUNDIDADE DE 1,5 A 3,0 M, COM SOLO ARGILO-ARENOSO. AF_05/2016</v>
          </cell>
          <cell r="C9542" t="str">
            <v>M3</v>
          </cell>
          <cell r="D9542">
            <v>21.16</v>
          </cell>
        </row>
        <row r="9543">
          <cell r="A9543">
            <v>94306</v>
          </cell>
          <cell r="B9543" t="str">
            <v>ATERRO MECANIZADO DE VALA COM ESCAVADEIRA HIDRÁULICA (CAPACIDADE DA CAÇAMBA: 0,8 M³ / POTÊNCIA: 111 HP), LARGURA DE 1,5 A 2,5 M, PROFUNDIDADE DE 1,5 A 3,0 M, COM SOLO ARGILO-ARENOSO. AF_05/2016</v>
          </cell>
          <cell r="C9543" t="str">
            <v>M3</v>
          </cell>
          <cell r="D9543">
            <v>18.239999999999998</v>
          </cell>
        </row>
        <row r="9544">
          <cell r="A9544">
            <v>94307</v>
          </cell>
          <cell r="B9544" t="str">
            <v>ATERRO MECANIZADO DE VALA COM ESCAVADEIRA HIDRÁULICA (CAPACIDADE DA CAÇAMBA: 0,8 M³ / POTÊNCIA: 111 HP), LARGURA ATÉ 1,5 M, PROFUNDIDADE DE 3,0 A 4,5 M, COM SOLO ARGILO-ARENOSO. AF_05/2016</v>
          </cell>
          <cell r="C9544" t="str">
            <v>M3</v>
          </cell>
          <cell r="D9544">
            <v>18.91</v>
          </cell>
        </row>
        <row r="9545">
          <cell r="A9545">
            <v>94308</v>
          </cell>
          <cell r="B9545" t="str">
            <v>ATERRO MECANIZADO DE VALA COM ESCAVADEIRA HIDRÁULICA (CAPACIDADE DA CAÇAMBA: 0,8 M³ / POTÊNCIA: 111 HP), LARGURA DE 1,5 A 2,5 M, PROFUNDIDADE DE 3,0 A 4,5 M, COM SOLO ARGILO-ARENOSO. AF_05/2016</v>
          </cell>
          <cell r="C9545" t="str">
            <v>M3</v>
          </cell>
          <cell r="D9545">
            <v>17.11</v>
          </cell>
        </row>
        <row r="9546">
          <cell r="A9546">
            <v>94309</v>
          </cell>
          <cell r="B9546" t="str">
            <v>ATERRO MECANIZADO DE VALA COM ESCAVADEIRA HIDRÁULICA (CAPACIDADE DA CAÇAMBA: 0,8 M³ / POTÊNCIA: 111 HP), LARGURA ATÉ 1,5 M, PROFUNDIDADE DE 4,5 A 6,0 M, COM SOLO ARGILO-ARENOSO. AF_05/2016</v>
          </cell>
          <cell r="C9546" t="str">
            <v>M3</v>
          </cell>
          <cell r="D9546">
            <v>17.93</v>
          </cell>
        </row>
        <row r="9547">
          <cell r="A9547">
            <v>94310</v>
          </cell>
          <cell r="B9547" t="str">
            <v>ATERRO MECANIZADO DE VALA COM ESCAVADEIRA HIDRÁULICA (CAPACIDADE DA CAÇAMBA: 0,8 M³ / POTÊNCIA: 111 HP), LARGURA DE 1,5 A 2,5 M, PROFUNDIDADE DE 4,5 A 6,0 M, COM SOLO ARGILO-ARENOSO. AF_05/2016</v>
          </cell>
          <cell r="C9547" t="str">
            <v>M3</v>
          </cell>
          <cell r="D9547">
            <v>16.52</v>
          </cell>
        </row>
        <row r="9548">
          <cell r="A9548">
            <v>94315</v>
          </cell>
          <cell r="B9548" t="str">
            <v>ATERRO MECANIZADO DE VALA COM RETROESCAVADEIRA (CAPACIDADE DA CAÇAMBA DA RETRO: 0,26 M³ / POTÊNCIA: 88 HP), LARGURA ATÉ 0,8 M, PROFUNDIDADE ATÉ 1,5 M, COM SOLO ARGILO-ARENOSO. AF_05/2016</v>
          </cell>
          <cell r="C9548" t="str">
            <v>M3</v>
          </cell>
          <cell r="D9548">
            <v>27.93</v>
          </cell>
        </row>
        <row r="9549">
          <cell r="A9549">
            <v>94316</v>
          </cell>
          <cell r="B9549" t="str">
            <v>ATERRO MECANIZADO DE VALA COM RETROESCAVADEIRA (CAPACIDADE DA CAÇAMBA DA RETRO: 0,26 M³ / POTÊNCIA: 88 HP), LARGURA DE 0,8 A 1,5 M, PROFUNDIDADE ATÉ 1,5 M, COM SOLO ARGILO-ARENOSO. AF_05/2016</v>
          </cell>
          <cell r="C9549" t="str">
            <v>M3</v>
          </cell>
          <cell r="D9549">
            <v>22.59</v>
          </cell>
        </row>
        <row r="9550">
          <cell r="A9550">
            <v>94317</v>
          </cell>
          <cell r="B9550" t="str">
            <v>ATERRO MECANIZADO DE VALA COM RETROESCAVADEIRA (CAPACIDADE DA CAÇAMBA DA RETRO: 0,26 M³ / POTÊNCIA: 88 HP), LARGURA ATÉ 0,8 M, PROFUNDIDADE DE 1,5 A 3,0 M, COM SOLO ARGILO-ARENOSO. AF_05/2016</v>
          </cell>
          <cell r="C9550" t="str">
            <v>M3</v>
          </cell>
          <cell r="D9550">
            <v>20.25</v>
          </cell>
        </row>
        <row r="9551">
          <cell r="A9551">
            <v>94318</v>
          </cell>
          <cell r="B9551" t="str">
            <v>ATERRO MECANIZADO DE VALA COM RETROESCAVADEIRA (CAPACIDADE DA CAÇAMBA DA RETRO: 0,26 M³ / POTÊNCIA: 88 HP), LARGURA DE 0,8 A 1,5 M, PROFUNDIDADE DE 1,5 A 3,0 M, COM SOLO ARGILO-ARENOSO. AF_05/2016</v>
          </cell>
          <cell r="C9551" t="str">
            <v>M3</v>
          </cell>
          <cell r="D9551">
            <v>17.22</v>
          </cell>
        </row>
        <row r="9552">
          <cell r="A9552">
            <v>94319</v>
          </cell>
          <cell r="B9552" t="str">
            <v>ATERRO MANUAL DE VALAS COM SOLO ARGILO-ARENOSO E COMPACTAÇÃO MECANIZADA. AF_05/2016</v>
          </cell>
          <cell r="C9552" t="str">
            <v>M3</v>
          </cell>
          <cell r="D9552">
            <v>30.69</v>
          </cell>
        </row>
        <row r="9553">
          <cell r="A9553">
            <v>94327</v>
          </cell>
          <cell r="B9553" t="str">
            <v>ATERRO MECANIZADO DE VALA COM ESCAVADEIRA HIDRÁULICA (CAPACIDADE DA CAÇAMBA: 0,8 M³ / POTÊNCIA: 111 HP), LARGURA DE 1,5 A 2,5 M, PROFUNDIDADE ATÉ 1,5 M, COM AREIA PARA ATERRO. AF_05/2016</v>
          </cell>
          <cell r="C9553" t="str">
            <v>M3</v>
          </cell>
          <cell r="D9553">
            <v>66.19</v>
          </cell>
        </row>
        <row r="9554">
          <cell r="A9554">
            <v>94328</v>
          </cell>
          <cell r="B9554" t="str">
            <v>ATERRO MECANIZADO DE VALA COM ESCAVADEIRA HIDRÁULICA (CAPACIDADE DA CAÇAMBA: 0,8 M³ / POTÊNCIA: 111 HP), LARGURA ATÉ 1,5 M, PROFUNDIDADE DE 1,5 A 3,0 M, COM AREIA PARA ATERRO. AF_05/2016</v>
          </cell>
          <cell r="C9554" t="str">
            <v>M3</v>
          </cell>
          <cell r="D9554">
            <v>63.88</v>
          </cell>
        </row>
        <row r="9555">
          <cell r="A9555">
            <v>94329</v>
          </cell>
          <cell r="B9555" t="str">
            <v>ATERRO MECANIZADO DE VALA COM ESCAVADEIRA HIDRÁULICA (CAPACIDADE DA CAÇAMBA: 0,8 M³ / POTÊNCIA: 111 HP), LARGURA DE 1,5 A 2,5 M, PROFUNDIDADE DE 1,5 A 3,0 M, COM AREIA PARA ATERRO. AF_05/2016</v>
          </cell>
          <cell r="C9555" t="str">
            <v>M3</v>
          </cell>
          <cell r="D9555">
            <v>60.96</v>
          </cell>
        </row>
        <row r="9556">
          <cell r="A9556">
            <v>94330</v>
          </cell>
          <cell r="B9556" t="str">
            <v>ATERRO MECANIZADO DE VALA COM ESCAVADEIRA HIDRÁULICA (CAPACIDADE DA CAÇAMBA: 0,8 M³ / POTÊNCIA: 111 HP), LARGURA ATÉ 1,5 M, PROFUNDIDADE DE 3,0 A 4,5 M, COM AREIA PARA ATERRO. AF_05/2016</v>
          </cell>
          <cell r="C9556" t="str">
            <v>M3</v>
          </cell>
          <cell r="D9556">
            <v>61.63</v>
          </cell>
        </row>
        <row r="9557">
          <cell r="A9557">
            <v>94331</v>
          </cell>
          <cell r="B9557" t="str">
            <v>ATERRO MECANIZADO DE VALA COM ESCAVADEIRA HIDRÁULICA (CAPACIDADE DA CAÇAMBA: 0,8 M³ / POTÊNCIA: 111 HP), LARGURA DE 1,5 A 2,5 M, PROFUNDIDADE DE 3,0 A 4,5 M, COM AREIA PARA ATERRO. AF_05/2016</v>
          </cell>
          <cell r="C9557" t="str">
            <v>M3</v>
          </cell>
          <cell r="D9557">
            <v>59.83</v>
          </cell>
        </row>
        <row r="9558">
          <cell r="A9558">
            <v>94332</v>
          </cell>
          <cell r="B9558" t="str">
            <v>ATERRO MECANIZADO DE VALA COM ESCAVADEIRA HIDRÁULICA (CAPACIDADE DA CAÇAMBA: 0,8 M³ / POTÊNCIA: 111 HP), LARGURA ATÉ 1,5 M, PROFUNDIDADE DE 4,5 A 6,0 M, COM AREIA PARA ATERRO. AF_05/2016</v>
          </cell>
          <cell r="C9558" t="str">
            <v>M3</v>
          </cell>
          <cell r="D9558">
            <v>60.65</v>
          </cell>
        </row>
        <row r="9559">
          <cell r="A9559">
            <v>94333</v>
          </cell>
          <cell r="B9559" t="str">
            <v>ATERRO MECANIZADO DE VALA COM ESCAVADEIRA HIDRÁULICA (CAPACIDADE DA CAÇAMBA: 0,8 M³ / POTÊNCIA: 111 HP), LARGURA DE 1,5 A 2,5 M, PROFUNDIDADE DE 4,5 A 6,0 M, COM AREIA PARA ATERRO. AF_05/2016</v>
          </cell>
          <cell r="C9559" t="str">
            <v>M3</v>
          </cell>
          <cell r="D9559">
            <v>59.24</v>
          </cell>
        </row>
        <row r="9560">
          <cell r="A9560">
            <v>94338</v>
          </cell>
          <cell r="B9560" t="str">
            <v>ATERRO MECANIZADO DE VALA COM RETROESCAVADEIRA (CAPACIDADE DA CAÇAMBA DA RETRO: 0,26 M³ / POTÊNCIA: 88 HP), LARGURA ATÉ 0,8 M, PROFUNDIDADE ATÉ 1,5 M, COM AREIA PARA ATERRO. AF_05/2016</v>
          </cell>
          <cell r="C9560" t="str">
            <v>M3</v>
          </cell>
          <cell r="D9560">
            <v>70.650000000000006</v>
          </cell>
        </row>
        <row r="9561">
          <cell r="A9561">
            <v>94339</v>
          </cell>
          <cell r="B9561" t="str">
            <v>ATERRO MECANIZADO DE VALA COM RETROESCAVADEIRA (CAPACIDADE DA CAÇAMBA DA RETRO: 0,26 M³ / POTÊNCIA: 88 HP), LARGURA DE 0,8 A 1,5 M, PROFUNDIDADE ATÉ 1,5 M, COM AREIA PARA ATERRO. AF_05/2016</v>
          </cell>
          <cell r="C9561" t="str">
            <v>M3</v>
          </cell>
          <cell r="D9561">
            <v>65.31</v>
          </cell>
        </row>
        <row r="9562">
          <cell r="A9562">
            <v>94340</v>
          </cell>
          <cell r="B9562" t="str">
            <v>ATERRO MECANIZADO DE VALA COM RETROESCAVADEIRA (CAPACIDADE DA CAÇAMBA DA RETRO: 0,26 M³ / POTÊNCIA: 88 HP), LARGURA ATÉ 0,8 M, PROFUNDIDADE DE 1,5 A 3,0 M, COM AREIA PARA ATERRO. AF_05/2016</v>
          </cell>
          <cell r="C9562" t="str">
            <v>M3</v>
          </cell>
          <cell r="D9562">
            <v>62.97</v>
          </cell>
        </row>
        <row r="9563">
          <cell r="A9563">
            <v>94341</v>
          </cell>
          <cell r="B9563" t="str">
            <v>ATERRO MECANIZADO DE VALA COM RETROESCAVADEIRA (CAPACIDADE DA CAÇAMBA DA RETRO: 0,26 M³ / POTÊNCIA: 88 HP), LARGURA DE 0,8 A 1,5 M, PROFUNDIDADE DE 1,5 A 3,0 M, COM AREIA PARA ATERRO. AF_05/2016</v>
          </cell>
          <cell r="C9563" t="str">
            <v>M3</v>
          </cell>
          <cell r="D9563">
            <v>59.94</v>
          </cell>
        </row>
        <row r="9564">
          <cell r="A9564">
            <v>94342</v>
          </cell>
          <cell r="B9564" t="str">
            <v>ATERRO MANUAL DE VALAS COM AREIA PARA ATERRO E COMPACTAÇÃO MECANIZADA. AF_05/2016</v>
          </cell>
          <cell r="C9564" t="str">
            <v>M3</v>
          </cell>
          <cell r="D9564">
            <v>73.41</v>
          </cell>
        </row>
        <row r="9565">
          <cell r="A9565">
            <v>94438</v>
          </cell>
          <cell r="B9565" t="str">
            <v>(COMPOSIÇÃO REPRESENTATIVA) DO SERVIÇO DE CONTRAPISO EM ARGAMASSA TRAÇO 1:4 (CIM E AREIA), EM BETONEIRA 400 L, ESPESSURA 3 CM ÁREAS SECAS E 3 CM ÁREAS MOLHADAS, PARA EDIFICAÇÃO HABITACIONAL UNIFAMILIAR (CASA) E EDIFICAÇÃO PÚBLICA PADRÃO. AF_11/2014</v>
          </cell>
          <cell r="C9565" t="str">
            <v>M2</v>
          </cell>
          <cell r="D9565">
            <v>30.73</v>
          </cell>
        </row>
        <row r="9566">
          <cell r="A9566">
            <v>94439</v>
          </cell>
          <cell r="B956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66" t="str">
            <v>M2</v>
          </cell>
          <cell r="D9566">
            <v>34.35</v>
          </cell>
        </row>
        <row r="9567">
          <cell r="A9567">
            <v>94440</v>
          </cell>
          <cell r="B9567" t="str">
            <v>TELHAMENTO COM TELHA CERÂMICA DE ENCAIXE, TIPO FRANCESA, COM ATÉ 2 ÁGUAS, INCLUSO TRANSPORTE VERTICAL. AF_06/2016</v>
          </cell>
          <cell r="C9567" t="str">
            <v>M2</v>
          </cell>
          <cell r="D9567">
            <v>59.58</v>
          </cell>
        </row>
        <row r="9568">
          <cell r="A9568">
            <v>94441</v>
          </cell>
          <cell r="B9568" t="str">
            <v>TELHAMENTO COM TELHA CERÂMICA DE ENCAIXE, TIPO FRANCESA, COM MAIS DE 2 ÁGUAS, INCLUSO TRANSPORTE VERTICAL. AF_06/2016</v>
          </cell>
          <cell r="C9568" t="str">
            <v>M2</v>
          </cell>
          <cell r="D9568">
            <v>61.69</v>
          </cell>
        </row>
        <row r="9569">
          <cell r="A9569">
            <v>94442</v>
          </cell>
          <cell r="B9569" t="str">
            <v>TELHAMENTO COM TELHA CERÂMICA DE ENCAIXE, TIPO ROMANA, COM ATÉ 2 ÁGUAS, INCLUSO TRANSPORTE VERTICAL. AF_06/2016</v>
          </cell>
          <cell r="C9569" t="str">
            <v>M2</v>
          </cell>
          <cell r="D9569">
            <v>43.61</v>
          </cell>
        </row>
        <row r="9570">
          <cell r="A9570">
            <v>94443</v>
          </cell>
          <cell r="B9570" t="str">
            <v>TELHAMENTO COM TELHA CERÂMICA DE ENCAIXE, TIPO ROMANA, COM MAIS DE 2 ÁGUAS, INCLUSO TRANSPORTE VERTICAL. AF_06/2016</v>
          </cell>
          <cell r="C9570" t="str">
            <v>M2</v>
          </cell>
          <cell r="D9570">
            <v>45.72</v>
          </cell>
        </row>
        <row r="9571">
          <cell r="A9571">
            <v>94444</v>
          </cell>
          <cell r="B9571" t="str">
            <v>TELHAMENTO COM TELHA DE ENCAIXE, TIPO FRANCESA DE VIDRO, COM ATÉ 2 ÁGUAS, INCLUSO TRANSPORTE VERTICAL. AF_06/2016</v>
          </cell>
          <cell r="C9571" t="str">
            <v>M2</v>
          </cell>
          <cell r="D9571">
            <v>613.70000000000005</v>
          </cell>
        </row>
        <row r="9572">
          <cell r="A9572">
            <v>94445</v>
          </cell>
          <cell r="B9572" t="str">
            <v>TELHAMENTO COM TELHA CERÂMICA CAPA-CANAL, TIPO PLAN, COM ATÉ 2 ÁGUAS, INCLUSO TRANSPORTE VERTICAL. AF_06/2016</v>
          </cell>
          <cell r="C9572" t="str">
            <v>M2</v>
          </cell>
          <cell r="D9572">
            <v>56.01</v>
          </cell>
        </row>
        <row r="9573">
          <cell r="A9573">
            <v>94446</v>
          </cell>
          <cell r="B9573" t="str">
            <v>TELHAMENTO COM TELHA CERÂMICA CAPA-CANAL, TIPO PLAN, COM MAIS DE 2 ÁGUAS, INCLUSO TRANSPORTE VERTICAL. AF_06/2016</v>
          </cell>
          <cell r="C9573" t="str">
            <v>M2</v>
          </cell>
          <cell r="D9573">
            <v>59.6</v>
          </cell>
        </row>
        <row r="9574">
          <cell r="A9574">
            <v>94447</v>
          </cell>
          <cell r="B9574" t="str">
            <v>TELHAMENTO COM TELHA CERÂMICA CAPA-CANAL, TIPO PAULISTA, COM ATÉ 2 ÁGUAS, INCLUSO TRANSPORTE VERTICAL. AF_06/2016</v>
          </cell>
          <cell r="C9574" t="str">
            <v>M2</v>
          </cell>
          <cell r="D9574">
            <v>58.48</v>
          </cell>
        </row>
        <row r="9575">
          <cell r="A9575">
            <v>94448</v>
          </cell>
          <cell r="B9575" t="str">
            <v>TELHAMENTO COM TELHA CERÂMICA CAPA-CANAL, TIPO PAULISTA, COM MAIS DE 2 ÁGUAS, INCLUSO TRANSPORTE VERTICAL. AF_06/2016</v>
          </cell>
          <cell r="C9575" t="str">
            <v>M2</v>
          </cell>
          <cell r="D9575">
            <v>62.07</v>
          </cell>
        </row>
        <row r="9576">
          <cell r="A9576">
            <v>94449</v>
          </cell>
          <cell r="B9576" t="str">
            <v>TELHAMENTO COM TELHA ONDULADA DE FIBRA DE VIDRO E = 0,6 MM, PARA TELHADO COM INCLINAÇÃO MAIOR QUE 10°, COM ATÉ 2 ÁGUAS, INCLUSO IÇAMENTO. AF_06/2016</v>
          </cell>
          <cell r="C9576" t="str">
            <v>M2</v>
          </cell>
          <cell r="D9576">
            <v>38.729999999999997</v>
          </cell>
        </row>
        <row r="9577">
          <cell r="A9577">
            <v>94450</v>
          </cell>
          <cell r="B9577" t="str">
            <v>RUFO EM FIBROCIMENTO PARA TELHA ONDULADA E = 6 MM, ABA DE 26 CM, INCLUSO TRANSPORTE VERTICAL. AF_06/2016</v>
          </cell>
          <cell r="C9577" t="str">
            <v>M</v>
          </cell>
          <cell r="D9577">
            <v>44.45</v>
          </cell>
        </row>
        <row r="9578">
          <cell r="A9578">
            <v>94451</v>
          </cell>
          <cell r="B9578" t="str">
            <v>CUMEEIRA PARA TELHA DE FIBROCIMENTO ESTRUTURAL E = 6 MM, INCLUSO ACESSÓRIOS DE FIXAÇÃO E IÇAMENTO. AF_06/2016</v>
          </cell>
          <cell r="C9578" t="str">
            <v>M</v>
          </cell>
          <cell r="D9578">
            <v>91.46</v>
          </cell>
        </row>
        <row r="9579">
          <cell r="A9579">
            <v>94462</v>
          </cell>
          <cell r="B9579" t="str">
            <v>TUBO DE AÇO GALVANIZADO COM COSTURA, CLASSE MÉDIA, DN 50 (2), CONEXÃO ROSQUEADA, INSTALADO EM RESERVAÇÃO DE ÁGUA DE EDIFICAÇÃO QUE POSSUA RESERVATÓRIO DE FIBRA/FIBROCIMENTO  FORNECIMENTO E INSTALAÇÃO. AF_06/2016</v>
          </cell>
          <cell r="C9579" t="str">
            <v>M</v>
          </cell>
          <cell r="D9579">
            <v>54.54</v>
          </cell>
        </row>
        <row r="9580">
          <cell r="A9580">
            <v>94463</v>
          </cell>
          <cell r="B9580" t="str">
            <v>TUBO DE AÇO GALVANIZADO COM COSTURA, CLASSE MÉDIA, DN 65 (2 1/2), CONEXÃO ROSQUEADA, INSTALADO EM RESERVAÇÃO DE ÁGUA DE EDIFICAÇÃO QUE POSSUA RESERVATÓRIO DE FIBRA/FIBROCIMENTO  FORNECIMENTO E INSTALAÇÃO. AF_06/2016</v>
          </cell>
          <cell r="C9580" t="str">
            <v>M</v>
          </cell>
          <cell r="D9580">
            <v>63.19</v>
          </cell>
        </row>
        <row r="9581">
          <cell r="A9581">
            <v>94464</v>
          </cell>
          <cell r="B9581" t="str">
            <v>TUBO DE AÇO GALVANIZADO COM COSTURA, CLASSE MÉDIA, DN 80 (3), CONEXÃO ROSQUEADA, INSTALADO EM RESERVAÇÃO DE ÁGUA DE EDIFICAÇÃO QUE POSSUA RESERVATÓRIO DE FIBRA/FIBROCIMENTO  FORNECIMENTO E INSTALAÇÃO. AF_06/2016</v>
          </cell>
          <cell r="C9581" t="str">
            <v>M</v>
          </cell>
          <cell r="D9581">
            <v>88.3</v>
          </cell>
        </row>
        <row r="9582">
          <cell r="A9582">
            <v>94465</v>
          </cell>
          <cell r="B9582" t="str">
            <v>LUVA, EM FERRO GALVANIZADO, CONEXÃO ROSQUEADA, DN 50 (2), INSTALADO EM RESERVAÇÃO DE ÁGUA DE EDIFICAÇÃO QUE POSSUA RESERVATÓRIO DE FIBRA/FIBROCIMENTO  FORNECIMENTO E INSTALAÇÃO. AF_06/2016</v>
          </cell>
          <cell r="C9582" t="str">
            <v>UN</v>
          </cell>
          <cell r="D9582">
            <v>29.28</v>
          </cell>
        </row>
        <row r="9583">
          <cell r="A9583">
            <v>94466</v>
          </cell>
          <cell r="B9583" t="str">
            <v>NIPLE, EM FERRO GALVANIZADO, CONEXÃO ROSQUEADA, DN 50 (2), INSTALADO EM RESERVAÇÃO DE ÁGUA DE EDIFICAÇÃO QUE POSSUA RESERVATÓRIO DE FIBRA/FIBROCIMENTO  FORNECIMENTO E INSTALAÇÃO. AF_06/2016</v>
          </cell>
          <cell r="C9583" t="str">
            <v>UN</v>
          </cell>
          <cell r="D9583">
            <v>29.29</v>
          </cell>
        </row>
        <row r="9584">
          <cell r="A9584">
            <v>94467</v>
          </cell>
          <cell r="B9584" t="str">
            <v>LUVA, EM FERRO GALVANIZADO, CONEXÃO ROSQUEADA, DN 65 (2 1/2), INSTALADO EM RESERVAÇÃO DE ÁGUA DE EDIFICAÇÃO QUE POSSUA RESERVATÓRIO DE FIBRA/FIBROCIMENTO  FORNECIMENTO E INSTALAÇÃO. AF_06/2016</v>
          </cell>
          <cell r="C9584" t="str">
            <v>UN</v>
          </cell>
          <cell r="D9584">
            <v>43.92</v>
          </cell>
        </row>
        <row r="9585">
          <cell r="A9585">
            <v>94468</v>
          </cell>
          <cell r="B9585" t="str">
            <v>NIPLE, EM FERRO GALVANIZADO, CONEXÃO ROSQUEADA, DN 65 (2 1/2), INSTALADO EM RESERVAÇÃO DE ÁGUA DE EDIFICAÇÃO QUE POSSUA RESERVATÓRIO DE FIBRA/FIBROCIMENTO  FORNECIMENTO E INSTALAÇÃO. AF_06/2016</v>
          </cell>
          <cell r="C9585" t="str">
            <v>UN</v>
          </cell>
          <cell r="D9585">
            <v>38.72</v>
          </cell>
        </row>
        <row r="9586">
          <cell r="A9586">
            <v>94469</v>
          </cell>
          <cell r="B9586" t="str">
            <v>LUVA, EM FERRO GALVANIZADO, CONEXÃO ROSQUEADA, DN 80 (3), INSTALADO EM RESERVAÇÃO DE ÁGUA DE EDIFICAÇÃO QUE POSSUA RESERVATÓRIO DE FIBRA/FIBROCIMENTO  FORNECIMENTO E INSTALAÇÃO. AF_06/2016</v>
          </cell>
          <cell r="C9586" t="str">
            <v>UN</v>
          </cell>
          <cell r="D9586">
            <v>63.31</v>
          </cell>
        </row>
        <row r="9587">
          <cell r="A9587">
            <v>94470</v>
          </cell>
          <cell r="B9587" t="str">
            <v>NIPLE, EM FERRO GALVANIZADO, CONEXÃO ROSQUEADA, DN 80 (3), INSTALADO EM RESERVAÇÃO DE ÁGUA DE EDIFICAÇÃO QUE POSSUA RESERVATÓRIO DE FIBRA/FIBROCIMENTO  FORNECIMENTO E INSTALAÇÃO. AF_06/2016</v>
          </cell>
          <cell r="C9587" t="str">
            <v>UN</v>
          </cell>
          <cell r="D9587">
            <v>58.69</v>
          </cell>
        </row>
        <row r="9588">
          <cell r="A9588">
            <v>94471</v>
          </cell>
          <cell r="B9588" t="str">
            <v>COTOVELO 90 GRAUS, EM FERRO GALVANIZADO, CONEXÃO ROSQUEADA, DN 50 (2), INSTALADO EM RESERVAÇÃO DE ÁGUA DE EDIFICAÇÃO QUE POSSUA RESERVATÓRIO DE FIBRA/FIBROCIMENTO  FORNECIMENTO E INSTALAÇÃO. AF_06/2016</v>
          </cell>
          <cell r="C9588" t="str">
            <v>UN</v>
          </cell>
          <cell r="D9588">
            <v>42.35</v>
          </cell>
        </row>
        <row r="9589">
          <cell r="A9589">
            <v>94472</v>
          </cell>
          <cell r="B9589" t="str">
            <v>COTOVELO 45 GRAUS, EM FERRO GALVANIZADO, CONEXÃO ROSQUEADA, DN 50 (2), INSTALADO EM RESERVAÇÃO DE ÁGUA DE EDIFICAÇÃO QUE POSSUA RESERVATÓRIO DE FIBRA/FIBROCIMENTO  FORNECIMENTO E INSTALAÇÃO. AF_06/2016</v>
          </cell>
          <cell r="C9589" t="str">
            <v>UN</v>
          </cell>
          <cell r="D9589">
            <v>43.51</v>
          </cell>
        </row>
        <row r="9590">
          <cell r="A9590">
            <v>94473</v>
          </cell>
          <cell r="B9590" t="str">
            <v>COTOVELO 90 GRAUS, EM FERRO GALVANIZADO, CONEXÃO ROSQUEADA, DN 65 (2 1/2), INSTALADO EM RESERVAÇÃO DE ÁGUA DE EDIFICAÇÃO QUE POSSUA RESERVATÓRIO DE FIBRA/FIBROCIMENTO  FORNECIMENTO E INSTALAÇÃO. AF_06/2016</v>
          </cell>
          <cell r="C9590" t="str">
            <v>UN</v>
          </cell>
          <cell r="D9590">
            <v>63.04</v>
          </cell>
        </row>
        <row r="9591">
          <cell r="A9591">
            <v>94474</v>
          </cell>
          <cell r="B9591" t="str">
            <v>COTOVELO 45 GRAUS, EM FERRO GALVANIZADO, CONEXÃO ROSQUEADA, DN 65 (2 1/2), INSTALADO EM RESERVAÇÃO DE ÁGUA DE EDIFICAÇÃO QUE POSSUA RESERVATÓRIO DE FIBRA/FIBROCIMENTO  FORNECIMENTO E INSTALAÇÃO. AF_06/2016</v>
          </cell>
          <cell r="C9591" t="str">
            <v>UN</v>
          </cell>
          <cell r="D9591">
            <v>68.12</v>
          </cell>
        </row>
        <row r="9592">
          <cell r="A9592">
            <v>94475</v>
          </cell>
          <cell r="B9592" t="str">
            <v>COTOVELO 90 GRAUS, EM FERRO GALVANIZADO, CONEXÃO ROSQUEADA, DN 80 (3), INSTALADO EM RESERVAÇÃO DE ÁGUA DE EDIFICAÇÃO QUE POSSUA RESERVATÓRIO DE FIBRA/FIBROCIMENTO  FORNECIMENTO E INSTALAÇÃO. AF_06/2016</v>
          </cell>
          <cell r="C9592" t="str">
            <v>UN</v>
          </cell>
          <cell r="D9592">
            <v>86.18</v>
          </cell>
        </row>
        <row r="9593">
          <cell r="A9593">
            <v>94476</v>
          </cell>
          <cell r="B9593" t="str">
            <v>COTOVELO 45 GRAUS, EM FERRO GALVANIZADO, CONEXÃO ROSQUEADA, DN 80 (3), INSTALADO EM RESERVAÇÃO DE ÁGUA DE EDIFICAÇÃO QUE POSSUA RESERVATÓRIO DE FIBRA/FIBROCIMENTO  FORNECIMENTO E INSTALAÇÃO. AF_06/2016</v>
          </cell>
          <cell r="C9593" t="str">
            <v>UN</v>
          </cell>
          <cell r="D9593">
            <v>95.98</v>
          </cell>
        </row>
        <row r="9594">
          <cell r="A9594">
            <v>94477</v>
          </cell>
          <cell r="B9594" t="str">
            <v>TÊ, EM FERRO GALVANIZADO, CONEXÃO ROSQUEADA, DN 50 (2), INSTALADO EM RESERVAÇÃO DE ÁGUA DE EDIFICAÇÃO QUE POSSUA RESERVATÓRIO DE FIBRA/FIBROCIMENTO  FORNECIMENTO E INSTALAÇÃO. AF_06/2016</v>
          </cell>
          <cell r="C9594" t="str">
            <v>UN</v>
          </cell>
          <cell r="D9594">
            <v>56.38</v>
          </cell>
        </row>
        <row r="9595">
          <cell r="A9595">
            <v>94478</v>
          </cell>
          <cell r="B9595" t="str">
            <v>TÊ, EM FERRO GALVANIZADO, CONEXÃO ROSQUEADA, DN 65 (2 1/2), INSTALADO EM RESERVAÇÃO DE ÁGUA DE EDIFICAÇÃO QUE POSSUA RESERVATÓRIO DE FIBRA/FIBROCIMENTO  FORNECIMENTO E INSTALAÇÃO. AF_06/2016</v>
          </cell>
          <cell r="C9595" t="str">
            <v>UN</v>
          </cell>
          <cell r="D9595">
            <v>86.54</v>
          </cell>
        </row>
        <row r="9596">
          <cell r="A9596">
            <v>94479</v>
          </cell>
          <cell r="B9596" t="str">
            <v>TÊ, EM FERRO GALVANIZADO, CONEXÃO ROSQUEADA, DN 80 (3), INSTALADO EM RESERVAÇÃO DE ÁGUA DE EDIFICAÇÃO QUE POSSUA RESERVATÓRIO DE FIBRA/FIBROCIMENTO  FORNECIMENTO E INSTALAÇÃO. AF_06/2016</v>
          </cell>
          <cell r="C9596" t="str">
            <v>UN</v>
          </cell>
          <cell r="D9596">
            <v>113.89</v>
          </cell>
        </row>
        <row r="9597">
          <cell r="A9597">
            <v>94480</v>
          </cell>
          <cell r="B9597" t="str">
            <v>CONJUNTO HIDRÁULICO PARA INSTALAÇÃO DE BOMBA EM AÇO ROSCÁVEL, DN SUCÇÃO 65 (2½) E DN RECALQUE 50 (2), PARA EDIFICAÇÃO ENTRE 12 E 18 PAVIMENTOS  FORNECIMENTO E INSTALAÇÃO. AF_06/2016</v>
          </cell>
          <cell r="C9597" t="str">
            <v>UN</v>
          </cell>
          <cell r="D9597">
            <v>1546.56</v>
          </cell>
        </row>
        <row r="9598">
          <cell r="A9598">
            <v>94481</v>
          </cell>
          <cell r="B9598" t="str">
            <v>CONJUNTO HIDRÁULICO PARA INSTALAÇÃO DE BOMBA EM AÇO ROSCÁVEL, DN SUCÇÃO 50 (2) E DN RECALQUE 40 (1 1/2), PARA EDIFICAÇÃO ENTRE 8 E 12 PAVIMENTOS  FORNECIMENTO E INSTALAÇÃO. AF_06/2016</v>
          </cell>
          <cell r="C9598" t="str">
            <v>UN</v>
          </cell>
          <cell r="D9598">
            <v>1111.21</v>
          </cell>
        </row>
        <row r="9599">
          <cell r="A9599">
            <v>94482</v>
          </cell>
          <cell r="B9599" t="str">
            <v>CONJUNTO HIDRÁULICO PARA INSTALAÇÃO DE BOMBA EM AÇO ROSCÁVEL, DN SUCÇÃO 40 (1 1/2) E DN RECALQUE 32 (1 1/4), PARA EDIFICAÇÃO ENTRE 4 E 8 PAVIMENTOS  FORNECIMENTO E INSTALAÇÃO. AF_06/2016</v>
          </cell>
          <cell r="C9599" t="str">
            <v>UN</v>
          </cell>
          <cell r="D9599">
            <v>892.57</v>
          </cell>
        </row>
        <row r="9600">
          <cell r="A9600">
            <v>94483</v>
          </cell>
          <cell r="B9600" t="str">
            <v>CONJUNTO HIDRÁULICO PARA INSTALAÇÃO DE BOMBA EM AÇO ROSCÁVEL, DN SUCÇÃO 32 (1 1/4) E DN RECALQUE 25 (1), PARA EDIFICAÇÃO ATÉ 4 PAVIMENTOS  FORNECIMENTO E INSTALAÇÃO. AF_06/2016</v>
          </cell>
          <cell r="C9600" t="str">
            <v>UN</v>
          </cell>
          <cell r="D9600">
            <v>760.05</v>
          </cell>
        </row>
        <row r="9601">
          <cell r="A9601">
            <v>94489</v>
          </cell>
          <cell r="B9601" t="str">
            <v>REGISTRO DE ESFERA, PVC, SOLDÁVEL, DN  25 MM, INSTALADO EM RESERVAÇÃO DE ÁGUA DE EDIFICAÇÃO QUE POSSUA RESERVATÓRIO DE FIBRA/FIBROCIMENTO   FORNECIMENTO E INSTALAÇÃO. AF_06/2016</v>
          </cell>
          <cell r="C9601" t="str">
            <v>UN</v>
          </cell>
          <cell r="D9601">
            <v>18.23</v>
          </cell>
        </row>
        <row r="9602">
          <cell r="A9602">
            <v>94490</v>
          </cell>
          <cell r="B9602" t="str">
            <v>REGISTRO DE ESFERA, PVC, SOLDÁVEL, DN  32 MM, INSTALADO EM RESERVAÇÃO DE ÁGUA DE EDIFICAÇÃO QUE POSSUA RESERVATÓRIO DE FIBRA/FIBROCIMENTO   FORNECIMENTO E INSTALAÇÃO. AF_06/2016</v>
          </cell>
          <cell r="C9602" t="str">
            <v>UN</v>
          </cell>
          <cell r="D9602">
            <v>30.52</v>
          </cell>
        </row>
        <row r="9603">
          <cell r="A9603">
            <v>94491</v>
          </cell>
          <cell r="B9603" t="str">
            <v>REGISTRO DE ESFERA, PVC, SOLDÁVEL, DN  40 MM, INSTALADO EM RESERVAÇÃO DE ÁGUA DE EDIFICAÇÃO QUE POSSUA RESERVATÓRIO DE FIBRA/FIBROCIMENTO   FORNECIMENTO E INSTALAÇÃO. AF_06/2016</v>
          </cell>
          <cell r="C9603" t="str">
            <v>UN</v>
          </cell>
          <cell r="D9603">
            <v>42.01</v>
          </cell>
        </row>
        <row r="9604">
          <cell r="A9604">
            <v>94492</v>
          </cell>
          <cell r="B9604" t="str">
            <v>REGISTRO DE ESFERA, PVC, SOLDÁVEL, DN  50 MM, INSTALADO EM RESERVAÇÃO DE ÁGUA DE EDIFICAÇÃO QUE POSSUA RESERVATÓRIO DE FIBRA/FIBROCIMENTO   FORNECIMENTO E INSTALAÇÃO. AF_06/2016</v>
          </cell>
          <cell r="C9604" t="str">
            <v>UN</v>
          </cell>
          <cell r="D9604">
            <v>43.06</v>
          </cell>
        </row>
        <row r="9605">
          <cell r="A9605">
            <v>94493</v>
          </cell>
          <cell r="B9605" t="str">
            <v>REGISTRO DE ESFERA, PVC, SOLDÁVEL, DN  60 MM, INSTALADO EM RESERVAÇÃO DE ÁGUA DE EDIFICAÇÃO QUE POSSUA RESERVATÓRIO DE FIBRA/FIBROCIMENTO   FORNECIMENTO E INSTALAÇÃO. AF_06/2016</v>
          </cell>
          <cell r="C9605" t="str">
            <v>UN</v>
          </cell>
          <cell r="D9605">
            <v>78.34</v>
          </cell>
        </row>
        <row r="9606">
          <cell r="A9606">
            <v>94494</v>
          </cell>
          <cell r="B9606" t="str">
            <v>REGISTRO DE GAVETA BRUTO, LATÃO, ROSCÁVEL, 3/4, INSTALADO EM RESERVAÇÃO DE ÁGUA DE EDIFICAÇÃO QUE POSSUA RESERVATÓRIO DE FIBRA/FIBROCIMENTO  FORNECIMENTO E INSTALAÇÃO. AF_06/2016</v>
          </cell>
          <cell r="C9606" t="str">
            <v>UN</v>
          </cell>
          <cell r="D9606">
            <v>40.96</v>
          </cell>
        </row>
        <row r="9607">
          <cell r="A9607">
            <v>94495</v>
          </cell>
          <cell r="B9607" t="str">
            <v>REGISTRO DE GAVETA BRUTO, LATÃO, ROSCÁVEL, 1, INSTALADO EM RESERVAÇÃO DE ÁGUA DE EDIFICAÇÃO QUE POSSUA RESERVATÓRIO DE FIBRA/FIBROCIMENTO  FORNECIMENTO E INSTALAÇÃO. AF_06/2016</v>
          </cell>
          <cell r="C9607" t="str">
            <v>UN</v>
          </cell>
          <cell r="D9607">
            <v>50.19</v>
          </cell>
        </row>
        <row r="9608">
          <cell r="A9608">
            <v>94496</v>
          </cell>
          <cell r="B9608" t="str">
            <v>REGISTRO DE GAVETA BRUTO, LATÃO, ROSCÁVEL, 1 1/4, INSTALADO EM RESERVAÇÃO DE ÁGUA DE EDIFICAÇÃO QUE POSSUA RESERVATÓRIO DE FIBRA/FIBROCIMENTO  FORNECIMENTO E INSTALAÇÃO. AF_06/2016</v>
          </cell>
          <cell r="C9608" t="str">
            <v>UN</v>
          </cell>
          <cell r="D9608">
            <v>59.89</v>
          </cell>
        </row>
        <row r="9609">
          <cell r="A9609">
            <v>94497</v>
          </cell>
          <cell r="B9609" t="str">
            <v>REGISTRO DE GAVETA BRUTO, LATÃO, ROSCÁVEL, 1 1/2, INSTALADO EM RESERVAÇÃO DE ÁGUA DE EDIFICAÇÃO QUE POSSUA RESERVATÓRIO DE FIBRA/FIBROCIMENTO  FORNECIMENTO E INSTALAÇÃO. AF_06/2016</v>
          </cell>
          <cell r="C9609" t="str">
            <v>UN</v>
          </cell>
          <cell r="D9609">
            <v>68.89</v>
          </cell>
        </row>
        <row r="9610">
          <cell r="A9610">
            <v>94498</v>
          </cell>
          <cell r="B9610" t="str">
            <v>REGISTRO DE GAVETA BRUTO, LATÃO, ROSCÁVEL, 2, INSTALADO EM RESERVAÇÃO DE ÁGUA DE EDIFICAÇÃO QUE POSSUA RESERVATÓRIO DE FIBRA/FIBROCIMENTO  FORNECIMENTO E INSTALAÇÃO. AF_06/2016</v>
          </cell>
          <cell r="C9610" t="str">
            <v>UN</v>
          </cell>
          <cell r="D9610">
            <v>87.04</v>
          </cell>
        </row>
        <row r="9611">
          <cell r="A9611">
            <v>94499</v>
          </cell>
          <cell r="B9611" t="str">
            <v>REGISTRO DE GAVETA BRUTO, LATÃO, ROSCÁVEL, 2 1/2, INSTALADO EM RESERVAÇÃO DE ÁGUA DE EDIFICAÇÃO QUE POSSUA RESERVATÓRIO DE FIBRA/FIBROCIMENTO  FORNECIMENTO E INSTALAÇÃO. AF_06/2016</v>
          </cell>
          <cell r="C9611" t="str">
            <v>UN</v>
          </cell>
          <cell r="D9611">
            <v>151.81</v>
          </cell>
        </row>
        <row r="9612">
          <cell r="A9612">
            <v>94500</v>
          </cell>
          <cell r="B9612" t="str">
            <v>REGISTRO DE GAVETA BRUTO, LATÃO, ROSCÁVEL, 3, INSTALADO EM RESERVAÇÃO DE ÁGUA DE EDIFICAÇÃO QUE POSSUA RESERVATÓRIO DE FIBRA/FIBROCIMENTO  FORNECIMENTO E INSTALAÇÃO. AF_06/2016</v>
          </cell>
          <cell r="C9612" t="str">
            <v>UN</v>
          </cell>
          <cell r="D9612">
            <v>179.3</v>
          </cell>
        </row>
        <row r="9613">
          <cell r="A9613">
            <v>94501</v>
          </cell>
          <cell r="B9613" t="str">
            <v>REGISTRO DE GAVETA BRUTO, LATÃO, ROSCÁVEL, 4, INSTALADO EM RESERVAÇÃO DE ÁGUA DE EDIFICAÇÃO QUE POSSUA RESERVATÓRIO DE FIBRA/FIBROCIMENTO  FORNECIMENTO E INSTALAÇÃO. AF_06/2016</v>
          </cell>
          <cell r="C9613" t="str">
            <v>UN</v>
          </cell>
          <cell r="D9613">
            <v>343.42</v>
          </cell>
        </row>
        <row r="9614">
          <cell r="A9614">
            <v>94559</v>
          </cell>
          <cell r="B9614" t="str">
            <v>JANELA DE AÇO BASCULANTE, FIXAÇÃO COM ARGAMASSA, SEM VIDROS, PADRONIZADA. AF_07/2016</v>
          </cell>
          <cell r="C9614" t="str">
            <v>M2</v>
          </cell>
          <cell r="D9614">
            <v>425.31</v>
          </cell>
        </row>
        <row r="9615">
          <cell r="A9615">
            <v>94560</v>
          </cell>
          <cell r="B9615" t="str">
            <v>JANELA DE AÇO DE CORRER, 2 FOLHAS, FIXAÇÃO COM ARGAMASSA, COM VIDROS, PADRONIZADA. AF_07/2016</v>
          </cell>
          <cell r="C9615" t="str">
            <v>M2</v>
          </cell>
          <cell r="D9615">
            <v>371.47</v>
          </cell>
        </row>
        <row r="9616">
          <cell r="A9616">
            <v>94562</v>
          </cell>
          <cell r="B9616" t="str">
            <v>JANELA DE AÇO DE CORRER, 4 FOLHAS, FIXAÇÃO COM ARGAMASSA, SEM VIDROS, PADRONIZADA. AF_07/2016</v>
          </cell>
          <cell r="C9616" t="str">
            <v>M2</v>
          </cell>
          <cell r="D9616">
            <v>391.66</v>
          </cell>
        </row>
        <row r="9617">
          <cell r="A9617">
            <v>94563</v>
          </cell>
          <cell r="B9617" t="str">
            <v>JANELA DE AÇO DE CORRER, 6 FOLHAS, FIXAÇÃO COM ARGAMASSA, COM VIDROS, PADRONIZADA. AF_07/2016</v>
          </cell>
          <cell r="C9617" t="str">
            <v>M2</v>
          </cell>
          <cell r="D9617">
            <v>490.71</v>
          </cell>
        </row>
        <row r="9618">
          <cell r="A9618">
            <v>94564</v>
          </cell>
          <cell r="B9618" t="str">
            <v>JANELA DE AÇO BASCULANTE, FIXAÇÃO COM PARAFUSO SOBRE CONTRAMARCO (EXCLUSIVE CONTRAMARCO), SEM VIDROS, PADRONIZADA. AF_07/2016</v>
          </cell>
          <cell r="C9618" t="str">
            <v>M2</v>
          </cell>
          <cell r="D9618">
            <v>380.03</v>
          </cell>
        </row>
        <row r="9619">
          <cell r="A9619">
            <v>94565</v>
          </cell>
          <cell r="B9619" t="str">
            <v>JANELA DE AÇO DE CORRER, 2 FOLHAS, FIXAÇÃO COM PARAFUSO SOBRE CONTRAMARCO (EXCLUSIVE CONTRAMARCO), COM VIDROS, PADRONIZADA. AF_07/2016</v>
          </cell>
          <cell r="C9619" t="str">
            <v>M2</v>
          </cell>
          <cell r="D9619">
            <v>356.49</v>
          </cell>
        </row>
        <row r="9620">
          <cell r="A9620">
            <v>94567</v>
          </cell>
          <cell r="B9620" t="str">
            <v>JANELA DE AÇO DE CORRER, 4 FOLHAS, FIXAÇÃO COM PARAFUSO SOBRE CONTRAMARCO (EXCLUSIVE CONTRAMARCO), SEM VIDROS, PADRONIZADA. AF_07/2016</v>
          </cell>
          <cell r="C9620" t="str">
            <v>M2</v>
          </cell>
          <cell r="D9620">
            <v>371.95</v>
          </cell>
        </row>
        <row r="9621">
          <cell r="A9621">
            <v>94568</v>
          </cell>
          <cell r="B9621" t="str">
            <v>JANELA DE AÇO DE CORRER, 6 FOLHAS, FIXAÇÃO COM PARAFUSO SOBRE CONTRAMARCO (EXCLUSIVE CONTRAMARCO), COM VIDROS, PADRONIZADA. AF_07/2016</v>
          </cell>
          <cell r="C9621" t="str">
            <v>M2</v>
          </cell>
          <cell r="D9621">
            <v>467.54</v>
          </cell>
        </row>
        <row r="9622">
          <cell r="A9622">
            <v>94569</v>
          </cell>
          <cell r="B9622" t="str">
            <v>JANELA DE ALUMÍNIO MAXIM-AR, FIXAÇÃO COM PARAFUSO SOBRE CONTRAMARCO (EXCLUSIVE CONTRAMARCO), COM VIDROS, PADRONIZADA. AF_07/2016</v>
          </cell>
          <cell r="C9622" t="str">
            <v>M2</v>
          </cell>
          <cell r="D9622">
            <v>867.91</v>
          </cell>
        </row>
        <row r="9623">
          <cell r="A9623">
            <v>94570</v>
          </cell>
          <cell r="B9623" t="str">
            <v>JANELA DE ALUMÍNIO DE CORRER, 2 FOLHAS, FIXAÇÃO COM PARAFUSO SOBRE CONTRAMARCO (EXCLUSIVE CONTRAMARCO), COM VIDROS PADRONIZADA. AF_07/2016</v>
          </cell>
          <cell r="C9623" t="str">
            <v>M2</v>
          </cell>
          <cell r="D9623">
            <v>826.2</v>
          </cell>
        </row>
        <row r="9624">
          <cell r="A9624">
            <v>94572</v>
          </cell>
          <cell r="B9624" t="str">
            <v>JANELA DE ALUMÍNIO DE CORRER, 3 FOLHAS, FIXAÇÃO COM PARAFUSO SOBRE CONTRAMARCO (EXCLUSIVE CONTRAMARCO), COM VIDROS, PADRONIZADA. AF_07/2016</v>
          </cell>
          <cell r="C9624" t="str">
            <v>M2</v>
          </cell>
          <cell r="D9624">
            <v>1233.48</v>
          </cell>
        </row>
        <row r="9625">
          <cell r="A9625">
            <v>94573</v>
          </cell>
          <cell r="B9625" t="str">
            <v>JANELA DE ALUMÍNIO DE CORRER, 4 FOLHAS, FIXAÇÃO COM PARAFUSO SOBRE CONTRAMARCO (EXCLUSIVE CONTRAMARCO), COM VIDROS, PADRONIZADA. AF_07/2016</v>
          </cell>
          <cell r="C9625" t="str">
            <v>M2</v>
          </cell>
          <cell r="D9625">
            <v>793.24</v>
          </cell>
        </row>
        <row r="9626">
          <cell r="A9626">
            <v>94574</v>
          </cell>
          <cell r="B9626" t="str">
            <v>JANELA DE ALUMÍNIO DE CORRER, 6 FOLHAS, FIXAÇÃO COM PARAFUSO SOBRE CONTRAMARCO (EXCLUSIVE CONTRAMARCO), COM VIDROS, PADRONIZADA. AF_07/2016</v>
          </cell>
          <cell r="C9626" t="str">
            <v>M2</v>
          </cell>
          <cell r="D9626">
            <v>1215.53</v>
          </cell>
        </row>
        <row r="9627">
          <cell r="A9627">
            <v>94575</v>
          </cell>
          <cell r="B9627" t="str">
            <v>JANELA DE ALUMÍNIO MAXIM-AR, FIXAÇÃO COM PARAFUSO, VEDAÇÃO COM ESPUMA EXPANSIVA PU, COM VIDROS, PADRONIZADA. AF_07/2016</v>
          </cell>
          <cell r="C9627" t="str">
            <v>M2</v>
          </cell>
          <cell r="D9627">
            <v>905.6</v>
          </cell>
        </row>
        <row r="9628">
          <cell r="A9628">
            <v>94576</v>
          </cell>
          <cell r="B9628" t="str">
            <v>JANELA DE ALUMÍNIO DE CORRER, 2 FOLHAS, FIXAÇÃO COM PARAFUSO, VEDAÇÃO COM ESPUMA EXPANSIVA PU, COM VIDROS, PADRONIZADA. AF_07/2016</v>
          </cell>
          <cell r="C9628" t="str">
            <v>M2</v>
          </cell>
          <cell r="D9628">
            <v>837.04</v>
          </cell>
        </row>
        <row r="9629">
          <cell r="A9629">
            <v>94578</v>
          </cell>
          <cell r="B9629" t="str">
            <v>JANELA DE ALUMÍNIO DE CORRER, 3 FOLHAS, FIXAÇÃO COM PARAFUSO, VEDAÇÃO COM ESPUMA EXPANSIVA PU, COM VIDROS, PADRONIZADA. AF_07/2016</v>
          </cell>
          <cell r="C9629" t="str">
            <v>M2</v>
          </cell>
          <cell r="D9629">
            <v>1244.48</v>
          </cell>
        </row>
        <row r="9630">
          <cell r="A9630">
            <v>94579</v>
          </cell>
          <cell r="B9630" t="str">
            <v>JANELA DE ALUMÍNIO DE CORRER, 4 FOLHAS, FIXAÇÃO COM PARAFUSO, VEDAÇÃO COM ESPUMA EXPANSIVA PU, COM VIDROS, PADRONIZADA. AF_07/2016</v>
          </cell>
          <cell r="C9630" t="str">
            <v>M2</v>
          </cell>
          <cell r="D9630">
            <v>804.78</v>
          </cell>
        </row>
        <row r="9631">
          <cell r="A9631">
            <v>94580</v>
          </cell>
          <cell r="B9631" t="str">
            <v>JANELA DE ALUMÍNIO DE CORRER, 6 FOLHAS, FIXAÇÃO COM PARAFUSO, VEDAÇÃO COM ESPUMA EXPANSIVA PU, COM VIDROS, PADRONIZADA. AF_07/2016</v>
          </cell>
          <cell r="C9631" t="str">
            <v>M2</v>
          </cell>
          <cell r="D9631">
            <v>1226.71</v>
          </cell>
        </row>
        <row r="9632">
          <cell r="A9632">
            <v>94581</v>
          </cell>
          <cell r="B9632" t="str">
            <v>JANELA DE ALUMÍNIO MAXIM-AR, FIXAÇÃO COM ARGAMASSA, COM VIDROS, PADRONIZADA. AF_07/2016</v>
          </cell>
          <cell r="C9632" t="str">
            <v>M2</v>
          </cell>
          <cell r="D9632">
            <v>901.6</v>
          </cell>
        </row>
        <row r="9633">
          <cell r="A9633">
            <v>94582</v>
          </cell>
          <cell r="B9633" t="str">
            <v>JANELA DE ALUMÍNIO DE CORRER, 2 FOLHAS, FIXAÇÃO COM ARGAMASSA, COM VIDROS, PADRONIZADA. AF_07/2016</v>
          </cell>
          <cell r="C9633" t="str">
            <v>M2</v>
          </cell>
          <cell r="D9633">
            <v>835.87</v>
          </cell>
        </row>
        <row r="9634">
          <cell r="A9634">
            <v>94584</v>
          </cell>
          <cell r="B9634" t="str">
            <v>JANELA DE ALUMÍNIO DE CORRER, 3 FOLHAS, FIXAÇÃO COM ARGAMASSA, COM VIDROS, PADRONIZADA. AF_07/2016</v>
          </cell>
          <cell r="C9634" t="str">
            <v>M2</v>
          </cell>
          <cell r="D9634">
            <v>1248.74</v>
          </cell>
        </row>
        <row r="9635">
          <cell r="A9635">
            <v>94585</v>
          </cell>
          <cell r="B9635" t="str">
            <v>JANELA DE ALUMÍNIO DE CORRER, 4 FOLHAS, FIXAÇÃO COM ARGAMASSA, COM VIDROS, PADRONIZADA. AF_07/2016</v>
          </cell>
          <cell r="C9635" t="str">
            <v>M2</v>
          </cell>
          <cell r="D9635">
            <v>803.08</v>
          </cell>
        </row>
        <row r="9636">
          <cell r="A9636">
            <v>94586</v>
          </cell>
          <cell r="B9636" t="str">
            <v>JANELA DE ALUMÍNIO 6 FOLHAS, FIXAÇÃO COM ARGAMASSA, COM VIDROS, PADRONIZADA. AF_07/2016</v>
          </cell>
          <cell r="C9636" t="str">
            <v>M2</v>
          </cell>
          <cell r="D9636">
            <v>1231.98</v>
          </cell>
        </row>
        <row r="9637">
          <cell r="A9637">
            <v>94602</v>
          </cell>
          <cell r="B9637" t="str">
            <v>TUBO EM COBRE RÍGIDO, DN 54 MM CLASSE E, SEM ISOLAMENTO, INSTALADO EM RESERVAÇÃO DE ÁGUA DE EDIFICAÇÃO QUE POSSUA RESERVATÓRIO DE FIBRA/FIBROCIMENTO  FORNECIMENTO E INSTALAÇÃO. AF_06/2016</v>
          </cell>
          <cell r="C9637" t="str">
            <v>M</v>
          </cell>
          <cell r="D9637">
            <v>99.55</v>
          </cell>
        </row>
        <row r="9638">
          <cell r="A9638">
            <v>94603</v>
          </cell>
          <cell r="B9638" t="str">
            <v>TUBO EM COBRE RÍGIDO, DN 66 MM CLASSE E, SEM ISOLAMENTO, INSTALADO EM RESERVAÇÃO DE ÁGUA DE EDIFICAÇÃO QUE POSSUA RESERVATÓRIO DE FIBRA/FIBROCIMENTO  FORNECIMENTO E INSTALAÇÃO. AF_06/2016</v>
          </cell>
          <cell r="C9638" t="str">
            <v>M</v>
          </cell>
          <cell r="D9638">
            <v>131.28</v>
          </cell>
        </row>
        <row r="9639">
          <cell r="A9639">
            <v>94604</v>
          </cell>
          <cell r="B9639" t="str">
            <v>TUBO EM COBRE RÍGIDO, DN 79 MM CLASSE E, SEM ISOLAMENTO, INSTALADO EM RESERVAÇÃO DE ÁGUA DE EDIFICAÇÃO QUE POSSUA RESERVATÓRIO DE FIBRA/FIBROCIMENTO  FORNECIMENTO E INSTALAÇÃO. AF_06/2016</v>
          </cell>
          <cell r="C9639" t="str">
            <v>M</v>
          </cell>
          <cell r="D9639">
            <v>177.36</v>
          </cell>
        </row>
        <row r="9640">
          <cell r="A9640">
            <v>94605</v>
          </cell>
          <cell r="B9640" t="str">
            <v>TUBO EM COBRE RÍGIDO, DN 104 MM CLASSE E, SEM ISOLAMENTO, INSTALADO EM RESERVAÇÃO DE ÁGUA DE EDIFICAÇÃO QUE POSSUA RESERVATÓRIO DE FIBRA/FIBROCIMENTO  FORNECIMENTO E INSTALAÇÃO. AF_06/2016</v>
          </cell>
          <cell r="C9640" t="str">
            <v>M</v>
          </cell>
          <cell r="D9640">
            <v>250.17</v>
          </cell>
        </row>
        <row r="9641">
          <cell r="A9641">
            <v>94606</v>
          </cell>
          <cell r="B9641" t="str">
            <v>LUVA DE COBRE, SEM ANEL DE SOLDA, DN 54 MM, INSTALADO EM RESERVAÇÃO DE ÁGUA DE EDIFICAÇÃO QUE POSSUA RESERVATÓRIO DE FIBRA/FIBROCIMENTO  FORNECIMENTO E INSTALAÇÃO. AF_06/2016_P</v>
          </cell>
          <cell r="C9641" t="str">
            <v>UN</v>
          </cell>
          <cell r="D9641">
            <v>39.93</v>
          </cell>
        </row>
        <row r="9642">
          <cell r="A9642">
            <v>94608</v>
          </cell>
          <cell r="B9642" t="str">
            <v>LUVA DE COBRE, SEM ANEL DE SOLDA, DN 66 MM, INSTALADO EM RESERVAÇÃO DE ÁGUA DE EDIFICAÇÃO QUE POSSUA RESERVATÓRIO DE FIBRA/FIBROCIMENTO  FORNECIMENTO E INSTALAÇÃO. AF_06/2016_P</v>
          </cell>
          <cell r="C9642" t="str">
            <v>UN</v>
          </cell>
          <cell r="D9642">
            <v>89.19</v>
          </cell>
        </row>
        <row r="9643">
          <cell r="A9643">
            <v>94610</v>
          </cell>
          <cell r="B9643" t="str">
            <v>LUVA DE COBRE, SEM ANEL DE SOLDA, DN 79 MM, INSTALADO EM RESERVAÇÃO DE ÁGUA DE EDIFICAÇÃO QUE POSSUA RESERVATÓRIO DE FIBRA/FIBROCIMENTO  FORNECIMENTO E INSTALAÇÃO. AF_06/2016_P</v>
          </cell>
          <cell r="C9643" t="str">
            <v>UN</v>
          </cell>
          <cell r="D9643">
            <v>130.01</v>
          </cell>
        </row>
        <row r="9644">
          <cell r="A9644">
            <v>94612</v>
          </cell>
          <cell r="B9644" t="str">
            <v>LUVA DE COBRE, SEM ANEL DE SOLDA, DN 104 MM, INSTALADO EM RESERVAÇÃO DE ÁGUA DE EDIFICAÇÃO QUE POSSUA RESERVATÓRIO DE FIBRA/FIBROCIMENTO  FORNECIMENTO E INSTALAÇÃO. AF_06/2016_P</v>
          </cell>
          <cell r="C9644" t="str">
            <v>UN</v>
          </cell>
          <cell r="D9644">
            <v>179.74</v>
          </cell>
        </row>
        <row r="9645">
          <cell r="A9645">
            <v>94614</v>
          </cell>
          <cell r="B9645" t="str">
            <v>COTOVELO EM COBRE, 90 GRAUS, SEM ANEL DE SOLDA, DN 54 MM, INSTALADO EM RESERVAÇÃO DE ÁGUA DE EDIFICAÇÃO QUE POSSUA RESERVATÓRIO DE FIBRA/FIBROCIMENTO  FORNECIMENTO E INSTALAÇÃO. AF_06/2016_P</v>
          </cell>
          <cell r="C9645" t="str">
            <v>UN</v>
          </cell>
          <cell r="D9645">
            <v>66.48</v>
          </cell>
        </row>
        <row r="9646">
          <cell r="A9646">
            <v>94615</v>
          </cell>
          <cell r="B9646" t="str">
            <v>CURVA EM COBRE, 45 GRAUS, SEM ANEL DE SOLDA, BOLSA X BOLSA, DN 54 MM,  INSTALADO EM RESERVAÇÃO DE ÁGUA DE EDIFICAÇÃO QUE POSSUA RESERVATÓRIO DE FIBRA/FIBROCIMENTO  FORNECIMENTO E INSTALAÇÃO. AF_06/2016_P</v>
          </cell>
          <cell r="C9646" t="str">
            <v>UN</v>
          </cell>
          <cell r="D9646">
            <v>74.209999999999994</v>
          </cell>
        </row>
        <row r="9647">
          <cell r="A9647">
            <v>94616</v>
          </cell>
          <cell r="B9647" t="str">
            <v>COTOVELO EM COBRE, 90 GRAUS, SEM ANEL DE SOLDA, DN 66 MM, INSTALADO EM RESERVAÇÃO DE ÁGUA DE EDIFICAÇÃO QUE POSSUA RESERVATÓRIO DE FIBRA/FIBROCIMENTO - FORNECIMENTO E INSTALAÇÃO. AF_06/2016_P</v>
          </cell>
          <cell r="C9647" t="str">
            <v>UN</v>
          </cell>
          <cell r="D9647">
            <v>168.1</v>
          </cell>
        </row>
        <row r="9648">
          <cell r="A9648">
            <v>94617</v>
          </cell>
          <cell r="B9648" t="str">
            <v>CURVA EM COBRE, 45 GRAUS, SEM ANEL DE SOLDA, BOLSA X BOLSA, DN 66 MM,  INSTALADO EM RESERVAÇÃO DE ÁGUA DE EDIFICAÇÃO QUE POSSUA RESERVATÓRIO DE FIBRA/FIBROCIMENTO  FORNECIMENTO E INSTALAÇÃO. AF_06/2016_P</v>
          </cell>
          <cell r="C9648" t="str">
            <v>UN</v>
          </cell>
          <cell r="D9648">
            <v>141.22</v>
          </cell>
        </row>
        <row r="9649">
          <cell r="A9649">
            <v>94618</v>
          </cell>
          <cell r="B9649" t="str">
            <v>COTOVELO EM COBRE, 90 GRAUS, SEM ANEL DE SOLDA, DN 79 MM, INSTALADO EM RESERVAÇÃO DE ÁGUA DE EDIFICAÇÃO QUE POSSUA RESERVATÓRIO DE FIBRA/FIBROCIMENTO  FORNECIMENTO E INSTALAÇÃO. AF_06/2016_P</v>
          </cell>
          <cell r="C9649" t="str">
            <v>UN</v>
          </cell>
          <cell r="D9649">
            <v>166.04</v>
          </cell>
        </row>
        <row r="9650">
          <cell r="A9650">
            <v>94620</v>
          </cell>
          <cell r="B9650" t="str">
            <v>COTOVELO EM COBRE, 90 GRAUS, SEM ANEL DE SOLDA, DN 104 MM, INSTALADO EM RESERVAÇÃO DE ÁGUA DE EDIFICAÇÃO QUE POSSUA RESERVATÓRIO DE FIBRA/FIBROCIMENTO  FORNECIMENTO E INSTALAÇÃO. AF_06/2016_P</v>
          </cell>
          <cell r="C9650" t="str">
            <v>UN</v>
          </cell>
          <cell r="D9650">
            <v>367.14</v>
          </cell>
        </row>
        <row r="9651">
          <cell r="A9651">
            <v>94622</v>
          </cell>
          <cell r="B9651" t="str">
            <v>TE EM COBRE, SEM ANEL DE SOLDA, DN 54 MM,  INSTALADO EM RESERVAÇÃO DE ÁGUA DE EDIFICAÇÃO QUE POSSUA RESERVATÓRIO DE FIBRA/FIBROCIMENTO  FORNECIMENTO E INSTALAÇÃO. AF_06/2016_P</v>
          </cell>
          <cell r="C9651" t="str">
            <v>UN</v>
          </cell>
          <cell r="D9651">
            <v>96.02</v>
          </cell>
        </row>
        <row r="9652">
          <cell r="A9652">
            <v>94623</v>
          </cell>
          <cell r="B9652" t="str">
            <v>TE EM COBRE, SEM ANEL DE SOLDA, DN 66 MM,  INSTALADO EM RESERVAÇÃO DE ÁGUA DE EDIFICAÇÃO QUE POSSUA RESERVATÓRIO DE FIBRA/FIBROCIMENTO  FORNECIMENTO E INSTALAÇÃO. AF_06/2016_P</v>
          </cell>
          <cell r="C9652" t="str">
            <v>UN</v>
          </cell>
          <cell r="D9652">
            <v>209.06</v>
          </cell>
        </row>
        <row r="9653">
          <cell r="A9653">
            <v>94624</v>
          </cell>
          <cell r="B9653" t="str">
            <v>TE EM COBRE, SEM ANEL DE SOLDA, DN 79 MM,  INSTALADO EM RESERVAÇÃO DE ÁGUA DE EDIFICAÇÃO QUE POSSUA RESERVATÓRIO DE FIBRA/FIBROCIMENTO  FORNECIMENTO E INSTALAÇÃO. AF_06/2016_P</v>
          </cell>
          <cell r="C9653" t="str">
            <v>UN</v>
          </cell>
          <cell r="D9653">
            <v>312.70999999999998</v>
          </cell>
        </row>
        <row r="9654">
          <cell r="A9654">
            <v>94625</v>
          </cell>
          <cell r="B9654" t="str">
            <v>TE EM COBRE, SEM ANEL DE SOLDA, DN 104 MM,  INSTALADO EM RESERVAÇÃO DE ÁGUA DE EDIFICAÇÃO QUE POSSUA RESERVATÓRIO DE FIBRA/FIBROCIMENTO  FORNECIMENTO E INSTALAÇÃO. AF_06/2016_P</v>
          </cell>
          <cell r="C9654" t="str">
            <v>UN</v>
          </cell>
          <cell r="D9654">
            <v>636.16999999999996</v>
          </cell>
        </row>
        <row r="9655">
          <cell r="A9655">
            <v>94648</v>
          </cell>
          <cell r="B9655" t="str">
            <v>TUBO, PVC, SOLDÁVEL, DN  25 MM, INSTALADO EM RESERVAÇÃO DE ÁGUA DE EDIFICAÇÃO QUE POSSUA RESERVATÓRIO DE FIBRA/FIBROCIMENTO   FORNECIMENTO E INSTALAÇÃO. AF_06/2016</v>
          </cell>
          <cell r="C9655" t="str">
            <v>M</v>
          </cell>
          <cell r="D9655">
            <v>7.45</v>
          </cell>
        </row>
        <row r="9656">
          <cell r="A9656">
            <v>94649</v>
          </cell>
          <cell r="B9656" t="str">
            <v>TUBO, PVC, SOLDÁVEL, DN 32 MM, INSTALADO EM RESERVAÇÃO DE ÁGUA DE EDIFICAÇÃO QUE POSSUA RESERVATÓRIO DE FIBRA/FIBROCIMENTO   FORNECIMENTO E INSTALAÇÃO. AF_06/2016</v>
          </cell>
          <cell r="C9656" t="str">
            <v>M</v>
          </cell>
          <cell r="D9656">
            <v>11.08</v>
          </cell>
        </row>
        <row r="9657">
          <cell r="A9657">
            <v>94650</v>
          </cell>
          <cell r="B9657" t="str">
            <v>TUBO, PVC, SOLDÁVEL, DN 40 MM, INSTALADO EM RESERVAÇÃO DE ÁGUA DE EDIFICAÇÃO QUE POSSUA RESERVATÓRIO DE FIBRA/FIBROCIMENTO   FORNECIMENTO E INSTALAÇÃO. AF_06/2016</v>
          </cell>
          <cell r="C9657" t="str">
            <v>M</v>
          </cell>
          <cell r="D9657">
            <v>15.84</v>
          </cell>
        </row>
        <row r="9658">
          <cell r="A9658">
            <v>94651</v>
          </cell>
          <cell r="B9658" t="str">
            <v>TUBO, PVC, SOLDÁVEL, DN 50 MM, INSTALADO EM RESERVAÇÃO DE ÁGUA DE EDIFICAÇÃO QUE POSSUA RESERVATÓRIO DE FIBRA/FIBROCIMENTO   FORNECIMENTO E INSTALAÇÃO. AF_06/2016</v>
          </cell>
          <cell r="C9658" t="str">
            <v>M</v>
          </cell>
          <cell r="D9658">
            <v>18.18</v>
          </cell>
        </row>
        <row r="9659">
          <cell r="A9659">
            <v>94652</v>
          </cell>
          <cell r="B9659" t="str">
            <v>TUBO, PVC, SOLDÁVEL, DN 60 MM, INSTALADO EM RESERVAÇÃO DE ÁGUA DE EDIFICAÇÃO QUE POSSUA RESERVATÓRIO DE FIBRA/FIBROCIMENTO   FORNECIMENTO E INSTALAÇÃO. AF_06/2016</v>
          </cell>
          <cell r="C9659" t="str">
            <v>M</v>
          </cell>
          <cell r="D9659">
            <v>28.11</v>
          </cell>
        </row>
        <row r="9660">
          <cell r="A9660">
            <v>94653</v>
          </cell>
          <cell r="B9660" t="str">
            <v>TUBO, PVC, SOLDÁVEL, DN 75 MM, INSTALADO EM RESERVAÇÃO DE ÁGUA DE EDIFICAÇÃO QUE POSSUA RESERVATÓRIO DE FIBRA/FIBROCIMENTO   FORNECIMENTO E INSTALAÇÃO. AF_06/2016</v>
          </cell>
          <cell r="C9660" t="str">
            <v>M</v>
          </cell>
          <cell r="D9660">
            <v>35.450000000000003</v>
          </cell>
        </row>
        <row r="9661">
          <cell r="A9661">
            <v>94654</v>
          </cell>
          <cell r="B9661" t="str">
            <v>TUBO, PVC, SOLDÁVEL, DN 85 MM, INSTALADO EM RESERVAÇÃO DE ÁGUA DE EDIFICAÇÃO QUE POSSUA RESERVATÓRIO DE FIBRA/FIBROCIMENTO   FORNECIMENTO E INSTALAÇÃO. AF_06/2016</v>
          </cell>
          <cell r="C9661" t="str">
            <v>M</v>
          </cell>
          <cell r="D9661">
            <v>47.97</v>
          </cell>
        </row>
        <row r="9662">
          <cell r="A9662">
            <v>94655</v>
          </cell>
          <cell r="B9662" t="str">
            <v>TUBO, PVC, SOLDÁVEL, DN 110 MM, INSTALADO EM RESERVAÇÃO DE ÁGUA DE EDIFICAÇÃO QUE POSSUA RESERVATÓRIO DE FIBRA/FIBROCIMENTO   FORNECIMENTO E INSTALAÇÃO. AF_06/2016</v>
          </cell>
          <cell r="C9662" t="str">
            <v>M</v>
          </cell>
          <cell r="D9662">
            <v>68.98</v>
          </cell>
        </row>
        <row r="9663">
          <cell r="A9663">
            <v>94656</v>
          </cell>
          <cell r="B9663" t="str">
            <v>ADAPTADOR CURTO COM BOLSA E ROSCA PARA REGISTRO, PVC, SOLDÁVEL, DN  25 MM X 3/4 , INSTALADO EM RESERVAÇÃO DE ÁGUA DE EDIFICAÇÃO QUE POSSUA RESERVATÓRIO DE FIBRA/FIBROCIMENTO   FORNECIMENTO E INSTALAÇÃO. AF_06/2016</v>
          </cell>
          <cell r="C9663" t="str">
            <v>UN</v>
          </cell>
          <cell r="D9663">
            <v>4.3899999999999997</v>
          </cell>
        </row>
        <row r="9664">
          <cell r="A9664">
            <v>94657</v>
          </cell>
          <cell r="B9664" t="str">
            <v>LUVA PVC, SOLDÁVEL, DN  25 MM, INSTALADA EM RESERVAÇÃO DE ÁGUA DE EDIFICAÇÃO QUE POSSUA RESERVATÓRIO DE FIBRA/FIBROCIMENTO   FORNECIMENTO E INSTALAÇÃO. AF_06/2016</v>
          </cell>
          <cell r="C9664" t="str">
            <v>UN</v>
          </cell>
          <cell r="D9664">
            <v>4.1500000000000004</v>
          </cell>
        </row>
        <row r="9665">
          <cell r="A9665">
            <v>94658</v>
          </cell>
          <cell r="B9665" t="str">
            <v>ADAPTADOR CURTO COM BOLSA E ROSCA PARA REGISTRO, PVC, SOLDÁVEL, DN 32 MM X 1 , INSTALADO EM RESERVAÇÃO DE ÁGUA DE EDIFICAÇÃO QUE POSSUA RESERVATÓRIO DE FIBRA/FIBROCIMENTO   FORNECIMENTO E INSTALAÇÃO. AF_06/2016</v>
          </cell>
          <cell r="C9665" t="str">
            <v>UN</v>
          </cell>
          <cell r="D9665">
            <v>5.21</v>
          </cell>
        </row>
        <row r="9666">
          <cell r="A9666">
            <v>94659</v>
          </cell>
          <cell r="B9666" t="str">
            <v>LUVA PVC, SOLDÁVEL, DN 32 MM, INSTALADA EM RESERVAÇÃO DE ÁGUA DE EDIFICAÇÃO QUE POSSUA RESERVATÓRIO DE FIBRA/FIBROCIMENTO   FORNECIMENTO E INSTALAÇÃO. AF_06/2016</v>
          </cell>
          <cell r="C9666" t="str">
            <v>UN</v>
          </cell>
          <cell r="D9666">
            <v>4.82</v>
          </cell>
        </row>
        <row r="9667">
          <cell r="A9667">
            <v>94660</v>
          </cell>
          <cell r="B9667" t="str">
            <v>ADAPTADOR CURTO COM BOLSA E ROSCA PARA REGISTRO, PVC, SOLDÁVEL, DN 40 MM X 1 1/4 , INSTALADO EM RESERVAÇÃO DE ÁGUA DE EDIFICAÇÃO QUE POSSUA RESERVATÓRIO DE FIBRA/FIBROCIMENTO   FORNECIMENTO E INSTALAÇÃO. AF_06/2016</v>
          </cell>
          <cell r="C9667" t="str">
            <v>UN</v>
          </cell>
          <cell r="D9667">
            <v>8.41</v>
          </cell>
        </row>
        <row r="9668">
          <cell r="A9668">
            <v>94661</v>
          </cell>
          <cell r="B9668" t="str">
            <v>LUVA, PVC, SOLDÁVEL, DN 40 MM, INSTALADO EM RESERVAÇÃO DE ÁGUA DE EDIFICAÇÃO QUE POSSUA RESERVATÓRIO DE FIBRA/FIBROCIMENTO   FORNECIMENTO E INSTALAÇÃO. AF_06/2016</v>
          </cell>
          <cell r="C9668" t="str">
            <v>UN</v>
          </cell>
          <cell r="D9668">
            <v>8.23</v>
          </cell>
        </row>
        <row r="9669">
          <cell r="A9669">
            <v>94662</v>
          </cell>
          <cell r="B9669" t="str">
            <v>ADAPTADOR CURTO COM BOLSA E ROSCA PARA REGISTRO, PVC, SOLDÁVEL, DN 50 MM X 1 1/2 , INSTALADO EM RESERVAÇÃO DE ÁGUA DE EDIFICAÇÃO QUE POSSUA RESERVATÓRIO DE FIBRA/FIBROCIMENTO   FORNECIMENTO E INSTALAÇÃO. AF_06/2016</v>
          </cell>
          <cell r="C9669" t="str">
            <v>UN</v>
          </cell>
          <cell r="D9669">
            <v>9.11</v>
          </cell>
        </row>
        <row r="9670">
          <cell r="A9670">
            <v>94663</v>
          </cell>
          <cell r="B9670" t="str">
            <v>LUVA, PVC, SOLDÁVEL, DN 50 MM, INSTALADO EM RESERVAÇÃO DE ÁGUA DE EDIFICAÇÃO QUE POSSUA RESERVATÓRIO DE FIBRA/FIBROCIMENTO   FORNECIMENTO E INSTALAÇÃO. AF_06/2016</v>
          </cell>
          <cell r="C9670" t="str">
            <v>UN</v>
          </cell>
          <cell r="D9670">
            <v>8.73</v>
          </cell>
        </row>
        <row r="9671">
          <cell r="A9671">
            <v>94664</v>
          </cell>
          <cell r="B9671" t="str">
            <v>ADAPTADOR CURTO COM BOLSA E ROSCA PARA REGISTRO, PVC, SOLDÁVEL, DN 60 MM X 2 , INSTALADO EM RESERVAÇÃO DE ÁGUA DE EDIFICAÇÃO QUE POSSUA RESERVATÓRIO DE FIBRA/FIBROCIMENTO   FORNECIMENTO E INSTALAÇÃO. AF_06/2016</v>
          </cell>
          <cell r="C9671" t="str">
            <v>UN</v>
          </cell>
          <cell r="D9671">
            <v>19.23</v>
          </cell>
        </row>
        <row r="9672">
          <cell r="A9672">
            <v>94665</v>
          </cell>
          <cell r="B9672" t="str">
            <v>LUVA, PVC, SOLDÁVEL, DN 60 MM, INSTALADO EM RESERVAÇÃO DE ÁGUA DE EDIFICAÇÃO QUE POSSUA RESERVATÓRIO DE FIBRA/FIBROCIMENTO   FORNECIMENTO E INSTALAÇÃO. AF_06/2016</v>
          </cell>
          <cell r="C9672" t="str">
            <v>UN</v>
          </cell>
          <cell r="D9672">
            <v>18.89</v>
          </cell>
        </row>
        <row r="9673">
          <cell r="A9673">
            <v>94666</v>
          </cell>
          <cell r="B9673" t="str">
            <v>ADAPTADOR CURTO COM BOLSA E ROSCA PARA REGISTRO, PVC, SOLDÁVEL, DN 75 MM X 2 1/2 , INSTALADO EM RESERVAÇÃO DE ÁGUA DE EDIFICAÇÃO QUE POSSUA RESERVATÓRIO DE FIBRA/FIBROCIMENTO   FORNECIMENTO E INSTALAÇÃO. AF_06/2016</v>
          </cell>
          <cell r="C9673" t="str">
            <v>UN</v>
          </cell>
          <cell r="D9673">
            <v>26.12</v>
          </cell>
        </row>
        <row r="9674">
          <cell r="A9674">
            <v>94667</v>
          </cell>
          <cell r="B9674" t="str">
            <v>LUVA, PVC, SOLDÁVEL, DN 75 MM, INSTALADO EM RESERVAÇÃO DE ÁGUA DE EDIFICAÇÃO QUE POSSUA RESERVATÓRIO DE FIBRA/FIBROCIMENTO   FORNECIMENTO E INSTALAÇÃO. AF_06/2016</v>
          </cell>
          <cell r="C9674" t="str">
            <v>UN</v>
          </cell>
          <cell r="D9674">
            <v>23.44</v>
          </cell>
        </row>
        <row r="9675">
          <cell r="A9675">
            <v>94668</v>
          </cell>
          <cell r="B9675" t="str">
            <v>ADAPTADOR CURTO COM BOLSA E ROSCA PARA REGISTRO, PVC, SOLDÁVEL, DN 85 MM X 3 , INSTALADO EM RESERVAÇÃO DE ÁGUA DE EDIFICAÇÃO QUE POSSUA RESERVATÓRIO DE FIBRA/FIBROCIMENTO   FORNECIMENTO E INSTALAÇÃO. AF_06/2016</v>
          </cell>
          <cell r="C9675" t="str">
            <v>UN</v>
          </cell>
          <cell r="D9675">
            <v>42.17</v>
          </cell>
        </row>
        <row r="9676">
          <cell r="A9676">
            <v>94669</v>
          </cell>
          <cell r="B9676" t="str">
            <v>LUVA, PVC, SOLDÁVEL, DN 85 MM, INSTALADO EM RESERVAÇÃO DE ÁGUA DE EDIFICAÇÃO QUE POSSUA RESERVATÓRIO DE FIBRA/FIBROCIMENTO   FORNECIMENTO E INSTALAÇÃO. AF_06/2016</v>
          </cell>
          <cell r="C9676" t="str">
            <v>UN</v>
          </cell>
          <cell r="D9676">
            <v>48.78</v>
          </cell>
        </row>
        <row r="9677">
          <cell r="A9677">
            <v>94670</v>
          </cell>
          <cell r="B9677" t="str">
            <v>ADAPTADOR CURTO COM BOLSA E ROSCA PARA REGISTRO, PVC, SOLDÁVEL, DN 110 MM X 4 , INSTALADO EM RESERVAÇÃO DE ÁGUA DE EDIFICAÇÃO QUE POSSUA RESERVATÓRIO DE FIBRA/FIBROCIMENTO   FORNECIMENTO E INSTALAÇÃO. AF_06/2016</v>
          </cell>
          <cell r="C9677" t="str">
            <v>UN</v>
          </cell>
          <cell r="D9677">
            <v>57.22</v>
          </cell>
        </row>
        <row r="9678">
          <cell r="A9678">
            <v>94671</v>
          </cell>
          <cell r="B9678" t="str">
            <v>LUVA, PVC, SOLDÁVEL, DN 110 MM, INSTALADO EM RESERVAÇÃO DE ÁGUA DE EDIFICAÇÃO QUE POSSUA RESERVATÓRIO DE FIBRA/FIBROCIMENTO   FORNECIMENTO E INSTALAÇÃO. AF_06/2016</v>
          </cell>
          <cell r="C9678" t="str">
            <v>UN</v>
          </cell>
          <cell r="D9678">
            <v>70.709999999999994</v>
          </cell>
        </row>
        <row r="9679">
          <cell r="A9679">
            <v>94672</v>
          </cell>
          <cell r="B9679" t="str">
            <v>JOELHO 90 GRAUS COM BUCHA DE LATÃO, PVC, SOLDÁVEL, DN  25 MM, X 3/4 INSTALADO EM RESERVAÇÃO DE ÁGUA DE EDIFICAÇÃO QUE POSSUA RESERVATÓRIO DE FIBRA/FIBROCIMENTO   FORNECIMENTO E INSTALAÇÃO. AF_06/2016</v>
          </cell>
          <cell r="C9679" t="str">
            <v>UN</v>
          </cell>
          <cell r="D9679">
            <v>6.99</v>
          </cell>
        </row>
        <row r="9680">
          <cell r="A9680">
            <v>94673</v>
          </cell>
          <cell r="B9680" t="str">
            <v>CURVA 90 GRAUS, PVC, SOLDÁVEL, DN  25 MM, INSTALADO EM RESERVAÇÃO DE ÁGUA DE EDIFICAÇÃO QUE POSSUA RESERVATÓRIO DE FIBRA/FIBROCIMENTO   FORNECIMENTO E INSTALAÇÃO. AF_06/2016</v>
          </cell>
          <cell r="C9680" t="str">
            <v>UN</v>
          </cell>
          <cell r="D9680">
            <v>6.91</v>
          </cell>
        </row>
        <row r="9681">
          <cell r="A9681">
            <v>94674</v>
          </cell>
          <cell r="B9681" t="str">
            <v>JOELHO 90 GRAUS, PVC, SOLDÁVEL, DN 32 MM INSTALADO EM RESERVAÇÃO DE ÁGUA DE EDIFICAÇÃO QUE POSSUA RESERVATÓRIO DE FIBRA/FIBROCIMENTO   FORNECIMENTO E INSTALAÇÃO. AF_06/2016</v>
          </cell>
          <cell r="C9681" t="str">
            <v>UN</v>
          </cell>
          <cell r="D9681">
            <v>6.28</v>
          </cell>
        </row>
        <row r="9682">
          <cell r="A9682">
            <v>94675</v>
          </cell>
          <cell r="B9682" t="str">
            <v>CURVA 90 GRAUS, PVC, SOLDÁVEL, DN 32 MM, INSTALADO EM RESERVAÇÃO DE ÁGUA DE EDIFICAÇÃO QUE POSSUA RESERVATÓRIO DE FIBRA/FIBROCIMENTO   FORNECIMENTO E INSTALAÇÃO. AF_06/2016</v>
          </cell>
          <cell r="C9682" t="str">
            <v>UN</v>
          </cell>
          <cell r="D9682">
            <v>9.0299999999999994</v>
          </cell>
        </row>
        <row r="9683">
          <cell r="A9683">
            <v>94676</v>
          </cell>
          <cell r="B9683" t="str">
            <v>JOELHO 90 GRAUS, PVC, SOLDÁVEL, DN 40 MM INSTALADO EM RESERVAÇÃO DE ÁGUA DE EDIFICAÇÃO QUE POSSUA RESERVATÓRIO DE FIBRA/FIBROCIMENTO   FORNECIMENTO E INSTALAÇÃO. AF_06/2016</v>
          </cell>
          <cell r="C9683" t="str">
            <v>UN</v>
          </cell>
          <cell r="D9683">
            <v>10.76</v>
          </cell>
        </row>
        <row r="9684">
          <cell r="A9684">
            <v>94677</v>
          </cell>
          <cell r="B9684" t="str">
            <v>CURVA 90 GRAUS, PVC, SOLDÁVEL, DN 40 MM, INSTALADO EM RESERVAÇÃO DE ÁGUA DE EDIFICAÇÃO QUE POSSUA RESERVATÓRIO DE FIBRA/FIBROCIMENTO   FORNECIMENTO E INSTALAÇÃO. AF_06/2016</v>
          </cell>
          <cell r="C9684" t="str">
            <v>UN</v>
          </cell>
          <cell r="D9684">
            <v>14.84</v>
          </cell>
        </row>
        <row r="9685">
          <cell r="A9685">
            <v>94678</v>
          </cell>
          <cell r="B9685" t="str">
            <v>JOELHO 90 GRAUS, PVC, SOLDÁVEL, DN 50 MM INSTALADO EM RESERVAÇÃO DE ÁGUA DE EDIFICAÇÃO QUE POSSUA RESERVATÓRIO DE FIBRA/FIBROCIMENTO   FORNECIMENTO E INSTALAÇÃO. AF_06/2016</v>
          </cell>
          <cell r="C9685" t="str">
            <v>UN</v>
          </cell>
          <cell r="D9685">
            <v>11.15</v>
          </cell>
        </row>
        <row r="9686">
          <cell r="A9686">
            <v>94679</v>
          </cell>
          <cell r="B9686" t="str">
            <v>CURVA 90 GRAUS, PVC, SOLDÁVEL, DN 50 MM, INSTALADO EM RESERVAÇÃO DE ÁGUA DE EDIFICAÇÃO QUE POSSUA RESERVATÓRIO DE FIBRA/FIBROCIMENTO   FORNECIMENTO E INSTALAÇÃO. AF_06/2016</v>
          </cell>
          <cell r="C9686" t="str">
            <v>UN</v>
          </cell>
          <cell r="D9686">
            <v>15.63</v>
          </cell>
        </row>
        <row r="9687">
          <cell r="A9687">
            <v>94680</v>
          </cell>
          <cell r="B9687" t="str">
            <v>JOELHO 90 GRAUS, PVC, SOLDÁVEL, DN 60 MM INSTALADO EM RESERVAÇÃO DE ÁGUA DE EDIFICAÇÃO QUE POSSUA RESERVATÓRIO DE FIBRA/FIBROCIMENTO   FORNECIMENTO E INSTALAÇÃO. AF_06/2016</v>
          </cell>
          <cell r="C9687" t="str">
            <v>UN</v>
          </cell>
          <cell r="D9687">
            <v>30.7</v>
          </cell>
        </row>
        <row r="9688">
          <cell r="A9688">
            <v>94681</v>
          </cell>
          <cell r="B9688" t="str">
            <v>CURVA 90 GRAUS, PVC, SOLDÁVEL, DN 60 MM, INSTALADO EM RESERVAÇÃO DE ÁGUA DE EDIFICAÇÃO QUE POSSUA RESERVATÓRIO DE FIBRA/FIBROCIMENTO   FORNECIMENTO E INSTALAÇÃO. AF_06/2016</v>
          </cell>
          <cell r="C9688" t="str">
            <v>UN</v>
          </cell>
          <cell r="D9688">
            <v>32.15</v>
          </cell>
        </row>
        <row r="9689">
          <cell r="A9689">
            <v>94682</v>
          </cell>
          <cell r="B9689" t="str">
            <v>JOELHO 90 GRAUS, PVC, SOLDÁVEL, DN 75 MM INSTALADO EM RESERVAÇÃO DE ÁGUA DE EDIFICAÇÃO QUE POSSUA RESERVATÓRIO DE FIBRA/FIBROCIMENTO   FORNECIMENTO E INSTALAÇÃO. AF_06/2016</v>
          </cell>
          <cell r="C9689" t="str">
            <v>UN</v>
          </cell>
          <cell r="D9689">
            <v>69.650000000000006</v>
          </cell>
        </row>
        <row r="9690">
          <cell r="A9690">
            <v>94683</v>
          </cell>
          <cell r="B9690" t="str">
            <v>CURVA 90 GRAUS, PVC, SOLDÁVEL, DN 75 MM, INSTALADO EM RESERVAÇÃO DE ÁGUA DE EDIFICAÇÃO QUE POSSUA RESERVATÓRIO DE FIBRA/FIBROCIMENTO   FORNECIMENTO E INSTALAÇÃO. AF_06/2016</v>
          </cell>
          <cell r="C9690" t="str">
            <v>UN</v>
          </cell>
          <cell r="D9690">
            <v>46.26</v>
          </cell>
        </row>
        <row r="9691">
          <cell r="A9691">
            <v>94684</v>
          </cell>
          <cell r="B9691" t="str">
            <v>JOELHO 90 GRAUS, PVC, SOLDÁVEL, DN 85 MM INSTALADO EM RESERVAÇÃO DE ÁGUA DE EDIFICAÇÃO QUE POSSUA RESERVATÓRIO DE FIBRA/FIBROCIMENTO   FORNECIMENTO E INSTALAÇÃO. AF_06/2016</v>
          </cell>
          <cell r="C9691" t="str">
            <v>UN</v>
          </cell>
          <cell r="D9691">
            <v>86.98</v>
          </cell>
        </row>
        <row r="9692">
          <cell r="A9692">
            <v>94685</v>
          </cell>
          <cell r="B9692" t="str">
            <v>CURVA 90 GRAUS, PVC, SOLDÁVEL, DN 85 MM, INSTALADO EM RESERVAÇÃO DE ÁGUA DE EDIFICAÇÃO QUE POSSUA RESERVATÓRIO DE FIBRA/FIBROCIMENTO   FORNECIMENTO E INSTALAÇÃO. AF_06/2016</v>
          </cell>
          <cell r="C9692" t="str">
            <v>UN</v>
          </cell>
          <cell r="D9692">
            <v>63.07</v>
          </cell>
        </row>
        <row r="9693">
          <cell r="A9693">
            <v>94686</v>
          </cell>
          <cell r="B9693" t="str">
            <v>JOELHO 90 GRAUS, PVC, SOLDÁVEL, DN 110 MM INSTALADO EM RESERVAÇÃO DE ÁGUA DE EDIFICAÇÃO QUE POSSUA RESERVATÓRIO DE FIBRA/FIBROCIMENTO   FORNECIMENTO E INSTALAÇÃO. AF_06/2016</v>
          </cell>
          <cell r="C9693" t="str">
            <v>UN</v>
          </cell>
          <cell r="D9693">
            <v>172.13</v>
          </cell>
        </row>
        <row r="9694">
          <cell r="A9694">
            <v>94687</v>
          </cell>
          <cell r="B9694" t="str">
            <v>CURVA 90 GRAUS, PVC, SOLDÁVEL, DN 110 MM, INSTALADO EM RESERVAÇÃO DE ÁGUA DE EDIFICAÇÃO QUE POSSUA RESERVATÓRIO DE FIBRA/FIBROCIMENTO   FORNECIMENTO E INSTALAÇÃO. AF_06/2016</v>
          </cell>
          <cell r="C9694" t="str">
            <v>UN</v>
          </cell>
          <cell r="D9694">
            <v>107.69</v>
          </cell>
        </row>
        <row r="9695">
          <cell r="A9695">
            <v>94688</v>
          </cell>
          <cell r="B9695" t="str">
            <v>TÊ, PVC, SOLDÁVEL, DN  25 MM INSTALADO EM RESERVAÇÃO DE ÁGUA DE EDIFICAÇÃO QUE POSSUA RESERVATÓRIO DE FIBRA/FIBROCIMENTO   FORNECIMENTO E INSTALAÇÃO. AF_06/2016</v>
          </cell>
          <cell r="C9695" t="str">
            <v>UN</v>
          </cell>
          <cell r="D9695">
            <v>7.46</v>
          </cell>
        </row>
        <row r="9696">
          <cell r="A9696">
            <v>94689</v>
          </cell>
          <cell r="B9696" t="str">
            <v>TÊ COM BUCHA DE LATÃO NA BOLSA CENTRAL, PVC, SOLDÁVEL, DN  25 MM X 3/4 , INSTALADO EM RESERVAÇÃO DE ÁGUA DE EDIFICAÇÃO QUE POSSUA RESERVATÓRIO DE FIBRA/FIBROCIMENTO   FORNECIMENTO E INSTALAÇÃO. AF_06/2016</v>
          </cell>
          <cell r="C9696" t="str">
            <v>UN</v>
          </cell>
          <cell r="D9696">
            <v>9.19</v>
          </cell>
        </row>
        <row r="9697">
          <cell r="A9697">
            <v>94690</v>
          </cell>
          <cell r="B9697" t="str">
            <v>TÊ, PVC, SOLDÁVEL, DN 32 MM INSTALADO EM RESERVAÇÃO DE ÁGUA DE EDIFICAÇÃO QUE POSSUA RESERVATÓRIO DE FIBRA/FIBROCIMENTO   FORNECIMENTO E INSTALAÇÃO. AF_06/2016</v>
          </cell>
          <cell r="C9697" t="str">
            <v>UN</v>
          </cell>
          <cell r="D9697">
            <v>8.86</v>
          </cell>
        </row>
        <row r="9698">
          <cell r="A9698">
            <v>94691</v>
          </cell>
          <cell r="B9698" t="str">
            <v>TÊ DE REDUÇÃO, PVC, SOLDÁVEL, DN 32 MM X  25 MM, INSTALADO EM RESERVAÇÃO DE ÁGUA DE EDIFICAÇÃO QUE POSSUA RESERVATÓRIO DE FIBRA/FIBROCIMENTO   FORNECIMENTO E INSTALAÇÃO. AF_06/2016</v>
          </cell>
          <cell r="C9698" t="str">
            <v>UN</v>
          </cell>
          <cell r="D9698">
            <v>10.85</v>
          </cell>
        </row>
        <row r="9699">
          <cell r="A9699">
            <v>94692</v>
          </cell>
          <cell r="B9699" t="str">
            <v>TÊ, PVC, SOLDÁVEL, DN 40 MM INSTALADO EM RESERVAÇÃO DE ÁGUA DE EDIFICAÇÃO QUE POSSUA RESERVATÓRIO DE FIBRA/FIBROCIMENTO   FORNECIMENTO E INSTALAÇÃO. AF_06/2016</v>
          </cell>
          <cell r="C9699" t="str">
            <v>UN</v>
          </cell>
          <cell r="D9699">
            <v>15.93</v>
          </cell>
        </row>
        <row r="9700">
          <cell r="A9700">
            <v>94693</v>
          </cell>
          <cell r="B9700" t="str">
            <v>TÊ DE REDUÇÃO, PVC, SOLDÁVEL, DN 40 MM X 32 MM, INSTALADO EM RESERVAÇÃO DE ÁGUA DE EDIFICAÇÃO QUE POSSUA RESERVATÓRIO DE FIBRA/FIBROCIMENTO   FORNECIMENTO E INSTALAÇÃO. AF_06/2016</v>
          </cell>
          <cell r="C9700" t="str">
            <v>UN</v>
          </cell>
          <cell r="D9700">
            <v>15.83</v>
          </cell>
        </row>
        <row r="9701">
          <cell r="A9701">
            <v>94694</v>
          </cell>
          <cell r="B9701" t="str">
            <v>TÊ, PVC, SOLDÁVEL, DN 50 MM INSTALADO EM RESERVAÇÃO DE ÁGUA DE EDIFICAÇÃO QUE POSSUA RESERVATÓRIO DE FIBRA/FIBROCIMENTO   FORNECIMENTO E INSTALAÇÃO. AF_06/2016</v>
          </cell>
          <cell r="C9701" t="str">
            <v>UN</v>
          </cell>
          <cell r="D9701">
            <v>16.72</v>
          </cell>
        </row>
        <row r="9702">
          <cell r="A9702">
            <v>94695</v>
          </cell>
          <cell r="B9702" t="str">
            <v>TÊ DE REDUÇÃO, PVC, SOLDÁVEL, DN 50 MM X 40 MM, INSTALADO EM RESERVAÇÃO DE ÁGUA DE EDIFICAÇÃO QUE POSSUA RESERVATÓRIO DE FIBRA/FIBROCIMENTO   FORNECIMENTO E INSTALAÇÃO. AF_06/2016</v>
          </cell>
          <cell r="C9702" t="str">
            <v>UN</v>
          </cell>
          <cell r="D9702">
            <v>20.16</v>
          </cell>
        </row>
        <row r="9703">
          <cell r="A9703">
            <v>94696</v>
          </cell>
          <cell r="B9703" t="str">
            <v>TÊ, PVC, SOLDÁVEL, DN 60 MM INSTALADO EM RESERVAÇÃO DE ÁGUA DE EDIFICAÇÃO QUE POSSUA RESERVATÓRIO DE FIBRA/FIBROCIMENTO   FORNECIMENTO E INSTALAÇÃO. AF_06/2016</v>
          </cell>
          <cell r="C9703" t="str">
            <v>UN</v>
          </cell>
          <cell r="D9703">
            <v>37.130000000000003</v>
          </cell>
        </row>
        <row r="9704">
          <cell r="A9704">
            <v>94697</v>
          </cell>
          <cell r="B9704" t="str">
            <v>TÊ, PVC, SOLDÁVEL, DN 75 MM INSTALADO EM RESERVAÇÃO DE ÁGUA DE EDIFICAÇÃO QUE POSSUA RESERVATÓRIO DE FIBRA/FIBROCIMENTO   FORNECIMENTO E INSTALAÇÃO. AF_06/2016</v>
          </cell>
          <cell r="C9704" t="str">
            <v>UN</v>
          </cell>
          <cell r="D9704">
            <v>54.99</v>
          </cell>
        </row>
        <row r="9705">
          <cell r="A9705">
            <v>94698</v>
          </cell>
          <cell r="B9705" t="str">
            <v>TÊ DE REDUÇÃO, PVC, SOLDÁVEL, DN 75 MM X 50 MM, INSTALADO EM RESERVAÇÃO DE ÁGUA DE EDIFICAÇÃO QUE POSSUA RESERVATÓRIO DE FIBRA/FIBROCIMENTO   FORNECIMENTO E INSTALAÇÃO. AF_06/2016</v>
          </cell>
          <cell r="C9705" t="str">
            <v>UN</v>
          </cell>
          <cell r="D9705">
            <v>48.14</v>
          </cell>
        </row>
        <row r="9706">
          <cell r="A9706">
            <v>94699</v>
          </cell>
          <cell r="B9706" t="str">
            <v>TÊ, PVC, SOLDÁVEL, DN 85 MM INSTALADO EM RESERVAÇÃO DE ÁGUA DE EDIFICAÇÃO QUE POSSUA RESERVATÓRIO DE FIBRA/FIBROCIMENTO   FORNECIMENTO E INSTALAÇÃO. AF_06/2016</v>
          </cell>
          <cell r="C9706" t="str">
            <v>UN</v>
          </cell>
          <cell r="D9706">
            <v>90.15</v>
          </cell>
        </row>
        <row r="9707">
          <cell r="A9707">
            <v>94700</v>
          </cell>
          <cell r="B9707" t="str">
            <v>TÊ DE REDUÇÃO, PVC, SOLDÁVEL, DN 85 MM X 60 MM, INSTALADO EM RESERVAÇÃO DE ÁGUA DE EDIFICAÇÃO QUE POSSUA RESERVATÓRIO DE FIBRA/FIBROCIMENTO   FORNECIMENTO E INSTALAÇÃO. AF_06/2016</v>
          </cell>
          <cell r="C9707" t="str">
            <v>UN</v>
          </cell>
          <cell r="D9707">
            <v>79.97</v>
          </cell>
        </row>
        <row r="9708">
          <cell r="A9708">
            <v>94701</v>
          </cell>
          <cell r="B9708" t="str">
            <v>TÊ, PVC, SOLDÁVEL, DN 110 MM INSTALADO EM RESERVAÇÃO DE ÁGUA DE EDIFICAÇÃO QUE POSSUA RESERVATÓRIO DE FIBRA/FIBROCIMENTO   FORNECIMENTO E INSTALAÇÃO. AF_06/2016</v>
          </cell>
          <cell r="C9708" t="str">
            <v>UN</v>
          </cell>
          <cell r="D9708">
            <v>141.13</v>
          </cell>
        </row>
        <row r="9709">
          <cell r="A9709">
            <v>94702</v>
          </cell>
          <cell r="B9709" t="str">
            <v>TÊ DE REDUÇÃO, PVC, SOLDÁVEL, DN 110 MM X 60 MM, INSTALADO EM RESERVAÇÃO DE ÁGUA DE EDIFICAÇÃO QUE POSSUA RESERVATÓRIO DE FIBRA/FIBROCIMENTO   FORNECIMENTO E INSTALAÇÃO. AF_06/2016</v>
          </cell>
          <cell r="C9709" t="str">
            <v>UN</v>
          </cell>
          <cell r="D9709">
            <v>112.48</v>
          </cell>
        </row>
        <row r="9710">
          <cell r="A9710">
            <v>94703</v>
          </cell>
          <cell r="B9710" t="str">
            <v>ADAPTADOR COM FLANGE E ANEL DE VEDAÇÃO, PVC, SOLDÁVEL, DN  25 MM X 3/4 , INSTALADO EM RESERVAÇÃO DE ÁGUA DE EDIFICAÇÃO QUE POSSUA RESERVATÓRIO DE FIBRA/FIBROCIMENTO   FORNECIMENTO E INSTALAÇÃO. AF_06/2016</v>
          </cell>
          <cell r="C9710" t="str">
            <v>UN</v>
          </cell>
          <cell r="D9710">
            <v>18.940000000000001</v>
          </cell>
        </row>
        <row r="9711">
          <cell r="A9711">
            <v>94704</v>
          </cell>
          <cell r="B9711" t="str">
            <v>ADAPTADOR COM FLANGE E ANEL DE VEDAÇÃO, PVC, SOLDÁVEL, DN 32 MM X 1 , INSTALADO EM RESERVAÇÃO DE ÁGUA DE EDIFICAÇÃO QUE POSSUA RESERVATÓRIO DE FIBRA/FIBROCIMENTO   FORNECIMENTO E INSTALAÇÃO. AF_06/2016</v>
          </cell>
          <cell r="C9711" t="str">
            <v>UN</v>
          </cell>
          <cell r="D9711">
            <v>22.43</v>
          </cell>
        </row>
        <row r="9712">
          <cell r="A9712">
            <v>94705</v>
          </cell>
          <cell r="B9712" t="str">
            <v>ADAPTADOR COM FLANGE E ANEL DE VEDAÇÃO, PVC, SOLDÁVEL, DN 40 MM X 1 1/4 , INSTALADO EM RESERVAÇÃO DE ÁGUA DE EDIFICAÇÃO QUE POSSUA RESERVATÓRIO DE FIBRA/FIBROCIMENTO   FORNECIMENTO E INSTALAÇÃO. AF_06/2016</v>
          </cell>
          <cell r="C9712" t="str">
            <v>UN</v>
          </cell>
          <cell r="D9712">
            <v>32.99</v>
          </cell>
        </row>
        <row r="9713">
          <cell r="A9713">
            <v>94706</v>
          </cell>
          <cell r="B9713" t="str">
            <v>ADAPTADOR COM FLANGE E ANEL DE VEDAÇÃO, PVC, SOLDÁVEL, DN 50 MM X 1 1/2 , INSTALADO EM RESERVAÇÃO DE ÁGUA DE EDIFICAÇÃO QUE POSSUA RESERVATÓRIO DE FIBRA/FIBROCIMENTO   FORNECIMENTO E INSTALAÇÃO. AF_06/2016</v>
          </cell>
          <cell r="C9713" t="str">
            <v>UN</v>
          </cell>
          <cell r="D9713">
            <v>42.39</v>
          </cell>
        </row>
        <row r="9714">
          <cell r="A9714">
            <v>94707</v>
          </cell>
          <cell r="B9714" t="str">
            <v>ADAPTADOR COM FLANGE E ANEL DE VEDAÇÃO, PVC, SOLDÁVEL, DN 60 MM X 2 , INSTALADO EM RESERVAÇÃO DE ÁGUA DE EDIFICAÇÃO QUE POSSUA RESERVATÓRIO DE FIBRA/FIBROCIMENTO   FORNECIMENTO E INSTALAÇÃO. AF_06/2016</v>
          </cell>
          <cell r="C9714" t="str">
            <v>UN</v>
          </cell>
          <cell r="D9714">
            <v>49.24</v>
          </cell>
        </row>
        <row r="9715">
          <cell r="A9715">
            <v>94708</v>
          </cell>
          <cell r="B9715" t="str">
            <v>ADAPTADOR COM FLANGES LIVRES, PVC, SOLDÁVEL, DN  25 MM X 3/4 , INSTALADO EM RESERVAÇÃO DE ÁGUA DE EDIFICAÇÃO QUE POSSUA RESERVATÓRIO DE FIBRA/FIBROCIMENTO   FORNECIMENTO E INSTALAÇÃO. AF_06/2016</v>
          </cell>
          <cell r="C9715" t="str">
            <v>UN</v>
          </cell>
          <cell r="D9715">
            <v>19.96</v>
          </cell>
        </row>
        <row r="9716">
          <cell r="A9716">
            <v>94709</v>
          </cell>
          <cell r="B9716" t="str">
            <v>ADAPTADOR COM FLANGES LIVRES, PVC, SOLDÁVEL, DN 32 MM X 1 , INSTALADO EM RESERVAÇÃO DE ÁGUA DE EDIFICAÇÃO QUE POSSUA RESERVATÓRIO DE FIBRA/FIBROCIMENTO   FORNECIMENTO E INSTALAÇÃO. AF_06/2016</v>
          </cell>
          <cell r="C9716" t="str">
            <v>UN</v>
          </cell>
          <cell r="D9716">
            <v>23.86</v>
          </cell>
        </row>
        <row r="9717">
          <cell r="A9717">
            <v>94710</v>
          </cell>
          <cell r="B9717" t="str">
            <v>ADAPTADOR COM FLANGES LIVRES, PVC, SOLDÁVEL, DN 40 MM X 1 1/4 , INSTALADO EM RESERVAÇÃO DE ÁGUA DE EDIFICAÇÃO QUE POSSUA RESERVATÓRIO DE FIBRA/FIBROCIMENTO   FORNECIMENTO E INSTALAÇÃO. AF_06/2016</v>
          </cell>
          <cell r="C9717" t="str">
            <v>UN</v>
          </cell>
          <cell r="D9717">
            <v>31.22</v>
          </cell>
        </row>
        <row r="9718">
          <cell r="A9718">
            <v>94711</v>
          </cell>
          <cell r="B9718" t="str">
            <v>ADAPTADOR COM FLANGES LIVRES, PVC, SOLDÁVEL, DN 50 MM X 1 1/2 , INSTALADO EM RESERVAÇÃO DE ÁGUA DE EDIFICAÇÃO QUE POSSUA RESERVATÓRIO DE FIBRA/FIBROCIMENTO   FORNECIMENTO E INSTALAÇÃO. AF_06/2016</v>
          </cell>
          <cell r="C9718" t="str">
            <v>UN</v>
          </cell>
          <cell r="D9718">
            <v>40.78</v>
          </cell>
        </row>
        <row r="9719">
          <cell r="A9719">
            <v>94712</v>
          </cell>
          <cell r="B9719" t="str">
            <v>ADAPTADOR COM FLANGES LIVRES, PVC, SOLDÁVEL, DN 60 MM X 2 , INSTALADO EM RESERVAÇÃO DE ÁGUA DE EDIFICAÇÃO QUE POSSUA RESERVATÓRIO DE FIBRA/FIBROCIMENTO   FORNECIMENTO E INSTALAÇÃO. AF_06/2016</v>
          </cell>
          <cell r="C9719" t="str">
            <v>UN</v>
          </cell>
          <cell r="D9719">
            <v>53.35</v>
          </cell>
        </row>
        <row r="9720">
          <cell r="A9720">
            <v>94713</v>
          </cell>
          <cell r="B9720" t="str">
            <v>ADAPTADOR COM FLANGES LIVRES, PVC, SOLDÁVEL, DN 75 MM X 2 1/2 , INSTALADO EM RESERVAÇÃO DE ÁGUA DE EDIFICAÇÃO QUE POSSUA RESERVATÓRIO DE FIBRA/FIBROCIMENTO   FORNECIMENTO E INSTALAÇÃO. AF_06/2016</v>
          </cell>
          <cell r="C9720" t="str">
            <v>UN</v>
          </cell>
          <cell r="D9720">
            <v>164.92</v>
          </cell>
        </row>
        <row r="9721">
          <cell r="A9721">
            <v>94714</v>
          </cell>
          <cell r="B9721" t="str">
            <v>ADAPTADOR COM FLANGES LIVRES, PVC, SOLDÁVEL, DN 85 MM X 3 , INSTALADO EM RESERVAÇÃO DE ÁGUA DE EDIFICAÇÃO QUE POSSUA RESERVATÓRIO DE FIBRA/FIBROCIMENTO   FORNECIMENTO E INSTALAÇÃO. AF_06/2016</v>
          </cell>
          <cell r="C9721" t="str">
            <v>UN</v>
          </cell>
          <cell r="D9721">
            <v>217.03</v>
          </cell>
        </row>
        <row r="9722">
          <cell r="A9722">
            <v>94715</v>
          </cell>
          <cell r="B9722" t="str">
            <v>ADAPTADOR COM FLANGES LIVRES, PVC, SOLDÁVEL, DN 110 MM X 4 , INSTALADO EM RESERVAÇÃO DE ÁGUA DE EDIFICAÇÃO QUE POSSUA RESERVATÓRIO DE FIBRA/FIBROCIMENTO   FORNECIMENTO E INSTALAÇÃO. AF_06/2016</v>
          </cell>
          <cell r="C9722" t="str">
            <v>UN</v>
          </cell>
          <cell r="D9722">
            <v>304.24</v>
          </cell>
        </row>
        <row r="9723">
          <cell r="A9723">
            <v>94716</v>
          </cell>
          <cell r="B9723" t="str">
            <v>TUBO, CPVC, SOLDÁVEL, DN 22 MM, INSTALADO EM RESERVAÇÃO DE ÁGUA DE EDIFICAÇÃO QUE POSSUA RESERVATÓRIO DE FIBRA/FIBROCIMENTO  FORNECIMENTO E INSTALAÇÃO. AF_06/2016</v>
          </cell>
          <cell r="C9723" t="str">
            <v>M</v>
          </cell>
          <cell r="D9723">
            <v>16.09</v>
          </cell>
        </row>
        <row r="9724">
          <cell r="A9724">
            <v>94717</v>
          </cell>
          <cell r="B9724" t="str">
            <v>TUBO, CPVC, SOLDÁVEL, DN 28 MM, INSTALADO EM RESERVAÇÃO DE ÁGUA DE EDIFICAÇÃO QUE POSSUA RESERVATÓRIO DE FIBRA/FIBROCIMENTO  FORNECIMENTO E INSTALAÇÃO. AF_06/2016</v>
          </cell>
          <cell r="C9724" t="str">
            <v>M</v>
          </cell>
          <cell r="D9724">
            <v>23.42</v>
          </cell>
        </row>
        <row r="9725">
          <cell r="A9725">
            <v>94718</v>
          </cell>
          <cell r="B9725" t="str">
            <v>TUBO, CPVC, SOLDÁVEL, DN 35 MM, INSTALADO EM RESERVAÇÃO DE ÁGUA DE EDIFICAÇÃO QUE POSSUA RESERVATÓRIO DE FIBRA/FIBROCIMENTO  FORNECIMENTO E INSTALAÇÃO. AF_06/2016</v>
          </cell>
          <cell r="C9725" t="str">
            <v>M</v>
          </cell>
          <cell r="D9725">
            <v>29</v>
          </cell>
        </row>
        <row r="9726">
          <cell r="A9726">
            <v>94719</v>
          </cell>
          <cell r="B9726" t="str">
            <v>TUBO, CPVC, SOLDÁVEL, DN 42 MM, INSTALADO EM RESERVAÇÃO DE ÁGUA DE EDIFICAÇÃO QUE POSSUA RESERVATÓRIO DE FIBRA/FIBROCIMENTO  FORNECIMENTO E INSTALAÇÃO. AF_06/2016</v>
          </cell>
          <cell r="C9726" t="str">
            <v>M</v>
          </cell>
          <cell r="D9726">
            <v>37.79</v>
          </cell>
        </row>
        <row r="9727">
          <cell r="A9727">
            <v>94720</v>
          </cell>
          <cell r="B9727" t="str">
            <v>TUBO, CPVC, SOLDÁVEL, DN 54 MM, INSTALADO EM RESERVAÇÃO DE ÁGUA DE EDIFICAÇÃO QUE POSSUA RESERVATÓRIO DE FIBRA/FIBROCIMENTO  FORNECIMENTO E INSTALAÇÃO. AF_06/2016</v>
          </cell>
          <cell r="C9727" t="str">
            <v>M</v>
          </cell>
          <cell r="D9727">
            <v>57.2</v>
          </cell>
        </row>
        <row r="9728">
          <cell r="A9728">
            <v>94721</v>
          </cell>
          <cell r="B9728" t="str">
            <v>TUBO, CPVC, SOLDÁVEL, DN 73 MM, INSTALADO EM RESERVAÇÃO DE ÁGUA DE EDIFICAÇÃO QUE POSSUA RESERVATÓRIO DE FIBRA/FIBROCIMENTO  FORNECIMENTO E INSTALAÇÃO. AF_06/2016</v>
          </cell>
          <cell r="C9728" t="str">
            <v>M</v>
          </cell>
          <cell r="D9728">
            <v>82.97</v>
          </cell>
        </row>
        <row r="9729">
          <cell r="A9729">
            <v>94722</v>
          </cell>
          <cell r="B9729" t="str">
            <v>TUBO, CPVC, SOLDÁVEL, DN 89 MM, INSTALADO EM RESERVAÇÃO DE ÁGUA DE EDIFICAÇÃO QUE POSSUA RESERVATÓRIO DE FIBRA/FIBROCIMENTO  FORNECIMENTO E INSTALAÇÃO. AF_06/2016</v>
          </cell>
          <cell r="C9729" t="str">
            <v>M</v>
          </cell>
          <cell r="D9729">
            <v>144.91999999999999</v>
          </cell>
        </row>
        <row r="9730">
          <cell r="A9730">
            <v>94724</v>
          </cell>
          <cell r="B9730" t="str">
            <v>CONECTOR, CPVC, SOLDÁVEL, DN 22 MM X 3/4, INSTALADO EM RESERVAÇÃO DE ÁGUA DE EDIFICAÇÃO QUE POSSUA RESERVATÓRIO DE FIBRA/FIBROCIMENTO  FORNECIMENTO E INSTALAÇÃO. AF_06/2016</v>
          </cell>
          <cell r="C9730" t="str">
            <v>UN</v>
          </cell>
          <cell r="D9730">
            <v>22.21</v>
          </cell>
        </row>
        <row r="9731">
          <cell r="A9731">
            <v>94725</v>
          </cell>
          <cell r="B9731" t="str">
            <v>LUVA, CPVC, SOLDÁVEL, DN 22 MM, INSTALADO EM RESERVAÇÃO DE ÁGUA DE EDIFICAÇÃO QUE POSSUA RESERVATÓRIO DE FIBRA/FIBROCIMENTO  FORNECIMENTO E INSTALAÇÃO. AF_06/2016</v>
          </cell>
          <cell r="C9731" t="str">
            <v>UN</v>
          </cell>
          <cell r="D9731">
            <v>4.9800000000000004</v>
          </cell>
        </row>
        <row r="9732">
          <cell r="A9732">
            <v>94726</v>
          </cell>
          <cell r="B9732" t="str">
            <v>CONECTOR, CPVC, SOLDÁVEL, DN 28 MM X 1, INSTALADO EM RESERVAÇÃO DE ÁGUA DE EDIFICAÇÃO QUE POSSUA RESERVATÓRIO DE FIBRA/FIBROCIMENTO  FORNECIMENTO E INSTALAÇÃO. AF_06/2016</v>
          </cell>
          <cell r="C9732" t="str">
            <v>UN</v>
          </cell>
          <cell r="D9732">
            <v>34.54</v>
          </cell>
        </row>
        <row r="9733">
          <cell r="A9733">
            <v>94727</v>
          </cell>
          <cell r="B9733" t="str">
            <v>LUVA, CPVC, SOLDÁVEL, DN 28 MM, INSTALADO EM RESERVAÇÃO DE ÁGUA DE EDIFICAÇÃO QUE POSSUA RESERVATÓRIO DE FIBRA/FIBROCIMENTO  FORNECIMENTO E INSTALAÇÃO. AF_06/2016</v>
          </cell>
          <cell r="C9733" t="str">
            <v>UN</v>
          </cell>
          <cell r="D9733">
            <v>7.26</v>
          </cell>
        </row>
        <row r="9734">
          <cell r="A9734">
            <v>94728</v>
          </cell>
          <cell r="B9734" t="str">
            <v>CONECTOR, CPVC, SOLDÁVEL, DN 35 MM X 1 1/4, INSTALADO EM RESERVAÇÃO DE ÁGUA DE EDIFICAÇÃO QUE POSSUA RESERVATÓRIO DE FIBRA/FIBROCIMENTO  FORNECIMENTO E INSTALAÇÃO. AF_06/2016</v>
          </cell>
          <cell r="C9734" t="str">
            <v>UN</v>
          </cell>
          <cell r="D9734">
            <v>131.69</v>
          </cell>
        </row>
        <row r="9735">
          <cell r="A9735">
            <v>94729</v>
          </cell>
          <cell r="B9735" t="str">
            <v>LUVA, CPVC, SOLDÁVEL, DN 35 MM, INSTALADO EM RESERVAÇÃO DE ÁGUA DE EDIFICAÇÃO QUE POSSUA RESERVATÓRIO DE FIBRA/FIBROCIMENTO  FORNECIMENTO E INSTALAÇÃO. AF_06/2016</v>
          </cell>
          <cell r="C9735" t="str">
            <v>UN</v>
          </cell>
          <cell r="D9735">
            <v>12.97</v>
          </cell>
        </row>
        <row r="9736">
          <cell r="A9736">
            <v>94730</v>
          </cell>
          <cell r="B9736" t="str">
            <v>CONECTOR, CPVC, SOLDÁVEL, DN 42 MM X 1 1/2, INSTALADO EM RESERVAÇÃO DE ÁGUA DE EDIFICAÇÃO QUE POSSUA RESERVATÓRIO DE FIBRA/FIBROCIMENTO  FORNECIMENTO E INSTALAÇÃO. AF_06/2016</v>
          </cell>
          <cell r="C9736" t="str">
            <v>UN</v>
          </cell>
          <cell r="D9736">
            <v>160.11000000000001</v>
          </cell>
        </row>
        <row r="9737">
          <cell r="A9737">
            <v>94731</v>
          </cell>
          <cell r="B9737" t="str">
            <v>LUVA, CPVC, SOLDÁVEL, DN 42 MM, INSTALADO EM RESERVAÇÃO DE ÁGUA DE EDIFICAÇÃO QUE POSSUA RESERVATÓRIO DE FIBRA/FIBROCIMENTO  FORNECIMENTO E INSTALAÇÃO. AF_06/2016</v>
          </cell>
          <cell r="C9737" t="str">
            <v>UN</v>
          </cell>
          <cell r="D9737">
            <v>16.43</v>
          </cell>
        </row>
        <row r="9738">
          <cell r="A9738">
            <v>94733</v>
          </cell>
          <cell r="B9738" t="str">
            <v>LUVA, CPVC, SOLDÁVEL, DN 54 MM, INSTALADO EM RESERVAÇÃO DE ÁGUA DE EDIFICAÇÃO QUE POSSUA RESERVATÓRIO DE FIBRA/FIBROCIMENTO  FORNECIMENTO E INSTALAÇÃO. AF_06/2016</v>
          </cell>
          <cell r="C9738" t="str">
            <v>UN</v>
          </cell>
          <cell r="D9738">
            <v>32.049999999999997</v>
          </cell>
        </row>
        <row r="9739">
          <cell r="A9739">
            <v>94737</v>
          </cell>
          <cell r="B9739" t="str">
            <v>LUVA, CPVC, SOLDÁVEL, DN 89 MM, INSTALADO EM RESERVAÇÃO DE ÁGUA DE EDIFICAÇÃO QUE POSSUA RESERVATÓRIO DE FIBRA/FIBROCIMENTO  FORNECIMENTO E INSTALAÇÃO. AF_06/2016</v>
          </cell>
          <cell r="C9739" t="str">
            <v>UN</v>
          </cell>
          <cell r="D9739">
            <v>136.38999999999999</v>
          </cell>
        </row>
        <row r="9740">
          <cell r="A9740">
            <v>94740</v>
          </cell>
          <cell r="B9740" t="str">
            <v>JOELHO 90 GRAUS, CPVC, SOLDÁVEL, DN 22 MM, INSTALADO EM RESERVAÇÃO DE ÁGUA DE EDIFICAÇÃO QUE POSSUA RESERVATÓRIO DE FIBRA/FIBROCIMENTO  FORNECIMENTO E INSTALAÇÃO. AF_06/2016</v>
          </cell>
          <cell r="C9740" t="str">
            <v>UN</v>
          </cell>
          <cell r="D9740">
            <v>7.92</v>
          </cell>
        </row>
        <row r="9741">
          <cell r="A9741">
            <v>94741</v>
          </cell>
          <cell r="B9741" t="str">
            <v>CURVA 90 GRAUS, CPVC, SOLDÁVEL, DN 22 MM, INSTALADO EM RESERVAÇÃO DE ÁGUA DE EDIFICAÇÃO QUE POSSUA RESERVATÓRIO DE FIBRA/FIBROCIMENTO  FORNECIMENTO E INSTALAÇÃO. AF_06/2016</v>
          </cell>
          <cell r="C9741" t="str">
            <v>UN</v>
          </cell>
          <cell r="D9741">
            <v>10.01</v>
          </cell>
        </row>
        <row r="9742">
          <cell r="A9742">
            <v>94742</v>
          </cell>
          <cell r="B9742" t="str">
            <v>JOELHO 90 GRAUS, CPVC, SOLDÁVEL, DN 28 MM, INSTALADO EM RESERVAÇÃO DE ÁGUA DE EDIFICAÇÃO QUE POSSUA RESERVATÓRIO DE FIBRA/FIBROCIMENTO  FORNECIMENTO E INSTALAÇÃO. AF_06/2016</v>
          </cell>
          <cell r="C9742" t="str">
            <v>UN</v>
          </cell>
          <cell r="D9742">
            <v>12.33</v>
          </cell>
        </row>
        <row r="9743">
          <cell r="A9743">
            <v>94743</v>
          </cell>
          <cell r="B9743" t="str">
            <v>CURVA 90 GRAUS, CPVC, SOLDÁVEL, DN 28 MM, INSTALADO EM RESERVAÇÃO DE ÁGUA DE EDIFICAÇÃO QUE POSSUA RESERVATÓRIO DE FIBRA/FIBROCIMENTO  FORNECIMENTO E INSTALAÇÃO. AF_06/2016</v>
          </cell>
          <cell r="C9743" t="str">
            <v>UN</v>
          </cell>
          <cell r="D9743">
            <v>13.65</v>
          </cell>
        </row>
        <row r="9744">
          <cell r="A9744">
            <v>94744</v>
          </cell>
          <cell r="B9744" t="str">
            <v>JOELHO 90 GRAUS, CPVC, SOLDÁVEL, DN 35 MM, INSTALADO EM RESERVAÇÃO DE ÁGUA DE EDIFICAÇÃO QUE POSSUA RESERVATÓRIO DE FIBRA/FIBROCIMENTO  FORNECIMENTO E INSTALAÇÃO. AF_06/2016</v>
          </cell>
          <cell r="C9744" t="str">
            <v>UN</v>
          </cell>
          <cell r="D9744">
            <v>19.84</v>
          </cell>
        </row>
        <row r="9745">
          <cell r="A9745">
            <v>94746</v>
          </cell>
          <cell r="B9745" t="str">
            <v>JOELHO 90 GRAUS, CPVC, SOLDÁVEL, DN 42 MM, INSTALADO EM RESERVAÇÃO DE ÁGUA DE EDIFICAÇÃO QUE POSSUA RESERVATÓRIO DE FIBRA/FIBROCIMENTO  FORNECIMENTO E INSTALAÇÃO. AF_06/2016</v>
          </cell>
          <cell r="C9745" t="str">
            <v>UN</v>
          </cell>
          <cell r="D9745">
            <v>28.62</v>
          </cell>
        </row>
        <row r="9746">
          <cell r="A9746">
            <v>94748</v>
          </cell>
          <cell r="B9746" t="str">
            <v>JOELHO 90 GRAUS, CPVC, SOLDÁVEL, DN 54 MM, INSTALADO EM RESERVAÇÃO DE ÁGUA DE EDIFICAÇÃO QUE POSSUA RESERVATÓRIO DE FIBRA/FIBROCIMENTO  FORNECIMENTO E INSTALAÇÃO. AF_06/2016</v>
          </cell>
          <cell r="C9746" t="str">
            <v>UN</v>
          </cell>
          <cell r="D9746">
            <v>59.28</v>
          </cell>
        </row>
        <row r="9747">
          <cell r="A9747">
            <v>94750</v>
          </cell>
          <cell r="B9747" t="str">
            <v>JOELHO 90 GRAUS, CPVC, SOLDÁVEL, DN 73 MM, INSTALADO EM RESERVAÇÃO DE ÁGUA DE EDIFICAÇÃO QUE POSSUA RESERVATÓRIO DE FIBRA/FIBROCIMENTO  FORNECIMENTO E INSTALAÇÃO. AF_06/2016</v>
          </cell>
          <cell r="C9747" t="str">
            <v>UN</v>
          </cell>
          <cell r="D9747">
            <v>142.26</v>
          </cell>
        </row>
        <row r="9748">
          <cell r="A9748">
            <v>94752</v>
          </cell>
          <cell r="B9748" t="str">
            <v>JOELHO 90 GRAUS, CPVC, SOLDÁVEL, DN 89 MM, INSTALADO EM RESERVAÇÃO DE ÁGUA DE EDIFICAÇÃO QUE POSSUA RESERVATÓRIO DE FIBRA/FIBROCIMENTO  FORNECIMENTO E INSTALAÇÃO. AF_06/2016</v>
          </cell>
          <cell r="C9748" t="str">
            <v>UN</v>
          </cell>
          <cell r="D9748">
            <v>172.59</v>
          </cell>
        </row>
        <row r="9749">
          <cell r="A9749">
            <v>94756</v>
          </cell>
          <cell r="B9749" t="str">
            <v>TE, CPVC, SOLDÁVEL, DN 22 MM, INSTALADO EM RESERVAÇÃO DE ÁGUA DE EDIFICAÇÃO QUE POSSUA RESERVATÓRIO DE FIBRA/FIBROCIMENTO  FORNECIMENTO E INSTALAÇÃO. AF_06/2016</v>
          </cell>
          <cell r="C9749" t="str">
            <v>UN</v>
          </cell>
          <cell r="D9749">
            <v>9.98</v>
          </cell>
        </row>
        <row r="9750">
          <cell r="A9750">
            <v>94757</v>
          </cell>
          <cell r="B9750" t="str">
            <v>TE, CPVC, SOLDÁVEL, DN 28 MM, INSTALADO EM RESERVAÇÃO DE ÁGUA DE EDIFICAÇÃO QUE POSSUA RESERVATÓRIO DE FIBRA/FIBROCIMENTO  FORNECIMENTO E INSTALAÇÃO. AF_06/2016</v>
          </cell>
          <cell r="C9750" t="str">
            <v>UN</v>
          </cell>
          <cell r="D9750">
            <v>13.92</v>
          </cell>
        </row>
        <row r="9751">
          <cell r="A9751">
            <v>94758</v>
          </cell>
          <cell r="B9751" t="str">
            <v>TE, CPVC, SOLDÁVEL, DN 35 MM, INSTALADO EM RESERVAÇÃO DE ÁGUA DE EDIFICAÇÃO QUE POSSUA RESERVATÓRIO DE FIBRA/FIBROCIMENTO  FORNECIMENTO E INSTALAÇÃO. AF_06/2016</v>
          </cell>
          <cell r="C9751" t="str">
            <v>UN</v>
          </cell>
          <cell r="D9751">
            <v>36.51</v>
          </cell>
        </row>
        <row r="9752">
          <cell r="A9752">
            <v>94759</v>
          </cell>
          <cell r="B9752" t="str">
            <v>TE, CPVC, SOLDÁVEL, DN 42 MM, INSTALADO EM RESERVAÇÃO DE ÁGUA DE EDIFICAÇÃO QUE POSSUA RESERVATÓRIO DE FIBRA/FIBROCIMENTO  FORNECIMENTO E INSTALAÇÃO. AF_06/2016</v>
          </cell>
          <cell r="C9752" t="str">
            <v>UN</v>
          </cell>
          <cell r="D9752">
            <v>45.26</v>
          </cell>
        </row>
        <row r="9753">
          <cell r="A9753">
            <v>94760</v>
          </cell>
          <cell r="B9753" t="str">
            <v>TE, CPVC, SOLDÁVEL, DN 54 MM, INSTALADO EM RESERVAÇÃO DE ÁGUA DE EDIFICAÇÃO QUE POSSUA RESERVATÓRIO DE FIBRA/FIBROCIMENTO  FORNECIMENTO E INSTALAÇÃO. AF_06/2016</v>
          </cell>
          <cell r="C9753" t="str">
            <v>UN</v>
          </cell>
          <cell r="D9753">
            <v>74.27</v>
          </cell>
        </row>
        <row r="9754">
          <cell r="A9754">
            <v>94761</v>
          </cell>
          <cell r="B9754" t="str">
            <v>TE, CPVC, SOLDÁVEL, DN 73 MM, INSTALADO EM RESERVAÇÃO DE ÁGUA DE EDIFICAÇÃO QUE POSSUA RESERVATÓRIO DE FIBRA/FIBROCIMENTO  FORNECIMENTO E INSTALAÇÃO. AF_06/2016</v>
          </cell>
          <cell r="C9754" t="str">
            <v>UN</v>
          </cell>
          <cell r="D9754">
            <v>161.97999999999999</v>
          </cell>
        </row>
        <row r="9755">
          <cell r="A9755">
            <v>94762</v>
          </cell>
          <cell r="B9755" t="str">
            <v>TE, CPVC, SOLDÁVEL, DN 89 MM, INSTALADO EM RESERVAÇÃO DE ÁGUA DE EDIFICAÇÃO QUE POSSUA RESERVATÓRIO DE FIBRA/FIBROCIMENTO  FORNECIMENTO E INSTALAÇÃO. AF_06/2016</v>
          </cell>
          <cell r="C9755" t="str">
            <v>UN</v>
          </cell>
          <cell r="D9755">
            <v>206.17</v>
          </cell>
        </row>
        <row r="9756">
          <cell r="A9756">
            <v>94779</v>
          </cell>
          <cell r="B9756" t="str">
            <v>(COMPOSIÇÃO REPRESENTATIVA) DO SERVIÇO DE CONTRAPISO EM ARGAMASSA TRAÇO 1:4 (CIM E AREIA), EM BETONEIRA 400 L, ESPESSURA 3 CM ÁREAS SECAS E 3 CM ÁREAS MOLHADAS, PARA EDIFICAÇÃO HABITACIONAL MULTIFAMILIAR (PRÉDIO). AF_11/2014</v>
          </cell>
          <cell r="C9756" t="str">
            <v>M2</v>
          </cell>
          <cell r="D9756">
            <v>29.87</v>
          </cell>
        </row>
        <row r="9757">
          <cell r="A9757">
            <v>94782</v>
          </cell>
          <cell r="B9757"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57" t="str">
            <v>M2</v>
          </cell>
          <cell r="D9757">
            <v>33.9</v>
          </cell>
        </row>
        <row r="9758">
          <cell r="A9758">
            <v>94783</v>
          </cell>
          <cell r="B9758" t="str">
            <v>ADAPTADOR COM FLANGE E ANEL DE VEDAÇÃO, PVC, SOLDÁVEL, DN  20 MM X 1/2 , INSTALADO EM RESERVAÇÃO DE ÁGUA DE EDIFICAÇÃO QUE POSSUA RESERVATÓRIO DE FIBRA/FIBROCIMENTO   FORNECIMENTO E INSTALAÇÃO. AF_06/2016</v>
          </cell>
          <cell r="C9758" t="str">
            <v>UN</v>
          </cell>
          <cell r="D9758">
            <v>15.88</v>
          </cell>
        </row>
        <row r="9759">
          <cell r="A9759">
            <v>94785</v>
          </cell>
          <cell r="B9759" t="str">
            <v>ADAPTADOR COM FLANGES LIVRES, PVC, SOLDÁVEL LONGO, DN 32 MM X 1 , INSTALADO EM RESERVAÇÃO DE ÁGUA DE EDIFICAÇÃO QUE POSSUA RESERVATÓRIO DE FIBRA/FIBROCIMENTO   FORNECIMENTO E INSTALAÇÃO. AF_06/2016</v>
          </cell>
          <cell r="C9759" t="str">
            <v>UN</v>
          </cell>
          <cell r="D9759">
            <v>29.13</v>
          </cell>
        </row>
        <row r="9760">
          <cell r="A9760">
            <v>94786</v>
          </cell>
          <cell r="B9760" t="str">
            <v>ADAPTADOR COM FLANGES LIVRES, PVC, SOLDÁVEL LONGO, DN 40 MM X 1 1/4 , INSTALADO EM RESERVAÇÃO DE ÁGUA DE EDIFICAÇÃO QUE POSSUA RESERVATÓRIO DE FIBRA/FIBROCIMENTO   FORNECIMENTO E INSTALAÇÃO. AF_06/2016</v>
          </cell>
          <cell r="C9760" t="str">
            <v>UN</v>
          </cell>
          <cell r="D9760">
            <v>38.93</v>
          </cell>
        </row>
        <row r="9761">
          <cell r="A9761">
            <v>94787</v>
          </cell>
          <cell r="B9761" t="str">
            <v>ADAPTADOR COM FLANGES LIVRES, PVC, SOLDÁVEL LONGO, DN 50 MM X 1 1/2 , INSTALADO EM RESERVAÇÃO DE ÁGUA DE EDIFICAÇÃO QUE POSSUA RESERVATÓRIO DE FIBRA/FIBROCIMENTO   FORNECIMENTO E INSTALAÇÃO. AF_06/2016</v>
          </cell>
          <cell r="C9761" t="str">
            <v>UN</v>
          </cell>
          <cell r="D9761">
            <v>49.62</v>
          </cell>
        </row>
        <row r="9762">
          <cell r="A9762">
            <v>94788</v>
          </cell>
          <cell r="B9762" t="str">
            <v>ADAPTADOR COM FLANGES LIVRES, PVC, SOLDÁVEL LONGO, DN 60 MM X 2 , INSTALADO EM RESERVAÇÃO DE ÁGUA DE EDIFICAÇÃO QUE POSSUA RESERVATÓRIO DE FIBRA/FIBROCIMENTO   FORNECIMENTO E INSTALAÇÃO. AF_06/2016</v>
          </cell>
          <cell r="C9762" t="str">
            <v>UN</v>
          </cell>
          <cell r="D9762">
            <v>66.48</v>
          </cell>
        </row>
        <row r="9763">
          <cell r="A9763">
            <v>94789</v>
          </cell>
          <cell r="B9763" t="str">
            <v>ADAPTADOR COM FLANGES LIVRES, PVC, SOLDÁVEL LONGO, DN 75 MM X 2 1/2 , INSTALADO EM RESERVAÇÃO DE ÁGUA DE EDIFICAÇÃO QUE POSSUA RESERVATÓRIO DE FIBRA/FIBROCIMENTO   FORNECIMENTO E INSTALAÇÃO. AF_06/2016</v>
          </cell>
          <cell r="C9763" t="str">
            <v>UN</v>
          </cell>
          <cell r="D9763">
            <v>216.04</v>
          </cell>
        </row>
        <row r="9764">
          <cell r="A9764">
            <v>94790</v>
          </cell>
          <cell r="B9764" t="str">
            <v>ADAPTADOR COM FLANGES LIVRES, PVC, SOLDÁVEL LONGO, DN 85 MM X 3 , INSTALADO EM RESERVAÇÃO DE ÁGUA DE EDIFICAÇÃO QUE POSSUA RESERVATÓRIO DE FIBRA/FIBROCIMENTO   FORNECIMENTO E INSTALAÇÃO. AF_06/2016</v>
          </cell>
          <cell r="C9764" t="str">
            <v>UN</v>
          </cell>
          <cell r="D9764">
            <v>285.88</v>
          </cell>
        </row>
        <row r="9765">
          <cell r="A9765">
            <v>94791</v>
          </cell>
          <cell r="B9765" t="str">
            <v>ADAPTADOR COM FLANGES LIVRES, PVC, SOLDÁVEL LONGO, DN 110 MM X 4 , INSTALADO EM RESERVAÇÃO DE ÁGUA DE EDIFICAÇÃO QUE POSSUA RESERVATÓRIO DE FIBRA/FIBROCIMENTO   FORNECIMENTO E INSTALAÇÃO. AF_06/2016</v>
          </cell>
          <cell r="C9765" t="str">
            <v>UN</v>
          </cell>
          <cell r="D9765">
            <v>428.28</v>
          </cell>
        </row>
        <row r="9766">
          <cell r="A9766">
            <v>94792</v>
          </cell>
          <cell r="B9766" t="str">
            <v>REGISTRO DE GAVETA BRUTO, LATÃO, ROSCÁVEL, 1, COM ACABAMENTO E CANOPLA CROMADOS, INSTALADO EM RESERVAÇÃO DE ÁGUA DE EDIFICAÇÃO QUE POSSUA RESERVATÓRIO DE FIBRA/FIBROCIMENTO  FORNECIMENTO E INSTALAÇÃO. AF_06/2016</v>
          </cell>
          <cell r="C9766" t="str">
            <v>UN</v>
          </cell>
          <cell r="D9766">
            <v>72.64</v>
          </cell>
        </row>
        <row r="9767">
          <cell r="A9767">
            <v>94793</v>
          </cell>
          <cell r="B9767" t="str">
            <v>REGISTRO DE GAVETA BRUTO, LATÃO, ROSCÁVEL, 1 1/4, COM ACABAMENTO E CANOPLA CROMADOS, INSTALADO EM RESERVAÇÃO DE ÁGUA DE EDIFICAÇÃO QUE POSSUA RESERVATÓRIO DE FIBRA/FIBROCIMENTO  FORNECIMENTO E INSTALAÇÃO. AF_06/2016</v>
          </cell>
          <cell r="C9767" t="str">
            <v>UN</v>
          </cell>
          <cell r="D9767">
            <v>91.79</v>
          </cell>
        </row>
        <row r="9768">
          <cell r="A9768">
            <v>94794</v>
          </cell>
          <cell r="B9768" t="str">
            <v>REGISTRO DE GAVETA BRUTO, LATÃO, ROSCÁVEL, 1 1/2, COM ACABAMENTO E CANOPLA CROMADOS, INSTALADO EM RESERVAÇÃO DE ÁGUA DE EDIFICAÇÃO QUE POSSUA RESERVATÓRIO DE FIBRA/FIBROCIMENTO  FORNECIMENTO E INSTALAÇÃO. AF_06/2016</v>
          </cell>
          <cell r="C9768" t="str">
            <v>UN</v>
          </cell>
          <cell r="D9768">
            <v>94.83</v>
          </cell>
        </row>
        <row r="9769">
          <cell r="A9769">
            <v>94795</v>
          </cell>
          <cell r="B9769" t="str">
            <v>TORNEIRA DE BÓIA REAL, ROSCÁVEL, 1/2", FORNECIDA E INSTALADA EM RESERVAÇÃO DE ÁGUA. AF_06/2016</v>
          </cell>
          <cell r="C9769" t="str">
            <v>UN</v>
          </cell>
          <cell r="D9769">
            <v>27.88</v>
          </cell>
        </row>
        <row r="9770">
          <cell r="A9770">
            <v>94796</v>
          </cell>
          <cell r="B9770" t="str">
            <v>TORNEIRA DE BÓIA REAL, ROSCÁVEL, 3/4", FORNECIDA E INSTALADA EM RESERVAÇÃO DE ÁGUA. AF_06/2016</v>
          </cell>
          <cell r="C9770" t="str">
            <v>UN</v>
          </cell>
          <cell r="D9770">
            <v>34.549999999999997</v>
          </cell>
        </row>
        <row r="9771">
          <cell r="A9771">
            <v>94797</v>
          </cell>
          <cell r="B9771" t="str">
            <v>TORNEIRA DE BÓIA REAL, ROSCÁVEL, 1", FORNECIDA E INSTALADA EM RESERVAÇÃO DE ÁGUA. AF_06/2016</v>
          </cell>
          <cell r="C9771" t="str">
            <v>UN</v>
          </cell>
          <cell r="D9771">
            <v>32.97</v>
          </cell>
        </row>
        <row r="9772">
          <cell r="A9772">
            <v>94798</v>
          </cell>
          <cell r="B9772" t="str">
            <v>TORNEIRA DE BÓIA REAL, ROSCÁVEL, 1 1/4", FORNECIDA E INSTALADA EM RESERVAÇÃO DE ÁGUA. AF_06/2016</v>
          </cell>
          <cell r="C9772" t="str">
            <v>UN</v>
          </cell>
          <cell r="D9772">
            <v>69.91</v>
          </cell>
        </row>
        <row r="9773">
          <cell r="A9773">
            <v>94799</v>
          </cell>
          <cell r="B9773" t="str">
            <v>TORNEIRA DE BÓIA REAL, ROSCÁVEL, 1 1/2", FORNECIDA E INSTALADA EM RESERVAÇÃO DE ÁGUA. AF_06/2016</v>
          </cell>
          <cell r="C9773" t="str">
            <v>UN</v>
          </cell>
          <cell r="D9773">
            <v>68.34</v>
          </cell>
        </row>
        <row r="9774">
          <cell r="A9774">
            <v>94800</v>
          </cell>
          <cell r="B9774" t="str">
            <v>TORNEIRA DE BÓIA REAL, ROSCÁVEL, 2", FORNECIDA E INSTALADA EM RESERVAÇÃO DE ÁGUA. AF_06/2016</v>
          </cell>
          <cell r="C9774" t="str">
            <v>UN</v>
          </cell>
          <cell r="D9774">
            <v>115.38</v>
          </cell>
        </row>
        <row r="9775">
          <cell r="A9775">
            <v>94805</v>
          </cell>
          <cell r="B9775" t="str">
            <v>PORTA DE ALUMÍNIO DE ABRIR PARA VIDRO SEM GUARNIÇÃO, 87X210CM, FIXAÇÃO COM PARAFUSOS, INCLUSIVE VIDROS - FORNECIMENTO E INSTALAÇÃO. AF_08/2015</v>
          </cell>
          <cell r="C9775" t="str">
            <v>UN</v>
          </cell>
          <cell r="D9775">
            <v>1515.89</v>
          </cell>
        </row>
        <row r="9776">
          <cell r="A9776">
            <v>94806</v>
          </cell>
          <cell r="B9776" t="str">
            <v>PORTA EM AÇO DE ABRIR PARA VIDRO SEM GUARNIÇÃO, 87X210CM, FIXAÇÃO COM PARAFUSOS, EXCLUSIVE VIDROS - FORNECIMENTO E INSTALAÇÃO. AF_08/2015</v>
          </cell>
          <cell r="C9776" t="str">
            <v>UN</v>
          </cell>
          <cell r="D9776">
            <v>417</v>
          </cell>
        </row>
        <row r="9777">
          <cell r="A9777">
            <v>94807</v>
          </cell>
          <cell r="B9777" t="str">
            <v>PORTA EM AÇO DE ABRIR TIPO VENEZIANA SEM GUARNIÇÃO, 87X210CM, FIXAÇÃO COM PARAFUSOS - FORNECIMENTO E INSTALAÇÃO. AF_08/2015</v>
          </cell>
          <cell r="C9777" t="str">
            <v>UN</v>
          </cell>
          <cell r="D9777">
            <v>498.39</v>
          </cell>
        </row>
        <row r="9778">
          <cell r="A9778">
            <v>94863</v>
          </cell>
          <cell r="B9778" t="str">
            <v>LUVA, CPVC, SOLDÁVEL, DN 73 MM, INSTALADO EM RESERVAÇÃO DE ÁGUA DE EDIFICAÇÃO QUE POSSUA RESERVATÓRIO DE FIBRA/FIBROCIMENTO  FORNECIMENTO E INSTALAÇÃO. AF_06/2016</v>
          </cell>
          <cell r="C9778" t="str">
            <v>UN</v>
          </cell>
          <cell r="D9778">
            <v>116.78</v>
          </cell>
        </row>
        <row r="9779">
          <cell r="A9779">
            <v>94869</v>
          </cell>
          <cell r="B9779" t="str">
            <v>TUBO DE PEAD CORRUGADO DE DUPLA PAREDE PARA REDE COLETORA DE ESGOTO, DN 250 MM, JUNTA ELÁSTICA INTEGRADA, INSTALADO EM LOCAL COM NÍVEL BAIXO DE INTERFERÊNCIAS - FORNECIMENTO E ASSENTAMENTO. AF_06/2016</v>
          </cell>
          <cell r="C9779" t="str">
            <v>M</v>
          </cell>
          <cell r="D9779">
            <v>68.44</v>
          </cell>
        </row>
        <row r="9780">
          <cell r="A9780">
            <v>94870</v>
          </cell>
          <cell r="B9780" t="str">
            <v>ASSENTAMENTO DE TUBO DE PEAD CORRUGADO DE DUPLA PAREDE PARA REDE COLETORA DE ESGOTO, DN 250 MM, JUNTA ELÁSTICA INTEGRADA, INSTALADO EM LOCAL COM NÍVEL BAIXO DE INTERFERÊNCIAS (NÃO INCLUI FORNECIMENTO). AF_06/2016</v>
          </cell>
          <cell r="C9780" t="str">
            <v>M</v>
          </cell>
          <cell r="D9780">
            <v>0.7</v>
          </cell>
        </row>
        <row r="9781">
          <cell r="A9781">
            <v>94871</v>
          </cell>
          <cell r="B9781" t="str">
            <v>TUBO DE PEAD CORRUGADO DE DUPLA PAREDE PARA REDE COLETORA DE ESGOTO, DN 300 MM, JUNTA ELÁSTICA INTEGRADA, INSTALADO EM LOCAL COM NÍVEL BAIXO DE INTERFERÊNCIAS - FORNECIMENTO E ASSENTAMENTO. AF_06/2016</v>
          </cell>
          <cell r="C9781" t="str">
            <v>M</v>
          </cell>
          <cell r="D9781">
            <v>101.24</v>
          </cell>
        </row>
        <row r="9782">
          <cell r="A9782">
            <v>94872</v>
          </cell>
          <cell r="B9782" t="str">
            <v>ASSENTAMENTO DE TUBO DE PEAD CORRUGADO DE DUPLA PAREDE PARA REDE COLETORA DE ESGOTO, DN 300 MM, JUNTA ELÁSTICA INTEGRADA, INSTALADO EM LOCAL COM NÍVEL BAIXO DE INTERFERÊNCIAS (NÃO INCLUI FORNECIMENTO). AF_06/2016</v>
          </cell>
          <cell r="C9782" t="str">
            <v>M</v>
          </cell>
          <cell r="D9782">
            <v>1.22</v>
          </cell>
        </row>
        <row r="9783">
          <cell r="A9783">
            <v>94875</v>
          </cell>
          <cell r="B9783" t="str">
            <v>TUBO DE PEAD CORRUGADO DE DUPLA PAREDE PARA REDE COLETORA DE ESGOTO, DN 750 MM, JUNTA ELÁSTICA INTEGRADA, INSTALADO EM LOCAL COM NÍVEL BAIXO DE INTERFERÊNCIAS - FORNECIMENTO E ASSENTAMENTO. AF_06/2016</v>
          </cell>
          <cell r="C9783" t="str">
            <v>M</v>
          </cell>
          <cell r="D9783">
            <v>592.20000000000005</v>
          </cell>
        </row>
        <row r="9784">
          <cell r="A9784">
            <v>94876</v>
          </cell>
          <cell r="B9784" t="str">
            <v>ASSENTAMENTO DE TUBO DE PEAD CORRUGADO DE DUPLA PAREDE PARA REDE COLETORA DE ESGOTO, DN 750 MM, JUNTA ELÁSTICA INTEGRADA, INSTALADO EM LOCAL COM NÍVEL BAIXO DE INTERFERÊNCIAS (NÃO INCLUI FORNECIMENTO). AF_06/2016</v>
          </cell>
          <cell r="C9784" t="str">
            <v>M</v>
          </cell>
          <cell r="D9784">
            <v>17.04</v>
          </cell>
        </row>
        <row r="9785">
          <cell r="A9785">
            <v>94878</v>
          </cell>
          <cell r="B9785" t="str">
            <v>ASSENTAMENTO DE TUBO DE PEAD CORRUGADO DE DUPLA PAREDE PARA REDE COLETORA DE ESGOTO, DN 900 MM, JUNTA ELÁSTICA INTEGRADA, INSTALADO EM LOCAL COM NÍVEL BAIXO DE INTERFERÊNCIAS (NÃO INCLUI FORNECIMENTO). AF_06/2016</v>
          </cell>
          <cell r="C9785" t="str">
            <v>M</v>
          </cell>
          <cell r="D9785">
            <v>20.010000000000002</v>
          </cell>
        </row>
        <row r="9786">
          <cell r="A9786">
            <v>94879</v>
          </cell>
          <cell r="B9786" t="str">
            <v>TUBO DE PEAD CORRUGADO DE DUPLA PAREDE PARA REDE COLETORA DE ESGOTO, DN 1000 MM, JUNTA ELÁSTICA INTEGRADA, INSTALADO EM LOCAL COM NÍVEL BAIXO DE INTERFERÊNCIAS - FORNECIMENTO E ASSENTAMENTO. AF_06/2016</v>
          </cell>
          <cell r="C9786" t="str">
            <v>M</v>
          </cell>
          <cell r="D9786">
            <v>896.89</v>
          </cell>
        </row>
        <row r="9787">
          <cell r="A9787">
            <v>94880</v>
          </cell>
          <cell r="B9787" t="str">
            <v>ASSENTAMENTO DE TUBO DE PEAD CORRUGADO DE DUPLA PAREDE PARA REDE COLETORA DE ESGOTO, DN 1000 MM, JUNTA ELÁSTICA INTEGRADA, INSTALADO EM LOCAL COM NÍVEL BAIXO DE INTERFERÊNCIAS (NÃO INCLUI FORNECIMENTO). AF_06/2016</v>
          </cell>
          <cell r="C9787" t="str">
            <v>M</v>
          </cell>
          <cell r="D9787">
            <v>24.49</v>
          </cell>
        </row>
        <row r="9788">
          <cell r="A9788">
            <v>94881</v>
          </cell>
          <cell r="B9788" t="str">
            <v>TUBO DE PEAD CORRUGADO DE DUPLA PAREDE PARA REDE COLETORA DE ESGOTO, DN 1200 MM, JUNTA ELÁSTICA INTEGRADA, INSTALADO EM LOCAL COM NÍVEL BAIXO DE INTERFERÊNCIAS - FORNECIMENTO E ASSENTAMENTO. AF_06/2016</v>
          </cell>
          <cell r="C9788" t="str">
            <v>M</v>
          </cell>
          <cell r="D9788">
            <v>1276.9000000000001</v>
          </cell>
        </row>
        <row r="9789">
          <cell r="A9789">
            <v>94882</v>
          </cell>
          <cell r="B9789" t="str">
            <v>ASSENTAMENTO DE TUBO DE PEAD CORRUGADO DE DUPLA PAREDE PARA REDE COLETORA DE ESGOTO, DN 1200 MM, JUNTA ELÁSTICA INTEGRADA, INSTALADO EM LOCAL COM NÍVEL BAIXO DE INTERFERÊNCIAS (NÃO INCLUI FORNECIMENTO). AF_06/2016</v>
          </cell>
          <cell r="C9789" t="str">
            <v>M</v>
          </cell>
          <cell r="D9789">
            <v>29.05</v>
          </cell>
        </row>
        <row r="9790">
          <cell r="A9790">
            <v>94884</v>
          </cell>
          <cell r="B9790" t="str">
            <v>ASSENTAMENTO DE TUBO DE PEAD CORRUGADO DE DUPLA PAREDE PARA REDE COLETORA DE ESGOTO, DN 1500 MM, JUNTA ELÁSTICA INTEGRADA, INSTALADO EM LOCAL COM NÍVEL BAIXO DE INTERFERÊNCIAS (NÃO INCLUI FORNECIMENTO). AF_06/2016</v>
          </cell>
          <cell r="C9790" t="str">
            <v>M</v>
          </cell>
          <cell r="D9790">
            <v>38.299999999999997</v>
          </cell>
        </row>
        <row r="9791">
          <cell r="A9791">
            <v>94885</v>
          </cell>
          <cell r="B9791" t="str">
            <v>TUBO DE PEAD CORRUGADO DE DUPLA PAREDE PARA REDE COLETORA DE ESGOTO, DN 250 MM, JUNTA ELÁSTICA INTEGRADA, INSTALADO EM LOCAL COM NÍVEL ALTO DE INTERFERÊNCIAS - FORNECIMENTO E ASSENTAMENTO. AF_06/2016</v>
          </cell>
          <cell r="C9791" t="str">
            <v>M</v>
          </cell>
          <cell r="D9791">
            <v>68.64</v>
          </cell>
        </row>
        <row r="9792">
          <cell r="A9792">
            <v>94886</v>
          </cell>
          <cell r="B9792" t="str">
            <v>ASSENTAMENTO DE TUBO DE PEAD CORRUGADO DE DUPLA PAREDE PARA REDE COLETORA DE ESGOTO, DN 250 MM, JUNTA ELÁSTICA INTEGRADA, INSTALADO EM LOCAL COM NÍVEL ALTO DE INTERFERÊNCIAS (NÃO INCLUI FORNECIMENTO). AF_06/2016</v>
          </cell>
          <cell r="C9792" t="str">
            <v>M</v>
          </cell>
          <cell r="D9792">
            <v>0.9</v>
          </cell>
        </row>
        <row r="9793">
          <cell r="A9793">
            <v>94887</v>
          </cell>
          <cell r="B9793" t="str">
            <v>TUBO DE PEAD CORRUGADO DE DUPLA PAREDE PARA REDE COLETORA DE ESGOTO, DN 300 MM, JUNTA ELÁSTICA INTEGRADA, INSTALADO EM LOCAL COM NÍVEL ALTO DE INTERFERÊNCIAS - FORNECIMENTO E ASSENTAMENTO. AF_06/2016</v>
          </cell>
          <cell r="C9793" t="str">
            <v>M</v>
          </cell>
          <cell r="D9793">
            <v>101.57</v>
          </cell>
        </row>
        <row r="9794">
          <cell r="A9794">
            <v>94888</v>
          </cell>
          <cell r="B9794" t="str">
            <v>ASSENTAMENTO DE TUBO DE PEAD CORRUGADO DE DUPLA PAREDE PARA REDE COLETORA DE ESGOTO, DN 300 MM, JUNTA ELÁSTICA INTEGRADA, INSTALADO EM LOCAL COM NÍVEL ALTO DE INTERFERÊNCIAS (NÃO INCLUI FORNECIMENTO). AF_06/2016</v>
          </cell>
          <cell r="C9794" t="str">
            <v>M</v>
          </cell>
          <cell r="D9794">
            <v>1.55</v>
          </cell>
        </row>
        <row r="9795">
          <cell r="A9795">
            <v>94891</v>
          </cell>
          <cell r="B9795" t="str">
            <v>TUBO DE PEAD CORRUGADO DE DUPLA PAREDE PARA REDE COLETORA DE ESGOTO, DN 750 MM, JUNTA ELÁSTICA INTEGRADA, INSTALADO EM LOCAL COM NÍVEL ALTO DE INTERFERÊNCIAS - FORNECIMENTO E ASSENTAMENTO. AF_06/2016</v>
          </cell>
          <cell r="C9795" t="str">
            <v>M</v>
          </cell>
          <cell r="D9795">
            <v>594.94000000000005</v>
          </cell>
        </row>
        <row r="9796">
          <cell r="A9796">
            <v>94892</v>
          </cell>
          <cell r="B9796" t="str">
            <v>ASSENTAMENTO DE TUBO DE PEAD CORRUGADO DE DUPLA PAREDE PARA REDE COLETORA DE ESGOTO, DN 750 MM, JUNTA ELÁSTICA INTEGRADA, INSTALADO EM LOCAL COM NÍVEL ALTO DE INTERFERÊNCIAS (NÃO INCLUI FORNECIMENTO). AF_06/2016</v>
          </cell>
          <cell r="C9796" t="str">
            <v>M</v>
          </cell>
          <cell r="D9796">
            <v>19.78</v>
          </cell>
        </row>
        <row r="9797">
          <cell r="A9797">
            <v>94894</v>
          </cell>
          <cell r="B9797" t="str">
            <v>ASSENTAMENTO DE TUBO DE PEAD CORRUGADO DE DUPLA PAREDE PARA REDE COLETORA DE ESGOTO, DN 900 MM, JUNTA ELÁSTICA INTEGRADA, INSTALADO EM LOCAL COM NÍVEL ALTO DE INTERFERÊNCIAS (NÃO INCLUI FORNECIMENTO). AF_06/2016</v>
          </cell>
          <cell r="C9797" t="str">
            <v>M</v>
          </cell>
          <cell r="D9797">
            <v>22.99</v>
          </cell>
        </row>
        <row r="9798">
          <cell r="A9798">
            <v>94895</v>
          </cell>
          <cell r="B9798" t="str">
            <v>TUBO DE PEAD CORRUGADO DE DUPLA PAREDE PARA REDE COLETORA DE ESGOTO, DN 1000 MM, JUNTA ELÁSTICA INTEGRADA, INSTALADO EM LOCAL COM NÍVEL ALTO DE INTERFERÊNCIAS - FORNECIMENTO E ASSENTAMENTO. AF_06/2016</v>
          </cell>
          <cell r="C9798" t="str">
            <v>M</v>
          </cell>
          <cell r="D9798">
            <v>900.17</v>
          </cell>
        </row>
        <row r="9799">
          <cell r="A9799">
            <v>94896</v>
          </cell>
          <cell r="B9799" t="str">
            <v>ASSENTAMENTO DE TUBO DE PEAD CORRUGADO DE DUPLA PAREDE PARA REDE COLETORA DE ESGOTO, DN 1000 MM, JUNTA ELÁSTICA INTEGRADA, INSTALADO EM LOCAL COM NÍVEL ALTO DE INTERFERÊNCIAS (NÃO INCLUI FORNECIMENTO). AF_06/2016</v>
          </cell>
          <cell r="C9799" t="str">
            <v>M</v>
          </cell>
          <cell r="D9799">
            <v>27.77</v>
          </cell>
        </row>
        <row r="9800">
          <cell r="A9800">
            <v>94897</v>
          </cell>
          <cell r="B9800" t="str">
            <v>TUBO DE PEAD CORRUGADO DE DUPLA PAREDE PARA REDE COLETORA DE ESGOTO, DN 1200 MM, JUNTA ELÁSTICA INTEGRADA, INSTALADO EM LOCAL COM NÍVEL ALTO DE INTERFERÊNCIAS - FORNECIMENTO E ASSENTAMENTO. AF_06/2016</v>
          </cell>
          <cell r="C9800" t="str">
            <v>M</v>
          </cell>
          <cell r="D9800">
            <v>1280.4100000000001</v>
          </cell>
        </row>
        <row r="9801">
          <cell r="A9801">
            <v>94898</v>
          </cell>
          <cell r="B9801" t="str">
            <v>ASSENTAMENTO DE TUBO DE PEAD CORRUGADO DE DUPLA PAREDE PARA REDE COLETORA DE ESGOTO, DN 1200 MM, JUNTA ELÁSTICA INTEGRADA, INSTALADO EM LOCAL COM NÍVEL ALTO DE INTERFERÊNCIAS (NÃO INCLUI FORNECIMENTO). AF_06/2016</v>
          </cell>
          <cell r="C9801" t="str">
            <v>M</v>
          </cell>
          <cell r="D9801">
            <v>32.56</v>
          </cell>
        </row>
        <row r="9802">
          <cell r="A9802">
            <v>94900</v>
          </cell>
          <cell r="B9802" t="str">
            <v>ASSENTAMENTO DE TUBO DE PEAD CORRUGADO DE DUPLA PAREDE PARA REDE COLETORA DE ESGOTO, DN 1500 MM, JUNTA ELÁSTICA INTEGRADA, INSTALADO EM LOCAL COM NÍVEL ALTO DE INTERFERÊNCIAS (NÃO INCLUI FORNECIMENTO). AF_06/2016</v>
          </cell>
          <cell r="C9802" t="str">
            <v>M</v>
          </cell>
          <cell r="D9802">
            <v>42.14</v>
          </cell>
        </row>
        <row r="9803">
          <cell r="A9803">
            <v>94926</v>
          </cell>
          <cell r="B9803" t="str">
            <v>TRANSPORTE HORIZONTAL MANUAL, DE 30 M, DE JANELAS. AF_07/2016</v>
          </cell>
          <cell r="C9803" t="str">
            <v>M2</v>
          </cell>
          <cell r="D9803">
            <v>1.01</v>
          </cell>
        </row>
        <row r="9804">
          <cell r="A9804">
            <v>94927</v>
          </cell>
          <cell r="B9804" t="str">
            <v>TRANSPORTE VERTICAL MANUAL, DE 1 PAVIMENTO, DE JANELAS. AF_07/2016</v>
          </cell>
          <cell r="C9804" t="str">
            <v>M2</v>
          </cell>
          <cell r="D9804">
            <v>0.52</v>
          </cell>
        </row>
        <row r="9805">
          <cell r="A9805">
            <v>94928</v>
          </cell>
          <cell r="B9805" t="str">
            <v>TRANSPORTE HORIZONTAL MANUAL, DE 30 M, DE KIT PORTA-PRONTA OU PORTA DE MADEIRA FOLHA LEVE OU MÉDIA, PORTA DE AÇO E PORTA DE ALUMÍNIO. AF_07/2016</v>
          </cell>
          <cell r="C9805" t="str">
            <v>UN</v>
          </cell>
          <cell r="D9805">
            <v>1.6</v>
          </cell>
        </row>
        <row r="9806">
          <cell r="A9806">
            <v>94929</v>
          </cell>
          <cell r="B9806" t="str">
            <v>TRANSPORTE HORIZONTAL MANUAL, DE 30 M, DE KIT PORTA-PRONTA OU PORTA DE MADEIRA FOLHA PESADA OU SUPERPESADA E PORTA CORTA-FOGO. AF_07/2016</v>
          </cell>
          <cell r="C9806" t="str">
            <v>UN</v>
          </cell>
          <cell r="D9806">
            <v>2.82</v>
          </cell>
        </row>
        <row r="9807">
          <cell r="A9807">
            <v>94930</v>
          </cell>
          <cell r="B9807" t="str">
            <v>TRANSPORTE VERTICAL MANUAL, DE 1 PAVIMENTO, DE KIT PORTA-PRONTA OU PORTA DE MADEIRA FOLHA LEVE OU MÉDIA, PORTA DE AÇO E PORTA DE ALUMÍNIO. AF_07/2016</v>
          </cell>
          <cell r="C9807" t="str">
            <v>UN</v>
          </cell>
          <cell r="D9807">
            <v>0.83</v>
          </cell>
        </row>
        <row r="9808">
          <cell r="A9808">
            <v>94931</v>
          </cell>
          <cell r="B9808" t="str">
            <v>TRANSPORTE VERTICAL MANUAL, DE 1 PAVIMENTO, DE KIT PORTA-PRONTA OU PORTA DE MADEIRA FOLHA PESADA OU SUPERPESADA E PORTA CORTA-FOGO. AF_07/2016</v>
          </cell>
          <cell r="C9808" t="str">
            <v>UN</v>
          </cell>
          <cell r="D9808">
            <v>1.47</v>
          </cell>
        </row>
        <row r="9809">
          <cell r="A9809">
            <v>94932</v>
          </cell>
          <cell r="B9809" t="str">
            <v>TRANSPORTE HORIZONTAL MANUAL, DE 30 M, DE BANCADA DE MÁRMORE OU GRANITO PARA COZINHA/LAVATÓRIO OU MÁRMORE SINTÉTICO COM CUBA INTEGRADA. AF_07/2016</v>
          </cell>
          <cell r="C9809" t="str">
            <v>UN</v>
          </cell>
          <cell r="D9809">
            <v>2.99</v>
          </cell>
        </row>
        <row r="9810">
          <cell r="A9810">
            <v>94934</v>
          </cell>
          <cell r="B9810" t="str">
            <v>TRANSPORTE VERTICAL MANUAL, DE 1 PAVIMENTO, DE BANCADA DE MÁRMORE OU GRANITO PARA COZINHA/LAVATÓRIO OU MÁRMORE SINTÉTICO COM CUBA INTEGRADA. AF_07/2016</v>
          </cell>
          <cell r="C9810" t="str">
            <v>UN</v>
          </cell>
          <cell r="D9810">
            <v>1.03</v>
          </cell>
        </row>
        <row r="9811">
          <cell r="A9811">
            <v>94935</v>
          </cell>
          <cell r="B9811" t="str">
            <v>TRANSPORTE HORIZONTAL DE 30 M COM CARRINHO PLATAFORMA COM BANCADA DE MÁRMORE OU GRANITO PARA COZINHA/LAVATÓRIO OU MÁRMORE SINTÉTICO COM CUBA INTEGRADA. AF_07/2016</v>
          </cell>
          <cell r="C9811" t="str">
            <v>UN</v>
          </cell>
          <cell r="D9811">
            <v>1.62</v>
          </cell>
        </row>
        <row r="9812">
          <cell r="A9812">
            <v>94936</v>
          </cell>
          <cell r="B9812" t="str">
            <v>TRANSPORTE HORIZONTAL DE 50 M COM CARRINHO PLATAFORMA COM BANCADA DE MÁRMORE OU GRANITO PARA COZINHA/LAVATÓRIO OU MÁRMORE SINTÉTICO COM CUBA INTEGRADA. AF_07/2016</v>
          </cell>
          <cell r="C9812" t="str">
            <v>UN</v>
          </cell>
          <cell r="D9812">
            <v>2.6</v>
          </cell>
        </row>
        <row r="9813">
          <cell r="A9813">
            <v>94937</v>
          </cell>
          <cell r="B9813" t="str">
            <v>TRANSPORTE HORIZONTAL DE 75 M COM CARRINHO PLATAFORMA COM BANCADA DE MÁRMORE OU GRANITO PARA COZINHA/LAVATÓRIO OU MÁRMORE SINTÉTICO COM CUBA INTEGRADA. AF_07/2016</v>
          </cell>
          <cell r="C9813" t="str">
            <v>UN</v>
          </cell>
          <cell r="D9813">
            <v>3.83</v>
          </cell>
        </row>
        <row r="9814">
          <cell r="A9814">
            <v>94938</v>
          </cell>
          <cell r="B9814" t="str">
            <v>TRANSPORTE HORIZONTAL DE 100 M COM CARRINHO PLATAFORMA COM BANCADA DE MÁRMORE OU GRANITO PARA COZINHA/LAVATÓRIO OU MÁRMORE SINTÉTICO COM CUBA INTEGRADA. AF_07/2016</v>
          </cell>
          <cell r="C9814" t="str">
            <v>UN</v>
          </cell>
          <cell r="D9814">
            <v>5.0599999999999996</v>
          </cell>
        </row>
        <row r="9815">
          <cell r="A9815">
            <v>94939</v>
          </cell>
          <cell r="B9815" t="str">
            <v>TRANSPORTE HORIZONTAL MANUAL, DE 30 M, DE VIDRO. AF_07/2016</v>
          </cell>
          <cell r="C9815" t="str">
            <v>M2</v>
          </cell>
          <cell r="D9815">
            <v>1.58</v>
          </cell>
        </row>
        <row r="9816">
          <cell r="A9816">
            <v>94940</v>
          </cell>
          <cell r="B9816" t="str">
            <v>TRANSPORTE VERTICAL MANUAL, DE 1 PAVIMENTO, DE VIDRO. AF_07/2016</v>
          </cell>
          <cell r="C9816" t="str">
            <v>M2</v>
          </cell>
          <cell r="D9816">
            <v>0.82</v>
          </cell>
        </row>
        <row r="9817">
          <cell r="A9817">
            <v>94941</v>
          </cell>
          <cell r="B9817" t="str">
            <v>TRANSPORTE HORIZONTAL MANUAL, DE 30 M, DE TELA DE AÇO. AF_07/2016</v>
          </cell>
          <cell r="C9817" t="str">
            <v>KG</v>
          </cell>
          <cell r="D9817">
            <v>0.05</v>
          </cell>
        </row>
        <row r="9818">
          <cell r="A9818">
            <v>94942</v>
          </cell>
          <cell r="B9818" t="str">
            <v>TRANSPORTE HORIZONTAL MANUAL, DE 30 M, DE COMPENSADO DE MADEIRA. AF_07/2016</v>
          </cell>
          <cell r="C9818" t="str">
            <v>M2</v>
          </cell>
          <cell r="D9818">
            <v>0.63</v>
          </cell>
        </row>
        <row r="9819">
          <cell r="A9819">
            <v>94943</v>
          </cell>
          <cell r="B9819" t="str">
            <v>TRANSPORTE HORIZONTAL MANUAL, DE 30 M, DE TELHA TERMOACÚSTICA OU TELHA DE AÇO ZINCADO. AF_07/2016</v>
          </cell>
          <cell r="C9819" t="str">
            <v>M2</v>
          </cell>
          <cell r="D9819">
            <v>0.34</v>
          </cell>
        </row>
        <row r="9820">
          <cell r="A9820">
            <v>94944</v>
          </cell>
          <cell r="B9820" t="str">
            <v>TRANSPORTE HORIZONTAL MANUAL, DE 30 M, DE TELHA DE FIBROCIMENTO ONDULADA OU TELHA ESTRUTURAL DE FIBROCIMENTO, CANALETE 90 OU KALHETÃO. AF_07/2016</v>
          </cell>
          <cell r="C9820" t="str">
            <v>M2</v>
          </cell>
          <cell r="D9820">
            <v>0.88</v>
          </cell>
        </row>
        <row r="9821">
          <cell r="A9821">
            <v>94945</v>
          </cell>
          <cell r="B9821" t="str">
            <v>TRANSPORTE HORIZONTAL DE 100 M COM MANIPULADOR TELESCÓPICO DE TELHAS TERMOACÚSTICA, FIBROCIMENTO ONDULADA, AÇO ZINCADO, FIBROCIMENTO ESTRUTURAL, CANALETE 90 OU KALHETÃO. AF_07/2016</v>
          </cell>
          <cell r="C9821" t="str">
            <v>M2</v>
          </cell>
          <cell r="D9821">
            <v>0.2</v>
          </cell>
        </row>
        <row r="9822">
          <cell r="A9822">
            <v>94946</v>
          </cell>
          <cell r="B9822" t="str">
            <v>TRANSPORTE HORIZONTAL MANUAL, DE 30 M, DE BACIA SANITÁRIA, CAIXA ACOPLADA, TANQUE OU PIA. AF_07/2016</v>
          </cell>
          <cell r="C9822" t="str">
            <v>UN</v>
          </cell>
          <cell r="D9822">
            <v>0.9</v>
          </cell>
        </row>
        <row r="9823">
          <cell r="A9823">
            <v>94947</v>
          </cell>
          <cell r="B9823" t="str">
            <v>TRANSPORTE VERTICAL MANUAL DE 1 PAVIMENTO DE BACIA SANITÁRIA, CAIXA ACOPLADA, TANQUE OU PIA. AF_07/2016</v>
          </cell>
          <cell r="C9823" t="str">
            <v>UN</v>
          </cell>
          <cell r="D9823">
            <v>0.67</v>
          </cell>
        </row>
        <row r="9824">
          <cell r="A9824">
            <v>94948</v>
          </cell>
          <cell r="B9824" t="str">
            <v>TRANSPORTE HORIZONTAL DE 30 M COM CARRINHO PLATAFORMA COM BACIA SANITÁRIA, CAIXA ACOPLADA, TANQUE OU PIA. AF_07/2016</v>
          </cell>
          <cell r="C9824" t="str">
            <v>UN</v>
          </cell>
          <cell r="D9824">
            <v>0.48</v>
          </cell>
        </row>
        <row r="9825">
          <cell r="A9825">
            <v>94949</v>
          </cell>
          <cell r="B9825" t="str">
            <v>TRANSPORTE HORIZONTAL DE 50 M COM CARRINHO PLATAFORMA COM BACIA SANITÁRIA, CAIXA ACOPLADA, TANQUE OU PIA. AF_07/2016</v>
          </cell>
          <cell r="C9825" t="str">
            <v>UN</v>
          </cell>
          <cell r="D9825">
            <v>0.72</v>
          </cell>
        </row>
        <row r="9826">
          <cell r="A9826">
            <v>94950</v>
          </cell>
          <cell r="B9826" t="str">
            <v>TRANSPORTE HORIZONTAL DE 75 M COM CARRINHO PLATAFORMA COM BACIA SANITÁRIA, CAIXA ACOPLADA, TANQUE OU PIA. AF_07/2016</v>
          </cell>
          <cell r="C9826" t="str">
            <v>UN</v>
          </cell>
          <cell r="D9826">
            <v>1.03</v>
          </cell>
        </row>
        <row r="9827">
          <cell r="A9827">
            <v>94951</v>
          </cell>
          <cell r="B9827" t="str">
            <v>TRANSPORTE HORIZONTAL DE 100 M COM CARRINHO PLATAFORMA COM BACIA SANITÁRIA, CAIXA ACOPLADA, TANQUE OU PIA. AF_07/2016</v>
          </cell>
          <cell r="C9827" t="str">
            <v>UN</v>
          </cell>
          <cell r="D9827">
            <v>1.34</v>
          </cell>
        </row>
        <row r="9828">
          <cell r="A9828">
            <v>94952</v>
          </cell>
          <cell r="B9828" t="str">
            <v>TRANSPORTE HORIZONTAL DE 100 M COM MANIPULADOR TELESCÓPICO DE BACIAS SANITÁRIAS, CAIXA ACOPLADA, TANQUE OU PIA. AF_07/2016</v>
          </cell>
          <cell r="C9828" t="str">
            <v>UN</v>
          </cell>
          <cell r="D9828">
            <v>0.25</v>
          </cell>
        </row>
        <row r="9829">
          <cell r="A9829">
            <v>94953</v>
          </cell>
          <cell r="B9829" t="str">
            <v>TRANSPORTE HORIZONTAL MANUAL, DE 30 M, DE TELHA DE CONCRETO OU CERÂMICA. AF_07/2016</v>
          </cell>
          <cell r="C9829" t="str">
            <v>M2</v>
          </cell>
          <cell r="D9829">
            <v>4.08</v>
          </cell>
        </row>
        <row r="9830">
          <cell r="A9830">
            <v>94954</v>
          </cell>
          <cell r="B9830" t="str">
            <v>TRANSPORTE HORIZONTAL DE 30 M COM CARRINHO PLATAFORMA COM TELHA DE CONCRETO OU CERÂMICA. AF_07/2016</v>
          </cell>
          <cell r="C9830" t="str">
            <v>M2</v>
          </cell>
          <cell r="D9830">
            <v>0.66</v>
          </cell>
        </row>
        <row r="9831">
          <cell r="A9831">
            <v>94955</v>
          </cell>
          <cell r="B9831" t="str">
            <v>TRANSPORTE HORIZONTAL DE 50 M COM CARRINHO PLATAFORMA COM TELHA DE CONCRETO OU CERÂMICA. AF_07/2016</v>
          </cell>
          <cell r="C9831" t="str">
            <v>M2</v>
          </cell>
          <cell r="D9831">
            <v>0.99</v>
          </cell>
        </row>
        <row r="9832">
          <cell r="A9832">
            <v>94956</v>
          </cell>
          <cell r="B9832" t="str">
            <v>TRANSPORTE HORIZONTAL DE 75 M COM CARRINHO PLATAFORMA COM TELHA DE CONCRETO OU CERÂMICA. AF_07/2016</v>
          </cell>
          <cell r="C9832" t="str">
            <v>M2</v>
          </cell>
          <cell r="D9832">
            <v>1.4</v>
          </cell>
        </row>
        <row r="9833">
          <cell r="A9833">
            <v>94957</v>
          </cell>
          <cell r="B9833" t="str">
            <v>TRANSPORTE HORIZONTAL DE 100 M COM CARRINHO PLATAFORMA COM TELHA DE CONCRETO OU CERÂMICA. AF_07/2016</v>
          </cell>
          <cell r="C9833" t="str">
            <v>M2</v>
          </cell>
          <cell r="D9833">
            <v>1.81</v>
          </cell>
        </row>
        <row r="9834">
          <cell r="A9834">
            <v>94958</v>
          </cell>
          <cell r="B9834" t="str">
            <v>TRANSPORTE HORIZONTAL DE 100 M COM MANIPULADOR TELESCÓPICO DE TELHAS DE CONCRETO OU CERÂMICA. AF_07/2016</v>
          </cell>
          <cell r="C9834" t="str">
            <v>M2</v>
          </cell>
          <cell r="D9834">
            <v>0.47</v>
          </cell>
        </row>
        <row r="9835">
          <cell r="A9835">
            <v>94959</v>
          </cell>
          <cell r="B9835" t="str">
            <v>TRANSPORTE HORIZONTAL MANUAL, DE 30 M, DE BARRAMENTO BLINDADO. AF_07/2016</v>
          </cell>
          <cell r="C9835" t="str">
            <v>M</v>
          </cell>
          <cell r="D9835">
            <v>1.1200000000000001</v>
          </cell>
        </row>
        <row r="9836">
          <cell r="A9836">
            <v>94960</v>
          </cell>
          <cell r="B9836" t="str">
            <v>TRANSPORTE HORIZONTAL DE 100 M COM CARRINHO PLATAFORMA COM BARRAMENTO BLINDADO. AF_07/2016</v>
          </cell>
          <cell r="C9836" t="str">
            <v>M</v>
          </cell>
          <cell r="D9836">
            <v>0.92</v>
          </cell>
        </row>
        <row r="9837">
          <cell r="A9837">
            <v>94961</v>
          </cell>
          <cell r="B9837" t="str">
            <v>TRANSPORTE HORIZONTAL MANUAL, DE 30 M, DE CALHA. AF_07/2016</v>
          </cell>
          <cell r="C9837" t="str">
            <v>M</v>
          </cell>
          <cell r="D9837">
            <v>0.42</v>
          </cell>
        </row>
        <row r="9838">
          <cell r="A9838">
            <v>94962</v>
          </cell>
          <cell r="B9838" t="str">
            <v>CONCRETO MAGRO PARA LASTRO, TRAÇO 1:4,5:4,5 (CIMENTO/ AREIA MÉDIA/ BRITA 1)  - PREPARO MECÂNICO COM BETONEIRA 400 L. AF_07/2016</v>
          </cell>
          <cell r="C9838" t="str">
            <v>M3</v>
          </cell>
          <cell r="D9838">
            <v>241.95</v>
          </cell>
        </row>
        <row r="9839">
          <cell r="A9839">
            <v>94963</v>
          </cell>
          <cell r="B9839" t="str">
            <v>CONCRETO FCK = 15MPA, TRAÇO 1:3,4:3,5 (CIMENTO/ AREIA MÉDIA/ BRITA 1)  - PREPARO MECÂNICO COM BETONEIRA 400 L. AF_07/2016</v>
          </cell>
          <cell r="C9839" t="str">
            <v>M3</v>
          </cell>
          <cell r="D9839">
            <v>266.77</v>
          </cell>
        </row>
        <row r="9840">
          <cell r="A9840">
            <v>94964</v>
          </cell>
          <cell r="B9840" t="str">
            <v>CONCRETO FCK = 20MPA, TRAÇO 1:2,7:3 (CIMENTO/ AREIA MÉDIA/ BRITA 1)  - PREPARO MECÂNICO COM BETONEIRA 400 L. AF_07/2016</v>
          </cell>
          <cell r="C9840" t="str">
            <v>M3</v>
          </cell>
          <cell r="D9840">
            <v>293.02</v>
          </cell>
        </row>
        <row r="9841">
          <cell r="A9841">
            <v>94965</v>
          </cell>
          <cell r="B9841" t="str">
            <v>CONCRETO FCK = 25MPA, TRAÇO 1:2,3:2,7 (CIMENTO/ AREIA MÉDIA/ BRITA 1)  - PREPARO MECÂNICO COM BETONEIRA 400 L. AF_07/2016</v>
          </cell>
          <cell r="C9841" t="str">
            <v>M3</v>
          </cell>
          <cell r="D9841">
            <v>304.93</v>
          </cell>
        </row>
        <row r="9842">
          <cell r="A9842">
            <v>94966</v>
          </cell>
          <cell r="B9842" t="str">
            <v>CONCRETO FCK = 30MPA, TRAÇO 1:2,1:2,5 (CIMENTO/ AREIA MÉDIA/ BRITA 1)  - PREPARO MECÂNICO COM BETONEIRA 400 L. AF_07/2016</v>
          </cell>
          <cell r="C9842" t="str">
            <v>M3</v>
          </cell>
          <cell r="D9842">
            <v>316.05</v>
          </cell>
        </row>
        <row r="9843">
          <cell r="A9843">
            <v>94967</v>
          </cell>
          <cell r="B9843" t="str">
            <v>CONCRETO FCK = 40MPA, TRAÇO 1:1,6:1,9 (CIMENTO/ AREIA MÉDIA/ BRITA 1)  - PREPARO MECÂNICO COM BETONEIRA 400 L. AF_07/2016</v>
          </cell>
          <cell r="C9843" t="str">
            <v>M3</v>
          </cell>
          <cell r="D9843">
            <v>363.08</v>
          </cell>
        </row>
        <row r="9844">
          <cell r="A9844">
            <v>94968</v>
          </cell>
          <cell r="B9844" t="str">
            <v>CONCRETO MAGRO PARA LASTRO, TRAÇO 1:4,5:4,5 (CIMENTO/ AREIA MÉDIA/ BRITA 1)  - PREPARO MECÂNICO COM BETONEIRA 600 L. AF_07/2016</v>
          </cell>
          <cell r="C9844" t="str">
            <v>M3</v>
          </cell>
          <cell r="D9844">
            <v>236.73</v>
          </cell>
        </row>
        <row r="9845">
          <cell r="A9845">
            <v>94969</v>
          </cell>
          <cell r="B9845" t="str">
            <v>CONCRETO FCK = 15MPA, TRAÇO 1:3,4:3,5 (CIMENTO/ AREIA MÉDIA/ BRITA 1)  - PREPARO MECÂNICO COM BETONEIRA 600 L. AF_07/2016</v>
          </cell>
          <cell r="C9845" t="str">
            <v>M3</v>
          </cell>
          <cell r="D9845">
            <v>262.23</v>
          </cell>
        </row>
        <row r="9846">
          <cell r="A9846">
            <v>94970</v>
          </cell>
          <cell r="B9846" t="str">
            <v>CONCRETO FCK = 20MPA, TRAÇO 1:2,7:3 (CIMENTO/ AREIA MÉDIA/ BRITA 1)  - PREPARO MECÂNICO COM BETONEIRA 600 L. AF_07/2016</v>
          </cell>
          <cell r="C9846" t="str">
            <v>M3</v>
          </cell>
          <cell r="D9846">
            <v>284.32</v>
          </cell>
        </row>
        <row r="9847">
          <cell r="A9847">
            <v>94971</v>
          </cell>
          <cell r="B9847" t="str">
            <v>CONCRETO FCK = 25MPA, TRAÇO 1:2,3:2,7 (CIMENTO/ AREIA MÉDIA/ BRITA 1)  - PREPARO MECÂNICO COM BETONEIRA 600 L. AF_07/2016</v>
          </cell>
          <cell r="C9847" t="str">
            <v>M3</v>
          </cell>
          <cell r="D9847">
            <v>300.36</v>
          </cell>
        </row>
        <row r="9848">
          <cell r="A9848">
            <v>94972</v>
          </cell>
          <cell r="B9848" t="str">
            <v>CONCRETO FCK = 30MPA, TRAÇO 1:2,1:2,5 (CIMENTO/ AREIA MÉDIA/ BRITA 1)  - PREPARO MECÂNICO COM BETONEIRA 600 L. AF_07/2016</v>
          </cell>
          <cell r="C9848" t="str">
            <v>M3</v>
          </cell>
          <cell r="D9848">
            <v>313.27</v>
          </cell>
        </row>
        <row r="9849">
          <cell r="A9849">
            <v>94973</v>
          </cell>
          <cell r="B9849" t="str">
            <v>CONCRETO FCK = 40MPA, TRAÇO 1:1,6:1,9 (CIMENTO/ AREIA MÉDIA/ BRITA 1)  - PREPARO MECÂNICO COM BETONEIRA 600 L. AF_07/2016</v>
          </cell>
          <cell r="C9849" t="str">
            <v>M3</v>
          </cell>
          <cell r="D9849">
            <v>357.28</v>
          </cell>
        </row>
        <row r="9850">
          <cell r="A9850">
            <v>94974</v>
          </cell>
          <cell r="B9850" t="str">
            <v>CONCRETO MAGRO PARA LASTRO, TRAÇO 1:4,5:4,5 (CIMENTO/ AREIA MÉDIA/ BRITA 1)  - PREPARO MANUAL. AF_07/2016</v>
          </cell>
          <cell r="C9850" t="str">
            <v>M3</v>
          </cell>
          <cell r="D9850">
            <v>330.89</v>
          </cell>
        </row>
        <row r="9851">
          <cell r="A9851">
            <v>94975</v>
          </cell>
          <cell r="B9851" t="str">
            <v>CONCRETO FCK = 15MPA, TRAÇO 1:3,4:3,5 (CIMENTO/ AREIA MÉDIA/ BRITA 1)  - PREPARO MANUAL. AF_07/2016</v>
          </cell>
          <cell r="C9851" t="str">
            <v>M3</v>
          </cell>
          <cell r="D9851">
            <v>354.35</v>
          </cell>
        </row>
        <row r="9852">
          <cell r="A9852">
            <v>94990</v>
          </cell>
          <cell r="B9852" t="str">
            <v>EXECUÇÃO DE PASSEIO (CALÇADA) OU PISO DE CONCRETO COM CONCRETO MOLDADO IN LOCO, FEITO EM OBRA, ACABAMENTO CONVENCIONAL, NÃO ARMADO. AF_07/2016</v>
          </cell>
          <cell r="C9852" t="str">
            <v>M3</v>
          </cell>
          <cell r="D9852">
            <v>502.55</v>
          </cell>
        </row>
        <row r="9853">
          <cell r="A9853">
            <v>94991</v>
          </cell>
          <cell r="B9853" t="str">
            <v>EXECUÇÃO DE PASSEIO (CALÇADA) OU PISO DE CONCRETO COM CONCRETO MOLDADO IN LOCO, USINADO, ACABAMENTO CONVENCIONAL, NÃO ARMADO. AF_07/2016</v>
          </cell>
          <cell r="C9853" t="str">
            <v>M3</v>
          </cell>
          <cell r="D9853">
            <v>437.13</v>
          </cell>
        </row>
        <row r="9854">
          <cell r="A9854">
            <v>94992</v>
          </cell>
          <cell r="B9854" t="str">
            <v>EXECUÇÃO DE PASSEIO (CALÇADA) OU PISO DE CONCRETO COM CONCRETO MOLDADO IN LOCO, FEITO EM OBRA, ACABAMENTO CONVENCIONAL, ESPESSURA 6 CM, ARMADO. AF_07/2016</v>
          </cell>
          <cell r="C9854" t="str">
            <v>M2</v>
          </cell>
          <cell r="D9854">
            <v>59.1</v>
          </cell>
        </row>
        <row r="9855">
          <cell r="A9855">
            <v>94993</v>
          </cell>
          <cell r="B9855" t="str">
            <v>EXECUÇÃO DE PASSEIO (CALÇADA) OU PISO DE CONCRETO COM CONCRETO MOLDADO IN LOCO, USINADO, ACABAMENTO CONVENCIONAL, ESPESSURA 6 CM, ARMADO. AF_07/2016</v>
          </cell>
          <cell r="C9855" t="str">
            <v>M2</v>
          </cell>
          <cell r="D9855">
            <v>55.18</v>
          </cell>
        </row>
        <row r="9856">
          <cell r="A9856">
            <v>94994</v>
          </cell>
          <cell r="B9856" t="str">
            <v>EXECUÇÃO DE PASSEIO (CALÇADA) OU PISO DE CONCRETO COM CONCRETO MOLDADO IN LOCO, FEITO EM OBRA, ACABAMENTO CONVENCIONAL, ESPESSURA 8 CM, ARMADO. AF_07/2016</v>
          </cell>
          <cell r="C9856" t="str">
            <v>M2</v>
          </cell>
          <cell r="D9856">
            <v>70.180000000000007</v>
          </cell>
        </row>
        <row r="9857">
          <cell r="A9857">
            <v>94995</v>
          </cell>
          <cell r="B9857" t="str">
            <v>EXECUÇÃO DE PASSEIO (CALÇADA) OU PISO DE CONCRETO COM CONCRETO MOLDADO IN LOCO, USINADO, ACABAMENTO CONVENCIONAL, ESPESSURA 8 CM, ARMADO. AF_07/2016</v>
          </cell>
          <cell r="C9857" t="str">
            <v>M2</v>
          </cell>
          <cell r="D9857">
            <v>64.94</v>
          </cell>
        </row>
        <row r="9858">
          <cell r="A9858">
            <v>94996</v>
          </cell>
          <cell r="B9858" t="str">
            <v>EXECUÇÃO DE PASSEIO (CALÇADA) OU PISO DE CONCRETO COM CONCRETO MOLDADO IN LOCO, FEITO EM OBRA, ACABAMENTO CONVENCIONAL, ESPESSURA 10 CM, ARMADO. AF_07/2016</v>
          </cell>
          <cell r="C9858" t="str">
            <v>M2</v>
          </cell>
          <cell r="D9858">
            <v>80.44</v>
          </cell>
        </row>
        <row r="9859">
          <cell r="A9859">
            <v>94997</v>
          </cell>
          <cell r="B9859" t="str">
            <v>EXECUÇÃO DE PASSEIO (CALÇADA) OU PISO DE CONCRETO COM CONCRETO MOLDADO IN LOCO, USINADO, ACABAMENTO CONVENCIONAL, ESPESSURA 10 CM, ARMADO. AF_07/2016</v>
          </cell>
          <cell r="C9859" t="str">
            <v>M2</v>
          </cell>
          <cell r="D9859">
            <v>73.89</v>
          </cell>
        </row>
        <row r="9860">
          <cell r="A9860">
            <v>94998</v>
          </cell>
          <cell r="B9860" t="str">
            <v>EXECUÇÃO DE PASSEIO (CALÇADA) OU PISO DE CONCRETO COM CONCRETO MOLDADO IN LOCO, FEITO EM OBRA, ACABAMENTO CONVENCIONAL, ESPESSURA 12 CM, ARMADO. AF_07/2016</v>
          </cell>
          <cell r="C9860" t="str">
            <v>M2</v>
          </cell>
          <cell r="D9860">
            <v>90.28</v>
          </cell>
        </row>
        <row r="9861">
          <cell r="A9861">
            <v>94999</v>
          </cell>
          <cell r="B9861" t="str">
            <v>EXECUÇÃO DE PASSEIO (CALÇADA) OU PISO DE CONCRETO COM CONCRETO MOLDADO IN LOCO, USINADO, ACABAMENTO CONVENCIONAL, ESPESSURA 12 CM, ARMADO. AF_07/2016</v>
          </cell>
          <cell r="C9861" t="str">
            <v>M2</v>
          </cell>
          <cell r="D9861">
            <v>82.43</v>
          </cell>
        </row>
        <row r="9862">
          <cell r="A9862">
            <v>95108</v>
          </cell>
          <cell r="B9862" t="str">
            <v>EXECUÇÃO DE PROTEÇÃO DA CABEÇA DO TIRANTE COM USO DE FÔRMAS EM CHAPA COMPENSADA PLASTIFICADA DE MADEIRA E CONCRETO FCK =15 MPA. AF_07/2016</v>
          </cell>
          <cell r="C9862" t="str">
            <v>UN</v>
          </cell>
          <cell r="D9862">
            <v>19.98</v>
          </cell>
        </row>
        <row r="9863">
          <cell r="A9863">
            <v>95114</v>
          </cell>
          <cell r="B9863" t="str">
            <v>MARTELETE OU ROMPEDOR PNEUMÁTICO MANUAL, 28 KG, COM SILENCIADOR - DEPRECIAÇÃO. AF_07/2016</v>
          </cell>
          <cell r="C9863" t="str">
            <v>H</v>
          </cell>
          <cell r="D9863">
            <v>1.19</v>
          </cell>
        </row>
        <row r="9864">
          <cell r="A9864">
            <v>95115</v>
          </cell>
          <cell r="B9864" t="str">
            <v>MARTELETE OU ROMPEDOR PNEUMÁTICO MANUAL, 28 KG, COM SILENCIADOR - JUROS. AF_07/2016</v>
          </cell>
          <cell r="C9864" t="str">
            <v>H</v>
          </cell>
          <cell r="D9864">
            <v>0.26</v>
          </cell>
        </row>
        <row r="9865">
          <cell r="A9865">
            <v>95116</v>
          </cell>
          <cell r="B9865" t="str">
            <v>USINA DE CONCRETO FIXA, CAPACIDADE NOMINAL DE 90 A 120 M3/H, SEM SILO - DEPRECIAÇÃO. AF_07/2016</v>
          </cell>
          <cell r="C9865" t="str">
            <v>H</v>
          </cell>
          <cell r="D9865">
            <v>31.99</v>
          </cell>
        </row>
        <row r="9866">
          <cell r="A9866">
            <v>95117</v>
          </cell>
          <cell r="B9866" t="str">
            <v>USINA DE CONCRETO FIXA, CAPACIDADE NOMINAL DE 90 A 120 M3/H, SEM SILO - JUROS. AF_07/2016</v>
          </cell>
          <cell r="C9866" t="str">
            <v>H</v>
          </cell>
          <cell r="D9866">
            <v>9.59</v>
          </cell>
        </row>
        <row r="9867">
          <cell r="A9867">
            <v>95118</v>
          </cell>
          <cell r="B9867" t="str">
            <v>USINA MISTURADORA DE SOLOS, CAPACIDADE DE 200 A 500 TON/H, POTENCIA 75KW - DEPRECIAÇÃO. AF_07/2016</v>
          </cell>
          <cell r="C9867" t="str">
            <v>H</v>
          </cell>
          <cell r="D9867">
            <v>31.98</v>
          </cell>
        </row>
        <row r="9868">
          <cell r="A9868">
            <v>95119</v>
          </cell>
          <cell r="B9868" t="str">
            <v>USINA MISTURADORA DE SOLOS, CAPACIDADE DE 200 A 500 TON/H, POTENCIA 75KW - JUROS. AF_07/2016</v>
          </cell>
          <cell r="C9868" t="str">
            <v>H</v>
          </cell>
          <cell r="D9868">
            <v>10.95</v>
          </cell>
        </row>
        <row r="9869">
          <cell r="A9869">
            <v>95120</v>
          </cell>
          <cell r="B9869" t="str">
            <v>USINA MISTURADORA DE SOLOS, CAPACIDADE DE 200 A 500 TON/H, POTENCIA 75KW - MATERIAIS NA OPERAÇÃO. AF_07/2016</v>
          </cell>
          <cell r="C9869" t="str">
            <v>H</v>
          </cell>
          <cell r="D9869">
            <v>39.520000000000003</v>
          </cell>
        </row>
        <row r="9870">
          <cell r="A9870">
            <v>95121</v>
          </cell>
          <cell r="B9870" t="str">
            <v>USINA MISTURADORA DE SOLOS, CAPACIDADE DE 200 A 500 TON/H, POTENCIA 75KW - CHP DIURNO. AF_07/2016</v>
          </cell>
          <cell r="C9870" t="str">
            <v>CHP</v>
          </cell>
          <cell r="D9870">
            <v>193.46</v>
          </cell>
        </row>
        <row r="9871">
          <cell r="A9871">
            <v>95122</v>
          </cell>
          <cell r="B9871" t="str">
            <v>USINA MISTURADORA DE SOLOS, CAPACIDADE DE 200 A 500 TON/H, POTENCIA 75KW - CHI DIURNO. AF_07/2016</v>
          </cell>
          <cell r="C9871" t="str">
            <v>CHI</v>
          </cell>
          <cell r="D9871">
            <v>113.97</v>
          </cell>
        </row>
        <row r="9872">
          <cell r="A9872">
            <v>95123</v>
          </cell>
          <cell r="B9872" t="str">
            <v>DISTRIBUIDOR DE AGREGADOS AUTOPROPELIDO, CAP 3 M3, A DIESEL, POTÊNCIA 176CV - DEPRECIAÇÃO. AF_07/2016</v>
          </cell>
          <cell r="C9872" t="str">
            <v>H</v>
          </cell>
          <cell r="D9872">
            <v>10.01</v>
          </cell>
        </row>
        <row r="9873">
          <cell r="A9873">
            <v>95124</v>
          </cell>
          <cell r="B9873" t="str">
            <v>DISTRIBUIDOR DE AGREGADOS AUTOPROPELIDO, C/AP 3 M3, A DIESEL, POTÊNCIA 176CV - JUROS. AF_07/2016</v>
          </cell>
          <cell r="C9873" t="str">
            <v>H</v>
          </cell>
          <cell r="D9873">
            <v>3</v>
          </cell>
        </row>
        <row r="9874">
          <cell r="A9874">
            <v>95125</v>
          </cell>
          <cell r="B9874" t="str">
            <v>DISTRIBUIDOR DE AGREGADOS AUTOPROPELIDO, CAP 3 M3, A DIESEL, POTÊNCIA 176CV - MANUTENÇÃO. AF_07/2016</v>
          </cell>
          <cell r="C9874" t="str">
            <v>H</v>
          </cell>
          <cell r="D9874">
            <v>10.96</v>
          </cell>
        </row>
        <row r="9875">
          <cell r="A9875">
            <v>95126</v>
          </cell>
          <cell r="B9875" t="str">
            <v>DISTRIBUIDOR DE AGREGADOS AUTOPROPELIDO, CAP 3 M3, A DIESEL, POTÊNCIA 176CV  MATERIAIS NA OPERAÇÃO. AF_07/2016</v>
          </cell>
          <cell r="C9875" t="str">
            <v>H</v>
          </cell>
          <cell r="D9875">
            <v>84.88</v>
          </cell>
        </row>
        <row r="9876">
          <cell r="A9876">
            <v>95127</v>
          </cell>
          <cell r="B9876" t="str">
            <v>DISTRIBUIDOR DE AGREGADOS AUTOPROPELIDO, CAP 3 M3, A DIESEL, POTÊNCIA 176CV - CHP DIURNO. AF_07/2016</v>
          </cell>
          <cell r="C9876" t="str">
            <v>CHP</v>
          </cell>
          <cell r="D9876">
            <v>123.59</v>
          </cell>
        </row>
        <row r="9877">
          <cell r="A9877">
            <v>95128</v>
          </cell>
          <cell r="B9877" t="str">
            <v>DISTRIBUIDOR DE AGREGADOS AUTOPROPELIDO, CAP 3 M3, A DIESEL, POTÊNCIA 176CV - CHI DIURNO. AF_07/2016</v>
          </cell>
          <cell r="C9877" t="str">
            <v>CHI</v>
          </cell>
          <cell r="D9877">
            <v>27.75</v>
          </cell>
        </row>
        <row r="9878">
          <cell r="A9878">
            <v>95129</v>
          </cell>
          <cell r="B9878" t="str">
            <v>MÁQUINA DEMARCADORA DE FAIXA DE TRÁFEGO À FRIO, AUTOPROPELIDA, POTÊNCIA 38 HP - DEPRECIAÇÃO. AF_07/2016</v>
          </cell>
          <cell r="C9878" t="str">
            <v>H</v>
          </cell>
          <cell r="D9878">
            <v>17.77</v>
          </cell>
        </row>
        <row r="9879">
          <cell r="A9879">
            <v>95130</v>
          </cell>
          <cell r="B9879" t="str">
            <v>MÁQUINA DEMARCADORA DE FAIXA DE TRÁFEGO À FRIO, AUTOPROPELIDA, POTÊNCIA 38 HP - JUROS. AF_07/2016</v>
          </cell>
          <cell r="C9879" t="str">
            <v>H</v>
          </cell>
          <cell r="D9879">
            <v>6.22</v>
          </cell>
        </row>
        <row r="9880">
          <cell r="A9880">
            <v>95131</v>
          </cell>
          <cell r="B9880" t="str">
            <v>MÁQUINA DEMARCADORA DE FAIXA DE TRÁFEGO À FRIO, AUTOPROPELIDA, POTÊNCIA 38 HP - MANUTENÇÃO. AF_07/2016</v>
          </cell>
          <cell r="C9880" t="str">
            <v>H</v>
          </cell>
          <cell r="D9880">
            <v>33.32</v>
          </cell>
        </row>
        <row r="9881">
          <cell r="A9881">
            <v>95132</v>
          </cell>
          <cell r="B9881" t="str">
            <v>MÁQUINA DEMARCADORA DE FAIXA DE TRÁFEGO À FRIO, AUTOPROPELIDA, POTÊNCIA 38 HP - MATERIAIS NA OPERAÇÃO. AF_07/2016</v>
          </cell>
          <cell r="C9881" t="str">
            <v>H</v>
          </cell>
          <cell r="D9881">
            <v>18.559999999999999</v>
          </cell>
        </row>
        <row r="9882">
          <cell r="A9882">
            <v>95133</v>
          </cell>
          <cell r="B9882" t="str">
            <v>MÁQUINA DEMARCADORA DE FAIXA DE TRÁFEGO À FRIO, AUTOPROPELIDA, POTÊNCIA 38 HP - CHP DIURNO. AF_07/2016</v>
          </cell>
          <cell r="C9882" t="str">
            <v>CHP</v>
          </cell>
          <cell r="D9882">
            <v>91.75</v>
          </cell>
        </row>
        <row r="9883">
          <cell r="A9883">
            <v>95136</v>
          </cell>
          <cell r="B9883" t="str">
            <v>TALHA MANUAL DE CORRENTE, CAPACIDADE DE 2 TON. COM ELEVAÇÃO DE 3 M - DEPRECIAÇÃO. AF_07/2016</v>
          </cell>
          <cell r="C9883" t="str">
            <v>H</v>
          </cell>
          <cell r="D9883">
            <v>0.03</v>
          </cell>
        </row>
        <row r="9884">
          <cell r="A9884">
            <v>95137</v>
          </cell>
          <cell r="B9884" t="str">
            <v>TALHA MANUAL DE CORRENTE, CAPACIDADE DE 2 TON. COM ELEVAÇÃO DE 3 M - JUROS. AF_07/2016</v>
          </cell>
          <cell r="C9884" t="str">
            <v>H</v>
          </cell>
          <cell r="D9884">
            <v>0.01</v>
          </cell>
        </row>
        <row r="9885">
          <cell r="A9885">
            <v>95138</v>
          </cell>
          <cell r="B9885" t="str">
            <v>TALHA MANUAL DE CORRENTE, CAPACIDADE DE 2 TON. COM ELEVAÇÃO DE 3 M - MANUTENÇÃO. AF_07/2016</v>
          </cell>
          <cell r="C9885" t="str">
            <v>H</v>
          </cell>
          <cell r="D9885">
            <v>0.02</v>
          </cell>
        </row>
        <row r="9886">
          <cell r="A9886">
            <v>95139</v>
          </cell>
          <cell r="B9886" t="str">
            <v>TALHA MANUAL DE CORRENTE, CAPACIDADE DE 2 TON. COM ELEVAÇÃO DE 3 M - CHP DIURNO. AF_07/2016</v>
          </cell>
          <cell r="C9886" t="str">
            <v>CHP</v>
          </cell>
          <cell r="D9886">
            <v>0.06</v>
          </cell>
        </row>
        <row r="9887">
          <cell r="A9887">
            <v>95140</v>
          </cell>
          <cell r="B9887" t="str">
            <v>TALHA MANUAL DE CORRENTE, CAPACIDADE DE 2 TON. COM ELEVAÇÃO DE 3 M - CHI DIURNO. AF_07/2016</v>
          </cell>
          <cell r="C9887" t="str">
            <v>CHI</v>
          </cell>
          <cell r="D9887">
            <v>0.04</v>
          </cell>
        </row>
        <row r="9888">
          <cell r="A9888">
            <v>95141</v>
          </cell>
          <cell r="B9888" t="str">
            <v>ADAPTADOR COM FLANGES LIVRES, PVC, SOLDÁVEL LONGO, DN  25 MM X 3/4 , INSTALADO EM RESERVAÇÃO DE ÁGUA DE EDIFICAÇÃO QUE POSSUA RESERVATÓRIO DE FIBRA/FIBROCIMENTO    FORNECIMENTO E INSTALAÇÃO. AF_06/2016</v>
          </cell>
          <cell r="C9888" t="str">
            <v>UN</v>
          </cell>
          <cell r="D9888">
            <v>25.66</v>
          </cell>
        </row>
        <row r="9889">
          <cell r="A9889">
            <v>95208</v>
          </cell>
          <cell r="B9889" t="str">
            <v>GRUA ASCENCIONAL, LANÇA DE 42 M, CAPACIDADE DE 1,5 T A 30 M, ALTURA ATÉ 39 M  DEPRECIAÇÃO. AF_08/2016</v>
          </cell>
          <cell r="C9889" t="str">
            <v>H</v>
          </cell>
          <cell r="D9889">
            <v>22.41</v>
          </cell>
        </row>
        <row r="9890">
          <cell r="A9890">
            <v>95209</v>
          </cell>
          <cell r="B9890" t="str">
            <v>GRUA ASCENCIONAL, LANCA DE 42 M, CAPACIDADE DE 1,5 T A 30 M, ALTURA ATE 39 M  JUROS. AF_08/2016</v>
          </cell>
          <cell r="C9890" t="str">
            <v>H</v>
          </cell>
          <cell r="D9890">
            <v>5.04</v>
          </cell>
        </row>
        <row r="9891">
          <cell r="A9891">
            <v>95210</v>
          </cell>
          <cell r="B9891" t="str">
            <v>GRUA ASCENCIONAL, LANCA DE 42 M, CAPACIDADE DE 1,5 T A 30 M, ALTURA ATE 39 M  MANUTENÇÃO. AF_08/2016</v>
          </cell>
          <cell r="C9891" t="str">
            <v>H</v>
          </cell>
          <cell r="D9891">
            <v>24.52</v>
          </cell>
        </row>
        <row r="9892">
          <cell r="A9892">
            <v>95211</v>
          </cell>
          <cell r="B9892" t="str">
            <v>GRUA ASCENCIONAL, LANCA DE 42 M, CAPACIDADE DE 1,5 T A 30 M, ALTURA ATE 39 M  MATERIAIS NA OPERAÇÃO. AF_08/2016</v>
          </cell>
          <cell r="C9892" t="str">
            <v>H</v>
          </cell>
          <cell r="D9892">
            <v>5.79</v>
          </cell>
        </row>
        <row r="9893">
          <cell r="A9893">
            <v>95212</v>
          </cell>
          <cell r="B9893" t="str">
            <v>GRUA ASCENCIONAL, LANCA DE 42 M, CAPACIDADE DE 1,5 T A 30 M, ALTURA ATE 39 M - CHP DIURNO. AF_08/2016</v>
          </cell>
          <cell r="C9893" t="str">
            <v>CHP</v>
          </cell>
          <cell r="D9893">
            <v>76.66</v>
          </cell>
        </row>
        <row r="9894">
          <cell r="A9894">
            <v>95213</v>
          </cell>
          <cell r="B9894" t="str">
            <v>GRUA ASCENCIONAL, LANÇA DE 42 M, CAPACIDADE DE 1,5 T A 30 M, ALTURA ATÉ 39 M - CHI DIURNO. AF_08/2016</v>
          </cell>
          <cell r="C9894" t="str">
            <v>CHI</v>
          </cell>
          <cell r="D9894">
            <v>46.35</v>
          </cell>
        </row>
        <row r="9895">
          <cell r="A9895">
            <v>95214</v>
          </cell>
          <cell r="B9895" t="str">
            <v>PULVERIZADOR DE TINTA ELÉTRICO/MÁQUINA DE PINTURA AIRLESS, VAZÃO 2 L/MIN - DEPRECIAÇÃO. AF_08/2016</v>
          </cell>
          <cell r="C9895" t="str">
            <v>H</v>
          </cell>
          <cell r="D9895">
            <v>1.29</v>
          </cell>
        </row>
        <row r="9896">
          <cell r="A9896">
            <v>95215</v>
          </cell>
          <cell r="B9896" t="str">
            <v>PULVERIZADOR DE TINTA ELÉTRICO/MÁQUINA DE PINTURA AIRLESS, VAZÃO 2 L/MIN - JUROS. AF_08/2016</v>
          </cell>
          <cell r="C9896" t="str">
            <v>H</v>
          </cell>
          <cell r="D9896">
            <v>0.25</v>
          </cell>
        </row>
        <row r="9897">
          <cell r="A9897">
            <v>95216</v>
          </cell>
          <cell r="B9897" t="str">
            <v>PULVERIZADOR DE TINTA ELÉTRICO/MÁQUINA DE PINTURA AIRLESS, VAZÃO 2 L/MIN - MANUTENÇÃO. AF_08/2016</v>
          </cell>
          <cell r="C9897" t="str">
            <v>H</v>
          </cell>
          <cell r="D9897">
            <v>0.89</v>
          </cell>
        </row>
        <row r="9898">
          <cell r="A9898">
            <v>95217</v>
          </cell>
          <cell r="B9898" t="str">
            <v>PULVERIZADOR DE TINTA ELÉTRICO/MÁQUINA DE PINTURA AIRLESS, VAZÃO 2 L/MIN - MATERIAIS NA OPERAÇÃO. AF_08/2016</v>
          </cell>
          <cell r="C9898" t="str">
            <v>H</v>
          </cell>
          <cell r="D9898">
            <v>0.39</v>
          </cell>
        </row>
        <row r="9899">
          <cell r="A9899">
            <v>95218</v>
          </cell>
          <cell r="B9899" t="str">
            <v>PULVERIZADOR DE TINTA ELÉTRICO/MÁQUINA DE PINTURA AIRLESS, VAZÃO 2 L/MIN - CHP DIURNO. AF_08/2016</v>
          </cell>
          <cell r="C9899" t="str">
            <v>CHP</v>
          </cell>
          <cell r="D9899">
            <v>20.100000000000001</v>
          </cell>
        </row>
        <row r="9900">
          <cell r="A9900">
            <v>95219</v>
          </cell>
          <cell r="B9900" t="str">
            <v>PULVERIZADOR DE TINTA ELÉTRICO/MÁQUINA DE PINTURA AIRLESS, VAZÃO 2 L/MIN - CHI DIURNO. AF_08/2016</v>
          </cell>
          <cell r="C9900" t="str">
            <v>CHI</v>
          </cell>
          <cell r="D9900">
            <v>18.82</v>
          </cell>
        </row>
        <row r="9901">
          <cell r="A9901">
            <v>95237</v>
          </cell>
          <cell r="B9901" t="str">
            <v>LUVA COM BUCHA DE LATÃO, PVC, SOLDÁVEL, DN 32MM X 1 , INSTALADO EM RAMAL DE DISTRIBUIÇÃO DE ÁGUA   FORNECIMENTO E INSTALAÇÃO. AF_12/2014</v>
          </cell>
          <cell r="C9901" t="str">
            <v>UN</v>
          </cell>
          <cell r="D9901">
            <v>15.26</v>
          </cell>
        </row>
        <row r="9902">
          <cell r="A9902">
            <v>95240</v>
          </cell>
          <cell r="B9902" t="str">
            <v>LASTRO DE CONCRETO MAGRO, APLICADO EM PISOS OU RADIERS, ESPESSURA DE 3 CM. AF_07_2016</v>
          </cell>
          <cell r="C9902" t="str">
            <v>M2</v>
          </cell>
          <cell r="D9902">
            <v>11.46</v>
          </cell>
        </row>
        <row r="9903">
          <cell r="A9903">
            <v>95241</v>
          </cell>
          <cell r="B9903" t="str">
            <v>LASTRO DE CONCRETO MAGRO, APLICADO EM PISOS OU RADIERS, ESPESSURA DE 5 CM. AF_07_2016</v>
          </cell>
          <cell r="C9903" t="str">
            <v>M2</v>
          </cell>
          <cell r="D9903">
            <v>19.12</v>
          </cell>
        </row>
        <row r="9904">
          <cell r="A9904">
            <v>95248</v>
          </cell>
          <cell r="B9904" t="str">
            <v>VÁLVULA DE ESFERA BRUTA, BRONZE, ROSCÁVEL, 1/2  , INSTALADO EM RESERVAÇÃO DE ÁGUA DE EDIFICAÇÃO QUE POSSUA RESERVATÓRIO DE FIBRA/FIBROCIMENTO - FORNECIMENTO E INSTALAÇÃO. AF_06/2016</v>
          </cell>
          <cell r="C9904" t="str">
            <v>UN</v>
          </cell>
          <cell r="D9904">
            <v>47.68</v>
          </cell>
        </row>
        <row r="9905">
          <cell r="A9905">
            <v>95249</v>
          </cell>
          <cell r="B9905" t="str">
            <v>VÁLVULA DE ESFERA BRUTA, BRONZE, ROSCÁVEL, 3/4'', INSTALADO EM RESERVAÇÃO DE ÁGUA DE EDIFICAÇÃO QUE POSSUA RESERVATÓRIO DE FIBRA/FIBROCIMENTO - FORNECIMENTO E INSTALAÇÃO. AF_06/2016</v>
          </cell>
          <cell r="C9905" t="str">
            <v>UN</v>
          </cell>
          <cell r="D9905">
            <v>51.17</v>
          </cell>
        </row>
        <row r="9906">
          <cell r="A9906">
            <v>95250</v>
          </cell>
          <cell r="B9906" t="str">
            <v>VÁLVULA DE ESFERA BRUTA, BRONZE, ROSCÁVEL, 1'', INSTALADO EM RESERVAÇÃO DE ÁGUA DE EDIFICAÇÃO QUE POSSUA RESERVATÓRIO DE FIBRA/FIBROCIMENTO -   FORNECIMENTO E INSTALAÇÃO. AF_06/2016</v>
          </cell>
          <cell r="C9906" t="str">
            <v>UN</v>
          </cell>
          <cell r="D9906">
            <v>60.33</v>
          </cell>
        </row>
        <row r="9907">
          <cell r="A9907">
            <v>95251</v>
          </cell>
          <cell r="B9907" t="str">
            <v>VÁLVULA DE ESFERA BRUTA, BRONZE, ROSCÁVEL, 1 1/4'', INSTALADO EM RESERVAÇÃO DE ÁGUA DE EDIFICAÇÃO QUE POSSUA RESERVATÓRIO DE FIBRA/FIBROCIMENTO -   FORNECIMENTO E INSTALAÇÃO. AF_06/2016</v>
          </cell>
          <cell r="C9907" t="str">
            <v>UN</v>
          </cell>
          <cell r="D9907">
            <v>78.22</v>
          </cell>
        </row>
        <row r="9908">
          <cell r="A9908">
            <v>95252</v>
          </cell>
          <cell r="B9908" t="str">
            <v>VÁLVULA DE ESFERA BRUTA, BRONZE, ROSCÁVEL, 1 1/2'', INSTALADO EM RESERVAÇÃO DE ÁGUA DE EDIFICAÇÃO QUE POSSUA RESERVATÓRIO DE FIBRA/FIBROCIMENTO -   FORNECIMENTO E INSTALAÇÃO. AF_06/2016</v>
          </cell>
          <cell r="C9908" t="str">
            <v>UN</v>
          </cell>
          <cell r="D9908">
            <v>89.01</v>
          </cell>
        </row>
        <row r="9909">
          <cell r="A9909">
            <v>95253</v>
          </cell>
          <cell r="B9909" t="str">
            <v>VÁLVULA DE ESFERA BRUTA, BRONZE, ROSCÁVEL, 2'', INSTALADO EM RESERVAÇÃO DE ÁGUA DE EDIFICAÇÃO QUE POSSUA RESERVATÓRIO DE FIBRA/FIBROCIMENTO - FORNECIMENTO E INSTALAÇÃO. AF_06/2016</v>
          </cell>
          <cell r="C9909" t="str">
            <v>UN</v>
          </cell>
          <cell r="D9909">
            <v>124.51</v>
          </cell>
        </row>
        <row r="9910">
          <cell r="A9910">
            <v>95255</v>
          </cell>
          <cell r="B9910" t="str">
            <v>MARTELO DEMOLIDOR PNEUMÁTICO MANUAL, 32 KG - DEPRECIAÇÃO. AF_09/2016</v>
          </cell>
          <cell r="C9910" t="str">
            <v>H</v>
          </cell>
          <cell r="D9910">
            <v>1.06</v>
          </cell>
        </row>
        <row r="9911">
          <cell r="A9911">
            <v>95256</v>
          </cell>
          <cell r="B9911" t="str">
            <v>MARTELO DEMOLIDOR PNEUMÁTICO MANUAL, 32 KG - JUROS. AF_09/2016</v>
          </cell>
          <cell r="C9911" t="str">
            <v>H</v>
          </cell>
          <cell r="D9911">
            <v>0.23</v>
          </cell>
        </row>
        <row r="9912">
          <cell r="A9912">
            <v>95257</v>
          </cell>
          <cell r="B9912" t="str">
            <v>MARTELO DEMOLIDOR PNEUMÁTICO MANUAL, 32 KG - MANUTENÇÃO. AF_09/2016</v>
          </cell>
          <cell r="C9912" t="str">
            <v>H</v>
          </cell>
          <cell r="D9912">
            <v>1.33</v>
          </cell>
        </row>
        <row r="9913">
          <cell r="A9913">
            <v>95258</v>
          </cell>
          <cell r="B9913" t="str">
            <v>MARTELO DEMOLIDOR PNEUMÁTICO MANUAL, 32 KG - CHP DIURNO. AF_09/2016</v>
          </cell>
          <cell r="C9913" t="str">
            <v>CHP</v>
          </cell>
          <cell r="D9913">
            <v>13.09</v>
          </cell>
        </row>
        <row r="9914">
          <cell r="A9914">
            <v>95259</v>
          </cell>
          <cell r="B9914" t="str">
            <v>MARTELO DEMOLIDOR PNEUMÁTICO MANUAL, 32 KG - CHI DIURNO. AF_09/2016</v>
          </cell>
          <cell r="C9914" t="str">
            <v>CHI</v>
          </cell>
          <cell r="D9914">
            <v>11.76</v>
          </cell>
        </row>
        <row r="9915">
          <cell r="A9915">
            <v>95260</v>
          </cell>
          <cell r="B9915" t="str">
            <v>COMPACTADOR DE SOLOS DE PERCUSÃO (SOQUETE) COM MOTOR A GASOLINA, POTÊNCIA 3 CV - DEPRECIAÇÃO. AF_09/2016</v>
          </cell>
          <cell r="C9915" t="str">
            <v>H</v>
          </cell>
          <cell r="D9915">
            <v>0.66</v>
          </cell>
        </row>
        <row r="9916">
          <cell r="A9916">
            <v>95261</v>
          </cell>
          <cell r="B9916" t="str">
            <v>COMPACTADOR DE SOLOS DE PERCUSÃO (SOQUETE) COM MOTOR A GASOLINA, POTÊNCIA 3 CV - JUROS. AF_09/2016</v>
          </cell>
          <cell r="C9916" t="str">
            <v>H</v>
          </cell>
          <cell r="D9916">
            <v>0.23</v>
          </cell>
        </row>
        <row r="9917">
          <cell r="A9917">
            <v>95262</v>
          </cell>
          <cell r="B9917" t="str">
            <v>COMPACTADOR DE SOLOS DE PERCUSÃO (SOQUETE) COM MOTOR A GASOLINA, POTÊNCIA 3 CV - MANUTENÇÃO. AF_09/2016</v>
          </cell>
          <cell r="C9917" t="str">
            <v>H</v>
          </cell>
          <cell r="D9917">
            <v>1.1000000000000001</v>
          </cell>
        </row>
        <row r="9918">
          <cell r="A9918">
            <v>95263</v>
          </cell>
          <cell r="B9918" t="str">
            <v>COMPACTADOR DE SOLOS DE PERCUSÃO (SOQUETE) COM MOTOR A GASOLINA, POTÊNCIA 3 CV - MATERIAIS NA OPERAÇÃO. AF_09/2016</v>
          </cell>
          <cell r="C9918" t="str">
            <v>H</v>
          </cell>
          <cell r="D9918">
            <v>1.78</v>
          </cell>
        </row>
        <row r="9919">
          <cell r="A9919">
            <v>95264</v>
          </cell>
          <cell r="B9919" t="str">
            <v>COMPACTADOR DE SOLOS DE PERCUSÃO (SOQUETE) COM MOTOR A GASOLINA, POTÊNCIA 3 CV - CHP DIURNO. AF_09/2016</v>
          </cell>
          <cell r="C9919" t="str">
            <v>CHP</v>
          </cell>
          <cell r="D9919">
            <v>3.77</v>
          </cell>
        </row>
        <row r="9920">
          <cell r="A9920">
            <v>95265</v>
          </cell>
          <cell r="B9920" t="str">
            <v>COMPACTADOR DE SOLOS DE PERCUSÃO (SOQUETE) COM MOTOR A GASOLINA, POTÊNCIA 3 CV - CHI DIURNO. AF_09/2016</v>
          </cell>
          <cell r="C9920" t="str">
            <v>CHI</v>
          </cell>
          <cell r="D9920">
            <v>0.89</v>
          </cell>
        </row>
        <row r="9921">
          <cell r="A9921">
            <v>95266</v>
          </cell>
          <cell r="B9921" t="str">
            <v>RÉGUA VIBRATÓRIA DUPLA PARA CONCRETO, PESO DE 60KG, COMPRIMENTO 4 M, COM MOTOR A GASOLINA, POTÊNCIA 5,5 HP - DEPRECIAÇÃO. AF_09/2016</v>
          </cell>
          <cell r="C9921" t="str">
            <v>H</v>
          </cell>
          <cell r="D9921">
            <v>0.59</v>
          </cell>
        </row>
        <row r="9922">
          <cell r="A9922">
            <v>95267</v>
          </cell>
          <cell r="B9922" t="str">
            <v>RÉGUA VIBRATÓRIA DUPLA PARA CONCRETO, PESO DE 60KG, COMPRIMENTO 4 M, COM MOTOR A GASOLINA, POTÊNCIA 5,5 HP - JUROS. AF_09/2016</v>
          </cell>
          <cell r="C9922" t="str">
            <v>H</v>
          </cell>
          <cell r="D9922">
            <v>0.11</v>
          </cell>
        </row>
        <row r="9923">
          <cell r="A9923">
            <v>95268</v>
          </cell>
          <cell r="B9923" t="str">
            <v>RÉGUA VIBRATÓRIA DUPLA PARA CONCRETO, PESO DE 60KG, COMPRIMENTO 4 M, COM MOTOR A GASOLINA, POTÊNCIA 5,5 HP - MANUTENÇÃO. AF_09/2016</v>
          </cell>
          <cell r="C9923" t="str">
            <v>H</v>
          </cell>
          <cell r="D9923">
            <v>0.56999999999999995</v>
          </cell>
        </row>
        <row r="9924">
          <cell r="A9924">
            <v>95269</v>
          </cell>
          <cell r="B9924" t="str">
            <v>RÉGUA VIBRATÓRIA DUPLA PARA CONCRETO, PESO DE 60KG, COMPRIMENTO 4 M, COM MOTOR A GASOLINA, POTÊNCIA 5,5 HP  MATERIAIS NA OPERAÇÃO. AF_09/2016</v>
          </cell>
          <cell r="C9924" t="str">
            <v>H</v>
          </cell>
          <cell r="D9924">
            <v>3.32</v>
          </cell>
        </row>
        <row r="9925">
          <cell r="A9925">
            <v>95270</v>
          </cell>
          <cell r="B9925" t="str">
            <v>RÉGUA VIBRATÓRIA DUPLA PARA CONCRETO, PESO DE 60KG, COMPRIMENTO 4 M, COM MOTOR A GASOLINA, POTÊNCIA 5,5 HP - CHP DIURNO. AF_09/2016</v>
          </cell>
          <cell r="C9925" t="str">
            <v>CHP</v>
          </cell>
          <cell r="D9925">
            <v>4.59</v>
          </cell>
        </row>
        <row r="9926">
          <cell r="A9926">
            <v>95271</v>
          </cell>
          <cell r="B9926" t="str">
            <v>RÉGUA VIBRATÓRIA DUPLA PARA CONCRETO, PESO DE 60KG, COMPRIMENTO 4 M, COM MOTOR A GASOLINA, POTÊNCIA 5,5 HP - CHI DIURNO. AF_09/2016</v>
          </cell>
          <cell r="C9926" t="str">
            <v>CHI</v>
          </cell>
          <cell r="D9926">
            <v>0.7</v>
          </cell>
        </row>
        <row r="9927">
          <cell r="A9927">
            <v>95272</v>
          </cell>
          <cell r="B9927" t="str">
            <v>POLIDORA DE PISO (POLITRIZ), PESO DE 100KG, DIÂMETRO 450 MM, MOTOR ELÉTRICO, POTÊNCIA 4 HP - DEPRECIAÇÃO. AF_09/2016</v>
          </cell>
          <cell r="C9927" t="str">
            <v>H</v>
          </cell>
          <cell r="D9927">
            <v>0.56999999999999995</v>
          </cell>
        </row>
        <row r="9928">
          <cell r="A9928">
            <v>95273</v>
          </cell>
          <cell r="B9928" t="str">
            <v>POLIDORA DE PISO (POLITRIZ), PESO DE 100KG, DIÂMETRO 450 MM, MOTOR ELÉTRICO, POTÊNCIA 4 HP - JUROS. AF_09/2016</v>
          </cell>
          <cell r="C9928" t="str">
            <v>H</v>
          </cell>
          <cell r="D9928">
            <v>0.12</v>
          </cell>
        </row>
        <row r="9929">
          <cell r="A9929">
            <v>95274</v>
          </cell>
          <cell r="B9929" t="str">
            <v>POLIDORA DE PISO (POLITRIZ), PESO DE 100KG, DIÂMETRO 450 MM, MOTOR ELÉTRICO, POTÊNCIA 4 HP - MANUTENÇÃO. AF_09/2016</v>
          </cell>
          <cell r="C9929" t="str">
            <v>H</v>
          </cell>
          <cell r="D9929">
            <v>0.45</v>
          </cell>
        </row>
        <row r="9930">
          <cell r="A9930">
            <v>95275</v>
          </cell>
          <cell r="B9930" t="str">
            <v>POLIDORA DE PISO (POLITRIZ), PESO DE 100KG, DIÂMETRO 450 MM, MOTOR ELÉTRICO, POTÊNCIA 4 HP  MATERIAIS NA OPERAÇÃO. AF_09/2016</v>
          </cell>
          <cell r="C9930" t="str">
            <v>H</v>
          </cell>
          <cell r="D9930">
            <v>1.57</v>
          </cell>
        </row>
        <row r="9931">
          <cell r="A9931">
            <v>95276</v>
          </cell>
          <cell r="B9931" t="str">
            <v>POLIDORA DE PISO (POLITRIZ), PESO DE 100KG, DIÂMETRO 450 MM, MOTOR ELÉTRICO, POTÊNCIA 4 HP - CHP DIURNO. AF_09/2016</v>
          </cell>
          <cell r="C9931" t="str">
            <v>CHP</v>
          </cell>
          <cell r="D9931">
            <v>2.71</v>
          </cell>
        </row>
        <row r="9932">
          <cell r="A9932">
            <v>95277</v>
          </cell>
          <cell r="B9932" t="str">
            <v>POLIDORA DE PISO (POLITRIZ), PESO DE 100KG, DIÂMETRO 450 MM, MOTOR ELÉTRICO, POTÊNCIA 4 HP - CHI DIURNO. AF_09/2016</v>
          </cell>
          <cell r="C9932" t="str">
            <v>CHI</v>
          </cell>
          <cell r="D9932">
            <v>0.69</v>
          </cell>
        </row>
        <row r="9933">
          <cell r="A9933">
            <v>95278</v>
          </cell>
          <cell r="B9933" t="str">
            <v>DESEMPENADEIRA DE CONCRETO, PESO DE 75KG, 4 PÁS, MOTOR A GASOLINA, POTÊNCIA 5,5 HP - DEPRECIAÇÃO. AF_09/2016</v>
          </cell>
          <cell r="C9933" t="str">
            <v>H</v>
          </cell>
          <cell r="D9933">
            <v>0.62</v>
          </cell>
        </row>
        <row r="9934">
          <cell r="A9934">
            <v>95279</v>
          </cell>
          <cell r="B9934" t="str">
            <v>DESEMPENADEIRA DE CONCRETO, PESO DE 75KG, 4 PÁS, MOTOR A GASOLINA, POTÊNCIA 5,5 HP - JUROS. AF_09/2016</v>
          </cell>
          <cell r="C9934" t="str">
            <v>H</v>
          </cell>
          <cell r="D9934">
            <v>0.14000000000000001</v>
          </cell>
        </row>
        <row r="9935">
          <cell r="A9935">
            <v>95280</v>
          </cell>
          <cell r="B9935" t="str">
            <v>DESEMPENADEIRA DE CONCRETO, PESO DE 75KG, 4 PÁS, MOTOR A GASOLINA, POTÊNCIA 5,5 HP - MANUTENÇÃO. AF_09/2016</v>
          </cell>
          <cell r="C9935" t="str">
            <v>H</v>
          </cell>
          <cell r="D9935">
            <v>0.49</v>
          </cell>
        </row>
        <row r="9936">
          <cell r="A9936">
            <v>95281</v>
          </cell>
          <cell r="B9936" t="str">
            <v>DESEMPENADEIRA DE CONCRETO, PESO DE 75KG, 4 PÁS, MOTOR A GASOLINA, POTÊNCIA 5,5 HP  MATERIAIS NA OPERAÇÃO. AF_09/2016</v>
          </cell>
          <cell r="C9936" t="str">
            <v>H</v>
          </cell>
          <cell r="D9936">
            <v>3.32</v>
          </cell>
        </row>
        <row r="9937">
          <cell r="A9937">
            <v>95282</v>
          </cell>
          <cell r="B9937" t="str">
            <v>DESEMPENADEIRA DE CONCRETO, PESO DE 75KG, 4 PÁS, MOTOR A GASOLINA, POTÊNCIA 5,5 HP - CHP DIURNO. AF_09/2016</v>
          </cell>
          <cell r="C9937" t="str">
            <v>CHP</v>
          </cell>
          <cell r="D9937">
            <v>4.57</v>
          </cell>
        </row>
        <row r="9938">
          <cell r="A9938">
            <v>95283</v>
          </cell>
          <cell r="B9938" t="str">
            <v>DESEMPENADEIRA DE CONCRETO, PESO DE 75KG, 4 PÁS, MOTOR A GASOLINA, POTÊNCIA 5,5 HP - CHI DIURNO. AF_09/2016</v>
          </cell>
          <cell r="C9938" t="str">
            <v>CHI</v>
          </cell>
          <cell r="D9938">
            <v>0.76</v>
          </cell>
        </row>
        <row r="9939">
          <cell r="A9939">
            <v>95285</v>
          </cell>
          <cell r="B9939" t="str">
            <v>TRANSPORTE COM CAMINHÃO BASCULANTE 6 M3 EM RODOVIA COM LEITO NATURAL, DMT ATÉ 200 M</v>
          </cell>
          <cell r="C9939" t="str">
            <v>M3</v>
          </cell>
          <cell r="D9939">
            <v>3.56</v>
          </cell>
        </row>
        <row r="9940">
          <cell r="A9940">
            <v>95286</v>
          </cell>
          <cell r="B9940" t="str">
            <v>TRANSPORTE COM CAMINHÃO BASCULANTE 6 M3 EM RODOVIA COM LEITO NATURAL, DMT 200 A 400 M</v>
          </cell>
          <cell r="C9940" t="str">
            <v>M3</v>
          </cell>
          <cell r="D9940">
            <v>3.65</v>
          </cell>
        </row>
        <row r="9941">
          <cell r="A9941">
            <v>95287</v>
          </cell>
          <cell r="B9941" t="str">
            <v>TRANSPORTE COM CAMINHÃO BASCULANTE 6 M3 EM RODOVIA COM LEITO NATURAL, DMT 400 A 60</v>
          </cell>
          <cell r="C9941" t="str">
            <v>M3</v>
          </cell>
          <cell r="D9941">
            <v>3.74</v>
          </cell>
        </row>
        <row r="9942">
          <cell r="A9942">
            <v>95288</v>
          </cell>
          <cell r="B9942" t="str">
            <v>TRANSPORTE COM CAMINHÃO BASCULANTE 6 M3 EM RODOVIA COM LEITO NATURAL, DMT 600 A 800 M</v>
          </cell>
          <cell r="C9942" t="str">
            <v>M3</v>
          </cell>
          <cell r="D9942">
            <v>3.85</v>
          </cell>
        </row>
        <row r="9943">
          <cell r="A9943">
            <v>95289</v>
          </cell>
          <cell r="B9943" t="str">
            <v>TRANSPORTE COM CAMINHÃO BASCULANTE 6 M3 EM RODOVIA COM LEITO NATURAL, DMT 800 A 1.000 M</v>
          </cell>
          <cell r="C9943" t="str">
            <v>M3</v>
          </cell>
          <cell r="D9943">
            <v>3.96</v>
          </cell>
        </row>
        <row r="9944">
          <cell r="A9944">
            <v>95290</v>
          </cell>
          <cell r="B9944" t="str">
            <v>TRANSPORTE COM CAMINHÃO BASCULANTE 6 M3 EM RODOVIA COM LEITO NATURAL</v>
          </cell>
          <cell r="C9944" t="str">
            <v>M3XKM</v>
          </cell>
          <cell r="D9944">
            <v>1.73</v>
          </cell>
        </row>
        <row r="9945">
          <cell r="A9945">
            <v>95291</v>
          </cell>
          <cell r="B9945" t="str">
            <v>TRANSPORTE COM CAMINHÃO BASCULANTE 6 M3 EM RODOVIA COM REVESTIMENTO PRIMÁRIO, DMT ATÉ 200 M</v>
          </cell>
          <cell r="C9945" t="str">
            <v>M3</v>
          </cell>
          <cell r="D9945">
            <v>3.17</v>
          </cell>
        </row>
        <row r="9946">
          <cell r="A9946">
            <v>95292</v>
          </cell>
          <cell r="B9946" t="str">
            <v>TRANSPORTE COM CAMINHÃO BASCULANTE 6 M3 EM RODOVIA COM REVESTIMENTO PRIMÁRIO, DMT 200 A 400 M</v>
          </cell>
          <cell r="C9946" t="str">
            <v>M3</v>
          </cell>
          <cell r="D9946">
            <v>3.24</v>
          </cell>
        </row>
        <row r="9947">
          <cell r="A9947">
            <v>95293</v>
          </cell>
          <cell r="B9947" t="str">
            <v>TRANSPORTE COM CAMINHÃO BASCULANTE 6 M3 EM RODOVIA COM REVESTIMENTO PRIMÁRIO, DMT 400 A 600 M</v>
          </cell>
          <cell r="C9947" t="str">
            <v>M3</v>
          </cell>
          <cell r="D9947">
            <v>3.34</v>
          </cell>
        </row>
        <row r="9948">
          <cell r="A9948">
            <v>95294</v>
          </cell>
          <cell r="B9948" t="str">
            <v>TRANSPORTE COM CAMINHÃO BASCULANTE 6 M3 EM RODOVIA COM REVESTIMENTO PRIMÁRIO,  DMT 800 A 1.000 M</v>
          </cell>
          <cell r="C9948" t="str">
            <v>M3</v>
          </cell>
          <cell r="D9948">
            <v>3.53</v>
          </cell>
        </row>
        <row r="9949">
          <cell r="A9949">
            <v>95295</v>
          </cell>
          <cell r="B9949" t="str">
            <v>TRANSPORTE COM CAMINHÃO BASCULANTE 6 M3 EM RODOVIA COM REVESTIMENTO PRIMÁRIO,  DMT 600 A 800 M</v>
          </cell>
          <cell r="C9949" t="str">
            <v>M3</v>
          </cell>
          <cell r="D9949">
            <v>3.43</v>
          </cell>
        </row>
        <row r="9950">
          <cell r="A9950">
            <v>95296</v>
          </cell>
          <cell r="B9950" t="str">
            <v>TRANSPORTE COM CAMINHÃO BASCULANTE 6 M3 EM RODOVIA COM REVESTIMENTO PRIMÁRIO</v>
          </cell>
          <cell r="C9950" t="str">
            <v>M3XKM</v>
          </cell>
          <cell r="D9950">
            <v>1.54</v>
          </cell>
        </row>
        <row r="9951">
          <cell r="A9951">
            <v>95297</v>
          </cell>
          <cell r="B9951" t="str">
            <v>TRANSPORTE COM CAMINHÃO BASCULANTE 6 M3 EM RODOVIA PAVIMENTADA,  DMT ATÉ 200 M</v>
          </cell>
          <cell r="C9951" t="str">
            <v>M3</v>
          </cell>
          <cell r="D9951">
            <v>2.84</v>
          </cell>
        </row>
        <row r="9952">
          <cell r="A9952">
            <v>95298</v>
          </cell>
          <cell r="B9952" t="str">
            <v>TRANSPORTE COM CAMINHÃO BASCULANTE 6 M3 EM RODOVIA PAVIMENTADA, DMT 200 A 400 M</v>
          </cell>
          <cell r="C9952" t="str">
            <v>M3</v>
          </cell>
          <cell r="D9952">
            <v>2.92</v>
          </cell>
        </row>
        <row r="9953">
          <cell r="A9953">
            <v>95299</v>
          </cell>
          <cell r="B9953" t="str">
            <v>TRANSPORTE COM CAMINHÃO BASCULANTE 6 M3 EM RODOVIA PAVIMENTADA, DMT 400 A 600 M</v>
          </cell>
          <cell r="C9953" t="str">
            <v>M3</v>
          </cell>
          <cell r="D9953">
            <v>2.99</v>
          </cell>
        </row>
        <row r="9954">
          <cell r="A9954">
            <v>95300</v>
          </cell>
          <cell r="B9954" t="str">
            <v>TRANSPORTE COM CAMINHÃO BASCULANTE 6 M3 EM RODOVIA PAVIMENTADA, DMT 600 A 800 M</v>
          </cell>
          <cell r="C9954" t="str">
            <v>M3</v>
          </cell>
          <cell r="D9954">
            <v>3.09</v>
          </cell>
        </row>
        <row r="9955">
          <cell r="A9955">
            <v>95301</v>
          </cell>
          <cell r="B9955" t="str">
            <v>TRANSPORTE COM CAMINHÃO BASCULANTE 6 M3 EM RODOVIA PAVIMENTADA, DMT 800 A 1.000 M</v>
          </cell>
          <cell r="C9955" t="str">
            <v>M3</v>
          </cell>
          <cell r="D9955">
            <v>3.17</v>
          </cell>
        </row>
        <row r="9956">
          <cell r="A9956">
            <v>95302</v>
          </cell>
          <cell r="B9956" t="str">
            <v>TRANSPORTE COM CAMINHÃO BASCULANTE 6 M3 EM RODOVIA PAVIMENTADA ( PARA DISTÂNCIAS SUPERIORES A 4 KM)</v>
          </cell>
          <cell r="C9956" t="str">
            <v>M3XKM</v>
          </cell>
          <cell r="D9956">
            <v>1.39</v>
          </cell>
        </row>
        <row r="9957">
          <cell r="A9957">
            <v>95303</v>
          </cell>
          <cell r="B9957" t="str">
            <v>TRANSPORTE COM CAMINHÃO BASCULANTE 10 M3 DE MASSA ASFALTICA PARA PAVIMENTAÇÃO URBANA</v>
          </cell>
          <cell r="C9957" t="str">
            <v>M3XKM</v>
          </cell>
          <cell r="D9957">
            <v>0.94</v>
          </cell>
        </row>
        <row r="9958">
          <cell r="A9958">
            <v>95305</v>
          </cell>
          <cell r="B9958" t="str">
            <v>TEXTURA ACRÍLICA, APLICAÇÃO MANUAL EM PAREDE, UMA DEMÃO. AF_09/2016</v>
          </cell>
          <cell r="C9958" t="str">
            <v>M2</v>
          </cell>
          <cell r="D9958">
            <v>10.51</v>
          </cell>
        </row>
        <row r="9959">
          <cell r="A9959">
            <v>95306</v>
          </cell>
          <cell r="B9959" t="str">
            <v>TEXTURA ACRÍLICA, APLICAÇÃO MANUAL EM TETO, UMA DEMÃO. AF_09/2016</v>
          </cell>
          <cell r="C9959" t="str">
            <v>M2</v>
          </cell>
          <cell r="D9959">
            <v>12.12</v>
          </cell>
        </row>
        <row r="9960">
          <cell r="A9960">
            <v>95308</v>
          </cell>
          <cell r="B9960" t="str">
            <v>CURSO DE CAPACITAÇÃO PARA AJUDANTE DE ARMADOR (ENCARGOS COMPLEMENTARES) - HORISTA</v>
          </cell>
          <cell r="C9960" t="str">
            <v>H</v>
          </cell>
          <cell r="D9960">
            <v>0.08</v>
          </cell>
        </row>
        <row r="9961">
          <cell r="A9961">
            <v>95309</v>
          </cell>
          <cell r="B9961" t="str">
            <v>CURSO DE CAPACITAÇÃO PARA AJUDANTE DE CARPINTEIRO (ENCARGOS COMPLEMENTARES) - HORISTA</v>
          </cell>
          <cell r="C9961" t="str">
            <v>H</v>
          </cell>
          <cell r="D9961">
            <v>0.11</v>
          </cell>
        </row>
        <row r="9962">
          <cell r="A9962">
            <v>95310</v>
          </cell>
          <cell r="B9962" t="str">
            <v>CURSO DE CAPACITAÇÃO PARA AJUDANTE DE ESTRUTURA METÁLICA (ENCARGOS COMPLEMENTARES) - HORISTA</v>
          </cell>
          <cell r="C9962" t="str">
            <v>H</v>
          </cell>
          <cell r="D9962">
            <v>0.03</v>
          </cell>
        </row>
        <row r="9963">
          <cell r="A9963">
            <v>95311</v>
          </cell>
          <cell r="B9963" t="str">
            <v>CURSO DE CAPACITAÇÃO PARA AJUDANTE DE OPERAÇÃO EM GERAL (ENCARGOS COMPLEMENTARES) - HORISTA</v>
          </cell>
          <cell r="C9963" t="str">
            <v>H</v>
          </cell>
          <cell r="D9963">
            <v>0.09</v>
          </cell>
        </row>
        <row r="9964">
          <cell r="A9964">
            <v>95312</v>
          </cell>
          <cell r="B9964" t="str">
            <v>CURSO DE CAPACITAÇÃO PARA AJUDANTE DE PEDREIRO (ENCARGOS COMPLEMENTARES) - HORISTA</v>
          </cell>
          <cell r="C9964" t="str">
            <v>H</v>
          </cell>
          <cell r="D9964">
            <v>0.1</v>
          </cell>
        </row>
        <row r="9965">
          <cell r="A9965">
            <v>95313</v>
          </cell>
          <cell r="B9965" t="str">
            <v>CURSO DE CAPACITAÇÃO PARA AJUDANTE ESPECIALIZADO (ENCARGOS COMPLEMENTARES) - HORISTA</v>
          </cell>
          <cell r="C9965" t="str">
            <v>H</v>
          </cell>
          <cell r="D9965">
            <v>0.09</v>
          </cell>
        </row>
        <row r="9966">
          <cell r="A9966">
            <v>95314</v>
          </cell>
          <cell r="B9966" t="str">
            <v>CURSO DE CAPACITAÇÃO PARA ARMADOR (ENCARGOS COMPLEMENTARES) - HORISTA</v>
          </cell>
          <cell r="C9966" t="str">
            <v>H</v>
          </cell>
          <cell r="D9966">
            <v>0.11</v>
          </cell>
        </row>
        <row r="9967">
          <cell r="A9967">
            <v>95315</v>
          </cell>
          <cell r="B9967" t="str">
            <v>CURSO DE CAPACITAÇÃO PARA ASSENTADOR DE TUBOS (ENCARGOS COMPLEMENTARES) - HORISTA</v>
          </cell>
          <cell r="C9967" t="str">
            <v>H</v>
          </cell>
          <cell r="D9967">
            <v>0.19</v>
          </cell>
        </row>
        <row r="9968">
          <cell r="A9968">
            <v>95316</v>
          </cell>
          <cell r="B9968" t="str">
            <v>CURSO DE CAPACITAÇÃO PARA AUXILIAR DE ELETRICISTA (ENCARGOS COMPLEMENTARES) - HORISTA</v>
          </cell>
          <cell r="C9968" t="str">
            <v>H</v>
          </cell>
          <cell r="D9968">
            <v>0.28999999999999998</v>
          </cell>
        </row>
        <row r="9969">
          <cell r="A9969">
            <v>95317</v>
          </cell>
          <cell r="B9969" t="str">
            <v>CURSO DE CAPACITAÇÃO PARA AUXILIAR DE ENCANADOR OU BOMBEIRO HIDRÁULICO (ENCARGOS COMPLEMENTARES) - HORISTA</v>
          </cell>
          <cell r="C9969" t="str">
            <v>H</v>
          </cell>
          <cell r="D9969">
            <v>0.14000000000000001</v>
          </cell>
        </row>
        <row r="9970">
          <cell r="A9970">
            <v>95318</v>
          </cell>
          <cell r="B9970" t="str">
            <v>CURSO DE CAPACITAÇÃO PARA AUXILIAR DE LABORATÓRIO (ENCARGOS COMPLEMENTARES) - HORISTA</v>
          </cell>
          <cell r="C9970" t="str">
            <v>H</v>
          </cell>
          <cell r="D9970">
            <v>0.06</v>
          </cell>
        </row>
        <row r="9971">
          <cell r="A9971">
            <v>95319</v>
          </cell>
          <cell r="B9971" t="str">
            <v>CURSO DE CAPACITAÇÃO PARA AUXILIAR DE MECÂNICO (ENCARGOS COMPLEMENTARES) - HORISTA</v>
          </cell>
          <cell r="C9971" t="str">
            <v>H</v>
          </cell>
          <cell r="D9971">
            <v>0.06</v>
          </cell>
        </row>
        <row r="9972">
          <cell r="A9972">
            <v>95320</v>
          </cell>
          <cell r="B9972" t="str">
            <v>CURSO DE CAPACITAÇÃO PARA AUXILIAR DE SERRALHEIRO (ENCARGOS COMPLEMENTARES) - HORISTA</v>
          </cell>
          <cell r="C9972" t="str">
            <v>H</v>
          </cell>
          <cell r="D9972">
            <v>0.08</v>
          </cell>
        </row>
        <row r="9973">
          <cell r="A9973">
            <v>95321</v>
          </cell>
          <cell r="B9973" t="str">
            <v>CURSO DE CAPACITAÇÃO PARA AUXILIAR DE SERVIÇOS GERAIS (ENCARGOS COMPLEMENTARES) - HORISTA</v>
          </cell>
          <cell r="C9973" t="str">
            <v>H</v>
          </cell>
          <cell r="D9973">
            <v>7.0000000000000007E-2</v>
          </cell>
        </row>
        <row r="9974">
          <cell r="A9974">
            <v>95322</v>
          </cell>
          <cell r="B9974" t="str">
            <v>CURSO DE CAPACITAÇÃO PARA AUXILIAR DE TOPÓGRAFO (ENCARGOS COMPLEMENTARES) - HORISTA</v>
          </cell>
          <cell r="C9974" t="str">
            <v>H</v>
          </cell>
          <cell r="D9974">
            <v>0.06</v>
          </cell>
        </row>
        <row r="9975">
          <cell r="A9975">
            <v>95323</v>
          </cell>
          <cell r="B9975" t="str">
            <v>CURSO DE CAPACITAÇÃO PARA AUXILIAR TÉCNICO DE ENGENHARIA (ENCARGOS COMPLEMENTARES) - HORISTA</v>
          </cell>
          <cell r="C9975" t="str">
            <v>H</v>
          </cell>
          <cell r="D9975">
            <v>0.17</v>
          </cell>
        </row>
        <row r="9976">
          <cell r="A9976">
            <v>95324</v>
          </cell>
          <cell r="B9976" t="str">
            <v>CURSO DE CAPACITAÇÃO PARA AZULEJISTA OU LADRILHISTA (ENCARGOS COMPLEMENTARES) - HORISTA</v>
          </cell>
          <cell r="C9976" t="str">
            <v>H</v>
          </cell>
          <cell r="D9976">
            <v>0.13</v>
          </cell>
        </row>
        <row r="9977">
          <cell r="A9977">
            <v>95325</v>
          </cell>
          <cell r="B9977" t="str">
            <v>CURSO DE CAPACITAÇÃO PARA BLASTER, DINAMITADOR OU CABO DE FOGO (ENCARGOS COMPLEMENTARES) - HORISTA</v>
          </cell>
          <cell r="C9977" t="str">
            <v>H</v>
          </cell>
          <cell r="D9977">
            <v>0.21</v>
          </cell>
        </row>
        <row r="9978">
          <cell r="A9978">
            <v>95326</v>
          </cell>
          <cell r="B9978" t="str">
            <v>CURSO DE CAPACITAÇÃO PARA CADASTRISTA DE REDES DE AGUA E ESGOTO (ENCARGOS COMPLEMENTARES) - HORISTA</v>
          </cell>
          <cell r="C9978" t="str">
            <v>H</v>
          </cell>
          <cell r="D9978">
            <v>7.0000000000000007E-2</v>
          </cell>
        </row>
        <row r="9979">
          <cell r="A9979">
            <v>95327</v>
          </cell>
          <cell r="B9979" t="str">
            <v>CURSO DE CAPACITAÇÃO PARA CALAFETADOR/CALAFATE (ENCARGOS COMPLEMENTARES) - HORISTA</v>
          </cell>
          <cell r="C9979" t="str">
            <v>H</v>
          </cell>
          <cell r="D9979">
            <v>0.14000000000000001</v>
          </cell>
        </row>
        <row r="9980">
          <cell r="A9980">
            <v>95328</v>
          </cell>
          <cell r="B9980" t="str">
            <v>CURSO DE CAPACITAÇÃO PARA CALCETEIRO (ENCARGOS COMPLEMENTARES) - HORISTA</v>
          </cell>
          <cell r="C9980" t="str">
            <v>H</v>
          </cell>
          <cell r="D9980">
            <v>0.12</v>
          </cell>
        </row>
        <row r="9981">
          <cell r="A9981">
            <v>95329</v>
          </cell>
          <cell r="B9981" t="str">
            <v>CURSO DE CAPACITAÇÃO PARA CARPINTEIRO DE ESQUADRIA (ENCARGOS COMPLEMENTARES) - HORISTA</v>
          </cell>
          <cell r="C9981" t="str">
            <v>H</v>
          </cell>
          <cell r="D9981">
            <v>0.14000000000000001</v>
          </cell>
        </row>
        <row r="9982">
          <cell r="A9982">
            <v>95330</v>
          </cell>
          <cell r="B9982" t="str">
            <v>CURSO DE CAPACITAÇÃO PARA CARPINTEIRO DE FÔRMAS (ENCARGOS COMPLEMENTARES) - HORISTA</v>
          </cell>
          <cell r="C9982" t="str">
            <v>H</v>
          </cell>
          <cell r="D9982">
            <v>0.11</v>
          </cell>
        </row>
        <row r="9983">
          <cell r="A9983">
            <v>95331</v>
          </cell>
          <cell r="B9983" t="str">
            <v>CURSO DE CAPACITAÇÃO PARA CAVOUQUEIRO OU OPERADOR PERFURATRIZ/ROMPEDOR (ENCARGOS COMPLEMENTARES) - HORISTA</v>
          </cell>
          <cell r="C9983" t="str">
            <v>H</v>
          </cell>
          <cell r="D9983">
            <v>0.06</v>
          </cell>
        </row>
        <row r="9984">
          <cell r="A9984">
            <v>95332</v>
          </cell>
          <cell r="B9984" t="str">
            <v>CURSO DE CAPACITAÇÃO PARA ELETRICISTA (ENCARGOS COMPLEMENTARES) - HORISTA</v>
          </cell>
          <cell r="C9984" t="str">
            <v>H</v>
          </cell>
          <cell r="D9984">
            <v>0.39</v>
          </cell>
        </row>
        <row r="9985">
          <cell r="A9985">
            <v>95333</v>
          </cell>
          <cell r="B9985" t="str">
            <v>CURSO DE CAPACITAÇÃO PARA ELETRICISTA INDUSTRIAL (ENCARGOS COMPLEMENTARES) - HORISTA</v>
          </cell>
          <cell r="C9985" t="str">
            <v>H</v>
          </cell>
          <cell r="D9985">
            <v>0.5</v>
          </cell>
        </row>
        <row r="9986">
          <cell r="A9986">
            <v>95334</v>
          </cell>
          <cell r="B9986" t="str">
            <v>CURSO DE CAPACITAÇÃO PARA ELETROTÉCNICO (ENCARGOS COMPLEMENTARES) - HORISTA</v>
          </cell>
          <cell r="C9986" t="str">
            <v>H</v>
          </cell>
          <cell r="D9986">
            <v>0.5</v>
          </cell>
        </row>
        <row r="9987">
          <cell r="A9987">
            <v>95335</v>
          </cell>
          <cell r="B9987" t="str">
            <v>CURSO DE CAPACITAÇÃO PARA ENCANADOR OU BOMBEIRO HIDRÁULICO (ENCARGOS COMPLEMENTARES) - HORISTA</v>
          </cell>
          <cell r="C9987" t="str">
            <v>H</v>
          </cell>
          <cell r="D9987">
            <v>0.19</v>
          </cell>
        </row>
        <row r="9988">
          <cell r="A9988">
            <v>95336</v>
          </cell>
          <cell r="B9988" t="str">
            <v>CURSO DE CAPACITAÇÃO PARA ESTUCADOR (ENCARGOS COMPLEMENTARES) - HORISTA</v>
          </cell>
          <cell r="C9988" t="str">
            <v>H</v>
          </cell>
          <cell r="D9988">
            <v>0.1</v>
          </cell>
        </row>
        <row r="9989">
          <cell r="A9989">
            <v>95337</v>
          </cell>
          <cell r="B9989" t="str">
            <v>CURSO DE CAPACITAÇÃO PARA GESSEIRO (ENCARGOS COMPLEMENTARES) - HORISTA</v>
          </cell>
          <cell r="C9989" t="str">
            <v>H</v>
          </cell>
          <cell r="D9989">
            <v>0.1</v>
          </cell>
        </row>
        <row r="9990">
          <cell r="A9990">
            <v>95338</v>
          </cell>
          <cell r="B9990" t="str">
            <v>CURSO DE CAPACITAÇÃO PARA IMPERMEABILIZADOR (ENCARGOS COMPLEMENTARES) - HORISTA</v>
          </cell>
          <cell r="C9990" t="str">
            <v>H</v>
          </cell>
          <cell r="D9990">
            <v>0.22</v>
          </cell>
        </row>
        <row r="9991">
          <cell r="A9991">
            <v>95339</v>
          </cell>
          <cell r="B9991" t="str">
            <v>CURSO DE CAPACITAÇÃO PARA MAÇARIQUEIRO (ENCARGOS COMPLEMENTARES) - HORISTA</v>
          </cell>
          <cell r="C9991" t="str">
            <v>H</v>
          </cell>
          <cell r="D9991">
            <v>0.18</v>
          </cell>
        </row>
        <row r="9992">
          <cell r="A9992">
            <v>95340</v>
          </cell>
          <cell r="B9992" t="str">
            <v>CURSO DE CAPACITAÇÃO PARA MARCENEIRO (ENCARGOS COMPLEMENTARES) - HORISTA</v>
          </cell>
          <cell r="C9992" t="str">
            <v>H</v>
          </cell>
          <cell r="D9992">
            <v>0.13</v>
          </cell>
        </row>
        <row r="9993">
          <cell r="A9993">
            <v>95341</v>
          </cell>
          <cell r="B9993" t="str">
            <v>CURSO DE CAPACITAÇÃO PARA MARMORISTA/GRANITEIRO (ENCARGOS COMPLEMENTARES) - HORISTA</v>
          </cell>
          <cell r="C9993" t="str">
            <v>H</v>
          </cell>
          <cell r="D9993">
            <v>0.14000000000000001</v>
          </cell>
        </row>
        <row r="9994">
          <cell r="A9994">
            <v>95342</v>
          </cell>
          <cell r="B9994" t="str">
            <v>CURSO DE CAPACITAÇÃO PARA MECÂNICO DE EQUIPAMENTOS PESADOS (ENCARGOS COMPLEMENTARES) - HORISTA</v>
          </cell>
          <cell r="C9994" t="str">
            <v>H</v>
          </cell>
          <cell r="D9994">
            <v>0.08</v>
          </cell>
        </row>
        <row r="9995">
          <cell r="A9995">
            <v>95343</v>
          </cell>
          <cell r="B9995" t="str">
            <v>CURSO DE CAPACITAÇÃO PARA MONTADOR  DE TUBO AÇO/EQUIPAMENTOS (ENCARGOS COMPLEMENTARES) - HORISTA</v>
          </cell>
          <cell r="C9995" t="str">
            <v>H</v>
          </cell>
          <cell r="D9995">
            <v>0.19</v>
          </cell>
        </row>
        <row r="9996">
          <cell r="A9996">
            <v>95344</v>
          </cell>
          <cell r="B9996" t="str">
            <v>CURSO DE CAPACITAÇÃO PARA MONTADOR DE ESTRUTURA METÁLICA (ENCARGOS COMPLEMENTARES) - HORISTA</v>
          </cell>
          <cell r="C9996" t="str">
            <v>H</v>
          </cell>
          <cell r="D9996">
            <v>0.06</v>
          </cell>
        </row>
        <row r="9997">
          <cell r="A9997">
            <v>95345</v>
          </cell>
          <cell r="B9997" t="str">
            <v>CURSO DE CAPACITAÇÃO PARA MONTADOR ELETROMECÂNICO (ENCARGOS COMPLEMENTARES) - HORISTA</v>
          </cell>
          <cell r="C9997" t="str">
            <v>H</v>
          </cell>
          <cell r="D9997">
            <v>0.44</v>
          </cell>
        </row>
        <row r="9998">
          <cell r="A9998">
            <v>95346</v>
          </cell>
          <cell r="B9998" t="str">
            <v>CURSO DE CAPACITAÇÃO PARA MOTORISTA DE BASCULANTE (ENCARGOS COMPLEMENTARES) - HORISTA</v>
          </cell>
          <cell r="C9998" t="str">
            <v>H</v>
          </cell>
          <cell r="D9998">
            <v>0.04</v>
          </cell>
        </row>
        <row r="9999">
          <cell r="A9999">
            <v>95347</v>
          </cell>
          <cell r="B9999" t="str">
            <v>CURSO DE CAPACITAÇÃO PARA MOTORISTA DE CAMINHÃO (ENCARGOS COMPLEMENTARES) - HORISTA</v>
          </cell>
          <cell r="C9999" t="str">
            <v>H</v>
          </cell>
          <cell r="D9999">
            <v>0.04</v>
          </cell>
        </row>
        <row r="10000">
          <cell r="A10000">
            <v>95348</v>
          </cell>
          <cell r="B10000" t="str">
            <v>CURSO DE CAPACITAÇÃO PARA MOTORISTA DE CAMINHÃO E CARRETA (ENCARGOS COMPLEMENTARES) - HORISTA</v>
          </cell>
          <cell r="C10000" t="str">
            <v>H</v>
          </cell>
          <cell r="D10000">
            <v>0.04</v>
          </cell>
        </row>
        <row r="10001">
          <cell r="A10001">
            <v>95349</v>
          </cell>
          <cell r="B10001" t="str">
            <v>CURSO DE CAPACITAÇÃO PARA MOTORISTA DE VEÍCULO LEVE (ENCARGOS COMPLEMENTARES) - HORISTA</v>
          </cell>
          <cell r="C10001" t="str">
            <v>H</v>
          </cell>
          <cell r="D10001">
            <v>0.04</v>
          </cell>
        </row>
        <row r="10002">
          <cell r="A10002">
            <v>95350</v>
          </cell>
          <cell r="B10002" t="str">
            <v>CURSO DE CAPACITAÇÃO PARA MOTORISTA DE VEÍCULO PESADO (ENCARGOS COMPLEMENTARES) - HORISTA</v>
          </cell>
          <cell r="C10002" t="str">
            <v>H</v>
          </cell>
          <cell r="D10002">
            <v>0.04</v>
          </cell>
        </row>
        <row r="10003">
          <cell r="A10003">
            <v>95351</v>
          </cell>
          <cell r="B10003" t="str">
            <v>CURSO DE CAPACITAÇÃO PARA MOTORISTA OPERADOR DE MUNCK (ENCARGOS COMPLEMENTARES) - HORISTA</v>
          </cell>
          <cell r="C10003" t="str">
            <v>H</v>
          </cell>
          <cell r="D10003">
            <v>0.15</v>
          </cell>
        </row>
        <row r="10004">
          <cell r="A10004">
            <v>95352</v>
          </cell>
          <cell r="B10004" t="str">
            <v>CURSO DE CAPACITAÇÃO PARA NIVELADOR (ENCARGOS COMPLEMENTARES) - HORISTA</v>
          </cell>
          <cell r="C10004" t="str">
            <v>H</v>
          </cell>
          <cell r="D10004">
            <v>0.06</v>
          </cell>
        </row>
        <row r="10005">
          <cell r="A10005">
            <v>95353</v>
          </cell>
          <cell r="B10005" t="str">
            <v>CURSO DE CAPACITAÇÃO PARA OPERADOR DE ACABADORA (ENCARGOS COMPLEMENTARES) - HORISTA</v>
          </cell>
          <cell r="C10005" t="str">
            <v>H</v>
          </cell>
          <cell r="D10005">
            <v>7.0000000000000007E-2</v>
          </cell>
        </row>
        <row r="10006">
          <cell r="A10006">
            <v>95354</v>
          </cell>
          <cell r="B10006" t="str">
            <v>CURSO DE CAPACITAÇÃO PARA OPERADOR DE BETONEIRA (CAMINHÃO) (ENCARGOS COMPLEMENTARES) - HORISTA</v>
          </cell>
          <cell r="C10006" t="str">
            <v>H</v>
          </cell>
          <cell r="D10006">
            <v>7.0000000000000007E-2</v>
          </cell>
        </row>
        <row r="10007">
          <cell r="A10007">
            <v>95355</v>
          </cell>
          <cell r="B10007" t="str">
            <v>CURSO DE CAPACITAÇÃO PARA OPERADOR DE COMPRESSOR OU COMPRESSORISTA (ENCARGOS COMPLEMENTARES) - HORISTA</v>
          </cell>
          <cell r="C10007" t="str">
            <v>H</v>
          </cell>
          <cell r="D10007">
            <v>0.04</v>
          </cell>
        </row>
        <row r="10008">
          <cell r="A10008">
            <v>95356</v>
          </cell>
          <cell r="B10008" t="str">
            <v>CURSO DE CAPACITAÇÃO PARA OPERADOR DE DEMARCADORA DE FAIXAS (ENCARGOS COMPLEMENTARES) - HORISTA</v>
          </cell>
          <cell r="C10008" t="str">
            <v>H</v>
          </cell>
          <cell r="D10008">
            <v>7.0000000000000007E-2</v>
          </cell>
        </row>
        <row r="10009">
          <cell r="A10009">
            <v>95357</v>
          </cell>
          <cell r="B10009" t="str">
            <v>CURSO DE CAPACITAÇÃO PARA OPERADOR DE ESCAVADEIRA (ENCARGOS COMPLEMENTARES) - HORISTA</v>
          </cell>
          <cell r="C10009" t="str">
            <v>H</v>
          </cell>
          <cell r="D10009">
            <v>0.11</v>
          </cell>
        </row>
        <row r="10010">
          <cell r="A10010">
            <v>95358</v>
          </cell>
          <cell r="B10010" t="str">
            <v>CURSO DE CAPACITAÇÃO PARA OPERADOR DE GUINCHO (ENCARGOS COMPLEMENTARES) - HORISTA</v>
          </cell>
          <cell r="C10010" t="str">
            <v>H</v>
          </cell>
          <cell r="D10010">
            <v>0.08</v>
          </cell>
        </row>
        <row r="10011">
          <cell r="A10011">
            <v>95359</v>
          </cell>
          <cell r="B10011" t="str">
            <v>CURSO DE CAPACITAÇÃO PARA OPERADOR DE GUINDASTE (ENCARGOS COMPLEMENTARES) - HORISTA</v>
          </cell>
          <cell r="C10011" t="str">
            <v>H</v>
          </cell>
          <cell r="D10011">
            <v>0.19</v>
          </cell>
        </row>
        <row r="10012">
          <cell r="A10012">
            <v>95360</v>
          </cell>
          <cell r="B10012" t="str">
            <v>CURSO DE CAPACITAÇÃO PARA OPERADOR DE MÁQUINAS E EQUIPAMENTOS (ENCARGOS COMPLEMENTARES) - HORISTA</v>
          </cell>
          <cell r="C10012" t="str">
            <v>H</v>
          </cell>
          <cell r="D10012">
            <v>0.09</v>
          </cell>
        </row>
        <row r="10013">
          <cell r="A10013">
            <v>95361</v>
          </cell>
          <cell r="B10013" t="str">
            <v>CURSO DE CAPACITAÇÃO PARA OPERADOR DE MARTELETE OU MARTELETEIRO (ENCARGOS COMPLEMENTARES) - HORISTA</v>
          </cell>
          <cell r="C10013" t="str">
            <v>H</v>
          </cell>
          <cell r="D10013">
            <v>0.04</v>
          </cell>
        </row>
        <row r="10014">
          <cell r="A10014">
            <v>95362</v>
          </cell>
          <cell r="B10014" t="str">
            <v>CURSO DE CAPACITAÇÃO PARA OPERADOR DE MOTO-ESCREIPER (ENCARGOS COMPLEMENTARES) - HORISTA</v>
          </cell>
          <cell r="C10014" t="str">
            <v>H</v>
          </cell>
          <cell r="D10014">
            <v>0.11</v>
          </cell>
        </row>
        <row r="10015">
          <cell r="A10015">
            <v>95363</v>
          </cell>
          <cell r="B10015" t="str">
            <v>CURSO DE CAPACITAÇÃO PARA OPERADOR DE MOTONIVELADORA (ENCARGOS COMPLEMENTARES) - HORISTA</v>
          </cell>
          <cell r="C10015" t="str">
            <v>H</v>
          </cell>
          <cell r="D10015">
            <v>0.11</v>
          </cell>
        </row>
        <row r="10016">
          <cell r="A10016">
            <v>95364</v>
          </cell>
          <cell r="B10016" t="str">
            <v>CURSO DE CAPACITAÇÃO PARA OPERADOR DE PÁ CARREGADEIRA (ENCARGOS COMPLEMENTARES) - HORISTA</v>
          </cell>
          <cell r="C10016" t="str">
            <v>H</v>
          </cell>
          <cell r="D10016">
            <v>7.0000000000000007E-2</v>
          </cell>
        </row>
        <row r="10017">
          <cell r="A10017">
            <v>95365</v>
          </cell>
          <cell r="B10017" t="str">
            <v>CURSO DE CAPACITAÇÃO PARA OPERADOR DE PAVIMENTADORA (ENCARGOS COMPLEMENTARES) - HORISTA</v>
          </cell>
          <cell r="C10017" t="str">
            <v>H</v>
          </cell>
          <cell r="D10017">
            <v>7.0000000000000007E-2</v>
          </cell>
        </row>
        <row r="10018">
          <cell r="A10018">
            <v>95366</v>
          </cell>
          <cell r="B10018" t="str">
            <v>CURSO DE CAPACITAÇÃO PARA OPERADOR DE ROLO COMPACTADOR (ENCARGOS COMPLEMENTARES) - HORISTA</v>
          </cell>
          <cell r="C10018" t="str">
            <v>H</v>
          </cell>
          <cell r="D10018">
            <v>0.06</v>
          </cell>
        </row>
        <row r="10019">
          <cell r="A10019">
            <v>95367</v>
          </cell>
          <cell r="B10019" t="str">
            <v>CURSO DE CAPACITAÇÃO PARA OPERADOR DE USINA DE ASFALTO, DE SOLOS OU DE CONCRETO (ENCARGOS COMPLEMENTARES) - HORISTA</v>
          </cell>
          <cell r="C10019" t="str">
            <v>H</v>
          </cell>
          <cell r="D10019">
            <v>7.0000000000000007E-2</v>
          </cell>
        </row>
        <row r="10020">
          <cell r="A10020">
            <v>95368</v>
          </cell>
          <cell r="B10020" t="str">
            <v>CURSO DE CAPACITAÇÃO PARA OPERADOR JATO DE AREIA OU JATISTA (ENCARGOS COMPLEMENTARES) - HORISTA</v>
          </cell>
          <cell r="C10020" t="str">
            <v>H</v>
          </cell>
          <cell r="D10020">
            <v>0.06</v>
          </cell>
        </row>
        <row r="10021">
          <cell r="A10021">
            <v>95369</v>
          </cell>
          <cell r="B10021" t="str">
            <v>CURSO DE CAPACITAÇÃO PARA OPERADOR PARA BATE ESTACAS (ENCARGOS COMPLEMENTARES) - HORISTA</v>
          </cell>
          <cell r="C10021" t="str">
            <v>H</v>
          </cell>
          <cell r="D10021">
            <v>0.05</v>
          </cell>
        </row>
        <row r="10022">
          <cell r="A10022">
            <v>95370</v>
          </cell>
          <cell r="B10022" t="str">
            <v>CURSO DE CAPACITAÇÃO PARA PASTILHEIRO (ENCARGOS COMPLEMENTARES) - HORISTA</v>
          </cell>
          <cell r="C10022" t="str">
            <v>H</v>
          </cell>
          <cell r="D10022">
            <v>0.18</v>
          </cell>
        </row>
        <row r="10023">
          <cell r="A10023">
            <v>95371</v>
          </cell>
          <cell r="B10023" t="str">
            <v>CURSO DE CAPACITAÇÃO PARA PEDREIRO (ENCARGOS COMPLEMENTARES) - HORISTA</v>
          </cell>
          <cell r="C10023" t="str">
            <v>H</v>
          </cell>
          <cell r="D10023">
            <v>0.21</v>
          </cell>
        </row>
        <row r="10024">
          <cell r="A10024">
            <v>95372</v>
          </cell>
          <cell r="B10024" t="str">
            <v>CURSO DE CAPACITAÇÃO PARA PINTOR (ENCARGOS COMPLEMENTARES) - HORISTA</v>
          </cell>
          <cell r="C10024" t="str">
            <v>H</v>
          </cell>
          <cell r="D10024">
            <v>0.15</v>
          </cell>
        </row>
        <row r="10025">
          <cell r="A10025">
            <v>95373</v>
          </cell>
          <cell r="B10025" t="str">
            <v>CURSO DE CAPACITAÇÃO PARA PINTOR DE LETREIROS (ENCARGOS COMPLEMENTARES) - HORISTA</v>
          </cell>
          <cell r="C10025" t="str">
            <v>H</v>
          </cell>
          <cell r="D10025">
            <v>0.15</v>
          </cell>
        </row>
        <row r="10026">
          <cell r="A10026">
            <v>95374</v>
          </cell>
          <cell r="B10026" t="str">
            <v>CURSO DE CAPACITAÇÃO PARA PINTOR PARA TINTA EPÓXI (ENCARGOS COMPLEMENTARES) - HORISTA</v>
          </cell>
          <cell r="C10026" t="str">
            <v>H</v>
          </cell>
          <cell r="D10026">
            <v>0.17</v>
          </cell>
        </row>
        <row r="10027">
          <cell r="A10027">
            <v>95375</v>
          </cell>
          <cell r="B10027" t="str">
            <v>CURSO DE CAPACITAÇÃO PARA POCEIRO (ENCARGOS COMPLEMENTARES) - HORISTA</v>
          </cell>
          <cell r="C10027" t="str">
            <v>H</v>
          </cell>
          <cell r="D10027">
            <v>0.23</v>
          </cell>
        </row>
        <row r="10028">
          <cell r="A10028">
            <v>95376</v>
          </cell>
          <cell r="B10028" t="str">
            <v>CURSO DE CAPACITAÇÃO PARA RASTELEIRO (ENCARGOS COMPLEMENTARES) - HORISTA</v>
          </cell>
          <cell r="C10028" t="str">
            <v>H</v>
          </cell>
          <cell r="D10028">
            <v>0.01</v>
          </cell>
        </row>
        <row r="10029">
          <cell r="A10029">
            <v>95377</v>
          </cell>
          <cell r="B10029" t="str">
            <v>CURSO DE CAPACITAÇÃO PARA SERRALHEIRO (ENCARGOS COMPLEMENTARES) - HORISTA</v>
          </cell>
          <cell r="C10029" t="str">
            <v>H</v>
          </cell>
          <cell r="D10029">
            <v>0.11</v>
          </cell>
        </row>
        <row r="10030">
          <cell r="A10030">
            <v>95378</v>
          </cell>
          <cell r="B10030" t="str">
            <v>CURSO DE CAPACITAÇÃO PARA SERVENTE (ENCARGOS COMPLEMENTARES) - HORISTA</v>
          </cell>
          <cell r="C10030" t="str">
            <v>H</v>
          </cell>
          <cell r="D10030">
            <v>0.16</v>
          </cell>
        </row>
        <row r="10031">
          <cell r="A10031">
            <v>95379</v>
          </cell>
          <cell r="B10031" t="str">
            <v>CURSO DE CAPACITAÇÃO PARA SOLDADOR (ENCARGOS COMPLEMENTARES) - HORISTA</v>
          </cell>
          <cell r="C10031" t="str">
            <v>H</v>
          </cell>
          <cell r="D10031">
            <v>0.11</v>
          </cell>
        </row>
        <row r="10032">
          <cell r="A10032">
            <v>95380</v>
          </cell>
          <cell r="B10032" t="str">
            <v>CURSO DE CAPACITAÇÃO PARA SOLDADOR A (PARA SOLDA A SER TESTADA COM RAIOS  X ) (ENCARGOS COMPLEMENTARES) - HORISTA</v>
          </cell>
          <cell r="C10032" t="str">
            <v>H</v>
          </cell>
          <cell r="D10032">
            <v>0.12</v>
          </cell>
        </row>
        <row r="10033">
          <cell r="A10033">
            <v>95381</v>
          </cell>
          <cell r="B10033" t="str">
            <v>CURSO DE CAPACITAÇÃO PARA SONDADOR (ENCARGOS COMPLEMENTARES) - HORISTA</v>
          </cell>
          <cell r="C10033" t="str">
            <v>H</v>
          </cell>
          <cell r="D10033">
            <v>0.23</v>
          </cell>
        </row>
        <row r="10034">
          <cell r="A10034">
            <v>95382</v>
          </cell>
          <cell r="B10034" t="str">
            <v>CURSO DE CAPACITAÇÃO PARA TAQUEADOR OU TAQUEIRO (ENCARGOS COMPLEMENTARES) - HORISTA</v>
          </cell>
          <cell r="C10034" t="str">
            <v>H</v>
          </cell>
          <cell r="D10034">
            <v>0.09</v>
          </cell>
        </row>
        <row r="10035">
          <cell r="A10035">
            <v>95383</v>
          </cell>
          <cell r="B10035" t="str">
            <v>CURSO DE CAPACITAÇÃO PARA TÉCNICO DE LABORATÓRIO (ENCARGOS COMPLEMENTARES) - HORISTA</v>
          </cell>
          <cell r="C10035" t="str">
            <v>H</v>
          </cell>
          <cell r="D10035">
            <v>0.13</v>
          </cell>
        </row>
        <row r="10036">
          <cell r="A10036">
            <v>95384</v>
          </cell>
          <cell r="B10036" t="str">
            <v>CURSO DE CAPACITAÇÃO PARA TÉCNICO DE SONDAGEM (ENCARGOS COMPLEMENTARES) - HORISTA</v>
          </cell>
          <cell r="C10036" t="str">
            <v>H</v>
          </cell>
          <cell r="D10036">
            <v>0.23</v>
          </cell>
        </row>
        <row r="10037">
          <cell r="A10037">
            <v>95385</v>
          </cell>
          <cell r="B10037" t="str">
            <v>CURSO DE CAPACITAÇÃO PARA TELHADISTA (ENCARGOS COMPLEMENTARES) - HORISTA</v>
          </cell>
          <cell r="C10037" t="str">
            <v>H</v>
          </cell>
          <cell r="D10037">
            <v>0.1</v>
          </cell>
        </row>
        <row r="10038">
          <cell r="A10038">
            <v>95386</v>
          </cell>
          <cell r="B10038" t="str">
            <v>CURSO DE CAPACITAÇÃO PARA TRATORISTA (ENCARGOS COMPLEMENTARES) - HORISTA</v>
          </cell>
          <cell r="C10038" t="str">
            <v>H</v>
          </cell>
          <cell r="D10038">
            <v>0.1</v>
          </cell>
        </row>
        <row r="10039">
          <cell r="A10039">
            <v>95387</v>
          </cell>
          <cell r="B10039" t="str">
            <v>CURSO DE CAPACITAÇÃO PARA VIDRACEIRO (ENCARGOS COMPLEMENTARES) - HORISTA</v>
          </cell>
          <cell r="C10039" t="str">
            <v>H</v>
          </cell>
          <cell r="D10039">
            <v>0.13</v>
          </cell>
        </row>
        <row r="10040">
          <cell r="A10040">
            <v>95388</v>
          </cell>
          <cell r="B10040" t="str">
            <v>CURSO DE CAPACITAÇÃO PARA VIGIA NOTURNO (ENCARGOS COMPLEMENTARES) - HORISTA</v>
          </cell>
          <cell r="C10040" t="str">
            <v>H</v>
          </cell>
          <cell r="D10040">
            <v>0.05</v>
          </cell>
        </row>
        <row r="10041">
          <cell r="A10041">
            <v>95389</v>
          </cell>
          <cell r="B10041" t="str">
            <v>CURSO DE CAPACITAÇÃO PARA OPERADOR DE BETONEIRA ESTACIONÁRIA/MISTURADOR (ENCARGOS COMPLEMENTARES) - HORISTA</v>
          </cell>
          <cell r="C10041" t="str">
            <v>H</v>
          </cell>
          <cell r="D10041">
            <v>7.0000000000000007E-2</v>
          </cell>
        </row>
        <row r="10042">
          <cell r="A10042">
            <v>95390</v>
          </cell>
          <cell r="B10042" t="str">
            <v>CURSO DE CAPACITAÇÃO PARA JARDINEIRO (ENCARGOS COMPLEMENTARES) - HORISTA</v>
          </cell>
          <cell r="C10042" t="str">
            <v>H</v>
          </cell>
          <cell r="D10042">
            <v>0.03</v>
          </cell>
        </row>
        <row r="10043">
          <cell r="A10043">
            <v>95391</v>
          </cell>
          <cell r="B10043" t="str">
            <v>CURSO DE CAPACITAÇÃO PARA DESENHISTA DETALHISTA (ENCARGOS COMPLEMENTARES) - HORISTA</v>
          </cell>
          <cell r="C10043" t="str">
            <v>H</v>
          </cell>
          <cell r="D10043">
            <v>7.0000000000000007E-2</v>
          </cell>
        </row>
        <row r="10044">
          <cell r="A10044">
            <v>95392</v>
          </cell>
          <cell r="B10044" t="str">
            <v>CURSO DE CAPACITAÇÃO PARA ALMOXARIFE (ENCARGOS COMPLEMENTARES) - HORISTA</v>
          </cell>
          <cell r="C10044" t="str">
            <v>H</v>
          </cell>
          <cell r="D10044">
            <v>0.05</v>
          </cell>
        </row>
        <row r="10045">
          <cell r="A10045">
            <v>95393</v>
          </cell>
          <cell r="B10045" t="str">
            <v>CURSO DE CAPACITAÇÃO PARA APONTADOR OU APROPRIADOR (ENCARGOS COMPLEMENTARES) - HORISTA</v>
          </cell>
          <cell r="C10045" t="str">
            <v>H</v>
          </cell>
          <cell r="D10045">
            <v>0.2</v>
          </cell>
        </row>
        <row r="10046">
          <cell r="A10046">
            <v>95394</v>
          </cell>
          <cell r="B10046" t="str">
            <v>CURSO DE CAPACITAÇÃO PARA ARQUITETO DE OBRA JÚNIOR (ENCARGOS COMPLEMENTARES) - HORISTA</v>
          </cell>
          <cell r="C10046" t="str">
            <v>H</v>
          </cell>
          <cell r="D10046">
            <v>0.5</v>
          </cell>
        </row>
        <row r="10047">
          <cell r="A10047">
            <v>95395</v>
          </cell>
          <cell r="B10047" t="str">
            <v>CURSO DE CAPACITAÇÃO PARA ARQUITETO DE OBRA PLENO (ENCARGOS COMPLEMENTARES) - HORISTA</v>
          </cell>
          <cell r="C10047" t="str">
            <v>H</v>
          </cell>
          <cell r="D10047">
            <v>0.56999999999999995</v>
          </cell>
        </row>
        <row r="10048">
          <cell r="A10048">
            <v>95396</v>
          </cell>
          <cell r="B10048" t="str">
            <v>CURSO DE CAPACITAÇÃO PARA ARQUITETO DE OBRA SÊNIOR (ENCARGOS COMPLEMENTARES) - HORISTA</v>
          </cell>
          <cell r="C10048" t="str">
            <v>H</v>
          </cell>
          <cell r="D10048">
            <v>0.68</v>
          </cell>
        </row>
        <row r="10049">
          <cell r="A10049">
            <v>95397</v>
          </cell>
          <cell r="B10049" t="str">
            <v>CURSO DE CAPACITAÇÃO PARA AUXILIAR DE DESENHISTA (ENCARGOS COMPLEMENTARES) - HORISTA</v>
          </cell>
          <cell r="C10049" t="str">
            <v>H</v>
          </cell>
          <cell r="D10049">
            <v>0.06</v>
          </cell>
        </row>
        <row r="10050">
          <cell r="A10050">
            <v>95398</v>
          </cell>
          <cell r="B10050" t="str">
            <v>CURSO DE CAPACITAÇÃO PARA AUXILIAR DE ESCRITÓRIO (ENCARGOS COMPLEMENTARES) - HORISTA</v>
          </cell>
          <cell r="C10050" t="str">
            <v>H</v>
          </cell>
          <cell r="D10050">
            <v>0.05</v>
          </cell>
        </row>
        <row r="10051">
          <cell r="A10051">
            <v>95399</v>
          </cell>
          <cell r="B10051" t="str">
            <v>CURSO DE CAPACITAÇÃO PARA DESENHISTA COPISTA (ENCARGOS COMPLEMENTARES) - HORISTA</v>
          </cell>
          <cell r="C10051" t="str">
            <v>H</v>
          </cell>
          <cell r="D10051">
            <v>0.06</v>
          </cell>
        </row>
        <row r="10052">
          <cell r="A10052">
            <v>95400</v>
          </cell>
          <cell r="B10052" t="str">
            <v>CURSO DE CAPACITAÇÃO PARA DESENHISTA PROJETISTA (ENCARGOS COMPLEMENTARES) - HORISTA</v>
          </cell>
          <cell r="C10052" t="str">
            <v>H</v>
          </cell>
          <cell r="D10052">
            <v>0.11</v>
          </cell>
        </row>
        <row r="10053">
          <cell r="A10053">
            <v>95401</v>
          </cell>
          <cell r="B10053" t="str">
            <v>CURSO DE CAPACITAÇÃO PARA ENCARREGADO GERAL (ENCARGOS COMPLEMENTARES) - HORISTA</v>
          </cell>
          <cell r="C10053" t="str">
            <v>H</v>
          </cell>
          <cell r="D10053">
            <v>0.28999999999999998</v>
          </cell>
        </row>
        <row r="10054">
          <cell r="A10054">
            <v>95402</v>
          </cell>
          <cell r="B10054" t="str">
            <v>CURSO DE CAPACITAÇÃO PARA ENGENHEIRO CIVIL DE OBRA JÚNIOR (ENCARGOS COMPLEMENTARES) - HORISTA</v>
          </cell>
          <cell r="C10054" t="str">
            <v>H</v>
          </cell>
          <cell r="D10054">
            <v>0.94</v>
          </cell>
        </row>
        <row r="10055">
          <cell r="A10055">
            <v>95403</v>
          </cell>
          <cell r="B10055" t="str">
            <v>CURSO DE CAPACITAÇÃO PARA ENGENHEIRO CIVIL DE OBRA PLENO (ENCARGOS COMPLEMENTARES) - HORISTA</v>
          </cell>
          <cell r="C10055" t="str">
            <v>H</v>
          </cell>
          <cell r="D10055">
            <v>1.18</v>
          </cell>
        </row>
        <row r="10056">
          <cell r="A10056">
            <v>95404</v>
          </cell>
          <cell r="B10056" t="str">
            <v>CURSO DE CAPACITAÇÃO PARA ENGENHEIRO CIVIL DE OBRA SÊNIOR (ENCARGOS COMPLEMENTARES) - HORISTA</v>
          </cell>
          <cell r="C10056" t="str">
            <v>H</v>
          </cell>
          <cell r="D10056">
            <v>1.56</v>
          </cell>
        </row>
        <row r="10057">
          <cell r="A10057">
            <v>95405</v>
          </cell>
          <cell r="B10057" t="str">
            <v>CURSO DE CAPACITAÇÃO PARA MESTRE DE OBRAS (ENCARGOS COMPLEMENTARES) - HORISTA</v>
          </cell>
          <cell r="C10057" t="str">
            <v>H</v>
          </cell>
          <cell r="D10057">
            <v>0.48</v>
          </cell>
        </row>
        <row r="10058">
          <cell r="A10058">
            <v>95406</v>
          </cell>
          <cell r="B10058" t="str">
            <v>CURSO DE CAPACITAÇÃO PARA TOPÓGRAFO (ENCARGOS COMPLEMENTARES) - HORISTA</v>
          </cell>
          <cell r="C10058" t="str">
            <v>H</v>
          </cell>
          <cell r="D10058">
            <v>0.08</v>
          </cell>
        </row>
        <row r="10059">
          <cell r="A10059">
            <v>95407</v>
          </cell>
          <cell r="B10059" t="str">
            <v>CURSO DE CAPACITAÇÃO PARA ENGENHEIRO ELETRICISTA (ENCARGOS COMPLEMENTARES) - HORISTA</v>
          </cell>
          <cell r="C10059" t="str">
            <v>H</v>
          </cell>
          <cell r="D10059">
            <v>2.52</v>
          </cell>
        </row>
        <row r="10060">
          <cell r="A10060">
            <v>95408</v>
          </cell>
          <cell r="B10060" t="str">
            <v>CURSO DE CAPACITAÇÃO  PARA MOTORISTA DE CAMINHÃO (ENCARGOS COMPLEMENTARES) - MENSALISTA</v>
          </cell>
          <cell r="C10060" t="str">
            <v>MES</v>
          </cell>
          <cell r="D10060">
            <v>5.87</v>
          </cell>
        </row>
        <row r="10061">
          <cell r="A10061">
            <v>95409</v>
          </cell>
          <cell r="B10061" t="str">
            <v>CURSO DE CAPACITAÇÃO PARA DESENHISTA DETALHISTA (ENCARGOS COMPLEMENTARES) - MENSALISTA</v>
          </cell>
          <cell r="C10061" t="str">
            <v>MES</v>
          </cell>
          <cell r="D10061">
            <v>10.42</v>
          </cell>
        </row>
        <row r="10062">
          <cell r="A10062">
            <v>95410</v>
          </cell>
          <cell r="B10062" t="str">
            <v>CURSO DE CAPACITAÇÃO PARA DESENHISTA COPISTA (ENCARGOS COMPLEMENTARES) - MENSALISTA</v>
          </cell>
          <cell r="C10062" t="str">
            <v>MES</v>
          </cell>
          <cell r="D10062">
            <v>8.56</v>
          </cell>
        </row>
        <row r="10063">
          <cell r="A10063">
            <v>95411</v>
          </cell>
          <cell r="B10063" t="str">
            <v>CURSO DE CAPACITAÇÃO PARA DESENHISTA PROJETISTA (ENCARGOS COMPLEMENTARES) - MENSALISTA</v>
          </cell>
          <cell r="C10063" t="str">
            <v>MES</v>
          </cell>
          <cell r="D10063">
            <v>15.57</v>
          </cell>
        </row>
        <row r="10064">
          <cell r="A10064">
            <v>95412</v>
          </cell>
          <cell r="B10064" t="str">
            <v>CURSO DE CAPACITAÇÃO PARA AUXILIAR DE DESENHISTA (ENCARGOS COMPLEMENTARES) - MENSALISTA</v>
          </cell>
          <cell r="C10064" t="str">
            <v>MES</v>
          </cell>
          <cell r="D10064">
            <v>8.4600000000000009</v>
          </cell>
        </row>
        <row r="10065">
          <cell r="A10065">
            <v>95413</v>
          </cell>
          <cell r="B10065" t="str">
            <v>CURSO DE CAPACITAÇÃO PARA ALMOXARIFE (ENCARGOS COMPLEMENTARES) - MENSALISTA</v>
          </cell>
          <cell r="C10065" t="str">
            <v>MES</v>
          </cell>
          <cell r="D10065">
            <v>6.93</v>
          </cell>
        </row>
        <row r="10066">
          <cell r="A10066">
            <v>95414</v>
          </cell>
          <cell r="B10066" t="str">
            <v>CURSO DE CAPACITAÇÃO PARA APONTADOR OU APROPRIADOR (ENCARGOS COMPLEMENTARES) - MENSALISTA</v>
          </cell>
          <cell r="C10066" t="str">
            <v>MES</v>
          </cell>
          <cell r="D10066">
            <v>27.46</v>
          </cell>
        </row>
        <row r="10067">
          <cell r="A10067">
            <v>95415</v>
          </cell>
          <cell r="B10067" t="str">
            <v>CURSO DE CAPACITAÇÃO PARA ENGENHEIRO CIVIL DE OBRA JÚNIOR (ENCARGOS COMPLEMENTARES) - MENSALISTA</v>
          </cell>
          <cell r="C10067" t="str">
            <v>MES</v>
          </cell>
          <cell r="D10067">
            <v>127.35</v>
          </cell>
        </row>
        <row r="10068">
          <cell r="A10068">
            <v>95416</v>
          </cell>
          <cell r="B10068" t="str">
            <v>CURSO DE CAPACITAÇÃO PARA AUXILIAR DE ESCRITÓRIO (ENCARGOS COMPLEMENTARES) - MENSALISTA</v>
          </cell>
          <cell r="C10068" t="str">
            <v>MES</v>
          </cell>
          <cell r="D10068">
            <v>7.7</v>
          </cell>
        </row>
        <row r="10069">
          <cell r="A10069">
            <v>95417</v>
          </cell>
          <cell r="B10069" t="str">
            <v>CURSO DE CAPACITAÇÃO PARA ENGENHEIRO CIVIL DE OBRA PLENO (ENCARGOS COMPLEMENTARES) - MENSALISTA</v>
          </cell>
          <cell r="C10069" t="str">
            <v>MES</v>
          </cell>
          <cell r="D10069">
            <v>160.38999999999999</v>
          </cell>
        </row>
        <row r="10070">
          <cell r="A10070">
            <v>95418</v>
          </cell>
          <cell r="B10070" t="str">
            <v>CURSO DE CAPACITAÇÃO PARA ENGENHEIRO CIVIL DE OBRA SÊNIOR (ENCARGOS COMPLEMENTARES) - MENSALISTA</v>
          </cell>
          <cell r="C10070" t="str">
            <v>MES</v>
          </cell>
          <cell r="D10070">
            <v>210.7</v>
          </cell>
        </row>
        <row r="10071">
          <cell r="A10071">
            <v>95419</v>
          </cell>
          <cell r="B10071" t="str">
            <v>CURSO DE CAPACITAÇÃO PARA ARQUITETO JÚNIOR (ENCARGOS COMPLEMENTARES) - MENSALISTA</v>
          </cell>
          <cell r="C10071" t="str">
            <v>MES</v>
          </cell>
          <cell r="D10071">
            <v>67.45</v>
          </cell>
        </row>
        <row r="10072">
          <cell r="A10072">
            <v>95420</v>
          </cell>
          <cell r="B10072" t="str">
            <v>CURSO DE CAPACITAÇÃO PARA ARQUITETO PLENO (ENCARGOS COMPLEMENTARES) - MENSALISTA</v>
          </cell>
          <cell r="C10072" t="str">
            <v>MES</v>
          </cell>
          <cell r="D10072">
            <v>77.41</v>
          </cell>
        </row>
        <row r="10073">
          <cell r="A10073">
            <v>95421</v>
          </cell>
          <cell r="B10073" t="str">
            <v>CURSO DE CAPACITAÇÃO PARA ARQUITETO SÊNIOR (ENCARGOS COMPLEMENTARES) - MENSALISTA</v>
          </cell>
          <cell r="C10073" t="str">
            <v>MES</v>
          </cell>
          <cell r="D10073">
            <v>91.71</v>
          </cell>
        </row>
        <row r="10074">
          <cell r="A10074">
            <v>95422</v>
          </cell>
          <cell r="B10074" t="str">
            <v>CURSO DE CAPACITAÇÃO PARA ENCARREGADO GERAL DE OBRAS (ENCARGOS COMPLEMENTARES) - MENSALISTA</v>
          </cell>
          <cell r="C10074" t="str">
            <v>MES</v>
          </cell>
          <cell r="D10074">
            <v>38.93</v>
          </cell>
        </row>
        <row r="10075">
          <cell r="A10075">
            <v>95423</v>
          </cell>
          <cell r="B10075" t="str">
            <v>CURSO DE CAPACITAÇÃO PARA MESTRE DE OBRAS (ENCARGOS COMPLEMENTARES) - MENSALISTA</v>
          </cell>
          <cell r="C10075" t="str">
            <v>MES</v>
          </cell>
          <cell r="D10075">
            <v>64.89</v>
          </cell>
        </row>
        <row r="10076">
          <cell r="A10076">
            <v>95424</v>
          </cell>
          <cell r="B10076" t="str">
            <v>CURSO DE CAPACITAÇÃO PARA TOPÓGRAFO (ENCARGOS COMPLEMENTARES) - MENSALISTA</v>
          </cell>
          <cell r="C10076" t="str">
            <v>MES</v>
          </cell>
          <cell r="D10076">
            <v>11.4</v>
          </cell>
        </row>
        <row r="10077">
          <cell r="A10077">
            <v>95425</v>
          </cell>
          <cell r="B10077" t="str">
            <v>TRANSPORTE COM CAMINHÃO BASCULANTE DE 18 M3, EM VIA URBANA EM LEITO NATURAL (UNIDADE: M3XKM). AF_09/2016</v>
          </cell>
          <cell r="C10077" t="str">
            <v>M3XKM</v>
          </cell>
          <cell r="D10077">
            <v>1.1399999999999999</v>
          </cell>
        </row>
        <row r="10078">
          <cell r="A10078">
            <v>95426</v>
          </cell>
          <cell r="B10078" t="str">
            <v>TRANSPORTE COM CAMINHÃO BASCULANTE DE 18 M3, EM VIA URBANA EM REVESTIMENTO PRIMÁRIO (UNIDADE: M3XKM). AF_09/2016</v>
          </cell>
          <cell r="C10078" t="str">
            <v>M3XKM</v>
          </cell>
          <cell r="D10078">
            <v>0.87</v>
          </cell>
        </row>
        <row r="10079">
          <cell r="A10079">
            <v>95427</v>
          </cell>
          <cell r="B10079" t="str">
            <v>TRANSPORTE COM CAMINHÃO BASCULANTE DE 18 M3, EM VIA URBANA PAVIMENTADA, DMT ACIMA DE 30 KM(UNIDADE: M3XKM). AF_09/2016</v>
          </cell>
          <cell r="C10079" t="str">
            <v>M3XKM</v>
          </cell>
          <cell r="D10079">
            <v>0.57999999999999996</v>
          </cell>
        </row>
        <row r="10080">
          <cell r="A10080">
            <v>95428</v>
          </cell>
          <cell r="B10080" t="str">
            <v>TRANSPORTE COM CAMINHÃO BASCULANTE DE 18 M3, EM VIA URBANA EM LEITO NATURAL (UNIDADE: TONXKM). AF_09/2016</v>
          </cell>
          <cell r="C10080" t="str">
            <v>TXKM</v>
          </cell>
          <cell r="D10080">
            <v>0.76</v>
          </cell>
        </row>
        <row r="10081">
          <cell r="A10081">
            <v>95429</v>
          </cell>
          <cell r="B10081" t="str">
            <v>TRANSPORTE COM CAMINHÃO BASCULANTE DE 18 M3, EM VIA URBANA EM REVESTIMENTO PRIMÁRIO (UNIDADE: TONXKM). AF_09/2016</v>
          </cell>
          <cell r="C10081" t="str">
            <v>TXKM</v>
          </cell>
          <cell r="D10081">
            <v>0.57999999999999996</v>
          </cell>
        </row>
        <row r="10082">
          <cell r="A10082">
            <v>95430</v>
          </cell>
          <cell r="B10082" t="str">
            <v>TRANSPORTE COM CAMINHÃO BASCULANTE DE 18 M3, EM VIA URBANA PAVIMENTADA, DMT ACIMA DE 30 KM (UNIDADE: TONXKM). AF_09/2016</v>
          </cell>
          <cell r="C10082" t="str">
            <v>TXKM</v>
          </cell>
          <cell r="D10082">
            <v>0.38</v>
          </cell>
        </row>
        <row r="10083">
          <cell r="A10083">
            <v>95445</v>
          </cell>
          <cell r="B10083" t="str">
            <v>CORTE E DOBRA DE AÇO CA-60, DIÂMETRO DE 5,0 MM, UTILIZADO EM ESTRIBO CONTÍNUO HELICOIDAL. AF_10/2016</v>
          </cell>
          <cell r="C10083" t="str">
            <v>KG</v>
          </cell>
          <cell r="D10083">
            <v>4.71</v>
          </cell>
        </row>
        <row r="10084">
          <cell r="A10084">
            <v>95446</v>
          </cell>
          <cell r="B10084" t="str">
            <v>CORTE E DOBRA DE AÇO CA-50, DIÂMETRO DE 6,3 MM, UTILIZADO EM ESTRIBO CONTÍNUO HELICOIDAL. AF_10/2016</v>
          </cell>
          <cell r="C10084" t="str">
            <v>KG</v>
          </cell>
          <cell r="D10084">
            <v>4.82</v>
          </cell>
        </row>
        <row r="10085">
          <cell r="A10085">
            <v>95463</v>
          </cell>
          <cell r="B10085" t="str">
            <v>FOSSA SÉPTICA EM ALVENARIA DE TIJOLO CERÂMICO MACIÇO, DIMENSÕES EXTERNAS DE 1,90X1,10X1,40 M, VOLUME DE 1.500 LITROS, REVESTIDO INTERNAMENTE COM MASSA ÚNICA E IMPERMEABILIZANTE E COM TAMPA DE CONCRETO ARMADO COM ESPESSURA DE 8 CM</v>
          </cell>
          <cell r="C10085" t="str">
            <v>UN</v>
          </cell>
          <cell r="D10085">
            <v>1326.91</v>
          </cell>
        </row>
        <row r="10086">
          <cell r="A10086">
            <v>95464</v>
          </cell>
          <cell r="B10086" t="str">
            <v>PINTURA VERNIZ POLIURETANO BRILHANTE EM MADEIRA, TRES DEMAOS</v>
          </cell>
          <cell r="C10086" t="str">
            <v>M2</v>
          </cell>
          <cell r="D10086">
            <v>17.88</v>
          </cell>
        </row>
        <row r="10087">
          <cell r="A10087">
            <v>95465</v>
          </cell>
          <cell r="B10087" t="str">
            <v>COBOGO CERAMICO (ELEMENTO VAZADO), 9X20X20CM, ASSENTADO COM ARGAMASSA TRACO 1:4 DE CIMENTO E AREIA</v>
          </cell>
          <cell r="C10087" t="str">
            <v>M2</v>
          </cell>
          <cell r="D10087">
            <v>126.55</v>
          </cell>
        </row>
        <row r="10088">
          <cell r="A10088">
            <v>95467</v>
          </cell>
          <cell r="B10088" t="str">
            <v>EMBASAMENTO C/PEDRA ARGAMASSADA UTILIZANDO ARG.CIM/AREIA 1:4</v>
          </cell>
          <cell r="C10088" t="str">
            <v>M3</v>
          </cell>
          <cell r="D10088">
            <v>333.91</v>
          </cell>
        </row>
        <row r="10089">
          <cell r="A10089">
            <v>95468</v>
          </cell>
          <cell r="B10089" t="str">
            <v>PINTURA ESMALTE BRILHANTE (2 DEMAOS) SOBRE SUPERFICIE METALICA, INCLUSIVE PROTECAO COM ZARCAO (1 DEMAO)</v>
          </cell>
          <cell r="C10089" t="str">
            <v>M2</v>
          </cell>
          <cell r="D10089">
            <v>31.01</v>
          </cell>
        </row>
        <row r="10090">
          <cell r="A10090">
            <v>95469</v>
          </cell>
          <cell r="B10090" t="str">
            <v>VASO SANITARIO SIFONADO CONVENCIONAL COM  LOUÇA BRANCA - FORNECIMENTO E INSTALAÇÃO. AF_10/2016</v>
          </cell>
          <cell r="C10090" t="str">
            <v>UN</v>
          </cell>
          <cell r="D10090">
            <v>165.97</v>
          </cell>
        </row>
        <row r="10091">
          <cell r="A10091">
            <v>95470</v>
          </cell>
          <cell r="B10091" t="str">
            <v>VASO SANITARIO SIFONADO CONVENCIONAL COM LOUÇA BRANCA, INCLUSO CONJUNTO DE LIGAÇÃO PARA BACIA SANITÁRIA AJUSTÁVEL - FORNECIMENTO E INSTALAÇÃO. AF_10/2016</v>
          </cell>
          <cell r="C10091" t="str">
            <v>UN</v>
          </cell>
          <cell r="D10091">
            <v>171.4</v>
          </cell>
        </row>
        <row r="10092">
          <cell r="A10092">
            <v>95471</v>
          </cell>
          <cell r="B10092" t="str">
            <v>VASO SANITARIO SIFONADO CONVENCIONAL PARA PCD SEM FURO FRONTAL COM  LOUÇA BRANCA SEM ASSENTO -  FORNECIMENTO E INSTALAÇÃO. AF_10/2016</v>
          </cell>
          <cell r="C10092" t="str">
            <v>UN</v>
          </cell>
          <cell r="D10092">
            <v>635.46</v>
          </cell>
        </row>
        <row r="10093">
          <cell r="A10093">
            <v>95472</v>
          </cell>
          <cell r="B10093" t="str">
            <v>VASO SANITARIO SIFONADO CONVENCIONAL PARA PCD SEM FURO FRONTAL COM LOUÇA BRANCA SEM ASSENTO, INCLUSO CONJUNTO DE LIGAÇÃO PARA BACIA SANITÁRIA AJUSTÁVEL - FORNECIMENTO E INSTALAÇÃO. AF_10/2016</v>
          </cell>
          <cell r="C10093" t="str">
            <v>UN</v>
          </cell>
          <cell r="D10093">
            <v>640.89</v>
          </cell>
        </row>
        <row r="10094">
          <cell r="A10094">
            <v>95474</v>
          </cell>
          <cell r="B10094" t="str">
            <v>ALVENARIA DE EMBASAMENTO EM TIJOLOS CERAMICOS MACICOS 5X10X20CM, ASSENTADO  COM ARGAMASSA TRACO 1:2:8 (CIMENTO, CAL E AREIA)</v>
          </cell>
          <cell r="C10094" t="str">
            <v>M3</v>
          </cell>
          <cell r="D10094">
            <v>589.33000000000004</v>
          </cell>
        </row>
        <row r="10095">
          <cell r="A10095">
            <v>95541</v>
          </cell>
          <cell r="B10095" t="str">
            <v>FIXAÇÃO UTILIZANDO PARAFUSO E BUCHA DE NYLON, SOMENTE MÃO DE OBRA. AF_10/2016</v>
          </cell>
          <cell r="C10095" t="str">
            <v>UN</v>
          </cell>
          <cell r="D10095">
            <v>3.19</v>
          </cell>
        </row>
        <row r="10096">
          <cell r="A10096">
            <v>95542</v>
          </cell>
          <cell r="B10096" t="str">
            <v>PORTA TOALHA ROSTO EM METAL CROMADO, TIPO ARGOLA, INCLUSO FIXAÇÃO. AF_10/2016</v>
          </cell>
          <cell r="C10096" t="str">
            <v>UN</v>
          </cell>
          <cell r="D10096">
            <v>27.48</v>
          </cell>
        </row>
        <row r="10097">
          <cell r="A10097">
            <v>95543</v>
          </cell>
          <cell r="B10097" t="str">
            <v>PORTA TOALHA BANHO EM METAL CROMADO, TIPO BARRA, INCLUSO FIXAÇÃO. AF_10/2016</v>
          </cell>
          <cell r="C10097" t="str">
            <v>UN</v>
          </cell>
          <cell r="D10097">
            <v>44.21</v>
          </cell>
        </row>
        <row r="10098">
          <cell r="A10098">
            <v>95544</v>
          </cell>
          <cell r="B10098" t="str">
            <v>PAPELEIRA DE PAREDE EM METAL CROMADO SEM TAMPA, INCLUSO FIXAÇÃO. AF_10/2016</v>
          </cell>
          <cell r="C10098" t="str">
            <v>UN</v>
          </cell>
          <cell r="D10098">
            <v>34.99</v>
          </cell>
        </row>
        <row r="10099">
          <cell r="A10099">
            <v>95545</v>
          </cell>
          <cell r="B10099" t="str">
            <v>SABONETEIRA DE PAREDE EM METAL CROMADO, INCLUSO FIXAÇÃO. AF_10/2016</v>
          </cell>
          <cell r="C10099" t="str">
            <v>UN</v>
          </cell>
          <cell r="D10099">
            <v>34.19</v>
          </cell>
        </row>
        <row r="10100">
          <cell r="A10100">
            <v>95546</v>
          </cell>
          <cell r="B10100" t="str">
            <v>KIT DE ACESSORIOS PARA BANHEIRO EM METAL CROMADO, 5 PECAS, INCLUSO FIXAÇÃO. AF_10/2016</v>
          </cell>
          <cell r="C10100" t="str">
            <v>UN</v>
          </cell>
          <cell r="D10100">
            <v>100.86</v>
          </cell>
        </row>
        <row r="10101">
          <cell r="A10101">
            <v>95547</v>
          </cell>
          <cell r="B10101" t="str">
            <v>SABONETEIRA PLASTICA TIPO DISPENSER PARA SABONETE LIQUIDO COM RESERVATORIO 800 A 1500 ML, INCLUSO FIXAÇÃO. AF_10/2016</v>
          </cell>
          <cell r="C10101" t="str">
            <v>UN</v>
          </cell>
          <cell r="D10101">
            <v>39.130000000000003</v>
          </cell>
        </row>
        <row r="10102">
          <cell r="A10102">
            <v>95563</v>
          </cell>
          <cell r="B10102" t="str">
            <v>ARGAMASSA TRAÇO 1:1,65 (CIMENTO E AREIA MÉDIA), FCK 20 MPA, PREPARO MECÂNICO COM MISTURADOR DUPLO HORIZONTAL DE ALTA TURBULÊNCIA. AF_11/2016</v>
          </cell>
          <cell r="C10102" t="str">
            <v>M3</v>
          </cell>
          <cell r="D10102">
            <v>528.62</v>
          </cell>
        </row>
        <row r="10103">
          <cell r="A10103">
            <v>95565</v>
          </cell>
          <cell r="B10103" t="str">
            <v>TUBO DE CONCRETO PARA REDES COLETORAS DE ÁGUAS PLUVIAIS, DIÂMETRO DE 300MM, JUNTA RÍGIDA, INSTALADO EM LOCAL COM BAIXO NÍVEL DE INTERFERÊNCIAS - FORNECIMENTO E ASSENTAMENTO. AF_12/2015</v>
          </cell>
          <cell r="C10103" t="str">
            <v>M</v>
          </cell>
          <cell r="D10103">
            <v>93.94</v>
          </cell>
        </row>
        <row r="10104">
          <cell r="A10104">
            <v>95566</v>
          </cell>
          <cell r="B10104" t="str">
            <v>TUBO DE CONCRETO PARA REDES COLETORAS DE ÁGUAS PLUVIAIS, DIÂMETRO DE 300MM, JUNTA RÍGIDA, INSTALADO EM LOCAL COM ALTO NÍVEL DE INTERFERÊNCIAS - FORNECIMENTO E ASSENTAMENTO. AF_12/2015</v>
          </cell>
          <cell r="C10104" t="str">
            <v>M</v>
          </cell>
          <cell r="D10104">
            <v>99.16</v>
          </cell>
        </row>
        <row r="10105">
          <cell r="A10105">
            <v>95567</v>
          </cell>
          <cell r="B10105" t="str">
            <v>TUBO DE CONCRETO (SIMPLES) PARA REDES COLETORAS DE ÁGUAS PLUVIAIS, DIÂMETRO DE 300 MM, JUNTA RÍGIDA, INSTALADO EM LOCAL COM BAIXO NÍVEL DE INTERFERÊNCIAS - FORNECIMENTO E ASSENTAMENTO. AF_12/2015</v>
          </cell>
          <cell r="C10105" t="str">
            <v>M</v>
          </cell>
          <cell r="D10105">
            <v>57.3</v>
          </cell>
        </row>
        <row r="10106">
          <cell r="A10106">
            <v>95568</v>
          </cell>
          <cell r="B10106" t="str">
            <v>TUBO DE CONCRETO (SIMPLES) PARA REDES COLETORAS DE ÁGUAS PLUVIAIS, DIÂMETRO DE 400 MM, JUNTA RÍGIDA, INSTALADO EM LOCAL COM BAIXO NÍVEL DE INTERFERÊNCIAS - FORNECIMENTO E ASSENTAMENTO. AF_12/2015</v>
          </cell>
          <cell r="C10106" t="str">
            <v>M</v>
          </cell>
          <cell r="D10106">
            <v>74.67</v>
          </cell>
        </row>
        <row r="10107">
          <cell r="A10107">
            <v>95569</v>
          </cell>
          <cell r="B10107" t="str">
            <v>TUBO DE CONCRETO (SIMPLES) PARA REDES COLETORAS DE ÁGUAS PLUVIAIS, DIÂMETRO DE 500 MM, JUNTA RÍGIDA, INSTALADO EM LOCAL COM BAIXO NÍVEL DE INTERFERÊNCIAS - FORNECIMENTO E ASSENTAMENTO. AF_12/2015</v>
          </cell>
          <cell r="C10107" t="str">
            <v>M</v>
          </cell>
          <cell r="D10107">
            <v>100.16</v>
          </cell>
        </row>
        <row r="10108">
          <cell r="A10108">
            <v>95570</v>
          </cell>
          <cell r="B10108" t="str">
            <v>TUBO DE CONCRETO (SIMPLES) PARA REDES COLETORAS DE ÁGUAS PLUVIAIS, DIÂMETRO DE 300 MM, JUNTA RÍGIDA, INSTALADO EM LOCAL COM ALTO NÍVEL DE INTERFERÊNCIAS - FORNECIMENTO E ASSENTAMENTO. AF_12/2015</v>
          </cell>
          <cell r="C10108" t="str">
            <v>M</v>
          </cell>
          <cell r="D10108">
            <v>62.52</v>
          </cell>
        </row>
        <row r="10109">
          <cell r="A10109">
            <v>95571</v>
          </cell>
          <cell r="B10109" t="str">
            <v>TUBO DE CONCRETO (SIMPLES) PARA REDES COLETORAS DE ÁGUAS PLUVIAIS, DIÂMETRO DE 400 MM, JUNTA RÍGIDA, INSTALADO EM LOCAL COM ALTO NÍVEL DE INTERFERÊNCIAS - FORNECIMENTO E ASSENTAMENTO. AF_12/2015</v>
          </cell>
          <cell r="C10109" t="str">
            <v>M</v>
          </cell>
          <cell r="D10109">
            <v>81.33</v>
          </cell>
        </row>
        <row r="10110">
          <cell r="A10110">
            <v>95572</v>
          </cell>
          <cell r="B10110" t="str">
            <v>TUBO DE CONCRETO (SIMPLES) PARA REDES COLETORAS DE ÁGUAS PLUVIAIS, DIÂMETRO DE 500 MM, JUNTA RÍGIDA, INSTALADO EM LOCAL COM ALTO NÍVEL DE INTERFERÊNCIAS - FORNECIMENTO E ASSENTAMENTO. AF_12/2015</v>
          </cell>
          <cell r="C10110" t="str">
            <v>M</v>
          </cell>
          <cell r="D10110">
            <v>108.42</v>
          </cell>
        </row>
        <row r="10111">
          <cell r="A10111">
            <v>95573</v>
          </cell>
          <cell r="B10111" t="str">
            <v>MÃO-FRANCESA EM AÇO, ABAS IGUAIS 40 CM, CAPACIDADE MÍNIMA 70 KG, BRANCO  FORNECIMENTO E INSTALAÇÃO. AF_11/2016</v>
          </cell>
          <cell r="C10111" t="str">
            <v>UN</v>
          </cell>
          <cell r="D10111">
            <v>43.46</v>
          </cell>
        </row>
        <row r="10112">
          <cell r="A10112">
            <v>95574</v>
          </cell>
          <cell r="B10112" t="str">
            <v>MÃO-FRANCESA EM AÇO, ABAS IGUAIS 30 CM, CAPACIDADE MÍNIMA 60 KG, BRANCO  FORNECIMENTO E INSTALAÇÃO. AF_11/2016</v>
          </cell>
          <cell r="C10112" t="str">
            <v>UN</v>
          </cell>
          <cell r="D10112">
            <v>32.729999999999997</v>
          </cell>
        </row>
        <row r="10113">
          <cell r="A10113">
            <v>95576</v>
          </cell>
          <cell r="B10113" t="str">
            <v>MONTAGEM DE ARMADURA LONGITUDINAL DE ESTACAS DE SEÇÃO CIRCULAR, DIÂMETRO = 8,0 MM. AF_11/2016</v>
          </cell>
          <cell r="C10113" t="str">
            <v>KG</v>
          </cell>
          <cell r="D10113">
            <v>7.76</v>
          </cell>
        </row>
        <row r="10114">
          <cell r="A10114">
            <v>95577</v>
          </cell>
          <cell r="B10114" t="str">
            <v>MONTAGEM DE ARMADURA LONGITUDINAL DE ESTACAS DE SEÇÃO CIRCULAR, DIÂMETRO = 10,0 MM. AF_11/2016</v>
          </cell>
          <cell r="C10114" t="str">
            <v>KG</v>
          </cell>
          <cell r="D10114">
            <v>6.41</v>
          </cell>
        </row>
        <row r="10115">
          <cell r="A10115">
            <v>95578</v>
          </cell>
          <cell r="B10115" t="str">
            <v>MONTAGEM DE ARMADURA LONGITUDINAL DE ESTACAS DE SEÇÃO CIRCULAR, DIÂMETRO = 12,5 MM. AF_11/2016</v>
          </cell>
          <cell r="C10115" t="str">
            <v>KG</v>
          </cell>
          <cell r="D10115">
            <v>5.83</v>
          </cell>
        </row>
        <row r="10116">
          <cell r="A10116">
            <v>95579</v>
          </cell>
          <cell r="B10116" t="str">
            <v>MONTAGEM DE ARMADURA LONGITUDINAL DE ESTACAS DE SEÇÃO CIRCULAR, DIÂMETRO = 16,0 MM. AF_11/2016</v>
          </cell>
          <cell r="C10116" t="str">
            <v>KG</v>
          </cell>
          <cell r="D10116">
            <v>5.52</v>
          </cell>
        </row>
        <row r="10117">
          <cell r="A10117">
            <v>95580</v>
          </cell>
          <cell r="B10117" t="str">
            <v>MONTAGEM DE ARMADURA LONGITUDINAL DE ESTACAS DE SEÇÃO CIRCULAR, DIÂMETRO = 20,0 MM. AF_11/2016</v>
          </cell>
          <cell r="C10117" t="str">
            <v>KG</v>
          </cell>
          <cell r="D10117">
            <v>5.16</v>
          </cell>
        </row>
        <row r="10118">
          <cell r="A10118">
            <v>95581</v>
          </cell>
          <cell r="B10118" t="str">
            <v>MONTAGEM DE ARMADURA LONGITUDINAL DE ESTACAS DE SEÇÃO CIRCULAR, DIÂMETRO = 25,0 MM. AF_11/2016</v>
          </cell>
          <cell r="C10118" t="str">
            <v>KG</v>
          </cell>
          <cell r="D10118">
            <v>5.68</v>
          </cell>
        </row>
        <row r="10119">
          <cell r="A10119">
            <v>95583</v>
          </cell>
          <cell r="B10119" t="str">
            <v>MONTAGEM DE ARMADURA TRANSVERSAL DE ESTACAS DE SEÇÃO CIRCULAR, DIÂMETRO = 5,0 MM. AF_11/2016</v>
          </cell>
          <cell r="C10119" t="str">
            <v>KG</v>
          </cell>
          <cell r="D10119">
            <v>10.08</v>
          </cell>
        </row>
        <row r="10120">
          <cell r="A10120">
            <v>95584</v>
          </cell>
          <cell r="B10120" t="str">
            <v>MONTAGEM DE ARMADURA TRANSVERSAL DE ESTACAS DE SEÇÃO CIRCULAR, DIÂMETRO = 6,3 MM. AF_11/2016</v>
          </cell>
          <cell r="C10120" t="str">
            <v>KG</v>
          </cell>
          <cell r="D10120">
            <v>8.2100000000000009</v>
          </cell>
        </row>
        <row r="10121">
          <cell r="A10121">
            <v>95585</v>
          </cell>
          <cell r="B10121" t="str">
            <v>MONTAGEM DE ARMADURA LONGITUDINAL DE ESTACAS DE SEÇÃO RETANGULAR (BARRETE), DIÂMETRO = 8,0 MM. AF_11/2016</v>
          </cell>
          <cell r="C10121" t="str">
            <v>KG</v>
          </cell>
          <cell r="D10121">
            <v>8.1</v>
          </cell>
        </row>
        <row r="10122">
          <cell r="A10122">
            <v>95586</v>
          </cell>
          <cell r="B10122" t="str">
            <v>MONTAGEM DE ARMADURA LONGITUDINAL DE ESTACAS DE SEÇÃO RETANGULAR (BARRETE), DIÂMETRO = 10,0 MM. AF_11/2016</v>
          </cell>
          <cell r="C10122" t="str">
            <v>KG</v>
          </cell>
          <cell r="D10122">
            <v>6.66</v>
          </cell>
        </row>
        <row r="10123">
          <cell r="A10123">
            <v>95587</v>
          </cell>
          <cell r="B10123" t="str">
            <v>MONTAGEM DE ARMADURA LONGITUDINAL DE ESTACAS DE SEÇÃO RETANGULAR (BARRETE), DIÂMETRO = 12,5 MM. AF_11/2016</v>
          </cell>
          <cell r="C10123" t="str">
            <v>KG</v>
          </cell>
          <cell r="D10123">
            <v>6.05</v>
          </cell>
        </row>
        <row r="10124">
          <cell r="A10124">
            <v>95588</v>
          </cell>
          <cell r="B10124" t="str">
            <v>MONTAGEM DE ARMADURA LONGITUDINAL DE ESTACAS DE SEÇÃO RETANGULAR (BARRETE), DIÂMETRO = 16,0 MM. AF_11/2016</v>
          </cell>
          <cell r="C10124" t="str">
            <v>KG</v>
          </cell>
          <cell r="D10124">
            <v>5.69</v>
          </cell>
        </row>
        <row r="10125">
          <cell r="A10125">
            <v>95589</v>
          </cell>
          <cell r="B10125" t="str">
            <v>MONTAGEM DE ARMADURA LONGITUDINAL DE ESTACAS DE SEÇÃO RETANGULAR (BARRETE), DIÂMETRO = 20,0 MM. AF_11/2016</v>
          </cell>
          <cell r="C10125" t="str">
            <v>KG</v>
          </cell>
          <cell r="D10125">
            <v>5.3</v>
          </cell>
        </row>
        <row r="10126">
          <cell r="A10126">
            <v>95590</v>
          </cell>
          <cell r="B10126" t="str">
            <v>MONTAGEM DE ARMADURA LONGITUDINAL DE ESTACAS DE SEÇÃO RETANGULAR (BARRETE), DIÂMETRO = 25,0 MM. AF_11/2016</v>
          </cell>
          <cell r="C10126" t="str">
            <v>KG</v>
          </cell>
          <cell r="D10126">
            <v>5.8</v>
          </cell>
        </row>
        <row r="10127">
          <cell r="A10127">
            <v>95592</v>
          </cell>
          <cell r="B10127" t="str">
            <v>MONTAGEM DE ARMADURA TRANSVERSAL DE ESTACAS DE SEÇÃO RETANGULAR (BARRETE), DIÂMETRO = 5,0 MM. AF_11/2016</v>
          </cell>
          <cell r="C10127" t="str">
            <v>KG</v>
          </cell>
          <cell r="D10127">
            <v>12.41</v>
          </cell>
        </row>
        <row r="10128">
          <cell r="A10128">
            <v>95593</v>
          </cell>
          <cell r="B10128" t="str">
            <v>MONTAGEM DE ARMADURA TRANSVERSAL DE ESTACAS DE SEÇÃO RETANGULAR (BARRETE), DIÂMETRO = 6,3 MM. AF_11/2016</v>
          </cell>
          <cell r="C10128" t="str">
            <v>KG</v>
          </cell>
          <cell r="D10128">
            <v>9.6199999999999992</v>
          </cell>
        </row>
        <row r="10129">
          <cell r="A10129">
            <v>95601</v>
          </cell>
          <cell r="B10129" t="str">
            <v>ARRASAMENTO MECANICO DE ESTACA DE CONCRETO ARMADO, DIAMETROS DE ATÉ 40 CM. AF_11/2016</v>
          </cell>
          <cell r="C10129" t="str">
            <v>UN</v>
          </cell>
          <cell r="D10129">
            <v>11.94</v>
          </cell>
        </row>
        <row r="10130">
          <cell r="A10130">
            <v>95602</v>
          </cell>
          <cell r="B10130" t="str">
            <v>ARRASAMENTO MECANICO DE ESTACA DE CONCRETO ARMADO, DIAMETROS DE 41 CM A 60 CM. AF_11/2016</v>
          </cell>
          <cell r="C10130" t="str">
            <v>UN</v>
          </cell>
          <cell r="D10130">
            <v>15.3</v>
          </cell>
        </row>
        <row r="10131">
          <cell r="A10131">
            <v>95603</v>
          </cell>
          <cell r="B10131" t="str">
            <v>ARRASAMENTO MECANICO DE ESTACA DE CONCRETO ARMADO, DIAMETROS DE 61 CM A 80 CM. AF_11/2016</v>
          </cell>
          <cell r="C10131" t="str">
            <v>UN</v>
          </cell>
          <cell r="D10131">
            <v>20.079999999999998</v>
          </cell>
        </row>
        <row r="10132">
          <cell r="A10132">
            <v>95604</v>
          </cell>
          <cell r="B10132" t="str">
            <v>ARRASAMENTO MECANICO DE ESTACA DE CONCRETO ARMADO, DIAMETROS DE 81 CM A 100 CM. AF_11/2016</v>
          </cell>
          <cell r="C10132" t="str">
            <v>UN</v>
          </cell>
          <cell r="D10132">
            <v>26.44</v>
          </cell>
        </row>
        <row r="10133">
          <cell r="A10133">
            <v>95605</v>
          </cell>
          <cell r="B10133" t="str">
            <v>ARRASAMENTO MECANICO DE ESTACA DE CONCRETO ARMADO, DIAMETROS DE 101 CM A 150 CM. AF_11/2016</v>
          </cell>
          <cell r="C10133" t="str">
            <v>UN</v>
          </cell>
          <cell r="D10133">
            <v>41.45</v>
          </cell>
        </row>
        <row r="10134">
          <cell r="A10134">
            <v>95606</v>
          </cell>
          <cell r="B10134" t="str">
            <v>UMIDIFICAÇÃO DE MATERIAL PARA VALAS COM CAMINHÃO PIPA 10000L. AF_11/2016</v>
          </cell>
          <cell r="C10134" t="str">
            <v>M3</v>
          </cell>
          <cell r="D10134">
            <v>1.1299999999999999</v>
          </cell>
        </row>
        <row r="10135">
          <cell r="A10135">
            <v>95607</v>
          </cell>
          <cell r="B10135" t="str">
            <v>ARRASAMENTO DE ESTACA METÁLICA, PERFIL LAMINADO TIPO I FAMÍLIA 250. AF_11/2016</v>
          </cell>
          <cell r="C10135" t="str">
            <v>UN</v>
          </cell>
          <cell r="D10135">
            <v>4.8099999999999996</v>
          </cell>
        </row>
        <row r="10136">
          <cell r="A10136">
            <v>95608</v>
          </cell>
          <cell r="B10136" t="str">
            <v>ARRASAMENTO DE ESTACA METÁLICA, PERFIL LAMINADO TIPO H FAMÍLIA 250. AF_11/2016</v>
          </cell>
          <cell r="C10136" t="str">
            <v>UN</v>
          </cell>
          <cell r="D10136">
            <v>5.55</v>
          </cell>
        </row>
        <row r="10137">
          <cell r="A10137">
            <v>95609</v>
          </cell>
          <cell r="B10137" t="str">
            <v>ARRASAMENTO DE ESTACA METÁLICA, PERFIL LAMINADO TIPO H FAMÍLIA 310. AF_11/2016</v>
          </cell>
          <cell r="C10137" t="str">
            <v>UN</v>
          </cell>
          <cell r="D10137">
            <v>6.18</v>
          </cell>
        </row>
        <row r="10138">
          <cell r="A10138">
            <v>95617</v>
          </cell>
          <cell r="B10138" t="str">
            <v>PERFURATRIZ PNEUMATICA MANUAL DE PESO MEDIO, MARTELETE, 18KG, COMPRIMENTO MÁXIMO DE CURSO DE 6 M, DIAMETRO DO PISTAO DE 5,5 CM - DEPRECIAÇÃO. AF_11/2016</v>
          </cell>
          <cell r="C10138" t="str">
            <v>H</v>
          </cell>
          <cell r="D10138">
            <v>0.87</v>
          </cell>
        </row>
        <row r="10139">
          <cell r="A10139">
            <v>95618</v>
          </cell>
          <cell r="B10139" t="str">
            <v>PERFURATRIZ PNEUMATICA MANUAL DE PESO MEDIO, MARTELETE, 18KG, COMPRIMENTO MÁXIMO DE CURSO DE 6 M, DIAMETRO DO PISTAO DE 5,5 CM - JUROS. AF_11/2016</v>
          </cell>
          <cell r="C10139" t="str">
            <v>H</v>
          </cell>
          <cell r="D10139">
            <v>0.19</v>
          </cell>
        </row>
        <row r="10140">
          <cell r="A10140">
            <v>95619</v>
          </cell>
          <cell r="B10140" t="str">
            <v>PERFURATRIZ PNEUMATICA MANUAL DE PESO MEDIO, MARTELETE, 18KG, COMPRIMENTO MÁXIMO DE CURSO DE 6 M, DIAMETRO DO PISTAO DE 5,5 CM - MANUTENÇÃO. AF_11/2016</v>
          </cell>
          <cell r="C10140" t="str">
            <v>H</v>
          </cell>
          <cell r="D10140">
            <v>1.0900000000000001</v>
          </cell>
        </row>
        <row r="10141">
          <cell r="A10141">
            <v>95620</v>
          </cell>
          <cell r="B10141" t="str">
            <v>PERFURATRIZ PNEUMATICA MANUAL DE PESO MEDIO, MARTELETE, 18KG, COMPRIMENTO MÁXIMO DE CURSO DE 6 M, DIAMETRO DO PISTAO DE 5,5 CM - CHP DIURNO. AF_11/2016</v>
          </cell>
          <cell r="C10141" t="str">
            <v>CHP</v>
          </cell>
          <cell r="D10141">
            <v>12.62</v>
          </cell>
        </row>
        <row r="10142">
          <cell r="A10142">
            <v>95621</v>
          </cell>
          <cell r="B10142" t="str">
            <v>PERFURATRIZ PNEUMATICA MANUAL DE PESO MEDIO, MARTELETE, 18KG, COMPRIMENTO MÁXIMO DE CURSO DE 6 M, DIAMETRO DO PISTAO DE 5,5 CM - CHI DIURNO. AF_11/2016</v>
          </cell>
          <cell r="C10142" t="str">
            <v>CHI</v>
          </cell>
          <cell r="D10142">
            <v>11.53</v>
          </cell>
        </row>
        <row r="10143">
          <cell r="A10143">
            <v>95622</v>
          </cell>
          <cell r="B10143" t="str">
            <v>APLICAÇÃO MANUAL DE TINTA LÁTEX ACRÍLICA EM PANOS COM PRESENÇA DE VÃOS DE EDIFÍCIOS DE MÚLTIPLOS PAVIMENTOS, DUAS DEMÃOS. AF_11/2016</v>
          </cell>
          <cell r="C10143" t="str">
            <v>M2</v>
          </cell>
          <cell r="D10143">
            <v>10</v>
          </cell>
        </row>
        <row r="10144">
          <cell r="A10144">
            <v>95623</v>
          </cell>
          <cell r="B10144" t="str">
            <v>APLICAÇÃO MANUAL DE TINTA LÁTEX ACRÍLICA EM PANOS SEM PRESENÇA DE VÃOS DE EDIFÍCIOS DE MÚLTIPLOS PAVIMENTOS, DUAS DEMÃOS. AF_11/2016</v>
          </cell>
          <cell r="C10144" t="str">
            <v>M2</v>
          </cell>
          <cell r="D10144">
            <v>7.76</v>
          </cell>
        </row>
        <row r="10145">
          <cell r="A10145">
            <v>95624</v>
          </cell>
          <cell r="B10145" t="str">
            <v>APLICAÇÃO MANUAL DE TINTA LÁTEX ACRÍLICA EM SUPERFÍCIES EXTERNAS DE SACADA DE EDIFÍCIOS DE MÚLTIPLOS PAVIMENTOS, DUAS DEMÃOS. AF_11/2016</v>
          </cell>
          <cell r="C10145" t="str">
            <v>M2</v>
          </cell>
          <cell r="D10145">
            <v>14.58</v>
          </cell>
        </row>
        <row r="10146">
          <cell r="A10146">
            <v>95625</v>
          </cell>
          <cell r="B10146" t="str">
            <v>APLICAÇÃO MANUAL DE TINTA LÁTEX ACRÍLICA EM SUPERFÍCIES INTERNAS DE SACADA DE EDIFÍCIOS DE MÚLTIPLOS PAVIMENTOS, DUAS DEMÃOS. AF_11/2016</v>
          </cell>
          <cell r="C10146" t="str">
            <v>M2</v>
          </cell>
          <cell r="D10146">
            <v>16.02</v>
          </cell>
        </row>
        <row r="10147">
          <cell r="A10147">
            <v>95626</v>
          </cell>
          <cell r="B10147" t="str">
            <v>APLICAÇÃO MANUAL DE TINTA LÁTEX ACRÍLICA EM PAREDE EXTERNAS DE CASAS, DUAS DEMÃOS. AF_11/2016</v>
          </cell>
          <cell r="C10147" t="str">
            <v>M2</v>
          </cell>
          <cell r="D10147">
            <v>10.73</v>
          </cell>
        </row>
        <row r="10148">
          <cell r="A10148">
            <v>95627</v>
          </cell>
          <cell r="B10148" t="str">
            <v>ROLO COMPACTADOR VIBRATORIO TANDEM, ACO LISO, POTENCIA 125 HP, PESO SEM/COM LASTRO 10,20/11,65 T, LARGURA DE TRABALHO 1,73 M - DEPRECIAÇÃO. AF_11/2016</v>
          </cell>
          <cell r="C10148" t="str">
            <v>H</v>
          </cell>
          <cell r="D10148">
            <v>22.95</v>
          </cell>
        </row>
        <row r="10149">
          <cell r="A10149">
            <v>95628</v>
          </cell>
          <cell r="B10149" t="str">
            <v>ROLO COMPACTADOR VIBRATORIO TANDEM, ACO LISO, POTENCIA 125 HP, PESO SEM/COM LASTRO 10,20/11,65 T, LARGURA DE TRABALHO 1,73 M - JUROS. AF_11/2016</v>
          </cell>
          <cell r="C10149" t="str">
            <v>H</v>
          </cell>
          <cell r="D10149">
            <v>6.03</v>
          </cell>
        </row>
        <row r="10150">
          <cell r="A10150">
            <v>95629</v>
          </cell>
          <cell r="B10150" t="str">
            <v>ROLO COMPACTADOR VIBRATORIO TANDEM, ACO LISO, POTENCIA 125 HP, PESO SEM/COM LASTRO 10,20/11,65 T, LARGURA DE TRABALHO 1,73 M - MANUTENÇÃO. AF_11/2016</v>
          </cell>
          <cell r="C10150" t="str">
            <v>H</v>
          </cell>
          <cell r="D10150">
            <v>28.72</v>
          </cell>
        </row>
        <row r="10151">
          <cell r="A10151">
            <v>95630</v>
          </cell>
          <cell r="B10151" t="str">
            <v>ROLO COMPACTADOR VIBRATORIO TANDEM, ACO LISO, POTENCIA 125 HP, PESO SEM/COM LASTRO 10,20/11,65 T, LARGURA DE TRABALHO 1,73 M - MATERIAIS NA OPERAÇÃO. AF_11/2016</v>
          </cell>
          <cell r="C10151" t="str">
            <v>H</v>
          </cell>
          <cell r="D10151">
            <v>61.11</v>
          </cell>
        </row>
        <row r="10152">
          <cell r="A10152">
            <v>95631</v>
          </cell>
          <cell r="B10152" t="str">
            <v>ROLO COMPACTADOR VIBRATORIO TANDEM, ACO LISO, POTENCIA 125 HP, PESO SEM/COM LASTRO 10,20/11,65 T, LARGURA DE TRABALHO 1,73 M - CHP DIURNO. AF_11/2016</v>
          </cell>
          <cell r="C10152" t="str">
            <v>CHP</v>
          </cell>
          <cell r="D10152">
            <v>133.16999999999999</v>
          </cell>
        </row>
        <row r="10153">
          <cell r="A10153">
            <v>95632</v>
          </cell>
          <cell r="B10153" t="str">
            <v>ROLO COMPACTADOR VIBRATORIO TANDEM, ACO LISO, POTENCIA 125 HP, PESO SEM/COM LASTRO 10,20/11,65 T, LARGURA DE TRABALHO 1,73 M - CHI DIURNO. AF_11/2016</v>
          </cell>
          <cell r="C10153" t="str">
            <v>CHI</v>
          </cell>
          <cell r="D10153">
            <v>43.34</v>
          </cell>
        </row>
        <row r="10154">
          <cell r="A10154">
            <v>95634</v>
          </cell>
          <cell r="B10154" t="str">
            <v>KIT CAVALETE PARA MEDIÇÃO DE ÁGUA - ENTRADA PRINCIPAL, EM PVC SOLDÁVEL DN 20 (½ )   FORNECIMENTO E INSTALAÇÃO (EXCLUSIVE HIDRÔMETRO). AF_11/2016</v>
          </cell>
          <cell r="C10154" t="str">
            <v>UN</v>
          </cell>
          <cell r="D10154">
            <v>93.71</v>
          </cell>
        </row>
        <row r="10155">
          <cell r="A10155">
            <v>95635</v>
          </cell>
          <cell r="B10155" t="str">
            <v>KIT CAVALETE PARA MEDIÇÃO DE ÁGUA - ENTRADA PRINCIPAL, EM PVC SOLDÁVEL DN 25 (¾ )   FORNECIMENTO E INSTALAÇÃO (EXCLUSIVE HIDRÔMETRO). AF_11/2016</v>
          </cell>
          <cell r="C10155" t="str">
            <v>UN</v>
          </cell>
          <cell r="D10155">
            <v>100.47</v>
          </cell>
        </row>
        <row r="10156">
          <cell r="A10156">
            <v>95637</v>
          </cell>
          <cell r="B10156" t="str">
            <v>KIT CAVALETE PARA MEDIÇÃO DE ÁGUA - ENTRADA PRINCIPAL, EM AÇO GALVANIZADO DN 32 (1 ¼)  FORNECIMENTO E INSTALAÇÃO (EXCLUSIVE HIDRÔMETRO). AF_11/2016</v>
          </cell>
          <cell r="C10156" t="str">
            <v>UN</v>
          </cell>
          <cell r="D10156">
            <v>326.2</v>
          </cell>
        </row>
        <row r="10157">
          <cell r="A10157">
            <v>95638</v>
          </cell>
          <cell r="B10157" t="str">
            <v>KIT CAVALETE PARA MEDIÇÃO DE ÁGUA - ENTRADA PRINCIPAL, EM AÇO GALVANIZADO DN 40 (1 ½)  FORNECIMENTO E INSTALAÇÃO (EXCLUSIVE HIDRÔMETRO). AF_11/2016</v>
          </cell>
          <cell r="C10157" t="str">
            <v>UN</v>
          </cell>
          <cell r="D10157">
            <v>393.85</v>
          </cell>
        </row>
        <row r="10158">
          <cell r="A10158">
            <v>95639</v>
          </cell>
          <cell r="B10158" t="str">
            <v>KIT CAVALETE PARA MEDIÇÃO DE ÁGUA - ENTRADA PRINCIPAL, EM AÇO GALVANIZADO DN 50 (2)  FORNECIMENTO E INSTALAÇÃO (EXCLUSIVE HIDRÔMETRO). AF_11/2016</v>
          </cell>
          <cell r="C10158" t="str">
            <v>UN</v>
          </cell>
          <cell r="D10158">
            <v>490.99</v>
          </cell>
        </row>
        <row r="10159">
          <cell r="A10159">
            <v>95641</v>
          </cell>
          <cell r="B10159" t="str">
            <v>KIT CAVALETE PARA MEDIÇÃO DE ÁGUA - ENTRADA INDIVIDUALIZADA, EM PVC DN 25 (¾), PARA 2 MEDIDORES  FORNECIMENTO E INSTALAÇÃO (EXCLUSIVE HIDRÔMETRO). AF_11/2016</v>
          </cell>
          <cell r="C10159" t="str">
            <v>UN</v>
          </cell>
          <cell r="D10159">
            <v>192.44</v>
          </cell>
        </row>
        <row r="10160">
          <cell r="A10160">
            <v>95642</v>
          </cell>
          <cell r="B10160" t="str">
            <v>KIT CAVALETE PARA MEDIÇÃO DE ÁGUA - ENTRADA INDIVIDUALIZADA, EM PVC DN 25 (¾), PARA 3 MEDIDORES  FORNECIMENTO E INSTALAÇÃO (EXCLUSIVE HIDRÔMETRO). AF_11/2016</v>
          </cell>
          <cell r="C10160" t="str">
            <v>UN</v>
          </cell>
          <cell r="D10160">
            <v>283.93</v>
          </cell>
        </row>
        <row r="10161">
          <cell r="A10161">
            <v>95643</v>
          </cell>
          <cell r="B10161" t="str">
            <v>KIT CAVALETE PARA MEDIÇÃO DE ÁGUA - ENTRADA INDIVIDUALIZADA, EM PVC DN 25 (¾), PARA 4 MEDIDORES  FORNECIMENTO E INSTALAÇÃO (EXCLUSIVE HIDRÔMETRO). AF_11/2016</v>
          </cell>
          <cell r="C10161" t="str">
            <v>UN</v>
          </cell>
          <cell r="D10161">
            <v>370.88</v>
          </cell>
        </row>
        <row r="10162">
          <cell r="A10162">
            <v>95644</v>
          </cell>
          <cell r="B10162" t="str">
            <v>KIT CAVALETE PARA MEDIÇÃO DE ÁGUA - ENTRADA INDIVIDUALIZADA, EM PVC DN 32 (1), PARA 1 MEDIDOR  FORNECIMENTO E INSTALAÇÃO (EXCLUSIVE HIDRÔMETRO). AF_11/2016</v>
          </cell>
          <cell r="C10162" t="str">
            <v>UN</v>
          </cell>
          <cell r="D10162">
            <v>139.26</v>
          </cell>
        </row>
        <row r="10163">
          <cell r="A10163">
            <v>95645</v>
          </cell>
          <cell r="B10163" t="str">
            <v>KIT CAVALETE PARA MEDIÇÃO DE ÁGUA - ENTRADA INDIVIDUALIZADA, EM PVC DN 32 (1), PARA 2 MEDIDORES  FORNECIMENTO E INSTALAÇÃO (EXCLUSIVE HIDRÔMETRO). AF_11/2016</v>
          </cell>
          <cell r="C10163" t="str">
            <v>UN</v>
          </cell>
          <cell r="D10163">
            <v>252.49</v>
          </cell>
        </row>
        <row r="10164">
          <cell r="A10164">
            <v>95646</v>
          </cell>
          <cell r="B10164" t="str">
            <v>KIT CAVALETE PARA MEDIÇÃO DE ÁGUA - ENTRADA INDIVIDUALIZADA, EM PVC DN 32 (1), PARA 3 MEDIDORES  FORNECIMENTO E INSTALAÇÃO (EXCLUSIVE HIDRÔMETRO). AF_11/2016</v>
          </cell>
          <cell r="C10164" t="str">
            <v>UN</v>
          </cell>
          <cell r="D10164">
            <v>375.75</v>
          </cell>
        </row>
        <row r="10165">
          <cell r="A10165">
            <v>95647</v>
          </cell>
          <cell r="B10165" t="str">
            <v>KIT CAVALETE PARA MEDIÇÃO DE ÁGUA - ENTRADA INDIVIDUALIZADA, EM PVC DN 32 (1), PARA 4 MEDIDORES  FORNECIMENTO E INSTALAÇÃO (EXCLUSIVE HIDRÔMETRO). AF_11/2016</v>
          </cell>
          <cell r="C10165" t="str">
            <v>UN</v>
          </cell>
          <cell r="D10165">
            <v>491.88</v>
          </cell>
        </row>
        <row r="10166">
          <cell r="A10166">
            <v>95673</v>
          </cell>
          <cell r="B10166" t="str">
            <v>HIDRÔMETRO DN 20 (½), 1,5 M³/H  FORNECIMENTO E INSTALAÇÃO. AF_11/2016</v>
          </cell>
          <cell r="C10166" t="str">
            <v>UN</v>
          </cell>
          <cell r="D10166">
            <v>100.89</v>
          </cell>
        </row>
        <row r="10167">
          <cell r="A10167">
            <v>95674</v>
          </cell>
          <cell r="B10167" t="str">
            <v>HIDRÔMETRO DN 20 (½), 3,0 M³/H  FORNECIMENTO E INSTALAÇÃO. AF_11/2016</v>
          </cell>
          <cell r="C10167" t="str">
            <v>UN</v>
          </cell>
          <cell r="D10167">
            <v>107.22</v>
          </cell>
        </row>
        <row r="10168">
          <cell r="A10168">
            <v>95675</v>
          </cell>
          <cell r="B10168" t="str">
            <v>HIDRÔMETRO DN 25 (¾ ), 5,0 M³/H FORNECIMENTO E INSTALAÇÃO. AF_11/2016</v>
          </cell>
          <cell r="C10168" t="str">
            <v>UN</v>
          </cell>
          <cell r="D10168">
            <v>131.07</v>
          </cell>
        </row>
        <row r="10169">
          <cell r="A10169">
            <v>95676</v>
          </cell>
          <cell r="B10169" t="str">
            <v>CAIXA EM CONCRETO PRÉ-MOLDADO PARA ABRIGO DE HIDRÔMETRO COM DN 20 (½)  FORNECIMENTO E INSTALAÇÃO. AF_11/2016</v>
          </cell>
          <cell r="C10169" t="str">
            <v>UN</v>
          </cell>
          <cell r="D10169">
            <v>84.04</v>
          </cell>
        </row>
        <row r="10170">
          <cell r="A10170">
            <v>95693</v>
          </cell>
          <cell r="B10170" t="str">
            <v>LUVA SIMPLES, PVC, SÉRIE NORMAL, ESGOTO PREDIAL, DN 150 MM, JUNTA ELÁSTICA, FORNECIDO E INSTALADO EM SUBCOLETOR AÉREO DE ESGOTO SANITÁRIO. AF_12/2014</v>
          </cell>
          <cell r="C10170" t="str">
            <v>UN</v>
          </cell>
          <cell r="D10170">
            <v>35.46</v>
          </cell>
        </row>
        <row r="10171">
          <cell r="A10171">
            <v>95694</v>
          </cell>
          <cell r="B10171" t="str">
            <v>CURVA 90 GRAUS, PVC, SERIE R, ÁGUA PLUVIAL, DN 100 MM, JUNTA ELÁSTICA, FORNECIDO E INSTALADO EM RAMAL DE ENCAMINHAMENTO. AF_12/2014</v>
          </cell>
          <cell r="C10171" t="str">
            <v>UN</v>
          </cell>
          <cell r="D10171">
            <v>38.65</v>
          </cell>
        </row>
        <row r="10172">
          <cell r="A10172">
            <v>95695</v>
          </cell>
          <cell r="B10172" t="str">
            <v>CURVA 90 GRAUS, PVC, SERIE R, ÁGUA PLUVIAL, DN 100 MM, JUNTA ELÁSTICA, FORNECIDO E INSTALADO EM CONDUTORES VERTICAIS DE ÁGUAS PLUVIAIS. AF_12/2014</v>
          </cell>
          <cell r="C10172" t="str">
            <v>UN</v>
          </cell>
          <cell r="D10172">
            <v>37.36</v>
          </cell>
        </row>
        <row r="10173">
          <cell r="A10173">
            <v>95696</v>
          </cell>
          <cell r="B10173" t="str">
            <v>SPRINKLER TIPO PENDENTE, 68° C, UNIÃO POR ROSCA, DN 15 (½)  FORNECIMENTO E INSTALAÇÃO. AF_12/2015</v>
          </cell>
          <cell r="C10173" t="str">
            <v>UN</v>
          </cell>
          <cell r="D10173">
            <v>22.47</v>
          </cell>
        </row>
        <row r="10174">
          <cell r="A10174">
            <v>95697</v>
          </cell>
          <cell r="B10174" t="str">
            <v>TUBO DE AÇO PRETO SEM COSTURA, CONEXÃO SOLDADA, DN 40 (1 1/2 ), INSTALADO EM REDE DE ALIMENTAÇÃO PARA HIDRANTE - FORNECIMENTO E INSTALAÇÃO. AF_12/2015</v>
          </cell>
          <cell r="C10174" t="str">
            <v>M</v>
          </cell>
          <cell r="D10174">
            <v>40.619999999999997</v>
          </cell>
        </row>
        <row r="10175">
          <cell r="A10175">
            <v>95698</v>
          </cell>
          <cell r="B10175" t="str">
            <v>PERFURATRIZ MANUAL, TORQUE MAXIMO 55 KGF.M, POTENCIA 5 CV, COM DIAMETRO MAXIMO 8 1/2" - DEPRECIAÇÃO. AF_11/2016</v>
          </cell>
          <cell r="C10175" t="str">
            <v>H</v>
          </cell>
          <cell r="D10175">
            <v>3.53</v>
          </cell>
        </row>
        <row r="10176">
          <cell r="A10176">
            <v>95699</v>
          </cell>
          <cell r="B10176" t="str">
            <v>PERFURATRIZ MANUAL, TORQUE MAXIMO 55 KGF.M, POTENCIA 5 CV, COM DIAMETRO MAXIMO 8 1/2" - JUROS. AF_11/2016</v>
          </cell>
          <cell r="C10176" t="str">
            <v>H</v>
          </cell>
          <cell r="D10176">
            <v>0.79</v>
          </cell>
        </row>
        <row r="10177">
          <cell r="A10177">
            <v>95700</v>
          </cell>
          <cell r="B10177" t="str">
            <v>PERFURATRIZ MANUAL, TORQUE MAXIMO 55 KGF.M, POTENCIA 5 CV, COM DIAMETRO MAXIMO 8 1/2" - MANUTENÇÃO. AF_11/2016</v>
          </cell>
          <cell r="C10177" t="str">
            <v>H</v>
          </cell>
          <cell r="D10177">
            <v>4.42</v>
          </cell>
        </row>
        <row r="10178">
          <cell r="A10178">
            <v>95701</v>
          </cell>
          <cell r="B10178" t="str">
            <v>PERFURATRIZ MANUAL, TORQUE MAXIMO 55 KGF.M, POTENCIA 5 CV, COM DIAMETRO MAXIMO 8 1/2" - MATERIAIS NA OPERAÇÃO. AF_11/2016</v>
          </cell>
          <cell r="C10178" t="str">
            <v>H</v>
          </cell>
          <cell r="D10178">
            <v>1.94</v>
          </cell>
        </row>
        <row r="10179">
          <cell r="A10179">
            <v>95702</v>
          </cell>
          <cell r="B10179" t="str">
            <v>PERFURATRIZ MANUAL, TORQUE MAXIMO 55 KGF.M, POTENCIA 5 CV, COM DIAMETRO MAXIMO 8 1/2" - CHP DIURNO. AF_11/2016</v>
          </cell>
          <cell r="C10179" t="str">
            <v>CHP</v>
          </cell>
          <cell r="D10179">
            <v>25.42</v>
          </cell>
        </row>
        <row r="10180">
          <cell r="A10180">
            <v>95703</v>
          </cell>
          <cell r="B10180" t="str">
            <v>PERFURATRIZ MANUAL, TORQUE MAXIMO 55 KGF.M, POTENCIA 5 CV, COM DIAMETRO MAXIMO 8 1/2" - CHI DIURNO. AF_11/2016</v>
          </cell>
          <cell r="C10180" t="str">
            <v>CHI</v>
          </cell>
          <cell r="D10180">
            <v>19.059999999999999</v>
          </cell>
        </row>
        <row r="10181">
          <cell r="A10181">
            <v>95704</v>
          </cell>
          <cell r="B10181" t="str">
            <v>PERFURATRIZ SOBRE ESTEIRA, TORQUE MÁXIMO 600 KGF, POTÊNCIA ENTRE 50 E 60 HP, DIÂMETRO MÁXIMO 10 - DEPRECIAÇÃO. AF_11/2016</v>
          </cell>
          <cell r="C10181" t="str">
            <v>H</v>
          </cell>
          <cell r="D10181">
            <v>22.94</v>
          </cell>
        </row>
        <row r="10182">
          <cell r="A10182">
            <v>95705</v>
          </cell>
          <cell r="B10182" t="str">
            <v>PERFURATRIZ SOBRE ESTEIRA, TORQUE MÁXIMO 600 KGF, POTÊNCIA ENTRE 50 E 60 HP, DIÂMETRO MÁXIMO 10 - JUROS. AF_11/2016</v>
          </cell>
          <cell r="C10182" t="str">
            <v>H</v>
          </cell>
          <cell r="D10182">
            <v>6.02</v>
          </cell>
        </row>
        <row r="10183">
          <cell r="A10183">
            <v>95706</v>
          </cell>
          <cell r="B10183" t="str">
            <v>PERFURATRIZ SOBRE ESTEIRA, TORQUE MÁXIMO 600 KGF, POTÊNCIA ENTRE 50 E 60 HP, DIÂMETRO MÁXIMO 10 - MANUTENÇÃO. AF_11/2016</v>
          </cell>
          <cell r="C10183" t="str">
            <v>H</v>
          </cell>
          <cell r="D10183">
            <v>28.71</v>
          </cell>
        </row>
        <row r="10184">
          <cell r="A10184">
            <v>95707</v>
          </cell>
          <cell r="B10184" t="str">
            <v>PERFURATRIZ SOBRE ESTEIRA, TORQUE MÁXIMO 600 KGF, POTÊNCIA ENTRE 50 E 60 HP, DIÂMETRO MÁXIMO 10 - MATERIAIS NA OPERAÇÃO. AF_11/2016</v>
          </cell>
          <cell r="C10184" t="str">
            <v>H</v>
          </cell>
          <cell r="D10184">
            <v>21.62</v>
          </cell>
        </row>
        <row r="10185">
          <cell r="A10185">
            <v>95708</v>
          </cell>
          <cell r="B10185" t="str">
            <v>PERFURATRIZ SOBRE ESTEIRA, TORQUE MÁXIMO 600 KGF, POTÊNCIA ENTRE 50 E 60 HP, DIÂMETRO MÁXIMO 10 - CHP DIURNO. AF_11/2016</v>
          </cell>
          <cell r="C10185" t="str">
            <v>CHP</v>
          </cell>
          <cell r="D10185">
            <v>94.03</v>
          </cell>
        </row>
        <row r="10186">
          <cell r="A10186">
            <v>95709</v>
          </cell>
          <cell r="B10186" t="str">
            <v>PERFURATRIZ SOBRE ESTEIRA, TORQUE MÁXIMO 600 KGF, POTÊNCIA ENTRE 50 E 60 HP, DIÂMETRO MÁXIMO 10 - CHI DIURNO. AF_11/2016</v>
          </cell>
          <cell r="C10186" t="str">
            <v>CHI</v>
          </cell>
          <cell r="D10186">
            <v>43.7</v>
          </cell>
        </row>
        <row r="10187">
          <cell r="A10187">
            <v>95710</v>
          </cell>
          <cell r="B10187" t="str">
            <v>ESCAVADEIRA HIDRAULICA SOBRE ESTEIRA, COM GARRA GIRATORIA DE MANDIBULAS, PESO OPERACIONAL ENTRE 22,00 E 25,50 TON, POTENCIA LIQUIDA ENTRE 150 E 160 HP - DEPRECIAÇÃO. AF_11/2016</v>
          </cell>
          <cell r="C10187" t="str">
            <v>H</v>
          </cell>
          <cell r="D10187">
            <v>27.57</v>
          </cell>
        </row>
        <row r="10188">
          <cell r="A10188">
            <v>95711</v>
          </cell>
          <cell r="B10188" t="str">
            <v>ESCAVADEIRA HIDRAULICA SOBRE ESTEIRA, COM GARRA GIRATORIA DE MANDIBULAS, PESO OPERACIONAL ENTRE 22,00 E 25,50 TON, POTENCIA LIQUIDA ENTRE 150 E 160 HP - JUROS. AF_11/2016</v>
          </cell>
          <cell r="C10188" t="str">
            <v>H</v>
          </cell>
          <cell r="D10188">
            <v>7.09</v>
          </cell>
        </row>
        <row r="10189">
          <cell r="A10189">
            <v>95712</v>
          </cell>
          <cell r="B10189" t="str">
            <v>ESCAVADEIRA HIDRAULICA SOBRE ESTEIRA, COM GARRA GIRATORIA DE MANDIBULAS, PESO OPERACIONAL ENTRE 22,00 E 25,50 TON, POTENCIA LIQUIDA ENTRE 150 E 160 HP - MANUTENÇÃO. AF_11/2016</v>
          </cell>
          <cell r="C10189" t="str">
            <v>H</v>
          </cell>
          <cell r="D10189">
            <v>34.47</v>
          </cell>
        </row>
        <row r="10190">
          <cell r="A10190">
            <v>95713</v>
          </cell>
          <cell r="B10190" t="str">
            <v>ESCAVADEIRA HIDRAULICA SOBRE ESTEIRA, COM GARRA GIRATORIA DE MANDIBULAS, PESO OPERACIONAL ENTRE 22,00 E 25,50 TON, POTENCIA LIQUIDA ENTRE 150 E 160 HP - MATERIAIS NA OPERAÇÃO. AF_11/2016</v>
          </cell>
          <cell r="C10190" t="str">
            <v>H</v>
          </cell>
          <cell r="D10190">
            <v>75.739999999999995</v>
          </cell>
        </row>
        <row r="10191">
          <cell r="A10191">
            <v>95714</v>
          </cell>
          <cell r="B10191" t="str">
            <v>ESCAVADEIRA HIDRAULICA SOBRE ESTEIRA, COM GARRA GIRATORIA DE MANDIBULAS, PESO OPERACIONAL ENTRE 22,00 E 25,50 TON, POTENCIA LIQUIDA ENTRE 150 E 160 HP - CHP DIURNO. AF_11/2016</v>
          </cell>
          <cell r="C10191" t="str">
            <v>CHP</v>
          </cell>
          <cell r="D10191">
            <v>161.69</v>
          </cell>
        </row>
        <row r="10192">
          <cell r="A10192">
            <v>95715</v>
          </cell>
          <cell r="B10192" t="str">
            <v>ESCAVADEIRA HIDRAULICA SOBRE ESTEIRA, COM GARRA GIRATORIA DE MANDIBULAS, PESO OPERACIONAL ENTRE 22,00 E 25,50 TON, POTENCIA LIQUIDA ENTRE 150 E 160 HP - CHI DIURNO. AF_11/2016</v>
          </cell>
          <cell r="C10192" t="str">
            <v>CHI</v>
          </cell>
          <cell r="D10192">
            <v>51.48</v>
          </cell>
        </row>
        <row r="10193">
          <cell r="A10193">
            <v>95716</v>
          </cell>
          <cell r="B10193" t="str">
            <v>ESCAVADEIRA HIDRAULICA SOBRE ESTEIRA, EQUIPADA COM CLAMSHELL, COM CAPACIDADE DA CAÇAMBA ENTRE 1,20 E 1,50 M3, PESO OPERACIONAL ENTRE 20,00 E 22,00 TON, POTENCIA LIQUIDA ENTRE 150 E 160 HP - DEPRECIAÇÃO. AF_11/2016</v>
          </cell>
          <cell r="C10193" t="str">
            <v>H</v>
          </cell>
          <cell r="D10193">
            <v>26.54</v>
          </cell>
        </row>
        <row r="10194">
          <cell r="A10194">
            <v>95717</v>
          </cell>
          <cell r="B10194" t="str">
            <v>ESCAVADEIRA HIDRAULICA SOBRE ESTEIRA, EQUIPADA COM CLAMSHELL, COM CAPACIDADE DA CAÇAMBA ENTRE 1,20 E 1,50 M3, PESO OPERACIONAL ENTRE 20,00 E 22,00 TON, POTENCIA LIQUIDA ENTRE 150 E 160 HP - JUROS. AF_11/2016</v>
          </cell>
          <cell r="C10194" t="str">
            <v>H</v>
          </cell>
          <cell r="D10194">
            <v>6.82</v>
          </cell>
        </row>
        <row r="10195">
          <cell r="A10195">
            <v>95718</v>
          </cell>
          <cell r="B10195" t="str">
            <v>ESCAVADEIRA HIDRAULICA SOBRE ESTEIRA, EQUIPADA COM CLAMSHELL, COM CAPACIDADE DA CAÇAMBA ENTRE 1,20 E 1,50 M3, PESO OPERACIONAL ENTRE 20,00 E 22,00 TON, POTENCIA LIQUIDA ENTRE 150 E 160 HP - MANUTENÇÃO. AF_11/2016</v>
          </cell>
          <cell r="C10195" t="str">
            <v>H</v>
          </cell>
          <cell r="D10195">
            <v>33.18</v>
          </cell>
        </row>
        <row r="10196">
          <cell r="A10196">
            <v>95719</v>
          </cell>
          <cell r="B10196" t="str">
            <v>ESCAVADEIRA HIDRAULICA SOBRE ESTEIRA, EQUIPADA COM CLAMSHELL, COM CAPACIDADE DA CAÇAMBA ENTRE 1,20 E 1,50 M3, PESO OPERACIONAL ENTRE 20,00 E 22,00 TON, POTENCIA LIQUIDA ENTRE 150 E 160 HP - MATERIAIS NA OPERAÇÃO. AF_11/2016</v>
          </cell>
          <cell r="C10196" t="str">
            <v>H</v>
          </cell>
          <cell r="D10196">
            <v>75.739999999999995</v>
          </cell>
        </row>
        <row r="10197">
          <cell r="A10197">
            <v>95720</v>
          </cell>
          <cell r="B10197" t="str">
            <v>ESCAVADEIRA HIDRAULICA SOBRE ESTEIRA, EQUIPADA COM CLAMSHELL, COM CAPACIDADE DA CAÇAMBA ENTRE 1,20 E 1,50 M3, PESO OPERACIONAL ENTRE 20,00 E 22,00 TON, POTENCIA LIQUIDA ENTRE 150 E 160 HP - CHP DIURNO. AF_11/2016</v>
          </cell>
          <cell r="C10197" t="str">
            <v>CHP</v>
          </cell>
          <cell r="D10197">
            <v>159.1</v>
          </cell>
        </row>
        <row r="10198">
          <cell r="A10198">
            <v>95721</v>
          </cell>
          <cell r="B10198" t="str">
            <v>ESCAVADEIRA HIDRAULICA SOBRE ESTEIRA, EQUIPADA COM CLAMSHELL, COM CAPACIDADE DA CAÇAMBA ENTRE 1,20 E 1,50 M3, PESO OPERACIONAL ENTRE 20,00 E 22,00 TON, POTENCIA LIQUIDA ENTRE 150 E 160 HP - CHI DIURNO. AF_11/2016</v>
          </cell>
          <cell r="C10198" t="str">
            <v>CHI</v>
          </cell>
          <cell r="D10198">
            <v>50.18</v>
          </cell>
        </row>
        <row r="10199">
          <cell r="A10199">
            <v>95726</v>
          </cell>
          <cell r="B10199" t="str">
            <v>ELETRODUTO RÍGIDO SOLDÁVEL, PVC, DN 20 MM (½), APARENTE, INSTALADO EM TETO - FORNECIMENTO E INSTALAÇÃO. AF_11/2016_P</v>
          </cell>
          <cell r="C10199" t="str">
            <v>M</v>
          </cell>
          <cell r="D10199">
            <v>3.91</v>
          </cell>
        </row>
        <row r="10200">
          <cell r="A10200">
            <v>95727</v>
          </cell>
          <cell r="B10200" t="str">
            <v>ELETRODUTO RÍGIDO SOLDÁVEL, PVC, DN 25 MM (3/4), APARENTE, INSTALADO EM TETO - FORNECIMENTO E INSTALAÇÃO. AF_11/2016_P</v>
          </cell>
          <cell r="C10200" t="str">
            <v>M</v>
          </cell>
          <cell r="D10200">
            <v>4.43</v>
          </cell>
        </row>
        <row r="10201">
          <cell r="A10201">
            <v>95728</v>
          </cell>
          <cell r="B10201" t="str">
            <v>ELETRODUTO RÍGIDO SOLDÁVEL, PVC, DN 32 MM (1), APARENTE, INSTALADO EM TETO - FORNECIMENTO E INSTALAÇÃO. AF_11/2016_P</v>
          </cell>
          <cell r="C10201" t="str">
            <v>M</v>
          </cell>
          <cell r="D10201">
            <v>5.48</v>
          </cell>
        </row>
        <row r="10202">
          <cell r="A10202">
            <v>95729</v>
          </cell>
          <cell r="B10202" t="str">
            <v>ELETRODUTO RÍGIDO SOLDÁVEL, PVC, DN 20 MM (½), APARENTE, INSTALADO EM PAREDE - FORNECIMENTO E INSTALAÇÃO. AF_11/2016_P</v>
          </cell>
          <cell r="C10202" t="str">
            <v>M</v>
          </cell>
          <cell r="D10202">
            <v>5.3</v>
          </cell>
        </row>
        <row r="10203">
          <cell r="A10203">
            <v>95730</v>
          </cell>
          <cell r="B10203" t="str">
            <v>ELETRODUTO RÍGIDO SOLDÁVEL, PVC, DN 25 MM (3/4), APARENTE, INSTALADO EM PAREDE - FORNECIMENTO E INSTALAÇÃO. AF_11/2016_P</v>
          </cell>
          <cell r="C10203" t="str">
            <v>M</v>
          </cell>
          <cell r="D10203">
            <v>5.82</v>
          </cell>
        </row>
        <row r="10204">
          <cell r="A10204">
            <v>95731</v>
          </cell>
          <cell r="B10204" t="str">
            <v>ELETRODUTO RÍGIDO SOLDÁVEL, PVC, DN 32 MM (1), APARENTE, INSTALADO EM PAREDE - FORNECIMENTO E INSTALAÇÃO. AF_11/2016_P</v>
          </cell>
          <cell r="C10204" t="str">
            <v>M</v>
          </cell>
          <cell r="D10204">
            <v>6.89</v>
          </cell>
        </row>
        <row r="10205">
          <cell r="A10205">
            <v>95732</v>
          </cell>
          <cell r="B10205" t="str">
            <v>LUVA PARA ELETRODUTO, PVC, SOLDÁVEL, DN 20 MM (1/2), APARENTE, INSTALADA EM TETO - FORNECIMENTO E INSTALAÇÃO. AF_11/2016_P</v>
          </cell>
          <cell r="C10205" t="str">
            <v>UN</v>
          </cell>
          <cell r="D10205">
            <v>2.9</v>
          </cell>
        </row>
        <row r="10206">
          <cell r="A10206">
            <v>95733</v>
          </cell>
          <cell r="B10206" t="str">
            <v>LUVA PARA ELETRODUTO, PVC, SOLDÁVEL, DN 25 MM (3/4), APARENTE, INSTALADA EM TETO - FORNECIMENTO E INSTALAÇÃO. AF_11/2016_P</v>
          </cell>
          <cell r="C10206" t="str">
            <v>UN</v>
          </cell>
          <cell r="D10206">
            <v>3.79</v>
          </cell>
        </row>
        <row r="10207">
          <cell r="A10207">
            <v>95734</v>
          </cell>
          <cell r="B10207" t="str">
            <v>LUVA PARA ELETRODUTO, PVC, SOLDÁVEL, DN 32 MM (1), APARENTE, INSTALADA EM TETO - FORNECIMENTO E INSTALAÇÃO. AF_11/2016_P</v>
          </cell>
          <cell r="C10207" t="str">
            <v>UN</v>
          </cell>
          <cell r="D10207">
            <v>5.04</v>
          </cell>
        </row>
        <row r="10208">
          <cell r="A10208">
            <v>95735</v>
          </cell>
          <cell r="B10208" t="str">
            <v>LUVA PARA ELETRODUTO, PVC, SOLDÁVEL, DN 20 MM (1/2), APARENTE, INSTALADA EM PAREDE - FORNECIMENTO E INSTALAÇÃO. AF_11/2016_P</v>
          </cell>
          <cell r="C10208" t="str">
            <v>UN</v>
          </cell>
          <cell r="D10208">
            <v>4.34</v>
          </cell>
        </row>
        <row r="10209">
          <cell r="A10209">
            <v>95736</v>
          </cell>
          <cell r="B10209" t="str">
            <v>LUVA PARA ELETRODUTO, PVC, SOLDÁVEL, DN 25 MM (3/4), APARENTE, INSTALADA EM PAREDE - FORNECIMENTO E INSTALAÇÃO. AF_11/2016_P</v>
          </cell>
          <cell r="C10209" t="str">
            <v>UN</v>
          </cell>
          <cell r="D10209">
            <v>5.07</v>
          </cell>
        </row>
        <row r="10210">
          <cell r="A10210">
            <v>95738</v>
          </cell>
          <cell r="B10210" t="str">
            <v>LUVA PARA ELETRODUTO, PVC, SOLDÁVEL, DN 32 MM (1), APARENTE, INSTALADA EM PAREDE - FORNECIMENTO E INSTALAÇÃO. AF_11/2016_P</v>
          </cell>
          <cell r="C10210" t="str">
            <v>UN</v>
          </cell>
          <cell r="D10210">
            <v>6.07</v>
          </cell>
        </row>
        <row r="10211">
          <cell r="A10211">
            <v>95745</v>
          </cell>
          <cell r="B10211" t="str">
            <v>ELETRODUTO DE AÇO GALVANIZADO, CLASSE LEVE, DN 20 MM (3/4), APARENTE, INSTALADO EM TETO - FORNECIMENTO E INSTALAÇÃO. AF_11/2016_P</v>
          </cell>
          <cell r="C10211" t="str">
            <v>M</v>
          </cell>
          <cell r="D10211">
            <v>9.2100000000000009</v>
          </cell>
        </row>
        <row r="10212">
          <cell r="A10212">
            <v>95746</v>
          </cell>
          <cell r="B10212" t="str">
            <v>ELETRODUTO DE AÇO GALVANIZADO, CLASSE LEVE, DN 25 MM (1), APARENTE, INSTALADO EM TETO - FORNECIMENTO E INSTALAÇÃO. AF_11/2016_P</v>
          </cell>
          <cell r="C10212" t="str">
            <v>M</v>
          </cell>
          <cell r="D10212">
            <v>11.28</v>
          </cell>
        </row>
        <row r="10213">
          <cell r="A10213">
            <v>95747</v>
          </cell>
          <cell r="B10213" t="str">
            <v>ELETRODUTO DE AÇO GALVANIZADO, CLASSE SEMI PESADO, DN 32 MM (1 1/4), APARENTE, INSTALADO EM TETO - FORNECIMENTO E INSTALAÇÃO. AF_11/2016_P</v>
          </cell>
          <cell r="C10213" t="str">
            <v>M</v>
          </cell>
          <cell r="D10213">
            <v>18.18</v>
          </cell>
        </row>
        <row r="10214">
          <cell r="A10214">
            <v>95748</v>
          </cell>
          <cell r="B10214" t="str">
            <v>ELETRODUTO DE AÇO GALVANIZADO, CLASSE SEMI PESADO, DN 40 MM (1 1/2 ), APARENTE, INSTALADO EM TETO - FORNECIMENTO E INSTALAÇÃO. AF_11/2016_P</v>
          </cell>
          <cell r="C10214" t="str">
            <v>M</v>
          </cell>
          <cell r="D10214">
            <v>19.329999999999998</v>
          </cell>
        </row>
        <row r="10215">
          <cell r="A10215">
            <v>95749</v>
          </cell>
          <cell r="B10215" t="str">
            <v>ELETRODUTO DE AÇO GALVANIZADO, CLASSE LEVE, DN 20 MM (3/4), APARENTE, INSTALADO EM PAREDE - FORNECIMENTO E INSTALAÇÃO. AF_11/2016_P</v>
          </cell>
          <cell r="C10215" t="str">
            <v>M</v>
          </cell>
          <cell r="D10215">
            <v>12.27</v>
          </cell>
        </row>
        <row r="10216">
          <cell r="A10216">
            <v>95750</v>
          </cell>
          <cell r="B10216" t="str">
            <v>ELETRODUTO DE AÇO GALVANIZADO, CLASSE LEVE, DN 25 MM (1), APARENTE, INSTALADO EM PAREDE - FORNECIMENTO E INSTALAÇÃO. AF_11/2016_P</v>
          </cell>
          <cell r="C10216" t="str">
            <v>M</v>
          </cell>
          <cell r="D10216">
            <v>14.34</v>
          </cell>
        </row>
        <row r="10217">
          <cell r="A10217">
            <v>95751</v>
          </cell>
          <cell r="B10217" t="str">
            <v>ELETRODUTO DE AÇO GALVANIZADO, CLASSE SEMI PESADO, DN 32 MM (1 1/4), APARENTE, INSTALADO EM PAREDE - FORNECIMENTO E INSTALAÇÃO. AF_11/2016_P</v>
          </cell>
          <cell r="C10217" t="str">
            <v>M</v>
          </cell>
          <cell r="D10217">
            <v>21.24</v>
          </cell>
        </row>
        <row r="10218">
          <cell r="A10218">
            <v>95752</v>
          </cell>
          <cell r="B10218" t="str">
            <v>ELETRODUTO DE AÇO GALVANIZADO, CLASSE SEMI PESADO, DN 40 MM (1 1/2  ), APARENTE, INSTALADO EM PAREDE - FORNECIMENTO E INSTALAÇÃO. AF_11/2016_P</v>
          </cell>
          <cell r="C10218" t="str">
            <v>M</v>
          </cell>
          <cell r="D10218">
            <v>22.38</v>
          </cell>
        </row>
        <row r="10219">
          <cell r="A10219">
            <v>95753</v>
          </cell>
          <cell r="B10219" t="str">
            <v>LUVA DE EMENDA PARA ELETRODUTO, AÇO GALVANIZADO, DN 20 MM (3/4  ), APARENTE, INSTALADA EM TETO - FORNECIMENTO E INSTALAÇÃO. AF_11/2016_P</v>
          </cell>
          <cell r="C10219" t="str">
            <v>UN</v>
          </cell>
          <cell r="D10219">
            <v>4.32</v>
          </cell>
        </row>
        <row r="10220">
          <cell r="A10220">
            <v>95754</v>
          </cell>
          <cell r="B10220" t="str">
            <v>LUVA DE EMENDA PARA ELETRODUTO, AÇO GALVANIZADO, DN 25 MM (1''), APARENTE, INSTALADA EM TETO - FORNECIMENTO E INSTALAÇÃO. AF_11/2016_P</v>
          </cell>
          <cell r="C10220" t="str">
            <v>UN</v>
          </cell>
          <cell r="D10220">
            <v>5.43</v>
          </cell>
        </row>
        <row r="10221">
          <cell r="A10221">
            <v>95755</v>
          </cell>
          <cell r="B10221" t="str">
            <v>LUVA DE EMENDA PARA ELETRODUTO, AÇO GALVANIZADO, DN 32 MM (1 1/4''), APARENTE, INSTALADA EM TETO - FORNECIMENTO E INSTALAÇÃO. AF_11/2016_P</v>
          </cell>
          <cell r="C10221" t="str">
            <v>UN</v>
          </cell>
          <cell r="D10221">
            <v>7.58</v>
          </cell>
        </row>
        <row r="10222">
          <cell r="A10222">
            <v>95756</v>
          </cell>
          <cell r="B10222" t="str">
            <v>LUVA DE EMENDA PARA ELETRODUTO, AÇO GALVANIZADO, DN 40 MM (1 1/2''), APARENTE, INSTALADA EM TETO - FORNECIMENTO E INSTALAÇÃO. AF_11/2016_P</v>
          </cell>
          <cell r="C10222" t="str">
            <v>UN</v>
          </cell>
          <cell r="D10222">
            <v>9.9600000000000009</v>
          </cell>
        </row>
        <row r="10223">
          <cell r="A10223">
            <v>95757</v>
          </cell>
          <cell r="B10223" t="str">
            <v>LUVA DE EMENDA PARA ELETRODUTO, AÇO GALVANIZADO, DN 20 MM (3/4''), APARENTE, INSTALADA EM PAREDE - FORNECIMENTO E INSTALAÇÃO. AF_11/2016_P</v>
          </cell>
          <cell r="C10223" t="str">
            <v>UN</v>
          </cell>
          <cell r="D10223">
            <v>6.83</v>
          </cell>
        </row>
        <row r="10224">
          <cell r="A10224">
            <v>95758</v>
          </cell>
          <cell r="B10224" t="str">
            <v>LUVA DE EMENDA PARA ELETRODUTO, AÇO GALVANIZADO, DN 25 MM (1''), APARENTE, INSTALADA EM PAREDE - FORNECIMENTO E INSTALAÇÃO. AF_11/2016_P</v>
          </cell>
          <cell r="C10224" t="str">
            <v>UN</v>
          </cell>
          <cell r="D10224">
            <v>7.64</v>
          </cell>
        </row>
        <row r="10225">
          <cell r="A10225">
            <v>95759</v>
          </cell>
          <cell r="B10225" t="str">
            <v>LUVA DE EMENDA PARA ELETRODUTO, AÇO GALVANIZADO, DN 32 MM (1 1/4''), APARENTE, INSTALADA EM PAREDE - FORNECIMENTO E INSTALAÇÃO. AF_11/2016_P</v>
          </cell>
          <cell r="C10225" t="str">
            <v>UN</v>
          </cell>
          <cell r="D10225">
            <v>9.3800000000000008</v>
          </cell>
        </row>
        <row r="10226">
          <cell r="A10226">
            <v>95760</v>
          </cell>
          <cell r="B10226" t="str">
            <v>LUVA DE EMENDA PARA ELETRODUTO, AÇO GALVANIZADO, DN 40 MM (1 1/2''), APARENTE, INSTALADA EM PAREDE - FORNECIMENTO E INSTALAÇÃO. AF_11/2016_P</v>
          </cell>
          <cell r="C10226" t="str">
            <v>UN</v>
          </cell>
          <cell r="D10226">
            <v>11.28</v>
          </cell>
        </row>
        <row r="10227">
          <cell r="A10227">
            <v>95777</v>
          </cell>
          <cell r="B10227" t="str">
            <v>CONDULETE DE ALUMÍNIO, TIPO B, PARA ELETRODUTO DE AÇO GALVANIZADO DN 20 MM (3/4''), APARENTE - FORNECIMENTO E INSTALAÇÃO. AF_11/2016_P</v>
          </cell>
          <cell r="C10227" t="str">
            <v>UN</v>
          </cell>
          <cell r="D10227">
            <v>18.239999999999998</v>
          </cell>
        </row>
        <row r="10228">
          <cell r="A10228">
            <v>95778</v>
          </cell>
          <cell r="B10228" t="str">
            <v>CONDULETE DE ALUMÍNIO, TIPO C, PARA ELETRODUTO DE AÇO GALVANIZADO DN 20 MM (3/4''), APARENTE - FORNECIMENTO E INSTALAÇÃO. AF_11/2016_P</v>
          </cell>
          <cell r="C10228" t="str">
            <v>UN</v>
          </cell>
          <cell r="D10228">
            <v>18.64</v>
          </cell>
        </row>
        <row r="10229">
          <cell r="A10229">
            <v>95779</v>
          </cell>
          <cell r="B10229" t="str">
            <v>CONDULETE DE ALUMÍNIO, TIPO E, PARA ELETRODUTO DE AÇO GALVANIZADO DN 20 MM (3/4''), APARENTE - FORNECIMENTO E INSTALAÇÃO. AF_11/2016_P</v>
          </cell>
          <cell r="C10229" t="str">
            <v>UN</v>
          </cell>
          <cell r="D10229">
            <v>17.29</v>
          </cell>
        </row>
        <row r="10230">
          <cell r="A10230">
            <v>95780</v>
          </cell>
          <cell r="B10230" t="str">
            <v>CONDULETE DE ALUMÍNIO, TIPO B, PARA ELETRODUTO DE AÇO GALVANIZADO DN 25 MM (1''), APARENTE - FORNECIMENTO E INSTALAÇÃO. AF_11/2016_P</v>
          </cell>
          <cell r="C10230" t="str">
            <v>UN</v>
          </cell>
          <cell r="D10230">
            <v>20.55</v>
          </cell>
        </row>
        <row r="10231">
          <cell r="A10231">
            <v>95781</v>
          </cell>
          <cell r="B10231" t="str">
            <v>CONDULETE DE ALUMÍNIO, TIPO C, PARA ELETRODUTO DE AÇO GALVANIZADO DN 25 MM (1''), APARENTE - FORNECIMENTO E INSTALAÇÃO. AF_11/2016_P</v>
          </cell>
          <cell r="C10231" t="str">
            <v>UN</v>
          </cell>
          <cell r="D10231">
            <v>20.85</v>
          </cell>
        </row>
        <row r="10232">
          <cell r="A10232">
            <v>95782</v>
          </cell>
          <cell r="B10232" t="str">
            <v>CONDULETE DE ALUMÍNIO, TIPO E, ELETRODUTO DE AÇO GALVANIZADO DN 25 MM (1''), APARENTE - FORNECIMENTO E INSTALAÇÃO. AF_11/2016_P</v>
          </cell>
          <cell r="C10232" t="str">
            <v>UN</v>
          </cell>
          <cell r="D10232">
            <v>21.63</v>
          </cell>
        </row>
        <row r="10233">
          <cell r="A10233">
            <v>95785</v>
          </cell>
          <cell r="B10233" t="str">
            <v>CONDULETE DE ALUMÍNIO, TIPO E, PARA ELETRODUTO DE AÇO GALVANIZADO DN 32 MM (1 1/4''), APARENTE - FORNECIMENTO E INSTALAÇÃO. AF_11/2016_P</v>
          </cell>
          <cell r="C10233" t="str">
            <v>UN</v>
          </cell>
          <cell r="D10233">
            <v>24.42</v>
          </cell>
        </row>
        <row r="10234">
          <cell r="A10234">
            <v>95787</v>
          </cell>
          <cell r="B10234" t="str">
            <v>CONDULETE DE ALUMÍNIO, TIPO LR, PARA ELETRODUTO DE AÇO GALVANIZADO DN 20 MM (3/4''), APARENTE - FORNECIMENTO E INSTALAÇÃO. AF_11/2016_P</v>
          </cell>
          <cell r="C10234" t="str">
            <v>UN</v>
          </cell>
          <cell r="D10234">
            <v>18.559999999999999</v>
          </cell>
        </row>
        <row r="10235">
          <cell r="A10235">
            <v>95789</v>
          </cell>
          <cell r="B10235" t="str">
            <v>CONDULETE DE ALUMÍNIO, TIPO LR, PARA ELETRODUTO DE AÇO GALVANIZADO DN 25 MM (1''), APARENTE - FORNECIMENTO E INSTALAÇÃO. AF_11/2016_P</v>
          </cell>
          <cell r="C10235" t="str">
            <v>UN</v>
          </cell>
          <cell r="D10235">
            <v>22.64</v>
          </cell>
        </row>
        <row r="10236">
          <cell r="A10236">
            <v>95791</v>
          </cell>
          <cell r="B10236" t="str">
            <v>CONDULETE DE ALUMÍNIO, TIPO LR, PARA ELETRODUTO DE AÇO GALVANIZADO DN 32 MM (1 1/4''), APARENTE - FORNECIMENTO E INSTALAÇÃO. AF_11/2016_P</v>
          </cell>
          <cell r="C10236" t="str">
            <v>UN</v>
          </cell>
          <cell r="D10236">
            <v>28.7</v>
          </cell>
        </row>
        <row r="10237">
          <cell r="A10237">
            <v>95795</v>
          </cell>
          <cell r="B10237" t="str">
            <v>CONDULETE DE ALUMÍNIO, TIPO T, PARA ELETRODUTO DE AÇO GALVANIZADO DN 20 MM (3/4''), APARENTE - FORNECIMENTO E INSTALAÇÃO. AF_11/2016_P</v>
          </cell>
          <cell r="C10237" t="str">
            <v>UN</v>
          </cell>
          <cell r="D10237">
            <v>21.43</v>
          </cell>
        </row>
        <row r="10238">
          <cell r="A10238">
            <v>95796</v>
          </cell>
          <cell r="B10238" t="str">
            <v>CONDULETE DE ALUMÍNIO, TIPO T, PARA ELETRODUTO DE AÇO GALVANIZADO DN 25 MM (1''), APARENTE - FORNECIMENTO E INSTALAÇÃO. AF_11/2016_P</v>
          </cell>
          <cell r="C10238" t="str">
            <v>UN</v>
          </cell>
          <cell r="D10238">
            <v>26.62</v>
          </cell>
        </row>
        <row r="10239">
          <cell r="A10239">
            <v>95797</v>
          </cell>
          <cell r="B10239" t="str">
            <v>CONDULETE DE ALUMÍNIO, TIPO T, PARA ELETRODUTO DE AÇO GALVANIZADO DN 32 MM (1 1/4''), APARENTE - FORNECIMENTO E INSTALAÇÃO. AF_11/2016_P</v>
          </cell>
          <cell r="C10239" t="str">
            <v>UN</v>
          </cell>
          <cell r="D10239">
            <v>33.380000000000003</v>
          </cell>
        </row>
        <row r="10240">
          <cell r="A10240">
            <v>95801</v>
          </cell>
          <cell r="B10240" t="str">
            <v>CONDULETE DE ALUMÍNIO, TIPO X, PARA ELETRODUTO DE AÇO GALVANIZADO DN 20 MM (3/4''), APARENTE - FORNECIMENTO E INSTALAÇÃO. AF_11/2016_P</v>
          </cell>
          <cell r="C10240" t="str">
            <v>UN</v>
          </cell>
          <cell r="D10240">
            <v>25.57</v>
          </cell>
        </row>
        <row r="10241">
          <cell r="A10241">
            <v>95802</v>
          </cell>
          <cell r="B10241" t="str">
            <v>CONDULETE DE ALUMÍNIO, TIPO X, PARA ELETRODUTO DE AÇO GALVANIZADO DN 25 MM (1''), APARENTE - FORNECIMENTO E INSTALAÇÃO. AF_11/2016_P</v>
          </cell>
          <cell r="C10241" t="str">
            <v>UN</v>
          </cell>
          <cell r="D10241">
            <v>28.44</v>
          </cell>
        </row>
        <row r="10242">
          <cell r="A10242">
            <v>95803</v>
          </cell>
          <cell r="B10242" t="str">
            <v>CONDULETE DE ALUMÍNIO, TIPO X, PARA ELETRODUTO DE AÇO GALVANIZADO DN 32 MM (1 1/4''), APARENTE - FORNECIMENTO E INSTALAÇÃO. AF_11/2016_P</v>
          </cell>
          <cell r="C10242" t="str">
            <v>UN</v>
          </cell>
          <cell r="D10242">
            <v>37.090000000000003</v>
          </cell>
        </row>
        <row r="10243">
          <cell r="A10243">
            <v>95804</v>
          </cell>
          <cell r="B10243" t="str">
            <v>CONDULETE DE PVC, TIPO B, PARA ELETRODUTO DE PVC SOLDÁVEL DN 20 MM (1/2''), APARENTE - FORNECIMENTO E INSTALAÇÃO. AF_11/2016</v>
          </cell>
          <cell r="C10243" t="str">
            <v>UN</v>
          </cell>
          <cell r="D10243">
            <v>16.21</v>
          </cell>
        </row>
        <row r="10244">
          <cell r="A10244">
            <v>95805</v>
          </cell>
          <cell r="B10244" t="str">
            <v>CONDULETE DE PVC, TIPO B, PARA ELETRODUTO DE PVC SOLDÁVEL DN 25 MM (3/4''), APARENTE - FORNECIMENTO E INSTALAÇÃO. AF_11/2016</v>
          </cell>
          <cell r="C10244" t="str">
            <v>UN</v>
          </cell>
          <cell r="D10244">
            <v>16.36</v>
          </cell>
        </row>
        <row r="10245">
          <cell r="A10245">
            <v>95806</v>
          </cell>
          <cell r="B10245" t="str">
            <v>CONDULETE DE PVC, TIPO B, PARA ELETRODUTO DE PVC SOLDÁVEL DN 32 MM (1''), APARENTE - FORNECIMENTO E INSTALAÇÃO. AF_11/2016</v>
          </cell>
          <cell r="C10245" t="str">
            <v>UN</v>
          </cell>
          <cell r="D10245">
            <v>16.88</v>
          </cell>
        </row>
        <row r="10246">
          <cell r="A10246">
            <v>95807</v>
          </cell>
          <cell r="B10246" t="str">
            <v>CONDULETE DE PVC, TIPO LL, PARA ELETRODUTO DE PVC SOLDÁVEL DN 20 MM (1/2''), APARENTE - FORNECIMENTO E INSTALAÇÃO. AF_11/2016</v>
          </cell>
          <cell r="C10246" t="str">
            <v>UN</v>
          </cell>
          <cell r="D10246">
            <v>18.64</v>
          </cell>
        </row>
        <row r="10247">
          <cell r="A10247">
            <v>95808</v>
          </cell>
          <cell r="B10247" t="str">
            <v>CONDULETE DE PVC, TIPO LL, PARA ELETRODUTO DE PVC SOLDÁVEL DN 25 MM (3/4''), APARENTE - FORNECIMENTO E INSTALAÇÃO. AF_11/2016</v>
          </cell>
          <cell r="C10247" t="str">
            <v>UN</v>
          </cell>
          <cell r="D10247">
            <v>19.100000000000001</v>
          </cell>
        </row>
        <row r="10248">
          <cell r="A10248">
            <v>95809</v>
          </cell>
          <cell r="B10248" t="str">
            <v>CONDULETE DE PVC, TIPO LL, PARA ELETRODUTO DE PVC SOLDÁVEL DN 32 MM (1''), APARENTE - FORNECIMENTO E INSTALAÇÃO. AF_11/2016</v>
          </cell>
          <cell r="C10248" t="str">
            <v>UN</v>
          </cell>
          <cell r="D10248">
            <v>20.94</v>
          </cell>
        </row>
        <row r="10249">
          <cell r="A10249">
            <v>95810</v>
          </cell>
          <cell r="B10249" t="str">
            <v>CONDULETE DE PVC, TIPO LB, PARA ELETRODUTO DE PVC SOLDÁVEL DN 20 MM (1/2''), APARENTE - FORNECIMENTO E INSTALAÇÃO. AF_11/2016</v>
          </cell>
          <cell r="C10249" t="str">
            <v>UN</v>
          </cell>
          <cell r="D10249">
            <v>9.8699999999999992</v>
          </cell>
        </row>
        <row r="10250">
          <cell r="A10250">
            <v>95811</v>
          </cell>
          <cell r="B10250" t="str">
            <v>CONDULETE DE PVC, TIPO LB, PARA ELETRODUTO DE PVC SOLDÁVEL DN 25 MM (3/4''), APARENTE - FORNECIMENTO E INSTALAÇÃO. AF_11/2016</v>
          </cell>
          <cell r="C10250" t="str">
            <v>UN</v>
          </cell>
          <cell r="D10250">
            <v>10.32</v>
          </cell>
        </row>
        <row r="10251">
          <cell r="A10251">
            <v>95812</v>
          </cell>
          <cell r="B10251" t="str">
            <v>CONDULETE DE PVC, TIPO LB, PARA ELETRODUTO DE PVC SOLDÁVEL DN 32 MM (1''), APARENTE - FORNECIMENTO E INSTALAÇÃO. AF_11/2016</v>
          </cell>
          <cell r="C10251" t="str">
            <v>UN</v>
          </cell>
          <cell r="D10251">
            <v>12.16</v>
          </cell>
        </row>
        <row r="10252">
          <cell r="A10252">
            <v>95813</v>
          </cell>
          <cell r="B10252" t="str">
            <v>CONDULETE DE PVC, TIPO TB, PARA ELETRODUTO DE PVC SOLDÁVEL DN 20 MM (1/2''), APARENTE - FORNECIMENTO E INSTALAÇÃO. AF_11/2016</v>
          </cell>
          <cell r="C10252" t="str">
            <v>UN</v>
          </cell>
          <cell r="D10252">
            <v>11.94</v>
          </cell>
        </row>
        <row r="10253">
          <cell r="A10253">
            <v>95814</v>
          </cell>
          <cell r="B10253" t="str">
            <v>CONDULETE DE PVC, TIPO TB, PARA ELETRODUTO DE PVC SOLDÁVEL DN 25 MM (3/4''), APARENTE - FORNECIMENTO E INSTALAÇÃO. AF_11/2016</v>
          </cell>
          <cell r="C10253" t="str">
            <v>UN</v>
          </cell>
          <cell r="D10253">
            <v>12.63</v>
          </cell>
        </row>
        <row r="10254">
          <cell r="A10254">
            <v>95815</v>
          </cell>
          <cell r="B10254" t="str">
            <v>CONDULETE DE PVC, TIPO TB, PARA ELETRODUTO DE PVC SOLDÁVEL DN 32 MM (1''), APARENTE - FORNECIMENTO E INSTALAÇÃO. AF_11/2016</v>
          </cell>
          <cell r="C10254" t="str">
            <v>UN</v>
          </cell>
          <cell r="D10254">
            <v>16.14</v>
          </cell>
        </row>
        <row r="10255">
          <cell r="A10255">
            <v>95816</v>
          </cell>
          <cell r="B10255" t="str">
            <v>CONDULETE DE PVC, TIPO X, PARA ELETRODUTO DE PVC SOLDÁVEL DN 20 MM (1/2''), APARENTE - FORNECIMENTO E INSTALAÇÃO. AF_11/2016</v>
          </cell>
          <cell r="C10255" t="str">
            <v>UN</v>
          </cell>
          <cell r="D10255">
            <v>22.94</v>
          </cell>
        </row>
        <row r="10256">
          <cell r="A10256">
            <v>95817</v>
          </cell>
          <cell r="B10256" t="str">
            <v>CONDULETE DE PVC, TIPO X, PARA ELETRODUTO DE PVC SOLDÁVEL DN 25 MM (3/4''), APARENTE - FORNECIMENTO E INSTALAÇÃO. AF_11/2016</v>
          </cell>
          <cell r="C10256" t="str">
            <v>UN</v>
          </cell>
          <cell r="D10256">
            <v>23.56</v>
          </cell>
        </row>
        <row r="10257">
          <cell r="A10257">
            <v>95818</v>
          </cell>
          <cell r="B10257" t="str">
            <v>CONDULETE DE PVC, TIPO X, PARA ELETRODUTO DE PVC SOLDÁVEL DN 32 MM (1''), APARENTE - FORNECIMENTO E INSTALAÇÃO. AF_11/2016</v>
          </cell>
          <cell r="C10257" t="str">
            <v>UN</v>
          </cell>
          <cell r="D10257">
            <v>28.29</v>
          </cell>
        </row>
        <row r="10258">
          <cell r="A10258">
            <v>95869</v>
          </cell>
          <cell r="B10258" t="str">
            <v>GRUPO GERADOR COM CARENAGEM, MOTOR DIESEL POTÊNCIA STANDART ENTRE 250 E 260 KVA - JUROS. AF_12/2016</v>
          </cell>
          <cell r="C10258" t="str">
            <v>H</v>
          </cell>
          <cell r="D10258">
            <v>1.47</v>
          </cell>
        </row>
        <row r="10259">
          <cell r="A10259">
            <v>95870</v>
          </cell>
          <cell r="B10259" t="str">
            <v>GRUPO GERADOR COM CARENAGEM, MOTOR DIESEL POTÊNCIA STANDART ENTRE 250 E 260 KVA - MANUTENÇÃO. AF_12/2016</v>
          </cell>
          <cell r="C10259" t="str">
            <v>H</v>
          </cell>
          <cell r="D10259">
            <v>3.85</v>
          </cell>
        </row>
        <row r="10260">
          <cell r="A10260">
            <v>95871</v>
          </cell>
          <cell r="B10260" t="str">
            <v>GRUPO GERADOR COM CARENAGEM, MOTOR DIESEL POTÊNCIA STANDART ENTRE 250 E 260 KVA - MATERIAIS NA OPERAÇÃO. AF_12/2016</v>
          </cell>
          <cell r="C10260" t="str">
            <v>H</v>
          </cell>
          <cell r="D10260">
            <v>157.38999999999999</v>
          </cell>
        </row>
        <row r="10261">
          <cell r="A10261">
            <v>95872</v>
          </cell>
          <cell r="B10261" t="str">
            <v>GRUPO GERADOR COM CARENAGEM, MOTOR DIESEL POTÊNCIA STANDART ENTRE 250 E 260 KVA - CHP DIURNO. AF_12/2016</v>
          </cell>
          <cell r="C10261" t="str">
            <v>CHP</v>
          </cell>
          <cell r="D10261">
            <v>167.02</v>
          </cell>
        </row>
        <row r="10262">
          <cell r="A10262">
            <v>95873</v>
          </cell>
          <cell r="B10262" t="str">
            <v>GRUPO GERADOR COM CARENAGEM, MOTOR DIESEL POTÊNCIA STANDART ENTRE 250 E 260 KVA - CHI DIURNO. AF_12/2016</v>
          </cell>
          <cell r="C10262" t="str">
            <v>CHI</v>
          </cell>
          <cell r="D10262">
            <v>5.78</v>
          </cell>
        </row>
        <row r="10263">
          <cell r="A10263">
            <v>95874</v>
          </cell>
          <cell r="B10263" t="str">
            <v>GRUPO GERADOR COM CARENAGEM, MOTOR DIESEL POTÊNCIA STANDART ENTRE 250 E 260 KVA - DEPRECIAÇÃO. AF_12/2016</v>
          </cell>
          <cell r="C10263" t="str">
            <v>H</v>
          </cell>
          <cell r="D10263">
            <v>4.3099999999999996</v>
          </cell>
        </row>
        <row r="10264">
          <cell r="A10264">
            <v>95875</v>
          </cell>
          <cell r="B10264" t="str">
            <v>TRANSPORTE COM CAMINHÃO BASCULANTE DE 10 M3, EM VIA URBANA PAVIMENTADA, DMT ATÉ 30 KM (UNIDADE: M3XKM). AF_12/2016</v>
          </cell>
          <cell r="C10264" t="str">
            <v>M3XKM</v>
          </cell>
          <cell r="D10264">
            <v>1.04</v>
          </cell>
        </row>
        <row r="10265">
          <cell r="A10265">
            <v>95876</v>
          </cell>
          <cell r="B10265" t="str">
            <v>TRANSPORTE COM CAMINHÃO BASCULANTE DE 14 M3, EM VIA URBANA PAVIMENTADA, DMT ATÉ 30 KM (UNIDADE: M3XKM). AF_12/2016</v>
          </cell>
          <cell r="C10265" t="str">
            <v>M3XKM</v>
          </cell>
          <cell r="D10265">
            <v>0.95</v>
          </cell>
        </row>
        <row r="10266">
          <cell r="A10266">
            <v>95877</v>
          </cell>
          <cell r="B10266" t="str">
            <v>TRANSPORTE COM CAMINHÃO BASCULANTE DE 18 M3, EM VIA URBANA PAVIMENTADA, DMT ATÉ 30 KM (UNIDADE: M3XKM). AF_12/2016</v>
          </cell>
          <cell r="C10266" t="str">
            <v>M3XKM</v>
          </cell>
          <cell r="D10266">
            <v>0.82</v>
          </cell>
        </row>
        <row r="10267">
          <cell r="A10267">
            <v>95878</v>
          </cell>
          <cell r="B10267" t="str">
            <v>TRANSPORTE COM CAMINHÃO BASCULANTE DE 10 M3, EM VIA URBANA PAVIMENTADA, DMT ATÉ 30 KM (UNIDADE: TONXKM). AF_12/2016</v>
          </cell>
          <cell r="C10267" t="str">
            <v>TXKM</v>
          </cell>
          <cell r="D10267">
            <v>0.69</v>
          </cell>
        </row>
        <row r="10268">
          <cell r="A10268">
            <v>95879</v>
          </cell>
          <cell r="B10268" t="str">
            <v>TRANSPORTE COM CAMINHÃO BASCULANTE DE 14 M3, EM VIA URBANA PAVIMENTADA, DMT ATÉ 30 KM (UNIDADE: TONXKM). AF_12/2016</v>
          </cell>
          <cell r="C10268" t="str">
            <v>TXKM</v>
          </cell>
          <cell r="D10268">
            <v>0.62</v>
          </cell>
        </row>
        <row r="10269">
          <cell r="A10269">
            <v>95880</v>
          </cell>
          <cell r="B10269" t="str">
            <v>TRANSPORTE COM CAMINHÃO BASCULANTE DE 18 M3, EM VIA URBANA PAVIMENTADA, DMT ATÉ 30 KM (UNIDADE: TONXKM). AF_12/2016</v>
          </cell>
          <cell r="C10269" t="str">
            <v>TXKM</v>
          </cell>
          <cell r="D10269">
            <v>0.54</v>
          </cell>
        </row>
        <row r="10270">
          <cell r="A10270">
            <v>95934</v>
          </cell>
          <cell r="B10270" t="str">
            <v>FABRICAÇÃO DE FÔRMA PARA ESCADAS, COM 2 LANCES, EM CHAPA DE MADEIRA COMPENSADA PLASTIFICADA, E=18 MM. AF_01/2017</v>
          </cell>
          <cell r="C10270" t="str">
            <v>M2</v>
          </cell>
          <cell r="D10270">
            <v>101.48</v>
          </cell>
        </row>
        <row r="10271">
          <cell r="A10271">
            <v>95935</v>
          </cell>
          <cell r="B10271" t="str">
            <v>FABRICAÇÃO DE FÔRMA PARA ESCADAS, COM 2 LANCES, EM CHAPA DE MADEIRA COMPENSADA RESINADA, E= 17 MM. AF_01/2017</v>
          </cell>
          <cell r="C10271" t="str">
            <v>M2</v>
          </cell>
          <cell r="D10271">
            <v>87.31</v>
          </cell>
        </row>
        <row r="10272">
          <cell r="A10272">
            <v>95936</v>
          </cell>
          <cell r="B10272" t="str">
            <v>FABRICAÇÃO DE FÔRMA PARA ESCADAS, COM 2 LANCES, EM MADEIRA SERRADA, E=25 MM. AF_01/2017</v>
          </cell>
          <cell r="C10272" t="str">
            <v>M2</v>
          </cell>
          <cell r="D10272">
            <v>67.849999999999994</v>
          </cell>
        </row>
        <row r="10273">
          <cell r="A10273">
            <v>95937</v>
          </cell>
          <cell r="B10273" t="str">
            <v>MONTAGEM E DESMONTAGEM DE FÔRMA PARA ESCADAS, COM 2 LANCES, EM MADEIRA SERRADA, 1 UTILIZAÇÃO. AF_01/2017</v>
          </cell>
          <cell r="C10273" t="str">
            <v>M2</v>
          </cell>
          <cell r="D10273">
            <v>199.53</v>
          </cell>
        </row>
        <row r="10274">
          <cell r="A10274">
            <v>95938</v>
          </cell>
          <cell r="B10274" t="str">
            <v>MONTAGEM E DESMONTAGEM DE FÔRMA PARA ESCADAS, COM 2 LANCES, EM MADEIRA SERRADA, 2 UTILIZAÇÕES. AF_01/2017</v>
          </cell>
          <cell r="C10274" t="str">
            <v>M2</v>
          </cell>
          <cell r="D10274">
            <v>164.58</v>
          </cell>
        </row>
        <row r="10275">
          <cell r="A10275">
            <v>95939</v>
          </cell>
          <cell r="B10275" t="str">
            <v>MONTAGEM E DESMONTAGEM DE FÔRMA PARA ESCADAS, COM 2 LANCES, EM CHAPA DE MADEIRA COMPENSADA RESINADA, 4 UTILIZAÇÕES. AF_01/2017</v>
          </cell>
          <cell r="C10275" t="str">
            <v>M2</v>
          </cell>
          <cell r="D10275">
            <v>139.72</v>
          </cell>
        </row>
        <row r="10276">
          <cell r="A10276">
            <v>95940</v>
          </cell>
          <cell r="B10276" t="str">
            <v>MONTAGEM E DESMONTAGEM DE FÔRMA PARA ESCADAS, COM 2 LANCES, EM CHAPA DE MADEIRA COMPENSADA PLASTIFICADA, 6 UTILIZAÇÕES. AF_01/2017</v>
          </cell>
          <cell r="C10276" t="str">
            <v>M2</v>
          </cell>
          <cell r="D10276">
            <v>112.81</v>
          </cell>
        </row>
        <row r="10277">
          <cell r="A10277">
            <v>95941</v>
          </cell>
          <cell r="B10277" t="str">
            <v>MONTAGEM E DESMONTAGEM DE FÔRMA PARA ESCADAS, COM 2 LANCES, EM CHAPA DE MADEIRA COMPENSADA PLASTIFICADA, 8 UTILIZAÇÕES. AF_01/2017</v>
          </cell>
          <cell r="C10277" t="str">
            <v>M2</v>
          </cell>
          <cell r="D10277">
            <v>99.82</v>
          </cell>
        </row>
        <row r="10278">
          <cell r="A10278">
            <v>95942</v>
          </cell>
          <cell r="B10278" t="str">
            <v>MONTAGEM E DESMONTAGEM DE FÔRMA PARA ESCADAS, COM 2 LANCES, EM CHAPA DE MADEIRA COMPENSADA PLASTIFICADA, 10 UTILIZAÇÕES. AF_01/2017</v>
          </cell>
          <cell r="C10278" t="str">
            <v>M2</v>
          </cell>
          <cell r="D10278">
            <v>91.71</v>
          </cell>
        </row>
        <row r="10279">
          <cell r="A10279">
            <v>95943</v>
          </cell>
          <cell r="B10279" t="str">
            <v>ARMAÇÃO DE ESCADA, COM 2 LANCES, DE UMA ESTRUTURA CONVENCIONAL DE CONCRETO ARMADO UTILIZANDO AÇO CA-60 DE 5,0 MM - MONTAGEM. AF_01/2017</v>
          </cell>
          <cell r="C10279" t="str">
            <v>KG</v>
          </cell>
          <cell r="D10279">
            <v>13.05</v>
          </cell>
        </row>
        <row r="10280">
          <cell r="A10280">
            <v>95944</v>
          </cell>
          <cell r="B10280" t="str">
            <v>ARMAÇÃO DE ESCADA, COM 2 LANCES, DE UMA ESTRUTURA CONVENCIONAL DE CONCRETO ARMADO UTILIZANDO AÇO CA-50 DE 6,3 MM - MONTAGEM. AF_01/2017</v>
          </cell>
          <cell r="C10280" t="str">
            <v>KG</v>
          </cell>
          <cell r="D10280">
            <v>11.42</v>
          </cell>
        </row>
        <row r="10281">
          <cell r="A10281">
            <v>95945</v>
          </cell>
          <cell r="B10281" t="str">
            <v>ARMAÇÃO DE ESCADA, COM 2 LANCES, DE UMA ESTRUTURA CONVENCIONAL DE CONCRETO ARMADO UTILIZANDO AÇO CA-50 DE 8,0 MM - MONTAGEM. AF_01/2017</v>
          </cell>
          <cell r="C10281" t="str">
            <v>KG</v>
          </cell>
          <cell r="D10281">
            <v>9.52</v>
          </cell>
        </row>
        <row r="10282">
          <cell r="A10282">
            <v>95946</v>
          </cell>
          <cell r="B10282" t="str">
            <v>ARMAÇÃO DE ESCADA, COM 2 LANCES, DE UMA ESTRUTURA CONVENCIONAL DE CONCRETO ARMADO UTILIZANDO AÇO CA-50 DE 10,0 MM - MONTAGEM. AF_01/2017</v>
          </cell>
          <cell r="C10282" t="str">
            <v>KG</v>
          </cell>
          <cell r="D10282">
            <v>6.95</v>
          </cell>
        </row>
        <row r="10283">
          <cell r="A10283">
            <v>95947</v>
          </cell>
          <cell r="B10283" t="str">
            <v>ARMAÇÃO DE ESCADA, COM 2 LANCES, DE UMA ESTRUTURA CONVENCIONAL DE CONCRETO ARMADO UTILIZANDO AÇO CA-50 DE 12,5 MM - MONTAGEM. AF_01/2017</v>
          </cell>
          <cell r="C10283" t="str">
            <v>KG</v>
          </cell>
          <cell r="D10283">
            <v>5.59</v>
          </cell>
        </row>
        <row r="10284">
          <cell r="A10284">
            <v>95948</v>
          </cell>
          <cell r="B10284" t="str">
            <v>ARMAÇÃO DE ESCADA, COM 2 LANCES, DE UMA ESTRUTURA CONVENCIONAL DE CONCRETO ARMADO UTILIZANDO AÇO CA-50 DE 16,0 MM - MONTAGEM. AF_01/2017</v>
          </cell>
          <cell r="C10284" t="str">
            <v>KG</v>
          </cell>
          <cell r="D10284">
            <v>4.8600000000000003</v>
          </cell>
        </row>
        <row r="10285">
          <cell r="A10285">
            <v>95952</v>
          </cell>
          <cell r="B10285" t="str">
            <v>(COMPOSIÇÃO REPRESENTATIVA) EXECUÇÃO DE ESTRUTURAS DE CONCRETO ARMADO CONVENCIONAL, PARA EDIFICAÇÃO HABITACIONAL MULTIFAMILIAR (PRÉDIO), FCK = 25 MPA. AF_01/2017</v>
          </cell>
          <cell r="C10285" t="str">
            <v>M3</v>
          </cell>
          <cell r="D10285">
            <v>1309.7</v>
          </cell>
        </row>
        <row r="10286">
          <cell r="A10286">
            <v>95953</v>
          </cell>
          <cell r="B10286" t="str">
            <v>(COMPOSIÇÃO REPRESENTATIVA) EXECUÇÃO DE ESTRUTURAS DE CONCRETO ARMADO, PARA EDIFICAÇÃO HABITACIONAL UNIFAMILIAR COM DOIS PAVIMENTOS (CASA ISOLADA), FCK = 25 MPA. AF_01/2017</v>
          </cell>
          <cell r="C10286" t="str">
            <v>M3</v>
          </cell>
          <cell r="D10286">
            <v>2127.79</v>
          </cell>
        </row>
        <row r="10287">
          <cell r="A10287">
            <v>95954</v>
          </cell>
          <cell r="B10287" t="str">
            <v>(COMPOSIÇÃO REPRESENTATIVA) EXECUÇÃO DE ESTRUTURAS DE CONCRETO ARMADO, PARA EDIFICAÇÃO HABITACIONAL UNIFAMILIAR COM DOIS PAVIMENTOS (CASA EM EMPREENDIMENTOS), FCK = 25 MPA. AF_01/2017</v>
          </cell>
          <cell r="C10287" t="str">
            <v>M3</v>
          </cell>
          <cell r="D10287">
            <v>1503.67</v>
          </cell>
        </row>
        <row r="10288">
          <cell r="A10288">
            <v>95955</v>
          </cell>
          <cell r="B10288" t="str">
            <v>(COMPOSIÇÃO REPRESENTATIVA) EXECUÇÃO DE ESTRUTURAS DE CONCRETO ARMADO, PARA EDIFICAÇÃO HABITACIONAL UNIFAMILIAR TÉRREA (CASA ISOLADA), FCK = 25 MPA. AF_01/2017</v>
          </cell>
          <cell r="C10288" t="str">
            <v>M3</v>
          </cell>
          <cell r="D10288">
            <v>1846.83</v>
          </cell>
        </row>
        <row r="10289">
          <cell r="A10289">
            <v>95956</v>
          </cell>
          <cell r="B10289" t="str">
            <v>(COMPOSIÇÃO REPRESENTATIVA) EXECUÇÃO DE ESTRUTURAS DE CONCRETO ARMADO, PARA EDIFICAÇÃO HABITACIONAL UNIFAMILIAR TÉRREA (CASA EM EMPREENDIMENTOS), FCK = 25 MPA. AF_01/2017</v>
          </cell>
          <cell r="C10289" t="str">
            <v>M3</v>
          </cell>
          <cell r="D10289">
            <v>1434.79</v>
          </cell>
        </row>
        <row r="10290">
          <cell r="A10290">
            <v>95957</v>
          </cell>
          <cell r="B10290" t="str">
            <v>(COMPOSIÇÃO REPRESENTATIVA) EXECUÇÃO DE ESTRUTURAS DE CONCRETO ARMADO, PARA EDIFICAÇÃO INSTITUCIONAL TÉRREA, FCK = 25 MPA. AF_01/2017</v>
          </cell>
          <cell r="C10290" t="str">
            <v>M3</v>
          </cell>
          <cell r="D10290">
            <v>1828.93</v>
          </cell>
        </row>
        <row r="10291">
          <cell r="A10291">
            <v>95967</v>
          </cell>
          <cell r="B10291" t="str">
            <v>SERVIÇOS TÉCNICOS ESPECIALIZADOS PARA ACOMPANHAMENTO DE EXECUÇÃO DE FUNDAÇÕES PROFUNDAS E ESTRUTURAS DE CONTENÇÃO</v>
          </cell>
          <cell r="C10291" t="str">
            <v>H</v>
          </cell>
          <cell r="D10291">
            <v>122.05</v>
          </cell>
        </row>
        <row r="10292">
          <cell r="A10292">
            <v>95969</v>
          </cell>
          <cell r="B10292" t="str">
            <v>(COMPOSIÇÃO REPRESENTATIVA) EXECUÇÃO DE ESCADA EM CONCRETO ARMADO, MOLDADA IN LOCO, FCK = 25 MPA. AF_02/2017</v>
          </cell>
          <cell r="C10292" t="str">
            <v>M3</v>
          </cell>
          <cell r="D10292">
            <v>1856.81</v>
          </cell>
        </row>
        <row r="10293">
          <cell r="A10293">
            <v>95990</v>
          </cell>
          <cell r="B10293" t="str">
            <v>CONSTRUÇÃO DE PAVIMENTO COM APLICAÇÃO DE CONCRETO BETUMINOSO USINADO A QUENTE (CBUQ), CAMADA DE ROLAMENTO, COM ESPESSURA DE 3,0 CM  EXCLUSIVE TRANSPORTE. AF_03/2017</v>
          </cell>
          <cell r="C10293" t="str">
            <v>M3</v>
          </cell>
          <cell r="D10293">
            <v>716</v>
          </cell>
        </row>
        <row r="10294">
          <cell r="A10294">
            <v>95992</v>
          </cell>
          <cell r="B10294" t="str">
            <v>CONSTRUÇÃO DE PAVIMENTO COM APLICAÇÃO DE CONCRETO BETUMINOSO USINADO A QUENTE (CBUQ), BINDER, COM ESPESSURA DE 3,0 CM  EXCLUSIVE TRANSPORTE. AF_03/2017</v>
          </cell>
          <cell r="C10294" t="str">
            <v>M3</v>
          </cell>
          <cell r="D10294">
            <v>669.93</v>
          </cell>
        </row>
        <row r="10295">
          <cell r="A10295">
            <v>95993</v>
          </cell>
          <cell r="B10295" t="str">
            <v>CONSTRUÇÃO DE PAVIMENTO COM APLICAÇÃO DE CONCRETO BETUMINOSO USINADO A QUENTE (CBUQ), CAMADA DE ROLAMENTO, COM ESPESSURA DE 4,0 CM  EXCLUSIVE TRANSPORTE. AF_03/2017</v>
          </cell>
          <cell r="C10295" t="str">
            <v>M3</v>
          </cell>
          <cell r="D10295">
            <v>693.42</v>
          </cell>
        </row>
        <row r="10296">
          <cell r="A10296">
            <v>95994</v>
          </cell>
          <cell r="B10296" t="str">
            <v>CONSTRUÇÃO DE PAVIMENTO COM APLICAÇÃO DE CONCRETO BETUMINOSO USINADO A QUENTE (CBUQ), BINDER, COM ESPESSURA DE 4,0 CM  EXCLUSIVE TRANSPORTE. AF_03/2017</v>
          </cell>
          <cell r="C10296" t="str">
            <v>M3</v>
          </cell>
          <cell r="D10296">
            <v>653.58000000000004</v>
          </cell>
        </row>
        <row r="10297">
          <cell r="A10297">
            <v>95995</v>
          </cell>
          <cell r="B10297" t="str">
            <v>CONSTRUÇÃO DE PAVIMENTO COM APLICAÇÃO DE CONCRETO BETUMINOSO USINADO A QUENTE (CBUQ), CAMADA DE ROLAMENTO, COM ESPESSURA DE 5,0 CM  EXCLUSIVE TRANSPORTE. AF_03/2017</v>
          </cell>
          <cell r="C10297" t="str">
            <v>M3</v>
          </cell>
          <cell r="D10297">
            <v>679.21</v>
          </cell>
        </row>
        <row r="10298">
          <cell r="A10298">
            <v>95996</v>
          </cell>
          <cell r="B10298" t="str">
            <v>CONSTRUÇÃO DE PAVIMENTO COM APLICAÇÃO DE CONCRETO BETUMINOSO USINADO A QUENTE (CBUQ), BINDER, COM ESPESSURA DE 5,0 CM  EXCLUSIVE TRANSPORTE. AF_03/2017</v>
          </cell>
          <cell r="C10298" t="str">
            <v>M3</v>
          </cell>
          <cell r="D10298">
            <v>643.29999999999995</v>
          </cell>
        </row>
        <row r="10299">
          <cell r="A10299">
            <v>95997</v>
          </cell>
          <cell r="B10299" t="str">
            <v>CONSTRUÇÃO DE PAVIMENTO COM APLICAÇÃO DE CONCRETO BETUMINOSO USINADO A QUENTE (CBUQ), CAMADA DE ROLAMENTO, COM ESPESSURA DE 6,0 CM  EXCLUSIVE TRANSPORTE. AF_03/2017</v>
          </cell>
          <cell r="C10299" t="str">
            <v>M3</v>
          </cell>
          <cell r="D10299">
            <v>670.77</v>
          </cell>
        </row>
        <row r="10300">
          <cell r="A10300">
            <v>95998</v>
          </cell>
          <cell r="B10300" t="str">
            <v>CONSTRUÇÃO DE PAVIMENTO COM APLICAÇÃO DE CONCRETO BETUMINOSO USINADO A QUENTE (CBUQ), BINDER, COM ESPESSURA DE 6,0 CM  EXCLUSIVE TRANSPORTE. AF_03/2017</v>
          </cell>
          <cell r="C10300" t="str">
            <v>M3</v>
          </cell>
          <cell r="D10300">
            <v>637.17999999999995</v>
          </cell>
        </row>
        <row r="10301">
          <cell r="A10301">
            <v>95999</v>
          </cell>
          <cell r="B10301" t="str">
            <v>CONSTRUÇÃO DE PAVIMENTO COM APLICAÇÃO DE CONCRETO BETUMINOSO USINADO A QUENTE (CBUQ), CAMADA DE ROLAMENTO, COM ESPESSURA DE 7,0 CM  EXCLUSIVE TRANSPORTE. AF_03/2017</v>
          </cell>
          <cell r="C10301" t="str">
            <v>M3</v>
          </cell>
          <cell r="D10301">
            <v>664.72</v>
          </cell>
        </row>
        <row r="10302">
          <cell r="A10302">
            <v>96000</v>
          </cell>
          <cell r="B10302" t="str">
            <v>CONSTRUÇÃO DE PAVIMENTO COM APLICAÇÃO DE CONCRETO BETUMINOSO USINADO A QUENTE (CBUQ), BINDER, COM ESPESSURA DE 7,0 CM  EXCLUSIVE TRANSPORTE. AF_03/2017</v>
          </cell>
          <cell r="C10302" t="str">
            <v>M3</v>
          </cell>
          <cell r="D10302">
            <v>632.80999999999995</v>
          </cell>
        </row>
        <row r="10303">
          <cell r="A10303">
            <v>96001</v>
          </cell>
          <cell r="B10303" t="str">
            <v>FRESAGEM DE PAVIMENTO ASFÁLTICO, EM LOCAIS COM NIVEL BAIXO DE INTERFERÊNCIA. AF_03/2017</v>
          </cell>
          <cell r="C10303" t="str">
            <v>M2</v>
          </cell>
          <cell r="D10303">
            <v>1.72</v>
          </cell>
        </row>
        <row r="10304">
          <cell r="A10304">
            <v>96002</v>
          </cell>
          <cell r="B10304" t="str">
            <v>FRESAGEM DE PAVIMENTO ASFÁLTICO, EM LOCAIS COM NIVEL ALTO DE INTERFERÊNCIA. AF_03/2017</v>
          </cell>
          <cell r="C10304" t="str">
            <v>M2</v>
          </cell>
          <cell r="D10304">
            <v>2.0299999999999998</v>
          </cell>
        </row>
        <row r="10305">
          <cell r="A10305">
            <v>96008</v>
          </cell>
          <cell r="B10305" t="str">
            <v>TRATOR DE PNEUS COM POTÊNCIA DE 122 CV, TRAÇÃO 4X4, COM VASSOURA MECÂNICA ACOPLADA - DEPRECIAÇÃO. AF_02/2017</v>
          </cell>
          <cell r="C10305" t="str">
            <v>H</v>
          </cell>
          <cell r="D10305">
            <v>11.29</v>
          </cell>
        </row>
        <row r="10306">
          <cell r="A10306">
            <v>96009</v>
          </cell>
          <cell r="B10306" t="str">
            <v>TRATOR DE PNEUS COM POTÊNCIA DE 122 CV, TRAÇÃO 4X4, COM VASSOURA MECÂNICA ACOPLADA - JUROS. AF_02/2017</v>
          </cell>
          <cell r="C10306" t="str">
            <v>H</v>
          </cell>
          <cell r="D10306">
            <v>2.96</v>
          </cell>
        </row>
        <row r="10307">
          <cell r="A10307">
            <v>96011</v>
          </cell>
          <cell r="B10307" t="str">
            <v>TRATOR DE PNEUS COM POTÊNCIA DE 122 CV, TRAÇÃO 4X4, COM VASSOURA MECÂNICA ACOPLADA - MANUTENÇÃO. AF_02/2017</v>
          </cell>
          <cell r="C10307" t="str">
            <v>H</v>
          </cell>
          <cell r="D10307">
            <v>12.36</v>
          </cell>
        </row>
        <row r="10308">
          <cell r="A10308">
            <v>96012</v>
          </cell>
          <cell r="B10308" t="str">
            <v>TRATOR DE PNEUS COM POTÊNCIA DE 122 CV, TRAÇÃO 4X4, COM VASSOURA MECÂNICA ACOPLADA - MATERIAIS NA OPERAÇÃO. AF_02/2017</v>
          </cell>
          <cell r="C10308" t="str">
            <v>H</v>
          </cell>
          <cell r="D10308">
            <v>58.82</v>
          </cell>
        </row>
        <row r="10309">
          <cell r="A10309">
            <v>96013</v>
          </cell>
          <cell r="B10309" t="str">
            <v>TRATOR DE PNEUS COM POTÊNCIA DE 122 CV, TRAÇÃO 4X4, COM VASSOURA MECÂNICA ACOPLADA - CHP DIURNO. AF_02/2017</v>
          </cell>
          <cell r="C10309" t="str">
            <v>CHP</v>
          </cell>
          <cell r="D10309">
            <v>101.19</v>
          </cell>
        </row>
        <row r="10310">
          <cell r="A10310">
            <v>96014</v>
          </cell>
          <cell r="B10310" t="str">
            <v>TRATOR DE PNEUS COM POTÊNCIA DE 122 CV, TRAÇÃO 4X4, COM VASSOURA MECÂNICA ACOPLADA - CHI DIURNO. AF_02/2017</v>
          </cell>
          <cell r="C10310" t="str">
            <v>CHI</v>
          </cell>
          <cell r="D10310">
            <v>30.01</v>
          </cell>
        </row>
        <row r="10311">
          <cell r="A10311">
            <v>96015</v>
          </cell>
          <cell r="B10311" t="str">
            <v>TRATOR DE PNEUS COM POTÊNCIA DE 122 CV, TRAÇÃO 4X4, COM GRADE DE DISCOS ACOPLADA - DEPRECIAÇÃO. AF_02/2017</v>
          </cell>
          <cell r="C10311" t="str">
            <v>H</v>
          </cell>
          <cell r="D10311">
            <v>11.19</v>
          </cell>
        </row>
        <row r="10312">
          <cell r="A10312">
            <v>96016</v>
          </cell>
          <cell r="B10312" t="str">
            <v>TRATOR DE PNEUS COM POTÊNCIA DE 122 CV, TRAÇÃO 4X4, COM GRADE DE DISCOS ACOPLADA - JUROS. AF_02/2017</v>
          </cell>
          <cell r="C10312" t="str">
            <v>H</v>
          </cell>
          <cell r="D10312">
            <v>2.94</v>
          </cell>
        </row>
        <row r="10313">
          <cell r="A10313">
            <v>96018</v>
          </cell>
          <cell r="B10313" t="str">
            <v>TRATOR DE PNEUS COM POTÊNCIA DE 122 CV, TRAÇÃO 4X4, COM GRADE DE DISCOS ACOPLADA - MANUTENÇÃO. AF_02/2017</v>
          </cell>
          <cell r="C10313" t="str">
            <v>H</v>
          </cell>
          <cell r="D10313">
            <v>12.25</v>
          </cell>
        </row>
        <row r="10314">
          <cell r="A10314">
            <v>96019</v>
          </cell>
          <cell r="B10314" t="str">
            <v>TRATOR DE PNEUS COM POTÊNCIA DE 122 CV, TRAÇÃO 4X4, COM GRADE DE DISCOS ACOPLADA - MATERIAIS NA OPERAÇÃO. AF_02/2017</v>
          </cell>
          <cell r="C10314" t="str">
            <v>H</v>
          </cell>
          <cell r="D10314">
            <v>58.82</v>
          </cell>
        </row>
        <row r="10315">
          <cell r="A10315">
            <v>96020</v>
          </cell>
          <cell r="B10315" t="str">
            <v>TRATOR DE PNEUS COM POTÊNCIA DE 122 CV, TRAÇÃO 4X4, COM GRADE DE DISCOS ACOPLADA - CHP DIURNO. AF_02/2017</v>
          </cell>
          <cell r="C10315" t="str">
            <v>CHP</v>
          </cell>
          <cell r="D10315">
            <v>100.96</v>
          </cell>
        </row>
        <row r="10316">
          <cell r="A10316">
            <v>96021</v>
          </cell>
          <cell r="B10316" t="str">
            <v>TRATOR DE PNEUS COM POTÊNCIA DE 122 CV, TRAÇÃO 4X4, COM GRADE DE DISCOS ACOPLADA - CHI DIURNO. AF_02/2017</v>
          </cell>
          <cell r="C10316" t="str">
            <v>CHI</v>
          </cell>
          <cell r="D10316">
            <v>29.89</v>
          </cell>
        </row>
        <row r="10317">
          <cell r="A10317">
            <v>96023</v>
          </cell>
          <cell r="B10317" t="str">
            <v>TRATOR DE PNEUS COM POTÊNCIA DE 85 CV, TRAÇÃO 4X4, COM GRADE DE DISCOS ACOPLADA - DEPRECIAÇÃO. AF_02/2017</v>
          </cell>
          <cell r="C10317" t="str">
            <v>H</v>
          </cell>
          <cell r="D10317">
            <v>8.6300000000000008</v>
          </cell>
        </row>
        <row r="10318">
          <cell r="A10318">
            <v>96024</v>
          </cell>
          <cell r="B10318" t="str">
            <v>TRATOR DE PNEUS COM POTÊNCIA DE 85 CV, TRAÇÃO 4X4, COM GRADE DE DISCOS ACOPLADA - JUROS. AF_02/2017</v>
          </cell>
          <cell r="C10318" t="str">
            <v>H</v>
          </cell>
          <cell r="D10318">
            <v>2.2599999999999998</v>
          </cell>
        </row>
        <row r="10319">
          <cell r="A10319">
            <v>96026</v>
          </cell>
          <cell r="B10319" t="str">
            <v>TRATOR DE PNEUS COM POTÊNCIA DE 85 CV, TRAÇÃO 4X4, COM GRADE DE DISCOS ACOPLADA - MANUTENÇÃO. AF_02/2017</v>
          </cell>
          <cell r="C10319" t="str">
            <v>H</v>
          </cell>
          <cell r="D10319">
            <v>9.44</v>
          </cell>
        </row>
        <row r="10320">
          <cell r="A10320">
            <v>96027</v>
          </cell>
          <cell r="B10320" t="str">
            <v>TRATOR DE PNEUS COM POTÊNCIA DE 85 CV, TRAÇÃO 4X4, COM GRADE DE DISCOS ACOPLADA - MATERIAIS NA OPERAÇÃO. AF_02/2017</v>
          </cell>
          <cell r="C10320" t="str">
            <v>H</v>
          </cell>
          <cell r="D10320">
            <v>40.98</v>
          </cell>
        </row>
        <row r="10321">
          <cell r="A10321">
            <v>96028</v>
          </cell>
          <cell r="B10321" t="str">
            <v>TRATOR DE PNEUS COM POTÊNCIA DE 85 CV, TRAÇÃO 4X4, COM GRADE DE DISCOS ACOPLADA - CHP DIURNO. AF_02/2017</v>
          </cell>
          <cell r="C10321" t="str">
            <v>CHP</v>
          </cell>
          <cell r="D10321">
            <v>77.069999999999993</v>
          </cell>
        </row>
        <row r="10322">
          <cell r="A10322">
            <v>96029</v>
          </cell>
          <cell r="B10322" t="str">
            <v>TRATOR DE PNEUS COM POTÊNCIA DE 85 CV, TRAÇÃO 4X4, COM GRADE DE DISCOS ACOPLADA - CHI DIURNO. AF_02/2017</v>
          </cell>
          <cell r="C10322" t="str">
            <v>CHI</v>
          </cell>
          <cell r="D10322">
            <v>26.65</v>
          </cell>
        </row>
        <row r="10323">
          <cell r="A10323">
            <v>96030</v>
          </cell>
          <cell r="B10323" t="str">
            <v>CAMINHÃO BASCULANTE 10 M3, TRUCADO, POTÊNCIA 230 CV, INCLUSIVE CAÇAMBA METÁLICA, COM DISTRIBUIDOR DE AGREGADOS ACOPLADO - DEPRECIAÇÃO. AF_02/2017</v>
          </cell>
          <cell r="C10323" t="str">
            <v>H</v>
          </cell>
          <cell r="D10323">
            <v>12.78</v>
          </cell>
        </row>
        <row r="10324">
          <cell r="A10324">
            <v>96031</v>
          </cell>
          <cell r="B10324" t="str">
            <v>CAMINHÃO BASCULANTE 10 M3, TRUCADO, POTÊNCIA 230 CV, INCLUSIVE CAÇAMBA METÁLICA, COM DISTRIBUIDOR DE AGREGADOS ACOPLADO - JUROS. AF_02/2017</v>
          </cell>
          <cell r="C10324" t="str">
            <v>H</v>
          </cell>
          <cell r="D10324">
            <v>4.47</v>
          </cell>
        </row>
        <row r="10325">
          <cell r="A10325">
            <v>96032</v>
          </cell>
          <cell r="B10325" t="str">
            <v>CAMINHÃO BASCULANTE 10 M3, TRUCADO, POTÊNCIA 230 CV, INCLUSIVE CAÇAMBA METÁLICA, COM DISTRIBUIDOR DE AGREGADOS ACOPLADO - IMPOSTOS E SEGUROS. AF_02/2017</v>
          </cell>
          <cell r="C10325" t="str">
            <v>H</v>
          </cell>
          <cell r="D10325">
            <v>0.91</v>
          </cell>
        </row>
        <row r="10326">
          <cell r="A10326">
            <v>96033</v>
          </cell>
          <cell r="B10326" t="str">
            <v>CAMINHÃO BASCULANTE 10 M3, TRUCADO, POTÊNCIA 230 CV, INCLUSIVE CAÇAMBA METÁLICA, COM DISTRIBUIDOR DE AGREGADOS ACOPLADO - MANUTENÇÃO. AF_02/2017</v>
          </cell>
          <cell r="C10326" t="str">
            <v>H</v>
          </cell>
          <cell r="D10326">
            <v>23.97</v>
          </cell>
        </row>
        <row r="10327">
          <cell r="A10327">
            <v>96034</v>
          </cell>
          <cell r="B10327" t="str">
            <v>CAMINHÃO BASCULANTE 10 M3, TRUCADO, POTÊNCIA 230 CV, INCLUSIVE CAÇAMBA METÁLICA, COM DISTRIBUIDOR DE AGREGADOS ACOPLADO - MATERIAIS NA OPERAÇÃO. AF_02/2017</v>
          </cell>
          <cell r="C10327" t="str">
            <v>H</v>
          </cell>
          <cell r="D10327">
            <v>110.91</v>
          </cell>
        </row>
        <row r="10328">
          <cell r="A10328">
            <v>96035</v>
          </cell>
          <cell r="B10328" t="str">
            <v>CAMINHÃO BASCULANTE 10 M3, TRUCADO, POTÊNCIA 230 CV, INCLUSIVE CAÇAMBA METÁLICA, COM DISTRIBUIDOR DE AGREGADOS ACOPLADO - CHP DIURNO. AF_02/2017</v>
          </cell>
          <cell r="C10328" t="str">
            <v>CHP</v>
          </cell>
          <cell r="D10328">
            <v>166.96</v>
          </cell>
        </row>
        <row r="10329">
          <cell r="A10329">
            <v>96036</v>
          </cell>
          <cell r="B10329" t="str">
            <v>CAMINHÃO BASCULANTE 10 M3, TRUCADO, POTÊNCIA 230 CV, INCLUSIVE CAÇAMBA METÁLICA, COM DISTRIBUIDOR DE AGREGADOS ACOPLADO - CHI DIURNO. AF_02/2017</v>
          </cell>
          <cell r="C10329" t="str">
            <v>CHI</v>
          </cell>
          <cell r="D10329">
            <v>32.08</v>
          </cell>
        </row>
        <row r="10330">
          <cell r="A10330">
            <v>96053</v>
          </cell>
          <cell r="B10330" t="str">
            <v>TRATOR DE PNEUS COM POTÊNCIA DE 85 CV, TRAÇÃO 4X4, COM VASSOURA MECÂNICA ACOPLADA - DEPRECIAÇÃO. AF_03/2017</v>
          </cell>
          <cell r="C10330" t="str">
            <v>H</v>
          </cell>
          <cell r="D10330">
            <v>8.73</v>
          </cell>
        </row>
        <row r="10331">
          <cell r="A10331">
            <v>96054</v>
          </cell>
          <cell r="B10331" t="str">
            <v>MINICARREGADEIRA SOBRE RODAS POTENCIA 47HP CAPACIDADE OPERACAO 646 KG, COM VASSOURA MECÂNICA ACOPLADA - DEPRECIAÇÃO. AF_03/2017</v>
          </cell>
          <cell r="C10331" t="str">
            <v>H</v>
          </cell>
          <cell r="D10331">
            <v>13.35</v>
          </cell>
        </row>
        <row r="10332">
          <cell r="A10332">
            <v>96055</v>
          </cell>
          <cell r="B10332" t="str">
            <v>TRATOR DE PNEUS COM POTÊNCIA DE 85 CV, TRAÇÃO 4X4, COM VASSOURA MECÂNICA ACOPLADA - JUROS. AF_03/2017</v>
          </cell>
          <cell r="C10332" t="str">
            <v>H</v>
          </cell>
          <cell r="D10332">
            <v>2.2799999999999998</v>
          </cell>
        </row>
        <row r="10333">
          <cell r="A10333">
            <v>96056</v>
          </cell>
          <cell r="B10333" t="str">
            <v>TRATOR DE PNEUS COM POTÊNCIA DE 85 CV, TRAÇÃO 4X4, COM VASSOURA MECÂNICA ACOPLADA - MANUTENÇÃO. AF_03/2017</v>
          </cell>
          <cell r="C10333" t="str">
            <v>H</v>
          </cell>
          <cell r="D10333">
            <v>9.5500000000000007</v>
          </cell>
        </row>
        <row r="10334">
          <cell r="A10334">
            <v>96057</v>
          </cell>
          <cell r="B10334" t="str">
            <v>TRATOR DE PNEUS COM POTÊNCIA DE 85 CV, TRAÇÃO 4X4, COM VASSOURA MECÂNICA ACOPLADA - MATERIAIS NA OPERAÇÃO. AF_03/2017</v>
          </cell>
          <cell r="C10334" t="str">
            <v>H</v>
          </cell>
          <cell r="D10334">
            <v>40.98</v>
          </cell>
        </row>
        <row r="10335">
          <cell r="A10335">
            <v>96060</v>
          </cell>
          <cell r="B10335" t="str">
            <v>MINICARREGADEIRA SOBRE RODAS POTENCIA 47HP CAPACIDADE OPERACAO 646 KG, COM VASSOURA MECÂNICA ACOPLADA - JUROS. AF_03/2017</v>
          </cell>
          <cell r="C10335" t="str">
            <v>H</v>
          </cell>
          <cell r="D10335">
            <v>2.56</v>
          </cell>
        </row>
        <row r="10336">
          <cell r="A10336">
            <v>96061</v>
          </cell>
          <cell r="B10336" t="str">
            <v>MINICARREGADEIRA SOBRE RODAS POTENCIA 47HP CAPACIDADE OPERACAO 646 KG, COM VASSOURA MECÂNICA ACOPLADA - MANUTENÇÃO. AF_03/2017</v>
          </cell>
          <cell r="C10336" t="str">
            <v>H</v>
          </cell>
          <cell r="D10336">
            <v>16.690000000000001</v>
          </cell>
        </row>
        <row r="10337">
          <cell r="A10337">
            <v>96062</v>
          </cell>
          <cell r="B10337" t="str">
            <v>MINICARREGADEIRA SOBRE RODAS POTENCIA 47HP CAPACIDADE OPERACAO 646 KG, COM VASSOURA MECÂNICA ACOPLADA - MATERIAIS NA OPERAÇÃO. AF_03/2017</v>
          </cell>
          <cell r="C10337" t="str">
            <v>H</v>
          </cell>
          <cell r="D10337">
            <v>22.96</v>
          </cell>
        </row>
        <row r="10338">
          <cell r="A10338">
            <v>96109</v>
          </cell>
          <cell r="B10338" t="str">
            <v>FORRO EM PLACAS DE GESSO, PARA AMBIENTES RESIDENCIAIS. AF_05/2017_P</v>
          </cell>
          <cell r="C10338" t="str">
            <v>M2</v>
          </cell>
          <cell r="D10338">
            <v>30.3</v>
          </cell>
        </row>
        <row r="10339">
          <cell r="A10339">
            <v>96110</v>
          </cell>
          <cell r="B10339" t="str">
            <v>FORRO EM DRYWALL, PARA AMBIENTES RESIDENCIAIS, INCLUSIVE ESTRUTURA DE FIXAÇÃO. AF_05/2017_P</v>
          </cell>
          <cell r="C10339" t="str">
            <v>M2</v>
          </cell>
          <cell r="D10339">
            <v>46.04</v>
          </cell>
        </row>
        <row r="10340">
          <cell r="A10340">
            <v>96111</v>
          </cell>
          <cell r="B10340" t="str">
            <v>FORRO EM RÉGUAS DE PVC, FRISADO, PARA AMBIENTES RESIDENCIAIS, INCLUSIVE ESTRUTURA DE FIXAÇÃO. AF_05/2017_P</v>
          </cell>
          <cell r="C10340" t="str">
            <v>M2</v>
          </cell>
          <cell r="D10340">
            <v>32.18</v>
          </cell>
        </row>
        <row r="10341">
          <cell r="A10341">
            <v>96112</v>
          </cell>
          <cell r="B10341" t="str">
            <v>FORRO EM MADEIRA PINUS, PARA AMBIENTES RESIDENCIAIS, INCLUSIVE ESTRUTURA DE FIXAÇÃO. AF_05/2017</v>
          </cell>
          <cell r="C10341" t="str">
            <v>M2</v>
          </cell>
          <cell r="D10341">
            <v>71.09</v>
          </cell>
        </row>
        <row r="10342">
          <cell r="A10342">
            <v>96113</v>
          </cell>
          <cell r="B10342" t="str">
            <v>FORRO EM PLACAS DE GESSO, PARA AMBIENTES COMERCIAIS. AF_05/2017_P</v>
          </cell>
          <cell r="C10342" t="str">
            <v>M2</v>
          </cell>
          <cell r="D10342">
            <v>27</v>
          </cell>
        </row>
        <row r="10343">
          <cell r="A10343">
            <v>96114</v>
          </cell>
          <cell r="B10343" t="str">
            <v>FORRO EM DRYWALL, PARA AMBIENTES COMERCIAIS, INCLUSIVE ESTRUTURA DE FIXAÇÃO. AF_05/2017_P</v>
          </cell>
          <cell r="C10343" t="str">
            <v>M2</v>
          </cell>
          <cell r="D10343">
            <v>47.66</v>
          </cell>
        </row>
        <row r="10344">
          <cell r="A10344">
            <v>96115</v>
          </cell>
          <cell r="B10344" t="str">
            <v>FORRO DE FIBRA MINERAL, PARA AMBIENTES COMERCIAIS, INCLUSIVE ESTRUTURA DE FIXAÇÃO. AF_05/2017_P</v>
          </cell>
          <cell r="C10344" t="str">
            <v>M2</v>
          </cell>
          <cell r="D10344">
            <v>65.86</v>
          </cell>
        </row>
        <row r="10345">
          <cell r="A10345">
            <v>96116</v>
          </cell>
          <cell r="B10345" t="str">
            <v>FORRO EM RÉGUAS DE PVC, FRISADO, PARA AMBIENTES COMERCIAIS, INCLUSIVE ESTRUTURA DE FIXAÇÃO. AF_05/2017_P</v>
          </cell>
          <cell r="C10345" t="str">
            <v>M2</v>
          </cell>
          <cell r="D10345">
            <v>35.72</v>
          </cell>
        </row>
        <row r="10346">
          <cell r="A10346">
            <v>96117</v>
          </cell>
          <cell r="B10346" t="str">
            <v>FORRO EM MADEIRA PINUS, PARA AMBIENTES COMERCIAIS, INCLUSIVE ESTRUTURA DE FIXAÇÃO. AF_05/2017</v>
          </cell>
          <cell r="C10346" t="str">
            <v>M2</v>
          </cell>
          <cell r="D10346">
            <v>73.69</v>
          </cell>
        </row>
        <row r="10347">
          <cell r="A10347">
            <v>96120</v>
          </cell>
          <cell r="B10347" t="str">
            <v>ACABAMENTOS PARA FORRO (MOLDURA DE GESSO). AF_05/2017</v>
          </cell>
          <cell r="C10347" t="str">
            <v>M</v>
          </cell>
          <cell r="D10347">
            <v>2.0699999999999998</v>
          </cell>
        </row>
        <row r="10348">
          <cell r="A10348">
            <v>96121</v>
          </cell>
          <cell r="B10348" t="str">
            <v>ACABAMENTOS PARA FORRO (RODA-FORRO EM PERFIL METÁLICO E PLÁSTICO). AF_05/2017</v>
          </cell>
          <cell r="C10348" t="str">
            <v>M</v>
          </cell>
          <cell r="D10348">
            <v>5.7</v>
          </cell>
        </row>
        <row r="10349">
          <cell r="A10349">
            <v>96122</v>
          </cell>
          <cell r="B10349" t="str">
            <v>ACABAMENTOS PARA FORRO (RODA-FORRO EM MADEIRA PINUS). AF_05/2017</v>
          </cell>
          <cell r="C10349" t="str">
            <v>M</v>
          </cell>
          <cell r="D10349">
            <v>15.84</v>
          </cell>
        </row>
        <row r="10350">
          <cell r="A10350">
            <v>96123</v>
          </cell>
          <cell r="B10350" t="str">
            <v>ACABAMENTOS PARA FORRO (MOLDURA EM DRYWALL, COM LARGURA DE 15 CM). AF_05/2017_P</v>
          </cell>
          <cell r="C10350" t="str">
            <v>M</v>
          </cell>
          <cell r="D10350">
            <v>18.98</v>
          </cell>
        </row>
        <row r="10351">
          <cell r="A10351">
            <v>96124</v>
          </cell>
          <cell r="B10351" t="str">
            <v>ACABAMENTOS PARA FORRO (SANCA DE GESSO, COM ALTURA DE 15 CM, MONTADA NA OBRA). AF_05/2017_P</v>
          </cell>
          <cell r="C10351" t="str">
            <v>M</v>
          </cell>
          <cell r="D10351">
            <v>31.28</v>
          </cell>
        </row>
        <row r="10352">
          <cell r="A10352">
            <v>96126</v>
          </cell>
          <cell r="B10352" t="str">
            <v>APLICAÇÃO MANUAL DE MASSA ACRÍLICA EM PANOS DE FACHADA COM PRESENÇA DE VÃOS, DE EDIFÍCIOS DE MÚLTIPLOS PAVIMENTOS, UMA DEMÃO. AF_05/2017</v>
          </cell>
          <cell r="C10352" t="str">
            <v>M2</v>
          </cell>
          <cell r="D10352">
            <v>12.15</v>
          </cell>
        </row>
        <row r="10353">
          <cell r="A10353">
            <v>96127</v>
          </cell>
          <cell r="B10353" t="str">
            <v>APLICAÇÃO MANUAL DE MASSA ACRÍLICA EM PANOS DE FACHADA SEM PRESENÇA DE VÃOS, DE EDIFÍCIOS DE MÚLTIPLOS PAVIMENTOS, UMA DEMÃO. AF_05/2017</v>
          </cell>
          <cell r="C10353" t="str">
            <v>M2</v>
          </cell>
          <cell r="D10353">
            <v>9.33</v>
          </cell>
        </row>
        <row r="10354">
          <cell r="A10354">
            <v>96128</v>
          </cell>
          <cell r="B10354" t="str">
            <v>APLICAÇÃO MANUAL DE MASSA ACRÍLICA EM SUPERFÍCIES EXTERNAS DE SACADA DE EDIFÍCIOS DE MÚLTIPLOS PAVIMENTOS, UMA DEMÃO. AF_05/2017</v>
          </cell>
          <cell r="C10354" t="str">
            <v>M2</v>
          </cell>
          <cell r="D10354">
            <v>17.829999999999998</v>
          </cell>
        </row>
        <row r="10355">
          <cell r="A10355">
            <v>96129</v>
          </cell>
          <cell r="B10355" t="str">
            <v>APLICAÇÃO MANUAL DE MASSA ACRÍLICA EM SUPERFÍCIES INTERNAS DE SACADA DE EDIFÍCIOS DE MÚLTIPLOS PAVIMENTOS, UMA DEMÃO. AF_05/2017</v>
          </cell>
          <cell r="C10355" t="str">
            <v>M2</v>
          </cell>
          <cell r="D10355">
            <v>19.64</v>
          </cell>
        </row>
        <row r="10356">
          <cell r="A10356">
            <v>96130</v>
          </cell>
          <cell r="B10356" t="str">
            <v>APLICAÇÃO MANUAL DE MASSA ACRÍLICA EM PAREDES EXTERNAS DE CASAS, UMA DEMÃO. AF_05/2017</v>
          </cell>
          <cell r="C10356" t="str">
            <v>M2</v>
          </cell>
          <cell r="D10356">
            <v>13.03</v>
          </cell>
        </row>
        <row r="10357">
          <cell r="A10357">
            <v>96131</v>
          </cell>
          <cell r="B10357" t="str">
            <v>APLICAÇÃO MANUAL DE MASSA ACRÍLICA EM PANOS DE FACHADA COM PRESENÇA DE VÃOS, DE EDIFÍCIOS DE MÚLTIPLOS PAVIMENTOS, DUAS DEMÃOS. AF_05/2017</v>
          </cell>
          <cell r="C10357" t="str">
            <v>M2</v>
          </cell>
          <cell r="D10357">
            <v>16.809999999999999</v>
          </cell>
        </row>
        <row r="10358">
          <cell r="A10358">
            <v>96132</v>
          </cell>
          <cell r="B10358" t="str">
            <v>APLICAÇÃO MANUAL DE MASSA ACRÍLICA EM PANOS DE FACHADA SEM PRESENÇA DE VÃOS, DE EDIFÍCIOS DE MÚLTIPLOS PAVIMENTOS, DUAS DEMÃOS. AF_05/2017</v>
          </cell>
          <cell r="C10358" t="str">
            <v>M2</v>
          </cell>
          <cell r="D10358">
            <v>13.07</v>
          </cell>
        </row>
        <row r="10359">
          <cell r="A10359">
            <v>96133</v>
          </cell>
          <cell r="B10359" t="str">
            <v>APLICAÇÃO MANUAL DE MASSA ACRÍLICA EM SUPERFÍCIES EXTERNAS DE SACADA DE EDIFÍCIOS DE MÚLTIPLOS PAVIMENTOS, DUAS DEMÃOS. AF_05/2017</v>
          </cell>
          <cell r="C10359" t="str">
            <v>M2</v>
          </cell>
          <cell r="D10359">
            <v>24.38</v>
          </cell>
        </row>
        <row r="10360">
          <cell r="A10360">
            <v>96134</v>
          </cell>
          <cell r="B10360" t="str">
            <v>APLICAÇÃO MANUAL DE MASSA ACRÍLICA EM SUPERFÍCIES INTERNAS DE SACADA DE EDIFÍCIOS DE MÚLTIPLOS PAVIMENTOS, DUAS DEMÃOS. AF_05/2017</v>
          </cell>
          <cell r="C10360" t="str">
            <v>M2</v>
          </cell>
          <cell r="D10360">
            <v>26.79</v>
          </cell>
        </row>
        <row r="10361">
          <cell r="A10361">
            <v>96135</v>
          </cell>
          <cell r="B10361" t="str">
            <v>APLICAÇÃO MANUAL DE MASSA ACRÍLICA EM PAREDES EXTERNAS DE CASAS, DUAS DEMÃOS. AF_05/2017</v>
          </cell>
          <cell r="C10361" t="str">
            <v>M2</v>
          </cell>
          <cell r="D10361">
            <v>18</v>
          </cell>
        </row>
        <row r="10362">
          <cell r="A10362">
            <v>96155</v>
          </cell>
          <cell r="B10362" t="str">
            <v>TRATOR DE PNEUS COM POTÊNCIA DE 85 CV, TRAÇÃO 4X4, COM VASSOURA MECÂNICA ACOPLADA - CHI DIURNO. AF_02/2017</v>
          </cell>
          <cell r="C10362" t="str">
            <v>CHI</v>
          </cell>
          <cell r="D10362">
            <v>26.77</v>
          </cell>
        </row>
        <row r="10363">
          <cell r="A10363">
            <v>96156</v>
          </cell>
          <cell r="B10363" t="str">
            <v>MINICARREGADEIRA SOBRE RODAS POTENCIA 47HP CAPACIDADE OPERACAO 646 KG, COM VASSOURA MECÂNICA ACOPLADA - CHI DIURNO. AF_03/2017</v>
          </cell>
          <cell r="C10363" t="str">
            <v>CHI</v>
          </cell>
          <cell r="D10363">
            <v>31.92</v>
          </cell>
        </row>
        <row r="10364">
          <cell r="A10364">
            <v>96157</v>
          </cell>
          <cell r="B10364" t="str">
            <v>TRATOR DE PNEUS COM POTÊNCIA DE 85 CV, TRAÇÃO 4X4, COM VASSOURA MECÂNICA ACOPLADA - CHP DIURNO. AF_03/2017</v>
          </cell>
          <cell r="C10364" t="str">
            <v>CHP</v>
          </cell>
          <cell r="D10364">
            <v>77.3</v>
          </cell>
        </row>
        <row r="10365">
          <cell r="A10365">
            <v>96158</v>
          </cell>
          <cell r="B10365" t="str">
            <v>MINICARREGADEIRA SOBRE RODAS POTENCIA 47HP CAPACIDADE OPERACAO 646 KG, COM VASSOURA MECÂNICA ACOPLADA - CHP DIURNO. AF_03/2017</v>
          </cell>
          <cell r="C10365" t="str">
            <v>CHP</v>
          </cell>
          <cell r="D10365">
            <v>71.569999999999993</v>
          </cell>
        </row>
        <row r="10366">
          <cell r="A10366">
            <v>96159</v>
          </cell>
          <cell r="B10366" t="str">
            <v>MÁQUINA DEMARCADORA DE FAIXA DE TRÁFEGO À FRIO, AUTOPROPELIDA, POTÊNCIA 38 HP - CHI DIURNO. AF_07/2016</v>
          </cell>
          <cell r="C10366" t="str">
            <v>CHI</v>
          </cell>
          <cell r="D10366">
            <v>39.869999999999997</v>
          </cell>
        </row>
        <row r="10367">
          <cell r="A10367">
            <v>96160</v>
          </cell>
          <cell r="B10367" t="str">
            <v>ESTACA RAIZ, DIÂMETRO DE 20 CM, COMPRIMENTO DE ATÉ 10 M, SEM PRESENÇA DE ROCHA. AF_04/2017</v>
          </cell>
          <cell r="C10367" t="str">
            <v>M</v>
          </cell>
          <cell r="D10367">
            <v>160.66999999999999</v>
          </cell>
        </row>
        <row r="10368">
          <cell r="A10368">
            <v>96161</v>
          </cell>
          <cell r="B10368" t="str">
            <v>ESTACA RAIZ, DIÂMETRO DE 31 CM, COMPRIMENTO DE ATÉ 10 M, SEM PRESENÇA DE ROCHA. AF_05/2017</v>
          </cell>
          <cell r="C10368" t="str">
            <v>M</v>
          </cell>
          <cell r="D10368">
            <v>240.46</v>
          </cell>
        </row>
        <row r="10369">
          <cell r="A10369">
            <v>96162</v>
          </cell>
          <cell r="B10369" t="str">
            <v>ESTACA RAIZ, DIÂMETRO DE 40 CM, COMPRIMENTO DE ATÉ 10 M, SEM PRESENÇA DE ROCHA. AF_05/2017</v>
          </cell>
          <cell r="C10369" t="str">
            <v>M</v>
          </cell>
          <cell r="D10369">
            <v>316.58</v>
          </cell>
        </row>
        <row r="10370">
          <cell r="A10370">
            <v>96163</v>
          </cell>
          <cell r="B10370" t="str">
            <v>ESTACA RAIZ, DIÂMETRO DE 45 CM, COMPRIMENTO DE ATÉ 10 M, SEM PRESENÇA DE ROCHA. AF_05/2017</v>
          </cell>
          <cell r="C10370" t="str">
            <v>M</v>
          </cell>
          <cell r="D10370">
            <v>362.17</v>
          </cell>
        </row>
        <row r="10371">
          <cell r="A10371">
            <v>96164</v>
          </cell>
          <cell r="B10371" t="str">
            <v>ESTACA RAIZ, DIÂMETRO DE 20 CM, COMPRIMENTO DE 11 A 20 M, SEM PRESENÇA DE ROCHA. AF_05/2017</v>
          </cell>
          <cell r="C10371" t="str">
            <v>M</v>
          </cell>
          <cell r="D10371">
            <v>145.31</v>
          </cell>
        </row>
        <row r="10372">
          <cell r="A10372">
            <v>96165</v>
          </cell>
          <cell r="B10372" t="str">
            <v>ESTACA RAIZ, DIÂMETRO DE 31 CM, COMPRIMENTO DE 11 A 20 M, SEM PRESENÇA DE ROCHA. AF_05/2017</v>
          </cell>
          <cell r="C10372" t="str">
            <v>M</v>
          </cell>
          <cell r="D10372">
            <v>219.45</v>
          </cell>
        </row>
        <row r="10373">
          <cell r="A10373">
            <v>96166</v>
          </cell>
          <cell r="B10373" t="str">
            <v>ESTACA RAIZ, DIÂMETRO DE 40 CM, COMPRIMENTO DE 11 A 20 M, SEM PRESENÇA DE ROCHA. AF_05/2017</v>
          </cell>
          <cell r="C10373" t="str">
            <v>M</v>
          </cell>
          <cell r="D10373">
            <v>284.68</v>
          </cell>
        </row>
        <row r="10374">
          <cell r="A10374">
            <v>96167</v>
          </cell>
          <cell r="B10374" t="str">
            <v>ESTACA RAIZ, DIÂMETRO DE 45 CM, COMPRIMENTO DE 11 A 20 M, SEM PRESENÇA DE ROCHA. AF_05/2017</v>
          </cell>
          <cell r="C10374" t="str">
            <v>M</v>
          </cell>
          <cell r="D10374">
            <v>317.24</v>
          </cell>
        </row>
        <row r="10375">
          <cell r="A10375">
            <v>96168</v>
          </cell>
          <cell r="B10375" t="str">
            <v>ESTACA RAIZ, DIÂMETRO DE 20 CM, COMPRIMENTO DE 21 A 30 M, SEM PRESENÇA DE ROCHA. AF_05/2017</v>
          </cell>
          <cell r="C10375" t="str">
            <v>M</v>
          </cell>
          <cell r="D10375">
            <v>137.94999999999999</v>
          </cell>
        </row>
        <row r="10376">
          <cell r="A10376">
            <v>96169</v>
          </cell>
          <cell r="B10376" t="str">
            <v>ESTACA RAIZ, DIÂMETRO DE 31 CM, COMPRIMENTO DE 21 A 30 M, SEM PRESENÇA DE ROCHA. AF_05/2017</v>
          </cell>
          <cell r="C10376" t="str">
            <v>M</v>
          </cell>
          <cell r="D10376">
            <v>210.01</v>
          </cell>
        </row>
        <row r="10377">
          <cell r="A10377">
            <v>96170</v>
          </cell>
          <cell r="B10377" t="str">
            <v>ESTACA RAIZ, DIÂMETRO DE 40 CM, COMPRIMENTO DE 21 A 30 M, SEM PRESENÇA DE ROCHA. AF_05/2017</v>
          </cell>
          <cell r="C10377" t="str">
            <v>M</v>
          </cell>
          <cell r="D10377">
            <v>273.13</v>
          </cell>
        </row>
        <row r="10378">
          <cell r="A10378">
            <v>96171</v>
          </cell>
          <cell r="B10378" t="str">
            <v>ESTACA RAIZ, DIÂMETRO DE 45 CM, COMPRIMENTO DE 21 A 30 M, SEM PRESENÇA DE ROCHA. AF_05/2017</v>
          </cell>
          <cell r="C10378" t="str">
            <v>M</v>
          </cell>
          <cell r="D10378">
            <v>301.85000000000002</v>
          </cell>
        </row>
        <row r="10379">
          <cell r="A10379">
            <v>96172</v>
          </cell>
          <cell r="B10379" t="str">
            <v>ESTACA RAIZ, DIÂMETRO DE 20 CM, COMPRIMENTO DE ATÉ 10 M, COM PRESENÇA DE ROCHA. AF_05/2017</v>
          </cell>
          <cell r="C10379" t="str">
            <v>M</v>
          </cell>
          <cell r="D10379">
            <v>171.11</v>
          </cell>
        </row>
        <row r="10380">
          <cell r="A10380">
            <v>96173</v>
          </cell>
          <cell r="B10380" t="str">
            <v>ESTACA RAIZ, DIÂMETRO DE 31 CM, COMPRIMENTO DE ATÉ 10 M, COM PRESENÇA DE ROCHA. AF_05/2017</v>
          </cell>
          <cell r="C10380" t="str">
            <v>M</v>
          </cell>
          <cell r="D10380">
            <v>253.51</v>
          </cell>
        </row>
        <row r="10381">
          <cell r="A10381">
            <v>96174</v>
          </cell>
          <cell r="B10381" t="str">
            <v>ESTACA RAIZ, DIÂMETRO DE 40 CM, COMPRIMENTO DE ATÉ 10 M, COM PRESENÇA DE ROCHA. AF_05/2017</v>
          </cell>
          <cell r="C10381" t="str">
            <v>M</v>
          </cell>
          <cell r="D10381">
            <v>333.3</v>
          </cell>
        </row>
        <row r="10382">
          <cell r="A10382">
            <v>96175</v>
          </cell>
          <cell r="B10382" t="str">
            <v>ESTACA RAIZ, DIÂMETRO DE 45 CM, COMPRIMENTO DE ATÉ 10 M, COM PRESENÇA DE ROCHA. AF_05/2017</v>
          </cell>
          <cell r="C10382" t="str">
            <v>M</v>
          </cell>
          <cell r="D10382">
            <v>381.59</v>
          </cell>
        </row>
        <row r="10383">
          <cell r="A10383">
            <v>96176</v>
          </cell>
          <cell r="B10383" t="str">
            <v>ESTACA RAIZ, DIÂMETRO DE 20 CM, COMPRIMENTO DE 11 A 20 M, COM PRESENÇA DE ROCHA. AF_05/2017</v>
          </cell>
          <cell r="C10383" t="str">
            <v>M</v>
          </cell>
          <cell r="D10383">
            <v>152.24</v>
          </cell>
        </row>
        <row r="10384">
          <cell r="A10384">
            <v>96177</v>
          </cell>
          <cell r="B10384" t="str">
            <v>ESTACA RAIZ, DIÂMETRO DE 31 CM, COMPRIMENTO DE 11 A 20 M, COM PRESENÇA DE ROCHA. AF_05/2017</v>
          </cell>
          <cell r="C10384" t="str">
            <v>M</v>
          </cell>
          <cell r="D10384">
            <v>227.46</v>
          </cell>
        </row>
        <row r="10385">
          <cell r="A10385">
            <v>96178</v>
          </cell>
          <cell r="B10385" t="str">
            <v>ESTACA RAIZ, DIÂMETRO DE 40 CM, COMPRIMENTO DE 11 A 20 M, COM PRESENÇA DE ROCHA. AF_05/2017</v>
          </cell>
          <cell r="C10385" t="str">
            <v>M</v>
          </cell>
          <cell r="D10385">
            <v>294.13</v>
          </cell>
        </row>
        <row r="10386">
          <cell r="A10386">
            <v>96179</v>
          </cell>
          <cell r="B10386" t="str">
            <v>ESTACA RAIZ, DIÂMETRO DE 45 CM, COMPRIMENTO DE 11 A 20 M, COM PRESENÇA DE ROCHA. AF_05/2017</v>
          </cell>
          <cell r="C10386" t="str">
            <v>M</v>
          </cell>
          <cell r="D10386">
            <v>327.52</v>
          </cell>
        </row>
        <row r="10387">
          <cell r="A10387">
            <v>96180</v>
          </cell>
          <cell r="B10387" t="str">
            <v>ESTACA RAIZ, DIÂMETRO DE 20 CM, COMPRIMENTO DE 21 A 30 M, COM PRESENÇA DE ROCHA. AF_05/2017</v>
          </cell>
          <cell r="C10387" t="str">
            <v>M</v>
          </cell>
          <cell r="D10387">
            <v>143.06</v>
          </cell>
        </row>
        <row r="10388">
          <cell r="A10388">
            <v>96181</v>
          </cell>
          <cell r="B10388" t="str">
            <v>ESTACA RAIZ, DIÂMETRO DE 31 CM, COMPRIMENTO DE 21 A 30 M, COM PRESENÇA DE ROCHA. AF_05/2017</v>
          </cell>
          <cell r="C10388" t="str">
            <v>M</v>
          </cell>
          <cell r="D10388">
            <v>215.94</v>
          </cell>
        </row>
        <row r="10389">
          <cell r="A10389">
            <v>96182</v>
          </cell>
          <cell r="B10389" t="str">
            <v>ESTACA RAIZ, DIÂMETRO DE 40 CM, COMPRIMENTO DE 21 A 30 M, COM PRESENÇA DE ROCHA. AF_05/2017</v>
          </cell>
          <cell r="C10389" t="str">
            <v>M</v>
          </cell>
          <cell r="D10389">
            <v>278.85000000000002</v>
          </cell>
        </row>
        <row r="10390">
          <cell r="A10390">
            <v>96183</v>
          </cell>
          <cell r="B10390" t="str">
            <v>ESTACA RAIZ, DIÂMETRO DE 45 CM, COMPRIMENTO DE 21 A 30 M, COM PRESENÇA DE ROCHA. AF_05/2017</v>
          </cell>
          <cell r="C10390" t="str">
            <v>M</v>
          </cell>
          <cell r="D10390">
            <v>308.81</v>
          </cell>
        </row>
        <row r="10391">
          <cell r="A10391">
            <v>96241</v>
          </cell>
          <cell r="B10391" t="str">
            <v>MINIESCAVADEIRA SOBRE ESTEIRAS, POTENCIA LIQUIDA DE *30* HP, PESO OPERACIONAL DE *3.500* KG - DEPRECIACAO. AF_04/2017</v>
          </cell>
          <cell r="C10391" t="str">
            <v>H</v>
          </cell>
          <cell r="D10391">
            <v>11.47</v>
          </cell>
        </row>
        <row r="10392">
          <cell r="A10392">
            <v>96242</v>
          </cell>
          <cell r="B10392" t="str">
            <v>MINIESCAVADEIRA SOBRE ESTEIRAS, POTENCIA LIQUIDA DE *30* HP, PESO OPERACIONAL DE *3.500* KG - JUROS. AF_04/2017</v>
          </cell>
          <cell r="C10392" t="str">
            <v>H</v>
          </cell>
          <cell r="D10392">
            <v>2.95</v>
          </cell>
        </row>
        <row r="10393">
          <cell r="A10393">
            <v>96243</v>
          </cell>
          <cell r="B10393" t="str">
            <v>MINIESCAVADEIRA SOBRE ESTEIRAS, POTENCIA LIQUIDA DE *30* HP, PESO OPERACIONAL DE *3.500* KG - MANUTENCAO. AF_04/2017</v>
          </cell>
          <cell r="C10393" t="str">
            <v>H</v>
          </cell>
          <cell r="D10393">
            <v>14.34</v>
          </cell>
        </row>
        <row r="10394">
          <cell r="A10394">
            <v>96244</v>
          </cell>
          <cell r="B10394" t="str">
            <v>MINIESCAVADEIRA SOBRE ESTEIRAS, POTENCIA LIQUIDA DE *30* HP, PESO OPERACIONAL DE *3.500* KG - MATERIAIS NA OPERACAO. AF_04/2017</v>
          </cell>
          <cell r="C10394" t="str">
            <v>H</v>
          </cell>
          <cell r="D10394">
            <v>14.66</v>
          </cell>
        </row>
        <row r="10395">
          <cell r="A10395">
            <v>96245</v>
          </cell>
          <cell r="B10395" t="str">
            <v>MINIESCAVADEIRA SOBRE ESTEIRAS, POTENCIA LIQUIDA DE *30* HP, PESO OPERACIONAL DE *3.500* KG - CHP DIURNO. AF_04/2017</v>
          </cell>
          <cell r="C10395" t="str">
            <v>CHP</v>
          </cell>
          <cell r="D10395">
            <v>60.24</v>
          </cell>
        </row>
        <row r="10396">
          <cell r="A10396">
            <v>96246</v>
          </cell>
          <cell r="B10396" t="str">
            <v>MINIESCAVADEIRA SOBRE ESTEIRAS, POTENCIA LIQUIDA DE *30* HP, PESO OPERACIONAL DE *3.500* KG - CHI DIURNO. AF_04/2017</v>
          </cell>
          <cell r="C10396" t="str">
            <v>CHI</v>
          </cell>
          <cell r="D10396">
            <v>31.24</v>
          </cell>
        </row>
        <row r="10397">
          <cell r="A10397">
            <v>96252</v>
          </cell>
          <cell r="B10397" t="str">
            <v>FABRICAÇÃO DE FÔRMA PARA PILARES CIRCULARES, EM CHAPA DE MADEIRA COMPENSADA RESINADA. AF_06/2017</v>
          </cell>
          <cell r="C10397" t="str">
            <v>M2</v>
          </cell>
          <cell r="D10397">
            <v>121.4</v>
          </cell>
        </row>
        <row r="10398">
          <cell r="A10398">
            <v>96257</v>
          </cell>
          <cell r="B10398" t="str">
            <v>MONTAGEM E DESMONTAGEM DE FÔRMA DE PILARES CIRCULARES, COM ÁREA MÉDIA DAS SEÇÕES MENOR OU IGUAL A 0,28 M², PÉ-DIREITO SIMPLES, EM MADEIRA, 2 UTILIZAÇÕES. AF_06/2017</v>
          </cell>
          <cell r="C10398" t="str">
            <v>M2</v>
          </cell>
          <cell r="D10398">
            <v>109.31</v>
          </cell>
        </row>
        <row r="10399">
          <cell r="A10399">
            <v>96258</v>
          </cell>
          <cell r="B10399" t="str">
            <v>MONTAGEM E DESMONTAGEM DE FÔRMA DE PILARES CIRCULARES, COM ÁREA MÉDIA DAS SEÇÕES MAIOR QUE 0,28 M², PÉ-DIREITO SIMPLES, EM MADEIRA, 2 UTILIZAÇÕES. AF_06/2017</v>
          </cell>
          <cell r="C10399" t="str">
            <v>M2</v>
          </cell>
          <cell r="D10399">
            <v>101.47</v>
          </cell>
        </row>
        <row r="10400">
          <cell r="A10400">
            <v>96259</v>
          </cell>
          <cell r="B10400" t="str">
            <v>MONTAGEM E DESMONTAGEM DE FÔRMA DE PILARES CIRCULARES, COM ÁREA MÉDIA DAS SEÇÕES MENOR OU IGUAL A 0,28 M², PÉ-DIREITO DUPLO, EM MADEIRA, 2 UTILIZAÇÕES. AF_06/2017</v>
          </cell>
          <cell r="C10400" t="str">
            <v>M2</v>
          </cell>
          <cell r="D10400">
            <v>124.43</v>
          </cell>
        </row>
        <row r="10401">
          <cell r="A10401">
            <v>96298</v>
          </cell>
          <cell r="B10401" t="str">
            <v>PERFURATRIZ ROTATIVA SOBRE ESTEIRA, TORQUE MAXIMO 2500 KGM, POTENCIA 110 HP, MOTOR DIESEL - DEPRECIAÇÃO. AF_05/2017</v>
          </cell>
          <cell r="C10401" t="str">
            <v>H</v>
          </cell>
          <cell r="D10401">
            <v>35.82</v>
          </cell>
        </row>
        <row r="10402">
          <cell r="A10402">
            <v>96299</v>
          </cell>
          <cell r="B10402" t="str">
            <v>PERFURATRIZ ROTATIVA SOBRE ESTEIRA, TORQUE MAXIMO 2500 KGM, POTENCIA 110 HP, MOTOR DIESEL - JUROS. AF_05/2017</v>
          </cell>
          <cell r="C10402" t="str">
            <v>H</v>
          </cell>
          <cell r="D10402">
            <v>9.4</v>
          </cell>
        </row>
        <row r="10403">
          <cell r="A10403">
            <v>96300</v>
          </cell>
          <cell r="B10403" t="str">
            <v>PERFURATRIZ ROTATIVA SOBRE ESTEIRA, TORQUE MAXIMO 2500 KGM, POTENCIA 110 HP, MOTOR DIESEL - MANUTENÇÃO. AF_05/2017</v>
          </cell>
          <cell r="C10403" t="str">
            <v>H</v>
          </cell>
          <cell r="D10403">
            <v>44.82</v>
          </cell>
        </row>
        <row r="10404">
          <cell r="A10404">
            <v>96301</v>
          </cell>
          <cell r="B10404" t="str">
            <v>PERFURATRIZ ROTATIVA SOBRE ESTEIRA, TORQUE MAXIMO 2500 KGM, POTENCIA 110 HP, MOTOR DIESEL - MATERIAIS NA OPERAÇÃO. AF_05/2017</v>
          </cell>
          <cell r="C10404" t="str">
            <v>H</v>
          </cell>
          <cell r="D10404">
            <v>53.76</v>
          </cell>
        </row>
        <row r="10405">
          <cell r="A10405">
            <v>96302</v>
          </cell>
          <cell r="B10405" t="str">
            <v>PERFURATRIZ ROTATIVA SOBRE ESTEIRA, TORQUE MAXIMO 2500 KGM, POTENCIA 110 HP, MOTOR DIESEL - CHI DIURNO. AF_05/2017</v>
          </cell>
          <cell r="C10405" t="str">
            <v>CHI</v>
          </cell>
          <cell r="D10405">
            <v>59.96</v>
          </cell>
        </row>
        <row r="10406">
          <cell r="A10406">
            <v>96303</v>
          </cell>
          <cell r="B10406" t="str">
            <v>PERFURATRIZ ROTATIVA SOBRE ESTEIRA, TORQUE MAXIMO 2500 KGM, POTENCIA 110 HP, MOTOR DIESEL- CHP DIURNO. AF_05/2017</v>
          </cell>
          <cell r="C10406" t="str">
            <v>CHP</v>
          </cell>
          <cell r="D10406">
            <v>158.54</v>
          </cell>
        </row>
        <row r="10407">
          <cell r="A10407">
            <v>96304</v>
          </cell>
          <cell r="B10407" t="str">
            <v>COMPRESSOR DE AR, VAZAO DE 10 PCM, RESERVATORIO 100 L, PRESSAO DE TRABALHO ENTRE 6,9 E 9,7 BAR,  POTENCIA 2 HP, TENSAO 110/220 V - DEPRECIAÇÃO. AF_05/2017</v>
          </cell>
          <cell r="C10407" t="str">
            <v>H</v>
          </cell>
          <cell r="D10407">
            <v>0.09</v>
          </cell>
        </row>
        <row r="10408">
          <cell r="A10408">
            <v>96305</v>
          </cell>
          <cell r="B10408" t="str">
            <v>COMPRESSOR DE AR, VAZAO DE 10 PCM, RESERVATORIO 100 L, PRESSAO DE TRABALHO ENTRE 6,9 E 9,7 BAR,  POTENCIA 2 HP, TENSAO 110/220 V - JUROS. AF_05/2017</v>
          </cell>
          <cell r="C10408" t="str">
            <v>H</v>
          </cell>
          <cell r="D10408">
            <v>0.02</v>
          </cell>
        </row>
        <row r="10409">
          <cell r="A10409">
            <v>96306</v>
          </cell>
          <cell r="B10409" t="str">
            <v>COMPRESSOR DE AR, VAZAO DE 10 PCM, RESERVATORIO 100 L, PRESSAO DE TRABALHO ENTRE 6,9 E 9,7 BAR,  POTENCIA 2 HP, TENSAO 110/220 V - MANUTENÇÃO. AF_05/2017</v>
          </cell>
          <cell r="C10409" t="str">
            <v>H</v>
          </cell>
          <cell r="D10409">
            <v>0.11</v>
          </cell>
        </row>
        <row r="10410">
          <cell r="A10410">
            <v>96307</v>
          </cell>
          <cell r="B10410" t="str">
            <v>COMPRESSOR DE AR, VAZAO DE 10 PCM, RESERVATORIO 100 L, PRESSAO DE TRABALHO ENTRE 6,9 E 9,7 BAR, POTENCIA 2 HP, TENSAO 110/220 V - MATERIAIS NA OPERAÇÃO. AF_05/2017</v>
          </cell>
          <cell r="C10410" t="str">
            <v>H</v>
          </cell>
          <cell r="D10410">
            <v>0.78</v>
          </cell>
        </row>
        <row r="10411">
          <cell r="A10411">
            <v>96308</v>
          </cell>
          <cell r="B10411" t="str">
            <v>COMPRESSOR DE AR, VAZAO DE 10 PCM, RESERVATORIO 100 L, PRESSAO DE TRABALHO ENTRE 6,9 E 9,7 BAR  POTENCIA 2 HP, TENSAO 110/220 V  CHI DIURNO. AF_05/2017</v>
          </cell>
          <cell r="C10411" t="str">
            <v>CHI</v>
          </cell>
          <cell r="D10411">
            <v>0.11</v>
          </cell>
        </row>
        <row r="10412">
          <cell r="A10412">
            <v>96309</v>
          </cell>
          <cell r="B10412" t="str">
            <v>COMPRESSOR DE AR, VAZAO DE 10 PCM, RESERVATORIO 100 L, PRESSAO DE TRABALHO ENTRE 6,9 E 9,7 BAR, POTENCIA 2 HP, TENSAO 110/220 V - CHP DIURNO. AF_05/2017</v>
          </cell>
          <cell r="C10412" t="str">
            <v>CHP</v>
          </cell>
          <cell r="D10412">
            <v>1</v>
          </cell>
        </row>
        <row r="10413">
          <cell r="A10413">
            <v>96358</v>
          </cell>
          <cell r="B10413" t="str">
            <v>PAREDE COM PLACAS DE GESSO ACARTONADO (DRYWALL), PARA USO INTERNO, COM DUAS FACES SIMPLES E ESTRUTURA METÁLICA COM GUIAS SIMPLES, SEM VÃOS. AF_06/2017_P</v>
          </cell>
          <cell r="C10413" t="str">
            <v>M2</v>
          </cell>
          <cell r="D10413">
            <v>63.4</v>
          </cell>
        </row>
        <row r="10414">
          <cell r="A10414">
            <v>96359</v>
          </cell>
          <cell r="B10414" t="str">
            <v>PAREDE COM PLACAS DE GESSO ACARTONADO (DRYWALL), PARA USO INTERNO, COM DUAS FACES SIMPLES E ESTRUTURA METÁLICA COM GUIAS SIMPLES, COM VÃOS AF_06/2017_P</v>
          </cell>
          <cell r="C10414" t="str">
            <v>M2</v>
          </cell>
          <cell r="D10414">
            <v>70.34</v>
          </cell>
        </row>
        <row r="10415">
          <cell r="A10415">
            <v>96360</v>
          </cell>
          <cell r="B10415" t="str">
            <v>PAREDE COM PLACAS DE GESSO ACARTONADO (DRYWALL), PARA USO INTERNO, COM DUAS FACES SIMPLES E ESTRUTURA METÁLICA COM GUIAS DUPLAS, SEM VÃOS. AF_06/2017_P</v>
          </cell>
          <cell r="C10415" t="str">
            <v>M2</v>
          </cell>
          <cell r="D10415">
            <v>82.24</v>
          </cell>
        </row>
        <row r="10416">
          <cell r="A10416">
            <v>96361</v>
          </cell>
          <cell r="B10416" t="str">
            <v>PAREDE COM PLACAS DE GESSO ACARTONADO (DRYWALL), PARA USO INTERNO, COM DUAS FACES SIMPLES E ESTRUTURA METÁLICA COM GUIAS DUPLAS, COM VÃOS. AF_06/2017_P</v>
          </cell>
          <cell r="C10416" t="str">
            <v>M2</v>
          </cell>
          <cell r="D10416">
            <v>95.84</v>
          </cell>
        </row>
        <row r="10417">
          <cell r="A10417">
            <v>96362</v>
          </cell>
          <cell r="B10417" t="str">
            <v>PAREDE COM PLACAS DE GESSO ACARTONADO (DRYWALL), PARA USO INTERNO, COM UMA FACE SIMPLES E OUTRA FACE DUPLA E ESTRUTURA METÁLICA COM GUIAS SIMPLES, SEM VÃOS. AF_06/2017_P</v>
          </cell>
          <cell r="C10417" t="str">
            <v>M2</v>
          </cell>
          <cell r="D10417">
            <v>82.83</v>
          </cell>
        </row>
        <row r="10418">
          <cell r="A10418">
            <v>96363</v>
          </cell>
          <cell r="B10418" t="str">
            <v>PAREDE COM PLACAS DE GESSO ACARTONADO (DRYWALL), PARA USO INTERNO, COM UMA FACE SIMPLES E OUTRA FACE DUPLA E ESTRUTURA METÁLICA COM GUIAS SIMPLES, COM VÃOS. AF_06/2017_P</v>
          </cell>
          <cell r="C10418" t="str">
            <v>M2</v>
          </cell>
          <cell r="D10418">
            <v>89.98</v>
          </cell>
        </row>
        <row r="10419">
          <cell r="A10419">
            <v>96364</v>
          </cell>
          <cell r="B10419" t="str">
            <v>PAREDE COM PLACAS DE GESSO ACARTONADO (DRYWALL), PARA USO INTERNO COM UMA FACE SIMPLES E OUTRA FACE DUPLA E ESTRUTURA METÁLICA COM GUIAS DUPLAS, SEM VÃOS. AF_06/2017_P</v>
          </cell>
          <cell r="C10419" t="str">
            <v>M2</v>
          </cell>
          <cell r="D10419">
            <v>101.67</v>
          </cell>
        </row>
        <row r="10420">
          <cell r="A10420">
            <v>96365</v>
          </cell>
          <cell r="B10420" t="str">
            <v>PAREDE COM PLACAS DE GESSO ACARTONADO (DRYWALL), PARA USO INTERNO, COM UMA FACE SIMPLES E OUTRA FACE DUPLA E   ESTRUTURA METÁLICA COM GUIAS DUPLAS, COM VÃOS. AF_06/2017_P</v>
          </cell>
          <cell r="C10420" t="str">
            <v>M2</v>
          </cell>
          <cell r="D10420">
            <v>115.47</v>
          </cell>
        </row>
        <row r="10421">
          <cell r="A10421">
            <v>96366</v>
          </cell>
          <cell r="B10421" t="str">
            <v>PAREDE COM PLACAS DE GESSO ACARTONADO (DRYWALL), PARA USO INTERNO, COM DUAS FACES DUPLAS E ESTRUTURA METÁLICA COM GUIAS SIMPLES, SEM VÃOS. AF_06/2017_P</v>
          </cell>
          <cell r="C10421" t="str">
            <v>M2</v>
          </cell>
          <cell r="D10421">
            <v>102.25</v>
          </cell>
        </row>
        <row r="10422">
          <cell r="A10422">
            <v>96367</v>
          </cell>
          <cell r="B10422" t="str">
            <v>PAREDE COM PLACAS DE GESSO ACARTONADO (DRYWALL), PARA USO INTERNO, COM DUAS FACES DUPLAS E ESTRUTURA METÁLICA COM GUIAS SIMPLES, COM VÃOS. AF_06/2017_P</v>
          </cell>
          <cell r="C10422" t="str">
            <v>M2</v>
          </cell>
          <cell r="D10422">
            <v>109.6</v>
          </cell>
        </row>
        <row r="10423">
          <cell r="A10423">
            <v>96368</v>
          </cell>
          <cell r="B10423" t="str">
            <v>PAREDE COM PLACAS DE GESSO ACARTONADO (DRYWALL), PARA USO INTERNO COM DUAS FACES DUPLAS E ESTRUTURA METÁLICA COM GUIAS DUPLAS, SEM VÃOS. AF_06/2017</v>
          </cell>
          <cell r="C10423" t="str">
            <v>M2</v>
          </cell>
          <cell r="D10423">
            <v>121.09</v>
          </cell>
        </row>
        <row r="10424">
          <cell r="A10424">
            <v>96369</v>
          </cell>
          <cell r="B10424" t="str">
            <v>PAREDE COM PLACAS DE GESSO ACARTONADO (DRYWALL), PARA USO INTERNO, COM DUAS FACES DUPLAS E ESTRUTURA METÁLICA COM GUIAS DUPLAS, COM VÃOS. AF_06/2017_P</v>
          </cell>
          <cell r="C10424" t="str">
            <v>M2</v>
          </cell>
          <cell r="D10424">
            <v>135.1</v>
          </cell>
        </row>
        <row r="10425">
          <cell r="A10425">
            <v>96370</v>
          </cell>
          <cell r="B10425" t="str">
            <v>PAREDE COM PLACAS DE GESSO ACARTONADO (DRYWALL), PARA USO INTERNO, COM UMA FACE SIMPLES E ESTRUTURA METÁLICA COM GUIAS SIMPLES, SEM VÃOS. AF_06/2017_P</v>
          </cell>
          <cell r="C10425" t="str">
            <v>M2</v>
          </cell>
          <cell r="D10425">
            <v>41.41</v>
          </cell>
        </row>
        <row r="10426">
          <cell r="A10426">
            <v>96371</v>
          </cell>
          <cell r="B10426" t="str">
            <v>PAREDE COM PLACAS DE GESSO ACARTONADO (DRYWALL), PARA USO INTERNO, COM UMA FACE SIMPLES E ESTRUTURA METÁLICA COM GUIAS SIMPLES, COM VÃOS. AF_06/2017_P</v>
          </cell>
          <cell r="C10426" t="str">
            <v>M2</v>
          </cell>
          <cell r="D10426">
            <v>48.25</v>
          </cell>
        </row>
        <row r="10427">
          <cell r="A10427">
            <v>96372</v>
          </cell>
          <cell r="B10427" t="str">
            <v>INSTALAÇÃO DE ISOLAMENTO COM LÃ DE ROCHA EM PAREDES DRYWALL. AF_06/2017</v>
          </cell>
          <cell r="C10427" t="str">
            <v>M2</v>
          </cell>
          <cell r="D10427">
            <v>43.29</v>
          </cell>
        </row>
        <row r="10428">
          <cell r="A10428">
            <v>96373</v>
          </cell>
          <cell r="B10428" t="str">
            <v>INSTALAÇÃO DE REFORÇO METÁLICO EM PAREDE DRYWALL. AF_06/2017</v>
          </cell>
          <cell r="C10428" t="str">
            <v>M</v>
          </cell>
          <cell r="D10428">
            <v>6.35</v>
          </cell>
        </row>
        <row r="10429">
          <cell r="A10429">
            <v>96374</v>
          </cell>
          <cell r="B10429" t="str">
            <v>INSTALAÇÃO DE REFORÇO DE MADEIRA EM PAREDE DRYWALL. AF_06/2017</v>
          </cell>
          <cell r="C10429" t="str">
            <v>M</v>
          </cell>
          <cell r="D10429">
            <v>9.9</v>
          </cell>
        </row>
        <row r="10430">
          <cell r="A10430">
            <v>96385</v>
          </cell>
          <cell r="B10430" t="str">
            <v>EXECUÇÃO E COMPACTAÇÃO DE ATERRO COM SOLO PREDOMINANTEMENTE ARGILOSO - EXCLUSIVE ESCAVAÇÃO, CARGA E TRANSPORTE E SOLO. AF_09/2017</v>
          </cell>
          <cell r="C10430" t="str">
            <v>M3</v>
          </cell>
          <cell r="D10430">
            <v>4.9800000000000004</v>
          </cell>
        </row>
        <row r="10431">
          <cell r="A10431">
            <v>96386</v>
          </cell>
          <cell r="B10431" t="str">
            <v>EXECUÇÃO E COMPACTAÇÃO DE ATERRO COM SOLO PREDOMINANTEMENTE ARENOSO - EXCLUSIVE ESCAVAÇÃO, CARGA E TRANSPORTE E SOLO. AF_09/2017</v>
          </cell>
          <cell r="C10431" t="str">
            <v>M3</v>
          </cell>
          <cell r="D10431">
            <v>4.8</v>
          </cell>
        </row>
        <row r="10432">
          <cell r="A10432">
            <v>96387</v>
          </cell>
          <cell r="B10432" t="str">
            <v>EXECUÇÃO E COMPACTAÇÃO DE BASE E OU SUB BASE COM SOLO ESTABILIZADO GRANULOMETRICAMENTE - EXCLUSIVE ESCAVAÇÃO, CARGA E TRANSPORTE E SOLO. AF_09/2017</v>
          </cell>
          <cell r="C10432" t="str">
            <v>M3</v>
          </cell>
          <cell r="D10432">
            <v>6.22</v>
          </cell>
        </row>
        <row r="10433">
          <cell r="A10433">
            <v>96388</v>
          </cell>
          <cell r="B10433" t="str">
            <v>EXECUÇÃO E COMPACTAÇÃO DE BASE E OU SUB BASE COM SOLO PREDOMINANTEMENTE ARENOSO - EXCLUSIVE ESCAVAÇÃO, CARGA E TRANSPORTE E SOLO. AF_09/2017</v>
          </cell>
          <cell r="C10433" t="str">
            <v>M3</v>
          </cell>
          <cell r="D10433">
            <v>5.97</v>
          </cell>
        </row>
        <row r="10434">
          <cell r="A10434">
            <v>96389</v>
          </cell>
          <cell r="B10434" t="str">
            <v>EXECUÇÃO E COMPACTAÇÃO DE BASE E OU SUB BASE COM SOLO MELHORADO COM CIMENTO (TEOR DE 2%) - EXCLUSIVE ESCAVAÇÃO, CARGA E TRANSPORTE E SOLO. AF_09/2017</v>
          </cell>
          <cell r="C10434" t="str">
            <v>M3</v>
          </cell>
          <cell r="D10434">
            <v>30.84</v>
          </cell>
        </row>
        <row r="10435">
          <cell r="A10435">
            <v>96390</v>
          </cell>
          <cell r="B10435" t="str">
            <v>EXECUÇÃO E COMPACTAÇÃO DE BASE E OU SUB BASE COM SOLO MELHORADO COM CIMENTO (TEOR DE 4%) - EXCLUSIVE ESCAVAÇÃO, CARGA E TRANSPORTE E SOLO. AF_09/2017</v>
          </cell>
          <cell r="C10435" t="str">
            <v>M3</v>
          </cell>
          <cell r="D10435">
            <v>52.46</v>
          </cell>
        </row>
        <row r="10436">
          <cell r="A10436">
            <v>96391</v>
          </cell>
          <cell r="B10436" t="str">
            <v>EXECUÇÃO E COMPACTAÇÃO DE BASE E OU SUB BASE COM SOLO CIMENTO (TEOR DE CIMENTO IGUAL A 6%) - EXCLUSIVE ESCAVAÇÃO, CARGA E TRANSPORTE E SOLO. AF_09/2017</v>
          </cell>
          <cell r="C10436" t="str">
            <v>M3</v>
          </cell>
          <cell r="D10436">
            <v>73.680000000000007</v>
          </cell>
        </row>
        <row r="10437">
          <cell r="A10437">
            <v>96392</v>
          </cell>
          <cell r="B10437" t="str">
            <v>EXECUÇÃO E COMPACTAÇÃO DE BASE E OU SUB BASE COM SOLO CIMENTO (TEOR DE CIMENTO IGUAL A 8%) - EXCLUSIVE ESCAVAÇÃO, CARGA E TRANSPORTE E SOLO. AF_09/2017</v>
          </cell>
          <cell r="C10437" t="str">
            <v>M3</v>
          </cell>
          <cell r="D10437">
            <v>98.81</v>
          </cell>
        </row>
        <row r="10438">
          <cell r="A10438">
            <v>96393</v>
          </cell>
          <cell r="B10438" t="str">
            <v>USINAGEM DE BRITA GRADUADA SIMPLES, UTILIZANDO BRITA COMERCIAL COM USINA 300 T/H. AF_06/2017</v>
          </cell>
          <cell r="C10438" t="str">
            <v>M3</v>
          </cell>
          <cell r="D10438">
            <v>83.3</v>
          </cell>
        </row>
        <row r="10439">
          <cell r="A10439">
            <v>96394</v>
          </cell>
          <cell r="B10439" t="str">
            <v>USINAGEM DE BRITA GRADUADA TRATADA COM CIMENTO, UTILIZANDO BRITA COMERCIAL COM USINA 300 T/H. AF_06/2017</v>
          </cell>
          <cell r="C10439" t="str">
            <v>M3</v>
          </cell>
          <cell r="D10439">
            <v>122.35</v>
          </cell>
        </row>
        <row r="10440">
          <cell r="A10440">
            <v>96395</v>
          </cell>
          <cell r="B10440" t="str">
            <v>USINAGEM DE CONCRETO PARA COMPACTAÇÃO COM ROLO, UTILIZANDO BRITA COMERCIAL. AF_06/2017</v>
          </cell>
          <cell r="C10440" t="str">
            <v>M3</v>
          </cell>
          <cell r="D10440">
            <v>138.35</v>
          </cell>
        </row>
        <row r="10441">
          <cell r="A10441">
            <v>96396</v>
          </cell>
          <cell r="B10441" t="str">
            <v>EXECUÇÃO E COMPACTAÇÃO DE BASE E OU SUB BASE COM BRITA GRADUADA SIMPLES - EXCLUSIVE CARGA E TRANSPORTE. AF_09/2017</v>
          </cell>
          <cell r="C10441" t="str">
            <v>M3</v>
          </cell>
          <cell r="D10441">
            <v>88.98</v>
          </cell>
        </row>
        <row r="10442">
          <cell r="A10442">
            <v>96397</v>
          </cell>
          <cell r="B10442" t="str">
            <v>EXECUÇÃO E COMPACTAÇÃO DE BASE E OU SUB BASE COM BRITA GRADUADA TRATADA COM CIMENTO - EXCLUSIVE CARGA E TRANSPORTE. AF_09/2017</v>
          </cell>
          <cell r="C10442" t="str">
            <v>M3</v>
          </cell>
          <cell r="D10442">
            <v>128.66999999999999</v>
          </cell>
        </row>
        <row r="10443">
          <cell r="A10443">
            <v>96398</v>
          </cell>
          <cell r="B10443" t="str">
            <v>EXECUÇÃO E COMPACTAÇÃO DE BASE E OU SUB BASE COM CONCRETO COMPACTADO COM ROLO - EXCLUSIVE CARGA E TRANSPORTE. AF_09/2017</v>
          </cell>
          <cell r="C10443" t="str">
            <v>M3</v>
          </cell>
          <cell r="D10443">
            <v>144.01</v>
          </cell>
        </row>
        <row r="10444">
          <cell r="A10444">
            <v>96399</v>
          </cell>
          <cell r="B10444" t="str">
            <v>EXECUÇÃO E COMPACTAÇÃO DE BASE E OU SUB BASE COM PEDRA RACHÃO - EXCLUSIVE ESCAVAÇÃO, CARGA E TRANSPORTE. AF_09/2017</v>
          </cell>
          <cell r="C10444" t="str">
            <v>M3</v>
          </cell>
          <cell r="D10444">
            <v>72.69</v>
          </cell>
        </row>
        <row r="10445">
          <cell r="A10445">
            <v>96400</v>
          </cell>
          <cell r="B10445" t="str">
            <v>EXECUÇÃO E COMPACTAÇÃO DE BASE E OU SUB BASE COM MACADAME SECO - EXCLUSIVE ESCAVAÇÃO, CARGA E TRANSPORTE. AF_09/2017</v>
          </cell>
          <cell r="C10445" t="str">
            <v>M3</v>
          </cell>
          <cell r="D10445">
            <v>80.13</v>
          </cell>
        </row>
        <row r="10446">
          <cell r="A10446">
            <v>96401</v>
          </cell>
          <cell r="B10446" t="str">
            <v>EXECUÇÃO DE IMPRIMAÇÃO COM ASFALTO DILUÍDO CM-30. AF_09/2017</v>
          </cell>
          <cell r="C10446" t="str">
            <v>M2</v>
          </cell>
          <cell r="D10446">
            <v>4.2300000000000004</v>
          </cell>
        </row>
        <row r="10447">
          <cell r="A10447">
            <v>96402</v>
          </cell>
          <cell r="B10447" t="str">
            <v>EXECUÇÃO DE IMPRIMAÇÃO LIGANTE COM EMULSÃO ASFÁLTICA RR-2C. AF_09/2017</v>
          </cell>
          <cell r="C10447" t="str">
            <v>M2</v>
          </cell>
          <cell r="D10447">
            <v>2.4500000000000002</v>
          </cell>
        </row>
        <row r="10448">
          <cell r="A10448">
            <v>96457</v>
          </cell>
          <cell r="B10448" t="str">
            <v>ROLO COMPACTADOR DE PNEUS, ESTATICO, PRESSAO VARIAVEL, POTENCIA 110 HP, PESO SEM/COM LASTRO 10,8/27 T, LARGURA DE ROLAGEM 2,30 M - MATERIAIS NA OPERACAO. AF_06/2017</v>
          </cell>
          <cell r="C10448" t="str">
            <v>H</v>
          </cell>
          <cell r="D10448">
            <v>53.76</v>
          </cell>
        </row>
        <row r="10449">
          <cell r="A10449">
            <v>96458</v>
          </cell>
          <cell r="B10449" t="str">
            <v>ROLO COMPACTADOR DE PNEUS, ESTATICO, PRESSAO VARIAVEL, POTENCIA 110 HP, PESO SEM/COM LASTRO 10,8/27 T, LARGURA DE ROLAGEM 2,30 M - MANUTENCAO. AF_06/2017</v>
          </cell>
          <cell r="C10449" t="str">
            <v>H</v>
          </cell>
          <cell r="D10449">
            <v>31.86</v>
          </cell>
        </row>
        <row r="10450">
          <cell r="A10450">
            <v>96459</v>
          </cell>
          <cell r="B10450" t="str">
            <v>ROLO COMPACTADOR DE PNEUS, ESTATICO, PRESSAO VARIAVEL, POTENCIA 110 HP, PESO SEM/COM LASTRO 10,8/27 T, LARGURA DE ROLAGEM 2,30 M - JUROS. AF_06/2017</v>
          </cell>
          <cell r="C10450" t="str">
            <v>H</v>
          </cell>
          <cell r="D10450">
            <v>6.68</v>
          </cell>
        </row>
        <row r="10451">
          <cell r="A10451">
            <v>96460</v>
          </cell>
          <cell r="B10451" t="str">
            <v>ROLO COMPACTADOR DE PNEUS, ESTATICO, PRESSAO VARIAVEL, POTENCIA 110 HP, PESO SEM/COM LASTRO 10,8/27 T, LARGURA DE ROLAGEM 2,30 M - DEPRECIAÇÃO. AF_06/2017</v>
          </cell>
          <cell r="C10451" t="str">
            <v>H</v>
          </cell>
          <cell r="D10451">
            <v>25.46</v>
          </cell>
        </row>
        <row r="10452">
          <cell r="A10452">
            <v>96463</v>
          </cell>
          <cell r="B10452" t="str">
            <v>ROLO COMPACTADOR DE PNEUS, ESTATICO, PRESSAO VARIAVEL, POTENCIA 110 HP, PESO SEM/COM LASTRO 10,8/27 T, LARGURA DE ROLAGEM 2,30 M - CHP DIURNO. AF_06/2017</v>
          </cell>
          <cell r="C10452" t="str">
            <v>CHP</v>
          </cell>
          <cell r="D10452">
            <v>132.12</v>
          </cell>
        </row>
        <row r="10453">
          <cell r="A10453">
            <v>96464</v>
          </cell>
          <cell r="B10453" t="str">
            <v>ROLO COMPACTADOR DE PNEUS, ESTATICO, PRESSAO VARIAVEL, POTENCIA 110 HP, PESO SEM/COM LASTRO 10,8/27 T, LARGURA DE ROLAGEM 2,30 M - CHI DIURNO. AF_06/2017</v>
          </cell>
          <cell r="C10453" t="str">
            <v>CHI</v>
          </cell>
          <cell r="D10453">
            <v>46.5</v>
          </cell>
        </row>
        <row r="10454">
          <cell r="A10454">
            <v>96467</v>
          </cell>
          <cell r="B10454" t="str">
            <v>RODAPÉ CERÂMICO DE 7CM DE ALTURA COM PLACAS TIPO ESMALTADA COMERCIAL DE DIMENSÕES 35X35CM (PADRAO POPULAR). AF_06/2017</v>
          </cell>
          <cell r="C10454" t="str">
            <v>M</v>
          </cell>
          <cell r="D10454">
            <v>3.61</v>
          </cell>
        </row>
        <row r="10455">
          <cell r="A10455">
            <v>96485</v>
          </cell>
          <cell r="B10455" t="str">
            <v>FORRO EM RÉGUAS DE PVC, LISO, PARA AMBIENTES RESIDENCIAIS, INCLUSIVE ESTRUTURA DE FIXAÇÃO. AF_05/2017_P</v>
          </cell>
          <cell r="C10455" t="str">
            <v>M2</v>
          </cell>
          <cell r="D10455">
            <v>37.39</v>
          </cell>
        </row>
        <row r="10456">
          <cell r="A10456">
            <v>96486</v>
          </cell>
          <cell r="B10456" t="str">
            <v>FORRO DE PVC, LISO, PARA AMBIENTES COMERCIAIS, INCLUSIVE ESTRUTURA DE FIXAÇÃO. AF_05/2017_P</v>
          </cell>
          <cell r="C10456" t="str">
            <v>M2</v>
          </cell>
          <cell r="D10456">
            <v>41.24</v>
          </cell>
        </row>
        <row r="10457">
          <cell r="A10457">
            <v>96520</v>
          </cell>
          <cell r="B10457" t="str">
            <v>ESCAVAÇÃO MECANIZADA PARA BLOCO DE COROAMENTO OU SAPATA, SEM PREVISÃO DE FÔRMA, COM RETROESCAVADEIRA. AF_06/2017</v>
          </cell>
          <cell r="C10457" t="str">
            <v>M3</v>
          </cell>
          <cell r="D10457">
            <v>66.319999999999993</v>
          </cell>
        </row>
        <row r="10458">
          <cell r="A10458">
            <v>96521</v>
          </cell>
          <cell r="B10458" t="str">
            <v>ESCAVAÇÃO MECANIZADA PARA BLOCO DE COROAMENTO OU SAPATA, COM PREVISÃO DE FÔRMA, COM RETROESCAVADEIRA. AF_06/2017</v>
          </cell>
          <cell r="C10458" t="str">
            <v>M3</v>
          </cell>
          <cell r="D10458">
            <v>28.99</v>
          </cell>
        </row>
        <row r="10459">
          <cell r="A10459">
            <v>96522</v>
          </cell>
          <cell r="B10459" t="str">
            <v>ESCAVAÇÃO MANUAL PARA BLOCO DE COROAMENTO OU SAPATA, SEM PREVISÃO DE FÔRMA. AF_06/2017</v>
          </cell>
          <cell r="C10459" t="str">
            <v>M3</v>
          </cell>
          <cell r="D10459">
            <v>99.19</v>
          </cell>
        </row>
        <row r="10460">
          <cell r="A10460">
            <v>96523</v>
          </cell>
          <cell r="B10460" t="str">
            <v>ESCAVAÇÃO MANUAL PARA BLOCO DE COROAMENTO OU SAPATA, COM PREVISÃO DE FÔRMA. AF_06/2017</v>
          </cell>
          <cell r="C10460" t="str">
            <v>M3</v>
          </cell>
          <cell r="D10460">
            <v>63.5</v>
          </cell>
        </row>
        <row r="10461">
          <cell r="A10461">
            <v>96524</v>
          </cell>
          <cell r="B10461" t="str">
            <v>ESCAVAÇÃO MECANIZADA PARA VIGA BALDRAME, SEM PREVISÃO DE FÔRMA, COM MINI-ESCAVADEIRA. AF_06/2017</v>
          </cell>
          <cell r="C10461" t="str">
            <v>M3</v>
          </cell>
          <cell r="D10461">
            <v>117.21</v>
          </cell>
        </row>
        <row r="10462">
          <cell r="A10462">
            <v>96525</v>
          </cell>
          <cell r="B10462" t="str">
            <v>ESCAVAÇÃO MECANIZADA PARA VIGA BALDRAME, COM PREVISÃO DE FÔRMA, COM MINI-ESCAVADEIRA. AF_06/2017</v>
          </cell>
          <cell r="C10462" t="str">
            <v>M3</v>
          </cell>
          <cell r="D10462">
            <v>25.04</v>
          </cell>
        </row>
        <row r="10463">
          <cell r="A10463">
            <v>96526</v>
          </cell>
          <cell r="B10463" t="str">
            <v>ESCAVAÇÃO MANUAL DE VALA PARA VIGA BALDRAME, SEM PREVISÃO DE FÔRMA. AF_06/2017</v>
          </cell>
          <cell r="C10463" t="str">
            <v>M3</v>
          </cell>
          <cell r="D10463">
            <v>200.09</v>
          </cell>
        </row>
        <row r="10464">
          <cell r="A10464">
            <v>96527</v>
          </cell>
          <cell r="B10464" t="str">
            <v>ESCAVAÇÃO MANUAL DE VALA PARA VIGA BALDRAME, COM PREVISÃO DE FÔRMA. AF_06/2017</v>
          </cell>
          <cell r="C10464" t="str">
            <v>M3</v>
          </cell>
          <cell r="D10464">
            <v>83.42</v>
          </cell>
        </row>
        <row r="10465">
          <cell r="A10465">
            <v>96528</v>
          </cell>
          <cell r="B10465" t="str">
            <v>FABRICAÇÃO, MONTAGEM E DESMONTAGEM DE FÔRMA PARA BLOCO DE COROAMENTO, EM MADEIRA SERRADA, E=25 MM, 1 UTILIZAÇÃO. AF_06/2017</v>
          </cell>
          <cell r="C10465" t="str">
            <v>M2</v>
          </cell>
          <cell r="D10465">
            <v>83.62</v>
          </cell>
        </row>
        <row r="10466">
          <cell r="A10466">
            <v>96529</v>
          </cell>
          <cell r="B10466" t="str">
            <v>FABRICAÇÃO, MONTAGEM E DESMONTAGEM DE FÔRMA PARA SAPATA, EM MADEIRA SERRADA, E=25 MM, 1 UTILIZAÇÃO. AF_06/2017</v>
          </cell>
          <cell r="C10466" t="str">
            <v>M2</v>
          </cell>
          <cell r="D10466">
            <v>156.84</v>
          </cell>
        </row>
        <row r="10467">
          <cell r="A10467">
            <v>96530</v>
          </cell>
          <cell r="B10467" t="str">
            <v>FABRICAÇÃO, MONTAGEM E DESMONTAGEM DE FÔRMA PARA VIGA BALDRAME, EM MADEIRA SERRADA, E=25 MM, 1 UTILIZAÇÃO. AF_06/2017</v>
          </cell>
          <cell r="C10467" t="str">
            <v>M2</v>
          </cell>
          <cell r="D10467">
            <v>74.040000000000006</v>
          </cell>
        </row>
        <row r="10468">
          <cell r="A10468">
            <v>96531</v>
          </cell>
          <cell r="B10468" t="str">
            <v>FABRICAÇÃO, MONTAGEM E DESMONTAGEM DE FÔRMA PARA BLOCO DE COROAMENTO, EM MADEIRA SERRADA, E=25 MM, 2 UTILIZAÇÕES. AF_06/2017</v>
          </cell>
          <cell r="C10468" t="str">
            <v>M2</v>
          </cell>
          <cell r="D10468">
            <v>57.86</v>
          </cell>
        </row>
        <row r="10469">
          <cell r="A10469">
            <v>96532</v>
          </cell>
          <cell r="B10469" t="str">
            <v>FABRICAÇÃO, MONTAGEM E DESMONTAGEM DE FÔRMA PARA SAPATA, EM MADEIRA SERRADA, E=25 MM, 2 UTILIZAÇÕES. AF_06/2017</v>
          </cell>
          <cell r="C10469" t="str">
            <v>M2</v>
          </cell>
          <cell r="D10469">
            <v>106.16</v>
          </cell>
        </row>
        <row r="10470">
          <cell r="A10470">
            <v>96533</v>
          </cell>
          <cell r="B10470" t="str">
            <v>FABRICAÇÃO, MONTAGEM E DESMONTAGEM DE FÔRMA PARA VIGA BALDRAME, EM MADEIRA SERRADA, E=25 MM, 2 UTILIZAÇÕES. AF_06/2017</v>
          </cell>
          <cell r="C10470" t="str">
            <v>M2</v>
          </cell>
          <cell r="D10470">
            <v>49.85</v>
          </cell>
        </row>
        <row r="10471">
          <cell r="A10471">
            <v>96534</v>
          </cell>
          <cell r="B10471" t="str">
            <v>FABRICAÇÃO, MONTAGEM E DESMONTAGEM DE FÔRMA PARA BLOCO DE COROAMENTO, EM MADEIRA SERRADA, E=25 MM, 4 UTILIZAÇÕES. AF_06/2017</v>
          </cell>
          <cell r="C10471" t="str">
            <v>M2</v>
          </cell>
          <cell r="D10471">
            <v>44.42</v>
          </cell>
        </row>
        <row r="10472">
          <cell r="A10472">
            <v>96535</v>
          </cell>
          <cell r="B10472" t="str">
            <v>FABRICAÇÃO, MONTAGEM E DESMONTAGEM DE FÔRMA PARA SAPATA, EM MADEIRA SERRADA, E=25 MM, 4 UTILIZAÇÕES. AF_06/2017</v>
          </cell>
          <cell r="C10472" t="str">
            <v>M2</v>
          </cell>
          <cell r="D10472">
            <v>79.75</v>
          </cell>
        </row>
        <row r="10473">
          <cell r="A10473">
            <v>96536</v>
          </cell>
          <cell r="B10473" t="str">
            <v>FABRICAÇÃO, MONTAGEM E DESMONTAGEM DE FÔRMA PARA VIGA BALDRAME, EM MADEIRA SERRADA, E=25 MM, 4 UTILIZAÇÕES. AF_06/2017</v>
          </cell>
          <cell r="C10473" t="str">
            <v>M2</v>
          </cell>
          <cell r="D10473">
            <v>37.25</v>
          </cell>
        </row>
        <row r="10474">
          <cell r="A10474">
            <v>96537</v>
          </cell>
          <cell r="B10474" t="str">
            <v>FABRICAÇÃO, MONTAGEM E DESMONTAGEM DE FÔRMA PARA BLOCO DE COROAMENTO, EM CHAPA DE MADEIRA COMPENSADA RESINADA, E=17 MM, 2 UTILIZAÇÕES. AF_06/2017</v>
          </cell>
          <cell r="C10474" t="str">
            <v>M2</v>
          </cell>
          <cell r="D10474">
            <v>101.12</v>
          </cell>
        </row>
        <row r="10475">
          <cell r="A10475">
            <v>96538</v>
          </cell>
          <cell r="B10475" t="str">
            <v>FABRICAÇÃO, MONTAGEM E DESMONTAGEM DE FÔRMA PARA SAPATA, EM CHAPA DE MADEIRA COMPENSADA RESINADA, E=17 MM, 2 UTILIZAÇÕES. AF_06/2017</v>
          </cell>
          <cell r="C10475" t="str">
            <v>M2</v>
          </cell>
          <cell r="D10475">
            <v>158.34</v>
          </cell>
        </row>
        <row r="10476">
          <cell r="A10476">
            <v>96539</v>
          </cell>
          <cell r="B10476" t="str">
            <v>FABRICAÇÃO, MONTAGEM E DESMONTAGEM DE FÔRMA PARA VIGA BALDRAME, EM CHAPA DE MADEIRA COMPENSADA RESINADA, E=17 MM, 2 UTILIZAÇÕES. AF_06/2017</v>
          </cell>
          <cell r="C10476" t="str">
            <v>M2</v>
          </cell>
          <cell r="D10476">
            <v>72.45</v>
          </cell>
        </row>
        <row r="10477">
          <cell r="A10477">
            <v>96540</v>
          </cell>
          <cell r="B10477" t="str">
            <v>FABRICAÇÃO, MONTAGEM E DESMONTAGEM DE FÔRMA PARA BLOCO DE COROAMENTO, EM CHAPA DE MADEIRA COMPENSADA RESINADA, E=17 MM, 4 UTILIZAÇÕES. AF_06/2017</v>
          </cell>
          <cell r="C10477" t="str">
            <v>M2</v>
          </cell>
          <cell r="D10477">
            <v>73.59</v>
          </cell>
        </row>
        <row r="10478">
          <cell r="A10478">
            <v>96541</v>
          </cell>
          <cell r="B10478" t="str">
            <v>FABRICAÇÃO, MONTAGEM E DESMONTAGEM DE FÔRMA PARA SAPATA, EM CHAPA DE MADEIRA COMPENSADA RESINADA, E=17 MM, 4 UTILIZAÇÕES. AF_06/2017</v>
          </cell>
          <cell r="C10478" t="str">
            <v>M2</v>
          </cell>
          <cell r="D10478">
            <v>114.22</v>
          </cell>
        </row>
        <row r="10479">
          <cell r="A10479">
            <v>96542</v>
          </cell>
          <cell r="B10479" t="str">
            <v>FABRICAÇÃO, MONTAGEM E DESMONTAGEM DE FÔRMA PARA VIGA BALDRAME, EM CHAPA DE MADEIRA COMPENSADA RESINADA, E=17 MM, 4 UTILIZAÇÕES. AF_06/2017</v>
          </cell>
          <cell r="C10479" t="str">
            <v>M2</v>
          </cell>
          <cell r="D10479">
            <v>55.46</v>
          </cell>
        </row>
        <row r="10480">
          <cell r="A10480">
            <v>96543</v>
          </cell>
          <cell r="B10480" t="str">
            <v>ARMAÇÃO DE BLOCO, VIGA BALDRAME E SAPATA UTILIZANDO AÇO CA-60 DE 5 MM - MONTAGEM. AF_06/2017</v>
          </cell>
          <cell r="C10480" t="str">
            <v>KG</v>
          </cell>
          <cell r="D10480">
            <v>10.79</v>
          </cell>
        </row>
        <row r="10481">
          <cell r="A10481">
            <v>96544</v>
          </cell>
          <cell r="B10481" t="str">
            <v>ARMAÇÃO DE BLOCO, VIGA BALDRAME OU SAPATA UTILIZANDO AÇO CA-50 DE 6,3 MM - MONTAGEM. AF_06/2017</v>
          </cell>
          <cell r="C10481" t="str">
            <v>KG</v>
          </cell>
          <cell r="D10481">
            <v>9.26</v>
          </cell>
        </row>
        <row r="10482">
          <cell r="A10482">
            <v>96545</v>
          </cell>
          <cell r="B10482" t="str">
            <v>ARMAÇÃO DE BLOCO, VIGA BALDRAME OU SAPATA UTILIZANDO AÇO CA-50 DE 8 MM - MONTAGEM. AF_06/2017</v>
          </cell>
          <cell r="C10482" t="str">
            <v>KG</v>
          </cell>
          <cell r="D10482">
            <v>8.81</v>
          </cell>
        </row>
        <row r="10483">
          <cell r="A10483">
            <v>96546</v>
          </cell>
          <cell r="B10483" t="str">
            <v>ARMAÇÃO DE BLOCO, VIGA BALDRAME OU SAPATA UTILIZANDO AÇO CA-50 DE 10 MM - MONTAGEM. AF_06/2017</v>
          </cell>
          <cell r="C10483" t="str">
            <v>KG</v>
          </cell>
          <cell r="D10483">
            <v>7.15</v>
          </cell>
        </row>
        <row r="10484">
          <cell r="A10484">
            <v>96547</v>
          </cell>
          <cell r="B10484" t="str">
            <v>ARMAÇÃO DE BLOCO, VIGA BALDRAME OU SAPATA UTILIZANDO AÇO CA-50 DE 12,5 MM - MONTAGEM. AF_06/2017</v>
          </cell>
          <cell r="C10484" t="str">
            <v>KG</v>
          </cell>
          <cell r="D10484">
            <v>6.33</v>
          </cell>
        </row>
        <row r="10485">
          <cell r="A10485">
            <v>96548</v>
          </cell>
          <cell r="B10485" t="str">
            <v>ARMAÇÃO DE BLOCO, VIGA BALDRAME OU SAPATA UTILIZANDO AÇO CA-50 DE 16 MM - MONTAGEM. AF_06/2017</v>
          </cell>
          <cell r="C10485" t="str">
            <v>KG</v>
          </cell>
          <cell r="D10485">
            <v>5.83</v>
          </cell>
        </row>
        <row r="10486">
          <cell r="A10486">
            <v>96549</v>
          </cell>
          <cell r="B10486" t="str">
            <v>ARMAÇÃO DE BLOCO, VIGA BALDRAME OU SAPATA UTILIZANDO AÇO CA-50 DE 20 MM - MONTAGEM. AF_06/2017</v>
          </cell>
          <cell r="C10486" t="str">
            <v>KG</v>
          </cell>
          <cell r="D10486">
            <v>5.32</v>
          </cell>
        </row>
        <row r="10487">
          <cell r="A10487">
            <v>96550</v>
          </cell>
          <cell r="B10487" t="str">
            <v>ARMAÇÃO DE BLOCO, VIGA BALDRAME OU SAPATA UTILIZANDO AÇO CA-50 DE 25 MM - MONTAGEM. AF_06/2017</v>
          </cell>
          <cell r="C10487" t="str">
            <v>KG</v>
          </cell>
          <cell r="D10487">
            <v>5.74</v>
          </cell>
        </row>
        <row r="10488">
          <cell r="A10488">
            <v>96555</v>
          </cell>
          <cell r="B10488" t="str">
            <v>CONCRETAGEM DE BLOCOS DE COROAMENTO E VIGAS BALDRAME, FCK 30 MPA, COM USO DE JERICA  LANÇAMENTO, ADENSAMENTO E ACABAMENTO. AF_06/2017</v>
          </cell>
          <cell r="C10488" t="str">
            <v>M3</v>
          </cell>
          <cell r="D10488">
            <v>436.76</v>
          </cell>
        </row>
        <row r="10489">
          <cell r="A10489">
            <v>96556</v>
          </cell>
          <cell r="B10489" t="str">
            <v>CONCRETAGEM DE SAPATAS, FCK 30 MPA, COM USO DE JERICA  LANÇAMENTO, ADENSAMENTO E ACABAMENTO. AF_06/2017</v>
          </cell>
          <cell r="C10489" t="str">
            <v>M3</v>
          </cell>
          <cell r="D10489">
            <v>492.59</v>
          </cell>
        </row>
        <row r="10490">
          <cell r="A10490">
            <v>96557</v>
          </cell>
          <cell r="B10490" t="str">
            <v>CONCRETAGEM DE BLOCOS DE COROAMENTO E VIGAS BALDRAMES, FCK 30 MPA, COM USO DE BOMBA  LANÇAMENTO, ADENSAMENTO E ACABAMENTO. AF_06/2017</v>
          </cell>
          <cell r="C10490" t="str">
            <v>M3</v>
          </cell>
          <cell r="D10490">
            <v>422.86</v>
          </cell>
        </row>
        <row r="10491">
          <cell r="A10491">
            <v>96558</v>
          </cell>
          <cell r="B10491" t="str">
            <v>CONCRETAGEM DE SAPATAS, FCK 30 MPA, COM USO DE BOMBA  LANÇAMENTO, ADENSAMENTO E ACABAMENTO. AF_11/2016</v>
          </cell>
          <cell r="C10491" t="str">
            <v>M3</v>
          </cell>
          <cell r="D10491">
            <v>427.91</v>
          </cell>
        </row>
        <row r="10492">
          <cell r="A10492">
            <v>96559</v>
          </cell>
          <cell r="B10492" t="str">
            <v>PERFILADO DE SEÇÃO 38X76 MM PARA SUPORTE DE DUTO EM CHAPA GALVANIZADA BITOLA 26. AF_07/2017</v>
          </cell>
          <cell r="C10492" t="str">
            <v>M2</v>
          </cell>
          <cell r="D10492">
            <v>56.03</v>
          </cell>
        </row>
        <row r="10493">
          <cell r="A10493">
            <v>96560</v>
          </cell>
          <cell r="B10493" t="str">
            <v>PERFILADO DE SEÇÃO 38X76 MM PARA SUPORTE DE DUTO EM CHAPA GALVANIZADA BITOLA 24. AF_07/2017</v>
          </cell>
          <cell r="C10493" t="str">
            <v>M2</v>
          </cell>
          <cell r="D10493">
            <v>28.88</v>
          </cell>
        </row>
        <row r="10494">
          <cell r="A10494">
            <v>96561</v>
          </cell>
          <cell r="B10494" t="str">
            <v>PERFILADO DE SEÇÃO 38X76 MM PARA SUPORTE DE DUTO EM CHAPA GALVANIZADA BITOLA 22. AF_07/2017</v>
          </cell>
          <cell r="C10494" t="str">
            <v>M2</v>
          </cell>
          <cell r="D10494">
            <v>17.93</v>
          </cell>
        </row>
        <row r="10495">
          <cell r="A10495">
            <v>96562</v>
          </cell>
          <cell r="B10495" t="str">
            <v>PERFILADO DE SEÇÃO 38X76 MM PARA SUPORTE DE ELETROCALHA LISA OU PERFURADA EM AÇO GALVANIZADO, LARGURA 200 OU 400 MM E ALTURA 50 MM. AF_07/2017</v>
          </cell>
          <cell r="C10495" t="str">
            <v>M</v>
          </cell>
          <cell r="D10495">
            <v>29.2</v>
          </cell>
        </row>
        <row r="10496">
          <cell r="A10496">
            <v>96563</v>
          </cell>
          <cell r="B10496" t="str">
            <v>PERFILADO DE SEÇÃO 38X76 MM PARA SUPORTE DE ELETROCALHA LISA OU PERFURADA EM AÇO GALVANIZADO, LARGURA 500 OU 800 MM E ALTURA 50 MM. AF_07/2017</v>
          </cell>
          <cell r="C10496" t="str">
            <v>M</v>
          </cell>
          <cell r="D10496">
            <v>31.73</v>
          </cell>
        </row>
        <row r="10497">
          <cell r="A10497">
            <v>96616</v>
          </cell>
          <cell r="B10497" t="str">
            <v>LASTRO DE CONCRETO MAGRO, APLICADO EM BLOCOS DE COROAMENTO OU SAPATAS. AF_08/2017</v>
          </cell>
          <cell r="C10497" t="str">
            <v>M3</v>
          </cell>
          <cell r="D10497">
            <v>399.01</v>
          </cell>
        </row>
        <row r="10498">
          <cell r="A10498">
            <v>96617</v>
          </cell>
          <cell r="B10498" t="str">
            <v>LASTRO DE CONCRETO MAGRO, APLICADO EM BLOCOS DE COROAMENTO OU SAPATAS, ESPESSURA DE 3 CM. AF_08/2017</v>
          </cell>
          <cell r="C10498" t="str">
            <v>M2</v>
          </cell>
          <cell r="D10498">
            <v>11.96</v>
          </cell>
        </row>
        <row r="10499">
          <cell r="A10499">
            <v>96619</v>
          </cell>
          <cell r="B10499" t="str">
            <v>LASTRO DE CONCRETO MAGRO, APLICADO EM BLOCOS DE COROAMENTO OU SAPATAS, ESPESSURA DE 5 CM. AF_08/2017</v>
          </cell>
          <cell r="C10499" t="str">
            <v>M2</v>
          </cell>
          <cell r="D10499">
            <v>19.940000000000001</v>
          </cell>
        </row>
        <row r="10500">
          <cell r="A10500">
            <v>96620</v>
          </cell>
          <cell r="B10500" t="str">
            <v>LASTRO DE CONCRETO MAGRO, APLICADO EM PISOS OU RADIERS. AF_08/2017</v>
          </cell>
          <cell r="C10500" t="str">
            <v>M3</v>
          </cell>
          <cell r="D10500">
            <v>382.6</v>
          </cell>
        </row>
        <row r="10501">
          <cell r="A10501">
            <v>96621</v>
          </cell>
          <cell r="B10501" t="str">
            <v>LASTRO COM MATERIAL GRANULAR, APLICAÇÃO EM BLOCOS DE COROAMENTO, ESPESSURA DE *5 CM*. AF_08/2017</v>
          </cell>
          <cell r="C10501" t="str">
            <v>M3</v>
          </cell>
          <cell r="D10501">
            <v>131.16999999999999</v>
          </cell>
        </row>
        <row r="10502">
          <cell r="A10502">
            <v>96622</v>
          </cell>
          <cell r="B10502" t="str">
            <v>LASTRO COM MATERIAL GRANULAR, APLICAÇÃO EM PISOS OU RADIERS, ESPESSURA DE *5 CM*. AF_08/2017</v>
          </cell>
          <cell r="C10502" t="str">
            <v>M3</v>
          </cell>
          <cell r="D10502">
            <v>82.95</v>
          </cell>
        </row>
        <row r="10503">
          <cell r="A10503">
            <v>96623</v>
          </cell>
          <cell r="B10503" t="str">
            <v>LASTRO COM MATERIAL GRANULAR, APLICADO EM BLOCOS DE COROAMENTO, ESPESSURA DE *10 CM*. AF_08/2017</v>
          </cell>
          <cell r="C10503" t="str">
            <v>M3</v>
          </cell>
          <cell r="D10503">
            <v>119.95</v>
          </cell>
        </row>
        <row r="10504">
          <cell r="A10504">
            <v>96624</v>
          </cell>
          <cell r="B10504" t="str">
            <v>LASTRO COM MATERIAL GRANULAR, APLICADO EM PISOS OU RADIERS, ESPESSURA DE *10 CM*. AF_08/2017</v>
          </cell>
          <cell r="C10504" t="str">
            <v>M3</v>
          </cell>
          <cell r="D10504">
            <v>78.989999999999995</v>
          </cell>
        </row>
        <row r="10505">
          <cell r="A10505">
            <v>96635</v>
          </cell>
          <cell r="B10505" t="str">
            <v>TUBO, PPR, DN 25, CLASSE PN 20,  INSTALADO EM RAMAL OU SUB-RAMAL DE ÁGUA  FORNECIMENTO E INSTALAÇÃO. AF_06/2015</v>
          </cell>
          <cell r="C10505" t="str">
            <v>M</v>
          </cell>
          <cell r="D10505">
            <v>19.489999999999998</v>
          </cell>
        </row>
        <row r="10506">
          <cell r="A10506">
            <v>96636</v>
          </cell>
          <cell r="B10506" t="str">
            <v>TUBO, PPR, DN 25, CLASSE PN 25 INSTALADO EM RAMAL OU SUB-RAMAL DE ÁGUA  FORNECIMENTO E INSTALAÇÃO. AF_06/2015</v>
          </cell>
          <cell r="C10506" t="str">
            <v>M</v>
          </cell>
          <cell r="D10506">
            <v>20.64</v>
          </cell>
        </row>
        <row r="10507">
          <cell r="A10507">
            <v>96637</v>
          </cell>
          <cell r="B10507" t="str">
            <v>JOELHO 90 GRAUS, PPR, DN 25 MM, CLASSE PN 25, INSTALADO EM RAMAL OU SUB-RAMAL DE ÁGUA  FORNECIMENTO E INSTALAÇÃO . AF_06/2015</v>
          </cell>
          <cell r="C10507" t="str">
            <v>UN</v>
          </cell>
          <cell r="D10507">
            <v>9.25</v>
          </cell>
        </row>
        <row r="10508">
          <cell r="A10508">
            <v>96638</v>
          </cell>
          <cell r="B10508" t="str">
            <v>JOELHO 45 GRAUS, PPR, DN 25 MM, CLASSE PN 25, INSTALADO EM RAMAL OU SUB-RAMAL DE ÁGUA  FORNECIMENTO E INSTALAÇÃO . AF_06/2015</v>
          </cell>
          <cell r="C10508" t="str">
            <v>UN</v>
          </cell>
          <cell r="D10508">
            <v>8.94</v>
          </cell>
        </row>
        <row r="10509">
          <cell r="A10509">
            <v>96639</v>
          </cell>
          <cell r="B10509" t="str">
            <v>LUVA, PPR, DN 25 MM, CLASSE PN 25, INSTALADO EM RAMAL OU SUB-RAMAL DE ÁGUA  FORNECIMENTO E INSTALAÇÃO . AF_06/2015</v>
          </cell>
          <cell r="C10509" t="str">
            <v>UN</v>
          </cell>
          <cell r="D10509">
            <v>6.41</v>
          </cell>
        </row>
        <row r="10510">
          <cell r="A10510">
            <v>96640</v>
          </cell>
          <cell r="B10510" t="str">
            <v>CONECTOR MACHO, PPR, 25 X 1/2'', CLASSE PN 25, INSTALADO EM RAMAL OU SUB-RAMAL DE ÁGUA   FORNECIMENTO E INSTALAÇÃO . AF_06/2015</v>
          </cell>
          <cell r="C10510" t="str">
            <v>UN</v>
          </cell>
          <cell r="D10510">
            <v>14.93</v>
          </cell>
        </row>
        <row r="10511">
          <cell r="A10511">
            <v>96641</v>
          </cell>
          <cell r="B10511" t="str">
            <v>CONECTOR FÊMEA, PPR, 25 X 1/2'', CLASSE PN 25, INSTALADO EM RAMAL OU SUB-RAMAL DE ÁGUA   FORNECIMENTO E INSTALAÇÃO . AF_06/2015</v>
          </cell>
          <cell r="C10511" t="str">
            <v>UN</v>
          </cell>
          <cell r="D10511">
            <v>11.89</v>
          </cell>
        </row>
        <row r="10512">
          <cell r="A10512">
            <v>96642</v>
          </cell>
          <cell r="B10512" t="str">
            <v>TÊ NORMAL, PPR, DN 25 MM, CLASSE PN 25, INSTALADO EM RAMAL OU SUB-RAMAL DE ÁGUA  FORNECIMENTO E INSTALAÇÃO . AF_06/2015</v>
          </cell>
          <cell r="C10512" t="str">
            <v>UN</v>
          </cell>
          <cell r="D10512">
            <v>12.25</v>
          </cell>
        </row>
        <row r="10513">
          <cell r="A10513">
            <v>96643</v>
          </cell>
          <cell r="B10513" t="str">
            <v>TÊ MISTURADOR, PPR, 25 X 3/4'' , CLASSE PN 25, INSTALADO EM RAMAL OU SUB-RAMAL DE ÁGUA  FORNECIMENTO E INSTALAÇÃO . AF_06/2015</v>
          </cell>
          <cell r="C10513" t="str">
            <v>UN</v>
          </cell>
          <cell r="D10513">
            <v>30.11</v>
          </cell>
        </row>
        <row r="10514">
          <cell r="A10514">
            <v>96644</v>
          </cell>
          <cell r="B10514" t="str">
            <v>TUBO, PPR, DN 25, CLASSE PN 20,  INSTALADO EM RAMAL DE DISTRIBUIÇÃO DE ÁGUA  FORNECIMENTO E INSTALAÇÃO. AF_06/2015</v>
          </cell>
          <cell r="C10514" t="str">
            <v>M</v>
          </cell>
          <cell r="D10514">
            <v>12.37</v>
          </cell>
        </row>
        <row r="10515">
          <cell r="A10515">
            <v>96645</v>
          </cell>
          <cell r="B10515" t="str">
            <v>TUBO, PPR, DN 32, CLASSE PN 12,  INSTALADO EM RAMAL DE DISTRIBUIÇÃO DE ÁGUA  FORNECIMENTO E INSTALAÇÃO. AF_06/2015</v>
          </cell>
          <cell r="C10515" t="str">
            <v>M</v>
          </cell>
          <cell r="D10515">
            <v>16.059999999999999</v>
          </cell>
        </row>
        <row r="10516">
          <cell r="A10516">
            <v>96646</v>
          </cell>
          <cell r="B10516" t="str">
            <v>TUBO, PPR, DN 40, CLASSE PN 12,  INSTALADO EM RAMAL DE DISTRIBUIÇÃO DE ÁGUA  FORNECIMENTO E INSTALAÇÃO. AF_06/2015</v>
          </cell>
          <cell r="C10516" t="str">
            <v>M</v>
          </cell>
          <cell r="D10516">
            <v>24.93</v>
          </cell>
        </row>
        <row r="10517">
          <cell r="A10517">
            <v>96647</v>
          </cell>
          <cell r="B10517" t="str">
            <v>TUBO, PPR, DN 25, CLASSE PN 25,  INSTALADO EM RAMAL DE DISTRIBUIÇÃO DE ÁGUA  FORNECIMENTO E INSTALAÇÃO. AF_06/2015</v>
          </cell>
          <cell r="C10517" t="str">
            <v>M</v>
          </cell>
          <cell r="D10517">
            <v>11.08</v>
          </cell>
        </row>
        <row r="10518">
          <cell r="A10518">
            <v>96648</v>
          </cell>
          <cell r="B10518" t="str">
            <v>TUBO, PPR, DN 32, CLASSE PN 25,  INSTALADO EM RAMAL DE DISTRIBUIÇÃO DE ÁGUA  FORNECIMENTO E INSTALAÇÃO. AF_06/2015</v>
          </cell>
          <cell r="C10518" t="str">
            <v>M</v>
          </cell>
          <cell r="D10518">
            <v>20.329999999999998</v>
          </cell>
        </row>
        <row r="10519">
          <cell r="A10519">
            <v>96649</v>
          </cell>
          <cell r="B10519" t="str">
            <v>TUBO, PPR, DN 40, CLASSE PN 25,  INSTALADO EM RAMAL DE DISTRIBUIÇÃO DE ÁGUA  FORNECIMENTO E INSTALAÇÃO. AF_06/2015</v>
          </cell>
          <cell r="C10519" t="str">
            <v>M</v>
          </cell>
          <cell r="D10519">
            <v>30.1</v>
          </cell>
        </row>
        <row r="10520">
          <cell r="A10520">
            <v>96650</v>
          </cell>
          <cell r="B10520" t="str">
            <v>JOELHO 90 GRAUS, PPR, DN 25 MM, CLASSE PN 25, INSTALADO EM RAMAL DE DISTRIBUIÇÃO  FORNECIMENTO E INSTALAÇÃO . AF_06/2015</v>
          </cell>
          <cell r="C10520" t="str">
            <v>UN</v>
          </cell>
          <cell r="D10520">
            <v>6.81</v>
          </cell>
        </row>
        <row r="10521">
          <cell r="A10521">
            <v>96651</v>
          </cell>
          <cell r="B10521" t="str">
            <v>JOELHO 45 GRAUS, PPR, DN 25 MM, CLASSE PN 25, INSTALADO EM RAMAL DE DISTRIBUIÇÃO DE ÁGUA  FORNECIMENTO E INSTALAÇÃO . AF_06/2015</v>
          </cell>
          <cell r="C10521" t="str">
            <v>UN</v>
          </cell>
          <cell r="D10521">
            <v>6.5</v>
          </cell>
        </row>
        <row r="10522">
          <cell r="A10522">
            <v>96652</v>
          </cell>
          <cell r="B10522" t="str">
            <v>JOELHO 90 GRAUS, PPR, DN 32 MM, CLASSE PN 25, INSTALADO EM RAMAL DE DISTRIBUIÇÃO  FORNECIMENTO E INSTALAÇÃO . AF_06/2015</v>
          </cell>
          <cell r="C10522" t="str">
            <v>UN</v>
          </cell>
          <cell r="D10522">
            <v>13.09</v>
          </cell>
        </row>
        <row r="10523">
          <cell r="A10523">
            <v>96653</v>
          </cell>
          <cell r="B10523" t="str">
            <v>JOELHO 45 GRAUS, PPR, DN 32 MM, CLASSE PN 25, INSTALADO EM RAMAL DE DISTRIBUIÇÃO DE ÁGUA  FORNECIMENTO E INSTALAÇÃO . AF_06/2015</v>
          </cell>
          <cell r="C10523" t="str">
            <v>UN</v>
          </cell>
          <cell r="D10523">
            <v>13.06</v>
          </cell>
        </row>
        <row r="10524">
          <cell r="A10524">
            <v>96654</v>
          </cell>
          <cell r="B10524" t="str">
            <v>JOELHO 90 GRAUS, PPR, DN 40 MM, CLASSE PN 25, INSTALADO EM RAMAL DE DISTRIBUIÇÃO  FORNECIMENTO E INSTALAÇÃO . AF_06/2015</v>
          </cell>
          <cell r="C10524" t="str">
            <v>UN</v>
          </cell>
          <cell r="D10524">
            <v>21.56</v>
          </cell>
        </row>
        <row r="10525">
          <cell r="A10525">
            <v>96655</v>
          </cell>
          <cell r="B10525" t="str">
            <v>JOELHO 45 GRAUS, PPR, DN 40 MM, CLASSE PN 25, INSTALADO EM RAMAL DE DISTRIBUIÇÃO DE ÁGUA  FORNECIMENTO E INSTALAÇÃO . AF_06/2015</v>
          </cell>
          <cell r="C10525" t="str">
            <v>UN</v>
          </cell>
          <cell r="D10525">
            <v>21.22</v>
          </cell>
        </row>
        <row r="10526">
          <cell r="A10526">
            <v>96656</v>
          </cell>
          <cell r="B10526" t="str">
            <v>LUVA, PPR, DN 25 MM, CLASSE PN 25, INSTALADO EM RAMAL DE DISTRIBUIÇÃO DE ÁGUA  FORNECIMENTO E INSTALAÇÃO . AF_06/2015</v>
          </cell>
          <cell r="C10526" t="str">
            <v>UN</v>
          </cell>
          <cell r="D10526">
            <v>4.8099999999999996</v>
          </cell>
        </row>
        <row r="10527">
          <cell r="A10527">
            <v>96657</v>
          </cell>
          <cell r="B10527" t="str">
            <v>CONECTOR MACHO, PPR, 25 X 1/2, CLASSE PN 25, INSTALADO EM RAMAL DE DISTRIBUIÇÃO DE ÁGUA  FORNECIMENTO E INSTALAÇÃO . AF_06/2015</v>
          </cell>
          <cell r="C10527" t="str">
            <v>UN</v>
          </cell>
          <cell r="D10527">
            <v>13.33</v>
          </cell>
        </row>
        <row r="10528">
          <cell r="A10528">
            <v>96658</v>
          </cell>
          <cell r="B10528" t="str">
            <v>CONECTOR FÊMEA, PPR, 25 X 1/2'', CLASSE PN 25, INSTALADO EM RAMAL DE DISTRIBUIÇÃO DE ÁGUA   FORNECIMENTO E INSTALAÇÃO . AF_06/2015</v>
          </cell>
          <cell r="C10528" t="str">
            <v>UN</v>
          </cell>
          <cell r="D10528">
            <v>10.29</v>
          </cell>
        </row>
        <row r="10529">
          <cell r="A10529">
            <v>96659</v>
          </cell>
          <cell r="B10529" t="str">
            <v>LUVA, PPR, DN 32 MM, CLASSE PN 25, INSTALADO EM RAMAL DE DISTRIBUIÇÃO DE ÁGUA  FORNECIMENTO E INSTALAÇÃO. AF_06/2015</v>
          </cell>
          <cell r="C10529" t="str">
            <v>UN</v>
          </cell>
          <cell r="D10529">
            <v>8.83</v>
          </cell>
        </row>
        <row r="10530">
          <cell r="A10530">
            <v>96660</v>
          </cell>
          <cell r="B10530" t="str">
            <v>CONECTOR MACHO, PPR, 32 X 3/4'', CLASSE PN 25, INSTALADO EM RAMAL DE DISTRIBUIÇÃO DE ÁGUA   FORNECIMENTO E INSTALAÇÃO. AF_06/2015</v>
          </cell>
          <cell r="C10530" t="str">
            <v>UN</v>
          </cell>
          <cell r="D10530">
            <v>23.05</v>
          </cell>
        </row>
        <row r="10531">
          <cell r="A10531">
            <v>96661</v>
          </cell>
          <cell r="B10531" t="str">
            <v>CONECTOR FÊMEA, PPR, 32 X 3/4'', CLASSE PN 25, INSTALADO EM RAMAL DE DISTRIBUIÇÃO DE ÁGUA   FORNECIMENTO E INSTALAÇÃO . AF_06/2015</v>
          </cell>
          <cell r="C10531" t="str">
            <v>UN</v>
          </cell>
          <cell r="D10531">
            <v>18.37</v>
          </cell>
        </row>
        <row r="10532">
          <cell r="A10532">
            <v>96662</v>
          </cell>
          <cell r="B10532" t="str">
            <v>BUCHA DE REDUÇÃO, PPR, 32 X 25, CLASSE PN 25, INSTALADO EM RAMAL DE DISTRIBUIÇÃO DE ÁGUA  FORNECIMENTO E INSTALAÇÃO . AF_06/2015</v>
          </cell>
          <cell r="C10532" t="str">
            <v>UN</v>
          </cell>
          <cell r="D10532">
            <v>8.99</v>
          </cell>
        </row>
        <row r="10533">
          <cell r="A10533">
            <v>96663</v>
          </cell>
          <cell r="B10533" t="str">
            <v>LUVA, PPR, DN 40 MM, CLASSE PN 25, INSTALADO EM RAMAL DE DISTRIBUIÇÃO DE ÁGUA  FORNECIMENTO E INSTALAÇÃO. AF_06/2015</v>
          </cell>
          <cell r="C10533" t="str">
            <v>UN</v>
          </cell>
          <cell r="D10533">
            <v>15.74</v>
          </cell>
        </row>
        <row r="10534">
          <cell r="A10534">
            <v>96664</v>
          </cell>
          <cell r="B10534" t="str">
            <v>BUCHA DE REDUÇÃO, PPR, 40 X 25, CLASSE PN 25, INSTALADO EM RAMAL DE DISTRIBUIÇÃO DE ÁGUA  FORNECIMENTO E INSTALAÇÃO . AF_06/2015</v>
          </cell>
          <cell r="C10534" t="str">
            <v>UN</v>
          </cell>
          <cell r="D10534">
            <v>16.739999999999998</v>
          </cell>
        </row>
        <row r="10535">
          <cell r="A10535">
            <v>96665</v>
          </cell>
          <cell r="B10535" t="str">
            <v>TÊ NORMAL, PPR, DN 25 MM, CLASSE PN 25, INSTALADO EM RAMAL DE DISTRIBUIÇÃO DE ÁGUA  FORNECIMENTO E INSTALAÇÃO . AF_06/2015</v>
          </cell>
          <cell r="C10535" t="str">
            <v>UN</v>
          </cell>
          <cell r="D10535">
            <v>8.9700000000000006</v>
          </cell>
        </row>
        <row r="10536">
          <cell r="A10536">
            <v>96666</v>
          </cell>
          <cell r="B10536" t="str">
            <v>TÊ NORMAL, PPR, DN 32 MM, CLASSE PN 25, INSTALADO EM RAMAL DE DISTRIBUIÇÃO DE ÁGUA  FORNECIMENTO E INSTALAÇÃO . AF_06/2015</v>
          </cell>
          <cell r="C10536" t="str">
            <v>UN</v>
          </cell>
          <cell r="D10536">
            <v>17.53</v>
          </cell>
        </row>
        <row r="10537">
          <cell r="A10537">
            <v>96667</v>
          </cell>
          <cell r="B10537" t="str">
            <v>TÊ NORMAL, PPR, DN 40 MM, CLASSE PN 25, INSTALADO EM RAMAL DE DISTRIBUIÇÃO DE ÁGUA  FORNECIMENTO E INSTALAÇÃO . AF_06/2015</v>
          </cell>
          <cell r="C10537" t="str">
            <v>UN</v>
          </cell>
          <cell r="D10537">
            <v>30.15</v>
          </cell>
        </row>
        <row r="10538">
          <cell r="A10538">
            <v>96668</v>
          </cell>
          <cell r="B10538" t="str">
            <v>TUBO, PPR, DN 25, CLASSE PN 20,  INSTALADO EM PRUMADA DE ÁGUA  FORNECIMENTO E INSTALAÇÃO. AF_06/2015</v>
          </cell>
          <cell r="C10538" t="str">
            <v>M</v>
          </cell>
          <cell r="D10538">
            <v>7.41</v>
          </cell>
        </row>
        <row r="10539">
          <cell r="A10539">
            <v>96669</v>
          </cell>
          <cell r="B10539" t="str">
            <v>TUBO, PPR, DN 32, CLASSE PN 12,  INSTALADO EM PRUMADA DE ÁGUA  FORNECIMENTO E INSTALAÇÃO. AF_06/2015</v>
          </cell>
          <cell r="C10539" t="str">
            <v>M</v>
          </cell>
          <cell r="D10539">
            <v>9.19</v>
          </cell>
        </row>
        <row r="10540">
          <cell r="A10540">
            <v>96670</v>
          </cell>
          <cell r="B10540" t="str">
            <v>TUBO, PPR, DN 40, CLASSE PN 12,  INSTALADO EM PRUMADA DE ÁGUA  FORNECIMENTO E INSTALAÇÃO. AF_06/2015</v>
          </cell>
          <cell r="C10540" t="str">
            <v>M</v>
          </cell>
          <cell r="D10540">
            <v>13.96</v>
          </cell>
        </row>
        <row r="10541">
          <cell r="A10541">
            <v>96671</v>
          </cell>
          <cell r="B10541" t="str">
            <v>TUBO, PPR, DN 50, CLASSE PN 12,  INSTALADO EM PRUMADA DE ÁGUA  FORNECIMENTO E INSTALAÇÃO. AF_06/2015</v>
          </cell>
          <cell r="C10541" t="str">
            <v>M</v>
          </cell>
          <cell r="D10541">
            <v>18.73</v>
          </cell>
        </row>
        <row r="10542">
          <cell r="A10542">
            <v>96672</v>
          </cell>
          <cell r="B10542" t="str">
            <v>TUBO, PPR, DN 63, CLASSE PN 12,  INSTALADO EM PRUMADA DE ÁGUA  FORNECIMENTO E INSTALAÇÃO. AF_06/2015</v>
          </cell>
          <cell r="C10542" t="str">
            <v>M</v>
          </cell>
          <cell r="D10542">
            <v>27.53</v>
          </cell>
        </row>
        <row r="10543">
          <cell r="A10543">
            <v>96673</v>
          </cell>
          <cell r="B10543" t="str">
            <v>TUBO, PPR, DN 75, CLASSE PN 12,  INSTALADO EM PRUMADA DE ÁGUA  FORNECIMENTO E INSTALAÇÃO. AF_06/2015</v>
          </cell>
          <cell r="C10543" t="str">
            <v>M</v>
          </cell>
          <cell r="D10543">
            <v>44.82</v>
          </cell>
        </row>
        <row r="10544">
          <cell r="A10544">
            <v>96674</v>
          </cell>
          <cell r="B10544" t="str">
            <v>TUBO, PPR, DN 90, CLASSE PN 12,  INSTALADO EM PRUMADA DE ÁGUA  FORNECIMENTO E INSTALAÇÃO. AF_06/2015</v>
          </cell>
          <cell r="C10544" t="str">
            <v>M</v>
          </cell>
          <cell r="D10544">
            <v>62.98</v>
          </cell>
        </row>
        <row r="10545">
          <cell r="A10545">
            <v>96675</v>
          </cell>
          <cell r="B10545" t="str">
            <v>TUBO, PPR, DN 110, CLASSE PN 12,  INSTALADO EM PRUMADA DE ÁGUA  FORNECIMENTO E INSTALAÇÃO. AF_06/2015</v>
          </cell>
          <cell r="C10545" t="str">
            <v>M</v>
          </cell>
          <cell r="D10545">
            <v>109.16</v>
          </cell>
        </row>
        <row r="10546">
          <cell r="A10546">
            <v>96676</v>
          </cell>
          <cell r="B10546" t="str">
            <v>TUBO, PPR, DN 25, CLASSE PN 25,  INSTALADO EM PRUMADA DE ÁGUA  FORNECIMENTO E INSTALAÇÃO. AF_06/2015</v>
          </cell>
          <cell r="C10546" t="str">
            <v>M</v>
          </cell>
          <cell r="D10546">
            <v>7.38</v>
          </cell>
        </row>
        <row r="10547">
          <cell r="A10547">
            <v>96677</v>
          </cell>
          <cell r="B10547" t="str">
            <v>TUBO, PPR, DN 32, CLASSE PN 25,  INSTALADO EM PRUMADA DE ÁGUA  FORNECIMENTO E INSTALAÇÃO. AF_06/2015</v>
          </cell>
          <cell r="C10547" t="str">
            <v>M</v>
          </cell>
          <cell r="D10547">
            <v>12.15</v>
          </cell>
        </row>
        <row r="10548">
          <cell r="A10548">
            <v>96678</v>
          </cell>
          <cell r="B10548" t="str">
            <v>TUBO, PPR, DN 40, CLASSE PN 25,  INSTALADO EM PRUMADA DE ÁGUA  FORNECIMENTO E INSTALAÇÃO. AF_06/2015</v>
          </cell>
          <cell r="C10548" t="str">
            <v>M</v>
          </cell>
          <cell r="D10548">
            <v>16.88</v>
          </cell>
        </row>
        <row r="10549">
          <cell r="A10549">
            <v>96679</v>
          </cell>
          <cell r="B10549" t="str">
            <v>TUBO, PPR, DN 50, CLASSE PN 25,  INSTALADO EM PRUMADA DE ÁGUA  FORNECIMENTO E INSTALAÇÃO. AF_06/2015</v>
          </cell>
          <cell r="C10549" t="str">
            <v>M</v>
          </cell>
          <cell r="D10549">
            <v>24.66</v>
          </cell>
        </row>
        <row r="10550">
          <cell r="A10550">
            <v>96680</v>
          </cell>
          <cell r="B10550" t="str">
            <v>TUBO, PPR, DN 63, CLASSE PN 25,  INSTALADO EM PRUMADA DE ÁGUA  FORNECIMENTO E INSTALAÇÃO. AF_06/2015</v>
          </cell>
          <cell r="C10550" t="str">
            <v>M</v>
          </cell>
          <cell r="D10550">
            <v>33.33</v>
          </cell>
        </row>
        <row r="10551">
          <cell r="A10551">
            <v>96681</v>
          </cell>
          <cell r="B10551" t="str">
            <v>TUBO, PPR, DN 75, CLASSE PN 25,  INSTALADO EM PRUMADA DE ÁGUA  FORNECIMENTO E INSTALAÇÃO. AF_06/2015</v>
          </cell>
          <cell r="C10551" t="str">
            <v>M</v>
          </cell>
          <cell r="D10551">
            <v>61.84</v>
          </cell>
        </row>
        <row r="10552">
          <cell r="A10552">
            <v>96682</v>
          </cell>
          <cell r="B10552" t="str">
            <v>TUBO, PPR, DN 90, CLASSE PN 25,  INSTALADO EM PRUMADA DE ÁGUA  FORNECIMENTO E INSTALAÇÃO. AF_06/2015</v>
          </cell>
          <cell r="C10552" t="str">
            <v>M</v>
          </cell>
          <cell r="D10552">
            <v>91.15</v>
          </cell>
        </row>
        <row r="10553">
          <cell r="A10553">
            <v>96683</v>
          </cell>
          <cell r="B10553" t="str">
            <v>TUBO, PPR, DN 110, CLASSE PN 25,  INSTALADO EM PRUMADA DE ÁGUA  FORNECIMENTO E INSTALAÇÃO. AF_06/2015</v>
          </cell>
          <cell r="C10553" t="str">
            <v>M</v>
          </cell>
          <cell r="D10553">
            <v>124.95</v>
          </cell>
        </row>
        <row r="10554">
          <cell r="A10554">
            <v>96684</v>
          </cell>
          <cell r="B10554" t="str">
            <v>JOELHO 90 GRAUS, PPR, DN 25 MM, CLASSE PN 25, INSTALADO EM PRUMADA DE ÁGUA  FORNECIMENTO E INSTALAÇÃO . AF_06/2015</v>
          </cell>
          <cell r="C10554" t="str">
            <v>UN</v>
          </cell>
          <cell r="D10554">
            <v>3.13</v>
          </cell>
        </row>
        <row r="10555">
          <cell r="A10555">
            <v>96685</v>
          </cell>
          <cell r="B10555" t="str">
            <v>JOELHO 45 GRAUS, PPR, DN 25 MM, CLASSE PN 25, INSTALADO EM PRUMADA DE ÁGUA  FORNECIMENTO E INSTALAÇÃO . AF_06/2015</v>
          </cell>
          <cell r="C10555" t="str">
            <v>UN</v>
          </cell>
          <cell r="D10555">
            <v>2.82</v>
          </cell>
        </row>
        <row r="10556">
          <cell r="A10556">
            <v>96686</v>
          </cell>
          <cell r="B10556" t="str">
            <v>JOELHO 90 GRAUS, PPR, DN 32 MM, CLASSE PN 25, INSTALADO EM PRUMADA DE ÁGUA  FORNECIMENTO E INSTALAÇÃO . AF_06/2015</v>
          </cell>
          <cell r="C10556" t="str">
            <v>UN</v>
          </cell>
          <cell r="D10556">
            <v>4.68</v>
          </cell>
        </row>
        <row r="10557">
          <cell r="A10557">
            <v>96687</v>
          </cell>
          <cell r="B10557" t="str">
            <v>JOELHO 45 GRAUS, PPR, DN 32 MM, CLASSE PN 25, INSTALADO EM PRUMADA DE ÁGUA  FORNECIMENTO E INSTALAÇÃO . AF_06/2015</v>
          </cell>
          <cell r="C10557" t="str">
            <v>UN</v>
          </cell>
          <cell r="D10557">
            <v>4.6500000000000004</v>
          </cell>
        </row>
        <row r="10558">
          <cell r="A10558">
            <v>96688</v>
          </cell>
          <cell r="B10558" t="str">
            <v>JOELHO 90 GRAUS, PPR, DN 40 MM, CLASSE PN 25, INSTALADO EM PRUMADA DE ÁGUA  FORNECIMENTO E INSTALAÇÃO . AF_06/2015</v>
          </cell>
          <cell r="C10558" t="str">
            <v>UN</v>
          </cell>
          <cell r="D10558">
            <v>7.98</v>
          </cell>
        </row>
        <row r="10559">
          <cell r="A10559">
            <v>96689</v>
          </cell>
          <cell r="B10559" t="str">
            <v>JOELHO 45 GRAUS, PPR, DN 40 MM, CLASSE PN 25, INSTALADO EM PRUMADA DE ÁGUA  FORNECIMENTO E INSTALAÇÃO . AF_06/2015</v>
          </cell>
          <cell r="C10559" t="str">
            <v>UN</v>
          </cell>
          <cell r="D10559">
            <v>7.64</v>
          </cell>
        </row>
        <row r="10560">
          <cell r="A10560">
            <v>96690</v>
          </cell>
          <cell r="B10560" t="str">
            <v>JOELHO 90 GRAUS, PPR, DN 50 MM, CLASSE PN 25, INSTALADO EM PRUMADA DE ÁGUA  FORNECIMENTO E INSTALAÇÃO . AF_06/2015</v>
          </cell>
          <cell r="C10560" t="str">
            <v>UN</v>
          </cell>
          <cell r="D10560">
            <v>14.64</v>
          </cell>
        </row>
        <row r="10561">
          <cell r="A10561">
            <v>96691</v>
          </cell>
          <cell r="B10561" t="str">
            <v>JOELHO 45 GRAUS, PPR, DN 50 MM, CLASSE PN 25, INSTALADO EM PRUMADA DE ÁGUA  FORNECIMENTO E INSTALAÇÃO . AF_06/2015</v>
          </cell>
          <cell r="C10561" t="str">
            <v>UN</v>
          </cell>
          <cell r="D10561">
            <v>15.1</v>
          </cell>
        </row>
        <row r="10562">
          <cell r="A10562">
            <v>96692</v>
          </cell>
          <cell r="B10562" t="str">
            <v>JOELHO 90 GRAUS, PPR, DN 63 MM, CLASSE PN 25, INSTALADO EM PRUMADA DE ÁGUA  FORNECIMENTO E INSTALAÇÃO . AF_06/2015</v>
          </cell>
          <cell r="C10562" t="str">
            <v>UN</v>
          </cell>
          <cell r="D10562">
            <v>22.17</v>
          </cell>
        </row>
        <row r="10563">
          <cell r="A10563">
            <v>96693</v>
          </cell>
          <cell r="B10563" t="str">
            <v>JOELHO 45 GRAUS, PPR, DN 63 MM, CLASSE PN 25, INSTALADO EM PRUMADA DE ÁGUA  FORNECIMENTO E INSTALAÇÃO . AF_06/2015</v>
          </cell>
          <cell r="C10563" t="str">
            <v>UN</v>
          </cell>
          <cell r="D10563">
            <v>21.05</v>
          </cell>
        </row>
        <row r="10564">
          <cell r="A10564">
            <v>96694</v>
          </cell>
          <cell r="B10564" t="str">
            <v>JOELHO 90 GRAUS, PPR, DN 75 MM, CLASSE PN 25, INSTALADO EM PRUMADA DE ÁGUA  FORNECIMENTO E INSTALAÇÃO . AF_06/2015</v>
          </cell>
          <cell r="C10564" t="str">
            <v>UN</v>
          </cell>
          <cell r="D10564">
            <v>47.85</v>
          </cell>
        </row>
        <row r="10565">
          <cell r="A10565">
            <v>96695</v>
          </cell>
          <cell r="B10565" t="str">
            <v>JOELHO 45 GRAUS, PPR, DN 75 MM, CLASSE PN 25, INSTALADO EM PRUMADA DE ÁGUA  FORNECIMENTO E INSTALAÇÃO . AF_06/2015</v>
          </cell>
          <cell r="C10565" t="str">
            <v>UN</v>
          </cell>
          <cell r="D10565">
            <v>46.54</v>
          </cell>
        </row>
        <row r="10566">
          <cell r="A10566">
            <v>96696</v>
          </cell>
          <cell r="B10566" t="str">
            <v>JOELHO 90 GRAUS, PPR, DN 90 MM, CLASSE PN 25, INSTALADO EM PRUMADA DE ÁGUA  FORNECIMENTO E INSTALAÇÃO . AF_06/2015</v>
          </cell>
          <cell r="C10566" t="str">
            <v>UN</v>
          </cell>
          <cell r="D10566">
            <v>71.930000000000007</v>
          </cell>
        </row>
        <row r="10567">
          <cell r="A10567">
            <v>96697</v>
          </cell>
          <cell r="B10567" t="str">
            <v>JOELHO 90 GRAUS, PPR, DN 110 MM, CLASSE PN 25, INSTALADO EM PRUMADA DE ÁGUA  FORNECIMENTO E INSTALAÇÃO . AF_06/2015</v>
          </cell>
          <cell r="C10567" t="str">
            <v>UN</v>
          </cell>
          <cell r="D10567">
            <v>107.58</v>
          </cell>
        </row>
        <row r="10568">
          <cell r="A10568">
            <v>96698</v>
          </cell>
          <cell r="B10568" t="str">
            <v>LUVA, PPR, DN 25 MM, CLASSE PN 25, INSTALADO EM PRUMADA DE ÁGUA  FORNECIMENTO E INSTALAÇÃO . AF_06/2015</v>
          </cell>
          <cell r="C10568" t="str">
            <v>UN</v>
          </cell>
          <cell r="D10568">
            <v>2.36</v>
          </cell>
        </row>
        <row r="10569">
          <cell r="A10569">
            <v>96699</v>
          </cell>
          <cell r="B10569" t="str">
            <v>CONECTOR MACHO, PPR, 25 X 1/2'', CLASSE PN 25, INSTALADO EM PRUMADA DE ÁGUA   FORNECIMENTO E INSTALAÇÃO . AF_06/2015</v>
          </cell>
          <cell r="C10569" t="str">
            <v>UN</v>
          </cell>
          <cell r="D10569">
            <v>10.88</v>
          </cell>
        </row>
        <row r="10570">
          <cell r="A10570">
            <v>96700</v>
          </cell>
          <cell r="B10570" t="str">
            <v>CONECTOR FÊMEA, PPR, 25 X 1/2'', CLASSE PN 25, INSTALADO EM PRUMADA DE ÁGUA   FORNECIMENTO E INSTALAÇÃO . AF_06/2015</v>
          </cell>
          <cell r="C10570" t="str">
            <v>UN</v>
          </cell>
          <cell r="D10570">
            <v>7.84</v>
          </cell>
        </row>
        <row r="10571">
          <cell r="A10571">
            <v>96701</v>
          </cell>
          <cell r="B10571" t="str">
            <v>LUVA, PPR, DN 32 MM, CLASSE PN 25, INSTALADO EM PRUMADA DE ÁGUA  FORNECIMENTO E INSTALAÇÃO. AF_06/2015</v>
          </cell>
          <cell r="C10571" t="str">
            <v>UN</v>
          </cell>
          <cell r="D10571">
            <v>3.22</v>
          </cell>
        </row>
        <row r="10572">
          <cell r="A10572">
            <v>96702</v>
          </cell>
          <cell r="B10572" t="str">
            <v>BUCHA DE REDUÇÃO, PPR, 32 X 25, CLASSE PN 25, INSTALADO EM PRUMADA DE ÁGUA  FORNECIMENTO E INSTALAÇÃO . AF_06/2015</v>
          </cell>
          <cell r="C10572" t="str">
            <v>UN</v>
          </cell>
          <cell r="D10572">
            <v>3.38</v>
          </cell>
        </row>
        <row r="10573">
          <cell r="A10573">
            <v>96703</v>
          </cell>
          <cell r="B10573" t="str">
            <v>LUVA, PPR, DN 40 MM, CLASSE PN 25, INSTALADO EM PRUMADA DE ÁGUA  FORNECIMENTO E INSTALAÇÃO. AF_06/2015</v>
          </cell>
          <cell r="C10573" t="str">
            <v>UN</v>
          </cell>
          <cell r="D10573">
            <v>6.65</v>
          </cell>
        </row>
        <row r="10574">
          <cell r="A10574">
            <v>96704</v>
          </cell>
          <cell r="B10574" t="str">
            <v>BUCHA DE REDUÇÃO, PPR, 40 X 25, CLASSE PN 25, INSTALADO EM PRUMADA DE ÁGUA  FORNECIMENTO E INSTALAÇÃO . AF_06/2015</v>
          </cell>
          <cell r="C10574" t="str">
            <v>UN</v>
          </cell>
          <cell r="D10574">
            <v>7.65</v>
          </cell>
        </row>
        <row r="10575">
          <cell r="A10575">
            <v>96705</v>
          </cell>
          <cell r="B10575" t="str">
            <v>LUVA, PPR, DN 50 MM, CLASSE PN 25, INSTALADO EM PRUMADA DE ÁGUA  FORNECIMENTO E INSTALAÇÃO. AF_06/2015</v>
          </cell>
          <cell r="C10575" t="str">
            <v>UN</v>
          </cell>
          <cell r="D10575">
            <v>10.02</v>
          </cell>
        </row>
        <row r="10576">
          <cell r="A10576">
            <v>96706</v>
          </cell>
          <cell r="B10576" t="str">
            <v>LUVA, PPR, DN 63 MM, CLASSE PN 25, INSTALADO EM PRUMADA DE ÁGUA  FORNECIMENTO E INSTALAÇÃO. AF_06/2015</v>
          </cell>
          <cell r="C10576" t="str">
            <v>UN</v>
          </cell>
          <cell r="D10576">
            <v>15.06</v>
          </cell>
        </row>
        <row r="10577">
          <cell r="A10577">
            <v>96707</v>
          </cell>
          <cell r="B10577" t="str">
            <v>LUVA, PPR, DN 75 MM, CLASSE PN 25, INSTALADO EM PRUMADA DE ÁGUA  FORNECIMENTO E INSTALAÇÃO. AF_06/2015</v>
          </cell>
          <cell r="C10577" t="str">
            <v>UN</v>
          </cell>
          <cell r="D10577">
            <v>30.78</v>
          </cell>
        </row>
        <row r="10578">
          <cell r="A10578">
            <v>96708</v>
          </cell>
          <cell r="B10578" t="str">
            <v>LUVA, PPR, DN 90 MM, CLASSE PN 25, INSTALADO EM PRUMADA DE ÁGUA  FORNECIMENTO E INSTALAÇÃO. AF_06/2015</v>
          </cell>
          <cell r="C10578" t="str">
            <v>UN</v>
          </cell>
          <cell r="D10578">
            <v>48.41</v>
          </cell>
        </row>
        <row r="10579">
          <cell r="A10579">
            <v>96709</v>
          </cell>
          <cell r="B10579" t="str">
            <v>LUVA, PPR, DN 110 MM, CLASSE PN 25, INSTALADO EM PRUMADA DE ÁGUA  FORNECIMENTO E INSTALAÇÃO. AF_06/2015</v>
          </cell>
          <cell r="C10579" t="str">
            <v>UN</v>
          </cell>
          <cell r="D10579">
            <v>76.33</v>
          </cell>
        </row>
        <row r="10580">
          <cell r="A10580">
            <v>96710</v>
          </cell>
          <cell r="B10580" t="str">
            <v>TÊ NORMAL, PPR, DN 25 MM, CLASSE PN 25, INSTALADO EM PRUMADA DE ÁGUA  FORNECIMENTO E INSTALAÇÃO . AF_06/2015</v>
          </cell>
          <cell r="C10580" t="str">
            <v>UN</v>
          </cell>
          <cell r="D10580">
            <v>4.1100000000000003</v>
          </cell>
        </row>
        <row r="10581">
          <cell r="A10581">
            <v>96711</v>
          </cell>
          <cell r="B10581" t="str">
            <v>TÊ NORMAL, PPR, DN 32 MM, CLASSE PN 25, INSTALADO EM PRUMADA DE ÁGUA  FORNECIMENTO E INSTALAÇÃO . AF_06/2015</v>
          </cell>
          <cell r="C10581" t="str">
            <v>UN</v>
          </cell>
          <cell r="D10581">
            <v>6.34</v>
          </cell>
        </row>
        <row r="10582">
          <cell r="A10582">
            <v>96712</v>
          </cell>
          <cell r="B10582" t="str">
            <v>TÊ NORMAL, PPR, DN 40 MM, CLASSE PN 25, INSTALADO EM PRUMADA DE ÁGUA  FORNECIMENTO E INSTALAÇÃO . AF_06/2015</v>
          </cell>
          <cell r="C10582" t="str">
            <v>UN</v>
          </cell>
          <cell r="D10582">
            <v>11.98</v>
          </cell>
        </row>
        <row r="10583">
          <cell r="A10583">
            <v>96713</v>
          </cell>
          <cell r="B10583" t="str">
            <v>TÊ NORMAL, PPR, DN 50 MM, CLASSE PN 25, INSTALADO EM PRUMADA DE ÁGUA  FORNECIMENTO E INSTALAÇÃO . AF_06/2015</v>
          </cell>
          <cell r="C10583" t="str">
            <v>UN</v>
          </cell>
          <cell r="D10583">
            <v>16.71</v>
          </cell>
        </row>
        <row r="10584">
          <cell r="A10584">
            <v>96714</v>
          </cell>
          <cell r="B10584" t="str">
            <v>TÊ NORMAL, PPR, DN 63 MM, CLASSE PN 25, INSTALADO EM PRUMADA DE ÁGUA  FORNECIMENTO E INSTALAÇÃO . AF_06/2015</v>
          </cell>
          <cell r="C10584" t="str">
            <v>UN</v>
          </cell>
          <cell r="D10584">
            <v>28.03</v>
          </cell>
        </row>
        <row r="10585">
          <cell r="A10585">
            <v>96715</v>
          </cell>
          <cell r="B10585" t="str">
            <v>TÊ NORMAL, PPR, DN 75 MM, CLASSE PN 25, INSTALADO EM PRUMADA DE ÁGUA  FORNECIMENTO E INSTALAÇÃO . AF_06/2015</v>
          </cell>
          <cell r="C10585" t="str">
            <v>UN</v>
          </cell>
          <cell r="D10585">
            <v>51.91</v>
          </cell>
        </row>
        <row r="10586">
          <cell r="A10586">
            <v>96716</v>
          </cell>
          <cell r="B10586" t="str">
            <v>TÊ NORMAL, PPR, DN 90 MM, CLASSE PN 25, INSTALADO EM PRUMADA DE ÁGUA  FORNECIMENTO E INSTALAÇÃO . AF_06/2015</v>
          </cell>
          <cell r="C10586" t="str">
            <v>UN</v>
          </cell>
          <cell r="D10586">
            <v>77.8</v>
          </cell>
        </row>
        <row r="10587">
          <cell r="A10587">
            <v>96717</v>
          </cell>
          <cell r="B10587" t="str">
            <v>TÊ NORMAL, PPR, DN 110 MM, CLASSE PN 25, INSTALADO EM PRUMADA DE ÁGUA  FORNECIMENTO E INSTALAÇÃO . AF_06/2015</v>
          </cell>
          <cell r="C10587" t="str">
            <v>UN</v>
          </cell>
          <cell r="D10587">
            <v>122.23</v>
          </cell>
        </row>
        <row r="10588">
          <cell r="A10588">
            <v>96718</v>
          </cell>
          <cell r="B10588" t="str">
            <v>TUBO, PPR, DN 20, CLASSE PN 20,  INSTALADO EM RESERVAÇÃO DE ÁGUA DE EDIFICAÇÃO QUE POSSUA RESERVATÓRIO DE FIBRA/FIBROCIMENTO  FORNECIMENTO E INSTALAÇÃO. AF_06/2016</v>
          </cell>
          <cell r="C10588" t="str">
            <v>M</v>
          </cell>
          <cell r="D10588">
            <v>4.79</v>
          </cell>
        </row>
        <row r="10589">
          <cell r="A10589">
            <v>96719</v>
          </cell>
          <cell r="B10589" t="str">
            <v>TUBO, PPR, DN 25, CLASSE PN 20,  INSTALADO EM RESERVAÇÃO DE ÁGUA DE EDIFICAÇÃO QUE POSSUA RESERVATÓRIO DE FIBRA/FIBROCIMENTO  FORNECIMENTO E INSTALAÇÃO. AF_06/2016</v>
          </cell>
          <cell r="C10589" t="str">
            <v>M</v>
          </cell>
          <cell r="D10589">
            <v>10.4</v>
          </cell>
        </row>
        <row r="10590">
          <cell r="A10590">
            <v>96720</v>
          </cell>
          <cell r="B10590" t="str">
            <v>TUBO, PPR, DN 32, CLASSE PN 12,  INSTALADO EM RESERVAÇÃO DE ÁGUA DE EDIFICAÇÃO QUE POSSUA RESERVATÓRIO DE FIBRA/FIBROCIMENTO  FORNECIMENTO E INSTALAÇÃO. AF_06/2016</v>
          </cell>
          <cell r="C10590" t="str">
            <v>M</v>
          </cell>
          <cell r="D10590">
            <v>12.6</v>
          </cell>
        </row>
        <row r="10591">
          <cell r="A10591">
            <v>96721</v>
          </cell>
          <cell r="B10591" t="str">
            <v>TUBO, PPR, DN 40, CLASSE PN 12,  INSTALADO EM RESERVAÇÃO DE ÁGUA DE EDIFICAÇÃO QUE POSSUA RESERVATÓRIO DE FIBRA/FIBROCIMENTO  FORNECIMENTO E INSTALAÇÃO. AF_06/2016</v>
          </cell>
          <cell r="C10591" t="str">
            <v>M</v>
          </cell>
          <cell r="D10591">
            <v>16.63</v>
          </cell>
        </row>
        <row r="10592">
          <cell r="A10592">
            <v>96722</v>
          </cell>
          <cell r="B10592" t="str">
            <v>TUBO, PPR, DN 50, CLASSE PN 12,  INSTALADO EM RESERVAÇÃO DE ÁGUA DE EDIFICAÇÃO QUE POSSUA RESERVATÓRIO DE FIBRA/FIBROCIMENTO  FORNECIMENTO E INSTALAÇÃO. AF_06/2016</v>
          </cell>
          <cell r="C10592" t="str">
            <v>M</v>
          </cell>
          <cell r="D10592">
            <v>22.86</v>
          </cell>
        </row>
        <row r="10593">
          <cell r="A10593">
            <v>96723</v>
          </cell>
          <cell r="B10593" t="str">
            <v>TUBO, PPR, DN 63, CLASSE PN 12,  INSTALADO EM RESERVAÇÃO DE ÁGUA DE EDIFICAÇÃO QUE POSSUA RESERVATÓRIO DE FIBRA/FIBROCIMENTO  FORNECIMENTO E INSTALAÇÃO. AF_06/2016</v>
          </cell>
          <cell r="C10593" t="str">
            <v>M</v>
          </cell>
          <cell r="D10593">
            <v>29.92</v>
          </cell>
        </row>
        <row r="10594">
          <cell r="A10594">
            <v>96724</v>
          </cell>
          <cell r="B10594" t="str">
            <v>TUBO, PPR, DN 75, CLASSE PN 12,  INSTALADO EM RESERVAÇÃO DE ÁGUA DE EDIFICAÇÃO QUE POSSUA RESERVATÓRIO DE FIBRA/FIBROCIMENTO  FORNECIMENTO E INSTALAÇÃO. AF_06/2016</v>
          </cell>
          <cell r="C10594" t="str">
            <v>M</v>
          </cell>
          <cell r="D10594">
            <v>48.88</v>
          </cell>
        </row>
        <row r="10595">
          <cell r="A10595">
            <v>96725</v>
          </cell>
          <cell r="B10595" t="str">
            <v>TUBO, PPR, DN 90, CLASSE PN 12,  INSTALADO EM RESERVAÇÃO DE ÁGUA DE EDIFICAÇÃO QUE POSSUA RESERVATÓRIO DE FIBRA/FIBROCIMENTO  FORNECIMENTO E INSTALAÇÃO. AF_06/2016</v>
          </cell>
          <cell r="C10595" t="str">
            <v>M</v>
          </cell>
          <cell r="D10595">
            <v>63.58</v>
          </cell>
        </row>
        <row r="10596">
          <cell r="A10596">
            <v>96726</v>
          </cell>
          <cell r="B10596" t="str">
            <v>TUBO, PPR, DN 110, CLASSE PN 12,  INSTALADO EM RESERVAÇÃO DE ÁGUA DE EDIFICAÇÃO QUE POSSUA RESERVATÓRIO DE FIBRA/FIBROCIMENTO  FORNECIMENTO E INSTALAÇÃO. AF_06/2016</v>
          </cell>
          <cell r="C10596" t="str">
            <v>M</v>
          </cell>
          <cell r="D10596">
            <v>103.54</v>
          </cell>
        </row>
        <row r="10597">
          <cell r="A10597">
            <v>96727</v>
          </cell>
          <cell r="B10597" t="str">
            <v>TUBO, PPR, DN 20, CLASSE PN 25,  INSTALADO EM RESERVAÇÃO DE ÁGUA DE EDIFICAÇÃO QUE POSSUA RESERVATÓRIO DE FIBRA/FIBROCIMENTO  FORNECIMENTO E INSTALAÇÃO. AF_06/2016</v>
          </cell>
          <cell r="C10597" t="str">
            <v>M</v>
          </cell>
          <cell r="D10597">
            <v>9.16</v>
          </cell>
        </row>
        <row r="10598">
          <cell r="A10598">
            <v>96728</v>
          </cell>
          <cell r="B10598" t="str">
            <v>TUBO, PPR, DN 25, CLASSE PN 25,  INSTALADO EM RESERVAÇÃO DE ÁGUA DE EDIFICAÇÃO QUE POSSUA RESERVATÓRIO DE FIBRA/FIBROCIMENTO  FORNECIMENTO E INSTALAÇÃO. AF_06/2016</v>
          </cell>
          <cell r="C10598" t="str">
            <v>M</v>
          </cell>
          <cell r="D10598">
            <v>10.78</v>
          </cell>
        </row>
        <row r="10599">
          <cell r="A10599">
            <v>96729</v>
          </cell>
          <cell r="B10599" t="str">
            <v>TUBO, PPR, DN 32, CLASSE PN 25,  INSTALADO EM RESERVAÇÃO DE ÁGUA DE EDIFICAÇÃO QUE POSSUA RESERVATÓRIO DE FIBRA/FIBROCIMENTO  FORNECIMENTO E INSTALAÇÃO. AF_06/2016</v>
          </cell>
          <cell r="C10599" t="str">
            <v>M</v>
          </cell>
          <cell r="D10599">
            <v>16.16</v>
          </cell>
        </row>
        <row r="10600">
          <cell r="A10600">
            <v>96730</v>
          </cell>
          <cell r="B10600" t="str">
            <v>TUBO, PPR, DN 40, CLASSE PN 25,  INSTALADO EM RESERVAÇÃO DE ÁGUA DE EDIFICAÇÃO QUE POSSUA RESERVATÓRIO DE FIBRA/FIBROCIMENTO  FORNECIMENTO E INSTALAÇÃO. AF_06/2016</v>
          </cell>
          <cell r="C10600" t="str">
            <v>M</v>
          </cell>
          <cell r="D10600">
            <v>20.11</v>
          </cell>
        </row>
        <row r="10601">
          <cell r="A10601">
            <v>96731</v>
          </cell>
          <cell r="B10601" t="str">
            <v>TUBO, PPR, DN 50, CLASSE PN 25,  INSTALADO EM RESERVAÇÃO DE ÁGUA DE EDIFICAÇÃO QUE POSSUA RESERVATÓRIO DE FIBRA/FIBROCIMENTO  FORNECIMENTO E INSTALAÇÃO. AF_06/2016</v>
          </cell>
          <cell r="C10601" t="str">
            <v>M</v>
          </cell>
          <cell r="D10601">
            <v>29.48</v>
          </cell>
        </row>
        <row r="10602">
          <cell r="A10602">
            <v>96732</v>
          </cell>
          <cell r="B10602" t="str">
            <v>TUBO, PPR, DN 63, CLASSE PN 25,  INSTALADO EM RESERVAÇÃO DE ÁGUA DE EDIFICAÇÃO QUE POSSUA RESERVATÓRIO DE FIBRA/FIBROCIMENTO  FORNECIMENTO E INSTALAÇÃO. AF_06/2016</v>
          </cell>
          <cell r="C10602" t="str">
            <v>M</v>
          </cell>
          <cell r="D10602">
            <v>36.17</v>
          </cell>
        </row>
        <row r="10603">
          <cell r="A10603">
            <v>96733</v>
          </cell>
          <cell r="B10603" t="str">
            <v>TUBO, PPR, DN 75, CLASSE PN 25,  INSTALADO EM RESERVAÇÃO DE ÁGUA DE EDIFICAÇÃO QUE POSSUA RESERVATÓRIO DE FIBRA/FIBROCIMENTO  FORNECIMENTO E INSTALAÇÃO. AF_06/2016</v>
          </cell>
          <cell r="C10603" t="str">
            <v>M</v>
          </cell>
          <cell r="D10603">
            <v>66.099999999999994</v>
          </cell>
        </row>
        <row r="10604">
          <cell r="A10604">
            <v>96734</v>
          </cell>
          <cell r="B10604" t="str">
            <v>TUBO, PPR, DN 90, CLASSE PN 25,  INSTALADO EM RESERVAÇÃO DE ÁGUA DE EDIFICAÇÃO QUE POSSUA RESERVATÓRIO DE FIBRA/FIBROCIMENTO  FORNECIMENTO E INSTALAÇÃO. AF_06/2016</v>
          </cell>
          <cell r="C10604" t="str">
            <v>M</v>
          </cell>
          <cell r="D10604">
            <v>90.73</v>
          </cell>
        </row>
        <row r="10605">
          <cell r="A10605">
            <v>96735</v>
          </cell>
          <cell r="B10605" t="str">
            <v>TUBO, PPR, DN 110, CLASSE PN 25,  INSTALADO EM RESERVAÇÃO DE ÁGUA DE EDIFICAÇÃO QUE POSSUA RESERVATÓRIO DE FIBRA/FIBROCIMENTO  FORNECIMENTO E INSTALAÇÃO. AF_06/2016</v>
          </cell>
          <cell r="C10605" t="str">
            <v>M</v>
          </cell>
          <cell r="D10605">
            <v>119.07</v>
          </cell>
        </row>
        <row r="10606">
          <cell r="A10606">
            <v>96736</v>
          </cell>
          <cell r="B10606" t="str">
            <v>LUVA, PPR, DN 20 MM, CLASSE PN 25, INSTALADO EM RESERVAÇÃO DE ÁGUA DE EDIFICAÇÃO QUE POSSUA RESERVATÓRIO DE FIBRA/FIBROCIMENTO  FORNECIMENTO E INSTALAÇÃO. AF_06/2016</v>
          </cell>
          <cell r="C10606" t="str">
            <v>UN</v>
          </cell>
          <cell r="D10606">
            <v>3.66</v>
          </cell>
        </row>
        <row r="10607">
          <cell r="A10607">
            <v>96737</v>
          </cell>
          <cell r="B10607" t="str">
            <v>LUVA, PPR, DN 25 MM, CLASSE PN 25, INSTALADO EM RESERVAÇÃO DE ÁGUA DE EDIFICAÇÃO QUE POSSUA RESERVATÓRIO DE FIBRA/FIBROCIMENTO  FORNECIMENTO E INSTALAÇÃO. AF_06/2016</v>
          </cell>
          <cell r="C10607" t="str">
            <v>UN</v>
          </cell>
          <cell r="D10607">
            <v>4.13</v>
          </cell>
        </row>
        <row r="10608">
          <cell r="A10608">
            <v>96738</v>
          </cell>
          <cell r="B10608" t="str">
            <v>CONECTOR MACHO, PPR, 25 X 1/2'', CLASSE PN 25,  INSTALADO EM RESERVAÇÃO DE ÁGUA DE EDIFICAÇÃO QUE POSSUA RESERVATÓRIO DE FIBRA/FIBROCIMENTO   FORNECIMENTO E INSTALAÇÃO. AF_06/2016</v>
          </cell>
          <cell r="C10608" t="str">
            <v>UN</v>
          </cell>
          <cell r="D10608">
            <v>12.65</v>
          </cell>
        </row>
        <row r="10609">
          <cell r="A10609">
            <v>96739</v>
          </cell>
          <cell r="B10609" t="str">
            <v>LUVA, PPR, DN 32 MM, CLASSE PN 25, INSTALADO EM RESERVAÇÃO DE ÁGUA DE EDIFICAÇÃO QUE POSSUA RESERVATÓRIO DE FIBRA/FIBROCIMENTO  FORNECIMENTO E INSTALAÇÃO. AF_06/2016</v>
          </cell>
          <cell r="C10609" t="str">
            <v>UN</v>
          </cell>
          <cell r="D10609">
            <v>5.32</v>
          </cell>
        </row>
        <row r="10610">
          <cell r="A10610">
            <v>96740</v>
          </cell>
          <cell r="B10610" t="str">
            <v>CONECTOR MACHO, PPR, 32 X 3/4'', CLASSE PN 25,  INSTALADO EM RESERVAÇÃO DE ÁGUA DE EDIFICAÇÃO QUE POSSUA RESERVATÓRIO DE FIBRA/FIBROCIMENTO   FORNECIMENTO E INSTALAÇÃO. AF_06/2016</v>
          </cell>
          <cell r="C10610" t="str">
            <v>UN</v>
          </cell>
          <cell r="D10610">
            <v>19.54</v>
          </cell>
        </row>
        <row r="10611">
          <cell r="A10611">
            <v>96741</v>
          </cell>
          <cell r="B10611" t="str">
            <v>LUVA, PPR, DN 40 MM, CLASSE PN 25, INSTALADO EM RESERVAÇÃO DE ÁGUA DE EDIFICAÇÃO QUE POSSUA RESERVATÓRIO DE FIBRA/FIBROCIMENTO  FORNECIMENTO E INSTALAÇÃO. AF_06/2016</v>
          </cell>
          <cell r="C10611" t="str">
            <v>UN</v>
          </cell>
          <cell r="D10611">
            <v>8.1</v>
          </cell>
        </row>
        <row r="10612">
          <cell r="A10612">
            <v>96742</v>
          </cell>
          <cell r="B10612" t="str">
            <v>LUVA, PPR, DN 50 MM, CLASSE PN 25, INSTALADO EM RESERVAÇÃO DE ÁGUA DE EDIFICAÇÃO QUE POSSUA RESERVATÓRIO DE FIBRA/FIBROCIMENTO  FORNECIMENTO E INSTALAÇÃO. AF_06/2016</v>
          </cell>
          <cell r="C10612" t="str">
            <v>UN</v>
          </cell>
          <cell r="D10612">
            <v>12.3</v>
          </cell>
        </row>
        <row r="10613">
          <cell r="A10613">
            <v>96743</v>
          </cell>
          <cell r="B10613" t="str">
            <v>LUVA, PPR, DN 63 MM, CLASSE PN 25, INSTALADO EM RESERVAÇÃO DE ÁGUA DE EDIFICAÇÃO QUE POSSUA RESERVATÓRIO DE FIBRA/FIBROCIMENTO  FORNECIMENTO E INSTALAÇÃO. AF_06/2016</v>
          </cell>
          <cell r="C10613" t="str">
            <v>UN</v>
          </cell>
          <cell r="D10613">
            <v>15.67</v>
          </cell>
        </row>
        <row r="10614">
          <cell r="A10614">
            <v>96744</v>
          </cell>
          <cell r="B10614" t="str">
            <v>LUVA, PPR, DN 75 MM, CLASSE PN 25, INSTALADO EM RESERVAÇÃO DE ÁGUA DE EDIFICAÇÃO QUE POSSUA RESERVATÓRIO DE FIBRA/FIBROCIMENTO  FORNECIMENTO E INSTALAÇÃO. AF_06/2016</v>
          </cell>
          <cell r="C10614" t="str">
            <v>UN</v>
          </cell>
          <cell r="D10614">
            <v>33.03</v>
          </cell>
        </row>
        <row r="10615">
          <cell r="A10615">
            <v>96745</v>
          </cell>
          <cell r="B10615" t="str">
            <v>LUVA, PPR, DN 90 MM, CLASSE PN 25, INSTALADO EM RESERVAÇÃO DE ÁGUA DE EDIFICAÇÃO QUE POSSUA RESERVATÓRIO DE FIBRA/FIBROCIMENTO  FORNECIMENTO E INSTALAÇÃO. AF_06/2016</v>
          </cell>
          <cell r="C10615" t="str">
            <v>UN</v>
          </cell>
          <cell r="D10615">
            <v>47.85</v>
          </cell>
        </row>
        <row r="10616">
          <cell r="A10616">
            <v>96746</v>
          </cell>
          <cell r="B10616" t="str">
            <v>LUVA, PPR, DN 110 MM, CLASSE PN 25, INSTALADO EM RESERVAÇÃO DE ÁGUA DE EDIFICAÇÃO QUE POSSUA RESERVATÓRIO DE FIBRA/FIBROCIMENTO  FORNECIMENTO E INSTALAÇÃO. AF_06/2016</v>
          </cell>
          <cell r="C10616" t="str">
            <v>UN</v>
          </cell>
          <cell r="D10616">
            <v>76.290000000000006</v>
          </cell>
        </row>
        <row r="10617">
          <cell r="A10617">
            <v>96747</v>
          </cell>
          <cell r="B10617" t="str">
            <v>JOELHO 90 GRAUS, PPR, DN 20 MM, CLASSE PN 25,  INSTALADO EM RESERVAÇÃO DE ÁGUA DE EDIFICAÇÃO QUE POSSUA RESERVATÓRIO DE FIBRA/FIBROCIMENTO  FORNECIMENTO E INSTALAÇÃO. AF_06/2016</v>
          </cell>
          <cell r="C10617" t="str">
            <v>UN</v>
          </cell>
          <cell r="D10617">
            <v>5.22</v>
          </cell>
        </row>
        <row r="10618">
          <cell r="A10618">
            <v>96748</v>
          </cell>
          <cell r="B10618" t="str">
            <v>JOELHO 90 GRAUS, PPR, DN 25 MM, CLASSE PN 25,  INSTALADO EM RESERVAÇÃO DE ÁGUA DE EDIFICAÇÃO QUE POSSUA RESERVATÓRIO DE FIBRA/FIBROCIMENTO  FORNECIMENTO E INSTALAÇÃO. AF_06/2016</v>
          </cell>
          <cell r="C10618" t="str">
            <v>UN</v>
          </cell>
          <cell r="D10618">
            <v>5.81</v>
          </cell>
        </row>
        <row r="10619">
          <cell r="A10619">
            <v>96749</v>
          </cell>
          <cell r="B10619" t="str">
            <v>JOELHO 90 GRAUS, PPR, DN 32 MM, CLASSE PN 25,  INSTALADO EM RESERVAÇÃO DE ÁGUA DE EDIFICAÇÃO QUE POSSUA RESERVATÓRIO DE FIBRA/FIBROCIMENTO  FORNECIMENTO E INSTALAÇÃO. AF_06/2016</v>
          </cell>
          <cell r="C10619" t="str">
            <v>UN</v>
          </cell>
          <cell r="D10619">
            <v>7.85</v>
          </cell>
        </row>
        <row r="10620">
          <cell r="A10620">
            <v>96750</v>
          </cell>
          <cell r="B10620" t="str">
            <v>JOELHO 90 GRAUS, PPR, DN 40 MM, CLASSE PN 25,  INSTALADO EM RESERVAÇÃO DE ÁGUA DE EDIFICAÇÃO QUE POSSUA RESERVATÓRIO DE FIBRA/FIBROCIMENTO  FORNECIMENTO E INSTALAÇÃO. AF_06/2016</v>
          </cell>
          <cell r="C10620" t="str">
            <v>UN</v>
          </cell>
          <cell r="D10620">
            <v>10.14</v>
          </cell>
        </row>
        <row r="10621">
          <cell r="A10621">
            <v>96751</v>
          </cell>
          <cell r="B10621" t="str">
            <v>JOELHO 90 GRAUS, PPR, DN 50 MM, CLASSE PN 25,  INSTALADO EM RESERVAÇÃO DE ÁGUA DE EDIFICAÇÃO QUE POSSUA RESERVATÓRIO DE FIBRA/FIBROCIMENTO  FORNECIMENTO E INSTALAÇÃO. AF_06/2016</v>
          </cell>
          <cell r="C10621" t="str">
            <v>UN</v>
          </cell>
          <cell r="D10621">
            <v>18.05</v>
          </cell>
        </row>
        <row r="10622">
          <cell r="A10622">
            <v>96752</v>
          </cell>
          <cell r="B10622" t="str">
            <v>JOELHO 90 GRAUS, PPR, DN 63 MM, CLASSE PN 25,  INSTALADO EM RESERVAÇÃO DE ÁGUA DE EDIFICAÇÃO QUE POSSUA RESERVATÓRIO DE FIBRA/FIBROCIMENTO  FORNECIMENTO E INSTALAÇÃO. AF_06/2016</v>
          </cell>
          <cell r="C10622" t="str">
            <v>UN</v>
          </cell>
          <cell r="D10622">
            <v>23.06</v>
          </cell>
        </row>
        <row r="10623">
          <cell r="A10623">
            <v>96753</v>
          </cell>
          <cell r="B10623" t="str">
            <v>JOELHO 90 GRAUS, PPR, DN 75 MM, CLASSE PN 25,  INSTALADO EM RESERVAÇÃO DE ÁGUA DE EDIFICAÇÃO QUE POSSUA RESERVATÓRIO DE FIBRA/FIBROCIMENTO  FORNECIMENTO E INSTALAÇÃO. AF_06/2016</v>
          </cell>
          <cell r="C10623" t="str">
            <v>UN</v>
          </cell>
          <cell r="D10623">
            <v>51.24</v>
          </cell>
        </row>
        <row r="10624">
          <cell r="A10624">
            <v>96754</v>
          </cell>
          <cell r="B10624" t="str">
            <v>JOELHO 90 GRAUS, PPR, DN 90 MM, CLASSE PN 25,  INSTALADO EM RESERVAÇÃO DE ÁGUA DE EDIFICAÇÃO QUE POSSUA RESERVATÓRIO DE FIBRA/FIBROCIMENTO  FORNECIMENTO E INSTALAÇÃO. AF_06/2016</v>
          </cell>
          <cell r="C10624" t="str">
            <v>UN</v>
          </cell>
          <cell r="D10624">
            <v>71.099999999999994</v>
          </cell>
        </row>
        <row r="10625">
          <cell r="A10625">
            <v>96755</v>
          </cell>
          <cell r="B10625" t="str">
            <v>JOELHO 90 GRAUS, PPR, DN 110 MM, CLASSE PN 25,  INSTALADO EM RESERVAÇÃO DE ÁGUA DE EDIFICAÇÃO QUE POSSUA RESERVATÓRIO DE FIBRA/FIBROCIMENTO  FORNECIMENTO E INSTALAÇÃO. AF_06/2016</v>
          </cell>
          <cell r="C10625" t="str">
            <v>UN</v>
          </cell>
          <cell r="D10625">
            <v>107.56</v>
          </cell>
        </row>
        <row r="10626">
          <cell r="A10626">
            <v>96756</v>
          </cell>
          <cell r="B10626" t="str">
            <v>TÊ MISTURADOR, PPR, DN 20 MM, CLASSE PN 25,  INSTALADO EM RESERVAÇÃO DE ÁGUA DE EDIFICAÇÃO QUE POSSUA RESERVATÓRIO DE FIBRA/FIBROCIMENTO  FORNECIMENTO E INSTALAÇÃO. AF_06/2016</v>
          </cell>
          <cell r="C10626" t="str">
            <v>UN</v>
          </cell>
          <cell r="D10626">
            <v>9.17</v>
          </cell>
        </row>
        <row r="10627">
          <cell r="A10627">
            <v>96757</v>
          </cell>
          <cell r="B10627" t="str">
            <v>TÊ MISTURADOR, PPR, DN 25 MM, CLASSE PN 25,  INSTALADO EM RESERVAÇÃO DE ÁGUA DE EDIFICAÇÃO QUE POSSUA RESERVATÓRIO DE FIBRA/FIBROCIMENTO  FORNECIMENTO E INSTALAÇÃO. AF_06/2016</v>
          </cell>
          <cell r="C10627" t="str">
            <v>UN</v>
          </cell>
          <cell r="D10627">
            <v>8.86</v>
          </cell>
        </row>
        <row r="10628">
          <cell r="A10628">
            <v>96758</v>
          </cell>
          <cell r="B10628" t="str">
            <v>TÊ, PPR, DN 32 MM, CLASSE PN 25,  INSTALADO EM RESERVAÇÃO DE ÁGUA DE EDIFICAÇÃO QUE POSSUA RESERVATÓRIO DE FIBRA/FIBROCIMENTO  FORNECIMENTO E INSTALAÇÃO. AF_06/2016</v>
          </cell>
          <cell r="C10628" t="str">
            <v>UN</v>
          </cell>
          <cell r="D10628">
            <v>10.53</v>
          </cell>
        </row>
        <row r="10629">
          <cell r="A10629">
            <v>96759</v>
          </cell>
          <cell r="B10629" t="str">
            <v>TÊ, PPR, DN 40 MM, CLASSE PN 25,  INSTALADO EM RESERVAÇÃO DE ÁGUA DE EDIFICAÇÃO QUE POSSUA RESERVATÓRIO DE FIBRA/FIBROCIMENTO  FORNECIMENTO E INSTALAÇÃO. AF_06/2016</v>
          </cell>
          <cell r="C10629" t="str">
            <v>UN</v>
          </cell>
          <cell r="D10629">
            <v>14.88</v>
          </cell>
        </row>
        <row r="10630">
          <cell r="A10630">
            <v>96760</v>
          </cell>
          <cell r="B10630" t="str">
            <v>TÊ, PPR, DN 50 MM, CLASSE PN 25,  INSTALADO EM RESERVAÇÃO DE ÁGUA DE EDIFICAÇÃO QUE POSSUA RESERVATÓRIO DE FIBRA/FIBROCIMENTO  FORNECIMENTO E INSTALAÇÃO. AF_06/2016</v>
          </cell>
          <cell r="C10630" t="str">
            <v>UN</v>
          </cell>
          <cell r="D10630">
            <v>21.24</v>
          </cell>
        </row>
        <row r="10631">
          <cell r="A10631">
            <v>96761</v>
          </cell>
          <cell r="B10631" t="str">
            <v>TÊ, PPR, DN 63 MM, CLASSE PN 25,  INSTALADO EM RESERVAÇÃO DE ÁGUA DE EDIFICAÇÃO QUE POSSUA RESERVATÓRIO DE FIBRA/FIBROCIMENTO  FORNECIMENTO E INSTALAÇÃO. AF_06/2016</v>
          </cell>
          <cell r="C10631" t="str">
            <v>UN</v>
          </cell>
          <cell r="D10631">
            <v>29.25</v>
          </cell>
        </row>
        <row r="10632">
          <cell r="A10632">
            <v>96762</v>
          </cell>
          <cell r="B10632" t="str">
            <v>TÊ, PPR, DN 75 MM, CLASSE PN 25,  INSTALADO EM RESERVAÇÃO DE ÁGUA DE EDIFICAÇÃO QUE POSSUA RESERVATÓRIO DE FIBRA/FIBROCIMENTO  FORNECIMENTO E INSTALAÇÃO. AF_06/2016</v>
          </cell>
          <cell r="C10632" t="str">
            <v>UN</v>
          </cell>
          <cell r="D10632">
            <v>56.39</v>
          </cell>
        </row>
        <row r="10633">
          <cell r="A10633">
            <v>96763</v>
          </cell>
          <cell r="B10633" t="str">
            <v>TÊ, PPR, DN 90 MM, CLASSE PN 25,  INSTALADO EM RESERVAÇÃO DE ÁGUA DE EDIFICAÇÃO QUE POSSUA RESERVATÓRIO DE FIBRA/FIBROCIMENTO  FORNECIMENTO E INSTALAÇÃO. AF_06/2016</v>
          </cell>
          <cell r="C10633" t="str">
            <v>UN</v>
          </cell>
          <cell r="D10633">
            <v>76.67</v>
          </cell>
        </row>
        <row r="10634">
          <cell r="A10634">
            <v>96764</v>
          </cell>
          <cell r="B10634" t="str">
            <v>TÊ, PPR, DN 110 MM, CLASSE PN 25,  INSTALADO EM RESERVAÇÃO DE ÁGUA DE EDIFICAÇÃO QUE POSSUA RESERVATÓRIO DE FIBRA/FIBROCIMENTO  FORNECIMENTO E INSTALAÇÃO. AF_06/2016</v>
          </cell>
          <cell r="C10634" t="str">
            <v>UN</v>
          </cell>
          <cell r="D10634">
            <v>122.16</v>
          </cell>
        </row>
        <row r="10635">
          <cell r="A10635">
            <v>96765</v>
          </cell>
          <cell r="B10635" t="str">
            <v>ABRIGO PARA HIDRANTE, 90X60X17CM, COM REGISTRO GLOBO ANGULAR 45º 2.1/2", ADAPTADOR STORZ 2.1/2", MANGUEIRA DE INCÊNDIO 20M, REDUÇÃO 2.1/2X1.1/2" E ESGUICHO EM LATÃO 1.1/2" - FORNECIMENTO E INSTALAÇÃO. AF_08/2017</v>
          </cell>
          <cell r="C10635" t="str">
            <v>UN</v>
          </cell>
          <cell r="D10635">
            <v>1057.04</v>
          </cell>
        </row>
        <row r="10636">
          <cell r="A10636">
            <v>96794</v>
          </cell>
          <cell r="B10636" t="str">
            <v>TUBO, PEX, MONOCAMADA, DN 16, INSTALADO EM RAMAL OU SUB-RAMAL DE ÁGUA  FORNECIMENTO E INSTALAÇÃO. AF_06/2015</v>
          </cell>
          <cell r="C10636" t="str">
            <v>M</v>
          </cell>
          <cell r="D10636">
            <v>5.68</v>
          </cell>
        </row>
        <row r="10637">
          <cell r="A10637">
            <v>96795</v>
          </cell>
          <cell r="B10637" t="str">
            <v>TUBO, PEX, MONOCAMADA, DN 20, INSTALADO EM RAMAL OU SUB-RAMAL DE ÁGUA  FORNECIMENTO E INSTALAÇÃO. AF_06/2015</v>
          </cell>
          <cell r="C10637" t="str">
            <v>M</v>
          </cell>
          <cell r="D10637">
            <v>7.2</v>
          </cell>
        </row>
        <row r="10638">
          <cell r="A10638">
            <v>96796</v>
          </cell>
          <cell r="B10638" t="str">
            <v>TUBO, PEX, MONOCAMADA, DN 25, INSTALADO EM RAMAL OU SUB-RAMAL DE ÁGUA  FORNECIMENTO E INSTALAÇÃO. AF_06/2015</v>
          </cell>
          <cell r="C10638" t="str">
            <v>M</v>
          </cell>
          <cell r="D10638">
            <v>10.029999999999999</v>
          </cell>
        </row>
        <row r="10639">
          <cell r="A10639">
            <v>96797</v>
          </cell>
          <cell r="B10639" t="str">
            <v>TUBO, PEX, MONOCAMADA, DN 32, INSTALADO EM RAMAL OU SUB-RAMAL DE ÁGUA  FORNECIMENTO E INSTALAÇÃO. AF_06/2015</v>
          </cell>
          <cell r="C10639" t="str">
            <v>M</v>
          </cell>
          <cell r="D10639">
            <v>15.03</v>
          </cell>
        </row>
        <row r="10640">
          <cell r="A10640">
            <v>96798</v>
          </cell>
          <cell r="B10640" t="str">
            <v>TUBO, PEX, MONOCAMADA, DN 16, INSTALADO EM RAMAL DE DISTRIBUIÇÃO DE ÁGUA  FORNECIMENTO E INSTALAÇÃO. AF_06/2015</v>
          </cell>
          <cell r="C10640" t="str">
            <v>M</v>
          </cell>
          <cell r="D10640">
            <v>5.78</v>
          </cell>
        </row>
        <row r="10641">
          <cell r="A10641">
            <v>96799</v>
          </cell>
          <cell r="B10641" t="str">
            <v>TUBO, PEX, MONOCAMADA, DN 20, INSTALADO EM RAMAL DE DISTRIBUIÇÃO DE ÁGUA  FORNECIMENTO E INSTALAÇÃO. AF_06/2015</v>
          </cell>
          <cell r="C10641" t="str">
            <v>M</v>
          </cell>
          <cell r="D10641">
            <v>7.77</v>
          </cell>
        </row>
        <row r="10642">
          <cell r="A10642">
            <v>96800</v>
          </cell>
          <cell r="B10642" t="str">
            <v>TUBO, PEX, MONOCAMADA, DN 25, INSTALADO EM RAMAL DE DISTRIBUIÇÃO DE ÁGUA  FORNECIMENTO E INSTALAÇÃO. AF_06/2015</v>
          </cell>
          <cell r="C10642" t="str">
            <v>M</v>
          </cell>
          <cell r="D10642">
            <v>11.18</v>
          </cell>
        </row>
        <row r="10643">
          <cell r="A10643">
            <v>96801</v>
          </cell>
          <cell r="B10643" t="str">
            <v>TUBO, PEX, MONOCAMADA, DN 32, INSTALADO EM RAMAL DE DISTRIBUIÇÃO DE ÁGUA  FORNECIMENTO E INSTALAÇÃO. AF_06/2015</v>
          </cell>
          <cell r="C10643" t="str">
            <v>M</v>
          </cell>
          <cell r="D10643">
            <v>17.02</v>
          </cell>
        </row>
        <row r="10644">
          <cell r="A10644">
            <v>96802</v>
          </cell>
          <cell r="B10644" t="str">
            <v>KIT CHASSI PEX, PRÉ-FABRICADO, PARA CHUVEIRO COM REGISTROS DE PRESSÃO E CONEXÕES POR CRIMPAGEM  FORNECIMENTO E INSTALAÇÃO. AF_06/2015</v>
          </cell>
          <cell r="C10644" t="str">
            <v>UN</v>
          </cell>
          <cell r="D10644">
            <v>176.32</v>
          </cell>
        </row>
        <row r="10645">
          <cell r="A10645">
            <v>96803</v>
          </cell>
          <cell r="B10645" t="str">
            <v>KIT CHASSI PEX, PRÉ-FABRICADO, PARA COZINHA COM CUBA SIMPLES E CONEXÕES POR CRIMPAGEM  FORNECIMENTO E INSTALAÇÃO. AF_06/2015</v>
          </cell>
          <cell r="C10645" t="str">
            <v>UN</v>
          </cell>
          <cell r="D10645">
            <v>90.73</v>
          </cell>
        </row>
        <row r="10646">
          <cell r="A10646">
            <v>96804</v>
          </cell>
          <cell r="B10646" t="str">
            <v>KIT CHASSI PEX, PRÉ-FABRICADO, PARA ÁREA DE SERVIÇO COM TANQUE E MÁQUINA DE LAVAR ROUPA, E CONEXÕES POR CRIMPAGEM  FORNECIMENTO E INSTALAÇÃO. AF_06/2015</v>
          </cell>
          <cell r="C10646" t="str">
            <v>UN</v>
          </cell>
          <cell r="D10646">
            <v>162.93</v>
          </cell>
        </row>
        <row r="10647">
          <cell r="A10647">
            <v>96805</v>
          </cell>
          <cell r="B10647" t="str">
            <v>KIT CHASSI PEX, PRÉ-FABRICADO, PARA CHUVEIRO COM REGISTROS DE PRESSÃO E CONEXÕES POR ANEL DESLIZANTE  FORNECIMENTO E INSTALAÇÃO. AF_06/2015</v>
          </cell>
          <cell r="C10647" t="str">
            <v>UN</v>
          </cell>
          <cell r="D10647">
            <v>182.43</v>
          </cell>
        </row>
        <row r="10648">
          <cell r="A10648">
            <v>96806</v>
          </cell>
          <cell r="B10648" t="str">
            <v>KIT CHASSI PEX, PRÉ-FABRICADO, PARA COZINHA COM CUBA SIMPLES E CONEXÕES POR ANEL DESLIZANTE  FORNECIMENTO E INSTALAÇÃO. AF_06/2015</v>
          </cell>
          <cell r="C10648" t="str">
            <v>UN</v>
          </cell>
          <cell r="D10648">
            <v>88.94</v>
          </cell>
        </row>
        <row r="10649">
          <cell r="A10649">
            <v>96807</v>
          </cell>
          <cell r="B10649" t="str">
            <v>KIT CHASSI PEX, PRÉ-FABRICADO, PARA ÁREA DE SERVIÇO COM TANQUE E MÁQUINA DE LAVAR ROUPA, E CONEXÕES POR ANEL DESLIZANTE  FORNECIMENTO E INSTALAÇÃO. AF_06/2015</v>
          </cell>
          <cell r="C10649" t="str">
            <v>UN</v>
          </cell>
          <cell r="D10649">
            <v>148.65</v>
          </cell>
        </row>
        <row r="10650">
          <cell r="A10650">
            <v>96808</v>
          </cell>
          <cell r="B10650" t="str">
            <v>UNIÃO METÁLICA PARA INSTALAÇÕES EM PEX, DN 16 MM, FIXAÇÃO DAS CONEXÕES POR ANEL DESLIZANTE  FORNECIMENTO E INSTALAÇÃO . AF_06/2015</v>
          </cell>
          <cell r="C10650" t="str">
            <v>UN</v>
          </cell>
          <cell r="D10650">
            <v>8.51</v>
          </cell>
        </row>
        <row r="10651">
          <cell r="A10651">
            <v>96809</v>
          </cell>
          <cell r="B10651" t="str">
            <v>CONEXÃO FIXA, ROSCA FÊMEA, METÁLICA, PARA INSTALAÇÕES EM PEX, DN 16 MM X 1/2", COM ANEL DESLIZANTE. FORNECIMENTO E INSTALAÇÃO. AF_06/2015</v>
          </cell>
          <cell r="C10651" t="str">
            <v>UN</v>
          </cell>
          <cell r="D10651">
            <v>9.6999999999999993</v>
          </cell>
        </row>
        <row r="10652">
          <cell r="A10652">
            <v>96810</v>
          </cell>
          <cell r="B10652" t="str">
            <v>CONEXÃO MÓVEL, ROSCA FÊMEA, METÁLICA, PARA INSTALAÇÕES EM PEX, DN 16 MM X 3/4", COM ANEL DESLIZANTE. FORNECIMENTO E INSTALAÇÃO. AF_06/2015</v>
          </cell>
          <cell r="C10652" t="str">
            <v>UN</v>
          </cell>
          <cell r="D10652">
            <v>10.5</v>
          </cell>
        </row>
        <row r="10653">
          <cell r="A10653">
            <v>96811</v>
          </cell>
          <cell r="B10653" t="str">
            <v>UNIÃO METÁLICA PARA INSTALAÇÕES EM PEX, DN 20 MM, FIXAÇÃO DAS CONEXÕES POR ANEL DESLIZANTE  FORNECIMENTO E INSTALAÇÃO . AF_06/2015</v>
          </cell>
          <cell r="C10653" t="str">
            <v>UN</v>
          </cell>
          <cell r="D10653">
            <v>11.32</v>
          </cell>
        </row>
        <row r="10654">
          <cell r="A10654">
            <v>96812</v>
          </cell>
          <cell r="B10654" t="str">
            <v>CONEXÃO FIXA, ROSCA FÊMEA, METÁLICA, PARA INSTALAÇÕES EM PEX, DN 20 MM X 1/2", COM ANEL DESLIZANTE. FORNECIMENTO E INSTALAÇÃO. AF_06/2015</v>
          </cell>
          <cell r="C10654" t="str">
            <v>UN</v>
          </cell>
          <cell r="D10654">
            <v>10.9</v>
          </cell>
        </row>
        <row r="10655">
          <cell r="A10655">
            <v>96813</v>
          </cell>
          <cell r="B10655" t="str">
            <v>CONEXÃO FIXA, ROSCA FÊMEA, METÁLICA, PARA INSTALAÇÕES EM PEX, DN 20 MM X 3/4", COM ANEL DESLIZANTE. FORNECIMENTO E INSTALAÇÃO. AF_06/2015</v>
          </cell>
          <cell r="C10655" t="str">
            <v>UN</v>
          </cell>
          <cell r="D10655">
            <v>12.49</v>
          </cell>
        </row>
        <row r="10656">
          <cell r="A10656">
            <v>96814</v>
          </cell>
          <cell r="B10656" t="str">
            <v>UNIÃO DE REDUÇÃO, METÁLICA, PARA INSTALAÇÕES EM PEX, DN 20 X 16 MM, CONEXÃO POR ANEL DESLIZANTE  FORNECIMENTO E INSTALAÇÃO. AF_06/2015</v>
          </cell>
          <cell r="C10656" t="str">
            <v>UN</v>
          </cell>
          <cell r="D10656">
            <v>10.63</v>
          </cell>
        </row>
        <row r="10657">
          <cell r="A10657">
            <v>96815</v>
          </cell>
          <cell r="B10657" t="str">
            <v>UNIÃO METÁLICA PARA INSTALAÇÕES EM PEX, DN 25 MM, FIXAÇÃO DAS CONEXÕES POR ANEL DESLIZANTE   FORNECIMENTO E INSTALAÇÃO. AF_06/2015</v>
          </cell>
          <cell r="C10657" t="str">
            <v>UN</v>
          </cell>
          <cell r="D10657">
            <v>17.7</v>
          </cell>
        </row>
        <row r="10658">
          <cell r="A10658">
            <v>96816</v>
          </cell>
          <cell r="B10658" t="str">
            <v>CONEXÃO FIXA, ROSCA FÊMEA, METÁLICA, PARA INSTALAÇÕES EM PEX, DN 25 MM X 3/4", COM ANEL DESLIZANTE. FORNECIMENTO E INSTALAÇÃO. AF_06/2015</v>
          </cell>
          <cell r="C10658" t="str">
            <v>UN</v>
          </cell>
          <cell r="D10658">
            <v>14.67</v>
          </cell>
        </row>
        <row r="10659">
          <cell r="A10659">
            <v>96817</v>
          </cell>
          <cell r="B10659" t="str">
            <v>CONEXÃO FIXA, ROSCA FÊMEA, METÁLICA, PARA INSTALAÇÕES EM PEX, DN 25 MM X 1", COM ANEL DESLIZANTE. FORNECIMENTO E INSTALAÇÃO. AF_06/2015</v>
          </cell>
          <cell r="C10659" t="str">
            <v>UN</v>
          </cell>
          <cell r="D10659">
            <v>16.600000000000001</v>
          </cell>
        </row>
        <row r="10660">
          <cell r="A10660">
            <v>96818</v>
          </cell>
          <cell r="B10660" t="str">
            <v>UNIÃO DE REDUÇÃO, METÁLICA, PEX, DN 25 X 16 MM, CONEXÃO POR ANEL DESLIZANTE  FORNECIMENTO E INSTALAÇÃO. AF_06/2015</v>
          </cell>
          <cell r="C10660" t="str">
            <v>UN</v>
          </cell>
          <cell r="D10660">
            <v>15.5</v>
          </cell>
        </row>
        <row r="10661">
          <cell r="A10661">
            <v>96819</v>
          </cell>
          <cell r="B10661" t="str">
            <v>UNIÃO DE REDUÇÃO, METÁLICA, PEX, DN 25 X 20 MM, CONEXÃO POR ANEL DESLIZANTE  FORNECIMENTO E INSTALAÇÃO. AF_06/2015</v>
          </cell>
          <cell r="C10661" t="str">
            <v>UN</v>
          </cell>
          <cell r="D10661">
            <v>15.5</v>
          </cell>
        </row>
        <row r="10662">
          <cell r="A10662">
            <v>96820</v>
          </cell>
          <cell r="B10662" t="str">
            <v>UNIÃO METÁLICA PARA INSTALAÇÕES EM PEX, DN 32 MM, FIXAÇÃO DAS CONEXÕES POR ANEL DESLIZANTE   FORNECIMENTO E INSTALAÇÃO. AF_06/2015</v>
          </cell>
          <cell r="C10662" t="str">
            <v>UN</v>
          </cell>
          <cell r="D10662">
            <v>27.85</v>
          </cell>
        </row>
        <row r="10663">
          <cell r="A10663">
            <v>96821</v>
          </cell>
          <cell r="B10663" t="str">
            <v>CONEXÃO FIXA, ROSCA FÊMEA, METÁLICA, PARA INSTALAÇÕES EM PEX, DN 32 MM X 1", COM ANEL DESLIZANTE  FORNECIMENTO E INSTALAÇÃO. AF_06/2015</v>
          </cell>
          <cell r="C10663" t="str">
            <v>UN</v>
          </cell>
          <cell r="D10663">
            <v>23.83</v>
          </cell>
        </row>
        <row r="10664">
          <cell r="A10664">
            <v>96822</v>
          </cell>
          <cell r="B10664" t="str">
            <v>UNIÃO DE REDUÇÃO, METÁLICA, PEX, DN 32 X 25 MM, CONEXÃO POR ANEL DESLIZANTE  FORNECIMENTO E INSTALAÇÃO. AF_06/2015</v>
          </cell>
          <cell r="C10664" t="str">
            <v>UN</v>
          </cell>
          <cell r="D10664">
            <v>24.14</v>
          </cell>
        </row>
        <row r="10665">
          <cell r="A10665">
            <v>96823</v>
          </cell>
          <cell r="B10665" t="str">
            <v>LUVA PARA INSTALAÇÕES EM PEX, DN 16 MM, CONEXÃO POR CRIMPAGEM  FORNECIMENTO E INSTALAÇÃO . AF_06/2015</v>
          </cell>
          <cell r="C10665" t="str">
            <v>UN</v>
          </cell>
          <cell r="D10665">
            <v>9.9700000000000006</v>
          </cell>
        </row>
        <row r="10666">
          <cell r="A10666">
            <v>96824</v>
          </cell>
          <cell r="B10666" t="str">
            <v>CONEXÃO FIXA, ROSCA FÊMEA, PARA INSTALAÇÕES EM PEX, DN 16MM X 1/2", CONEXÃO POR CRIMPAGEM  FORNECIMENTO E INSTALAÇÃO. AF_06/2015</v>
          </cell>
          <cell r="C10666" t="str">
            <v>UN</v>
          </cell>
          <cell r="D10666">
            <v>11.21</v>
          </cell>
        </row>
        <row r="10667">
          <cell r="A10667">
            <v>96825</v>
          </cell>
          <cell r="B10667" t="str">
            <v>CONEXÃO FIXA, ROSCA FÊMEA, PARA INSTALAÇÕES EM PEX, DN 16MM X 3/4", CONEXÃO POR CRIMPAGEM  FORNECIMENTO E INSTALAÇÃO. AF_06/2015</v>
          </cell>
          <cell r="C10667" t="str">
            <v>UN</v>
          </cell>
          <cell r="D10667">
            <v>15.07</v>
          </cell>
        </row>
        <row r="10668">
          <cell r="A10668">
            <v>96826</v>
          </cell>
          <cell r="B10668" t="str">
            <v>LUVA PARA INSTALAÇÕES EM PEX, DN 20 MM, CONEXÃO POR CRIMPAGEM   FORNECIMENTO E INSTALAÇÃO. AF_06/2015</v>
          </cell>
          <cell r="C10668" t="str">
            <v>UN</v>
          </cell>
          <cell r="D10668">
            <v>13.76</v>
          </cell>
        </row>
        <row r="10669">
          <cell r="A10669">
            <v>96827</v>
          </cell>
          <cell r="B10669" t="str">
            <v>CONEXÃO FIXA, ROSCA FÊMEA, PARA INSTALAÇÕES EM PEX, DN 20MM X 1/2", CONEXÃO POR CRIMPAGEM  FORNECIMENTO E INSTALAÇÃO. AF_06/2015</v>
          </cell>
          <cell r="C10669" t="str">
            <v>UN</v>
          </cell>
          <cell r="D10669">
            <v>14.26</v>
          </cell>
        </row>
        <row r="10670">
          <cell r="A10670">
            <v>96828</v>
          </cell>
          <cell r="B10670" t="str">
            <v>CONEXÃO FIXA, ROSCA FÊMEA, PARA INSTALAÇÕES EM PEX, DN 20MM X 3/4", CONEXÃO POR CRIMPAGEM  FORNECIMENTO E INSTALAÇÃO. AF_06/2015</v>
          </cell>
          <cell r="C10670" t="str">
            <v>UN</v>
          </cell>
          <cell r="D10670">
            <v>17.809999999999999</v>
          </cell>
        </row>
        <row r="10671">
          <cell r="A10671">
            <v>96829</v>
          </cell>
          <cell r="B10671" t="str">
            <v>LUVA DE REDUÇÃO PARA INSTALAÇÕES EM PEX, DN 20 X 16 MM, CONEXÃO POR CRIMPAGEM  FORNECIMENTO E INSTALAÇÃO. AF_06/2015</v>
          </cell>
          <cell r="C10671" t="str">
            <v>UN</v>
          </cell>
          <cell r="D10671">
            <v>13.74</v>
          </cell>
        </row>
        <row r="10672">
          <cell r="A10672">
            <v>96830</v>
          </cell>
          <cell r="B10672" t="str">
            <v>LUVA PARA INSTALAÇÕES EM PEX, DN 25 MM, CONEXÃO POR CRIMPAGEM   FORNECIMENTO E INSTALAÇÃO. AF_06/2015</v>
          </cell>
          <cell r="C10672" t="str">
            <v>UN</v>
          </cell>
          <cell r="D10672">
            <v>19.87</v>
          </cell>
        </row>
        <row r="10673">
          <cell r="A10673">
            <v>96831</v>
          </cell>
          <cell r="B10673" t="str">
            <v>CONEXÃO FIXA, ROSCA FÊMEA, PARA INSTALAÇÕES EM PEX, DN 25MM X 1/2", CONEXÃO POR CRIMPAGEM  FORNECIMENTO E INSTALAÇÃO. AF_06/2015</v>
          </cell>
          <cell r="C10673" t="str">
            <v>UN</v>
          </cell>
          <cell r="D10673">
            <v>16.29</v>
          </cell>
        </row>
        <row r="10674">
          <cell r="A10674">
            <v>96832</v>
          </cell>
          <cell r="B10674" t="str">
            <v>CONEXÃO FIXA, ROSCA FÊMEA, PARA INSTALAÇÕES EM PEX, DN 25MM X 3/4", CONEXÃO POR CRIMPAGEM  FORNECIMENTO E INSTALAÇÃO. AF_06/2015</v>
          </cell>
          <cell r="C10674" t="str">
            <v>UN</v>
          </cell>
          <cell r="D10674">
            <v>18.75</v>
          </cell>
        </row>
        <row r="10675">
          <cell r="A10675">
            <v>96833</v>
          </cell>
          <cell r="B10675" t="str">
            <v>LUVA DE REDUÇÃO PARA INSTALAÇÕES EM PEX, DN 25 X 16 MM, CONEXÃO POR CRIMPAGEM  FORNECIMENTO E INSTALAÇÃO. AF_06/2015</v>
          </cell>
          <cell r="C10675" t="str">
            <v>UN</v>
          </cell>
          <cell r="D10675">
            <v>17.59</v>
          </cell>
        </row>
        <row r="10676">
          <cell r="A10676">
            <v>96834</v>
          </cell>
          <cell r="B10676" t="str">
            <v>LUVA PARA INSTALAÇÕES EM PEX, DN 32 MM, CONEXÃO POR CRIMPAGEM  FORNECIMENTO E INSTALAÇÃO . AF_06/2015</v>
          </cell>
          <cell r="C10676" t="str">
            <v>UN</v>
          </cell>
          <cell r="D10676">
            <v>28.88</v>
          </cell>
        </row>
        <row r="10677">
          <cell r="A10677">
            <v>96835</v>
          </cell>
          <cell r="B10677" t="str">
            <v>CONEXÃO FIXA, ROSCA FÊMEA, PARA INSTALAÇÕES EM PEX, DN 32 MM X 3/4", CONEXÃO POR CRIMPAGEM  FORNECIMENTO E INSTALAÇÃO. AF_06/2015</v>
          </cell>
          <cell r="C10677" t="str">
            <v>UN</v>
          </cell>
          <cell r="D10677">
            <v>25.04</v>
          </cell>
        </row>
        <row r="10678">
          <cell r="A10678">
            <v>96836</v>
          </cell>
          <cell r="B10678" t="str">
            <v>LUVA DE REDUÇÃO PARA INSTALAÇÕES EM PEX, DN 32 X 25 MM, CONEXÃO POR CRIMPAGEM  FORNECIMENTO E INSTALAÇÃO. AF_06/2015</v>
          </cell>
          <cell r="C10678" t="str">
            <v>UN</v>
          </cell>
          <cell r="D10678">
            <v>26.64</v>
          </cell>
        </row>
        <row r="10679">
          <cell r="A10679">
            <v>96837</v>
          </cell>
          <cell r="B10679" t="str">
            <v>JOELHO 90 GRAUS, METÁLICO, PARA INSTALAÇÕES EM PEX, DN 16 MM, CONEXÃO POR ANEL DESLIZANTE   FORNECIMENTO E INSTALAÇÃO. AF_06/2015</v>
          </cell>
          <cell r="C10679" t="str">
            <v>UN</v>
          </cell>
          <cell r="D10679">
            <v>14.76</v>
          </cell>
        </row>
        <row r="10680">
          <cell r="A10680">
            <v>96838</v>
          </cell>
          <cell r="B10680" t="str">
            <v>JOELHO 90 GRAUS, ROSCA FÊMEA TERMINAL, METÁLICO, PARA INSTALAÇÕES EM PEX, DN 16MM X 1/2", CONEXÃO POR ANEL DESLIZANTE  FORNECIMENTO E INSTALAÇÃO. AF_06/2015</v>
          </cell>
          <cell r="C10680" t="str">
            <v>UN</v>
          </cell>
          <cell r="D10680">
            <v>13.62</v>
          </cell>
        </row>
        <row r="10681">
          <cell r="A10681">
            <v>96839</v>
          </cell>
          <cell r="B10681" t="str">
            <v>JOELHO, ROSCA FÊMEA, COM BASE FIXA, METÁLICO, PARA INSTALAÇÕES EM PEX, DN 16MM X 1/2", CONEXÃO POR ANEL DESLIZANTE  FORNECIMENTO E INSTALAÇÃO. AF_06/2015</v>
          </cell>
          <cell r="C10681" t="str">
            <v>UN</v>
          </cell>
          <cell r="D10681">
            <v>13.41</v>
          </cell>
        </row>
        <row r="10682">
          <cell r="A10682">
            <v>96840</v>
          </cell>
          <cell r="B10682" t="str">
            <v>JOELHO 90 GRAUS, METÁLICO, PARA INSTALAÇÕES EM PEX, DN 20 MM, CONEXÃO POR ANEL DESLIZANTE  FORNECIMENTO E INSTALAÇÃO . AF_06/2015</v>
          </cell>
          <cell r="C10682" t="str">
            <v>UN</v>
          </cell>
          <cell r="D10682">
            <v>17.27</v>
          </cell>
        </row>
        <row r="10683">
          <cell r="A10683">
            <v>96841</v>
          </cell>
          <cell r="B10683" t="str">
            <v>JOELHO 90 GRAUS, ROSCA FÊMEA TERMINAL, METÁLICO, PARA INSTALAÇÕES EM PEX, DN 20 MM X 1/2", CONEXÃO POR ANEL DESLIZANTE  FORNECIMENTO E INSTALAÇÃO. AF_06/2015</v>
          </cell>
          <cell r="C10683" t="str">
            <v>UN</v>
          </cell>
          <cell r="D10683">
            <v>15.21</v>
          </cell>
        </row>
        <row r="10684">
          <cell r="A10684">
            <v>96842</v>
          </cell>
          <cell r="B10684" t="str">
            <v>JOELHO 90 GRAUS, ROSCA FÊMEA TERMINAL, METÁLICO, PARA INSTALAÇÕES EM PEX, DN 20 MM X 3/4", CONEXÃO POR ANEL DESLIZANTE  FORNECIMENTO E INSTALAÇÃO. AF_06/2015</v>
          </cell>
          <cell r="C10684" t="str">
            <v>UN</v>
          </cell>
          <cell r="D10684">
            <v>19.149999999999999</v>
          </cell>
        </row>
        <row r="10685">
          <cell r="A10685">
            <v>96843</v>
          </cell>
          <cell r="B10685" t="str">
            <v>JOELHO ROSCA FÊMEA, COM BASE FIXA, METÁLICO, PARA INSTALAÇÕES EM PEX, DN 20MM X 1/2", CONEXÃO POR ANEL DESLIZANTE  FORNECIMENTO E INSTALAÇÃO. AF_06/2015</v>
          </cell>
          <cell r="C10685" t="str">
            <v>UN</v>
          </cell>
          <cell r="D10685">
            <v>18.45</v>
          </cell>
        </row>
        <row r="10686">
          <cell r="A10686">
            <v>96844</v>
          </cell>
          <cell r="B10686" t="str">
            <v>JOELHO ROSCA FÊMEA, MÓVEL, METÁLICO, PARA INSTALAÇÕES EM PEX, DN 20MM X 3/4", CONEXÃO POR ANEL DESLIZANTE  FORNECIMENTO E INSTALAÇÃO. AF_06/2015</v>
          </cell>
          <cell r="C10686" t="str">
            <v>UN</v>
          </cell>
          <cell r="D10686">
            <v>24.88</v>
          </cell>
        </row>
        <row r="10687">
          <cell r="A10687">
            <v>96845</v>
          </cell>
          <cell r="B10687" t="str">
            <v>JOELHO 90 GRAUS, METÁLICO, PARA INSTALAÇÕES EM PEX, DN 25 MM, CONEXÃO POR ANEL DESLIZANTE   FORNECIMENTO E INSTALAÇÃO. AF_06/2015</v>
          </cell>
          <cell r="C10687" t="str">
            <v>UN</v>
          </cell>
          <cell r="D10687">
            <v>26.74</v>
          </cell>
        </row>
        <row r="10688">
          <cell r="A10688">
            <v>96846</v>
          </cell>
          <cell r="B10688" t="str">
            <v>JOELHO 90 GRAUS, ROSCA FÊMEA TERMINAL, METÁLICO, PARA INSTALAÇÕES EM PEX, DN 25 MM X 3/4", CONEXÃO POR ANEL DESLIZANTE  FORNECIMENTO E INSTALAÇÃO. AF_06/2015</v>
          </cell>
          <cell r="C10688" t="str">
            <v>UN</v>
          </cell>
          <cell r="D10688">
            <v>21.24</v>
          </cell>
        </row>
        <row r="10689">
          <cell r="A10689">
            <v>96847</v>
          </cell>
          <cell r="B10689" t="str">
            <v>JOELHO ROSCA FÊMEA, COM BASE FIXA, METÁLICO, PARA INSTALAÇÕES EM PEX, DN 25MM X 3/4", CONEXÃO POR ANEL DESLIZANTE  FORNECIMENTO E INSTALAÇÃO. AF_06/2015</v>
          </cell>
          <cell r="C10689" t="str">
            <v>UN</v>
          </cell>
          <cell r="D10689">
            <v>23.25</v>
          </cell>
        </row>
        <row r="10690">
          <cell r="A10690">
            <v>96848</v>
          </cell>
          <cell r="B10690" t="str">
            <v>JOELHO 90 GRAUS, METÁLICO, PARA INSTALAÇÕES EM PEX, DN 32 MM, CONEXÃO POR ANEL DESLIZANTE  FORNECIMENTO E INSTALAÇÃO . AF_06/2015</v>
          </cell>
          <cell r="C10690" t="str">
            <v>UN</v>
          </cell>
          <cell r="D10690">
            <v>34.6</v>
          </cell>
        </row>
        <row r="10691">
          <cell r="A10691">
            <v>96849</v>
          </cell>
          <cell r="B10691" t="str">
            <v>JOELHO 90 GRAUS, PARA INSTALAÇÕES EM PEX, DN 16 MM, CONEXÃO POR CRIMPAGEM   FORNECIMENTO E INSTALAÇÃO. AF_06/2015</v>
          </cell>
          <cell r="C10691" t="str">
            <v>UN</v>
          </cell>
          <cell r="D10691">
            <v>12.65</v>
          </cell>
        </row>
        <row r="10692">
          <cell r="A10692">
            <v>96850</v>
          </cell>
          <cell r="B10692" t="str">
            <v>JOELHO 90 GRAUS, ROSCA FÊMEA TERMINAL, PARA INSTALAÇÕES EM PEX, DN 16MM X 1/2", CONEXÃO POR CRIMPAGEM  FORNECIMENTO E INSTALAÇÃO. AF_06/2015</v>
          </cell>
          <cell r="C10692" t="str">
            <v>UN</v>
          </cell>
          <cell r="D10692">
            <v>14.71</v>
          </cell>
        </row>
        <row r="10693">
          <cell r="A10693">
            <v>96851</v>
          </cell>
          <cell r="B10693" t="str">
            <v>JOELHO 90 GRAUS, ROSCA FÊMEA TERMINAL, PARA INSTALAÇÕES EM PEX, DN 16MM X 3/4", CONEXÃO POR CRIMPAGEM  FORNECIMENTO E INSTALAÇÃO. AF_06/2015</v>
          </cell>
          <cell r="C10693" t="str">
            <v>UN</v>
          </cell>
          <cell r="D10693">
            <v>19.32</v>
          </cell>
        </row>
        <row r="10694">
          <cell r="A10694">
            <v>96852</v>
          </cell>
          <cell r="B10694" t="str">
            <v>JOELHO 90 GRAUS, PARA INSTALAÇÕES EM PEX, DN 20 MM, CONEXÃO POR CRIMPAGEM   FORNECIMENTO E INSTALAÇÃO. AF_06/2015</v>
          </cell>
          <cell r="C10694" t="str">
            <v>UN</v>
          </cell>
          <cell r="D10694">
            <v>16.760000000000002</v>
          </cell>
        </row>
        <row r="10695">
          <cell r="A10695">
            <v>96853</v>
          </cell>
          <cell r="B10695" t="str">
            <v>JOELHO 90 GRAUS, ROSCA FÊMEA TERMINAL, PARA INSTALAÇÕES EM PEX, DN 20MM X 1/2", CONEXÃO POR CRIMPAGEM  FORNECIMENTO E INSTALAÇÃO. AF_06/2015</v>
          </cell>
          <cell r="C10695" t="str">
            <v>UN</v>
          </cell>
          <cell r="D10695">
            <v>18.77</v>
          </cell>
        </row>
        <row r="10696">
          <cell r="A10696">
            <v>96854</v>
          </cell>
          <cell r="B10696" t="str">
            <v>JOELHO 90 GRAUS, ROSCA FÊMEA TERMINAL, PARA INSTALAÇÕES EM PEX, DN 20MM X 3/4", CONEXÃO POR CRIMPAGEM  FORNECIMENTO E INSTALAÇÃO. AF_06/2015</v>
          </cell>
          <cell r="C10696" t="str">
            <v>UN</v>
          </cell>
          <cell r="D10696">
            <v>22.33</v>
          </cell>
        </row>
        <row r="10697">
          <cell r="A10697">
            <v>96855</v>
          </cell>
          <cell r="B10697" t="str">
            <v>JOELHO 90 GRAUS, PARA INSTALAÇÕES EM PEX, DN 25 MM, CONEXÃO POR CRIMPAGEM   FORNECIMENTO E INSTALAÇÃO. AF_06/2015</v>
          </cell>
          <cell r="C10697" t="str">
            <v>UN</v>
          </cell>
          <cell r="D10697">
            <v>20.77</v>
          </cell>
        </row>
        <row r="10698">
          <cell r="A10698">
            <v>96856</v>
          </cell>
          <cell r="B10698" t="str">
            <v>JOELHO 90 GRAUS, ROSCA FÊMEA TERMINAL, PARA INSTALAÇÕES EM PEX, DN 25MM X 1/2", CONEXÃO POR CRIMPAGEM  FORNECIMENTO E INSTALAÇÃO. AF_06/2015</v>
          </cell>
          <cell r="C10698" t="str">
            <v>UN</v>
          </cell>
          <cell r="D10698">
            <v>21.06</v>
          </cell>
        </row>
        <row r="10699">
          <cell r="A10699">
            <v>96857</v>
          </cell>
          <cell r="B10699" t="str">
            <v>JOELHO 90 GRAUS, ROSCA FÊMEA TERMINAL, PARA INSTALAÇÕES EM PEX, DN 25MM X 1, CONEXÃO POR CRIMPAGEM  FORNECIMENTO E INSTALAÇÃO. AF_06/2015</v>
          </cell>
          <cell r="C10699" t="str">
            <v>UN</v>
          </cell>
          <cell r="D10699">
            <v>33.119999999999997</v>
          </cell>
        </row>
        <row r="10700">
          <cell r="A10700">
            <v>96858</v>
          </cell>
          <cell r="B10700" t="str">
            <v>JOELHO 90 GRAUS, PARA INSTALAÇÕES EM PEX, DN 32 MM, CONEXÃO POR CRIMPAGEM   FORNECIMENTO E INSTALAÇÃO. AF_06/2015</v>
          </cell>
          <cell r="C10700" t="str">
            <v>UN</v>
          </cell>
          <cell r="D10700">
            <v>33.659999999999997</v>
          </cell>
        </row>
        <row r="10701">
          <cell r="A10701">
            <v>96859</v>
          </cell>
          <cell r="B10701" t="str">
            <v>JOELHO 90 GRAUS, ROSCA FÊMEA TERMINAL, PARA INSTALAÇÕES EM PEX, DN 32 MM X 1", CONEXÃO POR CRIMPAGEM  FORNECIMENTO E INSTALAÇÃO. AF_06/2015</v>
          </cell>
          <cell r="C10701" t="str">
            <v>UN</v>
          </cell>
          <cell r="D10701">
            <v>41.49</v>
          </cell>
        </row>
        <row r="10702">
          <cell r="A10702">
            <v>96860</v>
          </cell>
          <cell r="B10702" t="str">
            <v>TÊ, METÁLICO, PARA INSTALAÇÕES EM PEX, DN 16 MM, CONEXÃO POR ANEL DESLIZANTE  FORNECIMENTO E INSTALAÇÃO. AF_06/2015</v>
          </cell>
          <cell r="C10702" t="str">
            <v>UN</v>
          </cell>
          <cell r="D10702">
            <v>17.260000000000002</v>
          </cell>
        </row>
        <row r="10703">
          <cell r="A10703">
            <v>96861</v>
          </cell>
          <cell r="B10703" t="str">
            <v>TÊ, ROSCA FÊMEA, METÁLICO, PARA INSTALAÇÕES EM PEX, DN 16 MM X ½, CONEXÃO POR ANEL DESLIZANTE   FORNECIMENTO E INSTALAÇÃO. AF_06/2015</v>
          </cell>
          <cell r="C10703" t="str">
            <v>UN</v>
          </cell>
          <cell r="D10703">
            <v>18.559999999999999</v>
          </cell>
        </row>
        <row r="10704">
          <cell r="A10704">
            <v>96862</v>
          </cell>
          <cell r="B10704" t="str">
            <v>TÊ, METÁLICO, PARA INSTALAÇÕES EM PEX, DN 20 MM, CONEXÃO POR ANEL DESLIZANTE  FORNECIMENTO E INSTALAÇÃO. AF_06/2015</v>
          </cell>
          <cell r="C10704" t="str">
            <v>UN</v>
          </cell>
          <cell r="D10704">
            <v>20.78</v>
          </cell>
        </row>
        <row r="10705">
          <cell r="A10705">
            <v>96863</v>
          </cell>
          <cell r="B10705" t="str">
            <v>TÊ, ROSCA FÊMEA, METÁLICO, PARA INSTALAÇÕES EM PEX, DN 20 MM X ½, CONEXÃO POR ANEL DESLIZANTE   FORNECIMENTO E INSTALAÇÃO. AF_06/2015</v>
          </cell>
          <cell r="C10705" t="str">
            <v>UN</v>
          </cell>
          <cell r="D10705">
            <v>20.57</v>
          </cell>
        </row>
        <row r="10706">
          <cell r="A10706">
            <v>96864</v>
          </cell>
          <cell r="B10706" t="str">
            <v>TÊ, METÁLICO, PARA INSTALAÇÕES EM PEX, DN 25 MM, CONEXÃO POR ANEL DESLIZANTE  FORNECIMENTO E INSTALAÇÃO. AF_06/2015</v>
          </cell>
          <cell r="C10706" t="str">
            <v>UN</v>
          </cell>
          <cell r="D10706">
            <v>32.159999999999997</v>
          </cell>
        </row>
        <row r="10707">
          <cell r="A10707">
            <v>96865</v>
          </cell>
          <cell r="B10707" t="str">
            <v>TÊ, ROSCA FÊMEA, METÁLICO, PARA INSTALAÇÕES EM PEX, DN 25 MM X 3/4", CONEXÃO POR ANEL DESLIZANTE  FORNECIMENTO E INSTALAÇÃO. AF_06/2015</v>
          </cell>
          <cell r="C10707" t="str">
            <v>UN</v>
          </cell>
          <cell r="D10707">
            <v>31.52</v>
          </cell>
        </row>
        <row r="10708">
          <cell r="A10708">
            <v>96866</v>
          </cell>
          <cell r="B10708" t="str">
            <v>TÊ, METÁLICO, PARA INSTALAÇÕES EM PEX, DN 32 MM, CONEXÃO POR ANEL DESLIZANTE  FORNECIMENTO E INSTALAÇÃO. AF_06/2015</v>
          </cell>
          <cell r="C10708" t="str">
            <v>UN</v>
          </cell>
          <cell r="D10708">
            <v>42.16</v>
          </cell>
        </row>
        <row r="10709">
          <cell r="A10709">
            <v>96867</v>
          </cell>
          <cell r="B10709" t="str">
            <v>TÊ, ROSCA MACHO, METÁLICO, PARA INSTALAÇÕES EM PEX, DN 32 MM X 1", CONEXÃO POR ANEL DESLIZANTE  FORNECIMENTO E INSTALAÇÃO. AF_06/2015</v>
          </cell>
          <cell r="C10709" t="str">
            <v>UN</v>
          </cell>
          <cell r="D10709">
            <v>48.74</v>
          </cell>
        </row>
        <row r="10710">
          <cell r="A10710">
            <v>96868</v>
          </cell>
          <cell r="B10710" t="str">
            <v>TÊ, PARA INSTALAÇÕES EM PEX, DN 16 MM, CONEXÃO POR CRIMPAGEM  FORNECIMENTO E INSTALAÇÃO. AF_06/2015</v>
          </cell>
          <cell r="C10710" t="str">
            <v>UN</v>
          </cell>
          <cell r="D10710">
            <v>19.48</v>
          </cell>
        </row>
        <row r="10711">
          <cell r="A10711">
            <v>96869</v>
          </cell>
          <cell r="B10711" t="str">
            <v>TÊ, PARA INSTALAÇÕES EM PEX, DN 20 MM, CONEXÃO POR CRIMPAGEM  FORNECIMENTO E INSTALAÇÃO. AF_06/2015</v>
          </cell>
          <cell r="C10711" t="str">
            <v>UN</v>
          </cell>
          <cell r="D10711">
            <v>23.27</v>
          </cell>
        </row>
        <row r="10712">
          <cell r="A10712">
            <v>96870</v>
          </cell>
          <cell r="B10712" t="str">
            <v>TÊ, PEX, DN 25 MM, CONEXÃO POR CRIMPAGEM  FORNECIMENTO E INSTALAÇÃO. AF_06/2015</v>
          </cell>
          <cell r="C10712" t="str">
            <v>UN</v>
          </cell>
          <cell r="D10712">
            <v>36.44</v>
          </cell>
        </row>
        <row r="10713">
          <cell r="A10713">
            <v>96871</v>
          </cell>
          <cell r="B10713" t="str">
            <v>TÊ, PARA INSTALAÇÕES EM PEX, DN 32 MM, CONEXÃO POR CRIMPAGEM  FORNECIMENTO E INSTALAÇÃO. AF_06/2015</v>
          </cell>
          <cell r="C10713" t="str">
            <v>UN</v>
          </cell>
          <cell r="D10713">
            <v>52.61</v>
          </cell>
        </row>
        <row r="10714">
          <cell r="A10714">
            <v>96872</v>
          </cell>
          <cell r="B10714" t="str">
            <v>DISTRIBUIDOR 2 SAÍDAS, METÁLICO, PARA INSTALAÇÕES EM PEX, ENTRADA DE 3/4" X 2 SAÍDAS DE 1/2", CONEXÃO POR ANEL DESLIZANTE  FORNECIMENTO E INSTALAÇÃO. AF_06/2015</v>
          </cell>
          <cell r="C10714" t="str">
            <v>UN</v>
          </cell>
          <cell r="D10714">
            <v>49.55</v>
          </cell>
        </row>
        <row r="10715">
          <cell r="A10715">
            <v>96873</v>
          </cell>
          <cell r="B10715" t="str">
            <v>DISTRIBUIDOR 2 SAÍDAS, METÁLICO, PARA INSTALAÇÕES EM PEX, ENTRADA DE 1" X 2 SAÍDAS DE 1/2", CONEXÃO POR ANEL DESLIZANTE  FORNECIMENTO E INSTALAÇÃO. AF_06/2015</v>
          </cell>
          <cell r="C10715" t="str">
            <v>UN</v>
          </cell>
          <cell r="D10715">
            <v>56.81</v>
          </cell>
        </row>
        <row r="10716">
          <cell r="A10716">
            <v>96874</v>
          </cell>
          <cell r="B10716" t="str">
            <v>DISTRIBUIDOR 3 SAÍDAS, METÁLICO, PARA INSTALAÇÕES EM PEX, ENTRADA DE 3/4" X 3 SAÍDAS DE 1/2", CONEXÃO POR ANEL DESLIZANTE  FORNECIMENTO E INSTALAÇÃO . AF_06/2015</v>
          </cell>
          <cell r="C10716" t="str">
            <v>UN</v>
          </cell>
          <cell r="D10716">
            <v>60.42</v>
          </cell>
        </row>
        <row r="10717">
          <cell r="A10717">
            <v>96875</v>
          </cell>
          <cell r="B10717" t="str">
            <v>DISTRIBUIDOR 3 SAÍDAS, METÁLICO, PARA INSTALAÇÕES EM PEX, ENTRADA DE 1 X 3 SAÍDAS DE 1/2, CONEXÃO POR ANEL DESLIZANTE   FORNECIMENTO E INSTALAÇÃO. AF_06/2015</v>
          </cell>
          <cell r="C10717" t="str">
            <v>UN</v>
          </cell>
          <cell r="D10717">
            <v>72.09</v>
          </cell>
        </row>
        <row r="10718">
          <cell r="A10718">
            <v>96876</v>
          </cell>
          <cell r="B10718" t="str">
            <v>DISTRIBUIDOR 2 SAÍDAS, PARA INSTALAÇÕES EM PEX, ENTRADA DE 32 MM X 2 SAÍDAS DE 16 MM, CONEXÃO POR CRIMPAGEM FORNECIMENTO E INSTALAÇÃO. AF_06/2015</v>
          </cell>
          <cell r="C10718" t="str">
            <v>UN</v>
          </cell>
          <cell r="D10718">
            <v>124.46</v>
          </cell>
        </row>
        <row r="10719">
          <cell r="A10719">
            <v>96877</v>
          </cell>
          <cell r="B10719" t="str">
            <v>DISTRIBUIDOR 2 SAÍDAS, PARA INSTALAÇÕES EM PEX, ENTRADA DE 32 MM X 2 SAÍDAS DE 20 MM, CONEXÃO POR CRIMPAGEM  FORNECIMENTO E INSTALAÇÃO. AF_06/2015</v>
          </cell>
          <cell r="C10719" t="str">
            <v>UN</v>
          </cell>
          <cell r="D10719">
            <v>132.93</v>
          </cell>
        </row>
        <row r="10720">
          <cell r="A10720">
            <v>96878</v>
          </cell>
          <cell r="B10720" t="str">
            <v>DISTRIBUIDOR 2 SAÍDAS, PARA INSTALAÇÕES EM PEX, ENTRADA DE 32 MM X 2 SAÍDAS DE 25 MM, CONEXÃO POR CRIMPAGEM  FORNECIMENTO E INSTALAÇÃO. AF_06/2015</v>
          </cell>
          <cell r="C10720" t="str">
            <v>UN</v>
          </cell>
          <cell r="D10720">
            <v>134.51</v>
          </cell>
        </row>
        <row r="10721">
          <cell r="A10721">
            <v>96879</v>
          </cell>
          <cell r="B10721" t="str">
            <v>DISTRIBUIDOR 3 SAÍDAS, PARA INSTALAÇÕES EM PEX, ENTRADA DE 32 MM X 3 SAÍDAS DE 16 MM, CONEXÃO POR CRIMPAGEM  FORNECIMENTO E INSTALAÇÃO. AF_06/2015</v>
          </cell>
          <cell r="C10721" t="str">
            <v>UN</v>
          </cell>
          <cell r="D10721">
            <v>135.51</v>
          </cell>
        </row>
        <row r="10722">
          <cell r="A10722">
            <v>96880</v>
          </cell>
          <cell r="B10722" t="str">
            <v>DISTRIBUIDOR 3 SAÍDAS, PARA INSTALAÇÕES EM PEX, ENTRADA DE 32 MM X 3 SAÍDAS DE 20 MM, CONEXÃO POR CRIMPAGEM  FORNECIMENTO E INSTALAÇÃO. AF_06/2015</v>
          </cell>
          <cell r="C10722" t="str">
            <v>UN</v>
          </cell>
          <cell r="D10722">
            <v>154.47</v>
          </cell>
        </row>
        <row r="10723">
          <cell r="A10723">
            <v>96881</v>
          </cell>
          <cell r="B10723" t="str">
            <v>DISTRIBUIDOR 3 SAÍDAS, PARA INSTALAÇÕES EM PEX, ENTRADA DE 32 MM X 3 SAÍDAS DE 25 MM, CONEXÃO POR CRIMPAGEM  FORNECIMENTO E INSTALAÇÃO. AF_06/2015</v>
          </cell>
          <cell r="C10723" t="str">
            <v>UN</v>
          </cell>
          <cell r="D10723">
            <v>163.06</v>
          </cell>
        </row>
        <row r="10724">
          <cell r="A10724">
            <v>96920</v>
          </cell>
          <cell r="B10724" t="str">
            <v>ARGAMASSA TRAÇO 1:3 (CIMENTO E AREIA), PREPARO MECANICO , INCLUSO ADITIVO IMPERMEABILIZANTE</v>
          </cell>
          <cell r="C10724" t="str">
            <v>M3</v>
          </cell>
          <cell r="D10724">
            <v>424.86</v>
          </cell>
        </row>
        <row r="10725">
          <cell r="A10725">
            <v>96995</v>
          </cell>
          <cell r="B10725" t="str">
            <v>REATERRO MANUAL APILOADO COM SOQUETE. AF_10/2017</v>
          </cell>
          <cell r="C10725" t="str">
            <v>M3</v>
          </cell>
          <cell r="D10725">
            <v>33.700000000000003</v>
          </cell>
        </row>
        <row r="10726">
          <cell r="A10726">
            <v>97010</v>
          </cell>
          <cell r="B10726" t="str">
            <v>GUARDA-CORPO FIXADO EM FÔRMA DE MADEIRA COM TRAVESSÕES EM MADEIRA PREGADA E FECHAMENTO EM TELA DE POLIPROPILENO PARA EDIFICAÇÕES COM ATÉ 2 PAVIMENTOS. AF_11/2017</v>
          </cell>
          <cell r="C10726" t="str">
            <v>M</v>
          </cell>
          <cell r="D10726">
            <v>23.94</v>
          </cell>
        </row>
        <row r="10727">
          <cell r="A10727">
            <v>97011</v>
          </cell>
          <cell r="B10727" t="str">
            <v>GUARDA-CORPO FIXADO EM FÔRMA DE MADEIRA COM TRAVESSÕES EM MADEIRA PREGADA E FECHAMENTO EM TELA DE POLIPROPILENO PARA EDIFICAÇÕES COM  3 PAVIMENTOS. AF_11/2017</v>
          </cell>
          <cell r="C10727" t="str">
            <v>M</v>
          </cell>
          <cell r="D10727">
            <v>19.96</v>
          </cell>
        </row>
        <row r="10728">
          <cell r="A10728">
            <v>97012</v>
          </cell>
          <cell r="B10728" t="str">
            <v>GUARDA-CORPO FIXADO EM FÔRMA DE MADEIRA COM TRAVESSÕES EM MADEIRA PREGADA E FECHAMENTO EM TELA DE POLIPROPILENO PARA EDIFICAÇÕES COM ALTURA IGUAL OU SUPERIOR A 4 PAVIMENTOS. AF_11/2017</v>
          </cell>
          <cell r="C10728" t="str">
            <v>M</v>
          </cell>
          <cell r="D10728">
            <v>17.98</v>
          </cell>
        </row>
        <row r="10729">
          <cell r="A10729">
            <v>97013</v>
          </cell>
          <cell r="B10729" t="str">
            <v>GUARDA-CORPO FIXADO EM FÔRMA DE MADEIRA COM TRAVESSÕES EM MADEIRA PREGADA E FECHAMENTO EM PAINEL COMPENSADO PARA EDIFICAÇÕES COM ATÉ 2 PAVIMENTOS. AF_11/2017</v>
          </cell>
          <cell r="C10729" t="str">
            <v>M</v>
          </cell>
          <cell r="D10729">
            <v>37.83</v>
          </cell>
        </row>
        <row r="10730">
          <cell r="A10730">
            <v>97014</v>
          </cell>
          <cell r="B10730" t="str">
            <v>GUARDA-CORPO FIXADO EM FÔRMA DE MADEIRA COM TRAVESSÕES EM MADEIRA PREGADA E FECHAMENTO EM PAINEL COMPENSADO PARA EDIFICAÇÕES COM 3 PAVIMENTOS. AF_11/2017</v>
          </cell>
          <cell r="C10730" t="str">
            <v>M</v>
          </cell>
          <cell r="D10730">
            <v>29.38</v>
          </cell>
        </row>
        <row r="10731">
          <cell r="A10731">
            <v>97015</v>
          </cell>
          <cell r="B10731" t="str">
            <v>GUARDA-CORPO FIXADO EM FÔRMA DE MADEIRA COM TRAVESSÕES EM MADEIRA PREGADA E FECHAMENTO EM PAINEL COMPENSADO PARA EDIFICAÇÕES COM ALTURA IGUAL OU SUPERIOR A 4 PAVIMENTOS. AF_11/2017</v>
          </cell>
          <cell r="C10731" t="str">
            <v>M</v>
          </cell>
          <cell r="D10731">
            <v>25.12</v>
          </cell>
        </row>
        <row r="10732">
          <cell r="A10732">
            <v>97016</v>
          </cell>
          <cell r="B10732" t="str">
            <v>GUARDA-CORPO FIXADO EM FÔRMA DE MADEIRA COM TRAVESSÕES EM MADEIRA PREGADA PRÉ-MONTADA E ENCAIXE NA FÔRMA. PARA EDIFICAÇÕES COM ATÉ 2 PAVIMENTOS. AF_11/2017</v>
          </cell>
          <cell r="C10732" t="str">
            <v>M</v>
          </cell>
          <cell r="D10732">
            <v>19.489999999999998</v>
          </cell>
        </row>
        <row r="10733">
          <cell r="A10733">
            <v>97017</v>
          </cell>
          <cell r="B10733" t="str">
            <v>GUARDA-CORPO FIXADO EM FÔRMA DE MADEIRA COM TRAVESSÕES EM MADEIRA PREGADA PRÉ-MONTADA E ENCAIXE NA FÔRMA PARA EDIFICAÇÕES COM 3 PAVIMENTOS. AF_11/2017</v>
          </cell>
          <cell r="C10733" t="str">
            <v>M</v>
          </cell>
          <cell r="D10733">
            <v>15.71</v>
          </cell>
        </row>
        <row r="10734">
          <cell r="A10734">
            <v>97018</v>
          </cell>
          <cell r="B10734" t="str">
            <v>GUARDA-CORPO FIXADO EM FÔRMA DE MADEIRA COM TRAVESSÕES EM MADEIRA PREGADA PRÉ-MONTADA E ENCAIXE NA FÔRMA. PARA EDIFICAÇÕES COM ALTURA IGUAL OU SUPERIOR A 4 PAVIMENTOS. AF_11/2017</v>
          </cell>
          <cell r="C10734" t="str">
            <v>M</v>
          </cell>
          <cell r="D10734">
            <v>13.74</v>
          </cell>
        </row>
        <row r="10735">
          <cell r="A10735">
            <v>97031</v>
          </cell>
          <cell r="B10735"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735" t="str">
            <v>M</v>
          </cell>
          <cell r="D10735">
            <v>37.729999999999997</v>
          </cell>
        </row>
        <row r="10736">
          <cell r="A10736">
            <v>97032</v>
          </cell>
          <cell r="B10736" t="str">
            <v>GUARDA-CORPO EM LAJE PÓS-DESFÔRMA, PARA ESTRUTURAS EM CONCRETO, COM ESCORAS DE MADEIRA ESTRONCADAS NA ESTRUTURA, TRAVESSÕES DE MADEIRA PREGADOS E FECHAMENTO EM TELA DE POLIPROPILENO PARA EDIFICAÇÕES ACIMA DE 4 PAVIMENTOS (2 MONTAGENS POR OBRA). AF_11/2017</v>
          </cell>
          <cell r="C10736" t="str">
            <v>M</v>
          </cell>
          <cell r="D10736">
            <v>25.22</v>
          </cell>
        </row>
        <row r="10737">
          <cell r="A10737">
            <v>97039</v>
          </cell>
          <cell r="B10737" t="str">
            <v>FECHAMENTO REMOVÍVEL DE VÃO DE PORTAS, EM MADEIRA (VÃO DO ELEVADOR)  1 MONTAGEM EM OBRA. AF_11/2017</v>
          </cell>
          <cell r="C10737" t="str">
            <v>M2</v>
          </cell>
          <cell r="D10737">
            <v>26.21</v>
          </cell>
        </row>
        <row r="10738">
          <cell r="A10738">
            <v>97040</v>
          </cell>
          <cell r="B10738" t="str">
            <v>FECHAMENTO REMOVÍVEL DE ABERTURA DE CAIXILHO, EM MADEIRA  4 MONTAGENS EM OBRA. AF_11/2017</v>
          </cell>
          <cell r="C10738" t="str">
            <v>M2</v>
          </cell>
          <cell r="D10738">
            <v>9.5</v>
          </cell>
        </row>
        <row r="10739">
          <cell r="A10739">
            <v>97041</v>
          </cell>
          <cell r="B10739" t="str">
            <v>FECHAMENTO REMOVÍVEL DE ABERTURA NO PISO, EM MADEIRA  1 MONTAGEM EM OBRA. AF_11/2017</v>
          </cell>
          <cell r="C10739" t="str">
            <v>M2</v>
          </cell>
          <cell r="D10739">
            <v>72.86</v>
          </cell>
        </row>
        <row r="10740">
          <cell r="A10740">
            <v>97062</v>
          </cell>
          <cell r="B10740" t="str">
            <v>COLOCAÇÃO DE TELA EM ANDAIME FACHADEIRO. AF_11/2017</v>
          </cell>
          <cell r="C10740" t="str">
            <v>M2</v>
          </cell>
          <cell r="D10740">
            <v>4.76</v>
          </cell>
        </row>
        <row r="10741">
          <cell r="A10741">
            <v>97063</v>
          </cell>
          <cell r="B10741" t="str">
            <v>MONTAGEM E DESMONTAGEM DE ANDAIME MODULAR FACHADEIRO, COM PISO METÁLICO, PARA EDIFICAÇÕES COM MÚLTIPLOS PAVIMENTOS (EXCLUSIVE ANDAIME E LIMPEZA). AF_11/2017</v>
          </cell>
          <cell r="C10741" t="str">
            <v>M2</v>
          </cell>
          <cell r="D10741">
            <v>6.26</v>
          </cell>
        </row>
        <row r="10742">
          <cell r="A10742">
            <v>97064</v>
          </cell>
          <cell r="B10742" t="str">
            <v>MONTAGEM E DESMONTAGEM DE ANDAIME TUBULAR TIPO TORRE (EXCLUSIVE ANDAIME E LIMPEZA). AF_11/2017</v>
          </cell>
          <cell r="C10742" t="str">
            <v>M</v>
          </cell>
          <cell r="D10742">
            <v>12.14</v>
          </cell>
        </row>
        <row r="10743">
          <cell r="A10743">
            <v>97065</v>
          </cell>
          <cell r="B10743" t="str">
            <v>MONTAGEM E DESMONTAGEM DE ANDAIME MULTIDIRECIONAL (EXCLUSIVE ANDAIME E LIMPEZA). AF_11/2017</v>
          </cell>
          <cell r="C10743" t="str">
            <v>M3</v>
          </cell>
          <cell r="D10743">
            <v>4.7300000000000004</v>
          </cell>
        </row>
        <row r="10744">
          <cell r="A10744">
            <v>97066</v>
          </cell>
          <cell r="B10744" t="str">
            <v>COBERTURA PARA PROTEÇÃO DE PEDESTRES COM ESTRUTURA DE ANDAIME, INCLUSIVE MONTAGEM E DESMONTAGEM. AF_11/2017</v>
          </cell>
          <cell r="C10744" t="str">
            <v>M2</v>
          </cell>
          <cell r="D10744">
            <v>125.56</v>
          </cell>
        </row>
        <row r="10745">
          <cell r="A10745">
            <v>97067</v>
          </cell>
          <cell r="B10745" t="str">
            <v>PLATAFORMA DE PROTEÇÃO PRINCIPAL PARA ALVENARIA ESTRUTURAL PARA SER APOIADA EM ANDAIME, INCLUSIVE MONTAGEM E DESMONTAGEM. AF_11/2017</v>
          </cell>
          <cell r="C10745" t="str">
            <v>M</v>
          </cell>
          <cell r="D10745">
            <v>303.69</v>
          </cell>
        </row>
        <row r="10746">
          <cell r="A10746">
            <v>97082</v>
          </cell>
          <cell r="B10746" t="str">
            <v>ESCAVAÇÃO MANUAL DE VIGA DE BORDA PARA RADIER. AF_09/2017</v>
          </cell>
          <cell r="C10746" t="str">
            <v>M3</v>
          </cell>
          <cell r="D10746">
            <v>40.799999999999997</v>
          </cell>
        </row>
        <row r="10747">
          <cell r="A10747">
            <v>97083</v>
          </cell>
          <cell r="B10747" t="str">
            <v>COMPACTAÇÃO MECÂNICA DE SOLO PARA EXECUÇÃO DE RADIER, COM COMPACTADOR DE SOLOS A PERCUSSÃO. AF_09/2017</v>
          </cell>
          <cell r="C10747" t="str">
            <v>M2</v>
          </cell>
          <cell r="D10747">
            <v>2.15</v>
          </cell>
        </row>
        <row r="10748">
          <cell r="A10748">
            <v>97084</v>
          </cell>
          <cell r="B10748" t="str">
            <v>COMPACTAÇÃO MECÂNICA DE SOLO PARA EXECUÇÃO DE RADIER, COM COMPACTADOR DE SOLOS TIPO PLACA VIBRATÓRIA. AF_09/2017</v>
          </cell>
          <cell r="C10748" t="str">
            <v>M2</v>
          </cell>
          <cell r="D10748">
            <v>0.43</v>
          </cell>
        </row>
        <row r="10749">
          <cell r="A10749">
            <v>97086</v>
          </cell>
          <cell r="B10749" t="str">
            <v>FABRICAÇÃO, MONTAGEM E DESMONTAGEM DE FORMA PARA RADIER, EM MADEIRA SERRADA, 4 UTILIZAÇÕES. AF_09/2017</v>
          </cell>
          <cell r="C10749" t="str">
            <v>M2</v>
          </cell>
          <cell r="D10749">
            <v>69.37</v>
          </cell>
        </row>
        <row r="10750">
          <cell r="A10750">
            <v>97094</v>
          </cell>
          <cell r="B10750" t="str">
            <v>CONCRETAGEM DE RADIER, PISO OU LAJE SOBRE SOLO, FCK 30 MPA, PARA ESPESSURA DE 10 CM - LANÇAMENTO, ADENSAMENTO E ACABAMENTO. AF_09/2017</v>
          </cell>
          <cell r="C10750" t="str">
            <v>M3</v>
          </cell>
          <cell r="D10750">
            <v>429.32</v>
          </cell>
        </row>
        <row r="10751">
          <cell r="A10751">
            <v>97095</v>
          </cell>
          <cell r="B10751" t="str">
            <v>CONCRETAGEM DE RADIER, PISO OU LAJE SOBRE SOLO, FCK 30 MPA, PARA ESPESSURA DE 15 CM - LANÇAMENTO, ADENSAMENTO E ACABAMENTO. AF_09/2017</v>
          </cell>
          <cell r="C10751" t="str">
            <v>M3</v>
          </cell>
          <cell r="D10751">
            <v>403.18</v>
          </cell>
        </row>
        <row r="10752">
          <cell r="A10752">
            <v>97096</v>
          </cell>
          <cell r="B10752" t="str">
            <v>CONCRETAGEM DE RADIER, PISO OU LAJE SOBRE SOLO, FCK 30 MPA, PARA ESPESSURA DE 20 CM - LANÇAMENTO, ADENSAMENTO E ACABAMENTO. AF_09/2017</v>
          </cell>
          <cell r="C10752" t="str">
            <v>M3</v>
          </cell>
          <cell r="D10752">
            <v>389.75</v>
          </cell>
        </row>
        <row r="10753">
          <cell r="A10753">
            <v>97114</v>
          </cell>
          <cell r="B10753" t="str">
            <v>EXECUÇÃO DE JUNTAS DE CONTRAÇÃO PARA PAVIMENTOS DE CONCRETO. AF_11/2017</v>
          </cell>
          <cell r="C10753" t="str">
            <v>M</v>
          </cell>
          <cell r="D10753">
            <v>0.28999999999999998</v>
          </cell>
        </row>
        <row r="10754">
          <cell r="A10754">
            <v>97115</v>
          </cell>
          <cell r="B10754" t="str">
            <v>APLICAÇÃO DE GRAXA EM BARRAS DE TRANSFERÊNCIA PARA EXECUÇÃO DE PAVIMENTO DE CONCRETO. AF_11/2017</v>
          </cell>
          <cell r="C10754" t="str">
            <v>KG</v>
          </cell>
          <cell r="D10754">
            <v>24.88</v>
          </cell>
        </row>
        <row r="10755">
          <cell r="A10755">
            <v>97120</v>
          </cell>
          <cell r="B10755" t="str">
            <v>BARRAS DE LIGAÇÃO, AÇO CA-50 DE 10 MM, PARA EXECUÇÃO DE PAVIMENTO DE CONCRETO  FORNECIMENTO E INSTALAÇÃO. AF_11/2017</v>
          </cell>
          <cell r="C10755" t="str">
            <v>KG</v>
          </cell>
          <cell r="D10755">
            <v>5.75</v>
          </cell>
        </row>
        <row r="10756">
          <cell r="A10756">
            <v>97121</v>
          </cell>
          <cell r="B10756" t="str">
            <v>ASSENTAMENTO DE TUBO DE PVC PBA PARA REDE DE ÁGUA, DN 50 MM, JUNTA ELÁSTICA INTEGRADA, INSTALADO EM LOCAL COM NÍVEL ALTO DE INTERFERÊNCIAS (NÃO INCLUI FORNECIMENTO). AF_11/2017</v>
          </cell>
          <cell r="C10756" t="str">
            <v>M</v>
          </cell>
          <cell r="D10756">
            <v>1.55</v>
          </cell>
        </row>
        <row r="10757">
          <cell r="A10757">
            <v>97122</v>
          </cell>
          <cell r="B10757" t="str">
            <v>ASSENTAMENTO DE TUBO DE PVC PBA PARA REDE DE ÁGUA, DN 75 MM, JUNTA ELÁSTICA INTEGRADA, INSTALADO EM LOCAL COM NÍVEL ALTO DE INTERFERÊNCIAS (NÃO INCLUI FORNECIMENTO). AF_11/2017</v>
          </cell>
          <cell r="C10757" t="str">
            <v>M</v>
          </cell>
          <cell r="D10757">
            <v>2.15</v>
          </cell>
        </row>
        <row r="10758">
          <cell r="A10758">
            <v>97123</v>
          </cell>
          <cell r="B10758" t="str">
            <v>ASSENTAMENTO DE TUBO DE PVC PBA PARA REDE DE ÁGUA, DN 100 MM, JUNTA ELÁSTICA INTEGRADA, INSTALADO EM LOCAL COM NÍVEL ALTO DE INTERFERÊNCIAS (NÃO INCLUI FORNECIMENTO). AF_11/2017</v>
          </cell>
          <cell r="C10758" t="str">
            <v>M</v>
          </cell>
          <cell r="D10758">
            <v>2.73</v>
          </cell>
        </row>
        <row r="10759">
          <cell r="A10759">
            <v>97124</v>
          </cell>
          <cell r="B10759" t="str">
            <v>ASSENTAMENTO DE TUBO DE PVC PBA PARA REDE DE ÁGUA, DN 50 MM, JUNTA ELÁSTICA INTEGRADA, INSTALADO EM LOCAL COM NÍVEL BAIXO DE INTERFERÊNCIAS (NÃO INCLUI FORNECIMENTO). AF_11/2017</v>
          </cell>
          <cell r="C10759" t="str">
            <v>M</v>
          </cell>
          <cell r="D10759">
            <v>0.68</v>
          </cell>
        </row>
        <row r="10760">
          <cell r="A10760">
            <v>97125</v>
          </cell>
          <cell r="B10760" t="str">
            <v>ASSENTAMENTO DE TUBO DE PVC PBA PARA REDE DE ÁGUA, DN 75 MM, JUNTA ELÁSTICA INTEGRADA, INSTALADO EM LOCAL COM NÍVEL BAIXO DE INTERFERÊNCIAS (NÃO INCLUI FORNECIMENTO). AF_11/2017</v>
          </cell>
          <cell r="C10760" t="str">
            <v>M</v>
          </cell>
          <cell r="D10760">
            <v>0.95</v>
          </cell>
        </row>
        <row r="10761">
          <cell r="A10761">
            <v>97126</v>
          </cell>
          <cell r="B10761" t="str">
            <v>ASSENTAMENTO DE TUBO DE PVC PBA PARA REDE DE ÁGUA, DN 100 MM, JUNTA ELÁSTICA INTEGRADA, INSTALADO EM LOCAL COM NÍVEL BAIXO DE INTERFERÊNCIAS (NÃO INCLUI FORNECIMENTO). AF_11/2017</v>
          </cell>
          <cell r="C10761" t="str">
            <v>M</v>
          </cell>
          <cell r="D10761">
            <v>1.21</v>
          </cell>
        </row>
        <row r="10762">
          <cell r="A10762">
            <v>97127</v>
          </cell>
          <cell r="B10762" t="str">
            <v>ASSENTAMENTO DE TUBO DE PVC DEFOFO OU PRFV OU RPVC PARA REDE DE ÁGUA, DN 150 MM, JUNTA ELÁSTICA INTEGRADA, INSTALADO EM LOCAL COM NÍVEL ALTO DE INTERFERÊNCIAS (NÃO INCLUI FORNECIMENTO). AF_11/2017</v>
          </cell>
          <cell r="C10762" t="str">
            <v>M</v>
          </cell>
          <cell r="D10762">
            <v>3.91</v>
          </cell>
        </row>
        <row r="10763">
          <cell r="A10763">
            <v>97128</v>
          </cell>
          <cell r="B10763" t="str">
            <v>ASSENTAMENTO DE TUBO DE PVC DEFOFO OU PRFV OU RPVC PARA REDE DE ÁGUA, DN 200 MM, JUNTA ELÁSTICA INTEGRADA, INSTALADO EM LOCAL COM NÍVEL ALTO DE INTERFERÊNCIAS (NÃO INCLUI FORNECIMENTO). AF_11/2017</v>
          </cell>
          <cell r="C10763" t="str">
            <v>M</v>
          </cell>
          <cell r="D10763">
            <v>7.3</v>
          </cell>
        </row>
        <row r="10764">
          <cell r="A10764">
            <v>97129</v>
          </cell>
          <cell r="B10764" t="str">
            <v>ASSENTAMENTO DE TUBO DE PVC DEFOFO OU PRFV OU RPVC PARA REDE DE ÁGUA, DN 250 MM, JUNTA ELÁSTICA INTEGRADA, INSTALADO EM LOCAL COM NÍVEL ALTO DE INTERFERÊNCIAS (NÃO INCLUI FORNECIMENTO). AF_11/2017</v>
          </cell>
          <cell r="C10764" t="str">
            <v>M</v>
          </cell>
          <cell r="D10764">
            <v>8.98</v>
          </cell>
        </row>
        <row r="10765">
          <cell r="A10765">
            <v>97130</v>
          </cell>
          <cell r="B10765" t="str">
            <v>ASSENTAMENTO DE TUBO DE PVC DEFOFO OU PRFV OU RPVC PARA REDE DE ÁGUA, DN 300 MM, JUNTA ELÁSTICA INTEGRADA, INSTALADO EM LOCAL COM NÍVEL ALTO DE INTERFERÊNCIAS (NÃO INCLUI FORNECIMENTO). AF_11/2017</v>
          </cell>
          <cell r="C10765" t="str">
            <v>M</v>
          </cell>
          <cell r="D10765">
            <v>10.66</v>
          </cell>
        </row>
        <row r="10766">
          <cell r="A10766">
            <v>97131</v>
          </cell>
          <cell r="B10766" t="str">
            <v>ASSENTAMENTO DE TUBO DE PVC DEFOFO OU PRFV OU RPVC PARA REDE DE ÁGUA, DN 350 MM, JUNTA ELÁSTICA INTEGRADA, INSTALADO EM LOCAL COM NÍVEL ALTO DE INTERFERÊNCIAS (NÃO INCLUI FORNECIMENTO). AF_11/2017</v>
          </cell>
          <cell r="C10766" t="str">
            <v>M</v>
          </cell>
          <cell r="D10766">
            <v>12.34</v>
          </cell>
        </row>
        <row r="10767">
          <cell r="A10767">
            <v>97132</v>
          </cell>
          <cell r="B10767" t="str">
            <v>ASSENTAMENTO DE TUBO DE PVC DEFOFO OU PRFV OU RPVC PARA REDE DE ÁGUA, DN 400 MM, JUNTA ELÁSTICA INTEGRADA, INSTALADO EM LOCAL COM NÍVEL ALTO DE INTERFERÊNCIAS (NÃO INCLUI FORNECIMENTO). AF_11/2017</v>
          </cell>
          <cell r="C10767" t="str">
            <v>M</v>
          </cell>
          <cell r="D10767">
            <v>14.01</v>
          </cell>
        </row>
        <row r="10768">
          <cell r="A10768">
            <v>97133</v>
          </cell>
          <cell r="B10768" t="str">
            <v>ASSENTAMENTO DE TUBO DE PVC DEFOFO OU PRFV OU RPVC PARA REDE DE ÁGUA, DN 500 MM, JUNTA ELÁSTICA INTEGRADA, INSTALADO EM LOCAL COM NÍVEL ALTO DE INTERFERÊNCIAS (NÃO INCLUI FORNECIMENTO). AF_11/2017</v>
          </cell>
          <cell r="C10768" t="str">
            <v>M</v>
          </cell>
          <cell r="D10768">
            <v>17.36</v>
          </cell>
        </row>
        <row r="10769">
          <cell r="A10769">
            <v>97134</v>
          </cell>
          <cell r="B10769" t="str">
            <v>ASSENTAMENTO DE TUBO DE PVC DEFOFO OU PRFV OU RPVC PARA REDE DE ÁGUA, DN 150 MM, JUNTA ELÁSTICA INTEGRADA, INSTALADO EM LOCAL COM NÍVEL BAIXO DE INTERFERÊNCIAS (NÃO INCLUI FORNECIMENTO). AF_11/2017</v>
          </cell>
          <cell r="C10769" t="str">
            <v>M</v>
          </cell>
          <cell r="D10769">
            <v>1.75</v>
          </cell>
        </row>
        <row r="10770">
          <cell r="A10770">
            <v>97135</v>
          </cell>
          <cell r="B10770" t="str">
            <v>ASSENTAMENTO DE TUBO DE PVC DEFOFO OU PRFV OU RPVC PARA REDE DE ÁGUA, DN 200 MM, JUNTA ELÁSTICA INTEGRADA, INSTALADO EM LOCAL COM NÍVEL BAIXO DE INTERFERÊNCIAS (NÃO INCLUI FORNECIMENTO). AF_11/2017</v>
          </cell>
          <cell r="C10770" t="str">
            <v>M</v>
          </cell>
          <cell r="D10770">
            <v>3.66</v>
          </cell>
        </row>
        <row r="10771">
          <cell r="A10771">
            <v>97136</v>
          </cell>
          <cell r="B10771" t="str">
            <v>ASSENTAMENTO DE TUBO DE PVC DEFOFO OU PRFV OU RPVC PARA REDE DE ÁGUA, DN 250 MM, JUNTA ELÁSTICA INTEGRADA, INSTALADO EM LOCAL COM NÍVEL BAIXO DE INTERFERÊNCIAS (NÃO INCLUI FORNECIMENTO). AF_11/2017</v>
          </cell>
          <cell r="C10771" t="str">
            <v>M</v>
          </cell>
          <cell r="D10771">
            <v>4.49</v>
          </cell>
        </row>
        <row r="10772">
          <cell r="A10772">
            <v>97137</v>
          </cell>
          <cell r="B10772" t="str">
            <v>ASSENTAMENTO DE TUBO DE PVC DEFOFO OU PRFV OU RPVC PARA REDE DE ÁGUA, DN 300 MM, JUNTA ELÁSTICA INTEGRADA, INSTALADO EM LOCAL COM NÍVEL BAIXO DE INTERFERÊNCIAS (NÃO INCLUI FORNECIMENTO). AF_11/2017</v>
          </cell>
          <cell r="C10772" t="str">
            <v>M</v>
          </cell>
          <cell r="D10772">
            <v>5.34</v>
          </cell>
        </row>
        <row r="10773">
          <cell r="A10773">
            <v>97138</v>
          </cell>
          <cell r="B10773" t="str">
            <v>ASSENTAMENTO DE TUBO DE PVC DEFOFO OU PRFV OU RPVC PARA REDE DE ÁGUA, DN 350 MM, JUNTA ELÁSTICA INTEGRADA, INSTALADO EM LOCAL COM NÍVEL BAIXO DE INTERFERÊNCIAS (NÃO INCLUI FORNECIMENTO). AF_11/2017</v>
          </cell>
          <cell r="C10773" t="str">
            <v>M</v>
          </cell>
          <cell r="D10773">
            <v>6.2</v>
          </cell>
        </row>
        <row r="10774">
          <cell r="A10774">
            <v>97139</v>
          </cell>
          <cell r="B10774" t="str">
            <v>ASSENTAMENTO DE TUBO DE PVC DEFOFO OU PRFV OU RPVC PARA REDE DE ÁGUA, DN 400 MM, JUNTA ELÁSTICA INTEGRADA, INSTALADO EM LOCAL COM NÍVEL BAIXO DE INTERFERÊNCIAS (NÃO INCLUI FORNECIMENTO). AF_11/2017</v>
          </cell>
          <cell r="C10774" t="str">
            <v>M</v>
          </cell>
          <cell r="D10774">
            <v>7.03</v>
          </cell>
        </row>
        <row r="10775">
          <cell r="A10775">
            <v>97140</v>
          </cell>
          <cell r="B10775" t="str">
            <v>ASSENTAMENTO DE TUBO DE PVC DEFOFO OU PRFV OU RPVC PARA REDE DE ÁGUA, DN 500 MM, JUNTA ELÁSTICA INTEGRADA, INSTALADO EM LOCAL COM NÍVEL BAIXO DE INTERFERÊNCIAS (NÃO INCLUI FORNECIMENTO). AF_11/2017</v>
          </cell>
          <cell r="C10775" t="str">
            <v>M</v>
          </cell>
          <cell r="D10775">
            <v>8.7200000000000006</v>
          </cell>
          <cell r="E10775" t="str">
            <v>DAQUI PARA BAIXO REFERE-SE A SINAPI DE JANEIRO DE 2017</v>
          </cell>
        </row>
        <row r="10776">
          <cell r="A10776">
            <v>97141</v>
          </cell>
          <cell r="B10776" t="str">
            <v>ASSENTAMENTO DE TUBO DE FERRO FUNDIDO PARA REDE DE ÁGUA, DN 80 MM, JUNTA ELÁSTICA, INSTALADO EM LOCAL COM NÍVEL ALTO DE INTERFERÊNCIAS (NÃO INCLUI FORNECIMENTO). AF_11/2017</v>
          </cell>
          <cell r="C10776" t="str">
            <v>M</v>
          </cell>
          <cell r="D10776">
            <v>5.8</v>
          </cell>
        </row>
        <row r="10777">
          <cell r="A10777">
            <v>97142</v>
          </cell>
          <cell r="B10777" t="str">
            <v>ASSENTAMENTO DE TUBO DE FERRO FUNDIDO PARA REDE DE ÁGUA, DN 100 MM, JUNTA ELÁSTICA, INSTALADO EM LOCAL COM NÍVEL ALTO DE INTERFERÊNCIAS (NÃO INCLUI FORNECIMENTO). AF_11/2017</v>
          </cell>
          <cell r="C10777" t="str">
            <v>M</v>
          </cell>
          <cell r="D10777">
            <v>6.48</v>
          </cell>
        </row>
        <row r="10778">
          <cell r="A10778">
            <v>97143</v>
          </cell>
          <cell r="B10778" t="str">
            <v>ASSENTAMENTO DE TUBO DE FERRO FUNDIDO PARA REDE DE ÁGUA, DN 150 MM, JUNTA ELÁSTICA, INSTALADO EM LOCAL COM NÍVEL ALTO DE INTERFERÊNCIAS (NÃO INCLUI FORNECIMENTO). AF_11/2017</v>
          </cell>
          <cell r="C10778" t="str">
            <v>M</v>
          </cell>
          <cell r="D10778">
            <v>8.1999999999999993</v>
          </cell>
        </row>
        <row r="10779">
          <cell r="A10779">
            <v>97144</v>
          </cell>
          <cell r="B10779" t="str">
            <v>ASSENTAMENTO DE TUBO DE FERRO FUNDIDO PARA REDE DE ÁGUA, DN 200 MM, JUNTA ELÁSTICA, INSTALADO EM LOCAL COM NÍVEL ALTO DE INTERFERÊNCIAS (NÃO INCLUI FORNECIMENTO). AF_11/2017</v>
          </cell>
          <cell r="C10779" t="str">
            <v>M</v>
          </cell>
          <cell r="D10779">
            <v>9.92</v>
          </cell>
        </row>
        <row r="10780">
          <cell r="A10780">
            <v>97145</v>
          </cell>
          <cell r="B10780" t="str">
            <v>ASSENTAMENTO DE TUBO DE FERRO FUNDIDO PARA REDE DE ÁGUA, DN 250 MM, JUNTA ELÁSTICA, INSTALADO EM LOCAL COM NÍVEL ALTO DE INTERFERÊNCIAS (NÃO INCLUI FORNECIMENTO). AF_11/2017</v>
          </cell>
          <cell r="C10780" t="str">
            <v>M</v>
          </cell>
          <cell r="D10780">
            <v>11.64</v>
          </cell>
        </row>
        <row r="10781">
          <cell r="A10781">
            <v>97146</v>
          </cell>
          <cell r="B10781" t="str">
            <v>ASSENTAMENTO DE TUBO DE FERRO FUNDIDO PARA REDE DE ÁGUA, DN 300 MM, JUNTA ELÁSTICA, INSTALADO EM LOCAL COM NÍVEL ALTO DE INTERFERÊNCIAS (NÃO INCLUI FORNECIMENTO). AF_11/2017</v>
          </cell>
          <cell r="C10781" t="str">
            <v>M</v>
          </cell>
          <cell r="D10781">
            <v>13.36</v>
          </cell>
        </row>
        <row r="10782">
          <cell r="A10782">
            <v>97147</v>
          </cell>
          <cell r="B10782" t="str">
            <v>ASSENTAMENTO DE TUBO DE FERRO FUNDIDO PARA REDE DE ÁGUA, DN 350 MM, JUNTA ELÁSTICA, INSTALADO EM LOCAL COM NÍVEL ALTO DE INTERFERÊNCIAS (NÃO INCLUI FORNECIMENTO). AF_11/2017</v>
          </cell>
          <cell r="C10782" t="str">
            <v>M</v>
          </cell>
          <cell r="D10782">
            <v>15.1</v>
          </cell>
        </row>
        <row r="10783">
          <cell r="A10783">
            <v>97148</v>
          </cell>
          <cell r="B10783" t="str">
            <v>ASSENTAMENTO DE TUBO DE FERRO FUNDIDO PARA REDE DE ÁGUA, DN 400 MM, JUNTA ELÁSTICA, INSTALADO EM LOCAL COM NÍVEL ALTO DE INTERFERÊNCIAS (NÃO INCLUI FORNECIMENTO). AF_11/2017</v>
          </cell>
          <cell r="C10783" t="str">
            <v>M</v>
          </cell>
          <cell r="D10783">
            <v>16.829999999999998</v>
          </cell>
        </row>
        <row r="10784">
          <cell r="A10784">
            <v>97149</v>
          </cell>
          <cell r="B10784" t="str">
            <v>ASSENTAMENTO DE TUBO DE FERRO FUNDIDO PARA REDE DE ÁGUA, DN 450 MM, JUNTA ELÁSTICA, INSTALADO EM LOCAL COM NÍVEL ALTO DE INTERFERÊNCIAS (NÃO INCLUI FORNECIMENTO). AF_11/2017</v>
          </cell>
          <cell r="C10784" t="str">
            <v>M</v>
          </cell>
          <cell r="D10784">
            <v>18.559999999999999</v>
          </cell>
        </row>
        <row r="10785">
          <cell r="A10785">
            <v>97150</v>
          </cell>
          <cell r="B10785" t="str">
            <v>ASSENTAMENTO DE TUBO DE FERRO FUNDIDO PARA REDE DE ÁGUA, DN 500 MM, JUNTA ELÁSTICA, INSTALADO EM LOCAL COM NÍVEL ALTO DE INTERFERÊNCIAS (NÃO INCLUI FORNECIMENTO). AF_11/2017</v>
          </cell>
          <cell r="C10785" t="str">
            <v>M</v>
          </cell>
          <cell r="D10785">
            <v>22.59</v>
          </cell>
        </row>
        <row r="10786">
          <cell r="A10786">
            <v>97151</v>
          </cell>
          <cell r="B10786" t="str">
            <v>ASSENTAMENTO DE TUBO DE FERRO FUNDIDO PARA REDE DE ÁGUA, DN 600 MM, JUNTA ELÁSTICA, INSTALADO EM LOCAL COM NÍVEL ALTO DE INTERFERÊNCIAS (NÃO INCLUI FORNECIMENTO). AF_11/2017</v>
          </cell>
          <cell r="C10786" t="str">
            <v>M</v>
          </cell>
          <cell r="D10786">
            <v>26.4</v>
          </cell>
        </row>
        <row r="10787">
          <cell r="A10787">
            <v>97152</v>
          </cell>
          <cell r="B10787" t="str">
            <v>ASSENTAMENTO DE TUBO DE FERRO FUNDIDO PARA REDE DE ÁGUA, DN 700 MM, JUNTA ELÁSTICA, INSTALADO EM LOCAL COM NÍVEL ALTO DE INTERFERÊNCIAS (NÃO INCLUI FORNECIMENTO). AF_11/2017</v>
          </cell>
          <cell r="C10787" t="str">
            <v>M</v>
          </cell>
          <cell r="D10787">
            <v>30.05</v>
          </cell>
        </row>
        <row r="10788">
          <cell r="A10788">
            <v>97153</v>
          </cell>
          <cell r="B10788" t="str">
            <v>ASSENTAMENTO DE TUBO DE FERRO FUNDIDO PARA REDE DE ÁGUA, DN 800 MM, JUNTA ELÁSTICA, INSTALADO EM LOCAL COM NÍVEL ALTO DE INTERFERÊNCIAS (NÃO INCLUI FORNECIMENTO). AF_11/2017</v>
          </cell>
          <cell r="C10788" t="str">
            <v>M</v>
          </cell>
          <cell r="D10788">
            <v>33.79</v>
          </cell>
        </row>
        <row r="10789">
          <cell r="A10789">
            <v>97154</v>
          </cell>
          <cell r="B10789" t="str">
            <v>ASSENTAMENTO DE TUBO DE FERRO FUNDIDO PARA REDE DE ÁGUA, DN 900 MM, JUNTA ELÁSTICA, INSTALADO EM LOCAL COM NÍVEL ALTO DE INTERFERÊNCIAS (NÃO INCLUI FORNECIMENTO). AF_11/2017</v>
          </cell>
          <cell r="C10789" t="str">
            <v>M</v>
          </cell>
          <cell r="D10789">
            <v>37.56</v>
          </cell>
        </row>
        <row r="10790">
          <cell r="A10790">
            <v>97155</v>
          </cell>
          <cell r="B10790" t="str">
            <v>ASSENTAMENTO DE TUBO DE FERRO FUNDIDO PARA REDE DE ÁGUA, DN 1000 MM, JUNTA ELÁSTICA, INSTALADO EM LOCAL COM NÍVEL ALTO DE INTERFERÊNCIAS (NÃO INCLUI FORNECIMENTO). AF_11/2017</v>
          </cell>
          <cell r="C10790" t="str">
            <v>M</v>
          </cell>
          <cell r="D10790">
            <v>41.34</v>
          </cell>
        </row>
        <row r="10791">
          <cell r="A10791">
            <v>97156</v>
          </cell>
          <cell r="B10791" t="str">
            <v>ASSENTAMENTO DE TUBO DE FERRO FUNDIDO PARA REDE DE ÁGUA, DN 1200 MM, JUNTA ELÁSTICA, INSTALADO EM LOCAL COM NÍVEL ALTO DE INTERFERÊNCIAS (NÃO INCLUI FORNECIMENTO). AF_11/2017</v>
          </cell>
          <cell r="C10791" t="str">
            <v>M</v>
          </cell>
          <cell r="D10791">
            <v>49.15</v>
          </cell>
        </row>
        <row r="10792">
          <cell r="A10792">
            <v>97157</v>
          </cell>
          <cell r="B10792" t="str">
            <v>ASSENTAMENTO DE TUBO DE FERRO FUNDIDO PARA REDE DE ÁGUA, DN 80 MM, JUNTA ELÁSTICA, INSTALADO EM LOCAL COM NÍVEL BAIXO DE INTERFERÊNCIAS (NÃO INCLUI FORNECIMENTO). AF_11/2017</v>
          </cell>
          <cell r="C10792" t="str">
            <v>M</v>
          </cell>
          <cell r="D10792">
            <v>3.57</v>
          </cell>
        </row>
        <row r="10793">
          <cell r="A10793">
            <v>97158</v>
          </cell>
          <cell r="B10793" t="str">
            <v>ASSENTAMENTO DE TUBO DE FERRO FUNDIDO PARA REDE DE ÁGUA, DN 100 MM, JUNTA ELÁSTICA, INSTALADO EM LOCAL COM NÍVEL BAIXO DE INTERFERÊNCIAS (NÃO INCLUI FORNECIMENTO). AF_11/2017</v>
          </cell>
          <cell r="C10793" t="str">
            <v>M</v>
          </cell>
          <cell r="D10793">
            <v>3.99</v>
          </cell>
        </row>
        <row r="10794">
          <cell r="A10794">
            <v>97159</v>
          </cell>
          <cell r="B10794" t="str">
            <v>ASSENTAMENTO DE TUBO DE FERRO FUNDIDO PARA REDE DE ÁGUA, DN 150 MM, JUNTA ELÁSTICA, INSTALADO EM LOCAL COM NÍVEL BAIXO DE INTERFERÊNCIAS (NÃO INCLUI FORNECIMENTO). AF_11/2017</v>
          </cell>
          <cell r="C10794" t="str">
            <v>M</v>
          </cell>
          <cell r="D10794">
            <v>5.05</v>
          </cell>
        </row>
        <row r="10795">
          <cell r="A10795">
            <v>97160</v>
          </cell>
          <cell r="B10795" t="str">
            <v>ASSENTAMENTO DE TUBO DE FERRO FUNDIDO PARA REDE DE ÁGUA, DN 200 MM, JUNTA ELÁSTICA, INSTALADO EM LOCAL COM NÍVEL BAIXO DE INTERFERÊNCIAS (NÃO INCLUI FORNECIMENTO). AF_11/2017</v>
          </cell>
          <cell r="C10795" t="str">
            <v>M</v>
          </cell>
          <cell r="D10795">
            <v>6.1</v>
          </cell>
        </row>
        <row r="10796">
          <cell r="A10796">
            <v>97161</v>
          </cell>
          <cell r="B10796" t="str">
            <v>ASSENTAMENTO DE TUBO DE FERRO FUNDIDO PARA REDE DE ÁGUA, DN 250 MM, JUNTA ELÁSTICA, INSTALADO EM LOCAL COM NÍVEL BAIXO DE INTERFERÊNCIAS (NÃO INCLUI FORNECIMENTO). AF_11/2017</v>
          </cell>
          <cell r="C10796" t="str">
            <v>M</v>
          </cell>
          <cell r="D10796">
            <v>7.18</v>
          </cell>
        </row>
        <row r="10797">
          <cell r="A10797">
            <v>97162</v>
          </cell>
          <cell r="B10797" t="str">
            <v>ASSENTAMENTO DE TUBO DE FERRO FUNDIDO PARA REDE DE ÁGUA, DN 300 MM, JUNTA ELÁSTICA, INSTALADO EM LOCAL COM NÍVEL BAIXO DE INTERFERÊNCIAS (NÃO INCLUI FORNECIMENTO). AF_11/2017</v>
          </cell>
          <cell r="C10797" t="str">
            <v>M</v>
          </cell>
          <cell r="D10797">
            <v>8.24</v>
          </cell>
        </row>
        <row r="10798">
          <cell r="A10798">
            <v>97163</v>
          </cell>
          <cell r="B10798" t="str">
            <v>ASSENTAMENTO DE TUBO DE FERRO FUNDIDO PARA REDE DE ÁGUA, DN 350 MM, JUNTA ELÁSTICA, INSTALADO EM LOCAL COM NÍVEL BAIXO DE INTERFERÊNCIAS (NÃO INCLUI FORNECIMENTO). AF_11/2017</v>
          </cell>
          <cell r="C10798" t="str">
            <v>M</v>
          </cell>
          <cell r="D10798">
            <v>9.32</v>
          </cell>
        </row>
        <row r="10799">
          <cell r="A10799">
            <v>97164</v>
          </cell>
          <cell r="B10799" t="str">
            <v>ASSENTAMENTO DE TUBO DE FERRO FUNDIDO PARA REDE DE ÁGUA, DN 400 MM, JUNTA ELÁSTICA, INSTALADO EM LOCAL COM NÍVEL BAIXO DE INTERFERÊNCIAS (NÃO INCLUI FORNECIMENTO). AF_11/2017</v>
          </cell>
          <cell r="C10799" t="str">
            <v>M</v>
          </cell>
          <cell r="D10799">
            <v>10.38</v>
          </cell>
        </row>
        <row r="10800">
          <cell r="A10800">
            <v>97165</v>
          </cell>
          <cell r="B10800" t="str">
            <v>ASSENTAMENTO DE TUBO DE FERRO FUNDIDO PARA REDE DE ÁGUA, DN 450 MM, JUNTA ELÁSTICA, INSTALADO EM LOCAL COM NÍVEL BAIXO DE INTERFERÊNCIAS (NÃO INCLUI FORNECIMENTO). AF_11/2017</v>
          </cell>
          <cell r="C10800" t="str">
            <v>M</v>
          </cell>
          <cell r="D10800">
            <v>11.46</v>
          </cell>
        </row>
        <row r="10801">
          <cell r="A10801">
            <v>97166</v>
          </cell>
          <cell r="B10801" t="str">
            <v>ASSENTAMENTO DE TUBO DE FERRO FUNDIDO PARA REDE DE ÁGUA, DN 500 MM, JUNTA ELÁSTICA, INSTALADO EM LOCAL COM NÍVEL BAIXO DE INTERFERÊNCIAS (NÃO INCLUI FORNECIMENTO). AF_11/2017</v>
          </cell>
          <cell r="C10801" t="str">
            <v>M</v>
          </cell>
          <cell r="D10801">
            <v>13.95</v>
          </cell>
        </row>
        <row r="10802">
          <cell r="A10802">
            <v>97167</v>
          </cell>
          <cell r="B10802" t="str">
            <v>ASSENTAMENTO DE TUBO DE FERRO FUNDIDO PARA REDE DE ÁGUA, DN 600 MM, JUNTA ELÁSTICA, INSTALADO EM LOCAL COM NÍVEL BAIXO DE INTERFERÊNCIAS (NÃO INCLUI FORNECIMENTO). AF_11/2017</v>
          </cell>
          <cell r="C10802" t="str">
            <v>M</v>
          </cell>
          <cell r="D10802">
            <v>16.32</v>
          </cell>
        </row>
        <row r="10803">
          <cell r="A10803">
            <v>97168</v>
          </cell>
          <cell r="B10803" t="str">
            <v>ASSENTAMENTO DE TUBO DE FERRO FUNDIDO PARA REDE DE ÁGUA, DN 700 MM, JUNTA ELÁSTICA, INSTALADO EM LOCAL COM NÍVEL BAIXO DE INTERFERÊNCIAS (NÃO INCLUI FORNECIMENTO). AF_11/2017</v>
          </cell>
          <cell r="C10803" t="str">
            <v>M</v>
          </cell>
          <cell r="D10803">
            <v>18.52</v>
          </cell>
        </row>
        <row r="10804">
          <cell r="A10804">
            <v>97169</v>
          </cell>
          <cell r="B10804" t="str">
            <v>ASSENTAMENTO DE TUBO DE FERRO FUNDIDO PARA REDE DE ÁGUA, DN 800 MM, JUNTA ELÁSTICA, INSTALADO EM LOCAL COM NÍVEL BAIXO DE INTERFERÊNCIAS (NÃO INCLUI FORNECIMENTO). AF_11/2017</v>
          </cell>
          <cell r="C10804" t="str">
            <v>M</v>
          </cell>
          <cell r="D10804">
            <v>20.83</v>
          </cell>
        </row>
        <row r="10805">
          <cell r="A10805">
            <v>97170</v>
          </cell>
          <cell r="B10805" t="str">
            <v>ASSENTAMENTO DE TUBO DE FERRO FUNDIDO PARA REDE DE ÁGUA, DN 900 MM, JUNTA ELÁSTICA, INSTALADO EM LOCAL COM NÍVEL BAIXO DE INTERFERÊNCIAS (NÃO INCLUI FORNECIMENTO). AF_11/2017</v>
          </cell>
          <cell r="C10805" t="str">
            <v>M</v>
          </cell>
          <cell r="D10805">
            <v>23.16</v>
          </cell>
        </row>
        <row r="10806">
          <cell r="A10806">
            <v>97171</v>
          </cell>
          <cell r="B10806" t="str">
            <v>ASSENTAMENTO DE TUBO DE FERRO FUNDIDO PARA REDE DE ÁGUA, DN 1000 MM, JUNTA ELÁSTICA, INSTALADO EM LOCAL COM NÍVEL BAIXO DE INTERFERÊNCIAS (NÃO INCLUI FORNECIMENTO). AF_11/2017</v>
          </cell>
          <cell r="C10806" t="str">
            <v>M</v>
          </cell>
          <cell r="D10806">
            <v>25.5</v>
          </cell>
        </row>
        <row r="10807">
          <cell r="A10807">
            <v>97172</v>
          </cell>
          <cell r="B10807" t="str">
            <v>ASSENTAMENTO DE TUBO DE FERRO FUNDIDO PARA REDE DE ÁGUA, DN 1200 MM, JUNTA ELÁSTICA, INSTALADO EM LOCAL COM NÍVEL BAIXO DE INTERFERÊNCIAS (NÃO INCLUI FORNECIMENTO). AF_11/2017</v>
          </cell>
          <cell r="C10807" t="str">
            <v>M</v>
          </cell>
          <cell r="D10807">
            <v>30.42</v>
          </cell>
        </row>
        <row r="10808">
          <cell r="A10808">
            <v>97173</v>
          </cell>
          <cell r="B10808" t="str">
            <v>ASSENTAMENTO DE TUBO DE AÇO CARBONO PARA REDE DE ÁGUA, DN 600 MM (24), JUNTA SOLDADA, INSTALADO EM LOCAL COM NÍVEL ALTO DE INTERFERÊNCIAS (NÃO INCLUI FORNECIMENTO). AF_11/2017</v>
          </cell>
          <cell r="C10808" t="str">
            <v>M</v>
          </cell>
          <cell r="D10808">
            <v>21.94</v>
          </cell>
        </row>
        <row r="10809">
          <cell r="A10809">
            <v>97174</v>
          </cell>
          <cell r="B10809" t="str">
            <v>ASSENTAMENTO DE TUBO DE AÇO CARBONO PARA REDE DE ÁGUA, DN 700 MM (28), JUNTA SOLDADA, INSTALADO EM LOCAL COM NÍVEL ALTO DE INTERFERÊNCIAS (NÃO INCLUI FORNECIMENTO). AF_11/2017</v>
          </cell>
          <cell r="C10809" t="str">
            <v>M</v>
          </cell>
          <cell r="D10809">
            <v>25.32</v>
          </cell>
        </row>
        <row r="10810">
          <cell r="A10810">
            <v>97175</v>
          </cell>
          <cell r="B10810" t="str">
            <v>ASSENTAMENTO DE TUBO DE AÇO CARBONO PARA REDE DE ÁGUA, DN 800 MM (32), JUNTA SOLDADA, INSTALADO EM LOCAL COM NÍVEL ALTO DE INTERFERÊNCIAS (NÃO INCLUI FORNECIMENTO). AF_11/2017</v>
          </cell>
          <cell r="C10810" t="str">
            <v>M</v>
          </cell>
          <cell r="D10810">
            <v>28.71</v>
          </cell>
        </row>
        <row r="10811">
          <cell r="A10811">
            <v>97176</v>
          </cell>
          <cell r="B10811" t="str">
            <v>ASSENTAMENTO DE TUBO DE AÇO CARBONO PARA REDE DE ÁGUA, DN 900 MM (36), JUNTA SOLDADA, INSTALADO EM LOCAL COM NÍVEL ALTO DE INTERFERÊNCIAS (NÃO INCLUI FORNECIMENTO). AF_11/2017</v>
          </cell>
          <cell r="C10811" t="str">
            <v>M</v>
          </cell>
          <cell r="D10811">
            <v>32.11</v>
          </cell>
        </row>
        <row r="10812">
          <cell r="A10812">
            <v>97177</v>
          </cell>
          <cell r="B10812" t="str">
            <v>ASSENTAMENTO DE TUBO DE AÇO CARBONO PARA REDE DE ÁGUA, DN 1000 MM (40) OU DN 1100 MM (44), JUNTA SOLDADA, INSTALADO EM LOCAL COM NÍVEL ALTO DE INTERFERÊNCIAS (NÃO INCLUI FORNECIMENTO). AF_11/2017</v>
          </cell>
          <cell r="C10812" t="str">
            <v>M</v>
          </cell>
          <cell r="D10812">
            <v>38.9</v>
          </cell>
        </row>
        <row r="10813">
          <cell r="A10813">
            <v>97178</v>
          </cell>
          <cell r="B10813" t="str">
            <v>ASSENTAMENTO DE TUBO DE AÇO CARBONO PARA REDE DE ÁGUA, DN 1200 MM (48) OU DN 1300 MM (52), JUNTA SOLDADA, INSTALADO EM LOCAL COM NÍVEL ALTO DE INTERFERÊNCIAS (NÃO INCLUI FORNECIMENTO). AF_11/2017</v>
          </cell>
          <cell r="C10813" t="str">
            <v>M</v>
          </cell>
          <cell r="D10813">
            <v>45.68</v>
          </cell>
        </row>
        <row r="10814">
          <cell r="A10814">
            <v>97179</v>
          </cell>
          <cell r="B10814" t="str">
            <v>ASSENTAMENTO DE TUBO DE AÇO CARBONO PARA REDE DE ÁGUA, DN 1400 MM (56'') OU DN 1500 MM (60), JUNTA SOLDADA, INSTALADO EM LOCAL COM NÍVEL ALTO DE INTERFERÊNCIAS (NÃO INCLUI FORNECIMENTO). AF_11/2017</v>
          </cell>
          <cell r="C10814" t="str">
            <v>M</v>
          </cell>
          <cell r="D10814">
            <v>52.48</v>
          </cell>
        </row>
        <row r="10815">
          <cell r="A10815">
            <v>97180</v>
          </cell>
          <cell r="B10815" t="str">
            <v>ASSENTAMENTO DE TUBO DE AÇO CARBONO PARA REDE DE ÁGUA, DN 1600 MM (64) OU DN 1700 MM (68), JUNTA SOLDADA, INSTALADO EM LOCAL COM NÍVEL ALTO DE INTERFERÊNCIAS (NÃO INCLUI FORNECIMENTO). AF_11/2017</v>
          </cell>
          <cell r="C10815" t="str">
            <v>M</v>
          </cell>
          <cell r="D10815">
            <v>59.25</v>
          </cell>
        </row>
        <row r="10816">
          <cell r="A10816">
            <v>97181</v>
          </cell>
          <cell r="B10816" t="str">
            <v>ASSENTAMENTO DE TUBO DE AÇO CARBONO PARA REDE DE ÁGUA, DN 1800 MM (72) OU DN 1900 MM (76), JUNTA SOLDADA, INSTALADO EM LOCAL COM NÍVEL ALTO DE INTERFERÊNCIAS (NÃO INCLUI FORNECIMENTO). AF_11/2017</v>
          </cell>
          <cell r="C10816" t="str">
            <v>M</v>
          </cell>
          <cell r="D10816">
            <v>68.959999999999994</v>
          </cell>
        </row>
        <row r="10817">
          <cell r="A10817">
            <v>97182</v>
          </cell>
          <cell r="B10817" t="str">
            <v>ASSENTAMENTO DE TUBO DE AÇO CARBONO PARA REDE DE ÁGUA, DN 2000 MM (80) OU DN 2100 MM (84), JUNTA SOLDADA, INSTALADO EM LOCAL COM NÍVEL ALTO DE INTERFERÊNCIAS (NÃO INCLUI FORNECIMENTO). AF_11/2017</v>
          </cell>
          <cell r="C10817" t="str">
            <v>M</v>
          </cell>
          <cell r="D10817">
            <v>76.06</v>
          </cell>
        </row>
        <row r="10818">
          <cell r="A10818">
            <v>97183</v>
          </cell>
          <cell r="B10818" t="str">
            <v>ASSENTAMENTO DE TUBO DE AÇO CARBONO PARA REDE DE ÁGUA, DN 600 MM (24), JUNTA SOLDADA, INSTALADO EM LOCAL COM NÍVEL BAIXO DE INTERFERÊNCIAS (NÃO INCLUI FORNECIMENTO). AF_11/2017</v>
          </cell>
          <cell r="C10818" t="str">
            <v>M</v>
          </cell>
          <cell r="D10818">
            <v>17.62</v>
          </cell>
        </row>
        <row r="10819">
          <cell r="A10819">
            <v>97184</v>
          </cell>
          <cell r="B10819" t="str">
            <v>ASSENTAMENTO DE TUBO DE AÇO CARBONO PARA REDE DE ÁGUA, DN 700 MM (28), JUNTA SOLDADA, INSTALADO EM LOCAL COM NÍVEL BAIXO DE INTERFERÊNCIAS (NÃO INCLUI FORNECIMENTO). AF_11/2017</v>
          </cell>
          <cell r="C10819" t="str">
            <v>M</v>
          </cell>
          <cell r="D10819">
            <v>20.38</v>
          </cell>
        </row>
        <row r="10820">
          <cell r="A10820">
            <v>97185</v>
          </cell>
          <cell r="B10820" t="str">
            <v>ASSENTAMENTO DE TUBO DE AÇO CARBONO PARA REDE DE ÁGUA, DN 800 MM (32), JUNTA SOLDADA, INSTALADO EM LOCAL COM NÍVEL BAIXO DE INTERFERÊNCIAS (NÃO INCLUI FORNECIMENTO). AF_11/2017</v>
          </cell>
          <cell r="C10820" t="str">
            <v>M</v>
          </cell>
          <cell r="D10820">
            <v>23.18</v>
          </cell>
        </row>
        <row r="10821">
          <cell r="A10821">
            <v>97186</v>
          </cell>
          <cell r="B10821" t="str">
            <v>ASSENTAMENTO DE TUBO DE AÇO CARBONO PARA REDE DE ÁGUA, DN 900 MM (36), JUNTA SOLDADA, INSTALADO EM LOCAL COM NÍVEL BAIXO DE INTERFERÊNCIAS (NÃO INCLUI FORNECIMENTO). AF_11/2017</v>
          </cell>
          <cell r="C10821" t="str">
            <v>M</v>
          </cell>
          <cell r="D10821">
            <v>25.95</v>
          </cell>
        </row>
        <row r="10822">
          <cell r="A10822">
            <v>97187</v>
          </cell>
          <cell r="B10822" t="str">
            <v>ASSENTAMENTO DE TUBO DE AÇO CARBONO PARA REDE DE ÁGUA, DN 1000 MM (40) OU DN 1100 MM (44), JUNTA SOLDADA, INSTALADO EM LOCAL COM NÍVEL ALTO DE INTERFERÊNCIAS (NÃO INCLUI FORNECIMENTO). AF_11/2017</v>
          </cell>
          <cell r="C10822" t="str">
            <v>M</v>
          </cell>
          <cell r="D10822">
            <v>31.5</v>
          </cell>
        </row>
        <row r="10823">
          <cell r="A10823">
            <v>97188</v>
          </cell>
          <cell r="B10823" t="str">
            <v>ASSENTAMENTO DE TUBO DE AÇO CARBONO PARA REDE DE ÁGUA, DN 1200 MM (48) OU DN 1300 MM (52), JUNTA SOLDADA, INSTALADO EM LOCAL COM NÍVEL BAIXO DE INTERFERÊNCIAS (NÃO INCLUI FORNECIMENTO). AF_11/2017</v>
          </cell>
          <cell r="C10823" t="str">
            <v>M</v>
          </cell>
          <cell r="D10823">
            <v>37.06</v>
          </cell>
        </row>
        <row r="10824">
          <cell r="A10824">
            <v>97189</v>
          </cell>
          <cell r="B10824" t="str">
            <v>ASSENTAMENTO DE TUBO DE AÇO CARBONO PARA REDE DE ÁGUA, DN 1400 MM (56'') OU DN 1500 MM (60), JUNTA SOLDADA, INSTALADO EM LOCAL COM NÍVEL BAIXO DE INTERFERÊNCIAS (NÃO INCLUI FORNECIMENTO). AF_11/2017</v>
          </cell>
          <cell r="C10824" t="str">
            <v>M</v>
          </cell>
          <cell r="D10824">
            <v>42.62</v>
          </cell>
        </row>
        <row r="10825">
          <cell r="A10825">
            <v>97190</v>
          </cell>
          <cell r="B10825" t="str">
            <v>ASSENTAMENTO DE TUBO DE AÇO CARBONO PARA REDE DE ÁGUA, DN 1600 MM (64) OU DN 1700 MM (68), JUNTA SOLDADA, INSTALADO EM LOCAL COM NÍVEL BAIXO DE INTERFERÊNCIAS (NÃO INCLUI FORNECIMENTO). AF_11/2017</v>
          </cell>
          <cell r="C10825" t="str">
            <v>M</v>
          </cell>
          <cell r="D10825">
            <v>48.17</v>
          </cell>
        </row>
        <row r="10826">
          <cell r="A10826">
            <v>97191</v>
          </cell>
          <cell r="B10826" t="str">
            <v>ASSENTAMENTO DE TUBO DE AÇO CARBONO PARA REDE DE ÁGUA, DN 1800 MM (72) OU DN 1900 MM (76), JUNTA SOLDADA, INSTALADO EM LOCAL COM NÍVEL BAIXO DE INTERFERÊNCIAS (NÃO INCLUI FORNECIMENTO). AF_11/2017</v>
          </cell>
          <cell r="C10826" t="str">
            <v>M</v>
          </cell>
          <cell r="D10826">
            <v>56.01</v>
          </cell>
        </row>
        <row r="10827">
          <cell r="A10827">
            <v>97192</v>
          </cell>
          <cell r="B10827" t="str">
            <v>ASSENTAMENTO DE TUBO DE AÇO CARBONO PARA REDE DE ÁGUA, DN 2000 MM (80) OU DN 2100 MM (84), JUNTA SOLDADA, INSTALADO EM LOCAL COM NÍVEL BAIXO DE INTERFERÊNCIAS (NÃO INCLUI FORNECIMENTO). AF_11/2017</v>
          </cell>
          <cell r="C10827" t="str">
            <v>M</v>
          </cell>
          <cell r="D10827">
            <v>61.81</v>
          </cell>
        </row>
        <row r="10828">
          <cell r="A10828" t="str">
            <v>73734/1</v>
          </cell>
          <cell r="B10828" t="str">
            <v>PISO EM TACO DE MADEIRA 7X21CM, ASSENTADO COM ARGAMASSA TRACO 1:4 (CIMENTO E AREIA MEDIA)</v>
          </cell>
          <cell r="C10828" t="str">
            <v>M2</v>
          </cell>
          <cell r="D10828">
            <v>89.98</v>
          </cell>
        </row>
        <row r="10829">
          <cell r="A10829" t="str">
            <v>73736/1</v>
          </cell>
          <cell r="B10829" t="str">
            <v>DOBRADICA TIPO VAI E VEM EM LATAO POLIDO 3"</v>
          </cell>
          <cell r="C10829" t="str">
            <v>UN</v>
          </cell>
          <cell r="D10829">
            <v>50.34</v>
          </cell>
        </row>
        <row r="10830">
          <cell r="A10830" t="str">
            <v>73737/1</v>
          </cell>
          <cell r="B10830" t="str">
            <v>GRADIL DE ALUMINIO ANODIZADO TIPO BARRA CHATA PARA VARANDAS, ALTURA 0,4M</v>
          </cell>
          <cell r="C10830" t="str">
            <v>M</v>
          </cell>
          <cell r="D10830">
            <v>200.69</v>
          </cell>
        </row>
        <row r="10831">
          <cell r="A10831" t="str">
            <v>73737/2</v>
          </cell>
          <cell r="B10831" t="str">
            <v>GRADIL DE ALUMINIO ANODIZADO TIPO BARRA CHATA PARA VARANDAS, ALTURA 1,0M</v>
          </cell>
          <cell r="C10831" t="str">
            <v>M</v>
          </cell>
          <cell r="D10831">
            <v>445.52</v>
          </cell>
        </row>
        <row r="10832">
          <cell r="A10832" t="str">
            <v>73737/3</v>
          </cell>
          <cell r="B10832" t="str">
            <v>GRADIL DE ALUMINIO ANODIZADO TIPO BARRA CHATA PARA VARANDAS, ALTURA 1,2M</v>
          </cell>
          <cell r="C10832" t="str">
            <v>M</v>
          </cell>
          <cell r="D10832">
            <v>524.22</v>
          </cell>
        </row>
        <row r="10833">
          <cell r="A10833" t="str">
            <v>73739/1</v>
          </cell>
          <cell r="B10833" t="str">
            <v>PINTURA ESMALTE ACETINADO EM MADEIRA, DUAS DEMAOS</v>
          </cell>
          <cell r="C10833" t="str">
            <v>M2</v>
          </cell>
          <cell r="D10833">
            <v>13.4</v>
          </cell>
        </row>
        <row r="10834">
          <cell r="A10834" t="str">
            <v>73743/1</v>
          </cell>
          <cell r="B10834" t="str">
            <v>PISO EM PEDRA SÃO TOME ASSENTADO SOBRE ARGAMASSA 1:3 (CIMENTO E AREIA) REJUNTADO COM CIMENTO BRANCO</v>
          </cell>
          <cell r="C10834" t="str">
            <v>M2</v>
          </cell>
          <cell r="D10834">
            <v>185.72</v>
          </cell>
        </row>
        <row r="10835">
          <cell r="A10835" t="str">
            <v>73749/1</v>
          </cell>
          <cell r="B10835" t="str">
            <v>CAIXA ENTERRADA PARA INSTALACOES TELEFONICAS TIPO R1 0,60X0,35X0,50M EM BLOCOS DE CONCRETO ESTRUTURAL</v>
          </cell>
          <cell r="C10835" t="str">
            <v>UN</v>
          </cell>
          <cell r="D10835">
            <v>163.06</v>
          </cell>
        </row>
        <row r="10836">
          <cell r="A10836" t="str">
            <v>73749/2</v>
          </cell>
          <cell r="B10836" t="str">
            <v>CAIXA ENTERRADA PARA INSTALACOES TELEFONICAS TIPO R2 1,07X0,52X0,50M EM BLOCOS DE CONCRETO ESTRUTURAL</v>
          </cell>
          <cell r="C10836" t="str">
            <v>UN</v>
          </cell>
          <cell r="D10836">
            <v>296.31</v>
          </cell>
        </row>
        <row r="10837">
          <cell r="A10837" t="str">
            <v>73749/3</v>
          </cell>
          <cell r="B10837" t="str">
            <v>CAIXA ENTERRADA PARA INSTALACOES TELEFONICAS TIPO R3 1,30X1,20X1,20M EM BLOCOS DE CONCRETO ESTRUTURAL</v>
          </cell>
          <cell r="C10837" t="str">
            <v>UN</v>
          </cell>
          <cell r="D10837">
            <v>972.35</v>
          </cell>
        </row>
        <row r="10838">
          <cell r="A10838" t="str">
            <v>73753/1</v>
          </cell>
          <cell r="B10838" t="str">
            <v>IMPERMEABILIZACAO DE SUPERFICIE COM MANTA ASFALTICA PROTEGIDA COM FILME DE ALUMINIO GOFRADO (DE ESPESSURA 0,8MM), INCLUSA APLICACAO DE  EMULSAO ASFALTICA, E=3MM.</v>
          </cell>
          <cell r="C10838" t="str">
            <v>M2</v>
          </cell>
          <cell r="D10838">
            <v>72.319999999999993</v>
          </cell>
        </row>
        <row r="10839">
          <cell r="A10839" t="str">
            <v>73758/1</v>
          </cell>
          <cell r="B10839" t="str">
            <v>LEVANTAMENTO SECAO TRANSVERSAL C/NIVEL TERRENO NAO ACIDENTADO VEGETAÇÃO DENSA INCLUSIVE DESENHO ESC 1:200 EM PAPEL VEGETAL MILIMETRADO (MEDIDO P/M SECAO), INCLUSIVE NIVELADOR, AUXILIAR DE CALCULO TOPOGRAFICO E DESENHISTA.</v>
          </cell>
          <cell r="C10839" t="str">
            <v>M</v>
          </cell>
          <cell r="D10839">
            <v>1.46</v>
          </cell>
        </row>
        <row r="10840">
          <cell r="A10840" t="str">
            <v>73759/2</v>
          </cell>
          <cell r="B10840" t="str">
            <v>PRE-MISTURADO A FRIO COM EMULSAO RM-1C, INCLUSO USINAGEM E APLICACAO, EXCLUSIVE TRANSPORTE</v>
          </cell>
          <cell r="C10840" t="str">
            <v>M3</v>
          </cell>
          <cell r="D10840">
            <v>317.98</v>
          </cell>
        </row>
        <row r="10841">
          <cell r="A10841" t="str">
            <v>73760/1</v>
          </cell>
          <cell r="B10841" t="str">
            <v>CAPA SELANTE COMPREENDENDO APLICAÇÃO DE ASFALTO NA PROPORÇÃO DE 0,7 A 1,5L / M2, DISTRIBUIÇÃO DE AGREGADOS DE 5 A 15KG/M2 E COMPACTAÇÃO COM ROLO - COM USO DA EMULSAO RR-2C, INCLUSO APLICACAO E COMPACTACAO</v>
          </cell>
          <cell r="C10841" t="str">
            <v>M2</v>
          </cell>
          <cell r="D10841">
            <v>3.05</v>
          </cell>
        </row>
        <row r="10842">
          <cell r="A10842" t="str">
            <v>73762/2</v>
          </cell>
          <cell r="B10842" t="str">
            <v>IMPERMEABILIZACAO DE SUPERFICIE COM ADESIVO LIQUIDO SOBRE CIMENTO CRISTALIZANTE, INCLUSO VEU DE FIBRA DE VIDRO.</v>
          </cell>
          <cell r="C10842" t="str">
            <v>M2</v>
          </cell>
          <cell r="D10842">
            <v>79.319999999999993</v>
          </cell>
        </row>
        <row r="10843">
          <cell r="A10843" t="str">
            <v>73762/4</v>
          </cell>
          <cell r="B10843" t="str">
            <v>IMPERMEABILIZACAO DE SUPERFICIE COM ASFALTO ELASTOMERICO, INCLUSOS PRIMER E VEU DE FIBRA DE VIDRO.</v>
          </cell>
          <cell r="C10843" t="str">
            <v>M2</v>
          </cell>
          <cell r="D10843">
            <v>125.27</v>
          </cell>
        </row>
        <row r="10844">
          <cell r="A10844" t="str">
            <v>73767/1</v>
          </cell>
          <cell r="B10844" t="str">
            <v>GRAMPO PARALELO EM ALUMINIO FUNDIDO OU ESTRUDADO DE 2 PARAFUSOS, PARA CABO DE 6 A 50 MM2, PASTA ANTIOXIDANTE. FORNEC E INSTALAÇÃO.</v>
          </cell>
          <cell r="C10844" t="str">
            <v>UN</v>
          </cell>
          <cell r="D10844">
            <v>9.14</v>
          </cell>
        </row>
        <row r="10845">
          <cell r="A10845" t="str">
            <v>73767/2</v>
          </cell>
          <cell r="B10845" t="str">
            <v>ALCA PRE-FORMADA DISTRIBUIÇÃO EM  ACO RECOBERTO COM ALUMINIO PARA CABO 25MM2, ENCAPADO. FORNECIMENTO E INSTALAÇÃO.</v>
          </cell>
          <cell r="C10845" t="str">
            <v>UN</v>
          </cell>
          <cell r="D10845">
            <v>8.66</v>
          </cell>
        </row>
        <row r="10846">
          <cell r="A10846" t="str">
            <v>73767/3</v>
          </cell>
          <cell r="B10846" t="str">
            <v>LACO DE ROLDANA PRE-FORMADO ACO RECOBERTO DE ALUMINIO PARA CABO DE ALUMINIO NU BITOLA 25MM2 - FORNECIMENTO E COLOCACAO</v>
          </cell>
          <cell r="C10846" t="str">
            <v>UN</v>
          </cell>
          <cell r="D10846">
            <v>6.22</v>
          </cell>
        </row>
        <row r="10847">
          <cell r="A10847" t="str">
            <v>73767/4</v>
          </cell>
          <cell r="B10847" t="str">
            <v>ALCA PRE-FORMADA DISTRIBUICAO EM ACO RECOBERTO COM ALUMINIO NU PARA CABO 25MM2, ENCAPADO. FORNECIMENTO E INSTALACAO.</v>
          </cell>
          <cell r="C10847" t="str">
            <v>UN</v>
          </cell>
          <cell r="D10847">
            <v>4</v>
          </cell>
        </row>
        <row r="10848">
          <cell r="A10848" t="str">
            <v>73767/5</v>
          </cell>
          <cell r="B10848" t="str">
            <v>ALCA PRE-FORMADA SERV DE ACO RECOB C/ALUM NU ENCAPADO 25MM2 (BITOLA)  CONF PROJ A4-148-CP RIOLUZ FORNECIMENTO E COLOCACAO</v>
          </cell>
          <cell r="C10848" t="str">
            <v>UN</v>
          </cell>
          <cell r="D10848">
            <v>3.64</v>
          </cell>
        </row>
        <row r="10849">
          <cell r="A10849" t="str">
            <v>73768/1</v>
          </cell>
          <cell r="B10849" t="str">
            <v>FIO TELEFONICO FI 0,6MM, 2 CONDUTORES (USO INTERNO)-  FORNECIMENTO E INSTALACAO</v>
          </cell>
          <cell r="C10849" t="str">
            <v>M</v>
          </cell>
          <cell r="D10849">
            <v>2.11</v>
          </cell>
        </row>
        <row r="10850">
          <cell r="A10850" t="str">
            <v>73768/10</v>
          </cell>
          <cell r="B10850" t="str">
            <v>CABO TELEFONICO CCI-50 2 PARES (USO INTERNO) - FORNECIMENTO E INSTALACAO</v>
          </cell>
          <cell r="C10850" t="str">
            <v>M</v>
          </cell>
          <cell r="D10850">
            <v>2.04</v>
          </cell>
        </row>
        <row r="10851">
          <cell r="A10851" t="str">
            <v>73768/11</v>
          </cell>
          <cell r="B10851" t="str">
            <v>CABO TELEFONICO CCI-50 3 PARES (USO INTERNO) - FORNECIMENTO E INSTALACAO</v>
          </cell>
          <cell r="C10851" t="str">
            <v>M</v>
          </cell>
          <cell r="D10851">
            <v>2.81</v>
          </cell>
        </row>
        <row r="10852">
          <cell r="A10852" t="str">
            <v>73768/12</v>
          </cell>
          <cell r="B10852" t="str">
            <v>CABO TELEFONICO CCI-50 4 PARES (USO INTERNO) - FORNECIMENTO E INSTALACAO</v>
          </cell>
          <cell r="C10852" t="str">
            <v>M</v>
          </cell>
          <cell r="D10852">
            <v>3.72</v>
          </cell>
        </row>
        <row r="10853">
          <cell r="A10853" t="str">
            <v>73768/13</v>
          </cell>
          <cell r="B10853" t="str">
            <v>CABO TELEFONICO CCI-50 5 PARES (USO INTERNO) - FORNECIMENTO E INSTALACAO</v>
          </cell>
          <cell r="C10853" t="str">
            <v>M</v>
          </cell>
          <cell r="D10853">
            <v>5</v>
          </cell>
        </row>
        <row r="10854">
          <cell r="A10854" t="str">
            <v>73768/14</v>
          </cell>
          <cell r="B10854" t="str">
            <v>CABO TELEFONICO CCI-50 6 PARES  (USO INTERNO) - FORNECIMENTO E INSTALACAO</v>
          </cell>
          <cell r="C10854" t="str">
            <v>M</v>
          </cell>
          <cell r="D10854">
            <v>6.21</v>
          </cell>
        </row>
        <row r="10855">
          <cell r="A10855" t="str">
            <v>73768/2</v>
          </cell>
          <cell r="B10855" t="str">
            <v>CABO TELEFONICO FE 1,0MM, 2 CONDUTORES (USO EXTERNO) - FORNECIMENTO E INSTALACAO</v>
          </cell>
          <cell r="C10855" t="str">
            <v>M</v>
          </cell>
          <cell r="D10855">
            <v>3</v>
          </cell>
        </row>
        <row r="10856">
          <cell r="A10856" t="str">
            <v>73768/3</v>
          </cell>
          <cell r="B10856" t="str">
            <v>CABO TELEFONICO CI-50 10 PARES (USO INTERNO) - FORNECIMENTO E INSTALACAO</v>
          </cell>
          <cell r="C10856" t="str">
            <v>M</v>
          </cell>
          <cell r="D10856">
            <v>10.34</v>
          </cell>
        </row>
        <row r="10857">
          <cell r="A10857" t="str">
            <v>73768/4</v>
          </cell>
          <cell r="B10857" t="str">
            <v>CABO TELEFONICO CI-50 20PARES (USO INTERNO) - FORNECIMENTO E INSTALACAO</v>
          </cell>
          <cell r="C10857" t="str">
            <v>M</v>
          </cell>
          <cell r="D10857">
            <v>18.57</v>
          </cell>
        </row>
        <row r="10858">
          <cell r="A10858" t="str">
            <v>73768/5</v>
          </cell>
          <cell r="B10858" t="str">
            <v>CABO TELEFONICO CI-50 30PARES (USO INTERNO) - FORNECIMENTO E INSTALACAO</v>
          </cell>
          <cell r="C10858" t="str">
            <v>M</v>
          </cell>
          <cell r="D10858">
            <v>24.8</v>
          </cell>
        </row>
        <row r="10859">
          <cell r="A10859" t="str">
            <v>73768/6</v>
          </cell>
          <cell r="B10859" t="str">
            <v>CABO TELEFONICO CI-50 50PARES (USO INTERNO) - FORNECIMENTO E INSTALACAO</v>
          </cell>
          <cell r="C10859" t="str">
            <v>M</v>
          </cell>
          <cell r="D10859">
            <v>42.7</v>
          </cell>
        </row>
        <row r="10860">
          <cell r="A10860" t="str">
            <v>73768/7</v>
          </cell>
          <cell r="B10860" t="str">
            <v>CABO TELEFONICO CI-50 75 PARES (USO INTERNO) - FORNECIMENTO E INSTALACAO</v>
          </cell>
          <cell r="C10860" t="str">
            <v>M</v>
          </cell>
          <cell r="D10860">
            <v>68.36</v>
          </cell>
        </row>
        <row r="10861">
          <cell r="A10861" t="str">
            <v>73768/8</v>
          </cell>
          <cell r="B10861" t="str">
            <v>CABO TELEFONICO CI-50 200 PARES (USO INTERNO) - FORNECIMENTO E INSTALACAO</v>
          </cell>
          <cell r="C10861" t="str">
            <v>M</v>
          </cell>
          <cell r="D10861">
            <v>165.36</v>
          </cell>
        </row>
        <row r="10862">
          <cell r="A10862" t="str">
            <v>73768/9</v>
          </cell>
          <cell r="B10862" t="str">
            <v>CABO TELEFONICO CCI-50 1 PAR (USO INTERNO) - FORNECIMENTO E INSTALACAO</v>
          </cell>
          <cell r="C10862" t="str">
            <v>M</v>
          </cell>
          <cell r="D10862">
            <v>1.44</v>
          </cell>
        </row>
        <row r="10863">
          <cell r="A10863" t="str">
            <v>73769/1</v>
          </cell>
          <cell r="B10863" t="str">
            <v>POSTE ACO CONICO CONTINUO CURVO SIMPLES SEM BASE C/JANELA 9M (INSPECAO) - FORNECIMENTO E INSTALACAO</v>
          </cell>
          <cell r="C10863" t="str">
            <v>UN</v>
          </cell>
          <cell r="D10863">
            <v>1274.96</v>
          </cell>
        </row>
        <row r="10864">
          <cell r="A10864" t="str">
            <v>73769/2</v>
          </cell>
          <cell r="B10864" t="str">
            <v>POSTE DE AÇO CONICO CONTÍNUO CURVO SIMPLES, FLANGEADO, COM JANELA DE INSPEÇÃO H=9M - FORNECIMENTO E INSTALACAO</v>
          </cell>
          <cell r="C10864" t="str">
            <v>UN</v>
          </cell>
          <cell r="D10864">
            <v>1276.6400000000001</v>
          </cell>
        </row>
        <row r="10865">
          <cell r="A10865" t="str">
            <v>73769/3</v>
          </cell>
          <cell r="B10865" t="str">
            <v>POSTE DE ACO CONICO CONTINUO CURVO DUPLO, FLANGEADO, COM JANELA DE INSPECAO H=9M - FORNECIMENTO E INSTALACAO</v>
          </cell>
          <cell r="C10865" t="str">
            <v>UN</v>
          </cell>
          <cell r="D10865">
            <v>1316.36</v>
          </cell>
        </row>
        <row r="10866">
          <cell r="A10866" t="str">
            <v>73769/4</v>
          </cell>
          <cell r="B10866" t="str">
            <v>POSTE DE ACO CONICO CONTINUO RETO, FLANGEADO, H=9M - FORNECIMENTO E INSTALACAO</v>
          </cell>
          <cell r="C10866" t="str">
            <v>UN</v>
          </cell>
          <cell r="D10866">
            <v>1328.75</v>
          </cell>
        </row>
        <row r="10867">
          <cell r="A10867" t="str">
            <v>73770/1</v>
          </cell>
          <cell r="B10867" t="str">
            <v>BARREIRA PRE-MOLDADA EXTERNA CONCRETO ARMADO 0,25X0,40X1,14M FCK=25MPA ACO CA-50 INCL VIGOTA HORIZONTAL MONTANTE A CADA 1,00M  FERROS DE LIGACAO E MATERIAIS.</v>
          </cell>
          <cell r="C10867" t="str">
            <v>M</v>
          </cell>
          <cell r="D10867">
            <v>444.02</v>
          </cell>
        </row>
        <row r="10868">
          <cell r="A10868" t="str">
            <v>73770/2</v>
          </cell>
          <cell r="B10868" t="str">
            <v>BARREIRA DUPLA PRE-MOL INTER CONCRETO ARMADO 0,15X0,65X0,77M FCK=25MPA ACO CA-50 INCL FERROS DE LIGACAO E MATERIAIS.</v>
          </cell>
          <cell r="C10868" t="str">
            <v>M</v>
          </cell>
          <cell r="D10868">
            <v>384.77</v>
          </cell>
        </row>
        <row r="10869">
          <cell r="A10869" t="str">
            <v>73771/1</v>
          </cell>
          <cell r="B10869" t="str">
            <v>PROTENSAO DE TIRANTES DE BARRA DE ACO CA-50 EXCL MATERIAIS</v>
          </cell>
          <cell r="C10869" t="str">
            <v>UN</v>
          </cell>
          <cell r="D10869">
            <v>21.12</v>
          </cell>
        </row>
        <row r="10870">
          <cell r="A10870" t="str">
            <v>73774/1</v>
          </cell>
          <cell r="B10870" t="str">
            <v>DIVISORIA EM MARMORITE ESPESSURA 35MM, CHUMBAMENTO NO PISO E PAREDE COM ARGAMASSA DE CIMENTO E AREIA, POLIMENTO MANUAL, EXCLUSIVE FERRAGENS</v>
          </cell>
          <cell r="C10870" t="str">
            <v>M2</v>
          </cell>
          <cell r="D10870">
            <v>246.47</v>
          </cell>
        </row>
        <row r="10871">
          <cell r="A10871" t="str">
            <v>73775/1</v>
          </cell>
          <cell r="B10871" t="str">
            <v>EXTINTOR INCENDIO TP PO QUIMICO 4KG FORNECIMENTO E COLOCACAO</v>
          </cell>
          <cell r="C10871" t="str">
            <v>UN</v>
          </cell>
          <cell r="D10871">
            <v>142.61000000000001</v>
          </cell>
        </row>
        <row r="10872">
          <cell r="A10872" t="str">
            <v>73775/2</v>
          </cell>
          <cell r="B10872" t="str">
            <v>EXTINTOR INCENDIO AGUA-PRESSURIZADA 10L INCL SUPORTE PAREDE CARGA     COMPLETA FORNECIMENTO E COLOCACAO</v>
          </cell>
          <cell r="C10872" t="str">
            <v>UN</v>
          </cell>
          <cell r="D10872">
            <v>146.94</v>
          </cell>
        </row>
        <row r="10873">
          <cell r="A10873" t="str">
            <v>73780/1</v>
          </cell>
          <cell r="B10873" t="str">
            <v>CHAVE FUSIVEL UNIPOLAR, 15KV - 100A, EQUIPADA COM COMANDO PARA HASTE DE MANOBRA .       FORNECIMENTO E INSTALAÇÃO.</v>
          </cell>
          <cell r="C10873" t="str">
            <v>UN</v>
          </cell>
          <cell r="D10873">
            <v>299.35000000000002</v>
          </cell>
        </row>
        <row r="10874">
          <cell r="A10874" t="str">
            <v>73780/2</v>
          </cell>
          <cell r="B10874" t="str">
            <v>CHAVE BLINDADA TRIPOLAR 250V, 30A - FORNECIMENTO E INSTALACAO</v>
          </cell>
          <cell r="C10874" t="str">
            <v>UN</v>
          </cell>
          <cell r="D10874">
            <v>202.61</v>
          </cell>
        </row>
        <row r="10875">
          <cell r="A10875" t="str">
            <v>73780/3</v>
          </cell>
          <cell r="B10875" t="str">
            <v>CHAVE BLINDADA TRIPOLAR 250V, 60A - FORNECIMENTO E INSTALACAO</v>
          </cell>
          <cell r="C10875" t="str">
            <v>UN</v>
          </cell>
          <cell r="D10875">
            <v>311.11</v>
          </cell>
        </row>
        <row r="10876">
          <cell r="A10876" t="str">
            <v>73780/4</v>
          </cell>
          <cell r="B10876" t="str">
            <v>CHAVE BLINDADA TRIPOLAR 250V, 100A - FORNECIMENTO E INSTALACAO</v>
          </cell>
          <cell r="C10876" t="str">
            <v>UN</v>
          </cell>
          <cell r="D10876">
            <v>574.09</v>
          </cell>
        </row>
        <row r="10877">
          <cell r="A10877" t="str">
            <v>73781/1</v>
          </cell>
          <cell r="B10877" t="str">
            <v>MUFLA TERMINAL PRIMARIA UNIPOLAR USO INTERNO PARA CABO 35/120MM2, ISOLACAO 15/25KV EM EPR - BORRACHA DE SILICONE. FORNECIMENTO E INSTALACAO.</v>
          </cell>
          <cell r="C10877" t="str">
            <v>UN</v>
          </cell>
          <cell r="D10877">
            <v>278.77</v>
          </cell>
        </row>
        <row r="10878">
          <cell r="A10878" t="str">
            <v>73781/2</v>
          </cell>
          <cell r="B10878" t="str">
            <v>ISOLADOR DE PINO TP HI-POT CILINDRICO CLASSE 15KV. FORNECIMENTO E INSTALACAO.</v>
          </cell>
          <cell r="C10878" t="str">
            <v>UN</v>
          </cell>
          <cell r="D10878">
            <v>24.6</v>
          </cell>
        </row>
        <row r="10879">
          <cell r="A10879" t="str">
            <v>73781/3</v>
          </cell>
          <cell r="B10879" t="str">
            <v>ISOLADOR DE SUSPENSAO (DISCO) TP CAVILHA CLASSE 15KV - 6''. FORNECIMENTO E INSTALACAO.</v>
          </cell>
          <cell r="C10879" t="str">
            <v>UN</v>
          </cell>
          <cell r="D10879">
            <v>75.459999999999994</v>
          </cell>
        </row>
        <row r="10880">
          <cell r="A10880" t="str">
            <v>73782/2</v>
          </cell>
          <cell r="B10880" t="str">
            <v>TERMINAL METALICO A PRESSAO PARA 1 CABO DE 50 MM2 - FORNECIMENTO E INSTALACAO</v>
          </cell>
          <cell r="C10880" t="str">
            <v>UN</v>
          </cell>
          <cell r="D10880">
            <v>30.37</v>
          </cell>
        </row>
        <row r="10881">
          <cell r="A10881" t="str">
            <v>73782/3</v>
          </cell>
          <cell r="B10881" t="str">
            <v>TERMINAL METALICO A PRESSAO PARA 1 CABO DE 95 MM2 - FORNECIMENTO E INSTALACAO</v>
          </cell>
          <cell r="C10881" t="str">
            <v>UN</v>
          </cell>
          <cell r="D10881">
            <v>47.07</v>
          </cell>
        </row>
        <row r="10882">
          <cell r="A10882" t="str">
            <v>73782/4</v>
          </cell>
          <cell r="B10882" t="str">
            <v>TERMINAL A PRESSAO REFORCADO PARA CONEXAO DE CABO DE COBRE A BARRA, CABO 150 E 185MM2 - FORNECIMENTO E INSTALACAO</v>
          </cell>
          <cell r="C10882" t="str">
            <v>UN</v>
          </cell>
          <cell r="D10882">
            <v>112.11</v>
          </cell>
        </row>
        <row r="10883">
          <cell r="A10883" t="str">
            <v>73782/5</v>
          </cell>
          <cell r="B10883" t="str">
            <v>TERMINAL METALICO A PRESSAO P/ 1 CABO DE COBRE DE 25 MM2 COM 1 FURO DE FIXAÇÃO - FORNECIMENTO E INSTALACAO</v>
          </cell>
          <cell r="C10883" t="str">
            <v>UN</v>
          </cell>
          <cell r="D10883">
            <v>18.690000000000001</v>
          </cell>
        </row>
        <row r="10884">
          <cell r="A10884" t="str">
            <v>73783/1</v>
          </cell>
          <cell r="B10884" t="str">
            <v>POSTE CONCRETO SECAO CIRCULAR COMPRIMENTO=5M CARGA NOMINAL TOPO 100KG INCLUSIVE ESCAVACAO EXCLUSIVE TRANSPORTE - FORNECIMENTO E COLOCACAO</v>
          </cell>
          <cell r="C10884" t="str">
            <v>UN</v>
          </cell>
          <cell r="D10884">
            <v>529.47</v>
          </cell>
        </row>
        <row r="10885">
          <cell r="A10885" t="str">
            <v>73783/10</v>
          </cell>
          <cell r="B10885" t="str">
            <v>POSTE CONCRETO SEÇÃO CIRCULAR COMPRIMENTO=11M  CARGA NOMINAL NO TOPO 400KG INCLUSIVE ESCAVACAO EXCLUSIVE TRANSPORTE - FORNECIMENTO E COLOCAÇÃO</v>
          </cell>
          <cell r="C10885" t="str">
            <v>UN</v>
          </cell>
          <cell r="D10885">
            <v>1320.35</v>
          </cell>
        </row>
        <row r="10886">
          <cell r="A10886" t="str">
            <v>73783/11</v>
          </cell>
          <cell r="B10886" t="str">
            <v>POSTE CONCRETO SEÇÃO CIRCULAR COMPRIMENTO=14M  CARGA NOMINAL NO TOPO 400KG INCLUSIVE ESCAVACAO EXCLUSIVE TRANSPORTE - FORNECIMENTO E COLOCAÇÃO</v>
          </cell>
          <cell r="C10886" t="str">
            <v>UN</v>
          </cell>
          <cell r="D10886">
            <v>2018.1</v>
          </cell>
        </row>
        <row r="10887">
          <cell r="A10887" t="str">
            <v>73783/12</v>
          </cell>
          <cell r="B10887" t="str">
            <v>POSTE CONCRETO SEÇÃO CIRCULAR COMPRIMENTO=7M CARGA NOMINAL NO TOPO 300KG INCLUSIVE ESCAVACAO EXCLUSIVE TRANSPORTE - FORNECIMENTO E COLOCAÇÃO</v>
          </cell>
          <cell r="C10887" t="str">
            <v>UN</v>
          </cell>
          <cell r="D10887">
            <v>732.51</v>
          </cell>
        </row>
        <row r="10888">
          <cell r="A10888" t="str">
            <v>73783/14</v>
          </cell>
          <cell r="B10888" t="str">
            <v>POSTE CONCRETO SEÇÃO CIRCULAR COMPRIMENTO=9M CARGA NOMINAL NO TOPO 200KG INCLUSIVE ESCAVACAO EXCLUSIVE TRANSPORTE - FORNECIMENTO E COLOCAÇÃO</v>
          </cell>
          <cell r="C10888" t="str">
            <v>UN</v>
          </cell>
          <cell r="D10888">
            <v>828.53</v>
          </cell>
        </row>
        <row r="10889">
          <cell r="A10889" t="str">
            <v>73783/15</v>
          </cell>
          <cell r="B10889" t="str">
            <v>POSTE CONCRETO SEÇÃO CIRCULAR COMPRIMENTO=9M CARGA NOMINAL NO TOPO 300KG INCLUSIVE ESCAVACAO EXCLUSIVE TRANSPORTE - FORNECIMENTO E COLOCAÇÃO</v>
          </cell>
          <cell r="C10889" t="str">
            <v>UN</v>
          </cell>
          <cell r="D10889">
            <v>889.9</v>
          </cell>
        </row>
        <row r="10890">
          <cell r="A10890" t="str">
            <v>73783/16</v>
          </cell>
          <cell r="B10890" t="str">
            <v>POSTE CONCRETO SEÇÃO CIRCULAR COMPRIMENTO=9M CARGA NOMINAL NO TOPO 400KG INCLUSIVE ESCAVACAO EXCLUSIVE TRANSPORTE - FORNECIMENTO E COLOCAÇÃO</v>
          </cell>
          <cell r="C10890" t="str">
            <v>UN</v>
          </cell>
          <cell r="D10890">
            <v>1057.28</v>
          </cell>
        </row>
        <row r="10891">
          <cell r="A10891" t="str">
            <v>73783/17</v>
          </cell>
          <cell r="B10891" t="str">
            <v>POSTE CONCRETO SEÇÃO CIRCULAR COMPRIMENTO=10M CARGA NOMINAL NO TOPO 600KG INCLUSIVE ESCAVACAO EXCLUSIVE TRANSPORTE - FORNECIMENTO E COLOCAÇÃO</v>
          </cell>
          <cell r="C10891" t="str">
            <v>UN</v>
          </cell>
          <cell r="D10891">
            <v>1398.14</v>
          </cell>
        </row>
        <row r="10892">
          <cell r="A10892" t="str">
            <v>73783/3</v>
          </cell>
          <cell r="B10892" t="str">
            <v>POSTE CONCRETO SEÇÃO CIRCULAR COMPRIMENTO=5M CARGA NOMINAL TOPO 300KG INCLUSIVE ESCAVACAO EXCLUSIVE TRANSPORTE - FORNECIMENTO E COLOCAÇÃO</v>
          </cell>
          <cell r="C10892" t="str">
            <v>UN</v>
          </cell>
          <cell r="D10892">
            <v>490.98</v>
          </cell>
        </row>
        <row r="10893">
          <cell r="A10893" t="str">
            <v>73783/5</v>
          </cell>
          <cell r="B10893" t="str">
            <v>POSTE CONCRETO SEÇÃO CIRCULAR COMPRIMENTO=7M CARGA NOMINAL TOPO 100KG INCLUSIVE ESCAVACAO EXCLUSIVE TRANSPORTE - FORNECIMENTO E COLOCAÇÃO</v>
          </cell>
          <cell r="C10893" t="str">
            <v>UN</v>
          </cell>
          <cell r="D10893">
            <v>543.47</v>
          </cell>
        </row>
        <row r="10894">
          <cell r="A10894" t="str">
            <v>73783/6</v>
          </cell>
          <cell r="B10894" t="str">
            <v>POSTE CONCRETO SEÇÃO CIRCULAR COMPRIMENTO=7M CARGA NOMINAL TOPO 200KG INCLUSIVE ESCAVACAO EXCLUSIVE TRANSPORTE - FORNECIMENTO E COLOCAÇÃO</v>
          </cell>
          <cell r="C10894" t="str">
            <v>UN</v>
          </cell>
          <cell r="D10894">
            <v>634.47</v>
          </cell>
        </row>
        <row r="10895">
          <cell r="A10895" t="str">
            <v>73783/8</v>
          </cell>
          <cell r="B10895" t="str">
            <v>POSTE CONCRETO SEÇÃO CIRCULAR COMPRIMENTO=11M  E CARGA NOMINAL 200KG INCLUSIVE ESCAVACAO EXCLUSIVE TRANSPORTE - FORNECIMENTO E COLOCAÇÃO</v>
          </cell>
          <cell r="C10895" t="str">
            <v>UN</v>
          </cell>
          <cell r="D10895">
            <v>1107.7</v>
          </cell>
        </row>
        <row r="10896">
          <cell r="A10896" t="str">
            <v>73783/9</v>
          </cell>
          <cell r="B10896" t="str">
            <v>POSTE CONCRETO SEÇÃO CIRCULAR COMPRIMENTO=11M  CARGA NOMINAL NO TOPO 300KG INCLUSIVE ESCAVACAO EXCLUSIVE TRANSPORTE - FORNECIMENTO E COLOCAÇÃO</v>
          </cell>
          <cell r="C10896" t="str">
            <v>UN</v>
          </cell>
          <cell r="D10896">
            <v>1110.05</v>
          </cell>
        </row>
        <row r="10897">
          <cell r="A10897" t="str">
            <v>73787/1</v>
          </cell>
          <cell r="B10897" t="str">
            <v>ALAMBRADO EM TUBOS DE ACO GALVANIZADO, COM COSTURA, DIN 2440, DIAMETRO 2", ALTURA 3M, FIXADOS A CADA 2M EM BLOCOS DE CONCRETO, COM TELA DE ARAME GALVANIZADO REVESTIDO COM PVC, FIO 12 BWG E MALHA 7,5X7,5CM</v>
          </cell>
          <cell r="C10897" t="str">
            <v>M2</v>
          </cell>
          <cell r="D10897">
            <v>172.98</v>
          </cell>
        </row>
        <row r="10898">
          <cell r="A10898" t="str">
            <v>73788/2</v>
          </cell>
          <cell r="B10898" t="str">
            <v>GRADE EM MADEIRA PARA PROTECAO DE MUDAS DE ARVORES</v>
          </cell>
          <cell r="C10898" t="str">
            <v>UN</v>
          </cell>
          <cell r="D10898">
            <v>91.05</v>
          </cell>
        </row>
        <row r="10899">
          <cell r="A10899" t="str">
            <v>73790/2</v>
          </cell>
          <cell r="B10899" t="str">
            <v>REASSENTAMENTO DE PARALELEPIPEDO SOBRE COLCHAO DE PO DE PEDRA ESPESSURA 10CM, REJUNTADO COM BETUME E PEDRISCO, CONSIDERANDO APROVEITAMENTO DO PARALELEPIPEDO</v>
          </cell>
          <cell r="C10899" t="str">
            <v>M2</v>
          </cell>
          <cell r="D10899">
            <v>41.55</v>
          </cell>
        </row>
        <row r="10900">
          <cell r="A10900" t="str">
            <v>73790/4</v>
          </cell>
          <cell r="B10900" t="str">
            <v>REASSENTAMENTO DE PARALELEPIPEDO SOBRE COLCHAO DE PO DE PEDRA ESPESSURA 10CM, REJUNTADO COM ARGAMASSA TRACO 1:3 (CIMENTO E AREIA), CONSIDERANDO APROVEITAMENTO DO PARALELEPIPEDO</v>
          </cell>
          <cell r="C10900" t="str">
            <v>M2</v>
          </cell>
          <cell r="D10900">
            <v>36.590000000000003</v>
          </cell>
        </row>
        <row r="10901">
          <cell r="A10901" t="str">
            <v>73794/1</v>
          </cell>
          <cell r="B10901" t="str">
            <v>PINTURA COM TINTA PROTETORA ACABAMENTO GRAFITE ESMALTE SOBRE SUPERFICIE METALICA, 2 DEMAOS</v>
          </cell>
          <cell r="C10901" t="str">
            <v>M2</v>
          </cell>
          <cell r="D10901">
            <v>28.64</v>
          </cell>
        </row>
        <row r="10902">
          <cell r="A10902" t="str">
            <v>73795/1</v>
          </cell>
          <cell r="B10902" t="str">
            <v>VÁLVULA DE RETENÇÃO VERTICAL Ø 20MM (3/4") - FORNECIMENTO E INSTALAÇÃO</v>
          </cell>
          <cell r="C10902" t="str">
            <v>UN</v>
          </cell>
          <cell r="D10902">
            <v>56.39</v>
          </cell>
        </row>
        <row r="10903">
          <cell r="A10903" t="str">
            <v>73795/10</v>
          </cell>
          <cell r="B10903" t="str">
            <v>VÁLVULA DE RETENÇÃO HORIZONTAL Ø 32MM (1.1/4") - FORNECIMENTO E INSTALAÇÃO</v>
          </cell>
          <cell r="C10903" t="str">
            <v>UN</v>
          </cell>
          <cell r="D10903">
            <v>137.35</v>
          </cell>
        </row>
        <row r="10904">
          <cell r="A10904" t="str">
            <v>73795/11</v>
          </cell>
          <cell r="B10904" t="str">
            <v>VÁLVULA DE RETENÇÃO HORIZONTAL Ø 40MM (1.1/2") - FORNECIMENTO E INSTALAÇÃO</v>
          </cell>
          <cell r="C10904" t="str">
            <v>UN</v>
          </cell>
          <cell r="D10904">
            <v>154.5</v>
          </cell>
        </row>
        <row r="10905">
          <cell r="A10905" t="str">
            <v>73795/12</v>
          </cell>
          <cell r="B10905" t="str">
            <v>VÁLVULA DE RETENÇÃO HORIZONTAL Ø 50MM (2") - FORNECIMENTO E INSTALAÇÃO</v>
          </cell>
          <cell r="C10905" t="str">
            <v>UN</v>
          </cell>
          <cell r="D10905">
            <v>207.48</v>
          </cell>
        </row>
        <row r="10906">
          <cell r="A10906" t="str">
            <v>73795/13</v>
          </cell>
          <cell r="B10906" t="str">
            <v>VÁLVULA DE RETENÇÃO HORIZONTAL Ø 65MM (2.1/2") - FORNECIMENTO E INSTALAÇÃO</v>
          </cell>
          <cell r="C10906" t="str">
            <v>UN</v>
          </cell>
          <cell r="D10906">
            <v>295.93</v>
          </cell>
        </row>
        <row r="10907">
          <cell r="A10907" t="str">
            <v>73795/14</v>
          </cell>
          <cell r="B10907" t="str">
            <v>VÁLVULA DE RETENÇÃO HORIZONTAL Ø 80MM (3") - FORNECIMENTO E INSTALAÇÃO</v>
          </cell>
          <cell r="C10907" t="str">
            <v>UN</v>
          </cell>
          <cell r="D10907">
            <v>391.11</v>
          </cell>
        </row>
        <row r="10908">
          <cell r="A10908" t="str">
            <v>73795/15</v>
          </cell>
          <cell r="B10908" t="str">
            <v>VÁLVULA DE RETENÇÃO HORIZONTAL Ø 100MM (4") - FORNECIMENTO E INSTALAÇÃO</v>
          </cell>
          <cell r="C10908" t="str">
            <v>UN</v>
          </cell>
          <cell r="D10908">
            <v>598.72</v>
          </cell>
        </row>
        <row r="10909">
          <cell r="A10909" t="str">
            <v>73795/2</v>
          </cell>
          <cell r="B10909" t="str">
            <v>VÁLVULA DE RETENÇÃO VERTICAL Ø 25MM (1") - FORNECIMENTO E INSTALAÇÃO</v>
          </cell>
          <cell r="C10909" t="str">
            <v>UN</v>
          </cell>
          <cell r="D10909">
            <v>59.88</v>
          </cell>
        </row>
        <row r="10910">
          <cell r="A10910" t="str">
            <v>73795/3</v>
          </cell>
          <cell r="B10910" t="str">
            <v>VÁLVULA DE RETENÇÃO VERTICAL Ø 32MM (1.1/4") - FORNECIMENTO E INSTALAÇÃO</v>
          </cell>
          <cell r="C10910" t="str">
            <v>UN</v>
          </cell>
          <cell r="D10910">
            <v>80.3</v>
          </cell>
        </row>
        <row r="10911">
          <cell r="A10911" t="str">
            <v>73795/4</v>
          </cell>
          <cell r="B10911" t="str">
            <v>VÁLVULA DE RETENÇÃO VERTICAL Ø 40MM (1.1/2") - FORNECIMENTO E INSTALAÇÃO</v>
          </cell>
          <cell r="C10911" t="str">
            <v>UN</v>
          </cell>
          <cell r="D10911">
            <v>92.84</v>
          </cell>
        </row>
        <row r="10912">
          <cell r="A10912" t="str">
            <v>73795/5</v>
          </cell>
          <cell r="B10912" t="str">
            <v>VÁLVULA DE RETENÇÃO VERTICAL Ø 50MM (2") - FORNECIMENTO E INSTALAÇÃO</v>
          </cell>
          <cell r="C10912" t="str">
            <v>UN</v>
          </cell>
          <cell r="D10912">
            <v>125.03</v>
          </cell>
        </row>
        <row r="10913">
          <cell r="A10913" t="str">
            <v>73795/6</v>
          </cell>
          <cell r="B10913" t="str">
            <v>VÁLVULA DE RETENÇÃO VERTICAL Ø 80MM (3") - FORNECIMENTO E INSTALAÇÃO</v>
          </cell>
          <cell r="C10913" t="str">
            <v>UN</v>
          </cell>
          <cell r="D10913">
            <v>250.04</v>
          </cell>
        </row>
        <row r="10914">
          <cell r="A10914" t="str">
            <v>73795/7</v>
          </cell>
          <cell r="B10914" t="str">
            <v>VÁLVULA DE RETENÇÃO VERTICAL Ø 100MM (4") - FORNECIMENTO E INSTALAÇÃO</v>
          </cell>
          <cell r="C10914" t="str">
            <v>UN</v>
          </cell>
          <cell r="D10914">
            <v>421.22</v>
          </cell>
        </row>
        <row r="10915">
          <cell r="A10915" t="str">
            <v>73795/8</v>
          </cell>
          <cell r="B10915" t="str">
            <v>VÁLVULA DE RETENÇÃO HORIZONTAL Ø 20MM (3/4") - FORNECIMENTO E INSTALAÇÃO</v>
          </cell>
          <cell r="C10915" t="str">
            <v>UN</v>
          </cell>
          <cell r="D10915">
            <v>77.2</v>
          </cell>
        </row>
        <row r="10916">
          <cell r="A10916" t="str">
            <v>73795/9</v>
          </cell>
          <cell r="B10916" t="str">
            <v>VALVULA DE RETENCAO HORIZONTAL Ø 25MM (1) - FORNECIMENTO E INSTALACAO</v>
          </cell>
          <cell r="C10916" t="str">
            <v>UN</v>
          </cell>
          <cell r="D10916">
            <v>98.22</v>
          </cell>
        </row>
        <row r="10917">
          <cell r="A10917" t="str">
            <v>73796/1</v>
          </cell>
          <cell r="B10917" t="str">
            <v>VÁLVULA DE PÉ COM CRIVO Ø 20MM (3/4") - FORNECIMENTO E INSTALAÇÃO</v>
          </cell>
          <cell r="C10917" t="str">
            <v>UN</v>
          </cell>
          <cell r="D10917">
            <v>55.5</v>
          </cell>
        </row>
        <row r="10918">
          <cell r="A10918" t="str">
            <v>73796/2</v>
          </cell>
          <cell r="B10918" t="str">
            <v>VÁLVULA DE PÉ COM CRIVO Ø 25MM (1") - FORNECIMENTO E INSTALAÇÃO</v>
          </cell>
          <cell r="C10918" t="str">
            <v>UN</v>
          </cell>
          <cell r="D10918">
            <v>59.38</v>
          </cell>
        </row>
        <row r="10919">
          <cell r="A10919" t="str">
            <v>73796/3</v>
          </cell>
          <cell r="B10919" t="str">
            <v>VÁLVULA DE PÉ COM CRIVO Ø 40MM (1.1/2") - FORNECIMENTO E INSTALAÇÃO</v>
          </cell>
          <cell r="C10919" t="str">
            <v>UN</v>
          </cell>
          <cell r="D10919">
            <v>90.61</v>
          </cell>
        </row>
        <row r="10920">
          <cell r="A10920" t="str">
            <v>73796/4</v>
          </cell>
          <cell r="B10920" t="str">
            <v>VÁLVULA DE PÉ COM CRIVO Ø 50MM (2") - FORNECIMENTO E INSTALAÇÃO</v>
          </cell>
          <cell r="C10920" t="str">
            <v>UN</v>
          </cell>
          <cell r="D10920">
            <v>125.69</v>
          </cell>
        </row>
        <row r="10921">
          <cell r="A10921" t="str">
            <v>73796/5</v>
          </cell>
          <cell r="B10921" t="str">
            <v>VÁLVULA DE PÉ COM CRIVO Ø 65MM (2.1/2") - FORNECIMENTO E INSTALAÇÃO</v>
          </cell>
          <cell r="C10921" t="str">
            <v>UN</v>
          </cell>
          <cell r="D10921">
            <v>215.72</v>
          </cell>
        </row>
        <row r="10922">
          <cell r="A10922" t="str">
            <v>73796/6</v>
          </cell>
          <cell r="B10922" t="str">
            <v>VÁLVULA DE PÉ COM CRIVO Ø 80MM (3") - FORNECIMENTO E INSTALAÇÃO</v>
          </cell>
          <cell r="C10922" t="str">
            <v>UN</v>
          </cell>
          <cell r="D10922">
            <v>278.42</v>
          </cell>
        </row>
        <row r="10923">
          <cell r="A10923" t="str">
            <v>73796/7</v>
          </cell>
          <cell r="B10923" t="str">
            <v>VÁLVULA DE PÉ COM CRIVO Ø 100MM (4") - FORNECIMENTO E INSTALAÇÃO</v>
          </cell>
          <cell r="C10923" t="str">
            <v>UN</v>
          </cell>
          <cell r="D10923">
            <v>476.62</v>
          </cell>
        </row>
        <row r="10924">
          <cell r="A10924" t="str">
            <v>73798/1</v>
          </cell>
          <cell r="B10924" t="str">
            <v>DUTO ESPIRAL FLEXIVEL SINGELO PEAD D=50MM(2") REVESTIDO COM PVC COM FIO GUIA DE ACO GALVANIZADO, LANCADO DIRETO NO SOLO, INCL CONEXOES</v>
          </cell>
          <cell r="C10924" t="str">
            <v>M</v>
          </cell>
          <cell r="D10924">
            <v>19.87</v>
          </cell>
        </row>
        <row r="10925">
          <cell r="A10925" t="str">
            <v>73798/3</v>
          </cell>
          <cell r="B10925" t="str">
            <v>DUTO ESPIRAL FLEXIVEL SINGELO PEAD D=75MM(3") REVESTIDO COM PVC COM FIO GUIA DE ACO GALVANIZADO, LANCADO DIRETO NO SOLO, INCL CONEXOES</v>
          </cell>
          <cell r="C10925" t="str">
            <v>M</v>
          </cell>
          <cell r="D10925">
            <v>31.07</v>
          </cell>
        </row>
        <row r="10926">
          <cell r="A10926" t="str">
            <v>73799/1</v>
          </cell>
          <cell r="B10926" t="str">
            <v>GRELHA EM FERRO FUNDIDO SIMPLES COM REQUADRO, CARGA MÁXIMA 12,5 T,  300 X 1000 MM, E = 15 MM, FORNECIDA E ASSENTADA COM ARGAMASSA 1:4 CIMENTO:AREIA.</v>
          </cell>
          <cell r="C10926" t="str">
            <v>UN</v>
          </cell>
          <cell r="D10926">
            <v>300.48</v>
          </cell>
        </row>
        <row r="10927">
          <cell r="A10927" t="str">
            <v>73801/1</v>
          </cell>
          <cell r="B10927" t="str">
            <v>DEMOLICAO DE PISO DE ALTA RESISTENCIA</v>
          </cell>
          <cell r="C10927" t="str">
            <v>M2</v>
          </cell>
          <cell r="D10927">
            <v>21.07</v>
          </cell>
        </row>
        <row r="10928">
          <cell r="A10928" t="str">
            <v>73802/1</v>
          </cell>
          <cell r="B10928" t="str">
            <v>DEMOLICAO DE REVESTIMENTO DE ARGAMASSA DE CAL E AREIA</v>
          </cell>
          <cell r="C10928" t="str">
            <v>M2</v>
          </cell>
          <cell r="D10928">
            <v>7.02</v>
          </cell>
        </row>
        <row r="10929">
          <cell r="A10929" t="str">
            <v>73806/1</v>
          </cell>
          <cell r="B10929" t="str">
            <v>LIMPEZA DE SUPERFICIES COM JATO DE ALTA PRESSAO DE AR E AGUA</v>
          </cell>
          <cell r="C10929" t="str">
            <v>M2</v>
          </cell>
          <cell r="D10929">
            <v>1.48</v>
          </cell>
        </row>
        <row r="10930">
          <cell r="A10930" t="str">
            <v>73807/1</v>
          </cell>
          <cell r="B10930" t="str">
            <v>CORRIMAO EM MARMORITE, LARGURA 15CM</v>
          </cell>
          <cell r="C10930" t="str">
            <v>M</v>
          </cell>
          <cell r="D10930">
            <v>79.58</v>
          </cell>
        </row>
        <row r="10931">
          <cell r="A10931" t="str">
            <v>73813/1</v>
          </cell>
          <cell r="B10931" t="str">
            <v>JANELA DE MADEIRA ALMOFADADA 1A, 1,5X1,5M, DE ABRIR, INCLUSO GUARNICOES E DOBRADICAS</v>
          </cell>
          <cell r="C10931" t="str">
            <v>UN</v>
          </cell>
          <cell r="D10931">
            <v>1187.53</v>
          </cell>
        </row>
        <row r="10932">
          <cell r="A10932" t="str">
            <v>73816/1</v>
          </cell>
          <cell r="B10932" t="str">
            <v>EXECUCAO DE DRENO COM TUBOS DE PVC CORRUGADO FLEXIVEL PERFURADO - DN 100</v>
          </cell>
          <cell r="C10932" t="str">
            <v>M</v>
          </cell>
          <cell r="D10932">
            <v>24</v>
          </cell>
        </row>
        <row r="10933">
          <cell r="A10933" t="str">
            <v>73816/2</v>
          </cell>
          <cell r="B10933" t="str">
            <v>EXECUCAO DE DRENO VERTICAL COM PEDRISCO, DIAMETRO 200MM</v>
          </cell>
          <cell r="C10933" t="str">
            <v>M</v>
          </cell>
          <cell r="D10933">
            <v>22.67</v>
          </cell>
        </row>
        <row r="10934">
          <cell r="A10934" t="str">
            <v>73817/1</v>
          </cell>
          <cell r="B10934" t="str">
            <v>EMBASAMENTO DE MATERIAL GRANULAR - PO DE PEDRA</v>
          </cell>
          <cell r="C10934" t="str">
            <v>M3</v>
          </cell>
          <cell r="D10934">
            <v>72.81</v>
          </cell>
        </row>
        <row r="10935">
          <cell r="A10935" t="str">
            <v>73817/2</v>
          </cell>
          <cell r="B10935" t="str">
            <v>EMBASAMENTO DE MATERIAL GRANULAR - RACHAO</v>
          </cell>
          <cell r="C10935" t="str">
            <v>M3</v>
          </cell>
          <cell r="D10935">
            <v>97.47</v>
          </cell>
        </row>
        <row r="10936">
          <cell r="A10936" t="str">
            <v>73822/2</v>
          </cell>
          <cell r="B10936" t="str">
            <v>LIMPEZA MECANIZADA DE TERRENO COM REMOCAO DE CAMADA VEGETAL, UTILIZANDO MOTONIVELADORA</v>
          </cell>
          <cell r="C10936" t="str">
            <v>M2</v>
          </cell>
          <cell r="D10936">
            <v>0.51</v>
          </cell>
        </row>
        <row r="10937">
          <cell r="A10937" t="str">
            <v>73824/1</v>
          </cell>
          <cell r="B10937" t="str">
            <v>INSTALACAO DE MISTURADOR VERTICAL</v>
          </cell>
          <cell r="C10937" t="str">
            <v>UN</v>
          </cell>
          <cell r="D10937">
            <v>351.3</v>
          </cell>
        </row>
        <row r="10938">
          <cell r="A10938" t="str">
            <v>73825/2</v>
          </cell>
          <cell r="B10938" t="str">
            <v>VERTEDOR TRIANGULAR DE ALUMINIO</v>
          </cell>
          <cell r="C10938" t="str">
            <v>M2</v>
          </cell>
          <cell r="D10938">
            <v>782.65</v>
          </cell>
        </row>
        <row r="10939">
          <cell r="A10939" t="str">
            <v>73826/1</v>
          </cell>
          <cell r="B10939" t="str">
            <v>INSTALACAO DE COMPRESSOR DE AR, POTENCIA &lt;= 5 CV</v>
          </cell>
          <cell r="C10939" t="str">
            <v>UN</v>
          </cell>
          <cell r="D10939">
            <v>355.8</v>
          </cell>
        </row>
        <row r="10940">
          <cell r="A10940" t="str">
            <v>73826/2</v>
          </cell>
          <cell r="B10940" t="str">
            <v>INSTALACAO DE COMPRESSOR DE AR, POTENCIA &gt; 5 E &lt;= 10 CV</v>
          </cell>
          <cell r="C10940" t="str">
            <v>UN</v>
          </cell>
          <cell r="D10940">
            <v>462.54</v>
          </cell>
        </row>
        <row r="10941">
          <cell r="A10941" t="str">
            <v>73827/1</v>
          </cell>
          <cell r="B10941" t="str">
            <v>KIT CAVALETE PVC COM REGISTRO 1/2" - FORNECIMENTO E INSTALAÇÃO</v>
          </cell>
          <cell r="C10941" t="str">
            <v>UN</v>
          </cell>
          <cell r="D10941">
            <v>56.11</v>
          </cell>
        </row>
        <row r="10942">
          <cell r="A10942" t="str">
            <v>73831/1</v>
          </cell>
          <cell r="B10942" t="str">
            <v>LAMPADA DE VAPOR DE MERCURIO DE 125W - FORNECIMENTO E INSTALACAO</v>
          </cell>
          <cell r="C10942" t="str">
            <v>UN</v>
          </cell>
          <cell r="D10942">
            <v>15.27</v>
          </cell>
        </row>
        <row r="10943">
          <cell r="A10943" t="str">
            <v>73831/2</v>
          </cell>
          <cell r="B10943" t="str">
            <v>LAMPADA DE VAPOR DE MERCURIO DE 250W - FORNECIMENTO E INSTALACAO</v>
          </cell>
          <cell r="C10943" t="str">
            <v>UN</v>
          </cell>
          <cell r="D10943">
            <v>26.02</v>
          </cell>
        </row>
        <row r="10944">
          <cell r="A10944" t="str">
            <v>73831/3</v>
          </cell>
          <cell r="B10944" t="str">
            <v>LAMPADA DE VAPOR DE MERCURIO DE 400W/250V - FORNECIMENTO E INSTALACAO</v>
          </cell>
          <cell r="C10944" t="str">
            <v>UN</v>
          </cell>
          <cell r="D10944">
            <v>34.200000000000003</v>
          </cell>
        </row>
        <row r="10945">
          <cell r="A10945" t="str">
            <v>73831/4</v>
          </cell>
          <cell r="B10945" t="str">
            <v>LAMPADA MISTA DE 160W - FORNECIMENTO E INSTALACAO</v>
          </cell>
          <cell r="C10945" t="str">
            <v>UN</v>
          </cell>
          <cell r="D10945">
            <v>16.8</v>
          </cell>
        </row>
        <row r="10946">
          <cell r="A10946" t="str">
            <v>73831/5</v>
          </cell>
          <cell r="B10946" t="str">
            <v>LAMPADA MISTA DE 250W - FORNECIMENTO E INSTALACAO</v>
          </cell>
          <cell r="C10946" t="str">
            <v>UN</v>
          </cell>
          <cell r="D10946">
            <v>21.66</v>
          </cell>
        </row>
        <row r="10947">
          <cell r="A10947" t="str">
            <v>73831/6</v>
          </cell>
          <cell r="B10947" t="str">
            <v>LAMPADA MISTA DE 500W - FORNECIMENTO E INSTALACAO</v>
          </cell>
          <cell r="C10947" t="str">
            <v>UN</v>
          </cell>
          <cell r="D10947">
            <v>38.14</v>
          </cell>
        </row>
        <row r="10948">
          <cell r="A10948" t="str">
            <v>73831/7</v>
          </cell>
          <cell r="B10948" t="str">
            <v>LAMPADA DE VAPOR DE SODIO DE 150WX220V - FORNECIMENTO E INSTALACAO</v>
          </cell>
          <cell r="C10948" t="str">
            <v>UN</v>
          </cell>
          <cell r="D10948">
            <v>30.85</v>
          </cell>
        </row>
        <row r="10949">
          <cell r="A10949" t="str">
            <v>73831/8</v>
          </cell>
          <cell r="B10949" t="str">
            <v>LAMPADA DE VAPOR DE SODIO DE 250WX220V - FORNECIMENTO E INSTALACAO</v>
          </cell>
          <cell r="C10949" t="str">
            <v>UN</v>
          </cell>
          <cell r="D10949">
            <v>35.11</v>
          </cell>
        </row>
        <row r="10950">
          <cell r="A10950" t="str">
            <v>73831/9</v>
          </cell>
          <cell r="B10950" t="str">
            <v>LAMPADA DE VAPOR DE SODIO DE 400WX220V - FORNECIMENTO E INSTALACAO</v>
          </cell>
          <cell r="C10950" t="str">
            <v>UN</v>
          </cell>
          <cell r="D10950">
            <v>40.340000000000003</v>
          </cell>
        </row>
        <row r="10951">
          <cell r="A10951" t="str">
            <v>73833/1</v>
          </cell>
          <cell r="B10951" t="str">
            <v>ISOLAMENTO TERMICO COM MANTA DE LA DE VIDRO, ESPESSURA 2,5CM</v>
          </cell>
          <cell r="C10951" t="str">
            <v>M2</v>
          </cell>
          <cell r="D10951">
            <v>56.97</v>
          </cell>
        </row>
        <row r="10952">
          <cell r="A10952" t="str">
            <v>73834/1</v>
          </cell>
          <cell r="B10952" t="str">
            <v>INSTALACAO DE CONJ.MOTO BOMBA SUBMERSIVEL ATE 10 CV</v>
          </cell>
          <cell r="C10952" t="str">
            <v>UN</v>
          </cell>
          <cell r="D10952">
            <v>167.5</v>
          </cell>
        </row>
        <row r="10953">
          <cell r="A10953" t="str">
            <v>73834/2</v>
          </cell>
          <cell r="B10953" t="str">
            <v>INSTALACAO DE CONJ.MOTO BOMBA SUBMERSIVEL DE 11 A 25 CV</v>
          </cell>
          <cell r="C10953" t="str">
            <v>UN</v>
          </cell>
          <cell r="D10953">
            <v>268</v>
          </cell>
        </row>
        <row r="10954">
          <cell r="A10954" t="str">
            <v>73834/3</v>
          </cell>
          <cell r="B10954" t="str">
            <v>INSTALACAO DE CONJ.MOTO BOMBA SUBMERSIVEL DE 26 A 50 CV</v>
          </cell>
          <cell r="C10954" t="str">
            <v>UN</v>
          </cell>
          <cell r="D10954">
            <v>536</v>
          </cell>
        </row>
        <row r="10955">
          <cell r="A10955" t="str">
            <v>73834/4</v>
          </cell>
          <cell r="B10955" t="str">
            <v>INSTALACAO DE CONJ.MOTO BOMBA SUBMERSIVEL DE 51 A 100 CV</v>
          </cell>
          <cell r="C10955" t="str">
            <v>UN</v>
          </cell>
          <cell r="D10955">
            <v>804</v>
          </cell>
        </row>
        <row r="10956">
          <cell r="A10956" t="str">
            <v>73835/1</v>
          </cell>
          <cell r="B10956" t="str">
            <v>INSTALACAO DE CONJ.MOTO BOMBA VERTICAL POT &lt;= 100 CV</v>
          </cell>
          <cell r="C10956" t="str">
            <v>UN</v>
          </cell>
          <cell r="D10956">
            <v>1101</v>
          </cell>
        </row>
        <row r="10957">
          <cell r="A10957" t="str">
            <v>73835/2</v>
          </cell>
          <cell r="B10957" t="str">
            <v>INSTALACAO DE CONJ.MOTO BOMBA VERTICAL 100 &lt; POT &lt;= 200 CV</v>
          </cell>
          <cell r="C10957" t="str">
            <v>UN</v>
          </cell>
          <cell r="D10957">
            <v>1497.36</v>
          </cell>
        </row>
        <row r="10958">
          <cell r="A10958" t="str">
            <v>73835/3</v>
          </cell>
          <cell r="B10958" t="str">
            <v>INSTALACAO DE CONJ.MOTO BOMBA VERTICAL 200 &lt; POT &lt;= 300 CV</v>
          </cell>
          <cell r="C10958" t="str">
            <v>UN</v>
          </cell>
          <cell r="D10958">
            <v>1673.52</v>
          </cell>
        </row>
        <row r="10959">
          <cell r="A10959" t="str">
            <v>73836/1</v>
          </cell>
          <cell r="B10959" t="str">
            <v>INSTALACAO DE CONJ.MOTO BOMBA HORIZONTAL ATE 10 CV</v>
          </cell>
          <cell r="C10959" t="str">
            <v>UN</v>
          </cell>
          <cell r="D10959">
            <v>440.4</v>
          </cell>
        </row>
        <row r="10960">
          <cell r="A10960" t="str">
            <v>73836/2</v>
          </cell>
          <cell r="B10960" t="str">
            <v>INSTALACAO DE CONJ.MOTO BOMBA HORIZONTAL DE 12,5 A 25 CV</v>
          </cell>
          <cell r="C10960" t="str">
            <v>UN</v>
          </cell>
          <cell r="D10960">
            <v>572.52</v>
          </cell>
        </row>
        <row r="10961">
          <cell r="A10961" t="str">
            <v>73836/3</v>
          </cell>
          <cell r="B10961" t="str">
            <v>INSTALACAO DE CONJ.MOTO BOMBA HORIZONTAL DE 30 A 75 CV</v>
          </cell>
          <cell r="C10961" t="str">
            <v>UN</v>
          </cell>
          <cell r="D10961">
            <v>880.8</v>
          </cell>
        </row>
        <row r="10962">
          <cell r="A10962" t="str">
            <v>73836/4</v>
          </cell>
          <cell r="B10962" t="str">
            <v>INSTALACAO DE CONJ.MOTO BOMBA HORIZONTAL DE 100 A 150 CV</v>
          </cell>
          <cell r="C10962" t="str">
            <v>UN</v>
          </cell>
          <cell r="D10962">
            <v>1409.28</v>
          </cell>
        </row>
        <row r="10963">
          <cell r="A10963" t="str">
            <v>73837/1</v>
          </cell>
          <cell r="B10963" t="str">
            <v>INSTALACAO DE CONJ.MOTO BOMBA SUBMERSO ATE 5 CV</v>
          </cell>
          <cell r="C10963" t="str">
            <v>UN</v>
          </cell>
          <cell r="D10963">
            <v>167.5</v>
          </cell>
        </row>
        <row r="10964">
          <cell r="A10964" t="str">
            <v>73837/2</v>
          </cell>
          <cell r="B10964" t="str">
            <v>INSTALACAO DE CONJ.MOTO BOMBA SUBMERSO DE 6 A 25 CV</v>
          </cell>
          <cell r="C10964" t="str">
            <v>UN</v>
          </cell>
          <cell r="D10964">
            <v>335</v>
          </cell>
        </row>
        <row r="10965">
          <cell r="A10965" t="str">
            <v>73837/3</v>
          </cell>
          <cell r="B10965" t="str">
            <v>INSTALACAO DE CONJ.MOTO BOMBA SUBMERSO DE 26 A 50 CV</v>
          </cell>
          <cell r="C10965" t="str">
            <v>UN</v>
          </cell>
          <cell r="D10965">
            <v>670</v>
          </cell>
        </row>
        <row r="10966">
          <cell r="A10966" t="str">
            <v>73838/1</v>
          </cell>
          <cell r="B10966" t="str">
            <v>PORTA DE VIDRO TEMPERADO, 0,9X2,10M, ESPESSURA 10MM, INCLUSIVE ACESSORIOS</v>
          </cell>
          <cell r="C10966" t="str">
            <v>UN</v>
          </cell>
          <cell r="D10966">
            <v>1853.56</v>
          </cell>
        </row>
        <row r="10967">
          <cell r="A10967" t="str">
            <v>73843/1</v>
          </cell>
          <cell r="B10967" t="str">
            <v>MURO DE ARRIMO DE CONCRETO CICLOPICO COM 30% DE PEDRA DE MAO</v>
          </cell>
          <cell r="C10967" t="str">
            <v>M3</v>
          </cell>
          <cell r="D10967">
            <v>308.52999999999997</v>
          </cell>
        </row>
        <row r="10968">
          <cell r="A10968" t="str">
            <v>73844/1</v>
          </cell>
          <cell r="B10968" t="str">
            <v>MURO DE ARRIMO DE ALVENARIA DE PEDRA ARGAMASSADA</v>
          </cell>
          <cell r="C10968" t="str">
            <v>M3</v>
          </cell>
          <cell r="D10968">
            <v>445.46</v>
          </cell>
        </row>
        <row r="10969">
          <cell r="A10969" t="str">
            <v>73844/2</v>
          </cell>
          <cell r="B10969" t="str">
            <v>MURO DE ARRIMO DE ALVENARIA DE TIJOLOS</v>
          </cell>
          <cell r="C10969" t="str">
            <v>M3</v>
          </cell>
          <cell r="D10969">
            <v>442.31</v>
          </cell>
        </row>
        <row r="10970">
          <cell r="A10970" t="str">
            <v>73846/1</v>
          </cell>
          <cell r="B10970" t="str">
            <v>MURO DE ARRIMO CELULAR PECAS PRE-MOLDADAS CONCRETO EXCL FORMAS INCL   CONFECCAO DAS PECAS MONTAGEM E COMPACTACAO DO SOLO DE ENCHIMENTO.</v>
          </cell>
          <cell r="C10970" t="str">
            <v>M3</v>
          </cell>
          <cell r="D10970">
            <v>236.45</v>
          </cell>
        </row>
        <row r="10971">
          <cell r="A10971" t="str">
            <v>73846/2</v>
          </cell>
          <cell r="B10971" t="str">
            <v>MURO DE ARRIMO CELULAR PECAS PRE-MOLDADAS CONCRETO EXCL MATERIAIS E   FORMAS INCL CONFECCAO PECAS MONTAGEM E COMPACTACAO DO SOLO(ENCHIMENTO)</v>
          </cell>
          <cell r="C10971" t="str">
            <v>M3</v>
          </cell>
          <cell r="D10971">
            <v>109.91</v>
          </cell>
        </row>
        <row r="10972">
          <cell r="A10972" t="str">
            <v>73847/1</v>
          </cell>
          <cell r="B10972" t="str">
            <v>ALUGUEL CONTAINER/ESCRIT INCL INST ELET LARG=2,20 COMP=6,20M          ALT=2,50M CHAPA ACO C/NERV TRAPEZ FORRO C/ISOL TERMO/ACUSTICO         CHASSIS REFORC PISO COMPENS NAVAL EXC TRANSP/CARGA/DESCARGA</v>
          </cell>
          <cell r="C10972" t="str">
            <v>MES</v>
          </cell>
          <cell r="D10972">
            <v>396.48</v>
          </cell>
        </row>
        <row r="10973">
          <cell r="A10973" t="str">
            <v>73849/1</v>
          </cell>
          <cell r="B10973" t="str">
            <v>AREIA ASFALTO A QUENTE (AAUQ) COM CAP 50/70, INCLUSO USINAGEM E APLICACAO, EXCLUSIVE TRANSPORTE</v>
          </cell>
          <cell r="C10973" t="str">
            <v>M3</v>
          </cell>
          <cell r="D10973">
            <v>614.76</v>
          </cell>
        </row>
        <row r="10974">
          <cell r="A10974" t="str">
            <v>73849/2</v>
          </cell>
          <cell r="B10974" t="str">
            <v>AREIA ASFALTO A FRIO (AAUF), COM EMULSAO RR-2C INCLUSO USINAGEM E APLICACAO, EXCLUSIVE TRANSPORTE</v>
          </cell>
          <cell r="C10974" t="str">
            <v>M3</v>
          </cell>
          <cell r="D10974">
            <v>458.98</v>
          </cell>
        </row>
        <row r="10975">
          <cell r="A10975" t="str">
            <v>73850/1</v>
          </cell>
          <cell r="B10975" t="str">
            <v>RODAPE EM MARMORITE, ALTURA 10CM</v>
          </cell>
          <cell r="C10975" t="str">
            <v>M</v>
          </cell>
          <cell r="D10975">
            <v>21.26</v>
          </cell>
        </row>
        <row r="10976">
          <cell r="A10976" t="str">
            <v>73855/1</v>
          </cell>
          <cell r="B10976" t="str">
            <v>CHUMBADOR DE AÇO PARA FIXAÇÃO DE POSTE DE ACO RETO OU CURVO 7 A 9M COM FLANGE - FORNECIMENTO E INSTALACAO</v>
          </cell>
          <cell r="C10976" t="str">
            <v>UN</v>
          </cell>
          <cell r="D10976">
            <v>602.88</v>
          </cell>
        </row>
        <row r="10977">
          <cell r="A10977" t="str">
            <v>73856/1</v>
          </cell>
          <cell r="B10977" t="str">
            <v>BOCA P/BUEIRO SIMPLES TUBULAR D=0,40M EM CONCRETO CICLOPICO, INCLINDO FORMAS, ESCAVACAO, REATERRO E MATERIAIS, EXCLUINDO MATERIAL REATERRO JAZIDA E TRANSPORTE</v>
          </cell>
          <cell r="C10977" t="str">
            <v>UN</v>
          </cell>
          <cell r="D10977">
            <v>464.59</v>
          </cell>
        </row>
        <row r="10978">
          <cell r="A10978" t="str">
            <v>73856/10</v>
          </cell>
          <cell r="B10978" t="str">
            <v>BOCA PARA BUEIRO DUPLOTUBULAR, DIAMETRO =1,20M, EM CONCRETO CICLOPICO, INCLUINDO FORMAS, ESCAVACAO, REATERRO E MATERIAIS, EXCLUINDO MATERIAL REATERRO JAZIDA E TRANSPORTE.</v>
          </cell>
          <cell r="C10978" t="str">
            <v>UN</v>
          </cell>
          <cell r="D10978">
            <v>3112.52</v>
          </cell>
        </row>
        <row r="10979">
          <cell r="A10979" t="str">
            <v>73856/11</v>
          </cell>
          <cell r="B10979" t="str">
            <v>BOCA PARA BUEIRO TRIPLO TUBULAR, DIAMETRO =0,40M, EM CONCRETO CICLOPICO, INCLUINDO FORMAS, ESCAVACAO, REATERRO E MATERIAIS, EXCLUINDO MATERIAL REATERRO JAZIDA E TRANSPORTE.</v>
          </cell>
          <cell r="C10979" t="str">
            <v>UN</v>
          </cell>
          <cell r="D10979">
            <v>850.16</v>
          </cell>
        </row>
        <row r="10980">
          <cell r="A10980" t="str">
            <v>73856/12</v>
          </cell>
          <cell r="B10980" t="str">
            <v>BOCA PARA BUEIRO TRIPLO TUBULAR, DIAMETRO =0,60M, EM CONCRETO CICLOPICO, INCLUINDO FORMAS, ESCAVACAO, REATERRO E MATERIAIS, EXCLUINDO MATERIAL REATERRO JAZIDA E TRANSPORTE.</v>
          </cell>
          <cell r="C10980" t="str">
            <v>UN</v>
          </cell>
          <cell r="D10980">
            <v>1409.41</v>
          </cell>
        </row>
        <row r="10981">
          <cell r="A10981" t="str">
            <v>73856/13</v>
          </cell>
          <cell r="B10981" t="str">
            <v>BOCA PARA BUEIRO TRIPLO TUBULAR, DIAMETRO =0,80M, EM CONCRETO CICLOPICO, INCLUINDO FORMAS, ESCAVACAO, REATERRO E MATERIAIS, EXCLUINDO MATERIAL REATERRO JAZIDA E TRANSPORTE.</v>
          </cell>
          <cell r="C10981" t="str">
            <v>UN</v>
          </cell>
          <cell r="D10981">
            <v>2122.14</v>
          </cell>
        </row>
        <row r="10982">
          <cell r="A10982" t="str">
            <v>73856/14</v>
          </cell>
          <cell r="B10982" t="str">
            <v>BOCA PARA BUEIRO TRIPLO TUBULAR, DIAMETRO =1,00M, EM CONCRETO CICLOPICO, INCLUINDO FORMAS, ESCAVACAO, REATERRO E MATERIAIS, EXCLUINDO MATERIAL REATERRO JAZIDA E TRANSPORTE.</v>
          </cell>
          <cell r="C10982" t="str">
            <v>UN</v>
          </cell>
          <cell r="D10982">
            <v>2995.64</v>
          </cell>
        </row>
        <row r="10983">
          <cell r="A10983" t="str">
            <v>73856/15</v>
          </cell>
          <cell r="B10983" t="str">
            <v>BOCA PARA BUEIRO TRIPLO TUBULAR, DIAMETRO =1,20M, EM CONCRETO CICLOPICO, INCLUINDO FORMAS, ESCAVACAO, REATERRO E MATERIAIS, EXCLUINDO MATERIAL REATERRO JAZIDA E TRANSPORTE.</v>
          </cell>
          <cell r="C10983" t="str">
            <v>UN</v>
          </cell>
          <cell r="D10983">
            <v>4036.98</v>
          </cell>
        </row>
        <row r="10984">
          <cell r="A10984" t="str">
            <v>73856/2</v>
          </cell>
          <cell r="B10984" t="str">
            <v>BOCA PARA BUEIRO SIMPLES TUBULAR, DIAMETRO =0,60M, EM CONCRETO CICLOPICO, INCLUINDO FORMAS, ESCAVACAO, REATERRO E MATERIAIS, EXCLUINDO MATERIAL REATERRO JAZIDA E TRANSPORTE.</v>
          </cell>
          <cell r="C10984" t="str">
            <v>UN</v>
          </cell>
          <cell r="D10984">
            <v>763.37</v>
          </cell>
        </row>
        <row r="10985">
          <cell r="A10985" t="str">
            <v>73856/3</v>
          </cell>
          <cell r="B10985" t="str">
            <v>BOCA PARA BUEIRO SIMPLES TUBULAR, DIAMETRO =0,80M, EM CONCRETO CICLOPICO, INCLUINDO FORMAS, ESCAVACAO, REATERRO E MATERIAIS, EXCLUINDO MATERIAL REATERRO JAZIDA E TRANSPORTE.</v>
          </cell>
          <cell r="C10985" t="str">
            <v>UN</v>
          </cell>
          <cell r="D10985">
            <v>1146.51</v>
          </cell>
        </row>
        <row r="10986">
          <cell r="A10986" t="str">
            <v>73856/4</v>
          </cell>
          <cell r="B10986" t="str">
            <v>BOCA PARA BUEIRO SIMPLES TUBULAR, DIAMETRO =1,00M, EM CONCRETO CICLOPICO, INCLUINDO FORMAS, ESCAVACAO, REATERRO E MATERIAIS, EXCLUINDO MATERIAL REATERRO JAZIDA E TRANSPORTE.</v>
          </cell>
          <cell r="C10986" t="str">
            <v>UN</v>
          </cell>
          <cell r="D10986">
            <v>1619.88</v>
          </cell>
        </row>
        <row r="10987">
          <cell r="A10987" t="str">
            <v>73856/5</v>
          </cell>
          <cell r="B10987" t="str">
            <v>BOCA PARA BUEIRO SIMPLES TUBULAR, DIAMETRO =1,20M, EM CONCRETO CICLOPICO, INCLUINDO FORMAS, ESCAVACAO, REATERRO E MATERIAIS, EXCLUINDO MATERIAL REATERRO JAZIDA E TRANSPORTE.</v>
          </cell>
          <cell r="C10987" t="str">
            <v>UN</v>
          </cell>
          <cell r="D10987">
            <v>2188.14</v>
          </cell>
        </row>
        <row r="10988">
          <cell r="A10988" t="str">
            <v>73856/6</v>
          </cell>
          <cell r="B10988" t="str">
            <v>BOCA PARA BUEIRO DUPLO TUBULAR, DIAMETRO =0,40M, EM CONCRETO CICLOPICO, INCLUINDO FORMAS, ESCAVACAO, REATERRO E MATERIAIS, EXCLUINDO MATERIAL REATERRO JAZIDA E TRANSPORTE.</v>
          </cell>
          <cell r="C10988" t="str">
            <v>UN</v>
          </cell>
          <cell r="D10988">
            <v>657.57</v>
          </cell>
        </row>
        <row r="10989">
          <cell r="A10989" t="str">
            <v>73856/7</v>
          </cell>
          <cell r="B10989" t="str">
            <v>BOCA PARA BUEIRO DUPLO TUBULAR, DIAMETRO =0,60M, EM CONCRETO CICLOPICO, INCLUINDO FORMAS, ESCAVACAO, REATERRO E MATERIAIS, EXCLUINDO MATERIAL REATERRO JAZIDA E TRANSPORTE.</v>
          </cell>
          <cell r="C10989" t="str">
            <v>UN</v>
          </cell>
          <cell r="D10989">
            <v>1086.5999999999999</v>
          </cell>
        </row>
        <row r="10990">
          <cell r="A10990" t="str">
            <v>73856/8</v>
          </cell>
          <cell r="B10990" t="str">
            <v>BOCA PARA BUEIRO DUPLO TUBULAR, DIAMETRO =0,80M, EM CONCRETO CICLOPICO, INCLUINDO FORMAS, ESCAVACAO, REATERRO E MATERIAIS, EXCLUINDO MATERIAL REATERRO JAZIDA E TRANSPORTE.</v>
          </cell>
          <cell r="C10990" t="str">
            <v>UN</v>
          </cell>
          <cell r="D10990">
            <v>1634.48</v>
          </cell>
        </row>
        <row r="10991">
          <cell r="A10991" t="str">
            <v>73856/9</v>
          </cell>
          <cell r="B10991" t="str">
            <v>BOCA PARA BUEIRO DUPLO TUBULAR, DIAMETRO =1,00M, EM CONCRETO CICLOPICO, INCLUINDO FORMAS, ESCAVACAO, REATERRO E MATERIAIS, EXCLUINDO MATERIAL REATERRO JAZIDA E TRANSPORTE.</v>
          </cell>
          <cell r="C10991" t="str">
            <v>UN</v>
          </cell>
          <cell r="D10991">
            <v>2046.25</v>
          </cell>
        </row>
        <row r="10992">
          <cell r="A10992" t="str">
            <v>73857/1</v>
          </cell>
          <cell r="B10992" t="str">
            <v>TRANSFORMADOR DISTRIBUICAO  75KVA TRIFASICO 60HZ CLASSE 15KV IMERSO EM ÓLEO MINERAL FORNECIMENTO E INSTALACAO</v>
          </cell>
          <cell r="C10992" t="str">
            <v>UN</v>
          </cell>
          <cell r="D10992">
            <v>9144.41</v>
          </cell>
        </row>
        <row r="10993">
          <cell r="A10993" t="str">
            <v>73857/10</v>
          </cell>
          <cell r="B10993" t="str">
            <v>TRANSFORMADOR DISTRIBUICAO  1000KVA TRIFASICO 60HZ CLASSE 15KV IMERSO EM ÓLEO MINERAL FORNECIMENTO E INSTALACAO</v>
          </cell>
          <cell r="C10993" t="str">
            <v>UN</v>
          </cell>
          <cell r="D10993">
            <v>72760.34</v>
          </cell>
        </row>
        <row r="10994">
          <cell r="A10994" t="str">
            <v>73857/2</v>
          </cell>
          <cell r="B10994" t="str">
            <v>TRANSFORMADOR DISTRIBUICAO  112,5KVA TRIFASICO 60HZ CLASSE 15KV IMERSO EM ÓLEO MINERAL FORNECIMENTO E INSTALACAO</v>
          </cell>
          <cell r="C10994" t="str">
            <v>UN</v>
          </cell>
          <cell r="D10994">
            <v>11299.99</v>
          </cell>
        </row>
        <row r="10995">
          <cell r="A10995" t="str">
            <v>73857/3</v>
          </cell>
          <cell r="B10995" t="str">
            <v>TRANSFORMADOR DISTRIBUICAO  150KVA TRIFASICO 60HZ CLASSE 15KV IMERSO EM ÓLEO MINERAL FORNECIMENTO E INSTALACAO</v>
          </cell>
          <cell r="C10995" t="str">
            <v>UN</v>
          </cell>
          <cell r="D10995">
            <v>14247.1</v>
          </cell>
        </row>
        <row r="10996">
          <cell r="A10996" t="str">
            <v>73857/4</v>
          </cell>
          <cell r="B10996" t="str">
            <v>TRANSFORMADOR DISTRIBUICAO  225KVA TRIFASICO 60HZ CLASSE 15KV IMERSO EM ÓLEO MINERAL FORNECIMENTO E INSTALACAO</v>
          </cell>
          <cell r="C10996" t="str">
            <v>UN</v>
          </cell>
          <cell r="D10996">
            <v>19963.89</v>
          </cell>
        </row>
        <row r="10997">
          <cell r="A10997" t="str">
            <v>73857/5</v>
          </cell>
          <cell r="B10997" t="str">
            <v>TRANSFORMADOR DISTRIBUICAO  300KVA TRIFASICO 60HZ CLASSE 15KV IMERSO EM ÓLEO MINERAL FORNECIMENTO E INSTALACAO</v>
          </cell>
          <cell r="C10997" t="str">
            <v>UN</v>
          </cell>
          <cell r="D10997">
            <v>23288.54</v>
          </cell>
        </row>
        <row r="10998">
          <cell r="A10998" t="str">
            <v>73857/6</v>
          </cell>
          <cell r="B10998" t="str">
            <v>TRANSFORMADOR DISTRIBUICAO  500KVA TRIFASICO 60HZ CLASSE 15KV IMERSO EM ÓLEO MINERAL FORNECIMENTO E INSTALACAO</v>
          </cell>
          <cell r="C10998" t="str">
            <v>UN</v>
          </cell>
          <cell r="D10998">
            <v>37938.31</v>
          </cell>
        </row>
        <row r="10999">
          <cell r="A10999" t="str">
            <v>73857/7</v>
          </cell>
          <cell r="B10999" t="str">
            <v>TRANSFORMADOR DISTRIBUICAO  30KVA TRIFASICO 60HZ CLASSE 15KV IMERSO EM ÓLEO MINERAL FORNECIMENTO E INSTALACAO</v>
          </cell>
          <cell r="C10999" t="str">
            <v>UN</v>
          </cell>
          <cell r="D10999">
            <v>6318.43</v>
          </cell>
        </row>
        <row r="11000">
          <cell r="A11000" t="str">
            <v>73857/8</v>
          </cell>
          <cell r="B11000" t="str">
            <v>TRANSFORMADOR DISTRIBUICAO  45KVA TRIFASICO 60HZ CLASSE 15KV IMERSO EM ÓLEO MINERAL FORNECIMENTO E INSTALACAO</v>
          </cell>
          <cell r="C11000" t="str">
            <v>UN</v>
          </cell>
          <cell r="D11000">
            <v>7069.68</v>
          </cell>
        </row>
        <row r="11001">
          <cell r="A11001" t="str">
            <v>73857/9</v>
          </cell>
          <cell r="B11001" t="str">
            <v>TRANSFORMADOR DISTRIBUICAO  750KVA TRIFASICO 60HZ CLASSE 15KV IMERSO EM ÓLEO MINERAL FORNECIMENTO E INSTALACAO</v>
          </cell>
          <cell r="C11001" t="str">
            <v>UN</v>
          </cell>
          <cell r="D11001">
            <v>52001.35</v>
          </cell>
        </row>
        <row r="11002">
          <cell r="A11002" t="str">
            <v>73859/1</v>
          </cell>
          <cell r="B11002" t="str">
            <v>DESMATAMENTO E LIMPEZA MECANIZADA DE TERRENO COM REMOCAO DE CAMADA VEGETAL, UTILIZANDO TRATOR DE ESTEIRAS</v>
          </cell>
          <cell r="C11002" t="str">
            <v>M2</v>
          </cell>
          <cell r="D11002">
            <v>0.12</v>
          </cell>
        </row>
        <row r="11003">
          <cell r="A11003" t="str">
            <v>73859/2</v>
          </cell>
          <cell r="B11003" t="str">
            <v>CAPINA E LIMPEZA MANUAL DE TERRENO</v>
          </cell>
          <cell r="C11003" t="str">
            <v>M2</v>
          </cell>
          <cell r="D11003">
            <v>1.1200000000000001</v>
          </cell>
        </row>
        <row r="11004">
          <cell r="A11004" t="str">
            <v>73863/1</v>
          </cell>
          <cell r="B11004" t="str">
            <v>ALVENARIA COM BLOCOS DE CONCRETO CELULAR 10X30X60CM, ESPESSURA 10CM, ASSENTADOS COM ARGAMASSA TRACO 1:2:9 (CIMENTO, CAL E AREIA) PREPARO MANUAL</v>
          </cell>
          <cell r="C11004" t="str">
            <v>M2</v>
          </cell>
          <cell r="D11004">
            <v>55.47</v>
          </cell>
        </row>
        <row r="11005">
          <cell r="A11005" t="str">
            <v>73863/2</v>
          </cell>
          <cell r="B11005" t="str">
            <v>ALVENARIA COM BLOCOS DE CONCRETO CELULAR 20X30X60CM, ESPESSURA 20CM, ASSENTADOS COM ARGAMASSA TRACO 1:2:9 (CIMENTO, CAL E AREIA) PREPARO MANUAL</v>
          </cell>
          <cell r="C11005" t="str">
            <v>M2</v>
          </cell>
          <cell r="D11005">
            <v>113.58</v>
          </cell>
        </row>
        <row r="11006">
          <cell r="A11006" t="str">
            <v>73865/1</v>
          </cell>
          <cell r="B11006" t="str">
            <v>FUNDO PREPARADOR PRIMER A BASE DE EPOXI, PARA ESTRUTURA METALICA, UMA DEMAO, ESPESSURA DE 25 MICRA.</v>
          </cell>
          <cell r="C11006" t="str">
            <v>M2</v>
          </cell>
          <cell r="D11006">
            <v>7.94</v>
          </cell>
        </row>
        <row r="11007">
          <cell r="A11007" t="str">
            <v>73866/4</v>
          </cell>
          <cell r="B11007" t="str">
            <v>ESTRUTURA PARA COBERTURA EM ARCO, EM ALUMINIO ANODIZADO, VAO DE 20M, ESPACAMENTO DE 5M ATE 6,5M</v>
          </cell>
          <cell r="C11007" t="str">
            <v>M2</v>
          </cell>
          <cell r="D11007">
            <v>616.39</v>
          </cell>
        </row>
        <row r="11008">
          <cell r="A11008" t="str">
            <v>73866/5</v>
          </cell>
          <cell r="B11008" t="str">
            <v>ESTRUTURA PARA COBERTURA EM ARCO, EM ALUMINIO ANODIZADO, VAO DE 30M, ESPACAMENTO DE 5M ATE 6,5M</v>
          </cell>
          <cell r="C11008" t="str">
            <v>M2</v>
          </cell>
          <cell r="D11008">
            <v>655.59</v>
          </cell>
        </row>
        <row r="11009">
          <cell r="A11009" t="str">
            <v>73866/6</v>
          </cell>
          <cell r="B11009" t="str">
            <v>ESTRUTURA PARA COBERTURA EM ARCO, EM ALUMINIO ANODIZADO, VAO DE 40M, ESPACAMENTO DE 5M ATE 6,5M</v>
          </cell>
          <cell r="C11009" t="str">
            <v>M2</v>
          </cell>
          <cell r="D11009">
            <v>687.79</v>
          </cell>
        </row>
        <row r="11010">
          <cell r="A11010" t="str">
            <v>73866/7</v>
          </cell>
          <cell r="B11010" t="str">
            <v>ESTRUTURA PARA COBERTURA TIPO SHED, EM ALUMINIO ANODIZADO, VAO DE 20M, ESPACAMENTO DAS TESOURAS DE 5M ATE 6,5M</v>
          </cell>
          <cell r="C11010" t="str">
            <v>M2</v>
          </cell>
          <cell r="D11010">
            <v>731.66</v>
          </cell>
        </row>
        <row r="11011">
          <cell r="A11011" t="str">
            <v>73866/8</v>
          </cell>
          <cell r="B11011" t="str">
            <v>ESTRUTURA PARA COBERTURA TIPO SHED, EM ALUMINIO ANODIZADO, VAO DE 30M, ESPACAMENTO DAS TESOURAS DE 5M ATE 6,5M</v>
          </cell>
          <cell r="C11011" t="str">
            <v>M2</v>
          </cell>
          <cell r="D11011">
            <v>889.25</v>
          </cell>
        </row>
        <row r="11012">
          <cell r="A11012" t="str">
            <v>73866/9</v>
          </cell>
          <cell r="B11012" t="str">
            <v>ESTRUTURA PARA COBERTURA TIPO SHED, EM ALUMINIO ANODIZADO, VAO DE 40M, ESPACAMENTO DAS TESOURAS DE 5M ATE 6,5M</v>
          </cell>
          <cell r="C11012" t="str">
            <v>M2</v>
          </cell>
          <cell r="D11012">
            <v>922.47</v>
          </cell>
        </row>
        <row r="11013">
          <cell r="A11013" t="str">
            <v>73867/1</v>
          </cell>
          <cell r="B11013" t="str">
            <v>ESTRUTURA TIPO ESPACIAL EM ALUMINIO ANODIZADO, VAO DE 20M</v>
          </cell>
          <cell r="C11013" t="str">
            <v>M2</v>
          </cell>
          <cell r="D11013">
            <v>269.99</v>
          </cell>
        </row>
        <row r="11014">
          <cell r="A11014" t="str">
            <v>73867/2</v>
          </cell>
          <cell r="B11014" t="str">
            <v>ESTRUTURA TIPO ESPACIAL EM ALUMINIO ANODIZADO, VAO DE 30M</v>
          </cell>
          <cell r="C11014" t="str">
            <v>M2</v>
          </cell>
          <cell r="D11014">
            <v>307.27</v>
          </cell>
        </row>
        <row r="11015">
          <cell r="A11015" t="str">
            <v>73867/3</v>
          </cell>
          <cell r="B11015" t="str">
            <v>ESTRUTURA TIPO ESPACIAL EM ALUMINIO ANODIZADO, VAO DE 40M</v>
          </cell>
          <cell r="C11015" t="str">
            <v>M2</v>
          </cell>
          <cell r="D11015">
            <v>390.11</v>
          </cell>
        </row>
        <row r="11016">
          <cell r="A11016" t="str">
            <v>73867/4</v>
          </cell>
          <cell r="B11016" t="str">
            <v>ESTRUTURA TIPO ESPACIAL EM ALUMINIO ANODIZADO, VAO DE 50M</v>
          </cell>
          <cell r="C11016" t="str">
            <v>M2</v>
          </cell>
          <cell r="D11016">
            <v>406.68</v>
          </cell>
        </row>
        <row r="11017">
          <cell r="A11017" t="str">
            <v>73870/4</v>
          </cell>
          <cell r="B11017" t="str">
            <v>REGISTRO DE ESFERA EM BRONZE D= 1.1/4" FORNEC E COLOCACAO</v>
          </cell>
          <cell r="C11017" t="str">
            <v>UN</v>
          </cell>
          <cell r="D11017">
            <v>72</v>
          </cell>
        </row>
        <row r="11018">
          <cell r="A11018" t="str">
            <v>73872/1</v>
          </cell>
          <cell r="B11018" t="str">
            <v>IMPERMEABILIZACAO COM PINTURA A BASE DE RESINA EPOXI ALCATRAO, UMA DEMAO.</v>
          </cell>
          <cell r="C11018" t="str">
            <v>M2</v>
          </cell>
          <cell r="D11018">
            <v>26.2</v>
          </cell>
        </row>
        <row r="11019">
          <cell r="A11019" t="str">
            <v>73872/2</v>
          </cell>
          <cell r="B11019" t="str">
            <v>IMPERMEABILIZACAO COM PINTURA A BASE DE RESINA EPOXI ALCATRAO, DUAS DEMAOS.</v>
          </cell>
          <cell r="C11019" t="str">
            <v>M2</v>
          </cell>
          <cell r="D11019">
            <v>51.07</v>
          </cell>
        </row>
        <row r="11020">
          <cell r="A11020" t="str">
            <v>73873/1</v>
          </cell>
          <cell r="B11020" t="str">
            <v>LEITO FILTRANTE - COLOCACAO E APILOAMENTO DE TERRA NO FILTRO</v>
          </cell>
          <cell r="C11020" t="str">
            <v>M3</v>
          </cell>
          <cell r="D11020">
            <v>65.91</v>
          </cell>
        </row>
        <row r="11021">
          <cell r="A11021" t="str">
            <v>73873/2</v>
          </cell>
          <cell r="B11021" t="str">
            <v>LEITO FILTRANTE - FORN.E ENCHIMENTO C/ BRITA NO. 4</v>
          </cell>
          <cell r="C11021" t="str">
            <v>M3</v>
          </cell>
          <cell r="D11021">
            <v>135.4</v>
          </cell>
        </row>
        <row r="11022">
          <cell r="A11022" t="str">
            <v>73873/3</v>
          </cell>
          <cell r="B11022" t="str">
            <v>LEITO FILTRANTE - COLOCACAO DE AREIA NOS FILTROS</v>
          </cell>
          <cell r="C11022" t="str">
            <v>M3</v>
          </cell>
          <cell r="D11022">
            <v>65.91</v>
          </cell>
        </row>
        <row r="11023">
          <cell r="A11023" t="str">
            <v>73873/4</v>
          </cell>
          <cell r="B11023" t="str">
            <v>LEITO FILTRANTE - COLOCACAO DE PEDREGULHOS NOS FILTROS</v>
          </cell>
          <cell r="C11023" t="str">
            <v>M3</v>
          </cell>
          <cell r="D11023">
            <v>72.19</v>
          </cell>
        </row>
        <row r="11024">
          <cell r="A11024" t="str">
            <v>73873/5</v>
          </cell>
          <cell r="B11024" t="str">
            <v>LEITO FILTRANTE - COLOCACAO DE ANTRACITO NOS FILTROS</v>
          </cell>
          <cell r="C11024" t="str">
            <v>M3</v>
          </cell>
          <cell r="D11024">
            <v>65.91</v>
          </cell>
        </row>
        <row r="11025">
          <cell r="A11025" t="str">
            <v>73874/1</v>
          </cell>
          <cell r="B11025" t="str">
            <v>REMOCAO DE PINTURAS COM JATEAMENTO DE AREIA, EM SUPERFICIES METALICAS</v>
          </cell>
          <cell r="C11025" t="str">
            <v>M2</v>
          </cell>
          <cell r="D11025">
            <v>24.86</v>
          </cell>
        </row>
        <row r="11026">
          <cell r="A11026" t="str">
            <v>73876/1</v>
          </cell>
          <cell r="B11026" t="str">
            <v>PISO DE BORRACHA PASTILHADO, ESPESSURA 7MM, FIXADO COM COLA</v>
          </cell>
          <cell r="C11026" t="str">
            <v>M2</v>
          </cell>
          <cell r="D11026">
            <v>139.05000000000001</v>
          </cell>
        </row>
        <row r="11027">
          <cell r="A11027" t="str">
            <v>73877/1</v>
          </cell>
          <cell r="B11027" t="str">
            <v>ESCORAMENTO DE VALAS COM PRANCHOES METALICOS - AREA CRAVADA</v>
          </cell>
          <cell r="C11027" t="str">
            <v>M2</v>
          </cell>
          <cell r="D11027">
            <v>53.64</v>
          </cell>
        </row>
        <row r="11028">
          <cell r="A11028" t="str">
            <v>73877/2</v>
          </cell>
          <cell r="B11028" t="str">
            <v>ESCORAMENTO DE VALAS COM PRANCHOES METALICOS - AREA NAO CRAVADA</v>
          </cell>
          <cell r="C11028" t="str">
            <v>M2</v>
          </cell>
          <cell r="D11028">
            <v>36.26</v>
          </cell>
        </row>
        <row r="11029">
          <cell r="A11029" t="str">
            <v>73881/1</v>
          </cell>
          <cell r="B11029" t="str">
            <v>EXECUCAO DE DRENO COM MANTA GEOTEXTIL 200 G/M2</v>
          </cell>
          <cell r="C11029" t="str">
            <v>M2</v>
          </cell>
          <cell r="D11029">
            <v>5.38</v>
          </cell>
        </row>
        <row r="11030">
          <cell r="A11030" t="str">
            <v>73881/3</v>
          </cell>
          <cell r="B11030" t="str">
            <v>EXECUCAO DE DRENO COM MANTA GEOTEXTIL 400 G/M2</v>
          </cell>
          <cell r="C11030" t="str">
            <v>M2</v>
          </cell>
          <cell r="D11030">
            <v>10.51</v>
          </cell>
        </row>
        <row r="11031">
          <cell r="A11031" t="str">
            <v>73882/1</v>
          </cell>
          <cell r="B11031" t="str">
            <v>CALHA EM CONCRETO SIMPLES, EM MEIA CANA, DIAMETRO 200 MM</v>
          </cell>
          <cell r="C11031" t="str">
            <v>M</v>
          </cell>
          <cell r="D11031">
            <v>25.53</v>
          </cell>
        </row>
        <row r="11032">
          <cell r="A11032" t="str">
            <v>73882/5</v>
          </cell>
          <cell r="B11032" t="str">
            <v>CALHA EM CONCRETO SIMPLES, EM MEIA CANA DE CONCRETO, DIAMETRO 600 MM</v>
          </cell>
          <cell r="C11032" t="str">
            <v>M</v>
          </cell>
          <cell r="D11032">
            <v>71.900000000000006</v>
          </cell>
        </row>
        <row r="11033">
          <cell r="A11033" t="str">
            <v>73883/1</v>
          </cell>
          <cell r="B11033" t="str">
            <v>EXECUCAO DE DRENO FRANCES COM AREIA MEDIA</v>
          </cell>
          <cell r="C11033" t="str">
            <v>M3</v>
          </cell>
          <cell r="D11033">
            <v>90.26</v>
          </cell>
        </row>
        <row r="11034">
          <cell r="A11034" t="str">
            <v>73883/2</v>
          </cell>
          <cell r="B11034" t="str">
            <v>EXECUCAO DE DRENO FRANCES COM BRITA NUM 2</v>
          </cell>
          <cell r="C11034" t="str">
            <v>M3</v>
          </cell>
          <cell r="D11034">
            <v>85.25</v>
          </cell>
        </row>
        <row r="11035">
          <cell r="A11035" t="str">
            <v>73883/3</v>
          </cell>
          <cell r="B11035" t="str">
            <v>EXECUCAO DE DRENO FRANCES COM CASCALHO</v>
          </cell>
          <cell r="C11035" t="str">
            <v>M3</v>
          </cell>
          <cell r="D11035">
            <v>52.89</v>
          </cell>
        </row>
        <row r="11036">
          <cell r="A11036" t="str">
            <v>73884/1</v>
          </cell>
          <cell r="B11036" t="str">
            <v>INSTALAÇÃO DE VÁLVULAS OU REGISTROS COM JUNTA FLANGEADA - DN 50</v>
          </cell>
          <cell r="C11036" t="str">
            <v>UN</v>
          </cell>
          <cell r="D11036">
            <v>50.58</v>
          </cell>
        </row>
        <row r="11037">
          <cell r="A11037" t="str">
            <v>73884/10</v>
          </cell>
          <cell r="B11037" t="str">
            <v>INSTALAÇÃO DE VÁLVULAS OU REGISTROS COM JUNTA FLANGEADA - DN 450</v>
          </cell>
          <cell r="C11037" t="str">
            <v>UN</v>
          </cell>
          <cell r="D11037">
            <v>830.56</v>
          </cell>
        </row>
        <row r="11038">
          <cell r="A11038" t="str">
            <v>73884/11</v>
          </cell>
          <cell r="B11038" t="str">
            <v>INSTALAÇÃO DE VÁLVULAS OU REGISTROS COM JUNTA FLANGEADA - DN 500</v>
          </cell>
          <cell r="C11038" t="str">
            <v>UN</v>
          </cell>
          <cell r="D11038">
            <v>902.8</v>
          </cell>
        </row>
        <row r="11039">
          <cell r="A11039" t="str">
            <v>73884/12</v>
          </cell>
          <cell r="B11039" t="str">
            <v>INSTALAÇÃO DE VÁLVULAS OU REGISTROS COM JUNTA FLANGEADA - DN 600</v>
          </cell>
          <cell r="C11039" t="str">
            <v>UN</v>
          </cell>
          <cell r="D11039">
            <v>975.02</v>
          </cell>
        </row>
        <row r="11040">
          <cell r="A11040" t="str">
            <v>73884/13</v>
          </cell>
          <cell r="B11040" t="str">
            <v>INSTALAÇÃO DE VÁLVULAS OU REGISTROS COM JUNTA FLANGEADA - DN 700</v>
          </cell>
          <cell r="C11040" t="str">
            <v>UN</v>
          </cell>
          <cell r="D11040">
            <v>1089.8</v>
          </cell>
        </row>
        <row r="11041">
          <cell r="A11041" t="str">
            <v>73884/14</v>
          </cell>
          <cell r="B11041" t="str">
            <v>INSTALAÇÃO DE VÁLVULAS OU REGISTROS COM JUNTA FLANGEADA - DN 800</v>
          </cell>
          <cell r="C11041" t="str">
            <v>UN</v>
          </cell>
          <cell r="D11041">
            <v>1089.8</v>
          </cell>
        </row>
        <row r="11042">
          <cell r="A11042" t="str">
            <v>73884/15</v>
          </cell>
          <cell r="B11042" t="str">
            <v>INSTALAÇÃO DE VÁLVULAS OU REGISTROS COM JUNTA FLANGEADA - DN 900</v>
          </cell>
          <cell r="C11042" t="str">
            <v>UN</v>
          </cell>
          <cell r="D11042">
            <v>1102.45</v>
          </cell>
        </row>
        <row r="11043">
          <cell r="A11043" t="str">
            <v>73884/16</v>
          </cell>
          <cell r="B11043" t="str">
            <v>INSTALAÇÃO DE VÁLVULAS OU REGISTROS COM JUNTA FLANGEADA - DN 1000</v>
          </cell>
          <cell r="C11043" t="str">
            <v>UN</v>
          </cell>
          <cell r="D11043">
            <v>1245.5</v>
          </cell>
        </row>
        <row r="11044">
          <cell r="A11044" t="str">
            <v>73884/2</v>
          </cell>
          <cell r="B11044" t="str">
            <v>INSTALAÇÃO DE VÁLVULAS OU REGISTROS COM JUNTA FLANGEADA - DN 75</v>
          </cell>
          <cell r="C11044" t="str">
            <v>UN</v>
          </cell>
          <cell r="D11044">
            <v>78.77</v>
          </cell>
        </row>
        <row r="11045">
          <cell r="A11045" t="str">
            <v>73884/3</v>
          </cell>
          <cell r="B11045" t="str">
            <v>INSTALAÇÃO DE VÁLVULAS OU REGISTROS COM JUNTA FLANGEADA - DN 100</v>
          </cell>
          <cell r="C11045" t="str">
            <v>UN</v>
          </cell>
          <cell r="D11045">
            <v>98.48</v>
          </cell>
        </row>
        <row r="11046">
          <cell r="A11046" t="str">
            <v>73884/4</v>
          </cell>
          <cell r="B11046" t="str">
            <v>INSTALAÇÃO DE VÁLVULAS OU REGISTROS COM JUNTA FLANGEADA - DN 150</v>
          </cell>
          <cell r="C11046" t="str">
            <v>UN</v>
          </cell>
          <cell r="D11046">
            <v>433.34</v>
          </cell>
        </row>
        <row r="11047">
          <cell r="A11047" t="str">
            <v>73884/5</v>
          </cell>
          <cell r="B11047" t="str">
            <v>INSTALAÇÃO DE VÁLVULAS OU REGISTROS COM JUNTA FLANGEADA - DN 200</v>
          </cell>
          <cell r="C11047" t="str">
            <v>UN</v>
          </cell>
          <cell r="D11047">
            <v>505.56</v>
          </cell>
        </row>
        <row r="11048">
          <cell r="A11048" t="str">
            <v>73884/6</v>
          </cell>
          <cell r="B11048" t="str">
            <v>INSTALAÇÃO DE VÁLVULAS OU REGISTROS COM JUNTA FLANGEADA - DN 250</v>
          </cell>
          <cell r="C11048" t="str">
            <v>UN</v>
          </cell>
          <cell r="D11048">
            <v>613.9</v>
          </cell>
        </row>
        <row r="11049">
          <cell r="A11049" t="str">
            <v>73884/7</v>
          </cell>
          <cell r="B11049" t="str">
            <v>INSTALAÇÃO DE VÁLVULAS OU REGISTROS COM JUNTA FLANGEADA - DN 300</v>
          </cell>
          <cell r="C11049" t="str">
            <v>UN</v>
          </cell>
          <cell r="D11049">
            <v>686.12</v>
          </cell>
        </row>
        <row r="11050">
          <cell r="A11050" t="str">
            <v>73884/8</v>
          </cell>
          <cell r="B11050" t="str">
            <v>INSTALAÇÃO DE VÁLVULAS OU REGISTROS COM JUNTA FLANGEADA - DN 350</v>
          </cell>
          <cell r="C11050" t="str">
            <v>UN</v>
          </cell>
          <cell r="D11050">
            <v>722.24</v>
          </cell>
        </row>
        <row r="11051">
          <cell r="A11051" t="str">
            <v>73884/9</v>
          </cell>
          <cell r="B11051" t="str">
            <v>INSTALAÇÃO DE VÁLVULAS OU REGISTROS COM JUNTA FLANGEADA - DN 400</v>
          </cell>
          <cell r="C11051" t="str">
            <v>UN</v>
          </cell>
          <cell r="D11051">
            <v>794.46</v>
          </cell>
        </row>
        <row r="11052">
          <cell r="A11052" t="str">
            <v>73885/1</v>
          </cell>
          <cell r="B11052" t="str">
            <v>INSTALAÇÃO DE VÁLVULAS OU REGISTROS COM JUNTA ELÁSTICA - DN 50</v>
          </cell>
          <cell r="C11052" t="str">
            <v>UN</v>
          </cell>
          <cell r="D11052">
            <v>24.59</v>
          </cell>
        </row>
        <row r="11053">
          <cell r="A11053" t="str">
            <v>73885/10</v>
          </cell>
          <cell r="B11053" t="str">
            <v>INSTALAÇÃO DE VÁLVULAS OU REGISTROS COM JUNTA ELÁSTICA - DN 450</v>
          </cell>
          <cell r="C11053" t="str">
            <v>UN</v>
          </cell>
          <cell r="D11053">
            <v>343.06</v>
          </cell>
        </row>
        <row r="11054">
          <cell r="A11054" t="str">
            <v>73885/11</v>
          </cell>
          <cell r="B11054" t="str">
            <v>INSTALAÇÃO DE VÁLVULAS OU REGISTROS COM JUNTA ELÁSTICA - DN 500</v>
          </cell>
          <cell r="C11054" t="str">
            <v>UN</v>
          </cell>
          <cell r="D11054">
            <v>361.12</v>
          </cell>
        </row>
        <row r="11055">
          <cell r="A11055" t="str">
            <v>73885/12</v>
          </cell>
          <cell r="B11055" t="str">
            <v>INSTALAÇÃO DE VÁLVULAS OU REGISTROS COM JUNTA ELÁSTICA - DN 600</v>
          </cell>
          <cell r="C11055" t="str">
            <v>UN</v>
          </cell>
          <cell r="D11055">
            <v>411.66</v>
          </cell>
        </row>
        <row r="11056">
          <cell r="A11056" t="str">
            <v>73885/2</v>
          </cell>
          <cell r="B11056" t="str">
            <v>INSTALAÇÃO DE VÁLVULAS OU REGISTROS COM JUNTA ELÁSTICA - DN 75</v>
          </cell>
          <cell r="C11056" t="str">
            <v>UN</v>
          </cell>
          <cell r="D11056">
            <v>29.53</v>
          </cell>
        </row>
        <row r="11057">
          <cell r="A11057" t="str">
            <v>73885/3</v>
          </cell>
          <cell r="B11057" t="str">
            <v>INSTALAÇÃO DE VÁLVULAS OU REGISTROS COM JUNTA ELÁSTICA - DN 100</v>
          </cell>
          <cell r="C11057" t="str">
            <v>UN</v>
          </cell>
          <cell r="D11057">
            <v>33.47</v>
          </cell>
        </row>
        <row r="11058">
          <cell r="A11058" t="str">
            <v>73885/4</v>
          </cell>
          <cell r="B11058" t="str">
            <v>INSTALAÇÃO DE VÁLVULAS OU REGISTROS COM JUNTA ELÁSTICA - DN 150</v>
          </cell>
          <cell r="C11058" t="str">
            <v>UN</v>
          </cell>
          <cell r="D11058">
            <v>158.88</v>
          </cell>
        </row>
        <row r="11059">
          <cell r="A11059" t="str">
            <v>73885/5</v>
          </cell>
          <cell r="B11059" t="str">
            <v>INSTALAÇÃO DE VÁLVULAS OU REGISTROS COM JUNTA ELÁSTICA - DN 200</v>
          </cell>
          <cell r="C11059" t="str">
            <v>UN</v>
          </cell>
          <cell r="D11059">
            <v>205.83</v>
          </cell>
        </row>
        <row r="11060">
          <cell r="A11060" t="str">
            <v>73885/6</v>
          </cell>
          <cell r="B11060" t="str">
            <v>INSTALAÇÃO DE VÁLVULAS OU REGISTROS COM JUNTA ELÁSTICA - DN 250</v>
          </cell>
          <cell r="C11060" t="str">
            <v>UN</v>
          </cell>
          <cell r="D11060">
            <v>241.93</v>
          </cell>
        </row>
        <row r="11061">
          <cell r="A11061" t="str">
            <v>73885/7</v>
          </cell>
          <cell r="B11061" t="str">
            <v>INSTALAÇÃO DE VÁLVULAS OU REGISTROS COM JUNTA ELÁSTICA - DN 300</v>
          </cell>
          <cell r="C11061" t="str">
            <v>UN</v>
          </cell>
          <cell r="D11061">
            <v>263.60000000000002</v>
          </cell>
        </row>
        <row r="11062">
          <cell r="A11062" t="str">
            <v>73885/8</v>
          </cell>
          <cell r="B11062" t="str">
            <v>INSTALAÇÃO DE VÁLVULAS OU REGISTROS COM JUNTA ELÁSTICA - DN 350</v>
          </cell>
          <cell r="C11062" t="str">
            <v>UN</v>
          </cell>
          <cell r="D11062">
            <v>288.88</v>
          </cell>
        </row>
        <row r="11063">
          <cell r="A11063" t="str">
            <v>73885/9</v>
          </cell>
          <cell r="B11063" t="str">
            <v>INSTALAÇÃO DE VÁLVULAS OU REGISTROS COM JUNTA ELÁSTICA - DN 400</v>
          </cell>
          <cell r="C11063" t="str">
            <v>UN</v>
          </cell>
          <cell r="D11063">
            <v>317.77</v>
          </cell>
        </row>
        <row r="11064">
          <cell r="A11064" t="str">
            <v>73886/1</v>
          </cell>
          <cell r="B11064" t="str">
            <v>RODAPE EM MADEIRA, ALTURA 7CM, FIXADO EM PECAS DE MADEIRA</v>
          </cell>
          <cell r="C11064" t="str">
            <v>M</v>
          </cell>
          <cell r="D11064">
            <v>9.59</v>
          </cell>
        </row>
        <row r="11065">
          <cell r="A11065" t="str">
            <v>73890/1</v>
          </cell>
          <cell r="B11065" t="str">
            <v>ENSECADEIRA DE MADEIRA COM PAREDE SIMPLES</v>
          </cell>
          <cell r="C11065" t="str">
            <v>M2</v>
          </cell>
          <cell r="D11065">
            <v>97.8</v>
          </cell>
        </row>
        <row r="11066">
          <cell r="A11066" t="str">
            <v>73890/2</v>
          </cell>
          <cell r="B11066" t="str">
            <v>ENSECADEIRA DE MADEIRA COM PAREDE DUPLA</v>
          </cell>
          <cell r="C11066" t="str">
            <v>M2</v>
          </cell>
          <cell r="D11066">
            <v>245.94</v>
          </cell>
        </row>
        <row r="11067">
          <cell r="A11067" t="str">
            <v>73891/1</v>
          </cell>
          <cell r="B11067" t="str">
            <v>ESGOTAMENTO COM MOTO-BOMBA AUTOESCOVANTE</v>
          </cell>
          <cell r="C11067" t="str">
            <v>H</v>
          </cell>
          <cell r="D11067">
            <v>4.97</v>
          </cell>
        </row>
        <row r="11068">
          <cell r="A11068" t="str">
            <v>73898/1</v>
          </cell>
          <cell r="B11068" t="str">
            <v>JUNTA DE DILATACAO ELASTICA (PVC) O-220/6 PRESSAO ATE 30 MCA</v>
          </cell>
          <cell r="C11068" t="str">
            <v>M</v>
          </cell>
          <cell r="D11068">
            <v>94.93</v>
          </cell>
        </row>
        <row r="11069">
          <cell r="A11069" t="str">
            <v>73899/1</v>
          </cell>
          <cell r="B11069" t="str">
            <v>DEMOLICAO DE ALVENARIA DE TIJOLOS MACICOS S/REAPROVEITAMENTO</v>
          </cell>
          <cell r="C11069" t="str">
            <v>M3</v>
          </cell>
          <cell r="D11069">
            <v>63.13</v>
          </cell>
        </row>
        <row r="11070">
          <cell r="A11070" t="str">
            <v>73899/2</v>
          </cell>
          <cell r="B11070" t="str">
            <v>DEMOLICAO DE ALVENARIA DE TIJOLOS FURADOS S/REAPROVEITAMENTO</v>
          </cell>
          <cell r="C11070" t="str">
            <v>M3</v>
          </cell>
          <cell r="D11070">
            <v>78.92</v>
          </cell>
        </row>
        <row r="11071">
          <cell r="A11071" t="str">
            <v>73900/11</v>
          </cell>
          <cell r="B11071" t="str">
            <v>ENSAIOS DE AREIA ASFALTO A QUENTE</v>
          </cell>
          <cell r="C11071" t="str">
            <v>T</v>
          </cell>
          <cell r="D11071">
            <v>24.16</v>
          </cell>
        </row>
        <row r="11072">
          <cell r="A11072" t="str">
            <v>73900/12</v>
          </cell>
          <cell r="B11072" t="str">
            <v>ENSAIOS DE CONCRETO ASFALTICO</v>
          </cell>
          <cell r="C11072" t="str">
            <v>T</v>
          </cell>
          <cell r="D11072">
            <v>33.68</v>
          </cell>
        </row>
        <row r="11073">
          <cell r="A11073" t="str">
            <v>73902/1</v>
          </cell>
          <cell r="B11073" t="str">
            <v>CAMADA DRENANTE COM BRITA NUM 3</v>
          </cell>
          <cell r="C11073" t="str">
            <v>M3</v>
          </cell>
          <cell r="D11073">
            <v>89.79</v>
          </cell>
        </row>
        <row r="11074">
          <cell r="A11074" t="str">
            <v>73903/1</v>
          </cell>
          <cell r="B11074" t="str">
            <v>LIMPEZA SUPERFICIAL DA CAMADA VEGETAL EM JAZIDA</v>
          </cell>
          <cell r="C11074" t="str">
            <v>M2</v>
          </cell>
          <cell r="D11074">
            <v>0.31</v>
          </cell>
        </row>
        <row r="11075">
          <cell r="A11075" t="str">
            <v>73903/2</v>
          </cell>
          <cell r="B11075" t="str">
            <v>EXPURGO DE JAZIDA (MATERIAL VEGETAL, OU INSERVÍVEL, EXCETO LAMA)</v>
          </cell>
          <cell r="C11075" t="str">
            <v>M3</v>
          </cell>
          <cell r="D11075">
            <v>1.71</v>
          </cell>
        </row>
        <row r="11076">
          <cell r="A11076" t="str">
            <v>73908/1</v>
          </cell>
          <cell r="B11076" t="str">
            <v>CANTONEIRA DE ALUMINIO 2"X2", PARA PROTECAO DE QUINA DE PAREDE</v>
          </cell>
          <cell r="C11076" t="str">
            <v>M</v>
          </cell>
          <cell r="D11076">
            <v>51.05</v>
          </cell>
        </row>
        <row r="11077">
          <cell r="A11077" t="str">
            <v>73908/2</v>
          </cell>
          <cell r="B11077" t="str">
            <v>CANTONEIRA DE ALUMINIO 1"X1, PARA PROTECAO DE QUINA DE PAREDE</v>
          </cell>
          <cell r="C11077" t="str">
            <v>M</v>
          </cell>
          <cell r="D11077">
            <v>36.450000000000003</v>
          </cell>
        </row>
        <row r="11078">
          <cell r="A11078" t="str">
            <v>73909/1</v>
          </cell>
          <cell r="B11078" t="str">
            <v>DIVISORIA EM MADEIRA COMPENSADA RESINADA ESPESSURA 6MM, ESTRUTURADA EM MADEIRA DE LEI 3"X3"</v>
          </cell>
          <cell r="C11078" t="str">
            <v>M2</v>
          </cell>
          <cell r="D11078">
            <v>171.88</v>
          </cell>
        </row>
        <row r="11079">
          <cell r="A11079" t="str">
            <v>73910/8</v>
          </cell>
          <cell r="B11079" t="str">
            <v>PORTA DE MADEIRA COMPENSADA LISA PARA PINTURA, 120X210X3,5CM, 2 FOLHAS, INCLUSO ADUELA 2A, ALIZAR 2A E DOBRADICAS</v>
          </cell>
          <cell r="C11079" t="str">
            <v>UN</v>
          </cell>
          <cell r="D11079">
            <v>660.22</v>
          </cell>
        </row>
        <row r="11080">
          <cell r="A11080" t="str">
            <v>73910/9</v>
          </cell>
          <cell r="B11080" t="str">
            <v>PORTA DE MADEIRA COMPENSADA LISA PARA CERA OU VERNIZ, 120X210X3,5CM, 2 FOLHAS, INCLUSO ADUELA 1A, ALIZAR 1A E DOBRADICAS COM ANEL</v>
          </cell>
          <cell r="C11080" t="str">
            <v>UN</v>
          </cell>
          <cell r="D11080">
            <v>770.38</v>
          </cell>
        </row>
        <row r="11081">
          <cell r="A11081" t="str">
            <v>73916/2</v>
          </cell>
          <cell r="B11081" t="str">
            <v>PLACA ESMALTADA PARA IDENTIFICAÇÃO NR DE RUA, DIMENSÕES 45X25CM</v>
          </cell>
          <cell r="C11081" t="str">
            <v>UN</v>
          </cell>
          <cell r="D11081">
            <v>138.41999999999999</v>
          </cell>
        </row>
        <row r="11082">
          <cell r="A11082" t="str">
            <v>73921/2</v>
          </cell>
          <cell r="B11082" t="str">
            <v>PISO EM PEDRA ARDOSIA ASSENTADO SOBRE ARGAMASSA COLANTE REJUNTADO COM CIMENTO COMUM</v>
          </cell>
          <cell r="C11082" t="str">
            <v>M2</v>
          </cell>
          <cell r="D11082">
            <v>38.81</v>
          </cell>
        </row>
        <row r="11083">
          <cell r="A11083" t="str">
            <v>73922/1</v>
          </cell>
          <cell r="B11083" t="str">
            <v>PISO CIMENTADO TRACO 1:3 (CIMENTO E AREIA) ACABAMENTO LISO ESPESSURA 3,5CM, PREPARO MANUAL DA ARGAMASSA</v>
          </cell>
          <cell r="C11083" t="str">
            <v>M2</v>
          </cell>
          <cell r="D11083">
            <v>45.39</v>
          </cell>
        </row>
        <row r="11084">
          <cell r="A11084" t="str">
            <v>73922/2</v>
          </cell>
          <cell r="B11084" t="str">
            <v>PISO CIMENTADO TRACO 1:4 (CIMENTO E AREIA) ACABAMENTO LISO ESPESSURA 2,5CM PREPARO MANUAL DA ARGAMASSA</v>
          </cell>
          <cell r="C11084" t="str">
            <v>M2</v>
          </cell>
          <cell r="D11084">
            <v>40.51</v>
          </cell>
        </row>
        <row r="11085">
          <cell r="A11085" t="str">
            <v>73922/3</v>
          </cell>
          <cell r="B11085" t="str">
            <v>PISO CIMENTADO TRACO 1:3 (CIMENTO E AREIA) ACABAMENTO LISO ESPESSURA 2,0CM, PREPARO MANUAL DA ARGAMASSA</v>
          </cell>
          <cell r="C11085" t="str">
            <v>M2</v>
          </cell>
          <cell r="D11085">
            <v>39.39</v>
          </cell>
        </row>
        <row r="11086">
          <cell r="A11086" t="str">
            <v>73922/4</v>
          </cell>
          <cell r="B11086" t="str">
            <v>PISO CIMENTADO TRACO 1:4 (CIMENTO E AREIA) ACABAMENTO LISO ESPESSURA 2,0CM, PREPARO MANUAL DA ARGAMASSA</v>
          </cell>
          <cell r="C11086" t="str">
            <v>M2</v>
          </cell>
          <cell r="D11086">
            <v>38.68</v>
          </cell>
        </row>
        <row r="11087">
          <cell r="A11087" t="str">
            <v>73922/5</v>
          </cell>
          <cell r="B11087" t="str">
            <v>PISO CIMENTADO TRACO 1:3 (CIMENTO E AREIA) ACABAMENTO LISO ESPESSURA 3,0CM, PREPARO MANUAL DA ARGAMASSA</v>
          </cell>
          <cell r="C11087" t="str">
            <v>M2</v>
          </cell>
          <cell r="D11087">
            <v>43.39</v>
          </cell>
        </row>
        <row r="11088">
          <cell r="A11088" t="str">
            <v>73923/1</v>
          </cell>
          <cell r="B11088" t="str">
            <v>PISO CIMENTADO TRACO 1:4 (CIMENTO E AREIA) ACABAMENTO RUSTICO ESPESSURA 2CM, ARGAMASSA COM PREPARO MANUAL</v>
          </cell>
          <cell r="C11088" t="str">
            <v>M2</v>
          </cell>
          <cell r="D11088">
            <v>33.96</v>
          </cell>
        </row>
        <row r="11089">
          <cell r="A11089" t="str">
            <v>73923/2</v>
          </cell>
          <cell r="B11089" t="str">
            <v>PISO CIMENTADO TRACO 1:4 (CIMENTO E AREIA), COM ACABAMENTO RUSTICO ESPESSURA 3CM, PREPARO MANUAL</v>
          </cell>
          <cell r="C11089" t="str">
            <v>M2</v>
          </cell>
          <cell r="D11089">
            <v>51.43</v>
          </cell>
        </row>
        <row r="11090">
          <cell r="A11090" t="str">
            <v>73923/3</v>
          </cell>
          <cell r="B11090" t="str">
            <v>PISO CIMENTADO TRACO 1:3 (CIMENTO E AREIA), COM ACABAMENTO RUSTICO E FRISADO ESPESSURA 2CM, PREPARO MANUAL</v>
          </cell>
          <cell r="C11090" t="str">
            <v>M2</v>
          </cell>
          <cell r="D11090">
            <v>39.39</v>
          </cell>
        </row>
        <row r="11091">
          <cell r="A11091" t="str">
            <v>73924/1</v>
          </cell>
          <cell r="B11091" t="str">
            <v>PINTURA ESMALTE ALTO BRILHO, DUAS DEMAOS, SOBRE SUPERFICIE METALICA</v>
          </cell>
          <cell r="C11091" t="str">
            <v>M2</v>
          </cell>
          <cell r="D11091">
            <v>20.74</v>
          </cell>
        </row>
        <row r="11092">
          <cell r="A11092" t="str">
            <v>73924/2</v>
          </cell>
          <cell r="B11092" t="str">
            <v>PINTURA ESMALTE ACETINADO, DUAS DEMAOS, SOBRE SUPERFICIE METALICA</v>
          </cell>
          <cell r="C11092" t="str">
            <v>M2</v>
          </cell>
          <cell r="D11092">
            <v>20.83</v>
          </cell>
        </row>
        <row r="11093">
          <cell r="A11093" t="str">
            <v>73924/3</v>
          </cell>
          <cell r="B11093" t="str">
            <v>PINTURA ESMALTE FOSCO, DUAS DEMAOS, SOBRE SUPERFICIE METALICA</v>
          </cell>
          <cell r="C11093" t="str">
            <v>M2</v>
          </cell>
          <cell r="D11093">
            <v>21.13</v>
          </cell>
        </row>
        <row r="11094">
          <cell r="A11094" t="str">
            <v>73929/1</v>
          </cell>
          <cell r="B11094" t="str">
            <v>IMPERMEABILIZACAO DE SUPERFICIE COM CIMENTO ESPECIAL CRISTALIZANTE COM ADESIVO LIQUIDO, UMA DEMAO.</v>
          </cell>
          <cell r="C11094" t="str">
            <v>M2</v>
          </cell>
          <cell r="D11094">
            <v>29.09</v>
          </cell>
        </row>
        <row r="11095">
          <cell r="A11095" t="str">
            <v>73929/4</v>
          </cell>
          <cell r="B11095" t="str">
            <v>IMPERMEABILIZACAO DE ESTRUTURAS ENTERRADAS COM CIMENTO CRISTALIZANTE E ADESIVO LIQUIDO, ATE 7M DE PROFUNDIDADE.</v>
          </cell>
          <cell r="C11095" t="str">
            <v>M2</v>
          </cell>
          <cell r="D11095">
            <v>54.16</v>
          </cell>
        </row>
        <row r="11096">
          <cell r="A11096" t="str">
            <v>73932/1</v>
          </cell>
          <cell r="B11096" t="str">
            <v>GRADE DE FERRO EM BARRA CHATA 3/16"</v>
          </cell>
          <cell r="C11096" t="str">
            <v>M2</v>
          </cell>
          <cell r="D11096">
            <v>319.64999999999998</v>
          </cell>
        </row>
        <row r="11097">
          <cell r="A11097" t="str">
            <v>73933/1</v>
          </cell>
          <cell r="B11097" t="str">
            <v>PORTA DE FERRO, DE ABRIR, TIPO GRADE COM CHAPA, 87X210CM, COM GUARNICOES</v>
          </cell>
          <cell r="C11097" t="str">
            <v>M2</v>
          </cell>
          <cell r="D11097">
            <v>446.06</v>
          </cell>
        </row>
        <row r="11098">
          <cell r="A11098" t="str">
            <v>73933/3</v>
          </cell>
          <cell r="B11098" t="str">
            <v>PORTA DE FERRO TIPO VENEZIANA, DE ABRIR, SEM BANDEIRA SEM FERRAGENS</v>
          </cell>
          <cell r="C11098" t="str">
            <v>M2</v>
          </cell>
          <cell r="D11098">
            <v>310.72000000000003</v>
          </cell>
        </row>
        <row r="11099">
          <cell r="A11099" t="str">
            <v>73933/4</v>
          </cell>
          <cell r="B11099" t="str">
            <v>PORTA DE FERRO DE ABRIR TIPO BARRA CHATA, COM REQUADRO E GUARNICAO COMPLETA</v>
          </cell>
          <cell r="C11099" t="str">
            <v>M2</v>
          </cell>
          <cell r="D11099">
            <v>418.14</v>
          </cell>
        </row>
        <row r="11100">
          <cell r="A11100" t="str">
            <v>73937/1</v>
          </cell>
          <cell r="B11100" t="str">
            <v>COBOGO DE CONCRETO (ELEMENTO VAZADO), 7X50X50CM, ASSENTADO COM ARGAMASSA TRACO 1:4 (CIMENTO E AREIA)</v>
          </cell>
          <cell r="C11100" t="str">
            <v>M2</v>
          </cell>
          <cell r="D11100">
            <v>108.7</v>
          </cell>
        </row>
        <row r="11101">
          <cell r="A11101" t="str">
            <v>73937/3</v>
          </cell>
          <cell r="B11101" t="str">
            <v>COBOGO DE CONCRETO (ELEMENTO VAZADO), 7X50X50CM, ASSENTADO COM ARGAMASSA TRACO 1:3 (CIMENTO E AREIA)</v>
          </cell>
          <cell r="C11101" t="str">
            <v>M2</v>
          </cell>
          <cell r="D11101">
            <v>108.87</v>
          </cell>
        </row>
        <row r="11102">
          <cell r="A11102" t="str">
            <v>73937/5</v>
          </cell>
          <cell r="B11102" t="str">
            <v>COBOGO DE CONCRETO (ELEMENTO VAZADO), 10X29X39CM ABERTURA COM VIDRO, ASSENTADO COM ARGAMASSA TRACO 1:4 (CIMENTO E AREIA MEDIA NAO PENEIRADA)</v>
          </cell>
          <cell r="C11102" t="str">
            <v>M2</v>
          </cell>
          <cell r="D11102">
            <v>192.37</v>
          </cell>
        </row>
        <row r="11103">
          <cell r="A11103" t="str">
            <v>73948/11</v>
          </cell>
          <cell r="B11103" t="str">
            <v>LIMPEZA PISO CERAMICO</v>
          </cell>
          <cell r="C11103" t="str">
            <v>M2</v>
          </cell>
          <cell r="D11103">
            <v>18.13</v>
          </cell>
        </row>
        <row r="11104">
          <cell r="A11104" t="str">
            <v>73948/15</v>
          </cell>
          <cell r="B11104" t="str">
            <v>LIMPEZA PISO MARMORITE/GRANILITE</v>
          </cell>
          <cell r="C11104" t="str">
            <v>M2</v>
          </cell>
          <cell r="D11104">
            <v>11.71</v>
          </cell>
        </row>
        <row r="11105">
          <cell r="A11105" t="str">
            <v>73948/16</v>
          </cell>
          <cell r="B11105" t="str">
            <v>LIMPEZA MANUAL DO TERRENO (C/ RASPAGEM SUPERFICIAL)</v>
          </cell>
          <cell r="C11105" t="str">
            <v>M2</v>
          </cell>
          <cell r="D11105">
            <v>3.51</v>
          </cell>
        </row>
        <row r="11106">
          <cell r="A11106" t="str">
            <v>73948/2</v>
          </cell>
          <cell r="B11106" t="str">
            <v>LIMPEZA/PREPARO SUPERFICIE CONCRETO P/PINTURA</v>
          </cell>
          <cell r="C11106" t="str">
            <v>M2</v>
          </cell>
          <cell r="D11106">
            <v>7.39</v>
          </cell>
        </row>
        <row r="11107">
          <cell r="A11107" t="str">
            <v>73948/3</v>
          </cell>
          <cell r="B11107" t="str">
            <v>LIMPEZA AZULEJO</v>
          </cell>
          <cell r="C11107" t="str">
            <v>M2</v>
          </cell>
          <cell r="D11107">
            <v>5.25</v>
          </cell>
        </row>
        <row r="11108">
          <cell r="A11108" t="str">
            <v>73948/8</v>
          </cell>
          <cell r="B11108" t="str">
            <v>LIMPEZA VIDRO COMUM</v>
          </cell>
          <cell r="C11108" t="str">
            <v>M2</v>
          </cell>
          <cell r="D11108">
            <v>10.18</v>
          </cell>
        </row>
        <row r="11109">
          <cell r="A11109" t="str">
            <v>73948/9</v>
          </cell>
          <cell r="B11109" t="str">
            <v>LIMPEZA FORRO</v>
          </cell>
          <cell r="C11109" t="str">
            <v>M2</v>
          </cell>
          <cell r="D11109">
            <v>21.44</v>
          </cell>
        </row>
        <row r="11110">
          <cell r="A11110" t="str">
            <v>73953/1</v>
          </cell>
          <cell r="B11110" t="str">
            <v>LUMINARIA TIPO CALHA, DE SOBREPOR, COM REATOR DE PARTIDA RAPIDA E LAMPADA FLUORESCENTE 1X20W, COMPLETA,  FORNECIMENTO E INSTALACAO</v>
          </cell>
          <cell r="C11110" t="str">
            <v>UN</v>
          </cell>
          <cell r="D11110">
            <v>46.14</v>
          </cell>
        </row>
        <row r="11111">
          <cell r="A11111" t="str">
            <v>73953/2</v>
          </cell>
          <cell r="B11111" t="str">
            <v>LUMINARIA TIPO CALHA, DE SOBREPOR, COM REATOR DE PARTIDA RAPIDA E LAMPADA FLUORESCENTE 2X20W, COMPLETA, FORNECIMENTO E INSTALACAO</v>
          </cell>
          <cell r="C11111" t="str">
            <v>UN</v>
          </cell>
          <cell r="D11111">
            <v>60.1</v>
          </cell>
        </row>
        <row r="11112">
          <cell r="A11112" t="str">
            <v>73953/4</v>
          </cell>
          <cell r="B11112" t="str">
            <v>LUMINÁRIAS TIPO CALHA, DE SOBREPOR, COM REATORES DE PARTIDA RÁPIDA E LÂMPADAS FLUORESCENTES 2X2X18W, COMPLETAS, FORNECIMENTO E INSTALAÇÃO</v>
          </cell>
          <cell r="C11112" t="str">
            <v>UN</v>
          </cell>
          <cell r="D11112">
            <v>104.21</v>
          </cell>
        </row>
        <row r="11113">
          <cell r="A11113" t="str">
            <v>73953/5</v>
          </cell>
          <cell r="B11113" t="str">
            <v>LUMINARIA TIPO CALHA, DE SOBREPOR, COM REATOR DE PARTIDA RAPIDA E LAMPADA FLUORESCENTE 1X40W, COMPLETA, FORNECIMENTO E INSTALACAO</v>
          </cell>
          <cell r="C11113" t="str">
            <v>UN</v>
          </cell>
          <cell r="D11113">
            <v>62.23</v>
          </cell>
        </row>
        <row r="11114">
          <cell r="A11114" t="str">
            <v>73953/6</v>
          </cell>
          <cell r="B11114" t="str">
            <v>LUMINARIA TIPO CALHA, DE SOBREPOR, COM REATOR DE PARTIDA RAPIDA E LAMPADA FLUORESCENTE 2X40W, COMPLETA, FORNECIMENTO E INSTALACAO</v>
          </cell>
          <cell r="C11114" t="str">
            <v>UN</v>
          </cell>
          <cell r="D11114">
            <v>78.540000000000006</v>
          </cell>
        </row>
        <row r="11115">
          <cell r="A11115" t="str">
            <v>73953/8</v>
          </cell>
          <cell r="B11115" t="str">
            <v>LUMINÁRIAS TIPO CALHA, DE SOBREPOR, COM REATORES DE PARTIDA RÁPIDA E LÂMPADAS FLUORESCENTES 2X2X36W, COMPLETAS, FORNECIMENTO E INSTALAÇÃO</v>
          </cell>
          <cell r="C11115" t="str">
            <v>UN</v>
          </cell>
          <cell r="D11115">
            <v>136.26</v>
          </cell>
        </row>
        <row r="11116">
          <cell r="A11116" t="str">
            <v>73953/9</v>
          </cell>
          <cell r="B11116" t="str">
            <v>LUMINARIA SOBREPOR TP CALHA C/REATOR PART CONVENC LAMP 1X20W E STARTERFIX EM LAJE OU FORRO - FORNECIMENTO E COLOCACAO</v>
          </cell>
          <cell r="C11116" t="str">
            <v>UN</v>
          </cell>
          <cell r="D11116">
            <v>39.74</v>
          </cell>
        </row>
        <row r="11117">
          <cell r="A11117" t="str">
            <v>73963/1</v>
          </cell>
          <cell r="B11117" t="str">
            <v>POCO DE VISITA PARA REDE DE ESG. SANIT., EM ANEIS DE CONCRETO, DIÂMETRO = 60CM, PROF=80CM, INCLUINDO DEGRAU,  EXCLUINDO TAMPAO FERRO FUNDIDO.</v>
          </cell>
          <cell r="C11117" t="str">
            <v>UN</v>
          </cell>
          <cell r="D11117">
            <v>339.73</v>
          </cell>
        </row>
        <row r="11118">
          <cell r="A11118" t="str">
            <v>73963/10</v>
          </cell>
          <cell r="B11118" t="str">
            <v>POCO DE VISITA PARA REDE DE ESG. SANIT., EM ANEIS DE CONCRETO, DIÂMETRO = 60CM E 110CM, PROF = 200CM, EXCLUINDO TAMPAO FERRO FUNDIDO.</v>
          </cell>
          <cell r="C11118" t="str">
            <v>UN</v>
          </cell>
          <cell r="D11118">
            <v>1369.11</v>
          </cell>
        </row>
        <row r="11119">
          <cell r="A11119" t="str">
            <v>73963/11</v>
          </cell>
          <cell r="B11119" t="str">
            <v>POCO DE VISITA PARA REDE DE ESG. SANIT., EM ANEIS DE CONCRETO, DIÂMETRO = 60CM E 110CM, PROF = 230CM, EXCLUINDO TAMPAO FERRO FUNDIDO.</v>
          </cell>
          <cell r="C11119" t="str">
            <v>UN</v>
          </cell>
          <cell r="D11119">
            <v>1430.38</v>
          </cell>
        </row>
        <row r="11120">
          <cell r="A11120" t="str">
            <v>73963/12</v>
          </cell>
          <cell r="B11120" t="str">
            <v>POCO DE VISITA PARA REDE DE ESG. SANIT., EM ANEIS DE CONCRETO, DIÂMETRO = 60CM E 110CM, PROF = 260CM, EXCLUINDO TAMPAO FERRO FUNDIDO.</v>
          </cell>
          <cell r="C11120" t="str">
            <v>UN</v>
          </cell>
          <cell r="D11120">
            <v>1602.09</v>
          </cell>
        </row>
        <row r="11121">
          <cell r="A11121" t="str">
            <v>73963/13</v>
          </cell>
          <cell r="B11121" t="str">
            <v>POCO DE VISITA PARA REDE DE ESG. SANIT., EM ANEIS DE CONCRETO, DIÂMETRO = 60CM E 110CM, PROF = 290CM, EXCLUINDO TAMPAO FERRO FUNDIDO.</v>
          </cell>
          <cell r="C11121" t="str">
            <v>UN</v>
          </cell>
          <cell r="D11121">
            <v>1734.21</v>
          </cell>
        </row>
        <row r="11122">
          <cell r="A11122" t="str">
            <v>73963/14</v>
          </cell>
          <cell r="B11122" t="str">
            <v>POCO DE VISITA PARA REDE DE ESG. SANIT., EM ANEIS DE CONCRETO, DIÂMETRO = 60CM E 110CM, PROF = 320CM, EXCLUINDO TAMPAO FERRO FUNDIDO.</v>
          </cell>
          <cell r="C11122" t="str">
            <v>UN</v>
          </cell>
          <cell r="D11122">
            <v>1824.11</v>
          </cell>
        </row>
        <row r="11123">
          <cell r="A11123" t="str">
            <v>73963/15</v>
          </cell>
          <cell r="B11123" t="str">
            <v>POCO DE VISITA PARA REDE DE ESG. SANIT., EM ANEIS DE CONCRETO, DIÂMETRO = 60CM E 110CM, PROF = 350CM, EXCLUINDO TAMPAO FERRO FUNDIDO.</v>
          </cell>
          <cell r="C11123" t="str">
            <v>UN</v>
          </cell>
          <cell r="D11123">
            <v>1973.37</v>
          </cell>
        </row>
        <row r="11124">
          <cell r="A11124" t="str">
            <v>73963/16</v>
          </cell>
          <cell r="B11124" t="str">
            <v>POCO DE VISITA PARA REDE DE ESG. SANIT., EM ANEIS DE CONCRETO, DIÂMETRO = 60CM E 110CM, PROF = 380CM, EXCLUINDO TAMPAO FERRO FUNDIDO.</v>
          </cell>
          <cell r="C11124" t="str">
            <v>UN</v>
          </cell>
          <cell r="D11124">
            <v>2088.59</v>
          </cell>
        </row>
        <row r="11125">
          <cell r="A11125" t="str">
            <v>73963/17</v>
          </cell>
          <cell r="B11125" t="str">
            <v>POCO DE VISITA PARA REDE DE ESG. SANIT., EM ANEIS DE CONCRETO, DIÂMETRO = 60CM E 110CM, PROF = 410CM, EXCLUINDO TAMPAO FERRO FUNDIDO.</v>
          </cell>
          <cell r="C11125" t="str">
            <v>UN</v>
          </cell>
          <cell r="D11125">
            <v>2230.41</v>
          </cell>
        </row>
        <row r="11126">
          <cell r="A11126" t="str">
            <v>73963/18</v>
          </cell>
          <cell r="B11126" t="str">
            <v>POCO DE VISITA PARA REDE DE ESG. SANIT., EM ANEIS DE CONCRETO, DIÂMETRO = 60CM E 110CM, PROF = 440CM, EXCLUINDO TAMPAO FERRO FUNDIDO.</v>
          </cell>
          <cell r="C11126" t="str">
            <v>UN</v>
          </cell>
          <cell r="D11126">
            <v>2362.25</v>
          </cell>
        </row>
        <row r="11127">
          <cell r="A11127" t="str">
            <v>73963/19</v>
          </cell>
          <cell r="B11127" t="str">
            <v>POCO DE VISITA PARA REDE DE ESG. SANIT., EM ANEIS DE CONCRETO, DIÂMETRO = 60CM E 110CM, PROF = 470CM, EXCLUINDO TAMPAO FERRO FUNDIDO.</v>
          </cell>
          <cell r="C11127" t="str">
            <v>UN</v>
          </cell>
          <cell r="D11127">
            <v>2494.81</v>
          </cell>
        </row>
        <row r="11128">
          <cell r="A11128" t="str">
            <v>73963/2</v>
          </cell>
          <cell r="B11128" t="str">
            <v>POCO DE VISITA PARA REDE DE ESG. SANIT., EM ANEIS DE CONCRETO, DIÂMETRO = 60CM, PROF = 100CM, EXCLUINDO TAMPAO FERRO FUNDIDO.</v>
          </cell>
          <cell r="C11128" t="str">
            <v>UN</v>
          </cell>
          <cell r="D11128">
            <v>361.1</v>
          </cell>
        </row>
        <row r="11129">
          <cell r="A11129" t="str">
            <v>73963/20</v>
          </cell>
          <cell r="B11129" t="str">
            <v>POCO DE VISITA PARA REDE DE ESG. SANIT., EM ANEIS DE CONCRETO, DIÂMETRO = 60CM E 110CM, PROF = 500CM, EXCLUINDO TAMPAO FERRO FUNDIDO.</v>
          </cell>
          <cell r="C11129" t="str">
            <v>UN</v>
          </cell>
          <cell r="D11129">
            <v>2626.65</v>
          </cell>
        </row>
        <row r="11130">
          <cell r="A11130" t="str">
            <v>73963/21</v>
          </cell>
          <cell r="B11130" t="str">
            <v>POCO DE VISITA PARA REDE DE ESG. SANIT., EM ANEIS DE CONCRETO, DIÂMETRO = 60CM E 110CM, PROF = 530CM, EXCLUINDO TAMPAO FERRO FUNDIDO.</v>
          </cell>
          <cell r="C11130" t="str">
            <v>UN</v>
          </cell>
          <cell r="D11130">
            <v>2766.76</v>
          </cell>
        </row>
        <row r="11131">
          <cell r="A11131" t="str">
            <v>73963/22</v>
          </cell>
          <cell r="B11131" t="str">
            <v>POCO DE VISITA PARA REDE DE ESG. SANIT., EM ANEIS DE CONCRETO, DIÂMETRO = 60CM E 110CM, PROF = 560CM, EXCLUINDO TAMPAO FERRO FUNDIDO.</v>
          </cell>
          <cell r="C11131" t="str">
            <v>UN</v>
          </cell>
          <cell r="D11131">
            <v>2898.6</v>
          </cell>
        </row>
        <row r="11132">
          <cell r="A11132" t="str">
            <v>73963/23</v>
          </cell>
          <cell r="B11132" t="str">
            <v>POCO DE VISITA PARA REDE DE ESG. SANIT., EM ANEIS DE CONCRETO, DIÂMETRO = 60CM E 110CM, PROF = 590CM, EXCLUINDO TAMPAO FERRO FUNDIDO.</v>
          </cell>
          <cell r="C11132" t="str">
            <v>UN</v>
          </cell>
          <cell r="D11132">
            <v>3030.44</v>
          </cell>
        </row>
        <row r="11133">
          <cell r="A11133" t="str">
            <v>73963/24</v>
          </cell>
          <cell r="B11133" t="str">
            <v>POCO DE VISITA PARA REDE DE ESG. SANIT., EM ANEIS DE CONCRETO, DIÂMETRO = 60CM E 110CM, PROF = 690CM, EXCLUINDO TAMPAO FERRO FUNDIDO.</v>
          </cell>
          <cell r="C11133" t="str">
            <v>UN</v>
          </cell>
          <cell r="D11133">
            <v>3348.61</v>
          </cell>
        </row>
        <row r="11134">
          <cell r="A11134" t="str">
            <v>73963/25</v>
          </cell>
          <cell r="B11134" t="str">
            <v>POCO DE VISITA PARA REDE DE ESG. SANIT., EM ANEIS DE CONCRETO, DIÂMETRO = 60CM E 110CM, PROF = 650CM, EXCLUINDO TAMPAO FERRO FUNDIDO.</v>
          </cell>
          <cell r="C11134" t="str">
            <v>UN</v>
          </cell>
          <cell r="D11134">
            <v>3295.13</v>
          </cell>
        </row>
        <row r="11135">
          <cell r="A11135" t="str">
            <v>73963/26</v>
          </cell>
          <cell r="B11135" t="str">
            <v>POCO DE VISITA PARA REDE DE ESG. SANIT., EM ANEIS DE CONCRETO, DIÂMETRO = 60CM E 110CM, PROF = 680CM, EXCLUINDO TAMPAO FERRO FUNDIDO.</v>
          </cell>
          <cell r="C11135" t="str">
            <v>UN</v>
          </cell>
          <cell r="D11135">
            <v>3427.69</v>
          </cell>
        </row>
        <row r="11136">
          <cell r="A11136" t="str">
            <v>73963/27</v>
          </cell>
          <cell r="B11136" t="str">
            <v>POCO DE VISITA PARA REDE DE ESG. SANIT., EM ANEIS DE CONCRETO, DIÂMETRO = 60CM E 110CM, PROF = 710CM, EXCLUINDO TAMPAO FERRO FUNDIDO.</v>
          </cell>
          <cell r="C11136" t="str">
            <v>UN</v>
          </cell>
          <cell r="D11136">
            <v>3559.53</v>
          </cell>
        </row>
        <row r="11137">
          <cell r="A11137" t="str">
            <v>73963/28</v>
          </cell>
          <cell r="B11137" t="str">
            <v>POCO VISITA ESG SANIT ANEL CONC PRE-MOLD PROF=1,20M C/ TAMPAO FOFO ARTICULADO, CLASSE B125 CARGA MAX 12,5 T, REDONDO TAMPA 600 MM, REDE PLUVIAL /ESGOTO / REJUNTAMENTO ANEIS / REVEST LISO CALHA INTERNA C/ARG CIM/AREIA 1:4. BASE/BANQUETA EM CONCR FCK=10MPA</v>
          </cell>
          <cell r="C11137" t="str">
            <v>UN</v>
          </cell>
          <cell r="D11137">
            <v>1302.56</v>
          </cell>
        </row>
        <row r="11138">
          <cell r="A11138" t="str">
            <v>73963/29</v>
          </cell>
          <cell r="B11138" t="str">
            <v>POCO VISITA ESG SANIT ANEL CONC PRE-MOLD PROF=1,40M C/ TAMPAO FOFO ARTICULADO, CLASSE B125 CARGA MAX 12,5 T, REDONDO TAMPA 600 MM, REDE PLUVIAL/ESGOTO / REJUNTAMENTO ANEIS / REVEST LISO CALHA INTERNA C/ARG CIM/AREIA 1:4. BASE/BANQUETA EM CONCR FCK=10MPA</v>
          </cell>
          <cell r="C11138" t="str">
            <v>UN</v>
          </cell>
          <cell r="D11138">
            <v>1362.74</v>
          </cell>
        </row>
        <row r="11139">
          <cell r="A11139" t="str">
            <v>73963/3</v>
          </cell>
          <cell r="B11139" t="str">
            <v>POCO DE VISITA PARA REDE DE ESG. SANIT., EM ANEIS DE CONCRETO, DIÂMETRO = 60CM, PROF = 60CM, INCLUINDO DEGRAU, EXCLUINDO TAMPAO FERRO FUNDIDO.</v>
          </cell>
          <cell r="C11139" t="str">
            <v>UN</v>
          </cell>
          <cell r="D11139">
            <v>333.5</v>
          </cell>
        </row>
        <row r="11140">
          <cell r="A11140" t="str">
            <v>73963/30</v>
          </cell>
          <cell r="B11140" t="str">
            <v>POCO VISITA ESG SANIT ANEL CONC PRE-MOLD PROF=1,50M C/ TAMPAO FOFO ARTICULADO, CLASSE B125 CARGA MAX 12,5 T, REDONDO TAMPA 600 MM, REDE PLUVIAL/ESGOTO / REJUNTAMENTO ANEIS / REVEST LISO CALHA INTERNA C/ARG CIM/AREIA 1:4. BASE/BANQUETA EM CONCRFCK=10MPA</v>
          </cell>
          <cell r="C11140" t="str">
            <v>UN</v>
          </cell>
          <cell r="D11140">
            <v>1486.32</v>
          </cell>
        </row>
        <row r="11141">
          <cell r="A11141" t="str">
            <v>73963/31</v>
          </cell>
          <cell r="B11141" t="str">
            <v>POCO VISITA ESG SANIT ANEL CONC PRE-MOLD PROF=1,60M C/ TAMPAO FOFO ARTICULADO, CLASSE B125 CARGA MAX 12,5 T, REDONDO TAMPA 600 MM, REDE PLUVIAL / REJUNTAMENTO ANEIS / REVEST LISO CALHA INTERNA C/ARG CIM/AREIA 1:4. BASE/BANQUETA EM CONCR FCK=10MPA</v>
          </cell>
          <cell r="C11141" t="str">
            <v>UN</v>
          </cell>
          <cell r="D11141">
            <v>1496.73</v>
          </cell>
        </row>
        <row r="11142">
          <cell r="A11142" t="str">
            <v>73963/32</v>
          </cell>
          <cell r="B11142" t="str">
            <v>POCO VISITA ESG SANIT ANEL CONC PRE-MOLD PROF=1,70M C/ TAMPAO FOFO ARTICULADO, CLASSE B125 CARGA MAX 12,5 T, REDONDO TAMPA 600 MM, REDE PLUVIAL/ESGOTO /  REJUNTAMENTO ANEIS / REVEST LISO CALHA INTERNA C/ARG CIM/AREIA 1:4. BASE/BANQUETA EM CONCR FCK=10MPA</v>
          </cell>
          <cell r="C11142" t="str">
            <v>UN</v>
          </cell>
          <cell r="D11142">
            <v>1509.71</v>
          </cell>
        </row>
        <row r="11143">
          <cell r="A11143" t="str">
            <v>73963/33</v>
          </cell>
          <cell r="B11143" t="str">
            <v>POCO VISITA ESG SANIT ANEL CONC PRE-MOLD PROF=2,00M C/ TAMPAO FOFO ARTICULADO, CLASSE B125 CARGA MAX 12,5 T, REDONDO TAMPA 600 MM, REDE PLUVIAL/ESGOTO / REJUNTAMENTO ANEIS / REVEST LISO CALHA INTERNA C/ARG CIM/AREIA 1:4. BASE/BANQUETA EM CONCR FCK=10MPA</v>
          </cell>
          <cell r="C11143" t="str">
            <v>UN</v>
          </cell>
          <cell r="D11143">
            <v>1643.15</v>
          </cell>
        </row>
        <row r="11144">
          <cell r="A11144" t="str">
            <v>73963/34</v>
          </cell>
          <cell r="B11144" t="str">
            <v>POCO VISITA ESG SANIT ANEL CONC PRE MOLD PROF=2,30M C/ TAMPAO FOFO ARTICULADO, CLASSE B125 CARGA MAX 12,5 T, REDONDO TAMPA 600 MM, REDE PLUVIAL/ESGOTO / REJUNTAMENTO ANEIS / REVEST LISO CALHA INTERNA C/ARG CIM/AREIA 1:4. BASE/BANQUETA EM CONCRFCK=10MPA</v>
          </cell>
          <cell r="C11144" t="str">
            <v>UN</v>
          </cell>
          <cell r="D11144">
            <v>1723.81</v>
          </cell>
        </row>
        <row r="11145">
          <cell r="A11145" t="str">
            <v>73963/35</v>
          </cell>
          <cell r="B11145" t="str">
            <v>POCO VISITA ESG SANIT ANEL CONC PRE-MOLD PROF=2,60M C/ TAMPAO FOFO SIMPLES COM BASE, CLASSE B125 CARGA MAX 12,5 T, REDONDO TAMPA 600 MM, REDE PLUVIAL/ESGOTO / REJUNTAMENTO ANEIS / REVEST LISO CALHA INTERNA C/ARG CIM/AREIA 1:4. BASE/BANQUETAEM CONCR FCK=10MPA</v>
          </cell>
          <cell r="C11145" t="str">
            <v>UN</v>
          </cell>
          <cell r="D11145">
            <v>1857.26</v>
          </cell>
        </row>
        <row r="11146">
          <cell r="A11146" t="str">
            <v>73963/36</v>
          </cell>
          <cell r="B11146" t="str">
            <v>POCO VISITA ESG SANIT ANEL CONC PRE-MOLD PROF=2,90M C/ TAMPAO FOFO ARTICULADO, CLASSE B125 CARGA MAX 12,5 T, REDONDO TAMPA 600 MM, REDE PLUVIAL / REJUNTAMENTO ANEIS / REVEST LISO CALHA INTERNA C/ARG CIM/AREIA 1:4. BASE/BANQUETA EM CONCR FCK=10MPA</v>
          </cell>
          <cell r="C11146" t="str">
            <v>UN</v>
          </cell>
          <cell r="D11146">
            <v>1990.7</v>
          </cell>
        </row>
        <row r="11147">
          <cell r="A11147" t="str">
            <v>73963/37</v>
          </cell>
          <cell r="B11147" t="str">
            <v>POCO VISITA ESG SANIT ANEL CONC PRE-MOLD PROF=3,20M C/ TAMPAO FOFO ARTICULADO, CLASSE B125 CARGA MAX 12,5 T, REDONDO TAMPA 600 MM, REDE PLUVIAL /  REJUNTAMENTOANEIS / REVEST LISO CALHA INTERNA C/ARG CIM/AREIA 1:4. BASE / BANQUETA EM CONCR FCK=10MPA</v>
          </cell>
          <cell r="C11147" t="str">
            <v>UN</v>
          </cell>
          <cell r="D11147">
            <v>2124.14</v>
          </cell>
        </row>
        <row r="11148">
          <cell r="A11148" t="str">
            <v>73963/38</v>
          </cell>
          <cell r="B11148" t="str">
            <v>POCO VISITA ESG SANIT ANEL CONC PRE-MOLD PROF=3,50M C/ TAMPAO FOFO ARTICULADO, CLASSE B125 CARGA MAX 12,5 T, REDONDO TAMPA 600 MM, REDE PLUVIAL/ESGOTO /  REJUNTAMENTO / ANEIS / REVEST LISO CALHA INTERNA C/ARG CIM/AREIA 1:4. BASE/BANQUETA EM CONCR FCK=10MPA</v>
          </cell>
          <cell r="C11148" t="str">
            <v>UN</v>
          </cell>
          <cell r="D11148">
            <v>2258.23</v>
          </cell>
        </row>
        <row r="11149">
          <cell r="A11149" t="str">
            <v>73963/39</v>
          </cell>
          <cell r="B11149" t="str">
            <v>POCO VISITA ESG SANIT ANEL CONC PRE-MOLD PROF=3,80M C/ TAMPAO FOFO ARTICULADO, CLASSE B125 CARGA MAX 12,5 T, REDONDO TAMPA 600 MM, REDE PLUVIAL / REJUNTAMENTO ANEIS / REVEST LISO CALHA INTERNA C/ARG CIM/AREIA 1:4. BASE/BANQUETA EM CONCR FCK=10MPA</v>
          </cell>
          <cell r="C11149" t="str">
            <v>UN</v>
          </cell>
          <cell r="D11149">
            <v>2392.11</v>
          </cell>
        </row>
        <row r="11150">
          <cell r="A11150" t="str">
            <v>73963/40</v>
          </cell>
          <cell r="B11150" t="str">
            <v>POCO VISITA ESG SANIT ANEL CONC PRE-MOLD PROF=4,10M C/ TAMPAO FOFO ARTICULADO, CLASSE B125 CARGA MAX 12,5 T, REDONDO TAMPA 600 MM, REDE PLUVIAL / REJUNTAMENTO ANEIS / REVEST LISO CALHA INTERNA C/ARG CIM/AREIA 1:4. BASE/BANQUETA EM CONCR FCK=10MPA</v>
          </cell>
          <cell r="C11150" t="str">
            <v>UN</v>
          </cell>
          <cell r="D11150">
            <v>2522.6799999999998</v>
          </cell>
        </row>
        <row r="11151">
          <cell r="A11151" t="str">
            <v>73963/41</v>
          </cell>
          <cell r="B11151" t="str">
            <v>POCO VISITA ESG SANIT ANEL CONC PRE MOLD PROF=4,40M C/ TAMPAO FOFO ARTICULADO, CLASSE B125 CARGA MAX 12,5 T, REDONDO TAMPA 600 MM, REDE PLUVIAL / REJUNTAMENTO ANEIS / REVEST LISO CALHA INTERNA C/ARG CIM/AREIA 1:4. BASE/BANQUETA EM CONCR FCK=10MPA</v>
          </cell>
          <cell r="C11151" t="str">
            <v>UN</v>
          </cell>
          <cell r="D11151">
            <v>2652.08</v>
          </cell>
        </row>
        <row r="11152">
          <cell r="A11152" t="str">
            <v>73963/42</v>
          </cell>
          <cell r="B11152" t="str">
            <v>POCO VISITA ESG SANIT ANEL CONC PRE-MOLD PROF=4,70M C/ TAMPAO FOFO ARTICULADO, CLASSE B125 CARGA MAX 12,5 T, REDONDO TAMPA 600 MM, REDE PLUVIAL/ESGOTO /  REJUNTAMENTO ANEIS / REVEST LISO CALHA INTERNA C/ARG CIM/AREIA 1:4. BASE/BANQUETA EM CONCRFCK=10MPA</v>
          </cell>
          <cell r="C11152" t="str">
            <v>UN</v>
          </cell>
          <cell r="D11152">
            <v>2792.94</v>
          </cell>
        </row>
        <row r="11153">
          <cell r="A11153" t="str">
            <v>73963/43</v>
          </cell>
          <cell r="B11153" t="str">
            <v>POCO VISITA ESG SANIT ANEL CONC PRE-MOLD PROF=5,00M C/ TAMPAO FOFO ARTICULADO, CLASSE B125 CARGA MAX 12,5 T, REDONDO TAMPA 600 MM, REDE PLUVIAL / ESGOTO / REJUNTAMENTO ANEIS/ REVEST LISO CALHA INTERNA C/ARG CIM/AREIA 1:4. BASE/BANQUETA EM CONCR FCK=10MPA</v>
          </cell>
          <cell r="C11153" t="str">
            <v>UN</v>
          </cell>
          <cell r="D11153">
            <v>2889.77</v>
          </cell>
        </row>
        <row r="11154">
          <cell r="A11154" t="str">
            <v>73963/44</v>
          </cell>
          <cell r="B11154" t="str">
            <v>POCO VISITA ESG SANIT ANEL CONC PRE-MOLD PROF=0,80M C/ TAMPAO FOFO ARTICULADO, CLASSE B125 CARGA MAX 12,5 T, REDONDO TAMPA 600 MM, REDE PLUVIAL/ESGOTO / DEGRAUS FF / REJUNTAMENTO ANEIS / REVEST LISO CALHA INTERNA C/ARG CIM/AREIA 1:4. BASE / BANQUETA EM CONCR FCK=10MPA</v>
          </cell>
          <cell r="C11154" t="str">
            <v>UN</v>
          </cell>
          <cell r="D11154">
            <v>673.92</v>
          </cell>
        </row>
        <row r="11155">
          <cell r="A11155" t="str">
            <v>73963/45</v>
          </cell>
          <cell r="B11155" t="str">
            <v>POCO DE VISITA PARA REDE DE ESG. SANIT., EM ANEIS DE CONCRETO, DIÂMETRO = 60CM E 110CM, PROF = 240CM, EXCLUINDO TAMPAO FERRO FUNDIDO.</v>
          </cell>
          <cell r="C11155" t="str">
            <v>UN</v>
          </cell>
          <cell r="D11155">
            <v>1525.56</v>
          </cell>
        </row>
        <row r="11156">
          <cell r="A11156" t="str">
            <v>73963/46</v>
          </cell>
          <cell r="B11156" t="str">
            <v>POCO DE VISITA PARA REDE DE ESG. SANIT., EM ANEIS DE CONCRETO, DIÂMETRO = 60CM E 110CM, PROF = 250CM, EXCLUINDO TAMPAO FERRO FUNDIDO.</v>
          </cell>
          <cell r="C11156" t="str">
            <v>UN</v>
          </cell>
          <cell r="D11156">
            <v>1544.83</v>
          </cell>
        </row>
        <row r="11157">
          <cell r="A11157" t="str">
            <v>73963/47</v>
          </cell>
          <cell r="B11157" t="str">
            <v>POCO DE VISITA PARA REDE DE ESG. SANIT., EM ANEIS DE CONCRETO, DIÂMETRO = 60CM E 110CM, PROF = 280CM, EXCLUINDO TAMPAO FERRO FUNDIDO.</v>
          </cell>
          <cell r="C11157" t="str">
            <v>UN</v>
          </cell>
          <cell r="D11157">
            <v>1690.16</v>
          </cell>
        </row>
        <row r="11158">
          <cell r="A11158" t="str">
            <v>73963/48</v>
          </cell>
          <cell r="B11158" t="str">
            <v>POCO DE VISITA PARA REDE DE ESG. SANIT., EM ANEIS DE CONCRETO, DIÂMETRO = 60CM E 110CM, PROF = 310CM, EXCLUINDO TAMPAO FERRO FUNDIDO.</v>
          </cell>
          <cell r="C11158" t="str">
            <v>UN</v>
          </cell>
          <cell r="D11158">
            <v>1794.13</v>
          </cell>
        </row>
        <row r="11159">
          <cell r="A11159" t="str">
            <v>73963/5</v>
          </cell>
          <cell r="B11159" t="str">
            <v>POCO DE VISITA PARA REDE DE ESG. SANIT., EM ANEIS DE CONCRETO, DIÂMETRO = 60CM E 110CM, PROF = 120CM, EXCLUINDO TAMPAO FERRO FUNDIDO.</v>
          </cell>
          <cell r="C11159" t="str">
            <v>UN</v>
          </cell>
          <cell r="D11159">
            <v>1047.3499999999999</v>
          </cell>
        </row>
        <row r="11160">
          <cell r="A11160" t="str">
            <v>73963/6</v>
          </cell>
          <cell r="B11160" t="str">
            <v>POCO DE VISITA PARA REDE DE ESG. SANIT., EM ANEIS DE CONCRETO, DIÂMETRO = 60CM E 110CM, PROF = 140CM, EXCLUINDO TAMPAO FERRO FUNDIDO.</v>
          </cell>
          <cell r="C11160" t="str">
            <v>UN</v>
          </cell>
          <cell r="D11160">
            <v>1124.49</v>
          </cell>
        </row>
        <row r="11161">
          <cell r="A11161" t="str">
            <v>73963/7</v>
          </cell>
          <cell r="B11161" t="str">
            <v>POCO DE VISITA PARA REDE DE ESG. SANIT., EM ANEIS DE CONCRETO, DIÂMETRO = 60CM E 110CM, PROF = 150CM, EXCLUINDO TAMPAO FERRO FUNDIDO.</v>
          </cell>
          <cell r="C11161" t="str">
            <v>UN</v>
          </cell>
          <cell r="D11161">
            <v>1188.44</v>
          </cell>
        </row>
        <row r="11162">
          <cell r="A11162" t="str">
            <v>73963/8</v>
          </cell>
          <cell r="B11162" t="str">
            <v>POCO DE VISITA PARA REDE DE ESG. SANIT., EM ANEIS DE CONCRETO, DIÂMETRO = 60CM E 110CM, PROF = 160CM, EXCLUINDO TAMPAO FERRO FUNDIDO.</v>
          </cell>
          <cell r="C11162" t="str">
            <v>UN</v>
          </cell>
          <cell r="D11162">
            <v>1197.7</v>
          </cell>
        </row>
        <row r="11163">
          <cell r="A11163" t="str">
            <v>73963/9</v>
          </cell>
          <cell r="B11163" t="str">
            <v>POCO DE VISITA PARA REDE DE ESG. SANIT., EM ANEIS DE CONCRETO, DIÂMETRO = 110CM, PROF = 170CM, EXCLUINDO TAMPAO FERRO FUNDIDO.</v>
          </cell>
          <cell r="C11163" t="str">
            <v>UN</v>
          </cell>
          <cell r="D11163">
            <v>1258.74</v>
          </cell>
        </row>
        <row r="11164">
          <cell r="A11164" t="str">
            <v>73965/9</v>
          </cell>
          <cell r="B11164" t="str">
            <v>ESCAVACAO MANUAL DE VALA EM LODO, DE 1,5 ATE 3M, EXCLUINDO ESGOTAMENTO/ESCORAMENTO.</v>
          </cell>
          <cell r="C11164" t="str">
            <v>M3</v>
          </cell>
          <cell r="D11164">
            <v>140.5</v>
          </cell>
        </row>
        <row r="11165">
          <cell r="A11165" t="str">
            <v>73967/1</v>
          </cell>
          <cell r="B11165" t="str">
            <v>PLANTIO DE ARVORE, ALTURA DE 1,00M, EM CAVAS DE 80X80X80CM</v>
          </cell>
          <cell r="C11165" t="str">
            <v>UN</v>
          </cell>
          <cell r="D11165">
            <v>111.52</v>
          </cell>
        </row>
        <row r="11166">
          <cell r="A11166" t="str">
            <v>73967/2</v>
          </cell>
          <cell r="B11166" t="str">
            <v>PLANTIO DE ARVORE REGIONAL, ALTURA MAIOR QUE 2,00M, EM CAVAS DE 80X80X80CM</v>
          </cell>
          <cell r="C11166" t="str">
            <v>UN</v>
          </cell>
          <cell r="D11166">
            <v>167.55</v>
          </cell>
        </row>
        <row r="11167">
          <cell r="A11167" t="str">
            <v>73967/4</v>
          </cell>
          <cell r="B11167" t="str">
            <v>IRRIGAÇÃO DE ÁRVORE COM CARRO PIPA</v>
          </cell>
          <cell r="C11167" t="str">
            <v>UN</v>
          </cell>
          <cell r="D11167">
            <v>0.34</v>
          </cell>
        </row>
        <row r="11168">
          <cell r="A11168" t="str">
            <v>73968/1</v>
          </cell>
          <cell r="B11168" t="str">
            <v>MANTA IMPERMEABILIZANTE A BASE DE ASFALTO - FORNECIMENTO E INSTALACAO</v>
          </cell>
          <cell r="C11168" t="str">
            <v>M2</v>
          </cell>
          <cell r="D11168">
            <v>40.08</v>
          </cell>
        </row>
        <row r="11169">
          <cell r="A11169" t="str">
            <v>73969/1</v>
          </cell>
          <cell r="B11169" t="str">
            <v>EXECUCAO DE DRENOS DE CHORUME EM TUBOS DRENANTES DE CONCRETO, DIAM=200MM, ENVOLTOS EM BRITA E GEOTEXTIL</v>
          </cell>
          <cell r="C11169" t="str">
            <v>M</v>
          </cell>
          <cell r="D11169">
            <v>60.46</v>
          </cell>
        </row>
        <row r="11170">
          <cell r="A11170" t="str">
            <v>73970/1</v>
          </cell>
          <cell r="B11170" t="str">
            <v>ESTRUTURA METALICA EM ACO ESTRUTURAL PERFIL I 12 X 5 1/4</v>
          </cell>
          <cell r="C11170" t="str">
            <v>KG</v>
          </cell>
          <cell r="D11170">
            <v>8.7200000000000006</v>
          </cell>
        </row>
        <row r="11171">
          <cell r="A11171" t="str">
            <v>73970/2</v>
          </cell>
          <cell r="B11171" t="str">
            <v>ESTRUTURA METALICA EM ACO ESTRUTURAL PERFIL I 6 X 3 3/8</v>
          </cell>
          <cell r="C11171" t="str">
            <v>KG</v>
          </cell>
          <cell r="D11171">
            <v>6.28</v>
          </cell>
        </row>
        <row r="11172">
          <cell r="A11172" t="str">
            <v>73974/1</v>
          </cell>
          <cell r="B11172" t="str">
            <v>PISO CIMENTADO TRACO 1:3 (CIMENTO E AREIA) ACABAMENTO RUSTICO ESPESSURA 2CM, PREPARO MECANICO DA ARGAMASSA</v>
          </cell>
          <cell r="C11172" t="str">
            <v>M2</v>
          </cell>
          <cell r="D11172">
            <v>33.380000000000003</v>
          </cell>
        </row>
        <row r="11173">
          <cell r="A11173" t="str">
            <v>73978/1</v>
          </cell>
          <cell r="B11173" t="str">
            <v>PINTURA HIDROFUGANTE COM SILICONE SOBRE PISO CIMENTADO, UMA DEMAO</v>
          </cell>
          <cell r="C11173" t="str">
            <v>M2</v>
          </cell>
          <cell r="D11173">
            <v>15.12</v>
          </cell>
        </row>
        <row r="11174">
          <cell r="A11174" t="str">
            <v>73990/1</v>
          </cell>
          <cell r="B11174" t="str">
            <v>ARMACAO ACO CA-50 P/1,0M3 DE CONCRETO</v>
          </cell>
          <cell r="C11174" t="str">
            <v>UN</v>
          </cell>
          <cell r="D11174">
            <v>480.48</v>
          </cell>
        </row>
        <row r="11175">
          <cell r="A11175" t="str">
            <v>73991/1</v>
          </cell>
          <cell r="B11175" t="str">
            <v>PISO CIMENTADO TRACO 1:4 (CIMENTO E AREIA) COM ACABAMENTO LISO ESPESSURA 1,5CM, PREPARO MANUAL DA ARGAMASSA  INCLUSO ADITIVO IMPERMEABILIZANTE</v>
          </cell>
          <cell r="C11175" t="str">
            <v>M2</v>
          </cell>
          <cell r="D11175">
            <v>38.4</v>
          </cell>
        </row>
        <row r="11176">
          <cell r="A11176" t="str">
            <v>73991/2</v>
          </cell>
          <cell r="B11176" t="str">
            <v>PISO CIMENTADO TRACO 1:3 (CIMENTO E AREIA) COM ACABAMENTO LISO ESPESSURA 1,5CM PREPARO MANUAL DA ARGAMASSA</v>
          </cell>
          <cell r="C11176" t="str">
            <v>M2</v>
          </cell>
          <cell r="D11176">
            <v>37.39</v>
          </cell>
        </row>
        <row r="11177">
          <cell r="A11177" t="str">
            <v>73991/3</v>
          </cell>
          <cell r="B11177" t="str">
            <v>PISO CIMENTADO TRACO 1:3 (CIMENTO E AREIA) COM ACABAMENTO LISO ESPESSURA 3CM PREPARO MECANICO ARGAMASSA  INCLUSO ADITIVO IMPERMEABILIZANTE</v>
          </cell>
          <cell r="C11177" t="str">
            <v>M2</v>
          </cell>
          <cell r="D11177">
            <v>44.38</v>
          </cell>
        </row>
        <row r="11178">
          <cell r="A11178" t="str">
            <v>73991/4</v>
          </cell>
          <cell r="B11178" t="str">
            <v>PISO CIMENTADO TRACO 1:3 (CIMENTO E AREIA) COM ACABAMENTO LISO ESPESSURA 1,5CM, PREPARO MANUAL DA ARGAMASSA INCLUSO ADITIVO IMPERMEABILIZANTE</v>
          </cell>
          <cell r="C11178" t="str">
            <v>M2</v>
          </cell>
          <cell r="D11178">
            <v>38.85</v>
          </cell>
        </row>
        <row r="11179">
          <cell r="A11179" t="str">
            <v>73992/1</v>
          </cell>
          <cell r="B11179" t="str">
            <v>LOCACAO CONVENCIONAL DE OBRA, ATRAVÉS DE GABARITO DE TABUAS CORRIDAS PONTALETADAS A CADA 1,50M, SEM REAPROVEITAMENTO</v>
          </cell>
          <cell r="C11179" t="str">
            <v>M2</v>
          </cell>
          <cell r="D11179">
            <v>7.36</v>
          </cell>
        </row>
        <row r="11180">
          <cell r="A11180" t="str">
            <v>73994/1</v>
          </cell>
          <cell r="B11180" t="str">
            <v>ARMACAO EM TELA DE ACO SOLDADA NERVURADA Q-138, ACO CA-60, 4,2MM, MALHA 10X10CM</v>
          </cell>
          <cell r="C11180" t="str">
            <v>KG</v>
          </cell>
          <cell r="D11180">
            <v>8.6</v>
          </cell>
        </row>
        <row r="11181">
          <cell r="A11181" t="str">
            <v>74003/1</v>
          </cell>
          <cell r="B11181" t="str">
            <v>INSTALACOES GAS CENTRAL P/ EDIFICIO RESIDENCIAL C/ 4 PAVTOS 16 UNID.  UMA CENTRAL POR BLOCO COM 16 PONTOS</v>
          </cell>
          <cell r="C11181" t="str">
            <v>UN</v>
          </cell>
          <cell r="D11181">
            <v>4676.58</v>
          </cell>
        </row>
        <row r="11182">
          <cell r="A11182" t="str">
            <v>74005/1</v>
          </cell>
          <cell r="B11182" t="str">
            <v>COMPACTACAO MECANICA, SEM CONTROLE DO GC (C/COMPACTADOR PLACA 400 KG)</v>
          </cell>
          <cell r="C11182" t="str">
            <v>M3</v>
          </cell>
          <cell r="D11182">
            <v>4.09</v>
          </cell>
        </row>
        <row r="11183">
          <cell r="A11183" t="str">
            <v>74005/2</v>
          </cell>
          <cell r="B11183" t="str">
            <v>COMPACTACAO MECANICA C/ CONTROLE DO GC&gt;=95% DO PN (AREAS) (C/MONIVELADORA 140 HP E ROLO COMPRESSOR VIBRATORIO 80 HP)</v>
          </cell>
          <cell r="C11183" t="str">
            <v>M3</v>
          </cell>
          <cell r="D11183">
            <v>4.9800000000000004</v>
          </cell>
        </row>
        <row r="11184">
          <cell r="A11184" t="str">
            <v>74010/1</v>
          </cell>
          <cell r="B11184" t="str">
            <v>CARGA E DESCARGA MECANICA DE SOLO UTILIZANDO CAMINHAO BASCULANTE 6,0M3/16T E PA CARREGADEIRA SOBRE PNEUS 128 HP, CAPACIDADE DA CAÇAMBA 1,7 A 2,8 M3, PESO OPERACIONAL 11632 KG</v>
          </cell>
          <cell r="C11184" t="str">
            <v>M3</v>
          </cell>
          <cell r="D11184">
            <v>1.46</v>
          </cell>
        </row>
        <row r="11185">
          <cell r="A11185" t="str">
            <v>74017/1</v>
          </cell>
          <cell r="B11185" t="str">
            <v>EXECUCAO DE DRENOS DE CHORUME EM TUBOS DRENANTES, PVC, DIAM=100 MM, ENVOLTOS EM BRITA E GEOTEXTIL</v>
          </cell>
          <cell r="C11185" t="str">
            <v>M</v>
          </cell>
          <cell r="D11185">
            <v>40.19</v>
          </cell>
        </row>
        <row r="11186">
          <cell r="A11186" t="str">
            <v>74017/2</v>
          </cell>
          <cell r="B11186" t="str">
            <v>EXECUCAO DE DRENOS DE CHORUME EM TUBOS DRENANTES, PVC, DIAM=150 MM, ENVOLTOS EM BRITA E GEOTEXTIL</v>
          </cell>
          <cell r="C11186" t="str">
            <v>M</v>
          </cell>
          <cell r="D11186">
            <v>54.18</v>
          </cell>
        </row>
        <row r="11187">
          <cell r="A11187" t="str">
            <v>74020/1</v>
          </cell>
          <cell r="B11187" t="str">
            <v>ENSAIO DE PAVIMENTO DE CONCRETO</v>
          </cell>
          <cell r="C11187" t="str">
            <v>M3</v>
          </cell>
          <cell r="D11187">
            <v>16.41</v>
          </cell>
        </row>
        <row r="11188">
          <cell r="A11188" t="str">
            <v>74020/2</v>
          </cell>
          <cell r="B11188" t="str">
            <v>ENSAIOS DE PAVIMENTO DE CONCRETO COMPACTADO COM ROLO</v>
          </cell>
          <cell r="C11188" t="str">
            <v>M3</v>
          </cell>
          <cell r="D11188">
            <v>14.68</v>
          </cell>
        </row>
        <row r="11189">
          <cell r="A11189" t="str">
            <v>74021/2</v>
          </cell>
          <cell r="B11189" t="str">
            <v>ENSAIO DE TERRAPLENAGEM - CAMADA FINAL DO ATERRO</v>
          </cell>
          <cell r="C11189" t="str">
            <v>M3</v>
          </cell>
          <cell r="D11189">
            <v>1.26</v>
          </cell>
        </row>
        <row r="11190">
          <cell r="A11190" t="str">
            <v>74021/3</v>
          </cell>
          <cell r="B11190" t="str">
            <v>ENSAIOS DE REGULARIZACAO DO SUBLEITO</v>
          </cell>
          <cell r="C11190" t="str">
            <v>M2</v>
          </cell>
          <cell r="D11190">
            <v>0.57999999999999996</v>
          </cell>
        </row>
        <row r="11191">
          <cell r="A11191" t="str">
            <v>74021/4</v>
          </cell>
          <cell r="B11191" t="str">
            <v>ENSAIOS DE REFORCO DO SUBLEITO</v>
          </cell>
          <cell r="C11191" t="str">
            <v>M3</v>
          </cell>
          <cell r="D11191">
            <v>1.05</v>
          </cell>
        </row>
        <row r="11192">
          <cell r="A11192" t="str">
            <v>74021/5</v>
          </cell>
          <cell r="B11192" t="str">
            <v>ENSAIOS DE SUB BASE DE SOLO MELHORADO COM CIMENTO</v>
          </cell>
          <cell r="C11192" t="str">
            <v>M3</v>
          </cell>
          <cell r="D11192">
            <v>1.05</v>
          </cell>
        </row>
        <row r="11193">
          <cell r="A11193" t="str">
            <v>74021/6</v>
          </cell>
          <cell r="B11193" t="str">
            <v>ENSAIOS DE BASE ESTABILIZADA GRANULOMETRICAMENTE</v>
          </cell>
          <cell r="C11193" t="str">
            <v>M3</v>
          </cell>
          <cell r="D11193">
            <v>1.1299999999999999</v>
          </cell>
        </row>
        <row r="11194">
          <cell r="A11194" t="str">
            <v>74021/7</v>
          </cell>
          <cell r="B11194" t="str">
            <v>ENSAIO DE BASE DE SOLO MELHORADO COM CIMENTO</v>
          </cell>
          <cell r="C11194" t="str">
            <v>M3</v>
          </cell>
          <cell r="D11194">
            <v>1.05</v>
          </cell>
        </row>
        <row r="11195">
          <cell r="A11195" t="str">
            <v>74021/8</v>
          </cell>
          <cell r="B11195" t="str">
            <v>ENSAIOS DE BASE DE SOLO CIMENTO</v>
          </cell>
          <cell r="C11195" t="str">
            <v>M3</v>
          </cell>
          <cell r="D11195">
            <v>1.1499999999999999</v>
          </cell>
        </row>
        <row r="11196">
          <cell r="A11196" t="str">
            <v>74022/1</v>
          </cell>
          <cell r="B11196" t="str">
            <v>ENSAIO DE PENETRACAO - MATERIAL BETUMINOSO</v>
          </cell>
          <cell r="C11196" t="str">
            <v>UN</v>
          </cell>
          <cell r="D11196">
            <v>91.18</v>
          </cell>
        </row>
        <row r="11197">
          <cell r="A11197" t="str">
            <v>74022/10</v>
          </cell>
          <cell r="B11197" t="str">
            <v>ENSAIO DE COMPACTACAO - AMOSTRAS NAO TRABALHADAS - ENERGIA NORMAL - SOLOS</v>
          </cell>
          <cell r="C11197" t="str">
            <v>UN</v>
          </cell>
          <cell r="D11197">
            <v>101.9</v>
          </cell>
        </row>
        <row r="11198">
          <cell r="A11198" t="str">
            <v>74022/11</v>
          </cell>
          <cell r="B11198" t="str">
            <v>ENSAIO DE COMPACTACAO - AMOSTRAS NAO TRABALHADAS - ENERGIA INTERMEDIARIA - SOLOS</v>
          </cell>
          <cell r="C11198" t="str">
            <v>UN</v>
          </cell>
          <cell r="D11198">
            <v>155.54</v>
          </cell>
        </row>
        <row r="11199">
          <cell r="A11199" t="str">
            <v>74022/12</v>
          </cell>
          <cell r="B11199" t="str">
            <v>ENSAIO DE COMPACTACAO - AMOSTRAS NAO TRABALHADAS - ENERGIA MODIFICADA - SOLOS</v>
          </cell>
          <cell r="C11199" t="str">
            <v>UN</v>
          </cell>
          <cell r="D11199">
            <v>203.82</v>
          </cell>
        </row>
        <row r="11200">
          <cell r="A11200" t="str">
            <v>74022/13</v>
          </cell>
          <cell r="B11200" t="str">
            <v>ENSAIO DE COMPACTACAO - AMOSTRAS TRABALHADAS - SOLOS</v>
          </cell>
          <cell r="C11200" t="str">
            <v>UN</v>
          </cell>
          <cell r="D11200">
            <v>107.28</v>
          </cell>
        </row>
        <row r="11201">
          <cell r="A11201" t="str">
            <v>74022/14</v>
          </cell>
          <cell r="B11201" t="str">
            <v>ENSAIO DE MASSA ESPECIFICA - IN SITU - METODO FRASCO DE AREIA - SOLOS</v>
          </cell>
          <cell r="C11201" t="str">
            <v>UN</v>
          </cell>
          <cell r="D11201">
            <v>37.54</v>
          </cell>
        </row>
        <row r="11202">
          <cell r="A11202" t="str">
            <v>74022/15</v>
          </cell>
          <cell r="B11202" t="str">
            <v>ENSAIO DE MASSA ESPECIFICA - IN SITU - METODO BALAO DE BORRACHA - SOLOS</v>
          </cell>
          <cell r="C11202" t="str">
            <v>UN</v>
          </cell>
          <cell r="D11202">
            <v>42.9</v>
          </cell>
        </row>
        <row r="11203">
          <cell r="A11203" t="str">
            <v>74022/16</v>
          </cell>
          <cell r="B11203" t="str">
            <v>ENSAIO DE DENSIDADE REAL - SOLOS</v>
          </cell>
          <cell r="C11203" t="str">
            <v>UN</v>
          </cell>
          <cell r="D11203">
            <v>48.26</v>
          </cell>
        </row>
        <row r="11204">
          <cell r="A11204" t="str">
            <v>74022/17</v>
          </cell>
          <cell r="B11204" t="str">
            <v>ENSAIO DE ABRASAO LOS ANGELES - AGREGADOS</v>
          </cell>
          <cell r="C11204" t="str">
            <v>UN</v>
          </cell>
          <cell r="D11204">
            <v>225.28</v>
          </cell>
        </row>
        <row r="11205">
          <cell r="A11205" t="str">
            <v>74022/18</v>
          </cell>
          <cell r="B11205" t="str">
            <v>ENSAIO DE MASSA ESPECIFICA - IN SITU - EMPREGO DO OLEO - SOLOS</v>
          </cell>
          <cell r="C11205" t="str">
            <v>UN</v>
          </cell>
          <cell r="D11205">
            <v>59</v>
          </cell>
        </row>
        <row r="11206">
          <cell r="A11206" t="str">
            <v>74022/19</v>
          </cell>
          <cell r="B11206" t="str">
            <v>ENSAIO DE INDICE DE SUPORTE CALIFORNIA - AMOSTRAS NAO TRABALHADAS - ENERGIA NORMAL - SOLOS</v>
          </cell>
          <cell r="C11206" t="str">
            <v>UN</v>
          </cell>
          <cell r="D11206">
            <v>123.36</v>
          </cell>
        </row>
        <row r="11207">
          <cell r="A11207" t="str">
            <v>74022/2</v>
          </cell>
          <cell r="B11207" t="str">
            <v>ENSAIO DE VISCOSIDADE SAYBOLT - FUROL - MATERIAL BETUMINOSO</v>
          </cell>
          <cell r="C11207" t="str">
            <v>UN</v>
          </cell>
          <cell r="D11207">
            <v>118</v>
          </cell>
        </row>
        <row r="11208">
          <cell r="A11208" t="str">
            <v>74022/20</v>
          </cell>
          <cell r="B11208" t="str">
            <v>ENSAIO DE INDICE DE SUPORTE CALIFORNIA - AMOSTRAS NAO TRABALHADAS - ENERGIA INTERMEDIARIA - SOLOS</v>
          </cell>
          <cell r="C11208" t="str">
            <v>UN</v>
          </cell>
          <cell r="D11208">
            <v>139.46</v>
          </cell>
        </row>
        <row r="11209">
          <cell r="A11209" t="str">
            <v>74022/21</v>
          </cell>
          <cell r="B11209" t="str">
            <v>ENSAIO DE INDICE DE SUPORTE CALIFORNIA- AMOSTRAS NAO TRABALHADAS - ENERGIA MODIFICADA- SOLOS</v>
          </cell>
          <cell r="C11209" t="str">
            <v>UN</v>
          </cell>
          <cell r="D11209">
            <v>150.18</v>
          </cell>
        </row>
        <row r="11210">
          <cell r="A11210" t="str">
            <v>74022/22</v>
          </cell>
          <cell r="B11210" t="str">
            <v>ENSAIO DE TEOR DE UMIDADE - METODO EXPEDITO DO ALCOOL - SOLOS</v>
          </cell>
          <cell r="C11210" t="str">
            <v>UN</v>
          </cell>
          <cell r="D11210">
            <v>32.18</v>
          </cell>
        </row>
        <row r="11211">
          <cell r="A11211" t="str">
            <v>74022/23</v>
          </cell>
          <cell r="B11211" t="str">
            <v>ENSAIO DE TEOR DE UMIDADE - PROCESSO SPEEDY - SOLOS E AGREGADOS MIUDOS</v>
          </cell>
          <cell r="C11211" t="str">
            <v>UN</v>
          </cell>
          <cell r="D11211">
            <v>32.18</v>
          </cell>
        </row>
        <row r="11212">
          <cell r="A11212" t="str">
            <v>74022/24</v>
          </cell>
          <cell r="B11212" t="str">
            <v>ENSAIO DE TEOR DE UMIDADE - EM LABORATORIO - SOLOS</v>
          </cell>
          <cell r="C11212" t="str">
            <v>UN</v>
          </cell>
          <cell r="D11212">
            <v>42.9</v>
          </cell>
        </row>
        <row r="11213">
          <cell r="A11213" t="str">
            <v>74022/25</v>
          </cell>
          <cell r="B11213" t="str">
            <v>ENSAIO DE PONTO DE FULGOR - MATERIAL BETUMINOSO</v>
          </cell>
          <cell r="C11213" t="str">
            <v>UN</v>
          </cell>
          <cell r="D11213">
            <v>85.82</v>
          </cell>
        </row>
        <row r="11214">
          <cell r="A11214" t="str">
            <v>74022/26</v>
          </cell>
          <cell r="B11214" t="str">
            <v>ENSAIO DE DESTILACAO - ASFALTO DILUIDO</v>
          </cell>
          <cell r="C11214" t="str">
            <v>UN</v>
          </cell>
          <cell r="D11214">
            <v>139.46</v>
          </cell>
        </row>
        <row r="11215">
          <cell r="A11215" t="str">
            <v>74022/27</v>
          </cell>
          <cell r="B11215" t="str">
            <v>ENSAIO DE CONTROLE DE TAXA DE APLICACAO DE LIGANTE BETUMINOSO</v>
          </cell>
          <cell r="C11215" t="str">
            <v>UN</v>
          </cell>
          <cell r="D11215">
            <v>37.54</v>
          </cell>
        </row>
        <row r="11216">
          <cell r="A11216" t="str">
            <v>74022/28</v>
          </cell>
          <cell r="B11216" t="str">
            <v>ENSAIO DE SUSCEPTIBILIDADE TERMICA - INDICE PFEIFFER - MATERIAL ASFALTICO</v>
          </cell>
          <cell r="C11216" t="str">
            <v>UN</v>
          </cell>
          <cell r="D11216">
            <v>134.1</v>
          </cell>
        </row>
        <row r="11217">
          <cell r="A11217" t="str">
            <v>74022/29</v>
          </cell>
          <cell r="B11217" t="str">
            <v>ENSAIO DE ESPUMA - MATERIAL ASFALTICO</v>
          </cell>
          <cell r="C11217" t="str">
            <v>UN</v>
          </cell>
          <cell r="D11217">
            <v>96.54</v>
          </cell>
        </row>
        <row r="11218">
          <cell r="A11218" t="str">
            <v>74022/3</v>
          </cell>
          <cell r="B11218" t="str">
            <v>ENSAIO DE DETERMINACAO DA PENEIRACAO - EMULSAO ASFALTICA</v>
          </cell>
          <cell r="C11218" t="str">
            <v>UN</v>
          </cell>
          <cell r="D11218">
            <v>107.28</v>
          </cell>
        </row>
        <row r="11219">
          <cell r="A11219" t="str">
            <v>74022/30</v>
          </cell>
          <cell r="B11219" t="str">
            <v>ENSAIO DE RESISTENCIA A COMPRESSAO SIMPLES - CONCRETO</v>
          </cell>
          <cell r="C11219" t="str">
            <v>UN</v>
          </cell>
          <cell r="D11219">
            <v>96.54</v>
          </cell>
        </row>
        <row r="11220">
          <cell r="A11220" t="str">
            <v>74022/31</v>
          </cell>
          <cell r="B11220" t="str">
            <v>ENSAIO DE RESISTENCIA A TRACAO POR COMPRESSAO DIAMETRAL - CONCRETO</v>
          </cell>
          <cell r="C11220" t="str">
            <v>UN</v>
          </cell>
          <cell r="D11220">
            <v>96.54</v>
          </cell>
        </row>
        <row r="11221">
          <cell r="A11221" t="str">
            <v>74022/32</v>
          </cell>
          <cell r="B11221" t="str">
            <v>ENSAIO DE RESISTENCIA A TRACAO NA FLEXAO DE CONCRETO</v>
          </cell>
          <cell r="C11221" t="str">
            <v>UN</v>
          </cell>
          <cell r="D11221">
            <v>107.28</v>
          </cell>
        </row>
        <row r="11222">
          <cell r="A11222" t="str">
            <v>74022/33</v>
          </cell>
          <cell r="B11222" t="str">
            <v>ENSAIO DE RESILIENCIA - SOLOS</v>
          </cell>
          <cell r="C11222" t="str">
            <v>UN</v>
          </cell>
          <cell r="D11222">
            <v>691.94</v>
          </cell>
        </row>
        <row r="11223">
          <cell r="A11223" t="str">
            <v>74022/34</v>
          </cell>
          <cell r="B11223" t="str">
            <v>ENSAIO DE RESILIENCIA - MISTURAS BETUMINOSAS</v>
          </cell>
          <cell r="C11223" t="str">
            <v>UN</v>
          </cell>
          <cell r="D11223">
            <v>144.82</v>
          </cell>
        </row>
        <row r="11224">
          <cell r="A11224" t="str">
            <v>74022/35</v>
          </cell>
          <cell r="B11224" t="str">
            <v>ENSAIO DE PERCENTAGEM DE BETUME - MISTURAS BETUMINOSAS</v>
          </cell>
          <cell r="C11224" t="str">
            <v>UN</v>
          </cell>
          <cell r="D11224">
            <v>80.459999999999994</v>
          </cell>
        </row>
        <row r="11225">
          <cell r="A11225" t="str">
            <v>74022/36</v>
          </cell>
          <cell r="B11225" t="str">
            <v>ENSAIO DE ADESIVIDADE - RESISTENCIA A AGUA - EMULSAO ASFALTICA</v>
          </cell>
          <cell r="C11225" t="str">
            <v>UN</v>
          </cell>
          <cell r="D11225">
            <v>64.36</v>
          </cell>
        </row>
        <row r="11226">
          <cell r="A11226" t="str">
            <v>74022/37</v>
          </cell>
          <cell r="B11226" t="str">
            <v>ENSAIO DE ADESIVIDADE A LIGANTE BETUMINOSO - AGREGADO GRAUDO</v>
          </cell>
          <cell r="C11226" t="str">
            <v>UN</v>
          </cell>
          <cell r="D11226">
            <v>53.64</v>
          </cell>
        </row>
        <row r="11227">
          <cell r="A11227" t="str">
            <v>74022/38</v>
          </cell>
          <cell r="B11227" t="str">
            <v>ENSAIO DE EXPANSIBILIDADE - SOLOS</v>
          </cell>
          <cell r="C11227" t="str">
            <v>UN</v>
          </cell>
          <cell r="D11227">
            <v>77.760000000000005</v>
          </cell>
        </row>
        <row r="11228">
          <cell r="A11228" t="str">
            <v>74022/39</v>
          </cell>
          <cell r="B11228" t="str">
            <v>PREPARACAO DE AMOSTRAS PARA ENSAIO DE CARACTERIZACAO - SOLOS</v>
          </cell>
          <cell r="C11228" t="str">
            <v>UN</v>
          </cell>
          <cell r="D11228">
            <v>59</v>
          </cell>
        </row>
        <row r="11229">
          <cell r="A11229" t="str">
            <v>74022/4</v>
          </cell>
          <cell r="B11229" t="str">
            <v>ENSAIO DE DETERMINACAO DA SEDIMENTACAO - EMULSAO ASFALTICA</v>
          </cell>
          <cell r="C11229" t="str">
            <v>UN</v>
          </cell>
          <cell r="D11229">
            <v>118</v>
          </cell>
        </row>
        <row r="11230">
          <cell r="A11230" t="str">
            <v>74022/40</v>
          </cell>
          <cell r="B11230" t="str">
            <v>ENSAIO MARSHALL - MISTURA BETUMINOSA A QUENTE</v>
          </cell>
          <cell r="C11230" t="str">
            <v>UN</v>
          </cell>
          <cell r="D11230">
            <v>187.74</v>
          </cell>
        </row>
        <row r="11231">
          <cell r="A11231" t="str">
            <v>74022/41</v>
          </cell>
          <cell r="B11231" t="str">
            <v>ENSAIO DE DETERMINACAO DO INDICE DE FORMA - AGREGADOS</v>
          </cell>
          <cell r="C11231" t="str">
            <v>UN</v>
          </cell>
          <cell r="D11231">
            <v>53.64</v>
          </cell>
        </row>
        <row r="11232">
          <cell r="A11232" t="str">
            <v>74022/42</v>
          </cell>
          <cell r="B11232" t="str">
            <v>ENSAIO DE EQUIVALENTE EM AREIA - SOLOS</v>
          </cell>
          <cell r="C11232" t="str">
            <v>UN</v>
          </cell>
          <cell r="D11232">
            <v>48.26</v>
          </cell>
        </row>
        <row r="11233">
          <cell r="A11233" t="str">
            <v>74022/43</v>
          </cell>
          <cell r="B11233" t="str">
            <v>ENSAIO DE MOLDAGEM E CURA DE SOLO CIMENTO</v>
          </cell>
          <cell r="C11233" t="str">
            <v>UN</v>
          </cell>
          <cell r="D11233">
            <v>53.64</v>
          </cell>
        </row>
        <row r="11234">
          <cell r="A11234" t="str">
            <v>74022/44</v>
          </cell>
          <cell r="B11234" t="str">
            <v>ENSAIO DE COMPRESSAO AXIAL DE SOLO CIMENTO</v>
          </cell>
          <cell r="C11234" t="str">
            <v>UN</v>
          </cell>
          <cell r="D11234">
            <v>42.9</v>
          </cell>
        </row>
        <row r="11235">
          <cell r="A11235" t="str">
            <v>74022/45</v>
          </cell>
          <cell r="B11235" t="str">
            <v>ENSAIO DE VISCOSIDADE CINEMATICA - ASFALTO</v>
          </cell>
          <cell r="C11235" t="str">
            <v>UN</v>
          </cell>
          <cell r="D11235">
            <v>107.28</v>
          </cell>
        </row>
        <row r="11236">
          <cell r="A11236" t="str">
            <v>74022/47</v>
          </cell>
          <cell r="B11236" t="str">
            <v>ENSAIO DE RESIDUO POR EVAPORACAO - EMULSAO ASFALTICA</v>
          </cell>
          <cell r="C11236" t="str">
            <v>UN</v>
          </cell>
          <cell r="D11236">
            <v>53.64</v>
          </cell>
        </row>
        <row r="11237">
          <cell r="A11237" t="str">
            <v>74022/48</v>
          </cell>
          <cell r="B11237" t="str">
            <v>ENSAIO DE CARGA DA PARTICULA - EMULSAO ASFALTICA</v>
          </cell>
          <cell r="C11237" t="str">
            <v>UN</v>
          </cell>
          <cell r="D11237">
            <v>40.22</v>
          </cell>
        </row>
        <row r="11238">
          <cell r="A11238" t="str">
            <v>74022/49</v>
          </cell>
          <cell r="B11238" t="str">
            <v>ENSAIO DE DESEMULSIBILIDADE - EMULSAO ASFALTICA</v>
          </cell>
          <cell r="C11238" t="str">
            <v>UN</v>
          </cell>
          <cell r="D11238">
            <v>107.28</v>
          </cell>
        </row>
        <row r="11239">
          <cell r="A11239" t="str">
            <v>74022/5</v>
          </cell>
          <cell r="B11239" t="str">
            <v>ENSAIO DE DETERMINACAO DO TEOR DE BETUME - CIMENTO ASFALTICO DE PETROLEO</v>
          </cell>
          <cell r="C11239" t="str">
            <v>UN</v>
          </cell>
          <cell r="D11239">
            <v>93.86</v>
          </cell>
        </row>
        <row r="11240">
          <cell r="A11240" t="str">
            <v>74022/50</v>
          </cell>
          <cell r="B11240" t="str">
            <v>ENSAIO DE DETERMINACAO DA TAXA DE ESPALHAMENTO DO AGREGADO</v>
          </cell>
          <cell r="C11240" t="str">
            <v>UN</v>
          </cell>
          <cell r="D11240">
            <v>26.82</v>
          </cell>
        </row>
        <row r="11241">
          <cell r="A11241" t="str">
            <v>74022/51</v>
          </cell>
          <cell r="B11241" t="str">
            <v>ENSAIO DE ADESIVIDADE A LIGANTE BETUMINOSO - AGREGADO</v>
          </cell>
          <cell r="C11241" t="str">
            <v>UN</v>
          </cell>
          <cell r="D11241">
            <v>59</v>
          </cell>
        </row>
        <row r="11242">
          <cell r="A11242" t="str">
            <v>74022/52</v>
          </cell>
          <cell r="B11242" t="str">
            <v>ENSAIO DE GRANULOMETRIA DO AGREGADO</v>
          </cell>
          <cell r="C11242" t="str">
            <v>UN</v>
          </cell>
          <cell r="D11242">
            <v>53.64</v>
          </cell>
        </row>
        <row r="11243">
          <cell r="A11243" t="str">
            <v>74022/53</v>
          </cell>
          <cell r="B11243" t="str">
            <v>ENSAIO DE CONTROLE DO GRAU DE COMPACTACAO DA MISTURA ASFALTICA</v>
          </cell>
          <cell r="C11243" t="str">
            <v>UN</v>
          </cell>
          <cell r="D11243">
            <v>48.26</v>
          </cell>
        </row>
        <row r="11244">
          <cell r="A11244" t="str">
            <v>74022/54</v>
          </cell>
          <cell r="B11244" t="str">
            <v>ENSAIO DE GRANULOMETRIA DO FILLER</v>
          </cell>
          <cell r="C11244" t="str">
            <v>UN</v>
          </cell>
          <cell r="D11244">
            <v>48.26</v>
          </cell>
        </row>
        <row r="11245">
          <cell r="A11245" t="str">
            <v>74022/55</v>
          </cell>
          <cell r="B11245" t="str">
            <v>ENSAIO DE TRACAO POR COMPRESSAO DIAMETRAL - MISTURAS BETUMINOSAS</v>
          </cell>
          <cell r="C11245" t="str">
            <v>UN</v>
          </cell>
          <cell r="D11245">
            <v>134.1</v>
          </cell>
        </row>
        <row r="11246">
          <cell r="A11246" t="str">
            <v>74022/56</v>
          </cell>
          <cell r="B11246" t="str">
            <v>ENSAIO DE DENSIDADE DO MATERIAL BETUMINOSO</v>
          </cell>
          <cell r="C11246" t="str">
            <v>UN</v>
          </cell>
          <cell r="D11246">
            <v>39.53</v>
          </cell>
        </row>
        <row r="11247">
          <cell r="A11247" t="str">
            <v>74022/57</v>
          </cell>
          <cell r="B11247" t="str">
            <v>ENSAIO DE CONSISTENCIA DO CONCRETO CCR - INDICE VEBE</v>
          </cell>
          <cell r="C11247" t="str">
            <v>UN</v>
          </cell>
          <cell r="D11247">
            <v>39.53</v>
          </cell>
        </row>
        <row r="11248">
          <cell r="A11248" t="str">
            <v>74022/58</v>
          </cell>
          <cell r="B11248" t="str">
            <v>ENSAIO DE ABATIMENTO DO TRONCO DE CONE</v>
          </cell>
          <cell r="C11248" t="str">
            <v>UN</v>
          </cell>
          <cell r="D11248">
            <v>39.53</v>
          </cell>
        </row>
        <row r="11249">
          <cell r="A11249" t="str">
            <v>74022/6</v>
          </cell>
          <cell r="B11249" t="str">
            <v>ENSAIO DE GRANULOMETRIA POR PENEIRAMENTO - SOLOS</v>
          </cell>
          <cell r="C11249" t="str">
            <v>UN</v>
          </cell>
          <cell r="D11249">
            <v>85.82</v>
          </cell>
        </row>
        <row r="11250">
          <cell r="A11250" t="str">
            <v>74022/7</v>
          </cell>
          <cell r="B11250" t="str">
            <v>ENSAIO DE GRANULOMETRIA POR PENEIRAMENTO E SEDIMENTACAO - SOLOS</v>
          </cell>
          <cell r="C11250" t="str">
            <v>UN</v>
          </cell>
          <cell r="D11250">
            <v>101.9</v>
          </cell>
        </row>
        <row r="11251">
          <cell r="A11251" t="str">
            <v>74022/8</v>
          </cell>
          <cell r="B11251" t="str">
            <v>ENSAIO DE LIMITE DE LIQUIDEZ - SOLOS</v>
          </cell>
          <cell r="C11251" t="str">
            <v>UN</v>
          </cell>
          <cell r="D11251">
            <v>53.64</v>
          </cell>
        </row>
        <row r="11252">
          <cell r="A11252" t="str">
            <v>74022/9</v>
          </cell>
          <cell r="B11252" t="str">
            <v>ENSAIO DE LIMITE DE PLASTICIDADE - SOLOS</v>
          </cell>
          <cell r="C11252" t="str">
            <v>UN</v>
          </cell>
          <cell r="D11252">
            <v>48.26</v>
          </cell>
        </row>
        <row r="11253">
          <cell r="A11253" t="str">
            <v>74025/1</v>
          </cell>
          <cell r="B11253" t="str">
            <v>IMPERMEABILIZACAO DE SUPERFICIE COM MASTIQUE BETUMINOSO A FRIO, POR METRO.</v>
          </cell>
          <cell r="C11253" t="str">
            <v>M</v>
          </cell>
          <cell r="D11253">
            <v>43.85</v>
          </cell>
        </row>
        <row r="11254">
          <cell r="A11254" t="str">
            <v>74033/1</v>
          </cell>
          <cell r="B11254" t="str">
            <v>IMPERMEABILIZACAO DE SUPERFICIE COM GEOMEMBRANA (MANTA TERMOPLASTICA LISA) TIPO PEAD, E=2MM.</v>
          </cell>
          <cell r="C11254" t="str">
            <v>M2</v>
          </cell>
          <cell r="D11254">
            <v>39.479999999999997</v>
          </cell>
        </row>
        <row r="11255">
          <cell r="A11255" t="str">
            <v>74034/1</v>
          </cell>
          <cell r="B11255" t="str">
            <v>ESPALHAMENTO DE MATERIAL DE 1A CATEGORIA COM TRATOR DE ESTEIRA COM 153HP</v>
          </cell>
          <cell r="C11255" t="str">
            <v>M3</v>
          </cell>
          <cell r="D11255">
            <v>1.52</v>
          </cell>
        </row>
        <row r="11256">
          <cell r="A11256" t="str">
            <v>74038/1</v>
          </cell>
          <cell r="B11256" t="str">
            <v>PORTAO COM MOUROES DE MADEIRA ROLICA, DIAMETRO 11CM, COM 5 FIOS DE ARAME FARPADO Nº 14 CLASSE 250, SEM DOBRADICAS</v>
          </cell>
          <cell r="C11256" t="str">
            <v>M</v>
          </cell>
          <cell r="D11256">
            <v>25.65</v>
          </cell>
        </row>
        <row r="11257">
          <cell r="A11257" t="str">
            <v>74039/1</v>
          </cell>
          <cell r="B11257" t="str">
            <v>CERCA COM MOUROES DE MADEIRA ROLICA, DIAMETRO 11CM, ESPACAMENTO DE 2M, ALTURA LIVRE DE 1M, CRAVADOS 0,5M, COM 5 FIOS DE ARAME FARPADO Nº 14 CLASSE 250</v>
          </cell>
          <cell r="C11257" t="str">
            <v>M</v>
          </cell>
          <cell r="D11257">
            <v>25.65</v>
          </cell>
        </row>
        <row r="11258">
          <cell r="A11258" t="str">
            <v>74041/1</v>
          </cell>
          <cell r="B11258" t="str">
            <v>LUMINARIA GLOBO VIDRO LEITOSO/PLAFONIER/BOCAL/LAMPADA FLUORESCENTE 20W</v>
          </cell>
          <cell r="C11258" t="str">
            <v>UN</v>
          </cell>
          <cell r="D11258">
            <v>51.86</v>
          </cell>
        </row>
        <row r="11259">
          <cell r="A11259" t="str">
            <v>74041/2</v>
          </cell>
          <cell r="B11259" t="str">
            <v>LUMINARIA GLOBO VIDRO LEITOSO/PLAFONIER/BOCAL/LAMPADA FLUORESCENTE 40W</v>
          </cell>
          <cell r="C11259" t="str">
            <v>UN</v>
          </cell>
          <cell r="D11259">
            <v>51.86</v>
          </cell>
        </row>
        <row r="11260">
          <cell r="A11260" t="str">
            <v>74045/2</v>
          </cell>
          <cell r="B11260" t="str">
            <v>CUMEEIRA TIPO SHED PARA TELHA DE FIBROCIMENTO ONDULADA, INCLUSO JUNTAS DE VEDACAO E ACESSORIOS DE FIXACAO</v>
          </cell>
          <cell r="C11260" t="str">
            <v>M</v>
          </cell>
          <cell r="D11260">
            <v>41.82</v>
          </cell>
        </row>
        <row r="11261">
          <cell r="A11261" t="str">
            <v>74046/2</v>
          </cell>
          <cell r="B11261" t="str">
            <v>TARJETA TIPO LIVRE/OCUPADO PARA PORTA DE BANHEIRO</v>
          </cell>
          <cell r="C11261" t="str">
            <v>UN</v>
          </cell>
          <cell r="D11261">
            <v>32.229999999999997</v>
          </cell>
        </row>
        <row r="11262">
          <cell r="A11262" t="str">
            <v>74047/2</v>
          </cell>
          <cell r="B11262" t="str">
            <v>DOBRADICA EM ACO/FERRO, 3" X 21/2", E=1,9 A 2 MM, SEM ANEL, CROMADO OU ZINCADO, TAMPA BOLA, COM PARAFUSOS</v>
          </cell>
          <cell r="C11262" t="str">
            <v>UN</v>
          </cell>
          <cell r="D11262">
            <v>17.079999999999998</v>
          </cell>
        </row>
        <row r="11263">
          <cell r="A11263" t="str">
            <v>74051/1</v>
          </cell>
          <cell r="B11263" t="str">
            <v>CAIXA DE GORDURA DUPLA EM CONCRETO PRE-MOLDADO DN 60MM COM TAMPA - FORNECIMENTO E INSTALACAO</v>
          </cell>
          <cell r="C11263" t="str">
            <v>UN</v>
          </cell>
          <cell r="D11263">
            <v>210.83</v>
          </cell>
        </row>
        <row r="11264">
          <cell r="A11264" t="str">
            <v>74051/2</v>
          </cell>
          <cell r="B11264" t="str">
            <v>CAIXA DE GORDURA SIMPLES EM CONCRETO PRE-MOLDADO DN 40MM COM TAMPA - FORNECIMENTO E INSTALACAO</v>
          </cell>
          <cell r="C11264" t="str">
            <v>UN</v>
          </cell>
          <cell r="D11264">
            <v>132.25</v>
          </cell>
        </row>
        <row r="11265">
          <cell r="A11265" t="str">
            <v>74052/5</v>
          </cell>
          <cell r="B11265" t="str">
            <v>QUADRO DE MEDICAO GERAL EM CHAPA METALICA PARA EDIFICIOS COM 16 APTOS, INCLUSIVE DISJUNTORES E ATERRAMENTO</v>
          </cell>
          <cell r="C11265" t="str">
            <v>UN</v>
          </cell>
          <cell r="D11265">
            <v>1219.8900000000001</v>
          </cell>
        </row>
        <row r="11266">
          <cell r="A11266" t="str">
            <v>74064/1</v>
          </cell>
          <cell r="B11266" t="str">
            <v>FUNDO ANTICORROSIVO A BASE DE OXIDO DE FERRO (ZARCAO), DUAS DEMAOS</v>
          </cell>
          <cell r="C11266" t="str">
            <v>M2</v>
          </cell>
          <cell r="D11266">
            <v>15.72</v>
          </cell>
        </row>
        <row r="11267">
          <cell r="A11267" t="str">
            <v>74064/2</v>
          </cell>
          <cell r="B11267" t="str">
            <v>FUNDO ANTICORROSIVO A BASE DE OXIDO DE FERRO (ZARCAO), UMA DEMAO</v>
          </cell>
          <cell r="C11267" t="str">
            <v>M2</v>
          </cell>
          <cell r="D11267">
            <v>10.29</v>
          </cell>
        </row>
        <row r="11268">
          <cell r="A11268" t="str">
            <v>74065/1</v>
          </cell>
          <cell r="B11268" t="str">
            <v>PINTURA ESMALTE FOSCO PARA MADEIRA, DUAS DEMAOS, SOBRE FUNDO NIVELADOR BRANCO</v>
          </cell>
          <cell r="C11268" t="str">
            <v>M2</v>
          </cell>
          <cell r="D11268">
            <v>19.25</v>
          </cell>
        </row>
        <row r="11269">
          <cell r="A11269" t="str">
            <v>74065/2</v>
          </cell>
          <cell r="B11269" t="str">
            <v>PINTURA ESMALTE ACETINADO PARA MADEIRA, DUAS DEMAOS, SOBRE FUNDO NIVELADOR BRANCO</v>
          </cell>
          <cell r="C11269" t="str">
            <v>M2</v>
          </cell>
          <cell r="D11269">
            <v>18.95</v>
          </cell>
        </row>
        <row r="11270">
          <cell r="A11270" t="str">
            <v>74065/3</v>
          </cell>
          <cell r="B11270" t="str">
            <v>PINTURA ESMALTE BRILHANTE PARA MADEIRA, DUAS DEMAOS, SOBRE FUNDO NIVELADOR BRANCO</v>
          </cell>
          <cell r="C11270" t="str">
            <v>M2</v>
          </cell>
          <cell r="D11270">
            <v>18.86</v>
          </cell>
        </row>
        <row r="11271">
          <cell r="A11271" t="str">
            <v>74066/2</v>
          </cell>
          <cell r="B11271" t="str">
            <v>IMPERMEABILIZACAO DE SUPERFICIE, COM IMPERMEABILIZANTE FLEXIVEL A BASE ACRILICA.</v>
          </cell>
          <cell r="C11271" t="str">
            <v>M2</v>
          </cell>
          <cell r="D11271">
            <v>74.31</v>
          </cell>
        </row>
        <row r="11272">
          <cell r="A11272" t="str">
            <v>74072/1</v>
          </cell>
          <cell r="B11272" t="str">
            <v>CORRIMAO EM TUBO ACO GALVANIZADO 3/4" COM BRACADEIRA</v>
          </cell>
          <cell r="C11272" t="str">
            <v>M</v>
          </cell>
          <cell r="D11272">
            <v>62.36</v>
          </cell>
        </row>
        <row r="11273">
          <cell r="A11273" t="str">
            <v>74072/2</v>
          </cell>
          <cell r="B11273" t="str">
            <v>CORRIMAO EM TUBO ACO GALVANIZADO 2 1/2" COM BRACADEIRA</v>
          </cell>
          <cell r="C11273" t="str">
            <v>M</v>
          </cell>
          <cell r="D11273">
            <v>99.01</v>
          </cell>
        </row>
        <row r="11274">
          <cell r="A11274" t="str">
            <v>74072/3</v>
          </cell>
          <cell r="B11274" t="str">
            <v>CORRIMAO EM TUBO ACO GALVANIZADO 1 1/4" COM BRACADEIRA</v>
          </cell>
          <cell r="C11274" t="str">
            <v>M</v>
          </cell>
          <cell r="D11274">
            <v>73.2</v>
          </cell>
        </row>
        <row r="11275">
          <cell r="A11275" t="str">
            <v>74073/1</v>
          </cell>
          <cell r="B11275" t="str">
            <v>ALCAPAO EM FERRO 60X60CM, INCLUSO FERRAGENS</v>
          </cell>
          <cell r="C11275" t="str">
            <v>UN</v>
          </cell>
          <cell r="D11275">
            <v>73.069999999999993</v>
          </cell>
        </row>
        <row r="11276">
          <cell r="A11276" t="str">
            <v>74073/2</v>
          </cell>
          <cell r="B11276" t="str">
            <v>ALCAPAO EM FERRO 70X70CM, INCLUSO FERRAGENS</v>
          </cell>
          <cell r="C11276" t="str">
            <v>UN</v>
          </cell>
          <cell r="D11276">
            <v>84.97</v>
          </cell>
        </row>
        <row r="11277">
          <cell r="A11277" t="str">
            <v>74077/2</v>
          </cell>
          <cell r="B11277" t="str">
            <v>LOCACAO CONVENCIONAL DE OBRA, ATRAVÉS DE GABARITO DE TABUAS CORRIDAS PONTALETADAS, COM REAPROVEITAMENTO DE 10 VEZES.</v>
          </cell>
          <cell r="C11277" t="str">
            <v>M2</v>
          </cell>
          <cell r="D11277">
            <v>3.62</v>
          </cell>
        </row>
        <row r="11278">
          <cell r="A11278" t="str">
            <v>74077/3</v>
          </cell>
          <cell r="B11278" t="str">
            <v>LOCACAO CONVENCIONAL DE OBRA, ATRAVÉS DE GABARITO DE TABUAS CORRIDAS PONTALETADAS, COM REAPROVEITAMENTO DE 3 VEZES.</v>
          </cell>
          <cell r="C11278" t="str">
            <v>M2</v>
          </cell>
          <cell r="D11278">
            <v>4.3</v>
          </cell>
        </row>
        <row r="11279">
          <cell r="A11279" t="str">
            <v>74078/1</v>
          </cell>
          <cell r="B11279" t="str">
            <v>AGULHAMENTO FUNDO DE VALAS C/MACO 30KG PEDRA-DE-MAO H=10CM</v>
          </cell>
          <cell r="C11279" t="str">
            <v>M2</v>
          </cell>
          <cell r="D11279">
            <v>26.26</v>
          </cell>
        </row>
        <row r="11280">
          <cell r="A11280" t="str">
            <v>74079/1</v>
          </cell>
          <cell r="B11280" t="str">
            <v>PISO CIMENTADO TRACO 1:4 (CIMENTO E AREIA) COM ACABAMENTO LISO  ESPESSURA 2,0CM COM JUNTAS PLASTICAS DE DILATACAO E PREPARO MANUAL DA ARGAMASSA</v>
          </cell>
          <cell r="C11280" t="str">
            <v>M2</v>
          </cell>
          <cell r="D11280">
            <v>50.83</v>
          </cell>
        </row>
        <row r="11281">
          <cell r="A11281" t="str">
            <v>74082/1</v>
          </cell>
          <cell r="B11281" t="str">
            <v>REFLETOR REDONDO EM ALUMINIO COM SUPORTE E ALCA REGULAVEL PARA FIXACAO, COM LAMPADA VAPOR DE MERCURIO 250W</v>
          </cell>
          <cell r="C11281" t="str">
            <v>UN</v>
          </cell>
          <cell r="D11281">
            <v>181.27</v>
          </cell>
        </row>
        <row r="11282">
          <cell r="A11282" t="str">
            <v>74084/1</v>
          </cell>
          <cell r="B11282" t="str">
            <v>PORTA CADEADO ZINCADO OXIDADO PRETO COM CADEADO DE ACO INOX, LARGURA DE *50* MM</v>
          </cell>
          <cell r="C11282" t="str">
            <v>UN</v>
          </cell>
          <cell r="D11282">
            <v>142.86000000000001</v>
          </cell>
        </row>
        <row r="11283">
          <cell r="A11283" t="str">
            <v>74086/1</v>
          </cell>
          <cell r="B11283" t="str">
            <v>LIMPEZA LOUCAS E METAIS</v>
          </cell>
          <cell r="C11283" t="str">
            <v>UN</v>
          </cell>
          <cell r="D11283">
            <v>22.48</v>
          </cell>
        </row>
        <row r="11284">
          <cell r="A11284" t="str">
            <v>74091/1</v>
          </cell>
          <cell r="B11284" t="str">
            <v>VALVULA RETENCAO VERTICAL BRONZE (PN-16) 2.1/2" 200PSI - EXTREMIDADES COM ROSCA - FORNECIMENTO E INSTALACAO</v>
          </cell>
          <cell r="C11284" t="str">
            <v>UN</v>
          </cell>
          <cell r="D11284">
            <v>192.15</v>
          </cell>
        </row>
        <row r="11285">
          <cell r="A11285" t="str">
            <v>74093/1</v>
          </cell>
          <cell r="B11285" t="str">
            <v>VALVULA PE COM CRIVO BRONZE 1.1/4" - FORNECIMENTO E INSTALACAO</v>
          </cell>
          <cell r="C11285" t="str">
            <v>UN</v>
          </cell>
          <cell r="D11285">
            <v>83.07</v>
          </cell>
        </row>
        <row r="11286">
          <cell r="A11286" t="str">
            <v>74094/1</v>
          </cell>
          <cell r="B11286" t="str">
            <v>LUMINARIA TIPO SPOT PARA 1 LAMPADA INCANDESCENTE/FLUORESCENTE COMPACTA</v>
          </cell>
          <cell r="C11286" t="str">
            <v>UN</v>
          </cell>
          <cell r="D11286">
            <v>53.14</v>
          </cell>
        </row>
        <row r="11287">
          <cell r="A11287" t="str">
            <v>74100/1</v>
          </cell>
          <cell r="B11287" t="str">
            <v>PORTAO DE FERRO COM VARA 1/2", COM REQUADRO</v>
          </cell>
          <cell r="C11287" t="str">
            <v>M2</v>
          </cell>
          <cell r="D11287">
            <v>378.95</v>
          </cell>
        </row>
        <row r="11288">
          <cell r="A11288" t="str">
            <v>74104/1</v>
          </cell>
          <cell r="B11288" t="str">
            <v>CAIXA DE INSPEÇÃO EM ALVENARIA DE TIJOLO MACIÇO 60X60X60CM, REVESTIDA INTERNAMENTO COM BARRA LISA (CIMENTO E AREIA, TRAÇO 1:4) E=2,0CM, COM TAMPA PRÉ-MOLDADA DE CONCRETO E FUNDO DE CONCRETO 15MPA TIPO C - ESCAVAÇÃO E CONFECÇÃO</v>
          </cell>
          <cell r="C11288" t="str">
            <v>UN</v>
          </cell>
          <cell r="D11288">
            <v>132.9</v>
          </cell>
        </row>
        <row r="11289">
          <cell r="A11289" t="str">
            <v>74106/1</v>
          </cell>
          <cell r="B11289" t="str">
            <v>IMPERMEABILIZACAO DE ESTRUTURAS ENTERRADAS, COM TINTA ASFALTICA, DUAS DEMAOS.</v>
          </cell>
          <cell r="C11289" t="str">
            <v>M2</v>
          </cell>
          <cell r="D11289">
            <v>8.2899999999999991</v>
          </cell>
        </row>
        <row r="11290">
          <cell r="A11290" t="str">
            <v>74111/1</v>
          </cell>
          <cell r="B11290" t="str">
            <v>SOLEIRA / TABEIRA EM MARMORE BRANCO COMUM, POLIDO, LARGURA 5 CM, ESPESSURA 2 CM, ASSENTADA COM ARGAMASSA COLANTE</v>
          </cell>
          <cell r="C11290" t="str">
            <v>M</v>
          </cell>
          <cell r="D11290">
            <v>22.94</v>
          </cell>
        </row>
        <row r="11291">
          <cell r="A11291" t="str">
            <v>74118/1</v>
          </cell>
          <cell r="B11291" t="str">
            <v>PLANTIO DE CERCA VIVA COM ARBUSTOS DE ALTURA 50 A 100CM, COM 4UN/M</v>
          </cell>
          <cell r="C11291" t="str">
            <v>M</v>
          </cell>
          <cell r="D11291">
            <v>309.18</v>
          </cell>
        </row>
        <row r="11292">
          <cell r="A11292" t="str">
            <v>74121/1</v>
          </cell>
          <cell r="B11292" t="str">
            <v>JUNTA DE DILATACAO PARA IMPERMEABILIZACAO, COM SELANTE ELASTICO MONOCOMPONENTE A BASE DE POLIURETANO, DIMENSOES 1X1CM.</v>
          </cell>
          <cell r="C11292" t="str">
            <v>M</v>
          </cell>
          <cell r="D11292">
            <v>18.77</v>
          </cell>
        </row>
        <row r="11293">
          <cell r="A11293" t="str">
            <v>74124/1</v>
          </cell>
          <cell r="B11293" t="str">
            <v>POCO VISITA AG PLUV:CONC ARM 1X1X1,40M COLETOR D=40 A 50CM PAREDE E=15CM BASE CONC FCK=10MPA REVEST C/ARG CIM/AREIA 1:4 INCL FORN TODOS MATERIAIS</v>
          </cell>
          <cell r="C11293" t="str">
            <v>UN</v>
          </cell>
          <cell r="D11293">
            <v>1812.27</v>
          </cell>
        </row>
        <row r="11294">
          <cell r="A11294" t="str">
            <v>74124/2</v>
          </cell>
          <cell r="B11294" t="str">
            <v>POCO VISITA AG PLUV:CONC ARM 1,10X1,10X1,40M COLETOR D=60CM PAREDE E=15CM BASE CONC FCK=10MPA REVEST C/ARG CIM/AREIA 1:4 INCL FORN TODOS MATERIAIS</v>
          </cell>
          <cell r="C11294" t="str">
            <v>UN</v>
          </cell>
          <cell r="D11294">
            <v>2080.92</v>
          </cell>
        </row>
        <row r="11295">
          <cell r="A11295" t="str">
            <v>74124/3</v>
          </cell>
          <cell r="B11295" t="str">
            <v>POCO VISITA AG PLUV:CONC ARM 1,20X1,20X1,40M COLETOR D=70CM PAREDE E=15CM BASE CONC FCK=10MPA REVEST C/ARG CIM/AREIA 1:4 INCL FORN TODOS MATERIAIS</v>
          </cell>
          <cell r="C11295" t="str">
            <v>UN</v>
          </cell>
          <cell r="D11295">
            <v>2249.2399999999998</v>
          </cell>
        </row>
        <row r="11296">
          <cell r="A11296" t="str">
            <v>74124/4</v>
          </cell>
          <cell r="B11296" t="str">
            <v>POCO VISITA AG PLUV:CONC ARM 1,30X1,30X1,40M COLETOR D=80CM PAREDE E=15CM BASE CONC FCK=10MPA REVEST C/ARG CIM/AREIA 1:4 INCL FORN TODOS MATERIAIS</v>
          </cell>
          <cell r="C11296" t="str">
            <v>UN</v>
          </cell>
          <cell r="D11296">
            <v>2568.12</v>
          </cell>
        </row>
        <row r="11297">
          <cell r="A11297" t="str">
            <v>74124/5</v>
          </cell>
          <cell r="B11297" t="str">
            <v>POCO VISITA CONCRETO ARMADO P/AG PLUV 1,40X1,40X1,50M COLETOR D=90CM  PAREDE E=15CM BASE CONCRETO FCK=10MPA REVESTIDO C/ARG CIM/AREIA 1:4 INCL FORN TODOS MATERIAIS</v>
          </cell>
          <cell r="C11297" t="str">
            <v>UN</v>
          </cell>
          <cell r="D11297">
            <v>2980.76</v>
          </cell>
        </row>
        <row r="11298">
          <cell r="A11298" t="str">
            <v>74124/6</v>
          </cell>
          <cell r="B11298" t="str">
            <v>POCO VISITA AG PLUV:CONC ARM 1,50X1,50X1,60M COLETOR D=1M PA REDE E=15CM BASE CONC FCK=10MPA REVEST C/ARG CIM/AREIA 1:4 INCL FORN TODOS MATERIAIS</v>
          </cell>
          <cell r="C11298" t="str">
            <v>UN</v>
          </cell>
          <cell r="D11298">
            <v>3325.14</v>
          </cell>
        </row>
        <row r="11299">
          <cell r="A11299" t="str">
            <v>74124/7</v>
          </cell>
          <cell r="B11299" t="str">
            <v>POCO VISITA AG PLUV:CONC ARM 1,60X1,60X1,70M COLETOR D=1,10M PAREDE E=15CM BASE CONC FCK=10MPA REVEST C/ARG CIM/AREIA 1:4 INCL FORN TODOS MATERIAIS</v>
          </cell>
          <cell r="C11299" t="str">
            <v>UN</v>
          </cell>
          <cell r="D11299">
            <v>3621.47</v>
          </cell>
        </row>
        <row r="11300">
          <cell r="A11300" t="str">
            <v>74124/8</v>
          </cell>
          <cell r="B11300" t="str">
            <v>POCO VISITA AG PLUV:CONC ARM 1,70X1,70X1,80M COLETOR D=1,20M          PAREDE E=15CM BASE CONC FCK=10MPA REVEST C/ARG CIM/AREIA 1:4          DEGRAUS FF INCL FORN TODOS MATERIAIS</v>
          </cell>
          <cell r="C11300" t="str">
            <v>UN</v>
          </cell>
          <cell r="D11300">
            <v>3878.79</v>
          </cell>
        </row>
        <row r="11301">
          <cell r="A11301" t="str">
            <v>74125/1</v>
          </cell>
          <cell r="B11301" t="str">
            <v>ESPELHO CRISTAL ESPESSURA 4MM, COM MOLDURA DE MADEIRA</v>
          </cell>
          <cell r="C11301" t="str">
            <v>M2</v>
          </cell>
          <cell r="D11301">
            <v>385.46</v>
          </cell>
        </row>
        <row r="11302">
          <cell r="A11302" t="str">
            <v>74125/2</v>
          </cell>
          <cell r="B11302" t="str">
            <v>ESPELHO CRISTAL ESPESSURA 4MM, COM MOLDURA EM ALUMINIO E COMPENSADO 6MM PLASTIFICADO COLADO</v>
          </cell>
          <cell r="C11302" t="str">
            <v>M2</v>
          </cell>
          <cell r="D11302">
            <v>437.45</v>
          </cell>
        </row>
        <row r="11303">
          <cell r="A11303" t="str">
            <v>74130/1</v>
          </cell>
          <cell r="B11303" t="str">
            <v>DISJUNTOR TERMOMAGNETICO MONOPOLAR PADRAO NEMA (AMERICANO) 10 A 30A 240V, FORNECIMENTO E INSTALACAO</v>
          </cell>
          <cell r="C11303" t="str">
            <v>UN</v>
          </cell>
          <cell r="D11303">
            <v>10.46</v>
          </cell>
        </row>
        <row r="11304">
          <cell r="A11304" t="str">
            <v>74130/10</v>
          </cell>
          <cell r="B11304" t="str">
            <v>DISJUNTOR TERMOMAGNETICO TRIPOLAR EM CAIXA MOLDADA 175 A 225A 240V, FORNECIMENTO E INSTALACAO</v>
          </cell>
          <cell r="C11304" t="str">
            <v>UN</v>
          </cell>
          <cell r="D11304">
            <v>400.09</v>
          </cell>
        </row>
        <row r="11305">
          <cell r="A11305" t="str">
            <v>74130/2</v>
          </cell>
          <cell r="B11305" t="str">
            <v>DISJUNTOR TERMOMAGNETICO MONOPOLAR PADRAO NEMA (AMERICANO) 35 A 50A 240V, FORNECIMENTO E INSTALACAO</v>
          </cell>
          <cell r="C11305" t="str">
            <v>UN</v>
          </cell>
          <cell r="D11305">
            <v>16.03</v>
          </cell>
        </row>
        <row r="11306">
          <cell r="A11306" t="str">
            <v>74130/3</v>
          </cell>
          <cell r="B11306" t="str">
            <v>DISJUNTOR TERMOMAGNETICO BIPOLAR PADRAO NEMA (AMERICANO) 10 A 50A 240V, FORNECIMENTO E INSTALACAO</v>
          </cell>
          <cell r="C11306" t="str">
            <v>UN</v>
          </cell>
          <cell r="D11306">
            <v>46.93</v>
          </cell>
        </row>
        <row r="11307">
          <cell r="A11307" t="str">
            <v>74130/4</v>
          </cell>
          <cell r="B11307" t="str">
            <v>DISJUNTOR TERMOMAGNETICO TRIPOLAR PADRAO NEMA (AMERICANO) 10 A 50A 240V, FORNECIMENTO E INSTALACAO</v>
          </cell>
          <cell r="C11307" t="str">
            <v>UN</v>
          </cell>
          <cell r="D11307">
            <v>68.19</v>
          </cell>
        </row>
        <row r="11308">
          <cell r="A11308" t="str">
            <v>74130/5</v>
          </cell>
          <cell r="B11308" t="str">
            <v>DISJUNTOR TERMOMAGNETICO TRIPOLAR PADRAO NEMA (AMERICANO) 60 A 100A 240V, FORNECIMENTO E INSTALACAO</v>
          </cell>
          <cell r="C11308" t="str">
            <v>UN</v>
          </cell>
          <cell r="D11308">
            <v>90.75</v>
          </cell>
        </row>
        <row r="11309">
          <cell r="A11309" t="str">
            <v>74130/6</v>
          </cell>
          <cell r="B11309" t="str">
            <v>DISJUNTOR TERMOMAGNETICO TRIPOLAR PADRAO NEMA (AMERICANO) 125 A 150A 240V, FORNECIMENTO E INSTALACAO</v>
          </cell>
          <cell r="C11309" t="str">
            <v>UN</v>
          </cell>
          <cell r="D11309">
            <v>256.14</v>
          </cell>
        </row>
        <row r="11310">
          <cell r="A11310" t="str">
            <v>74130/7</v>
          </cell>
          <cell r="B11310" t="str">
            <v>DISJUNTOR TERMOMAGNETICO TRIPOLAR EM CAIXA MOLDADA 250A 600V, FORNECIMENTO E INSTALACAO</v>
          </cell>
          <cell r="C11310" t="str">
            <v>UN</v>
          </cell>
          <cell r="D11310">
            <v>661.24</v>
          </cell>
        </row>
        <row r="11311">
          <cell r="A11311" t="str">
            <v>74130/8</v>
          </cell>
          <cell r="B11311" t="str">
            <v>DISJUNTOR TERMOMAGNETICO TRIPOLAR EM CAIXA MOLDADA 300 A 400A 600V, FORNECIMENTO E INSTALACAO</v>
          </cell>
          <cell r="C11311" t="str">
            <v>UN</v>
          </cell>
          <cell r="D11311">
            <v>903.44</v>
          </cell>
        </row>
        <row r="11312">
          <cell r="A11312" t="str">
            <v>74130/9</v>
          </cell>
          <cell r="B11312" t="str">
            <v>DISJUNTOR TERMOMAGNETICO TRIPOLAR EM CAIXA MOLDADA 500 A 600A 600V, FORNECIMENTO E INSTALACAO</v>
          </cell>
          <cell r="C11312" t="str">
            <v>UN</v>
          </cell>
          <cell r="D11312">
            <v>1479.54</v>
          </cell>
        </row>
        <row r="11313">
          <cell r="A11313" t="str">
            <v>74131/1</v>
          </cell>
          <cell r="B11313" t="str">
            <v>QUADRO DE DISTRIBUICAO DE ENERGIA DE EMBUTIR, EM CHAPA METALICA, PARA 3 DISJUNTORES TERMOMAGNETICOS MONOPOLARES SEM BARRAMENTO FORNECIMENTO E INSTALACAO</v>
          </cell>
          <cell r="C11313" t="str">
            <v>UN</v>
          </cell>
          <cell r="D11313">
            <v>58.7</v>
          </cell>
        </row>
        <row r="11314">
          <cell r="A11314" t="str">
            <v>74131/4</v>
          </cell>
          <cell r="B11314" t="str">
            <v>QUADRO DE DISTRIBUICAO DE ENERGIA DE EMBUTIR, EM CHAPA METALICA, PARA 18 DISJUNTORES TERMOMAGNETICOS MONOPOLARES, COM BARRAMENTO TRIFASICO E NEUTRO, FORNECIMENTO E INSTALACAO</v>
          </cell>
          <cell r="C11314" t="str">
            <v>UN</v>
          </cell>
          <cell r="D11314">
            <v>413.87</v>
          </cell>
        </row>
        <row r="11315">
          <cell r="A11315" t="str">
            <v>74131/5</v>
          </cell>
          <cell r="B11315" t="str">
            <v>QUADRO DE DISTRIBUICAO DE ENERGIA DE EMBUTIR, EM CHAPA METALICA, PARA 24 DISJUNTORES TERMOMAGNETICOS MONOPOLARES, COM BARRAMENTO TRIFASICO E NEUTRO, FORNECIMENTO E INSTALACAO</v>
          </cell>
          <cell r="C11315" t="str">
            <v>UN</v>
          </cell>
          <cell r="D11315">
            <v>479.56</v>
          </cell>
        </row>
        <row r="11316">
          <cell r="A11316" t="str">
            <v>74131/6</v>
          </cell>
          <cell r="B11316" t="str">
            <v>QUADRO DE DISTRIBUICAO DE ENERGIA DE EMBUTIR, EM CHAPA METALICA, PARA 32 DISJUNTORES TERMOMAGNETICOS MONOPOLARES, COM BARRAMENTO TRIFASICO E NEUTRO, FORNECIMENTO E INSTALACAO</v>
          </cell>
          <cell r="C11316" t="str">
            <v>UN</v>
          </cell>
          <cell r="D11316">
            <v>949.44</v>
          </cell>
        </row>
        <row r="11317">
          <cell r="A11317" t="str">
            <v>74131/7</v>
          </cell>
          <cell r="B11317" t="str">
            <v>QUADRO DE DISTRIBUICAO DE ENERGIA DE EMBUTIR, EM CHAPA METALICA, PARA 40 DISJUNTORES TERMOMAGNETICOS MONOPOLARES, COM BARRAMENTO TRIFASICO E NEUTRO, FORNECIMENTO E INSTALACAO</v>
          </cell>
          <cell r="C11317" t="str">
            <v>UN</v>
          </cell>
          <cell r="D11317">
            <v>781.27</v>
          </cell>
        </row>
        <row r="11318">
          <cell r="A11318" t="str">
            <v>74131/8</v>
          </cell>
          <cell r="B11318" t="str">
            <v>QUADRO DE DISTRIBUICAO DE ENERGIA DE EMBUTIR, EM CHAPA METALICA, PARA 50 DISJUNTORES TERMOMAGNETICOS MONOPOLARES, COM BARRAMENTO TRIFASICO E NEUTRO, FORNECIMENTO E INSTALACAO</v>
          </cell>
          <cell r="C11318" t="str">
            <v>UN</v>
          </cell>
          <cell r="D11318">
            <v>1158.73</v>
          </cell>
        </row>
        <row r="11319">
          <cell r="A11319" t="str">
            <v>74133/1</v>
          </cell>
          <cell r="B11319" t="str">
            <v>EMASSAMENTO COM MASSA A OLEO, UMA DEMAO</v>
          </cell>
          <cell r="C11319" t="str">
            <v>M2</v>
          </cell>
          <cell r="D11319">
            <v>13.9</v>
          </cell>
        </row>
        <row r="11320">
          <cell r="A11320" t="str">
            <v>74133/2</v>
          </cell>
          <cell r="B11320" t="str">
            <v>EMASSAMENTO COM MASSA A OLEO, DUAS DEMAOS</v>
          </cell>
          <cell r="C11320" t="str">
            <v>M2</v>
          </cell>
          <cell r="D11320">
            <v>17.420000000000002</v>
          </cell>
        </row>
        <row r="11321">
          <cell r="A11321" t="str">
            <v>74136/1</v>
          </cell>
          <cell r="B11321" t="str">
            <v>PORTA DE ACO DE ENROLAR TIPO GRADE, CHAPA 16</v>
          </cell>
          <cell r="C11321" t="str">
            <v>M2</v>
          </cell>
          <cell r="D11321">
            <v>547.42999999999995</v>
          </cell>
        </row>
        <row r="11322">
          <cell r="A11322" t="str">
            <v>74136/2</v>
          </cell>
          <cell r="B11322" t="str">
            <v>PORTA DE ACO CHAPA 24, DE ENROLAR, VAZADA TIJOLINHO OU EQUIVALENTE COM RETANGULO OU CIRCULO, ACABAMENTO GALVANIZADO NATURAL</v>
          </cell>
          <cell r="C11322" t="str">
            <v>M2</v>
          </cell>
          <cell r="D11322">
            <v>462.64</v>
          </cell>
        </row>
        <row r="11323">
          <cell r="A11323" t="str">
            <v>74136/3</v>
          </cell>
          <cell r="B11323" t="str">
            <v>PORTA DE ACO CHAPA 24, DE ENROLAR, RAIADA, LARGA COM ACABAMENTO GALVANIZADO NATURAL</v>
          </cell>
          <cell r="C11323" t="str">
            <v>M2</v>
          </cell>
          <cell r="D11323">
            <v>324.06</v>
          </cell>
        </row>
        <row r="11324">
          <cell r="A11324" t="str">
            <v>74141/1</v>
          </cell>
          <cell r="B11324" t="str">
            <v>LAJE PRE-MOLD BETA 11 P/1KN/M2 VAOS 4,40M/INCL VIGOTAS TIJOLOS ARMADURA NEGATIVA CAPEAMENTO 3CM CONCRETO 20MPA ESCORAMENTO MATERIAL E MAO  DE OBRA.</v>
          </cell>
          <cell r="C11324" t="str">
            <v>M2</v>
          </cell>
          <cell r="D11324">
            <v>68.06</v>
          </cell>
        </row>
        <row r="11325">
          <cell r="A11325" t="str">
            <v>74141/2</v>
          </cell>
          <cell r="B11325" t="str">
            <v>LAJE PRE-MOLD BETA 12 P/3,5KN/M2 VAO 4,1M INCL VIGOTAS TIJOLOS ARMADU-RA NEGATIVA CAPEAMENTO 3CM CONCRETO 15MPA ESCORAMENTO MATERIAIS E MAO DE OBRA.</v>
          </cell>
          <cell r="C11325" t="str">
            <v>M2</v>
          </cell>
          <cell r="D11325">
            <v>75.25</v>
          </cell>
        </row>
        <row r="11326">
          <cell r="A11326" t="str">
            <v>74141/3</v>
          </cell>
          <cell r="B11326" t="str">
            <v>LAJE PRE-MOLD BETA 16 P/3,5KN/M2 VAO 5,2M INCL VIGOTAS TIJOLOS ARMADU-RA NEGATIVA CAPEAMENTO 3CM CONCRETO 15MPA ESCORAMENTO MATERIAL E MAO  DE OBRA.</v>
          </cell>
          <cell r="C11326" t="str">
            <v>M2</v>
          </cell>
          <cell r="D11326">
            <v>90.02</v>
          </cell>
        </row>
        <row r="11327">
          <cell r="A11327" t="str">
            <v>74141/4</v>
          </cell>
          <cell r="B11327" t="str">
            <v>LAJE PRE-MOLD BETA 20 P/3,5KN/M2 VAO 6,2M INCL VIGOTAS TIJOLOS ARMADU-RA NEGATIVA CAPEAMENTO 3CM CONCRETO 15MPA ESCORAMENTO MATERIAL E MAO  DE OBRA.</v>
          </cell>
          <cell r="C11327" t="str">
            <v>M2</v>
          </cell>
          <cell r="D11327">
            <v>103.53</v>
          </cell>
        </row>
        <row r="11328">
          <cell r="A11328" t="str">
            <v>74142/1</v>
          </cell>
          <cell r="B11328" t="str">
            <v>CERCA COM MOUROES DE CONCRETO, RETO, ESPACAMENTO DE 3M, CRAVADOS 0,5M, COM 4 FIOS DE ARAME FARPADO Nº 14 CLASSE 250</v>
          </cell>
          <cell r="C11328" t="str">
            <v>M</v>
          </cell>
          <cell r="D11328">
            <v>41.84</v>
          </cell>
        </row>
        <row r="11329">
          <cell r="A11329" t="str">
            <v>74142/2</v>
          </cell>
          <cell r="B11329" t="str">
            <v>CERCA COM MOUROES DE MADEIRA, 7,5X7,5CM, ESPACAMENTO DE 2M, ALTURA LIVRE DE 2M, CRAVADOS 0,5M, COM 4 FIOS DE ARAME FARPADO Nº 14 CLASSE 250</v>
          </cell>
          <cell r="C11329" t="str">
            <v>M</v>
          </cell>
          <cell r="D11329">
            <v>16.809999999999999</v>
          </cell>
        </row>
        <row r="11330">
          <cell r="A11330" t="str">
            <v>74142/3</v>
          </cell>
          <cell r="B11330" t="str">
            <v>CERCA COM MOUROES DE MADEIRA, 7,5X7,5CM, ESPACAMENTO DE 2M, ALTURA LIVRE DE 2M, CRAVADOS 0,5M, COM 8 FIOS DE ARAME FARPADO Nº 14 CLASSE 250</v>
          </cell>
          <cell r="C11330" t="str">
            <v>M</v>
          </cell>
          <cell r="D11330">
            <v>27.47</v>
          </cell>
        </row>
        <row r="11331">
          <cell r="A11331" t="str">
            <v>74142/4</v>
          </cell>
          <cell r="B11331" t="str">
            <v>CERCA COM MOUROES DE CONCRETO, SECAO "T" PONTA INCLINADA, 10X10CM, ESPACAMENTO DE 3M, CRAVADOS 0,5M, COM 11 FIOS DE ARAME FARPADO Nº 16</v>
          </cell>
          <cell r="C11331" t="str">
            <v>M</v>
          </cell>
          <cell r="D11331">
            <v>52.79</v>
          </cell>
        </row>
        <row r="11332">
          <cell r="A11332" t="str">
            <v>74143/1</v>
          </cell>
          <cell r="B11332" t="str">
            <v>CERCA COM MOUROES DE CONCRETO, RETO, 15X15CM, ESPACAMENTO DE 3M, CRAVADOS 0,5M, ESCORAS DE 10X10CM NOS CANTOS, COM 12 FIOS DE ARAME DE ACO OVALADO 15X17</v>
          </cell>
          <cell r="C11332" t="str">
            <v>M</v>
          </cell>
          <cell r="D11332">
            <v>51.19</v>
          </cell>
        </row>
        <row r="11333">
          <cell r="A11333" t="str">
            <v>74143/2</v>
          </cell>
          <cell r="B11333" t="str">
            <v>CERCA COM MOUROES DE CONCRETO, RETO, 15X15CM, ESPACAMENTO DE 3M, CRAVADOS 0,5M, ESCORAS DE 10X10CM NOS CANTOS, COM 9 FIOS DE ARAME DE ACO OVALADO 15X17</v>
          </cell>
          <cell r="C11333" t="str">
            <v>M</v>
          </cell>
          <cell r="D11333">
            <v>48.86</v>
          </cell>
        </row>
        <row r="11334">
          <cell r="A11334" t="str">
            <v>74144/2</v>
          </cell>
          <cell r="B11334" t="str">
            <v>SUPORTE APOIO CAIXA D AGUA BARROTES MADEIRA DE 1</v>
          </cell>
          <cell r="C11334" t="str">
            <v>UN</v>
          </cell>
          <cell r="D11334">
            <v>12.36</v>
          </cell>
        </row>
        <row r="11335">
          <cell r="A11335" t="str">
            <v>74145/1</v>
          </cell>
          <cell r="B11335" t="str">
            <v>PINTURA ESMALTE FOSCO, DUAS DEMAOS, SOBRE SUPERFICIE METALICA, INCLUSO UMA DEMAO DE FUNDO ANTICORROSIVO. UTILIZACAO DE REVOLVER ( AR-COMPRIMIDO).</v>
          </cell>
          <cell r="C11335" t="str">
            <v>M2</v>
          </cell>
          <cell r="D11335">
            <v>13.91</v>
          </cell>
        </row>
        <row r="11336">
          <cell r="A11336" t="str">
            <v>74151/1</v>
          </cell>
          <cell r="B11336" t="str">
            <v>ESCAVACAO E CARGA MATERIAL 1A CATEGORIA, UTILIZANDO TRATOR DE ESTEIRAS DE 110 A 160HP COM LAMINA, PESO OPERACIONAL * 13T  E PA CARREGADEIRA COM 170 HP.</v>
          </cell>
          <cell r="C11336" t="str">
            <v>M3</v>
          </cell>
          <cell r="D11336">
            <v>2.72</v>
          </cell>
        </row>
        <row r="11337">
          <cell r="A11337" t="str">
            <v>74153/1</v>
          </cell>
          <cell r="B11337" t="str">
            <v>ESPALHAMENTO MECANIZADO (COM MOTONIVELADORA 140 HP) MATERIAL 1A. CATEGORIA</v>
          </cell>
          <cell r="C11337" t="str">
            <v>M2</v>
          </cell>
          <cell r="D11337">
            <v>0.21</v>
          </cell>
        </row>
        <row r="11338">
          <cell r="A11338" t="str">
            <v>74154/1</v>
          </cell>
          <cell r="B11338" t="str">
            <v>ESCAVACAO, CARGA E TRANSPORTE DE  MATERIAL DE 1A CATEGORIA COM TRATOR SOBRE ESTEIRAS 347 HP E CACAMBA 6M3,  DMT 50 A 200M</v>
          </cell>
          <cell r="C11338" t="str">
            <v>M3</v>
          </cell>
          <cell r="D11338">
            <v>4.3</v>
          </cell>
        </row>
        <row r="11339">
          <cell r="A11339" t="str">
            <v>74155/1</v>
          </cell>
          <cell r="B11339" t="str">
            <v>ESCAVACAO E TRANSPORTE DE MATERIAL DE  1A CAT DMT 50M COM TRATOR SOBRE  ESTEIRAS 347 HP COM LAMINA E ESCARIFICADOR</v>
          </cell>
          <cell r="C11339" t="str">
            <v>M3</v>
          </cell>
          <cell r="D11339">
            <v>1.42</v>
          </cell>
        </row>
        <row r="11340">
          <cell r="A11340" t="str">
            <v>74155/2</v>
          </cell>
          <cell r="B11340" t="str">
            <v>ESCAVACAO E TRANSPORTE DE MATERIAL DE  2A CAT DMT 50M COM TRATOR SOBRE  ESTEIRAS 347 HP COM LAMINA E ESCARIFICADOR</v>
          </cell>
          <cell r="C11340" t="str">
            <v>M3</v>
          </cell>
          <cell r="D11340">
            <v>2.77</v>
          </cell>
        </row>
        <row r="11341">
          <cell r="A11341" t="str">
            <v>74156/3</v>
          </cell>
          <cell r="B11341" t="str">
            <v>ESTACA A TRADO (BROCA) DIAMETRO = 20 CM, EM CONCRETO MOLDADO IN LOCO, 15 MPA, SEM ARMACAO.</v>
          </cell>
          <cell r="C11341" t="str">
            <v>M</v>
          </cell>
          <cell r="D11341">
            <v>42.06</v>
          </cell>
        </row>
        <row r="11342">
          <cell r="A11342" t="str">
            <v>74157/4</v>
          </cell>
          <cell r="B11342" t="str">
            <v>LANCAMENTO/APLICACAO MANUAL DE CONCRETO EM FUNDACOES</v>
          </cell>
          <cell r="C11342" t="str">
            <v>M3</v>
          </cell>
          <cell r="D11342">
            <v>92.22</v>
          </cell>
        </row>
        <row r="11343">
          <cell r="A11343" t="str">
            <v>74162/1</v>
          </cell>
          <cell r="B11343" t="str">
            <v>CAIXA DE CONCRETO, ALTURA = 1,00 METRO, DIAMETRO REGISTRO &lt; 150 MM</v>
          </cell>
          <cell r="C11343" t="str">
            <v>UN</v>
          </cell>
          <cell r="D11343">
            <v>103.56</v>
          </cell>
        </row>
        <row r="11344">
          <cell r="A11344" t="str">
            <v>74163/1</v>
          </cell>
          <cell r="B11344" t="str">
            <v>PERFURACAO DE POCO COM PERFURATRIZ PNEUMATICA</v>
          </cell>
          <cell r="C11344" t="str">
            <v>M</v>
          </cell>
          <cell r="D11344">
            <v>37.15</v>
          </cell>
        </row>
        <row r="11345">
          <cell r="A11345" t="str">
            <v>74163/2</v>
          </cell>
          <cell r="B11345" t="str">
            <v>PERFURACAO DE POCO COM PERFURATRIZ A PERCUSSAO</v>
          </cell>
          <cell r="C11345" t="str">
            <v>M</v>
          </cell>
          <cell r="D11345">
            <v>65.239999999999995</v>
          </cell>
        </row>
        <row r="11346">
          <cell r="A11346" t="str">
            <v>74166/1</v>
          </cell>
          <cell r="B11346" t="str">
            <v>CAIXA DE INSPEÇÃO EM CONCRETO PRÉ-MOLDADO DN 60CM COM TAMPA H= 60CM - FORNECIMENTO E INSTALACAO</v>
          </cell>
          <cell r="C11346" t="str">
            <v>UN</v>
          </cell>
          <cell r="D11346">
            <v>207.51</v>
          </cell>
        </row>
        <row r="11347">
          <cell r="A11347" t="str">
            <v>74166/2</v>
          </cell>
          <cell r="B11347" t="str">
            <v>CAIXA DE INSPECAO EM ANEL DE CONCRETO PRE MOLDADO, COM 950MM DE ALTURA TOTAL. ANEIS COM ESP=50MM, DIAM.=600MM. EXCLUSIVE TAMPAO E ESCAVACAO - FORNECIMENTO E INSTALACAO</v>
          </cell>
          <cell r="C11347" t="str">
            <v>UN</v>
          </cell>
          <cell r="D11347">
            <v>287.86</v>
          </cell>
        </row>
        <row r="11348">
          <cell r="A11348" t="str">
            <v>74169/1</v>
          </cell>
          <cell r="B11348" t="str">
            <v>REGISTRO/VALVULA GLOBO ANGULAR 45 GRAUS EM LATAO PARA HIDRANTES DE INCÊNDIO PREDIAL DN 2.1/2, COM VOLANTE, CLASSE DE PRESSAO DE ATE 200 PSI - FORNECIMENTO E INSTALACAO</v>
          </cell>
          <cell r="C11348" t="str">
            <v>UN</v>
          </cell>
          <cell r="D11348">
            <v>187.46</v>
          </cell>
        </row>
        <row r="11349">
          <cell r="A11349" t="str">
            <v>74190/1</v>
          </cell>
          <cell r="B11349" t="str">
            <v>IMPERMEABILIZACAO DE SUPERFICIE COM MASTIQUE BETUMINOSO A FRIO, POR AREA.</v>
          </cell>
          <cell r="C11349" t="str">
            <v>M2</v>
          </cell>
          <cell r="D11349">
            <v>145.63999999999999</v>
          </cell>
        </row>
        <row r="11350">
          <cell r="A11350" t="str">
            <v>74194/1</v>
          </cell>
          <cell r="B11350" t="str">
            <v>ESCADA TIPO MARINHEIRO EM TUBO ACO GALVANIZADO 1 1/2" 5 DEGRAUS</v>
          </cell>
          <cell r="C11350" t="str">
            <v>M</v>
          </cell>
          <cell r="D11350">
            <v>210.88</v>
          </cell>
        </row>
        <row r="11351">
          <cell r="A11351" t="str">
            <v>74195/1</v>
          </cell>
          <cell r="B11351" t="str">
            <v>GUARDA-CORPO  COM CORRIMAO EM FERRO BARRA CHATA 3/16"</v>
          </cell>
          <cell r="C11351" t="str">
            <v>M</v>
          </cell>
          <cell r="D11351">
            <v>383.85</v>
          </cell>
        </row>
        <row r="11352">
          <cell r="A11352" t="str">
            <v>74198/1</v>
          </cell>
          <cell r="B11352" t="str">
            <v>SUMIDOURO EM ALVENARIA DE TIJOLO CERAMICO MACICO DIAMETRO 1,20M E ALTURA 5,00M, COM TAMPA EM CONCRETO ARMADO DIAMETRO 1,40M E ESPESSURA 10CM</v>
          </cell>
          <cell r="C11352" t="str">
            <v>UN</v>
          </cell>
          <cell r="D11352">
            <v>1206.23</v>
          </cell>
        </row>
        <row r="11353">
          <cell r="A11353" t="str">
            <v>74198/2</v>
          </cell>
          <cell r="B11353" t="str">
            <v>SUMIDOURO EM ALVENARIA DE TIJOLO CERAMICO MACIÇO DIAMETRO 1,40M E ALTURA 5,00M, COM TAMPA EM CONCRETO ARMADO DIAMETRO 1,60M E ESPESSURA 10CM</v>
          </cell>
          <cell r="C11353" t="str">
            <v>UN</v>
          </cell>
          <cell r="D11353">
            <v>1498.38</v>
          </cell>
        </row>
        <row r="11354">
          <cell r="A11354" t="str">
            <v>74202/1</v>
          </cell>
          <cell r="B11354" t="str">
            <v>LAJE PRE-MOLDADA P/FORRO, SOBRECARGA 100KG/M2, VAOS ATE 3,50M/E=8CM, C/LAJOTAS E CAP.C/CONC FCK=20MPA, 3CM, INTER-EIXO 38CM, C/ESCORAMENTO (REAPR.3X) E FERRAGEM NEGATIVA</v>
          </cell>
          <cell r="C11354" t="str">
            <v>M2</v>
          </cell>
          <cell r="D11354">
            <v>60.84</v>
          </cell>
        </row>
        <row r="11355">
          <cell r="A11355" t="str">
            <v>74202/2</v>
          </cell>
          <cell r="B11355" t="str">
            <v>LAJE PRE-MOLDADA P/PISO, SOBRECARGA 200KG/M2, VAOS ATE 3,50M/E=8CM, C/LAJOTAS E CAP.C/CONC FCK=20MPA, 4CM, INTER-EIXO 38CM, C/ESCORAMENTO (REAPR.3X) E FERRAGEM NEGATIVA</v>
          </cell>
          <cell r="C11355" t="str">
            <v>M2</v>
          </cell>
          <cell r="D11355">
            <v>67.08</v>
          </cell>
        </row>
        <row r="11356">
          <cell r="A11356" t="str">
            <v>74205/1</v>
          </cell>
          <cell r="B11356" t="str">
            <v>ESCAVACAO MECANICA DE MATERIAL 1A. CATEGORIA, PROVENIENTE DE CORTE DE SUBLEITO (C/TRATOR ESTEIRAS  160HP)</v>
          </cell>
          <cell r="C11356" t="str">
            <v>M3</v>
          </cell>
          <cell r="D11356">
            <v>1.39</v>
          </cell>
        </row>
        <row r="11357">
          <cell r="A11357" t="str">
            <v>74206/1</v>
          </cell>
          <cell r="B11357" t="str">
            <v>CAIXA COLETORA, 1,20X1,20X1,50M, COM FUNDO E TAMPA DE CONCRETO E PAREDES EM ALVENARIA</v>
          </cell>
          <cell r="C11357" t="str">
            <v>UN</v>
          </cell>
          <cell r="D11357">
            <v>1254.1300000000001</v>
          </cell>
        </row>
        <row r="11358">
          <cell r="A11358" t="str">
            <v>74206/2</v>
          </cell>
          <cell r="B11358" t="str">
            <v>CAIXA COLETORA, 0,25 X 0,85 X 1,00 M, COM FUNDO E PAREDES EM ALVENARIA</v>
          </cell>
          <cell r="C11358" t="str">
            <v>UN</v>
          </cell>
          <cell r="D11358">
            <v>705.63</v>
          </cell>
        </row>
        <row r="11359">
          <cell r="A11359" t="str">
            <v>74209/1</v>
          </cell>
          <cell r="B11359" t="str">
            <v>PLACA DE OBRA EM CHAPA DE ACO GALVANIZADO</v>
          </cell>
          <cell r="C11359" t="str">
            <v>M2</v>
          </cell>
          <cell r="D11359">
            <v>468.73</v>
          </cell>
        </row>
        <row r="11360">
          <cell r="A11360" t="str">
            <v>74212/1</v>
          </cell>
          <cell r="B11360" t="str">
            <v>POCO DE VISITA PARA REDE DE ESGOTO SANITARIO, EM ALVENARIA, DIAMETRO = 60 CM, PROF 160 CM, INCLUINDO TAMPAO FERRO FUNDIDO</v>
          </cell>
          <cell r="C11360" t="str">
            <v>UN</v>
          </cell>
          <cell r="D11360">
            <v>3143.12</v>
          </cell>
        </row>
        <row r="11361">
          <cell r="A11361" t="str">
            <v>74214/1</v>
          </cell>
          <cell r="B11361" t="str">
            <v>POCO DE VISITA PARA REDE DE ESGOTO SANITÁRIO, EM ALVENARIA, DIAMETRO 120 CM, PROF ATE 200 CM, INCLUINDO TAMPAO FERRO FUNDIDO</v>
          </cell>
          <cell r="C11361" t="str">
            <v>UN</v>
          </cell>
          <cell r="D11361">
            <v>4956.6099999999997</v>
          </cell>
        </row>
        <row r="11362">
          <cell r="A11362" t="str">
            <v>74214/2</v>
          </cell>
          <cell r="B11362" t="str">
            <v>POCO DE VISITA PARA REDE DE ESGOTO SANITÁRIO, EM ALVENARIA, DIAMETRO 120 CM, PROF ATE 400 CM, INCLUINDO TAMPAO FERRO FUNDIDO</v>
          </cell>
          <cell r="C11362" t="str">
            <v>UN</v>
          </cell>
          <cell r="D11362">
            <v>7330.58</v>
          </cell>
        </row>
        <row r="11363">
          <cell r="A11363" t="str">
            <v>74218/1</v>
          </cell>
          <cell r="B11363" t="str">
            <v>KIT CAVALETE PVC COM REGISTRO 3/4" - FORNECIMENTO E INSTALACAO</v>
          </cell>
          <cell r="C11363" t="str">
            <v>UN</v>
          </cell>
          <cell r="D11363">
            <v>51.85</v>
          </cell>
        </row>
        <row r="11364">
          <cell r="A11364" t="str">
            <v>74219/1</v>
          </cell>
          <cell r="B11364" t="str">
            <v>PASSADICOS COM TABUAS DE MADEIRA PARA PEDESTRES</v>
          </cell>
          <cell r="C11364" t="str">
            <v>M2</v>
          </cell>
          <cell r="D11364">
            <v>44.4</v>
          </cell>
        </row>
        <row r="11365">
          <cell r="A11365" t="str">
            <v>74219/2</v>
          </cell>
          <cell r="B11365" t="str">
            <v>PASSADICOS COM TABUAS DE MADEIRA PARA VEICULOS</v>
          </cell>
          <cell r="C11365" t="str">
            <v>M2</v>
          </cell>
          <cell r="D11365">
            <v>40.79</v>
          </cell>
        </row>
        <row r="11366">
          <cell r="A11366" t="str">
            <v>74220/1</v>
          </cell>
          <cell r="B11366" t="str">
            <v>TAPUME DE CHAPA DE MADEIRA COMPENSADA, E= 6MM, COM PINTURA A CAL E REAPROVEITAMENTO DE 2X</v>
          </cell>
          <cell r="C11366" t="str">
            <v>M2</v>
          </cell>
          <cell r="D11366">
            <v>46.45</v>
          </cell>
        </row>
        <row r="11367">
          <cell r="A11367" t="str">
            <v>74221/1</v>
          </cell>
          <cell r="B11367" t="str">
            <v>SINALIZACAO DE TRANSITO - NOTURNA</v>
          </cell>
          <cell r="C11367" t="str">
            <v>M</v>
          </cell>
          <cell r="D11367">
            <v>2.19</v>
          </cell>
        </row>
        <row r="11368">
          <cell r="A11368" t="str">
            <v>74224/1</v>
          </cell>
          <cell r="B11368" t="str">
            <v>POCO DE VISITA PARA DRENAGEM PLUVIAL, EM CONCRETO ESTRUTURAL, DIMENSOES INTERNAS DE 90X150X80CM (LARGXCOMPXALT), PARA REDE DE 600 MM, EXCLUSOS TAMPAO E CHAMINE.</v>
          </cell>
          <cell r="C11368" t="str">
            <v>UN</v>
          </cell>
          <cell r="D11368">
            <v>1277.44</v>
          </cell>
        </row>
        <row r="11369">
          <cell r="A11369" t="str">
            <v>74229/1</v>
          </cell>
          <cell r="B11369" t="str">
            <v>DIVISORIA EM MARMORE BRANCO POLIDO, ESPESSURA 3 CM, ASSENTADO COM ARGAMASSA TRACO 1:4 (CIMENTO E AREIA), ARREMATE COM CIMENTO BRANCO, EXCLUSIVE FERRAGENS</v>
          </cell>
          <cell r="C11369" t="str">
            <v>M2</v>
          </cell>
          <cell r="D11369">
            <v>410.47</v>
          </cell>
        </row>
        <row r="11370">
          <cell r="A11370" t="str">
            <v>74231/1</v>
          </cell>
          <cell r="B11370" t="str">
            <v>LUMINARIA ABERTA PARA ILUMINACAO PUBLICA, PARA LAMPADA A VAPOR DE MERCURIO ATE 400W E MISTA ATE 500W, COM BRACO EM TUBO DE ACO GALV D=50MM PROJ HOR=2.500MM E PROJ VERT= 2.200MM, FORNECIMENTO E INSTALACAO</v>
          </cell>
          <cell r="C11370" t="str">
            <v>UN</v>
          </cell>
          <cell r="D11370">
            <v>105.74</v>
          </cell>
        </row>
        <row r="11371">
          <cell r="A11371" t="str">
            <v>74234/1</v>
          </cell>
          <cell r="B11371" t="str">
            <v>MICTORIO SIFONADO DE LOUCA BRANCA COM PERTENCES, COM REGISTRO DE PRESSAO 1/2" COM CANOPLA CROMADA ACABAMENTO SIMPLES E CONJUNTO PARA FIXACAO  - FORNECIMENTO E INSTALACAO</v>
          </cell>
          <cell r="C11371" t="str">
            <v>UN</v>
          </cell>
          <cell r="D11371">
            <v>449.82</v>
          </cell>
        </row>
        <row r="11372">
          <cell r="A11372" t="str">
            <v>74236/1</v>
          </cell>
          <cell r="B11372" t="str">
            <v>PLANTIO DE GRAMA BATATAIS EM PLACAS</v>
          </cell>
          <cell r="C11372" t="str">
            <v>M2</v>
          </cell>
          <cell r="D11372">
            <v>9.93</v>
          </cell>
        </row>
        <row r="11373">
          <cell r="A11373" t="str">
            <v>74238/2</v>
          </cell>
          <cell r="B11373" t="str">
            <v>PORTAO EM TELA ARAME GALVANIZADO N.12 MALHA 2" E MOLDURA EM TUBOS DE ACO COM DUAS FOLHAS DE ABRIR, INCLUSO FERRAGENS</v>
          </cell>
          <cell r="C11373" t="str">
            <v>M2</v>
          </cell>
          <cell r="D11373">
            <v>816.26</v>
          </cell>
        </row>
        <row r="11374">
          <cell r="A11374" t="str">
            <v>74241/1</v>
          </cell>
          <cell r="B11374" t="str">
            <v>EMPILHAMENTO DE SOLO ORGANICO RETIRADO NA AREA DO ATERRO COM TRATOR SOBRE ESTEIRAS D6</v>
          </cell>
          <cell r="C11374" t="str">
            <v>M3</v>
          </cell>
          <cell r="D11374">
            <v>2.88</v>
          </cell>
        </row>
        <row r="11375">
          <cell r="A11375" t="str">
            <v>74244/1</v>
          </cell>
          <cell r="B11375" t="str">
            <v>ALAMBRADO PARA QUADRA POLIESPORTIVA, ESTRUTURADO POR TUBOS DE ACO GALVANIZADO, COM COSTURA, DIN 2440, DIAMETRO 2", COM TELA DE ARAME GALVANIZADO, FIO 14 BWG E MALHA QUADRADA 5X5CM</v>
          </cell>
          <cell r="C11375" t="str">
            <v>M2</v>
          </cell>
          <cell r="D11375">
            <v>104.27</v>
          </cell>
        </row>
        <row r="11376">
          <cell r="A11376" t="str">
            <v>74245/1</v>
          </cell>
          <cell r="B11376" t="str">
            <v>PINTURA ACRILICA EM PISO CIMENTADO DUAS DEMAOS</v>
          </cell>
          <cell r="C11376" t="str">
            <v>M2</v>
          </cell>
          <cell r="D11376">
            <v>11.58</v>
          </cell>
        </row>
        <row r="11377">
          <cell r="A11377" t="str">
            <v>74246/1</v>
          </cell>
          <cell r="B11377" t="str">
            <v>REFLETOR RETANGULAR FECHADO COM LAMPADA VAPOR METALICO 400 W</v>
          </cell>
          <cell r="C11377" t="str">
            <v>UN</v>
          </cell>
          <cell r="D11377">
            <v>204.82</v>
          </cell>
        </row>
        <row r="11378">
          <cell r="A11378" t="str">
            <v>74253/1</v>
          </cell>
          <cell r="B11378" t="str">
            <v>RAMAL PREDIAL EM TUBO PEAD 20MM - FORNECIMENTO, INSTALAÇÃO, ESCAVAÇÃO E REATERRO</v>
          </cell>
          <cell r="C11378" t="str">
            <v>M</v>
          </cell>
          <cell r="D11378">
            <v>20.37</v>
          </cell>
        </row>
        <row r="11379">
          <cell r="A11379" t="str">
            <v>75029/1</v>
          </cell>
          <cell r="B11379" t="str">
            <v>TUBO PVC CORRUGADO RIGIDO PERFURADO DN 150 PARA DRENAGEM - FORNECIMENTO E INSTALACAO</v>
          </cell>
          <cell r="C11379" t="str">
            <v>M</v>
          </cell>
          <cell r="D11379">
            <v>36.630000000000003</v>
          </cell>
        </row>
        <row r="11380">
          <cell r="A11380" t="str">
            <v>76447/1</v>
          </cell>
          <cell r="B11380" t="str">
            <v>PISO CIMENTADO TRACO 1:3 (CIMENTO E AREIA) ACABAMENTO LISO ESPESSURA 2,5 CM PREPARO MECANICO DA ARGAMASSA</v>
          </cell>
          <cell r="C11380" t="str">
            <v>M2</v>
          </cell>
          <cell r="D11380">
            <v>39.78</v>
          </cell>
        </row>
        <row r="11381">
          <cell r="A11381" t="str">
            <v>76448/1</v>
          </cell>
          <cell r="B11381" t="str">
            <v>PISO CIMENTADO TRACO 1:4 (CIMENTO E AREIA) ACABAMENTO RUSTICO ESPESSURA 1,5 CM PREPARO MANUAL DA ARGAMASSA</v>
          </cell>
          <cell r="C11381" t="str">
            <v>M2</v>
          </cell>
          <cell r="D11381">
            <v>32.14</v>
          </cell>
        </row>
        <row r="11382">
          <cell r="A11382" t="str">
            <v>76448/2</v>
          </cell>
          <cell r="B11382" t="str">
            <v>PISO CIMENTADO TRAÇO 1:4 (CIMENTO E AREIA) ACABAMENTO RUSTICO ESPESSURA 3,5 CM PREPARO MANUAL DA ARGAMASSA</v>
          </cell>
          <cell r="C11382" t="str">
            <v>M2</v>
          </cell>
          <cell r="D11382">
            <v>39.44</v>
          </cell>
        </row>
        <row r="11383">
          <cell r="A11383" t="str">
            <v>76448/3</v>
          </cell>
          <cell r="B11383" t="str">
            <v>PISO CIMENTADO TRAÇO 1:4 (CIMENTO E AREIA) ACABAMENTO RUSTICO ESPESSURA 2,5 CM PREPARO MANUAL DA ARGAMASSA</v>
          </cell>
          <cell r="C11383" t="str">
            <v>M2</v>
          </cell>
          <cell r="D11383">
            <v>35.79</v>
          </cell>
        </row>
        <row r="11384">
          <cell r="A11384" t="str">
            <v>79494/1</v>
          </cell>
          <cell r="B11384" t="str">
            <v>PINTURA DE QUADRO ESCOLAR COM TINTA ESMALTE ACABAMENTO FOSCO, DUAS DEMAOS SOBRE MASSA ACRILICA</v>
          </cell>
          <cell r="C11384" t="str">
            <v>M2</v>
          </cell>
          <cell r="D11384">
            <v>9.74</v>
          </cell>
        </row>
        <row r="11385">
          <cell r="A11385" t="str">
            <v>79497/1</v>
          </cell>
          <cell r="B11385" t="str">
            <v>PINTURA A OLEO, 3 DEMAOS</v>
          </cell>
          <cell r="C11385" t="str">
            <v>M2</v>
          </cell>
          <cell r="D11385">
            <v>18.940000000000001</v>
          </cell>
        </row>
        <row r="11386">
          <cell r="A11386" t="str">
            <v>79498/1</v>
          </cell>
          <cell r="B11386" t="str">
            <v>PINTURA A OLEO BRILHANTE SOBRE SUPERFICIE METALICA, UMA DEMAO INCLUSO UMA DEMAO DE FUNDO ANTICORROSIVO</v>
          </cell>
          <cell r="C11386" t="str">
            <v>M2</v>
          </cell>
          <cell r="D11386">
            <v>12.91</v>
          </cell>
        </row>
        <row r="11387">
          <cell r="A11387" t="str">
            <v>79499/1</v>
          </cell>
          <cell r="B11387" t="str">
            <v>PINTURA POSTE RETO DE ACO 3,5 A 6M C/1 DEMAO D/TINTA GRAFITE C/PROPRIEDADES DE PRIMER E ACABAMENTO - OBS: C/ALTO TEOR DE ZARCAO</v>
          </cell>
          <cell r="C11387" t="str">
            <v>UN</v>
          </cell>
          <cell r="D11387">
            <v>16.63</v>
          </cell>
        </row>
        <row r="11388">
          <cell r="A11388" t="str">
            <v>79500/2</v>
          </cell>
          <cell r="B11388" t="str">
            <v>PINTURA ACRILICA EM PISO CIMENTADO, TRES DEMAOS</v>
          </cell>
          <cell r="C11388" t="str">
            <v>M2</v>
          </cell>
          <cell r="D11388">
            <v>16.190000000000001</v>
          </cell>
        </row>
        <row r="11389">
          <cell r="A11389" t="str">
            <v>79504/1</v>
          </cell>
          <cell r="B11389" t="str">
            <v>TIRANTES P/PROTENSAO E ANCORAGEM EM ROCHA C/ 6 FIOS ACO DURO 8MM .</v>
          </cell>
          <cell r="C11389" t="str">
            <v>M</v>
          </cell>
          <cell r="D11389">
            <v>40.26</v>
          </cell>
        </row>
        <row r="11390">
          <cell r="A11390" t="str">
            <v>79504/10</v>
          </cell>
          <cell r="B11390" t="str">
            <v>TIRANTES P/PROTENSAO E ANCORAGEM EM SOLO TRECHO ANCOR C/ 8 FIOS ACO DURO 8MM , INCLUSIVE PROTECAO ANTICORROSIVA.</v>
          </cell>
          <cell r="C11390" t="str">
            <v>M</v>
          </cell>
          <cell r="D11390">
            <v>101.72</v>
          </cell>
        </row>
        <row r="11391">
          <cell r="A11391" t="str">
            <v>79504/11</v>
          </cell>
          <cell r="B11391" t="str">
            <v>TIRANTES P/PROTENSAO E ANCORAGEM EM SOLO TRECHO ANCOR C/10 FIOS ACO DURO 8MM .</v>
          </cell>
          <cell r="C11391" t="str">
            <v>M</v>
          </cell>
          <cell r="D11391">
            <v>107.98</v>
          </cell>
        </row>
        <row r="11392">
          <cell r="A11392" t="str">
            <v>79504/12</v>
          </cell>
          <cell r="B11392" t="str">
            <v>TIRANTES P/PROTENSAO E ANCORAGEM EM SOLO TRECHO ANCOR C/16 FIOS ACO DURO 8MM .</v>
          </cell>
          <cell r="C11392" t="str">
            <v>M</v>
          </cell>
          <cell r="D11392">
            <v>127.54</v>
          </cell>
        </row>
        <row r="11393">
          <cell r="A11393" t="str">
            <v>79504/2</v>
          </cell>
          <cell r="B11393" t="str">
            <v>TIRANTES P/PROTENSAO E ANCORAGEM EM ROCHA C/ 8 FIOS ACO DURO 8MM .</v>
          </cell>
          <cell r="C11393" t="str">
            <v>M</v>
          </cell>
          <cell r="D11393">
            <v>46.52</v>
          </cell>
        </row>
        <row r="11394">
          <cell r="A11394" t="str">
            <v>79504/3</v>
          </cell>
          <cell r="B11394" t="str">
            <v>TIRANTES P/PROTENSAO E ANCORAGEM EM ROCHA C/10 FIOS ACO DURO 8MM .</v>
          </cell>
          <cell r="C11394" t="str">
            <v>M</v>
          </cell>
          <cell r="D11394">
            <v>52.78</v>
          </cell>
        </row>
        <row r="11395">
          <cell r="A11395" t="str">
            <v>79504/4</v>
          </cell>
          <cell r="B11395" t="str">
            <v>TIRANTES P/PROTENSAO E ANCORAGEM EM ROCHA C/12 FIOS ACO DURO 8MM .</v>
          </cell>
          <cell r="C11395" t="str">
            <v>M</v>
          </cell>
          <cell r="D11395">
            <v>59.04</v>
          </cell>
        </row>
        <row r="11396">
          <cell r="A11396" t="str">
            <v>79504/5</v>
          </cell>
          <cell r="B11396" t="str">
            <v>TIRANTE PROTENDIDO P/  ANCORAGEM EM SOLO  C/ 6 FIOS ACO DURO 8MM, INCLUSIVE PROTEÇÃO ANTICORR0SIVA.</v>
          </cell>
          <cell r="C11396" t="str">
            <v>M</v>
          </cell>
          <cell r="D11396">
            <v>48.72</v>
          </cell>
        </row>
        <row r="11397">
          <cell r="A11397" t="str">
            <v>79504/6</v>
          </cell>
          <cell r="B11397" t="str">
            <v>TIRANTES P/PROTENSAO E ANCORAGEM EM SOLO TRECHO LIVRE C/ 8 FIOS ACO DURO 8MM INCLUSIVE PROTECAO ANTICORROSIVA.</v>
          </cell>
          <cell r="C11397" t="str">
            <v>M</v>
          </cell>
          <cell r="D11397">
            <v>54.98</v>
          </cell>
        </row>
        <row r="11398">
          <cell r="A11398" t="str">
            <v>79504/7</v>
          </cell>
          <cell r="B11398" t="str">
            <v>TIRANTES P/PROTENSAO E ANCORAGEM EM SOLO TRECHO LIVRE C/10 FIOS ACO DURO 8MM INCLUSIVE PROTECAO ANTICORROSIVA.</v>
          </cell>
          <cell r="C11398" t="str">
            <v>M</v>
          </cell>
          <cell r="D11398">
            <v>61.24</v>
          </cell>
        </row>
        <row r="11399">
          <cell r="A11399" t="str">
            <v>79504/8</v>
          </cell>
          <cell r="B11399" t="str">
            <v>TIRANTES P/PROTENSAO E ANCORAGEM EM SOLO TRECHO LIVRE C/16 FIOS ACO DURO 8MM INCLUSIVE PROTECAO ANTICORROSIVA.</v>
          </cell>
          <cell r="C11399" t="str">
            <v>M</v>
          </cell>
          <cell r="D11399">
            <v>80.8</v>
          </cell>
        </row>
        <row r="11400">
          <cell r="A11400" t="str">
            <v>79504/9</v>
          </cell>
          <cell r="B11400" t="str">
            <v>TIRANTES P/PROTENSAO E ANCORAGEM EM SOLO TRECHO ANCOR C/ 6 FIOS ACO DURO 8MM , INCLUSIVE PROTECAO ANTICORROSIVA.</v>
          </cell>
          <cell r="C11400" t="str">
            <v>M</v>
          </cell>
          <cell r="D11400">
            <v>95.46</v>
          </cell>
        </row>
        <row r="11401">
          <cell r="A11401" t="str">
            <v>79506/2</v>
          </cell>
          <cell r="B11401" t="str">
            <v>ESCAVAÇÃO MANUAL DE VALA/CAVA EM LODO, ENTRE 3 E 4,5M DE PROFUNDIDADE</v>
          </cell>
          <cell r="C11401" t="str">
            <v>M3</v>
          </cell>
          <cell r="D11401">
            <v>210.75</v>
          </cell>
        </row>
        <row r="11402">
          <cell r="A11402" t="str">
            <v>79514/1</v>
          </cell>
          <cell r="B11402" t="str">
            <v>PINTURA EPOXI, TRES DEMAOS</v>
          </cell>
          <cell r="C11402" t="str">
            <v>M2</v>
          </cell>
          <cell r="D11402">
            <v>47.81</v>
          </cell>
        </row>
        <row r="11403">
          <cell r="A11403" t="str">
            <v>79515/1</v>
          </cell>
          <cell r="B11403" t="str">
            <v>PINTURA COM TINTA PROTETORA ACABAMENTO ALUMINIO, TRES DEMAOS</v>
          </cell>
          <cell r="C11403" t="str">
            <v>M2</v>
          </cell>
          <cell r="D11403">
            <v>26.46</v>
          </cell>
        </row>
        <row r="11404">
          <cell r="A11404" t="str">
            <v>79518/1</v>
          </cell>
          <cell r="B11404" t="str">
            <v>MARROAMENTO EM MATERIAL DE 3A CATEGORIA, ROCHA VIVA PARA REDUÇÃO A PEDRA-DE-MÃO</v>
          </cell>
          <cell r="C11404" t="str">
            <v>M3</v>
          </cell>
          <cell r="D11404">
            <v>33.72</v>
          </cell>
        </row>
        <row r="11405">
          <cell r="A11405" t="str">
            <v>79518/2</v>
          </cell>
          <cell r="B11405" t="str">
            <v>MARROAMENTO DE MATERIAL DE 2A CATEGORIA, ROCHA DECOMPOSTA PARA REDUÇÃO A PEDRA-DE-MÃO</v>
          </cell>
          <cell r="C11405" t="str">
            <v>M3</v>
          </cell>
          <cell r="D11405">
            <v>30.34</v>
          </cell>
        </row>
        <row r="11406">
          <cell r="A11406" t="str">
            <v>83695/1</v>
          </cell>
          <cell r="B11406" t="str">
            <v>REJUNTAMENTO PAVIMENTACAO PARALELEPIPEDO BETUME CASCALH INCL MATERIAIS</v>
          </cell>
          <cell r="C11406" t="str">
            <v>M2</v>
          </cell>
          <cell r="D11406">
            <v>18.5</v>
          </cell>
        </row>
        <row r="11407">
          <cell r="A11407" t="str">
            <v>83696/1</v>
          </cell>
          <cell r="B11407" t="str">
            <v>PINTURA GUARDA-CORPO GUARDA-RODA E MURETA PROTECAO COM CAL EM PONTES EVIADUTOS MEDIDA PELO DOBRO DA AREA TOTAL (LARGURAXALTURA).</v>
          </cell>
          <cell r="C11407" t="str">
            <v>M2</v>
          </cell>
          <cell r="D11407">
            <v>4.6500000000000004</v>
          </cell>
        </row>
      </sheetData>
      <sheetData sheetId="2">
        <row r="11">
          <cell r="B11" t="str">
            <v>COMP 001</v>
          </cell>
          <cell r="E11" t="str">
            <v>CONTAINER 2,30 X 4,30 M, ALT. 2,50 M, P/ SANITARIO, C/ 5 BACIAS, 1 LAVATORIO E 4 MICTORIOS (LOCACAO) - SANITARIO</v>
          </cell>
          <cell r="F11" t="str">
            <v xml:space="preserve">MES   </v>
          </cell>
          <cell r="G11">
            <v>1</v>
          </cell>
          <cell r="I11">
            <v>742.76666666666665</v>
          </cell>
        </row>
        <row r="12">
          <cell r="B12" t="str">
            <v xml:space="preserve">INSUMO </v>
          </cell>
          <cell r="C12" t="str">
            <v>SINAPI</v>
          </cell>
          <cell r="D12">
            <v>10777</v>
          </cell>
          <cell r="E12" t="str">
            <v>LOCACAO DE CONTAINER 2,30 X 4,30 M, ALT. 2,50 M, PARA SANITARIO, COM 3 BACIAS, 4 CHUVEIROS, 1 LAVATORIO E 1 MICTORIO</v>
          </cell>
          <cell r="F12" t="str">
            <v xml:space="preserve">MES   </v>
          </cell>
          <cell r="G12">
            <v>1</v>
          </cell>
          <cell r="H12">
            <v>576.22</v>
          </cell>
          <cell r="I12">
            <v>576.22</v>
          </cell>
        </row>
        <row r="13">
          <cell r="B13" t="str">
            <v>COMPOSIÇÃO</v>
          </cell>
          <cell r="C13" t="str">
            <v>SINAPI</v>
          </cell>
          <cell r="D13">
            <v>5824</v>
          </cell>
          <cell r="E13" t="str">
            <v>CAMINHÃO TOCO, PBT 16.000 KG, CARGA ÚTIL MÁX. 10.685 KG, DIST. ENTRE EIXOS 4,8 M, POTÊNCIA 189 CV, INCLUSIVE CARROCERIA FIXA ABERTA DE MADEIRA P/ TRANSPORTE GERAL DE CARGA SECA, DIMEN. APROX. 2,5 X 7,00 X 0,50 M - CHP DIURNO. AF_06/2014</v>
          </cell>
          <cell r="F13" t="str">
            <v>CHP</v>
          </cell>
          <cell r="G13">
            <v>1.3333333333333333</v>
          </cell>
          <cell r="H13">
            <v>124.91</v>
          </cell>
          <cell r="I13">
            <v>166.54666666666665</v>
          </cell>
        </row>
        <row r="15">
          <cell r="B15" t="str">
            <v>COMP 002</v>
          </cell>
          <cell r="E15" t="str">
            <v>INSTALAÇÃO PROVISÓRIA DE ÁGUA E SANITÁRIOS</v>
          </cell>
          <cell r="F15" t="str">
            <v>UN</v>
          </cell>
          <cell r="G15">
            <v>1</v>
          </cell>
          <cell r="I15">
            <v>1812.971</v>
          </cell>
        </row>
        <row r="16">
          <cell r="B16" t="str">
            <v>COMPOSIÇÃO</v>
          </cell>
          <cell r="C16" t="str">
            <v>SINAPI</v>
          </cell>
          <cell r="D16">
            <v>88248</v>
          </cell>
          <cell r="E16" t="str">
            <v>AUXILIAR DE ENCANADOR OU BOMBEIRO HIDRÁULICO COM ENCARGOS COMPLEMENTARES</v>
          </cell>
          <cell r="F16" t="str">
            <v>H</v>
          </cell>
          <cell r="G16">
            <v>5</v>
          </cell>
          <cell r="H16">
            <v>14.44</v>
          </cell>
          <cell r="I16">
            <v>72.2</v>
          </cell>
        </row>
        <row r="17">
          <cell r="B17" t="str">
            <v>COMPOSIÇÃO</v>
          </cell>
          <cell r="C17" t="str">
            <v>SINAPI</v>
          </cell>
          <cell r="D17">
            <v>88262</v>
          </cell>
          <cell r="E17" t="str">
            <v>CARPINTEIRO DE FORMAS COM ENCARGOS COMPLEMENTARES</v>
          </cell>
          <cell r="F17" t="str">
            <v>H</v>
          </cell>
          <cell r="G17">
            <v>10</v>
          </cell>
          <cell r="H17">
            <v>17.239999999999998</v>
          </cell>
          <cell r="I17">
            <v>172.39999999999998</v>
          </cell>
        </row>
        <row r="18">
          <cell r="B18" t="str">
            <v>COMPOSIÇÃO</v>
          </cell>
          <cell r="C18" t="str">
            <v>SINAPI</v>
          </cell>
          <cell r="D18">
            <v>88316</v>
          </cell>
          <cell r="E18" t="str">
            <v>SERVENTE COM ENCARGOS COMPLEMENTARES</v>
          </cell>
          <cell r="F18" t="str">
            <v>H</v>
          </cell>
          <cell r="G18">
            <v>10</v>
          </cell>
          <cell r="H18">
            <v>14.05</v>
          </cell>
          <cell r="I18">
            <v>140.5</v>
          </cell>
        </row>
        <row r="19">
          <cell r="B19" t="str">
            <v>COMPOSIÇÃO</v>
          </cell>
          <cell r="C19" t="str">
            <v>SINAPI</v>
          </cell>
          <cell r="D19">
            <v>88309</v>
          </cell>
          <cell r="E19" t="str">
            <v>PEDREIRO COM ENCARGOS COMPLEMENTARES</v>
          </cell>
          <cell r="F19" t="str">
            <v>H</v>
          </cell>
          <cell r="G19">
            <v>10</v>
          </cell>
          <cell r="H19">
            <v>17.34</v>
          </cell>
          <cell r="I19">
            <v>173.4</v>
          </cell>
        </row>
        <row r="20">
          <cell r="B20" t="str">
            <v>COMPOSIÇÃO</v>
          </cell>
          <cell r="C20" t="str">
            <v>SINAPI</v>
          </cell>
          <cell r="D20">
            <v>88267</v>
          </cell>
          <cell r="E20" t="str">
            <v>ENCANADOR OU BOMBEIRO HIDRÁULICO COM ENCARGOS COMPLEMENTARES</v>
          </cell>
          <cell r="F20" t="str">
            <v>H</v>
          </cell>
          <cell r="G20">
            <v>10</v>
          </cell>
          <cell r="H20">
            <v>17.760000000000002</v>
          </cell>
          <cell r="I20">
            <v>177.60000000000002</v>
          </cell>
        </row>
        <row r="21">
          <cell r="B21" t="str">
            <v xml:space="preserve">INSUMO </v>
          </cell>
          <cell r="C21" t="str">
            <v>SINAPI</v>
          </cell>
          <cell r="D21">
            <v>5061</v>
          </cell>
          <cell r="E21" t="str">
            <v>PREGO DE ACO POLIDO COM CABECA 18 X 27 (2 1/2 X 10)</v>
          </cell>
          <cell r="F21" t="str">
            <v xml:space="preserve">KG    </v>
          </cell>
          <cell r="G21">
            <v>1</v>
          </cell>
          <cell r="H21">
            <v>8.73</v>
          </cell>
          <cell r="I21">
            <v>8.73</v>
          </cell>
        </row>
        <row r="22">
          <cell r="B22" t="str">
            <v xml:space="preserve">INSUMO </v>
          </cell>
          <cell r="C22" t="str">
            <v>SINAPI</v>
          </cell>
          <cell r="D22">
            <v>20247</v>
          </cell>
          <cell r="E22" t="str">
            <v>PREGO DE ACO POLIDO COM CABECA 15 X 15 (1 1/4 X 13)</v>
          </cell>
          <cell r="F22" t="str">
            <v xml:space="preserve">KG    </v>
          </cell>
          <cell r="G22">
            <v>1</v>
          </cell>
          <cell r="H22">
            <v>9.83</v>
          </cell>
          <cell r="I22">
            <v>9.83</v>
          </cell>
        </row>
        <row r="23">
          <cell r="B23" t="str">
            <v xml:space="preserve">INSUMO </v>
          </cell>
          <cell r="C23" t="str">
            <v>SINAPI</v>
          </cell>
          <cell r="D23">
            <v>3997</v>
          </cell>
          <cell r="E23" t="str">
            <v>MADEIRA SERRADA NAO APARELHADA DE MACARANDUBA, ANGELIM OU EQUIVALENTE DA REGIAO</v>
          </cell>
          <cell r="F23" t="str">
            <v xml:space="preserve">M3    </v>
          </cell>
          <cell r="G23">
            <v>0.1</v>
          </cell>
          <cell r="H23">
            <v>1531.01</v>
          </cell>
          <cell r="I23">
            <v>153.101</v>
          </cell>
        </row>
        <row r="24">
          <cell r="B24" t="str">
            <v xml:space="preserve">COMPOSIÇÃO </v>
          </cell>
          <cell r="C24" t="str">
            <v>SINAPI</v>
          </cell>
          <cell r="D24">
            <v>88503</v>
          </cell>
          <cell r="E24" t="str">
            <v>CAIXA D´ÁGUA EM POLIETILENO, 1000 LITROS, COM ACESSÓRIOS</v>
          </cell>
          <cell r="F24" t="str">
            <v>UN</v>
          </cell>
          <cell r="G24">
            <v>1</v>
          </cell>
          <cell r="H24">
            <v>641.21</v>
          </cell>
          <cell r="I24">
            <v>641.21</v>
          </cell>
        </row>
        <row r="25">
          <cell r="B25" t="str">
            <v xml:space="preserve">INSUMO </v>
          </cell>
          <cell r="C25" t="str">
            <v>SINAPI</v>
          </cell>
          <cell r="D25">
            <v>370</v>
          </cell>
          <cell r="E25" t="str">
            <v>AREIA MEDIA - POSTO JAZIDA/FORNECEDOR (RETIRADO NA JAZIDA, SEM TRANSPORTE)</v>
          </cell>
          <cell r="F25" t="str">
            <v xml:space="preserve">M3    </v>
          </cell>
          <cell r="G25">
            <v>0</v>
          </cell>
          <cell r="H25">
            <v>60</v>
          </cell>
          <cell r="I25">
            <v>0</v>
          </cell>
        </row>
        <row r="26">
          <cell r="B26" t="str">
            <v xml:space="preserve">INSUMO </v>
          </cell>
          <cell r="C26" t="str">
            <v>SINAPI</v>
          </cell>
          <cell r="D26">
            <v>7258</v>
          </cell>
          <cell r="E26" t="str">
            <v>TIJOLO CERAMICO MACICO *5 X 10 X 20* CM</v>
          </cell>
          <cell r="F26" t="str">
            <v xml:space="preserve">UN    </v>
          </cell>
          <cell r="G26">
            <v>0</v>
          </cell>
          <cell r="H26">
            <v>0.34</v>
          </cell>
          <cell r="I26">
            <v>0</v>
          </cell>
        </row>
        <row r="27">
          <cell r="B27" t="str">
            <v xml:space="preserve">INSUMO </v>
          </cell>
          <cell r="C27" t="str">
            <v>SINAPI</v>
          </cell>
          <cell r="D27">
            <v>95674</v>
          </cell>
          <cell r="E27" t="str">
            <v>HIDRÔMETRO DN 20 (½), 3,0 M³/H  FORNECIMENTO E INSTALAÇÃO. AF_11/2016</v>
          </cell>
          <cell r="F27" t="str">
            <v>UN</v>
          </cell>
          <cell r="G27">
            <v>0</v>
          </cell>
          <cell r="H27">
            <v>107.22</v>
          </cell>
          <cell r="I27">
            <v>0</v>
          </cell>
        </row>
        <row r="28">
          <cell r="B28" t="str">
            <v>COMPOSIÇÃO</v>
          </cell>
          <cell r="C28" t="str">
            <v>SINAPI</v>
          </cell>
          <cell r="D28">
            <v>90694</v>
          </cell>
          <cell r="E28" t="str">
            <v>TUBO DE PVC PARA REDE COLETORA DE ESGOTO DE PAREDE MACIÇA, DN 100 MM, JUNTA ELÁSTICA, INSTALADO EM LOCAL COM NÍVEL BAIXO DE INTERFERÊNCIAS - FORNECIMENTO E ASSENTAMENTO. AF_06/2015</v>
          </cell>
          <cell r="F28" t="str">
            <v>M</v>
          </cell>
          <cell r="G28">
            <v>10</v>
          </cell>
          <cell r="H28">
            <v>19.5</v>
          </cell>
          <cell r="I28">
            <v>195</v>
          </cell>
        </row>
        <row r="29">
          <cell r="B29" t="str">
            <v>COMPOSIÇÃO</v>
          </cell>
          <cell r="C29" t="str">
            <v>SINAPI</v>
          </cell>
          <cell r="D29">
            <v>89402</v>
          </cell>
          <cell r="E29" t="str">
            <v>TUBO, PVC, SOLDÁVEL, DN 25MM, INSTALADO EM RAMAL DE DISTRIBUIÇÃO DE ÁGUA - FORNECIMENTO E INSTALAÇÃO. AF_12/2014</v>
          </cell>
          <cell r="F29" t="str">
            <v>M</v>
          </cell>
          <cell r="G29">
            <v>10</v>
          </cell>
          <cell r="H29">
            <v>6.9</v>
          </cell>
          <cell r="I29">
            <v>69</v>
          </cell>
        </row>
        <row r="30">
          <cell r="B30" t="str">
            <v>COMPOSIÇÃO</v>
          </cell>
          <cell r="C30" t="str">
            <v>SINAPI</v>
          </cell>
          <cell r="D30">
            <v>95463</v>
          </cell>
          <cell r="E30" t="str">
            <v>FOSSA SÉPTICA EM ALVENARIA DE TIJOLO CERÂMICO MACIÇO, DIMENSÕES EXTERNAS DE 1,90X1,10X1,40 M, VOLUME DE 1.500 LITROS, REVESTIDO INTERNAMENTE COM MASSA ÚNICA E IMPERMEABILIZANTE E COM TAMPA DE CONCRETO ARMADO COM ESPESSURA DE 8 CM</v>
          </cell>
          <cell r="F30" t="str">
            <v>UN</v>
          </cell>
          <cell r="G30">
            <v>0</v>
          </cell>
          <cell r="H30">
            <v>1326.91</v>
          </cell>
          <cell r="I30">
            <v>0</v>
          </cell>
        </row>
        <row r="32">
          <cell r="B32">
            <v>3</v>
          </cell>
          <cell r="E32" t="str">
            <v>AQUISIÇÃO E INSTALAÇÃO DE BEBEDOURO DE CAPACIDADE DE 100L</v>
          </cell>
          <cell r="F32" t="str">
            <v>UNI</v>
          </cell>
          <cell r="G32">
            <v>1</v>
          </cell>
          <cell r="I32">
            <v>1517.76</v>
          </cell>
        </row>
        <row r="33">
          <cell r="B33" t="str">
            <v>COMPOSIÇÃO</v>
          </cell>
          <cell r="C33" t="str">
            <v>SINAPI</v>
          </cell>
          <cell r="D33">
            <v>88267</v>
          </cell>
          <cell r="E33" t="str">
            <v>ENCANADOR OU BOMBEIRO HIDRÁULICO COM ENCARGOS COMPLEMENTARES</v>
          </cell>
          <cell r="F33" t="str">
            <v>H</v>
          </cell>
          <cell r="G33">
            <v>1</v>
          </cell>
          <cell r="H33">
            <v>17.760000000000002</v>
          </cell>
          <cell r="I33">
            <v>17.760000000000002</v>
          </cell>
        </row>
        <row r="34">
          <cell r="C34" t="str">
            <v>MERCADO</v>
          </cell>
          <cell r="E34" t="str">
            <v>BEBEDOURO DE CAPACIDADE DE 100LITROS - COM 03 SAIDAS FRONTAIS E 01 LATERAL - 110/220V</v>
          </cell>
          <cell r="F34" t="str">
            <v>UNI</v>
          </cell>
          <cell r="G34">
            <v>1</v>
          </cell>
          <cell r="H34">
            <v>1500</v>
          </cell>
          <cell r="I34">
            <v>1500</v>
          </cell>
        </row>
        <row r="36">
          <cell r="B36">
            <v>4</v>
          </cell>
          <cell r="E36" t="str">
            <v xml:space="preserve">TAXAS ADIMINISTRATIVAS DE CREA </v>
          </cell>
          <cell r="F36" t="str">
            <v>UNI</v>
          </cell>
          <cell r="G36">
            <v>1</v>
          </cell>
          <cell r="I36">
            <v>350</v>
          </cell>
        </row>
        <row r="37">
          <cell r="C37" t="str">
            <v>CREA-MT</v>
          </cell>
          <cell r="E37" t="str">
            <v xml:space="preserve">TAXAS ADIMINISTRATIVAS REERENTE A EMISSÃO DE ARTs </v>
          </cell>
          <cell r="F37" t="str">
            <v>UNI</v>
          </cell>
          <cell r="G37">
            <v>1</v>
          </cell>
          <cell r="H37">
            <v>350</v>
          </cell>
          <cell r="I37">
            <v>350</v>
          </cell>
        </row>
        <row r="39">
          <cell r="B39">
            <v>5</v>
          </cell>
          <cell r="E39" t="str">
            <v xml:space="preserve">TAXAS ADIMINISTRATIVAS DE PREFEITURA </v>
          </cell>
          <cell r="F39" t="str">
            <v>UNI</v>
          </cell>
          <cell r="G39">
            <v>1</v>
          </cell>
          <cell r="I39">
            <v>500</v>
          </cell>
        </row>
        <row r="40">
          <cell r="C40" t="str">
            <v xml:space="preserve">PREFEITURA </v>
          </cell>
          <cell r="E40" t="str">
            <v xml:space="preserve">TAXAS ADIMINISTRATIVAS REERENTE A SERVIÇOS DE PREFEITURA - EMISSÃO DE ALVARÁ E ETC </v>
          </cell>
          <cell r="F40" t="str">
            <v>UNI</v>
          </cell>
          <cell r="G40">
            <v>1</v>
          </cell>
          <cell r="H40">
            <v>500</v>
          </cell>
          <cell r="I40">
            <v>500</v>
          </cell>
        </row>
        <row r="42">
          <cell r="B42">
            <v>6</v>
          </cell>
          <cell r="E42" t="str">
            <v xml:space="preserve">SERVIÇOS DE PLOTAGENS </v>
          </cell>
          <cell r="F42" t="str">
            <v>UNI</v>
          </cell>
          <cell r="G42">
            <v>1</v>
          </cell>
          <cell r="I42">
            <v>12.5</v>
          </cell>
        </row>
        <row r="43">
          <cell r="C43" t="str">
            <v xml:space="preserve">MERCADO </v>
          </cell>
          <cell r="E43" t="str">
            <v xml:space="preserve">PLOTAGEM DE PROJETOS DIVERSOS EM FOLHAS A1 - A0 </v>
          </cell>
          <cell r="F43" t="str">
            <v>UNI</v>
          </cell>
          <cell r="G43">
            <v>1</v>
          </cell>
          <cell r="H43">
            <v>12.5</v>
          </cell>
          <cell r="I43">
            <v>12.5</v>
          </cell>
        </row>
        <row r="45">
          <cell r="B45">
            <v>7</v>
          </cell>
          <cell r="E45" t="str">
            <v xml:space="preserve">CONJUNTO INDIVIDUAL DE UNIFORMES </v>
          </cell>
          <cell r="F45" t="str">
            <v>CONJ</v>
          </cell>
          <cell r="G45">
            <v>1</v>
          </cell>
          <cell r="I45">
            <v>115</v>
          </cell>
        </row>
        <row r="46">
          <cell r="C46" t="str">
            <v xml:space="preserve">MERCADO </v>
          </cell>
          <cell r="E46" t="str">
            <v xml:space="preserve">CAMISA LONGA DE BRIM, CALÇA DE BRIM, BANDANA E BOTINA </v>
          </cell>
          <cell r="F46" t="str">
            <v>CONJ</v>
          </cell>
          <cell r="G46">
            <v>1</v>
          </cell>
          <cell r="H46">
            <v>115</v>
          </cell>
          <cell r="I46">
            <v>115</v>
          </cell>
        </row>
        <row r="48">
          <cell r="B48">
            <v>8</v>
          </cell>
          <cell r="E48" t="str">
            <v>CONSUMO MENSAL DE ENERGIA</v>
          </cell>
          <cell r="F48" t="str">
            <v>UNI</v>
          </cell>
          <cell r="G48">
            <v>1</v>
          </cell>
          <cell r="I48">
            <v>200</v>
          </cell>
        </row>
        <row r="49">
          <cell r="C49" t="str">
            <v>ENERGISA</v>
          </cell>
          <cell r="E49" t="str">
            <v xml:space="preserve">CONSUMO MENASAL DE ENERGIA DE UM CANTEIRO DE OBRAS PADRÃO MÉDIO </v>
          </cell>
          <cell r="F49" t="str">
            <v>UNI</v>
          </cell>
          <cell r="G49">
            <v>1</v>
          </cell>
          <cell r="H49">
            <v>200</v>
          </cell>
          <cell r="I49">
            <v>200</v>
          </cell>
        </row>
        <row r="51">
          <cell r="B51">
            <v>9</v>
          </cell>
          <cell r="E51" t="str">
            <v>CONSUMO MENSAL DE AGUA</v>
          </cell>
          <cell r="F51" t="str">
            <v>UNI</v>
          </cell>
          <cell r="G51">
            <v>1</v>
          </cell>
          <cell r="I51">
            <v>150</v>
          </cell>
        </row>
        <row r="52">
          <cell r="C52" t="str">
            <v>DAE</v>
          </cell>
          <cell r="E52" t="str">
            <v xml:space="preserve">CONSUMO MENSAL DE ÁGUA DE UM CANTEIRO DE OBRAS PADRÃO MÉDI </v>
          </cell>
          <cell r="F52" t="str">
            <v>UNI</v>
          </cell>
          <cell r="G52">
            <v>1</v>
          </cell>
          <cell r="H52">
            <v>150</v>
          </cell>
          <cell r="I52">
            <v>150</v>
          </cell>
        </row>
        <row r="54">
          <cell r="B54">
            <v>10</v>
          </cell>
          <cell r="E54" t="str">
            <v>DESPESAS MENSAL COM TELEFONIA A</v>
          </cell>
          <cell r="F54" t="str">
            <v>UNI</v>
          </cell>
          <cell r="G54">
            <v>1</v>
          </cell>
          <cell r="I54">
            <v>250</v>
          </cell>
        </row>
        <row r="55">
          <cell r="C55" t="str">
            <v>MERCADO</v>
          </cell>
          <cell r="E55" t="str">
            <v xml:space="preserve">DESPESA MENSAL COM TELEFONIA </v>
          </cell>
          <cell r="F55" t="str">
            <v>UNI</v>
          </cell>
          <cell r="G55">
            <v>1</v>
          </cell>
          <cell r="H55">
            <v>250</v>
          </cell>
          <cell r="I55">
            <v>250</v>
          </cell>
        </row>
        <row r="57">
          <cell r="B57">
            <v>11</v>
          </cell>
          <cell r="E57" t="str">
            <v>DESPESAS MENSAL COM MATERIAL DE ESCRITÓRIO</v>
          </cell>
          <cell r="F57" t="str">
            <v>CONJ</v>
          </cell>
          <cell r="G57">
            <v>1</v>
          </cell>
          <cell r="I57">
            <v>300</v>
          </cell>
        </row>
        <row r="58">
          <cell r="C58" t="str">
            <v>MERCADO</v>
          </cell>
          <cell r="E58" t="str">
            <v xml:space="preserve">DESPESAS MENSAL COM MATERIAL DE ESCRITÓRIO </v>
          </cell>
          <cell r="F58" t="str">
            <v>CONJ</v>
          </cell>
          <cell r="G58">
            <v>1</v>
          </cell>
          <cell r="H58">
            <v>300</v>
          </cell>
          <cell r="I58">
            <v>300</v>
          </cell>
        </row>
        <row r="60">
          <cell r="B60">
            <v>12</v>
          </cell>
          <cell r="E60" t="str">
            <v xml:space="preserve">FORNECIMENTO DE DIARIO DE OBRAS PADRÃO 03 VIAS </v>
          </cell>
          <cell r="F60" t="str">
            <v>UNI</v>
          </cell>
          <cell r="G60">
            <v>1</v>
          </cell>
          <cell r="I60">
            <v>75</v>
          </cell>
        </row>
        <row r="61">
          <cell r="C61" t="str">
            <v>MERCADO</v>
          </cell>
          <cell r="E61" t="str">
            <v xml:space="preserve">DIÁRIO DE OBRAS </v>
          </cell>
          <cell r="F61" t="str">
            <v>UNI</v>
          </cell>
          <cell r="G61">
            <v>1</v>
          </cell>
          <cell r="H61">
            <v>75</v>
          </cell>
          <cell r="I61">
            <v>75</v>
          </cell>
        </row>
        <row r="63">
          <cell r="B63">
            <v>13</v>
          </cell>
          <cell r="E63" t="str">
            <v xml:space="preserve">ALUGUEL MENSAL DE BETONEIRA </v>
          </cell>
          <cell r="F63" t="str">
            <v>UNI</v>
          </cell>
          <cell r="G63">
            <v>1</v>
          </cell>
          <cell r="I63">
            <v>250</v>
          </cell>
        </row>
        <row r="64">
          <cell r="C64" t="str">
            <v>MERCADO</v>
          </cell>
          <cell r="E64" t="str">
            <v>ALUGUEL MENSAL DE BETONEIRA 600L</v>
          </cell>
          <cell r="F64" t="str">
            <v>UNI</v>
          </cell>
          <cell r="G64">
            <v>1</v>
          </cell>
          <cell r="H64">
            <v>250</v>
          </cell>
          <cell r="I64">
            <v>250</v>
          </cell>
        </row>
        <row r="66">
          <cell r="B66">
            <v>14</v>
          </cell>
          <cell r="E66" t="str">
            <v xml:space="preserve">CONJUNTO DE ENSAIOS TECNOLOGICOS </v>
          </cell>
          <cell r="F66" t="str">
            <v>UNI</v>
          </cell>
          <cell r="G66">
            <v>1</v>
          </cell>
          <cell r="I66" t="e">
            <v>#N/A</v>
          </cell>
        </row>
        <row r="67">
          <cell r="B67" t="str">
            <v>COMPOSIÇÃO</v>
          </cell>
          <cell r="C67" t="str">
            <v>SINAPI</v>
          </cell>
          <cell r="D67" t="str">
            <v>74022/058</v>
          </cell>
          <cell r="E67" t="e">
            <v>#N/A</v>
          </cell>
          <cell r="F67" t="e">
            <v>#N/A</v>
          </cell>
          <cell r="G67">
            <v>1</v>
          </cell>
          <cell r="H67" t="e">
            <v>#N/A</v>
          </cell>
          <cell r="I67" t="e">
            <v>#N/A</v>
          </cell>
        </row>
        <row r="68">
          <cell r="B68" t="str">
            <v>COMPOSIÇÃO</v>
          </cell>
          <cell r="C68" t="str">
            <v>SINAPI</v>
          </cell>
          <cell r="D68" t="str">
            <v>74022/013</v>
          </cell>
          <cell r="E68" t="e">
            <v>#N/A</v>
          </cell>
          <cell r="F68" t="e">
            <v>#N/A</v>
          </cell>
          <cell r="G68">
            <v>1</v>
          </cell>
          <cell r="H68" t="e">
            <v>#N/A</v>
          </cell>
          <cell r="I68" t="e">
            <v>#N/A</v>
          </cell>
        </row>
        <row r="69">
          <cell r="B69" t="str">
            <v>COMPOSIÇÃO</v>
          </cell>
          <cell r="C69" t="str">
            <v>SINAPI</v>
          </cell>
          <cell r="D69" t="str">
            <v>74022/030</v>
          </cell>
          <cell r="E69" t="e">
            <v>#N/A</v>
          </cell>
          <cell r="F69" t="e">
            <v>#N/A</v>
          </cell>
          <cell r="G69">
            <v>1</v>
          </cell>
          <cell r="H69" t="e">
            <v>#N/A</v>
          </cell>
          <cell r="I69" t="e">
            <v>#N/A</v>
          </cell>
        </row>
        <row r="71">
          <cell r="B71">
            <v>15</v>
          </cell>
          <cell r="E71" t="str">
            <v xml:space="preserve">ENSAIOS DE PROVA DE CARGA DE ESTACAS </v>
          </cell>
          <cell r="F71" t="str">
            <v>UNI</v>
          </cell>
          <cell r="G71">
            <v>1</v>
          </cell>
          <cell r="I71">
            <v>5000</v>
          </cell>
        </row>
        <row r="72">
          <cell r="C72" t="str">
            <v>MERCADO</v>
          </cell>
          <cell r="E72" t="str">
            <v>ENSAIO DE PROVADA DE CARGA ESTÁTICA</v>
          </cell>
          <cell r="F72" t="str">
            <v xml:space="preserve"> UNI</v>
          </cell>
          <cell r="G72">
            <v>1</v>
          </cell>
          <cell r="H72">
            <v>5000</v>
          </cell>
          <cell r="I72">
            <v>5000</v>
          </cell>
        </row>
        <row r="82">
          <cell r="B82" t="str">
            <v>COMP 003</v>
          </cell>
          <cell r="E82" t="str">
            <v xml:space="preserve">REMOÇÃO DE FORRO PVC </v>
          </cell>
          <cell r="F82" t="str">
            <v>M2</v>
          </cell>
          <cell r="G82">
            <v>1</v>
          </cell>
          <cell r="I82">
            <v>6.9284999999999997</v>
          </cell>
        </row>
        <row r="83">
          <cell r="B83" t="str">
            <v>COMPOSIÇÃO</v>
          </cell>
          <cell r="C83" t="str">
            <v>SINAPI</v>
          </cell>
          <cell r="D83">
            <v>88316</v>
          </cell>
          <cell r="E83" t="str">
            <v>SERVENTE COM ENCARGOS COMPLEMENTARES</v>
          </cell>
          <cell r="F83" t="str">
            <v>H</v>
          </cell>
          <cell r="G83">
            <v>0.25</v>
          </cell>
          <cell r="H83">
            <v>14.05</v>
          </cell>
          <cell r="I83">
            <v>3.5125000000000002</v>
          </cell>
        </row>
        <row r="84">
          <cell r="B84" t="str">
            <v>COMPOSIÇÃO</v>
          </cell>
          <cell r="C84" t="str">
            <v>SINAPI</v>
          </cell>
          <cell r="D84">
            <v>88261</v>
          </cell>
          <cell r="E84" t="str">
            <v>CARPINTEIRO DE ESQUADRIA COM ENCARGOS COMPLEMENTARES</v>
          </cell>
          <cell r="F84" t="str">
            <v>H</v>
          </cell>
          <cell r="G84">
            <v>0.2</v>
          </cell>
          <cell r="H84">
            <v>17.079999999999998</v>
          </cell>
          <cell r="I84">
            <v>3.4159999999999999</v>
          </cell>
        </row>
        <row r="86">
          <cell r="B86" t="str">
            <v>COMP 004</v>
          </cell>
          <cell r="E86" t="str">
            <v xml:space="preserve">GRELHA METÁLICA DE AÇO CA25 12,5MM  COM MODULOS DE 100X50CM </v>
          </cell>
          <cell r="F86" t="str">
            <v>M</v>
          </cell>
          <cell r="G86">
            <v>1</v>
          </cell>
          <cell r="I86">
            <v>126.84775</v>
          </cell>
        </row>
        <row r="87">
          <cell r="B87" t="str">
            <v xml:space="preserve">INSUMO </v>
          </cell>
          <cell r="C87" t="str">
            <v>SINAPI</v>
          </cell>
          <cell r="D87">
            <v>26</v>
          </cell>
          <cell r="E87" t="str">
            <v>ACO CA-25, 10,0 MM, VERGALHAO</v>
          </cell>
          <cell r="F87" t="str">
            <v xml:space="preserve">KG    </v>
          </cell>
          <cell r="G87">
            <v>21.483000000000001</v>
          </cell>
          <cell r="H87">
            <v>3.71</v>
          </cell>
          <cell r="I87">
            <v>79.701930000000004</v>
          </cell>
        </row>
        <row r="88">
          <cell r="B88" t="str">
            <v xml:space="preserve">INSUMO </v>
          </cell>
          <cell r="C88" t="str">
            <v>SINAPI</v>
          </cell>
          <cell r="D88">
            <v>4777</v>
          </cell>
          <cell r="E88" t="str">
            <v>CANTONEIRA ACO ABAS IGUAIS (QUALQUER BITOLA), ESPESSURA ENTRE 1/8" E 1/4"</v>
          </cell>
          <cell r="F88" t="str">
            <v xml:space="preserve">KG    </v>
          </cell>
          <cell r="G88">
            <v>3.14</v>
          </cell>
          <cell r="H88">
            <v>3.11</v>
          </cell>
          <cell r="I88">
            <v>9.7653999999999996</v>
          </cell>
        </row>
        <row r="89">
          <cell r="B89" t="str">
            <v>COMPOSIÇÃO</v>
          </cell>
          <cell r="C89" t="str">
            <v>SINAPI</v>
          </cell>
          <cell r="D89">
            <v>88315</v>
          </cell>
          <cell r="E89" t="str">
            <v>SERRALHEIRO COM ENCARGOS COMPLEMENTARES</v>
          </cell>
          <cell r="F89" t="str">
            <v>H</v>
          </cell>
          <cell r="G89">
            <v>0.85932000000000008</v>
          </cell>
          <cell r="H89">
            <v>16.52</v>
          </cell>
          <cell r="I89">
            <v>14.195966400000001</v>
          </cell>
        </row>
        <row r="90">
          <cell r="B90" t="str">
            <v>COMPOSIÇÃO</v>
          </cell>
          <cell r="C90" t="str">
            <v>SINAPI</v>
          </cell>
          <cell r="D90">
            <v>88316</v>
          </cell>
          <cell r="E90" t="str">
            <v>SERVENTE COM ENCARGOS COMPLEMENTARES</v>
          </cell>
          <cell r="F90" t="str">
            <v>H</v>
          </cell>
          <cell r="G90">
            <v>0.85932000000000008</v>
          </cell>
          <cell r="H90">
            <v>14.05</v>
          </cell>
          <cell r="I90">
            <v>12.073446000000002</v>
          </cell>
        </row>
        <row r="91">
          <cell r="B91" t="str">
            <v>COMPOSIÇÃO</v>
          </cell>
          <cell r="C91" t="str">
            <v>SINAPI</v>
          </cell>
          <cell r="D91">
            <v>88317</v>
          </cell>
          <cell r="E91" t="str">
            <v>SOLDADOR COM ENCARGOS COMPLEMENTARES</v>
          </cell>
          <cell r="F91" t="str">
            <v>H</v>
          </cell>
          <cell r="G91">
            <v>0.64449000000000001</v>
          </cell>
          <cell r="H91">
            <v>17.239999999999998</v>
          </cell>
          <cell r="I91">
            <v>11.111007599999999</v>
          </cell>
        </row>
        <row r="94">
          <cell r="B94" t="str">
            <v>COMP 005</v>
          </cell>
          <cell r="E94" t="str">
            <v>ESTACA A TRADO (BROCA) DIAMETRO = 30 CM, EM CONCRETO MOLDADO IN LOCO, 25 MPA, SEM ARMACAO.</v>
          </cell>
          <cell r="F94" t="str">
            <v>M</v>
          </cell>
          <cell r="G94">
            <v>1</v>
          </cell>
          <cell r="I94">
            <v>71.102699099999995</v>
          </cell>
        </row>
        <row r="95">
          <cell r="B95" t="str">
            <v>COMPOSIÇÃO</v>
          </cell>
          <cell r="C95" t="str">
            <v>SINAPI</v>
          </cell>
          <cell r="D95">
            <v>88309</v>
          </cell>
          <cell r="E95" t="str">
            <v>PEDREIRO COM ENCARGOS COMPLEMENTARES</v>
          </cell>
          <cell r="F95" t="str">
            <v>H</v>
          </cell>
          <cell r="G95">
            <v>0.34499999999999997</v>
          </cell>
          <cell r="H95">
            <v>17.34</v>
          </cell>
          <cell r="I95">
            <v>5.9822999999999995</v>
          </cell>
        </row>
        <row r="96">
          <cell r="B96" t="str">
            <v>COMPOSIÇÃO</v>
          </cell>
          <cell r="C96" t="str">
            <v>SINAPI</v>
          </cell>
          <cell r="D96">
            <v>88316</v>
          </cell>
          <cell r="E96" t="str">
            <v>SERVENTE COM ENCARGOS COMPLEMENTARES</v>
          </cell>
          <cell r="F96" t="str">
            <v>H</v>
          </cell>
          <cell r="G96">
            <v>2.8979999999999997</v>
          </cell>
          <cell r="H96">
            <v>14.05</v>
          </cell>
          <cell r="I96">
            <v>40.716899999999995</v>
          </cell>
        </row>
        <row r="97">
          <cell r="B97" t="str">
            <v>COMPOSIÇÃO</v>
          </cell>
          <cell r="C97" t="str">
            <v>SINAPI</v>
          </cell>
          <cell r="D97">
            <v>94971</v>
          </cell>
          <cell r="E97" t="str">
            <v>CONCRETO FCK = 25MPA, TRAÇO 1:2,3:2,7 (CIMENTO/ AREIA MÉDIA/ BRITA 1)  - PREPARO MECÂNICO COM BETONEIRA 600 L. AF_07/2016</v>
          </cell>
          <cell r="F97" t="str">
            <v>M3</v>
          </cell>
          <cell r="G97">
            <v>8.12475E-2</v>
          </cell>
          <cell r="H97">
            <v>300.36</v>
          </cell>
          <cell r="I97">
            <v>24.403499100000001</v>
          </cell>
        </row>
        <row r="99">
          <cell r="B99" t="str">
            <v>COMP 006</v>
          </cell>
          <cell r="E99" t="str">
            <v xml:space="preserve">FORNECIENTO, MONTAGEM E DESMONTAGEM DE ESCORAMENTO METÁLICO PARA VIGAS E LAJES </v>
          </cell>
          <cell r="F99" t="str">
            <v>M2</v>
          </cell>
          <cell r="G99">
            <v>1</v>
          </cell>
          <cell r="I99">
            <v>74.120499999999993</v>
          </cell>
        </row>
        <row r="100">
          <cell r="B100" t="str">
            <v>COMPOSIÇÃO</v>
          </cell>
          <cell r="C100" t="str">
            <v>SINAPI</v>
          </cell>
          <cell r="D100">
            <v>88262</v>
          </cell>
          <cell r="E100" t="str">
            <v>CARPINTEIRO DE FORMAS COM ENCARGOS COMPLEMENTARES</v>
          </cell>
          <cell r="F100" t="str">
            <v>H</v>
          </cell>
          <cell r="G100">
            <v>0.6</v>
          </cell>
          <cell r="H100">
            <v>17.239999999999998</v>
          </cell>
          <cell r="I100">
            <v>10.343999999999999</v>
          </cell>
        </row>
        <row r="101">
          <cell r="B101" t="str">
            <v>COMPOSIÇÃO</v>
          </cell>
          <cell r="C101" t="str">
            <v>SINAPI</v>
          </cell>
          <cell r="D101">
            <v>88316</v>
          </cell>
          <cell r="E101" t="str">
            <v>SERVENTE COM ENCARGOS COMPLEMENTARES</v>
          </cell>
          <cell r="F101" t="str">
            <v>H</v>
          </cell>
          <cell r="G101">
            <v>1.96</v>
          </cell>
          <cell r="H101">
            <v>14.05</v>
          </cell>
          <cell r="I101">
            <v>27.538</v>
          </cell>
        </row>
        <row r="102">
          <cell r="B102" t="str">
            <v>COMPOSIÇÃO</v>
          </cell>
          <cell r="C102" t="str">
            <v>SINAPI</v>
          </cell>
          <cell r="D102">
            <v>91120</v>
          </cell>
          <cell r="E102" t="str">
            <v>TRANSPORTE HORIZONTAL, TUBOS DE AÇO CARBONO LEVE OU MÉDIO, PRETO OU GALVANIZADO, COM DIÂMETRO MAIOR QUE 40 MM E MENOR OU IGUAL A 65 MM, MANUAL, 30M. AF_06/2015</v>
          </cell>
          <cell r="F102" t="str">
            <v>M</v>
          </cell>
          <cell r="G102">
            <v>3.5</v>
          </cell>
          <cell r="H102">
            <v>0.38</v>
          </cell>
          <cell r="I102">
            <v>1.33</v>
          </cell>
        </row>
        <row r="103">
          <cell r="C103" t="str">
            <v xml:space="preserve">MERCADO </v>
          </cell>
          <cell r="E103" t="str">
            <v>ALUGUEL DE ESCORAS METÁLICAS PÉ DIREITO MAXIMO 3,5M</v>
          </cell>
          <cell r="F103" t="str">
            <v>KG</v>
          </cell>
          <cell r="G103">
            <v>63.47</v>
          </cell>
          <cell r="H103">
            <v>0.55000000000000004</v>
          </cell>
          <cell r="I103">
            <v>34.908500000000004</v>
          </cell>
        </row>
        <row r="105">
          <cell r="B105" t="str">
            <v>COMP 007</v>
          </cell>
          <cell r="E105" t="str">
            <v xml:space="preserve">GRAUTEAMENTO VERTICAL EM PILARES ESTRUTURAL  COM GROUTE FCK 30MPA </v>
          </cell>
          <cell r="F105" t="str">
            <v>M2</v>
          </cell>
          <cell r="G105">
            <v>1</v>
          </cell>
          <cell r="I105">
            <v>684.10079200000007</v>
          </cell>
        </row>
        <row r="106">
          <cell r="B106" t="str">
            <v>COMPOSIÇÃO</v>
          </cell>
          <cell r="C106" t="str">
            <v>SINAPI</v>
          </cell>
          <cell r="D106">
            <v>88309</v>
          </cell>
          <cell r="E106" t="str">
            <v>PEDREIRO COM ENCARGOS COMPLEMENTARES</v>
          </cell>
          <cell r="F106" t="str">
            <v>H</v>
          </cell>
          <cell r="G106">
            <v>8.0998000000000001</v>
          </cell>
          <cell r="H106">
            <v>17.34</v>
          </cell>
          <cell r="I106">
            <v>140.45053200000001</v>
          </cell>
        </row>
        <row r="107">
          <cell r="B107" t="str">
            <v>COMPOSIÇÃO</v>
          </cell>
          <cell r="C107" t="str">
            <v>SINAPI</v>
          </cell>
          <cell r="D107">
            <v>88316</v>
          </cell>
          <cell r="E107" t="str">
            <v>SERVENTE COM ENCARGOS COMPLEMENTARES</v>
          </cell>
          <cell r="F107" t="str">
            <v>H</v>
          </cell>
          <cell r="G107">
            <v>5.7291999999999996</v>
          </cell>
          <cell r="H107">
            <v>14.05</v>
          </cell>
          <cell r="I107">
            <v>80.495260000000002</v>
          </cell>
        </row>
        <row r="108">
          <cell r="B108" t="str">
            <v>COMPOSIÇÃO</v>
          </cell>
          <cell r="C108" t="str">
            <v>SINAPI</v>
          </cell>
          <cell r="D108">
            <v>90285</v>
          </cell>
          <cell r="E108" t="str">
            <v>GRAUTE FGK=30 MPA; TRAÇO 1:0,8:1,1 (CIMENTO/ AREIA GROSSA/ BRITA 0/ ADITIVO) - PREPARO MECÂNICO COM BETONEIRA 400 L. AF_02/2015</v>
          </cell>
          <cell r="F108" t="str">
            <v>M3</v>
          </cell>
          <cell r="G108">
            <v>1.2030000000000001</v>
          </cell>
          <cell r="H108">
            <v>385</v>
          </cell>
          <cell r="I108">
            <v>463.15500000000003</v>
          </cell>
        </row>
        <row r="113">
          <cell r="B113" t="str">
            <v>COMP 008</v>
          </cell>
          <cell r="E113" t="str">
            <v>PORTA DE ABRIR EM CHAPA DE AÇO #16 TIPO DOBRADA, COM FECHADURA E BARRA DE ABRIR - FORNECIMENTO E INSTALAÇÃO</v>
          </cell>
          <cell r="F113" t="str">
            <v>M2</v>
          </cell>
          <cell r="G113">
            <v>1</v>
          </cell>
          <cell r="I113">
            <v>430.13129714285719</v>
          </cell>
        </row>
        <row r="114">
          <cell r="B114" t="str">
            <v>INSUMO</v>
          </cell>
          <cell r="C114" t="str">
            <v>SINAPI</v>
          </cell>
          <cell r="D114">
            <v>1327</v>
          </cell>
          <cell r="E114" t="str">
            <v>CHAPA DE ACO FINA A FRIO BITOLA MSG 24, E = 0,60 MM (4,80 KG/M2)</v>
          </cell>
          <cell r="F114" t="str">
            <v xml:space="preserve">KG    </v>
          </cell>
          <cell r="G114">
            <v>11.520000000000001</v>
          </cell>
          <cell r="H114">
            <v>6.9</v>
          </cell>
          <cell r="I114">
            <v>79.488000000000014</v>
          </cell>
        </row>
        <row r="115">
          <cell r="B115" t="str">
            <v>COMPOSICAO</v>
          </cell>
          <cell r="C115" t="str">
            <v>SINAPI</v>
          </cell>
          <cell r="D115">
            <v>88315</v>
          </cell>
          <cell r="E115" t="str">
            <v>SERRALHEIRO COM ENCARGOS COMPLEMENTARES</v>
          </cell>
          <cell r="F115" t="str">
            <v>H</v>
          </cell>
          <cell r="G115">
            <v>5.7600000000000007</v>
          </cell>
          <cell r="H115">
            <v>16.52</v>
          </cell>
          <cell r="I115">
            <v>95.155200000000008</v>
          </cell>
        </row>
        <row r="116">
          <cell r="B116" t="str">
            <v>COMPOSICAO</v>
          </cell>
          <cell r="C116" t="str">
            <v>SINAPI</v>
          </cell>
          <cell r="D116">
            <v>88317</v>
          </cell>
          <cell r="E116" t="str">
            <v>SOLDADOR COM ENCARGOS COMPLEMENTARES</v>
          </cell>
          <cell r="F116" t="str">
            <v>H</v>
          </cell>
          <cell r="G116">
            <v>2.8800000000000003</v>
          </cell>
          <cell r="H116">
            <v>17.239999999999998</v>
          </cell>
          <cell r="I116">
            <v>49.651200000000003</v>
          </cell>
        </row>
        <row r="117">
          <cell r="B117" t="str">
            <v>COMPOSIÇÃO</v>
          </cell>
          <cell r="C117" t="str">
            <v>SINAPI</v>
          </cell>
          <cell r="D117">
            <v>88309</v>
          </cell>
          <cell r="E117" t="str">
            <v>PEDREIRO COM ENCARGOS COMPLEMENTARES</v>
          </cell>
          <cell r="F117" t="str">
            <v>H</v>
          </cell>
          <cell r="G117">
            <v>2</v>
          </cell>
          <cell r="H117">
            <v>17.34</v>
          </cell>
          <cell r="I117">
            <v>34.68</v>
          </cell>
        </row>
        <row r="118">
          <cell r="B118" t="str">
            <v>COMPOSICAO</v>
          </cell>
          <cell r="C118" t="str">
            <v>SINAPI</v>
          </cell>
          <cell r="D118">
            <v>88316</v>
          </cell>
          <cell r="E118" t="str">
            <v>SERVENTE COM ENCARGOS COMPLEMENTARES</v>
          </cell>
          <cell r="F118" t="str">
            <v>H</v>
          </cell>
          <cell r="G118">
            <v>4.8800000000000008</v>
          </cell>
          <cell r="H118">
            <v>14.05</v>
          </cell>
          <cell r="I118">
            <v>68.564000000000021</v>
          </cell>
        </row>
        <row r="119">
          <cell r="B119" t="str">
            <v>INSUMO</v>
          </cell>
          <cell r="C119" t="str">
            <v>SINAPI</v>
          </cell>
          <cell r="D119">
            <v>38154</v>
          </cell>
          <cell r="E119" t="str">
            <v>FECHADURA AUXILIAR TRAVA DE SEGURANCA SIMPLES, CROMADA, MAQUINA *40* MM, INCLUI CHAVE TETRA E ROSETA REDONDA - COMPLETA</v>
          </cell>
          <cell r="F119" t="str">
            <v xml:space="preserve">CJ    </v>
          </cell>
          <cell r="G119">
            <v>0.59523809523809523</v>
          </cell>
          <cell r="H119">
            <v>30.06</v>
          </cell>
          <cell r="I119">
            <v>17.892857142857142</v>
          </cell>
        </row>
        <row r="120">
          <cell r="B120" t="str">
            <v xml:space="preserve">INSUMO </v>
          </cell>
          <cell r="C120" t="str">
            <v>SINAPI</v>
          </cell>
          <cell r="D120">
            <v>13356</v>
          </cell>
          <cell r="E120" t="str">
            <v>TUBO ACO INDUSTRIAL DN 2" (50,8 MM) E=1,50MM, PESO= 1,8237 KG/M</v>
          </cell>
          <cell r="F120" t="str">
            <v xml:space="preserve">M     </v>
          </cell>
          <cell r="G120">
            <v>0.4</v>
          </cell>
          <cell r="H120">
            <v>10.14</v>
          </cell>
          <cell r="I120">
            <v>4.056</v>
          </cell>
        </row>
        <row r="121">
          <cell r="B121" t="str">
            <v>INSUMO</v>
          </cell>
          <cell r="C121" t="str">
            <v>SINAPI</v>
          </cell>
          <cell r="D121">
            <v>10966</v>
          </cell>
          <cell r="E121" t="str">
            <v>PERFIL "U" DE ACO LAMINADO, "U" 152 X 15,6</v>
          </cell>
          <cell r="F121" t="str">
            <v xml:space="preserve">KG    </v>
          </cell>
          <cell r="G121">
            <v>7</v>
          </cell>
          <cell r="H121">
            <v>4.1900000000000004</v>
          </cell>
          <cell r="I121">
            <v>29.330000000000002</v>
          </cell>
        </row>
        <row r="122">
          <cell r="B122" t="str">
            <v xml:space="preserve">INSUMO </v>
          </cell>
          <cell r="C122" t="str">
            <v>SINAPI</v>
          </cell>
          <cell r="D122">
            <v>552</v>
          </cell>
          <cell r="E122" t="str">
            <v>BARRA DE FERRO RETANGULAR, BARRA CHATA, 1 1/2" X 1/4" (L X E), 1,89 KG/M</v>
          </cell>
          <cell r="F122" t="str">
            <v xml:space="preserve">M     </v>
          </cell>
          <cell r="G122">
            <v>2.8</v>
          </cell>
          <cell r="H122">
            <v>11.47</v>
          </cell>
          <cell r="I122">
            <v>32.116</v>
          </cell>
        </row>
        <row r="123">
          <cell r="B123" t="str">
            <v xml:space="preserve">INSUMO </v>
          </cell>
          <cell r="C123" t="str">
            <v>SINAPI</v>
          </cell>
          <cell r="D123">
            <v>2421</v>
          </cell>
          <cell r="E123" t="str">
            <v>DOBRADICA EM ACO/FERRO, 4" X 3", E= 2,2 A 3,0 MM, COM ANEL, CROMADO OU ZINCADO,TAMPA BOLA, COM PARAFUSOS</v>
          </cell>
          <cell r="F123" t="str">
            <v xml:space="preserve">UN    </v>
          </cell>
          <cell r="G123">
            <v>1</v>
          </cell>
          <cell r="H123">
            <v>16.88</v>
          </cell>
          <cell r="I123">
            <v>16.88</v>
          </cell>
        </row>
        <row r="124">
          <cell r="B124" t="str">
            <v>COMPOSICAO</v>
          </cell>
          <cell r="C124" t="str">
            <v>SINAPI</v>
          </cell>
          <cell r="D124">
            <v>88627</v>
          </cell>
          <cell r="E124" t="str">
            <v>ARGAMASSA TRAÇO 1:0,5:4,5 (CIMENTO, CAL E AREIA MÉDIA) PARA ASSENTAMENTO DE ALVENARIA, PREPARO MANUAL. AF_08/2014</v>
          </cell>
          <cell r="F124" t="str">
            <v>M3</v>
          </cell>
          <cell r="G124">
            <v>6.0000000000000001E-3</v>
          </cell>
          <cell r="H124">
            <v>386.34</v>
          </cell>
          <cell r="I124">
            <v>2.3180399999999999</v>
          </cell>
        </row>
        <row r="126">
          <cell r="B126" t="str">
            <v>COMP 009</v>
          </cell>
          <cell r="E126" t="str">
            <v xml:space="preserve">PORTA DE ABRIR EM ACO TIPO VENEZIANA, COM FUNDO ANTICORROSIVO / PRIMER DE PROTECAO </v>
          </cell>
          <cell r="F126" t="str">
            <v>M2</v>
          </cell>
          <cell r="G126">
            <v>1</v>
          </cell>
          <cell r="I126">
            <v>340.03152330596612</v>
          </cell>
        </row>
        <row r="127">
          <cell r="B127" t="str">
            <v>INSUMO</v>
          </cell>
          <cell r="C127" t="str">
            <v>SINAPI</v>
          </cell>
          <cell r="D127">
            <v>39022</v>
          </cell>
          <cell r="E127" t="str">
            <v>PORTA DE ABRIR EM ACO TIPO VENEZIANA, COM FUNDO ANTICORROSIVO / PRIMER DE PROTECAO, SEM GUARNICAO/ALIZAR/VISTA, 87 X 210 CM</v>
          </cell>
          <cell r="F127" t="str">
            <v xml:space="preserve">UN    </v>
          </cell>
          <cell r="G127">
            <v>0.60207991242474013</v>
          </cell>
          <cell r="H127">
            <v>419</v>
          </cell>
          <cell r="I127">
            <v>252.27148330596611</v>
          </cell>
        </row>
        <row r="128">
          <cell r="B128" t="str">
            <v>COMPOSICAO</v>
          </cell>
          <cell r="C128" t="str">
            <v>SINAPI</v>
          </cell>
          <cell r="D128">
            <v>88315</v>
          </cell>
          <cell r="E128" t="str">
            <v>SERRALHEIRO COM ENCARGOS COMPLEMENTARES</v>
          </cell>
          <cell r="F128" t="str">
            <v>H</v>
          </cell>
          <cell r="G128">
            <v>1.6</v>
          </cell>
          <cell r="H128">
            <v>16.52</v>
          </cell>
          <cell r="I128">
            <v>26.432000000000002</v>
          </cell>
        </row>
        <row r="129">
          <cell r="B129" t="str">
            <v>COMPOSICAO</v>
          </cell>
          <cell r="C129" t="str">
            <v>SINAPI</v>
          </cell>
          <cell r="D129">
            <v>88316</v>
          </cell>
          <cell r="E129" t="str">
            <v>SERVENTE COM ENCARGOS COMPLEMENTARES</v>
          </cell>
          <cell r="F129" t="str">
            <v>H</v>
          </cell>
          <cell r="G129">
            <v>4.2</v>
          </cell>
          <cell r="H129">
            <v>14.05</v>
          </cell>
          <cell r="I129">
            <v>59.010000000000005</v>
          </cell>
        </row>
        <row r="130">
          <cell r="B130" t="str">
            <v>COMPOSICAO</v>
          </cell>
          <cell r="C130" t="str">
            <v>SINAPI</v>
          </cell>
          <cell r="D130">
            <v>88627</v>
          </cell>
          <cell r="E130" t="str">
            <v>ARGAMASSA TRAÇO 1:0,5:4,5 (CIMENTO, CAL E AREIA MÉDIA) PARA ASSENTAMENTO DE ALVENARIA, PREPARO MANUAL. AF_08/2014</v>
          </cell>
          <cell r="F130" t="str">
            <v>M3</v>
          </cell>
          <cell r="G130">
            <v>6.0000000000000001E-3</v>
          </cell>
          <cell r="H130">
            <v>386.34</v>
          </cell>
          <cell r="I130">
            <v>2.3180399999999999</v>
          </cell>
        </row>
        <row r="132">
          <cell r="B132" t="str">
            <v>COMP 010</v>
          </cell>
          <cell r="E132" t="str">
            <v>REVESTIMENTO DE PAREDE COM CERÂMICA 10X10CM, COM ARGAMASSA AC III E REJUNTE BRANCO</v>
          </cell>
          <cell r="F132" t="str">
            <v>M2</v>
          </cell>
          <cell r="G132">
            <v>1</v>
          </cell>
          <cell r="I132">
            <v>58.389000000000003</v>
          </cell>
        </row>
        <row r="133">
          <cell r="B133" t="str">
            <v>COMPOSIÇÃO</v>
          </cell>
          <cell r="C133" t="str">
            <v>SINAPI</v>
          </cell>
          <cell r="D133">
            <v>88256</v>
          </cell>
          <cell r="E133" t="str">
            <v>AZULEJISTA OU LADRILHISTA COM ENCARGOS COMPLEMENTARES</v>
          </cell>
          <cell r="F133" t="str">
            <v>H</v>
          </cell>
          <cell r="G133">
            <v>0.6</v>
          </cell>
          <cell r="H133">
            <v>16.11</v>
          </cell>
          <cell r="I133">
            <v>9.6659999999999986</v>
          </cell>
        </row>
        <row r="134">
          <cell r="B134" t="str">
            <v>COMPOSIÇÃO</v>
          </cell>
          <cell r="C134" t="str">
            <v>SINAPI</v>
          </cell>
          <cell r="D134">
            <v>88316</v>
          </cell>
          <cell r="E134" t="str">
            <v>SERVENTE COM ENCARGOS COMPLEMENTARES</v>
          </cell>
          <cell r="F134" t="str">
            <v>H</v>
          </cell>
          <cell r="G134">
            <v>0.4</v>
          </cell>
          <cell r="H134">
            <v>14.05</v>
          </cell>
          <cell r="I134">
            <v>5.620000000000001</v>
          </cell>
        </row>
        <row r="135">
          <cell r="B135" t="str">
            <v xml:space="preserve">INSUMO </v>
          </cell>
          <cell r="C135" t="str">
            <v>SINAPI</v>
          </cell>
          <cell r="D135">
            <v>536</v>
          </cell>
          <cell r="E135" t="str">
            <v>REVESTIMENTO EM CERAMICA ESMALTADA EXTRA, PEI MENOR OU IGUAL A 3, FORMATO MENOR OU IGUAL A 2025 CM2</v>
          </cell>
          <cell r="F135" t="str">
            <v xml:space="preserve">M2    </v>
          </cell>
          <cell r="G135">
            <v>1.05</v>
          </cell>
          <cell r="H135">
            <v>32.4</v>
          </cell>
          <cell r="I135">
            <v>34.020000000000003</v>
          </cell>
        </row>
        <row r="136">
          <cell r="B136" t="str">
            <v xml:space="preserve">INSUMO </v>
          </cell>
          <cell r="C136" t="str">
            <v>SINAPI</v>
          </cell>
          <cell r="D136">
            <v>37595</v>
          </cell>
          <cell r="E136" t="str">
            <v>ARGAMASSA COLANTE TIPO ACIII</v>
          </cell>
          <cell r="F136" t="str">
            <v xml:space="preserve">KG    </v>
          </cell>
          <cell r="G136">
            <v>4.9000000000000004</v>
          </cell>
          <cell r="H136">
            <v>1.58</v>
          </cell>
          <cell r="I136">
            <v>7.7420000000000009</v>
          </cell>
        </row>
        <row r="137">
          <cell r="B137" t="str">
            <v xml:space="preserve">INSUMO </v>
          </cell>
          <cell r="C137" t="str">
            <v>SINAPI</v>
          </cell>
          <cell r="D137">
            <v>34356</v>
          </cell>
          <cell r="E137" t="str">
            <v>REJUNTE BRANCO, CIMENTICIO</v>
          </cell>
          <cell r="F137" t="str">
            <v xml:space="preserve">KG    </v>
          </cell>
          <cell r="G137">
            <v>0.45</v>
          </cell>
          <cell r="H137">
            <v>2.98</v>
          </cell>
          <cell r="I137">
            <v>1.341</v>
          </cell>
        </row>
        <row r="139">
          <cell r="B139" t="str">
            <v>COMP 011</v>
          </cell>
          <cell r="E139" t="str">
            <v xml:space="preserve">FORNECIMENTO E INSTALAÇÃO DE BANCADAS EM GRANITO POLIDO ESP =2,5CM A 3,0CM </v>
          </cell>
          <cell r="F139" t="str">
            <v>M2</v>
          </cell>
          <cell r="G139">
            <v>1</v>
          </cell>
          <cell r="I139">
            <v>496.26</v>
          </cell>
        </row>
        <row r="140">
          <cell r="B140" t="str">
            <v>INSUMO</v>
          </cell>
          <cell r="C140" t="str">
            <v>SINAPI</v>
          </cell>
          <cell r="D140">
            <v>11795</v>
          </cell>
          <cell r="E140" t="str">
            <v>GRANITO PARA BANCADA, POLIDO, TIPO ANDORINHA/ QUARTZ/ CASTELO/ CORUMBA OU OUTROS EQUIVALENTES DA REGIAO, E=  *2,5* CM</v>
          </cell>
          <cell r="F140" t="str">
            <v xml:space="preserve">M2    </v>
          </cell>
          <cell r="G140">
            <v>1</v>
          </cell>
          <cell r="H140">
            <v>400</v>
          </cell>
          <cell r="I140">
            <v>400</v>
          </cell>
        </row>
        <row r="141">
          <cell r="B141" t="str">
            <v>COMPOSICAO</v>
          </cell>
          <cell r="C141" t="str">
            <v>SINAPI</v>
          </cell>
          <cell r="D141">
            <v>88309</v>
          </cell>
          <cell r="E141" t="str">
            <v>PEDREIRO COM ENCARGOS COMPLEMENTARES</v>
          </cell>
          <cell r="F141" t="str">
            <v>H</v>
          </cell>
          <cell r="G141">
            <v>2</v>
          </cell>
          <cell r="H141">
            <v>17.34</v>
          </cell>
          <cell r="I141">
            <v>34.68</v>
          </cell>
        </row>
        <row r="142">
          <cell r="B142" t="str">
            <v>COMPOSICAO</v>
          </cell>
          <cell r="C142" t="str">
            <v>SINAPI</v>
          </cell>
          <cell r="D142">
            <v>86957</v>
          </cell>
          <cell r="E142" t="str">
            <v>MÃO FRANCESA EM BARRA DE FERRO CHATO RETANGULAR 2" X 1/4", REFORÇADA, 40 X 30 CM</v>
          </cell>
          <cell r="F142" t="str">
            <v>UN</v>
          </cell>
          <cell r="G142">
            <v>2</v>
          </cell>
          <cell r="H142">
            <v>30.79</v>
          </cell>
          <cell r="I142">
            <v>61.58</v>
          </cell>
        </row>
        <row r="144">
          <cell r="B144" t="str">
            <v>INSTALAÇÕES HIDRAULICAS</v>
          </cell>
        </row>
        <row r="146">
          <cell r="B146" t="str">
            <v>COMP 012</v>
          </cell>
          <cell r="E146" t="str">
            <v>FORNECIMENTO E INSTALAÇÃO DE JOELHO SOLDAVEL COM ROSCA 25MM- 3/4"</v>
          </cell>
          <cell r="F146" t="str">
            <v>UNI</v>
          </cell>
          <cell r="G146">
            <v>1</v>
          </cell>
          <cell r="I146">
            <v>5.7328799999999998</v>
          </cell>
        </row>
        <row r="147">
          <cell r="B147" t="str">
            <v xml:space="preserve">INSUMO </v>
          </cell>
          <cell r="C147" t="str">
            <v>SINAPI</v>
          </cell>
          <cell r="D147">
            <v>3522</v>
          </cell>
          <cell r="E147" t="str">
            <v>JOELHO PVC,  SOLDAVEL COM ROSCA, 90 GRAUS, 25 MM X 3/4", PARA AGUA FRIA PREDIAL</v>
          </cell>
          <cell r="F147" t="str">
            <v xml:space="preserve">UN    </v>
          </cell>
          <cell r="G147">
            <v>1</v>
          </cell>
          <cell r="H147">
            <v>2.16</v>
          </cell>
          <cell r="I147">
            <v>2.16</v>
          </cell>
        </row>
        <row r="148">
          <cell r="B148" t="str">
            <v xml:space="preserve">INSUMO </v>
          </cell>
          <cell r="C148" t="str">
            <v>SINAPI</v>
          </cell>
          <cell r="D148">
            <v>122</v>
          </cell>
          <cell r="E148" t="str">
            <v>ADESIVO PLASTICO PARA PVC, FRASCO COM 850 GR</v>
          </cell>
          <cell r="F148" t="str">
            <v xml:space="preserve">UN    </v>
          </cell>
          <cell r="G148">
            <v>7.0000000000000001E-3</v>
          </cell>
          <cell r="H148">
            <v>45.16</v>
          </cell>
          <cell r="I148">
            <v>0.31611999999999996</v>
          </cell>
        </row>
        <row r="149">
          <cell r="B149" t="str">
            <v xml:space="preserve">INSUMO </v>
          </cell>
          <cell r="C149" t="str">
            <v>SINAPI</v>
          </cell>
          <cell r="D149">
            <v>20083</v>
          </cell>
          <cell r="E149" t="str">
            <v>SOLUCAO LIMPADORA PARA PVC, FRASCO COM 1000 CM3</v>
          </cell>
          <cell r="F149" t="str">
            <v xml:space="preserve">UN    </v>
          </cell>
          <cell r="G149">
            <v>8.0000000000000002E-3</v>
          </cell>
          <cell r="H149">
            <v>39.22</v>
          </cell>
          <cell r="I149">
            <v>0.31375999999999998</v>
          </cell>
        </row>
        <row r="150">
          <cell r="B150" t="str">
            <v xml:space="preserve">INSUMO </v>
          </cell>
          <cell r="C150" t="str">
            <v>SINAPI</v>
          </cell>
          <cell r="D150">
            <v>38383</v>
          </cell>
          <cell r="E150" t="str">
            <v>LIXA D'AGUA EM FOLHA, GRAO 100</v>
          </cell>
          <cell r="F150" t="str">
            <v xml:space="preserve">UN    </v>
          </cell>
          <cell r="G150">
            <v>0.03</v>
          </cell>
          <cell r="H150">
            <v>1.5</v>
          </cell>
          <cell r="I150">
            <v>4.4999999999999998E-2</v>
          </cell>
        </row>
        <row r="151">
          <cell r="B151" t="str">
            <v>COMPOSIÇÃO</v>
          </cell>
          <cell r="C151" t="str">
            <v>SINAPI</v>
          </cell>
          <cell r="D151">
            <v>88248</v>
          </cell>
          <cell r="E151" t="str">
            <v>AUXILIAR DE ENCANADOR OU BOMBEIRO HIDRÁULICO COM ENCARGOS COMPLEMENTARES</v>
          </cell>
          <cell r="F151" t="str">
            <v>H</v>
          </cell>
          <cell r="G151">
            <v>0.09</v>
          </cell>
          <cell r="H151">
            <v>14.44</v>
          </cell>
          <cell r="I151">
            <v>1.2995999999999999</v>
          </cell>
        </row>
        <row r="152">
          <cell r="B152" t="str">
            <v>COMPOSIÇÃO</v>
          </cell>
          <cell r="C152" t="str">
            <v>SINAPI</v>
          </cell>
          <cell r="D152">
            <v>88267</v>
          </cell>
          <cell r="E152" t="str">
            <v>ENCANADOR OU BOMBEIRO HIDRÁULICO COM ENCARGOS COMPLEMENTARES</v>
          </cell>
          <cell r="F152" t="str">
            <v>H</v>
          </cell>
          <cell r="G152">
            <v>0.09</v>
          </cell>
          <cell r="H152">
            <v>17.760000000000002</v>
          </cell>
          <cell r="I152">
            <v>1.5984</v>
          </cell>
        </row>
        <row r="154">
          <cell r="B154" t="str">
            <v>COMP 013</v>
          </cell>
          <cell r="E154" t="str">
            <v>FORNECIMENTO E INSTALAÇÃO DE JOELHO SOLDAVEL COM ROSCA 25MM- 1/2" - PARA INSTALAÇÃO DE BEBEDOURO</v>
          </cell>
          <cell r="F154" t="str">
            <v>UNI</v>
          </cell>
          <cell r="G154">
            <v>1</v>
          </cell>
          <cell r="I154">
            <v>4.9028799999999997</v>
          </cell>
        </row>
        <row r="155">
          <cell r="B155" t="str">
            <v xml:space="preserve">INSUMO </v>
          </cell>
          <cell r="C155" t="str">
            <v>SINAPI</v>
          </cell>
          <cell r="D155">
            <v>3531</v>
          </cell>
          <cell r="E155" t="str">
            <v>JOELHO PVC,  SOLDAVEL COM ROSCA, 90 GRAUS, 25 MM X 1/2", PARA AGUA FRIA PREDIAL</v>
          </cell>
          <cell r="F155" t="str">
            <v xml:space="preserve">UN    </v>
          </cell>
          <cell r="G155">
            <v>1</v>
          </cell>
          <cell r="H155">
            <v>1.33</v>
          </cell>
          <cell r="I155">
            <v>1.33</v>
          </cell>
        </row>
        <row r="156">
          <cell r="B156" t="str">
            <v xml:space="preserve">INSUMO </v>
          </cell>
          <cell r="C156" t="str">
            <v>SINAPI</v>
          </cell>
          <cell r="D156">
            <v>122</v>
          </cell>
          <cell r="E156" t="str">
            <v>ADESIVO PLASTICO PARA PVC, FRASCO COM 850 GR</v>
          </cell>
          <cell r="F156" t="str">
            <v xml:space="preserve">UN    </v>
          </cell>
          <cell r="G156">
            <v>7.0000000000000001E-3</v>
          </cell>
          <cell r="H156">
            <v>45.16</v>
          </cell>
          <cell r="I156">
            <v>0.31611999999999996</v>
          </cell>
        </row>
        <row r="157">
          <cell r="B157" t="str">
            <v xml:space="preserve">INSUMO </v>
          </cell>
          <cell r="C157" t="str">
            <v>SINAPI</v>
          </cell>
          <cell r="D157">
            <v>20083</v>
          </cell>
          <cell r="E157" t="str">
            <v>SOLUCAO LIMPADORA PARA PVC, FRASCO COM 1000 CM3</v>
          </cell>
          <cell r="F157" t="str">
            <v xml:space="preserve">UN    </v>
          </cell>
          <cell r="G157">
            <v>8.0000000000000002E-3</v>
          </cell>
          <cell r="H157">
            <v>39.22</v>
          </cell>
          <cell r="I157">
            <v>0.31375999999999998</v>
          </cell>
        </row>
        <row r="158">
          <cell r="B158" t="str">
            <v xml:space="preserve">INSUMO </v>
          </cell>
          <cell r="C158" t="str">
            <v>SINAPI</v>
          </cell>
          <cell r="D158">
            <v>38383</v>
          </cell>
          <cell r="E158" t="str">
            <v>LIXA D'AGUA EM FOLHA, GRAO 100</v>
          </cell>
          <cell r="F158" t="str">
            <v xml:space="preserve">UN    </v>
          </cell>
          <cell r="G158">
            <v>0.03</v>
          </cell>
          <cell r="H158">
            <v>1.5</v>
          </cell>
          <cell r="I158">
            <v>4.4999999999999998E-2</v>
          </cell>
        </row>
        <row r="159">
          <cell r="B159" t="str">
            <v>COMPOSIÇÃO</v>
          </cell>
          <cell r="C159" t="str">
            <v>SINAPI</v>
          </cell>
          <cell r="D159">
            <v>88248</v>
          </cell>
          <cell r="E159" t="str">
            <v>AUXILIAR DE ENCANADOR OU BOMBEIRO HIDRÁULICO COM ENCARGOS COMPLEMENTARES</v>
          </cell>
          <cell r="F159" t="str">
            <v>H</v>
          </cell>
          <cell r="G159">
            <v>0.09</v>
          </cell>
          <cell r="H159">
            <v>14.44</v>
          </cell>
          <cell r="I159">
            <v>1.2995999999999999</v>
          </cell>
        </row>
        <row r="160">
          <cell r="B160" t="str">
            <v>COMPOSIÇÃO</v>
          </cell>
          <cell r="C160" t="str">
            <v>SINAPI</v>
          </cell>
          <cell r="D160">
            <v>88267</v>
          </cell>
          <cell r="E160" t="str">
            <v>ENCANADOR OU BOMBEIRO HIDRÁULICO COM ENCARGOS COMPLEMENTARES</v>
          </cell>
          <cell r="F160" t="str">
            <v>H</v>
          </cell>
          <cell r="G160">
            <v>0.09</v>
          </cell>
          <cell r="H160">
            <v>17.760000000000002</v>
          </cell>
          <cell r="I160">
            <v>1.5984</v>
          </cell>
        </row>
        <row r="162">
          <cell r="B162" t="str">
            <v>COMP 014</v>
          </cell>
          <cell r="E162" t="str">
            <v xml:space="preserve">VASO SANITÁRIO CONVENCIONAL COM CONEXÕES DE INSTALAÇÃO E ACENTO PLASTICO - FORNECIMENTO E INSTALAÇÃO </v>
          </cell>
          <cell r="F162" t="str">
            <v>UNI</v>
          </cell>
          <cell r="G162">
            <v>1</v>
          </cell>
          <cell r="I162">
            <v>196.298</v>
          </cell>
        </row>
        <row r="163">
          <cell r="B163" t="str">
            <v>COMPOSIÇÃO</v>
          </cell>
          <cell r="C163" t="str">
            <v>SINAPI</v>
          </cell>
          <cell r="D163">
            <v>95470</v>
          </cell>
          <cell r="E163" t="str">
            <v>VASO SANITARIO SIFONADO CONVENCIONAL COM LOUÇA BRANCA, INCLUSO CONJUNTO DE LIGAÇÃO PARA BACIA SANITÁRIA AJUSTÁVEL - FORNECIMENTO E INSTALAÇÃO. AF_10/2016</v>
          </cell>
          <cell r="F163" t="str">
            <v>UN</v>
          </cell>
          <cell r="G163">
            <v>1</v>
          </cell>
          <cell r="H163">
            <v>171.4</v>
          </cell>
          <cell r="I163">
            <v>171.4</v>
          </cell>
        </row>
        <row r="164">
          <cell r="B164" t="str">
            <v xml:space="preserve">INSUMO </v>
          </cell>
          <cell r="C164" t="str">
            <v>SINAPI</v>
          </cell>
          <cell r="D164">
            <v>377</v>
          </cell>
          <cell r="E164" t="str">
            <v>ASSENTO SANITARIO DE PLASTICO, TIPO CONVENCIONAL</v>
          </cell>
          <cell r="F164" t="str">
            <v xml:space="preserve">UN    </v>
          </cell>
          <cell r="G164">
            <v>1</v>
          </cell>
          <cell r="H164">
            <v>22</v>
          </cell>
          <cell r="I164">
            <v>22</v>
          </cell>
        </row>
        <row r="165">
          <cell r="B165" t="str">
            <v>COMPOSIÇÃO</v>
          </cell>
          <cell r="C165" t="str">
            <v>SINAPI</v>
          </cell>
          <cell r="D165">
            <v>88248</v>
          </cell>
          <cell r="E165" t="str">
            <v>AUXILIAR DE ENCANADOR OU BOMBEIRO HIDRÁULICO COM ENCARGOS COMPLEMENTARES</v>
          </cell>
          <cell r="F165" t="str">
            <v>H</v>
          </cell>
          <cell r="G165">
            <v>0.09</v>
          </cell>
          <cell r="H165">
            <v>14.44</v>
          </cell>
          <cell r="I165">
            <v>1.2995999999999999</v>
          </cell>
        </row>
        <row r="166">
          <cell r="B166" t="str">
            <v>COMPOSIÇÃO</v>
          </cell>
          <cell r="C166" t="str">
            <v>SINAPI</v>
          </cell>
          <cell r="D166">
            <v>88267</v>
          </cell>
          <cell r="E166" t="str">
            <v>ENCANADOR OU BOMBEIRO HIDRÁULICO COM ENCARGOS COMPLEMENTARES</v>
          </cell>
          <cell r="F166" t="str">
            <v>H</v>
          </cell>
          <cell r="G166">
            <v>0.09</v>
          </cell>
          <cell r="H166">
            <v>17.760000000000002</v>
          </cell>
          <cell r="I166">
            <v>1.5984</v>
          </cell>
        </row>
        <row r="168">
          <cell r="B168" t="str">
            <v>COMP 015</v>
          </cell>
          <cell r="E168" t="str">
            <v xml:space="preserve">FORNECIMENTO E INSTALAÇÃO DE BOLSA DE LIGAÇÃO PARA VASO SANITÁRIO </v>
          </cell>
          <cell r="F168" t="str">
            <v>UNI</v>
          </cell>
          <cell r="G168">
            <v>1</v>
          </cell>
          <cell r="I168">
            <v>5.7200000000000006</v>
          </cell>
        </row>
        <row r="169">
          <cell r="B169" t="str">
            <v xml:space="preserve">INSUMO </v>
          </cell>
          <cell r="C169" t="str">
            <v>SINAPI</v>
          </cell>
          <cell r="D169">
            <v>6140</v>
          </cell>
          <cell r="E169" t="str">
            <v>BOLSA DE LIGACAO EM PVC FLEXIVEL PARA VASO SANITARIO 1.1/2 " (40 MM)</v>
          </cell>
          <cell r="F169" t="str">
            <v xml:space="preserve">UN    </v>
          </cell>
          <cell r="G169">
            <v>1</v>
          </cell>
          <cell r="H169">
            <v>2.5</v>
          </cell>
          <cell r="I169">
            <v>2.5</v>
          </cell>
        </row>
        <row r="170">
          <cell r="B170" t="str">
            <v>COMPOSIÇÃO</v>
          </cell>
          <cell r="C170" t="str">
            <v>SINAPI</v>
          </cell>
          <cell r="D170">
            <v>88248</v>
          </cell>
          <cell r="E170" t="str">
            <v>AUXILIAR DE ENCANADOR OU BOMBEIRO HIDRÁULICO COM ENCARGOS COMPLEMENTARES</v>
          </cell>
          <cell r="F170" t="str">
            <v>H</v>
          </cell>
          <cell r="G170">
            <v>0.1</v>
          </cell>
          <cell r="H170">
            <v>14.44</v>
          </cell>
          <cell r="I170">
            <v>1.444</v>
          </cell>
        </row>
        <row r="171">
          <cell r="B171" t="str">
            <v>COMPOSIÇÃO</v>
          </cell>
          <cell r="C171" t="str">
            <v>SINAPI</v>
          </cell>
          <cell r="D171">
            <v>88267</v>
          </cell>
          <cell r="E171" t="str">
            <v>ENCANADOR OU BOMBEIRO HIDRÁULICO COM ENCARGOS COMPLEMENTARES</v>
          </cell>
          <cell r="F171" t="str">
            <v>H</v>
          </cell>
          <cell r="G171">
            <v>0.1</v>
          </cell>
          <cell r="H171">
            <v>17.760000000000002</v>
          </cell>
          <cell r="I171">
            <v>1.7760000000000002</v>
          </cell>
        </row>
        <row r="173">
          <cell r="B173" t="str">
            <v>COMP 016</v>
          </cell>
          <cell r="E173" t="str">
            <v>FORNECIMENTO E INSTALAÇÃO DE TUBO DE LIGAÇÃO PARA VASO SANITÁRIO VDE</v>
          </cell>
          <cell r="F173" t="str">
            <v>UNI</v>
          </cell>
          <cell r="G173">
            <v>1</v>
          </cell>
          <cell r="I173">
            <v>18.22</v>
          </cell>
        </row>
        <row r="174">
          <cell r="B174" t="str">
            <v xml:space="preserve">INSUMO </v>
          </cell>
          <cell r="C174" t="str">
            <v>MERCADO</v>
          </cell>
          <cell r="E174" t="str">
            <v>TUBO DE LIGAÇÃO PARA VASO SANITÁRIO</v>
          </cell>
          <cell r="F174">
            <v>1</v>
          </cell>
          <cell r="G174">
            <v>1</v>
          </cell>
          <cell r="H174">
            <v>15</v>
          </cell>
          <cell r="I174">
            <v>15</v>
          </cell>
        </row>
        <row r="175">
          <cell r="B175" t="str">
            <v>COMPOSIÇÃO</v>
          </cell>
          <cell r="C175" t="str">
            <v>SINAPI</v>
          </cell>
          <cell r="D175">
            <v>88248</v>
          </cell>
          <cell r="E175" t="str">
            <v>AUXILIAR DE ENCANADOR OU BOMBEIRO HIDRÁULICO COM ENCARGOS COMPLEMENTARES</v>
          </cell>
          <cell r="F175" t="str">
            <v>H</v>
          </cell>
          <cell r="G175">
            <v>0.1</v>
          </cell>
          <cell r="H175">
            <v>14.44</v>
          </cell>
          <cell r="I175">
            <v>1.444</v>
          </cell>
        </row>
        <row r="176">
          <cell r="B176" t="str">
            <v>COMPOSIÇÃO</v>
          </cell>
          <cell r="C176" t="str">
            <v>SINAPI</v>
          </cell>
          <cell r="D176">
            <v>88267</v>
          </cell>
          <cell r="E176" t="str">
            <v>ENCANADOR OU BOMBEIRO HIDRÁULICO COM ENCARGOS COMPLEMENTARES</v>
          </cell>
          <cell r="F176" t="str">
            <v>H</v>
          </cell>
          <cell r="G176">
            <v>0.1</v>
          </cell>
          <cell r="H176">
            <v>17.760000000000002</v>
          </cell>
          <cell r="I176">
            <v>1.7760000000000002</v>
          </cell>
        </row>
        <row r="178">
          <cell r="B178" t="str">
            <v>COMP 017</v>
          </cell>
          <cell r="E178" t="str">
            <v>FORNECIMENTO E INSTALAÇÃO DE TUBO DE LIGAÇÃO CROMADO PARA VASO SANITÁRIO VDE -</v>
          </cell>
          <cell r="F178" t="str">
            <v>UNI</v>
          </cell>
          <cell r="G178">
            <v>1</v>
          </cell>
          <cell r="I178">
            <v>25.72</v>
          </cell>
        </row>
        <row r="179">
          <cell r="B179" t="str">
            <v xml:space="preserve">INSUMO </v>
          </cell>
          <cell r="C179" t="str">
            <v>MERCADO</v>
          </cell>
          <cell r="E179" t="str">
            <v>TUBO DE LIGAÇÃO PARA VASO SANITÁRIO</v>
          </cell>
          <cell r="F179">
            <v>1</v>
          </cell>
          <cell r="G179">
            <v>1</v>
          </cell>
          <cell r="H179">
            <v>22.5</v>
          </cell>
          <cell r="I179">
            <v>22.5</v>
          </cell>
        </row>
        <row r="180">
          <cell r="B180" t="str">
            <v>COMPOSIÇÃO</v>
          </cell>
          <cell r="C180" t="str">
            <v>SINAPI</v>
          </cell>
          <cell r="D180">
            <v>88248</v>
          </cell>
          <cell r="E180" t="str">
            <v>AUXILIAR DE ENCANADOR OU BOMBEIRO HIDRÁULICO COM ENCARGOS COMPLEMENTARES</v>
          </cell>
          <cell r="F180" t="str">
            <v>H</v>
          </cell>
          <cell r="G180">
            <v>0.1</v>
          </cell>
          <cell r="H180">
            <v>14.44</v>
          </cell>
          <cell r="I180">
            <v>1.444</v>
          </cell>
        </row>
        <row r="181">
          <cell r="B181" t="str">
            <v>COMPOSIÇÃO</v>
          </cell>
          <cell r="C181" t="str">
            <v>SINAPI</v>
          </cell>
          <cell r="D181">
            <v>88267</v>
          </cell>
          <cell r="E181" t="str">
            <v>ENCANADOR OU BOMBEIRO HIDRÁULICO COM ENCARGOS COMPLEMENTARES</v>
          </cell>
          <cell r="F181" t="str">
            <v>H</v>
          </cell>
          <cell r="G181">
            <v>0.1</v>
          </cell>
          <cell r="H181">
            <v>17.760000000000002</v>
          </cell>
          <cell r="I181">
            <v>1.7760000000000002</v>
          </cell>
        </row>
        <row r="183">
          <cell r="B183" t="str">
            <v>COMP 018</v>
          </cell>
          <cell r="E183" t="str">
            <v xml:space="preserve">BUCHA DE REDUCAO DE PVC, SOLDAVEL, CURTA, COM 25 X 20 MM, PARA AGUA FRIA PREDIAL - FORNECIMENTO E INSTALAÇÃO </v>
          </cell>
          <cell r="F183" t="str">
            <v>UNI</v>
          </cell>
          <cell r="G183">
            <v>1</v>
          </cell>
          <cell r="I183">
            <v>5.1696600000000004</v>
          </cell>
        </row>
        <row r="184">
          <cell r="B184" t="str">
            <v>INSUMO</v>
          </cell>
          <cell r="C184" t="str">
            <v>SINAPI</v>
          </cell>
          <cell r="D184">
            <v>122</v>
          </cell>
          <cell r="E184" t="str">
            <v>ADESIVO PLASTICO PARA PVC, FRASCO COM 850 GR</v>
          </cell>
          <cell r="F184" t="str">
            <v xml:space="preserve">UN    </v>
          </cell>
          <cell r="G184">
            <v>8.9999999999999993E-3</v>
          </cell>
          <cell r="H184">
            <v>45.16</v>
          </cell>
          <cell r="I184">
            <v>0.40643999999999991</v>
          </cell>
        </row>
        <row r="185">
          <cell r="B185" t="str">
            <v>INSUMO</v>
          </cell>
          <cell r="C185" t="str">
            <v>SINAPI</v>
          </cell>
          <cell r="D185">
            <v>828</v>
          </cell>
          <cell r="E185" t="str">
            <v>BUCHA DE REDUCAO DE PVC, SOLDAVEL, CURTA, COM 25 X 20 MM, PARA AGUA FRIA PREDIAL</v>
          </cell>
          <cell r="F185" t="str">
            <v xml:space="preserve">UN    </v>
          </cell>
          <cell r="G185">
            <v>1</v>
          </cell>
          <cell r="H185">
            <v>0.41</v>
          </cell>
          <cell r="I185">
            <v>0.41</v>
          </cell>
        </row>
        <row r="186">
          <cell r="B186" t="str">
            <v>INSUMO</v>
          </cell>
          <cell r="C186" t="str">
            <v>SINAPI</v>
          </cell>
          <cell r="D186">
            <v>20083</v>
          </cell>
          <cell r="E186" t="str">
            <v>SOLUCAO LIMPADORA PARA PVC, FRASCO COM 1000 CM3</v>
          </cell>
          <cell r="F186" t="str">
            <v xml:space="preserve">UN    </v>
          </cell>
          <cell r="G186">
            <v>1.0999999999999999E-2</v>
          </cell>
          <cell r="H186">
            <v>39.22</v>
          </cell>
          <cell r="I186">
            <v>0.43141999999999997</v>
          </cell>
        </row>
        <row r="187">
          <cell r="B187" t="str">
            <v>INSUMO</v>
          </cell>
          <cell r="C187" t="str">
            <v>SINAPI</v>
          </cell>
          <cell r="D187">
            <v>38383</v>
          </cell>
          <cell r="E187" t="str">
            <v>LIXA D'AGUA EM FOLHA, GRAO 100</v>
          </cell>
          <cell r="F187" t="str">
            <v xml:space="preserve">UN    </v>
          </cell>
          <cell r="G187">
            <v>0.06</v>
          </cell>
          <cell r="H187">
            <v>1.5</v>
          </cell>
          <cell r="I187">
            <v>0.09</v>
          </cell>
        </row>
        <row r="188">
          <cell r="B188" t="str">
            <v>COMPOSICAO</v>
          </cell>
          <cell r="C188" t="str">
            <v>SINAPI</v>
          </cell>
          <cell r="D188">
            <v>88248</v>
          </cell>
          <cell r="E188" t="str">
            <v>AUXILIAR DE ENCANADOR OU BOMBEIRO HIDRÁULICO COM ENCARGOS COMPLEMENTARES</v>
          </cell>
          <cell r="F188" t="str">
            <v>H</v>
          </cell>
          <cell r="G188">
            <v>0.11899999999999999</v>
          </cell>
          <cell r="H188">
            <v>14.44</v>
          </cell>
          <cell r="I188">
            <v>1.7183599999999999</v>
          </cell>
        </row>
        <row r="189">
          <cell r="B189" t="str">
            <v>COMPOSICAO</v>
          </cell>
          <cell r="C189" t="str">
            <v>SINAPI</v>
          </cell>
          <cell r="D189">
            <v>88267</v>
          </cell>
          <cell r="E189" t="str">
            <v>ENCANADOR OU BOMBEIRO HIDRÁULICO COM ENCARGOS COMPLEMENTARES</v>
          </cell>
          <cell r="F189" t="str">
            <v>H</v>
          </cell>
          <cell r="G189">
            <v>0.11899999999999999</v>
          </cell>
          <cell r="H189">
            <v>17.760000000000002</v>
          </cell>
          <cell r="I189">
            <v>2.1134400000000002</v>
          </cell>
        </row>
        <row r="191">
          <cell r="B191" t="str">
            <v>COMP 019</v>
          </cell>
          <cell r="E191" t="str">
            <v xml:space="preserve">BUCHA DE REDUCAO DE PVC, SOLDAVEL, CURTA, COM 60 X 50 MM, PARA AGUA FRIA PREDIAL -  FORNECIMENTO E INSTALAÇÃO </v>
          </cell>
          <cell r="F191" t="str">
            <v>UNI</v>
          </cell>
          <cell r="G191">
            <v>1</v>
          </cell>
          <cell r="I191">
            <v>10.329660000000001</v>
          </cell>
        </row>
        <row r="192">
          <cell r="B192" t="str">
            <v>INSUMO</v>
          </cell>
          <cell r="C192" t="str">
            <v>SINAPI</v>
          </cell>
          <cell r="D192">
            <v>122</v>
          </cell>
          <cell r="E192" t="str">
            <v>ADESIVO PLASTICO PARA PVC, FRASCO COM 850 GR</v>
          </cell>
          <cell r="F192" t="str">
            <v xml:space="preserve">UN    </v>
          </cell>
          <cell r="G192">
            <v>8.9999999999999993E-3</v>
          </cell>
          <cell r="H192">
            <v>45.16</v>
          </cell>
          <cell r="I192">
            <v>0.40643999999999991</v>
          </cell>
        </row>
        <row r="193">
          <cell r="B193" t="str">
            <v>INSUMO</v>
          </cell>
          <cell r="C193" t="str">
            <v>SINAPI</v>
          </cell>
          <cell r="D193">
            <v>818</v>
          </cell>
          <cell r="E193" t="str">
            <v>BUCHA DE REDUCAO DE PVC, SOLDAVEL, CURTA, COM 60 X 50 MM, PARA AGUA FRIA PREDIAL</v>
          </cell>
          <cell r="F193" t="str">
            <v xml:space="preserve">UN    </v>
          </cell>
          <cell r="G193">
            <v>1</v>
          </cell>
          <cell r="H193">
            <v>5.57</v>
          </cell>
          <cell r="I193">
            <v>5.57</v>
          </cell>
        </row>
        <row r="194">
          <cell r="B194" t="str">
            <v>INSUMO</v>
          </cell>
          <cell r="C194" t="str">
            <v>SINAPI</v>
          </cell>
          <cell r="D194">
            <v>20083</v>
          </cell>
          <cell r="E194" t="str">
            <v>SOLUCAO LIMPADORA PARA PVC, FRASCO COM 1000 CM3</v>
          </cell>
          <cell r="F194" t="str">
            <v xml:space="preserve">UN    </v>
          </cell>
          <cell r="G194">
            <v>1.0999999999999999E-2</v>
          </cell>
          <cell r="H194">
            <v>39.22</v>
          </cell>
          <cell r="I194">
            <v>0.43141999999999997</v>
          </cell>
        </row>
        <row r="195">
          <cell r="B195" t="str">
            <v>INSUMO</v>
          </cell>
          <cell r="C195" t="str">
            <v>SINAPI</v>
          </cell>
          <cell r="D195">
            <v>38383</v>
          </cell>
          <cell r="E195" t="str">
            <v>LIXA D'AGUA EM FOLHA, GRAO 100</v>
          </cell>
          <cell r="F195" t="str">
            <v xml:space="preserve">UN    </v>
          </cell>
          <cell r="G195">
            <v>0.06</v>
          </cell>
          <cell r="H195">
            <v>1.5</v>
          </cell>
          <cell r="I195">
            <v>0.09</v>
          </cell>
        </row>
        <row r="196">
          <cell r="B196" t="str">
            <v>COMPOSICAO</v>
          </cell>
          <cell r="C196" t="str">
            <v>SINAPI</v>
          </cell>
          <cell r="D196">
            <v>88248</v>
          </cell>
          <cell r="E196" t="str">
            <v>AUXILIAR DE ENCANADOR OU BOMBEIRO HIDRÁULICO COM ENCARGOS COMPLEMENTARES</v>
          </cell>
          <cell r="F196" t="str">
            <v>H</v>
          </cell>
          <cell r="G196">
            <v>0.11899999999999999</v>
          </cell>
          <cell r="H196">
            <v>14.44</v>
          </cell>
          <cell r="I196">
            <v>1.7183599999999999</v>
          </cell>
        </row>
        <row r="197">
          <cell r="B197" t="str">
            <v>COMPOSICAO</v>
          </cell>
          <cell r="C197" t="str">
            <v>SINAPI</v>
          </cell>
          <cell r="D197">
            <v>88267</v>
          </cell>
          <cell r="E197" t="str">
            <v>ENCANADOR OU BOMBEIRO HIDRÁULICO COM ENCARGOS COMPLEMENTARES</v>
          </cell>
          <cell r="F197" t="str">
            <v>H</v>
          </cell>
          <cell r="G197">
            <v>0.11899999999999999</v>
          </cell>
          <cell r="H197">
            <v>17.760000000000002</v>
          </cell>
          <cell r="I197">
            <v>2.1134400000000002</v>
          </cell>
        </row>
        <row r="199">
          <cell r="B199" t="str">
            <v>COMP 020</v>
          </cell>
          <cell r="E199" t="str">
            <v xml:space="preserve">BUCHA DE REDUCAO DE PVC, SOLDAVEL, CURTA, COM 75 X 60 MM, PARA AGUA FRIA PREDIAL -  FORNECIMENTO E INSTALAÇÃO </v>
          </cell>
          <cell r="F199" t="str">
            <v>UNI</v>
          </cell>
          <cell r="G199">
            <v>1</v>
          </cell>
          <cell r="I199">
            <v>18.52966</v>
          </cell>
        </row>
        <row r="200">
          <cell r="B200" t="str">
            <v>INSUMO</v>
          </cell>
          <cell r="C200" t="str">
            <v>SINAPI</v>
          </cell>
          <cell r="D200">
            <v>122</v>
          </cell>
          <cell r="E200" t="str">
            <v>ADESIVO PLASTICO PARA PVC, FRASCO COM 850 GR</v>
          </cell>
          <cell r="F200" t="str">
            <v xml:space="preserve">UN    </v>
          </cell>
          <cell r="G200">
            <v>8.9999999999999993E-3</v>
          </cell>
          <cell r="H200">
            <v>45.16</v>
          </cell>
          <cell r="I200">
            <v>0.40643999999999991</v>
          </cell>
        </row>
        <row r="201">
          <cell r="B201" t="str">
            <v>INSUMO</v>
          </cell>
          <cell r="C201" t="str">
            <v>SINAPI</v>
          </cell>
          <cell r="D201">
            <v>823</v>
          </cell>
          <cell r="E201" t="str">
            <v>BUCHA DE REDUCAO DE PVC, SOLDAVEL, CURTA, COM 75 X 60 MM, PARA AGUA FRIA PREDIAL</v>
          </cell>
          <cell r="F201" t="str">
            <v xml:space="preserve">UN    </v>
          </cell>
          <cell r="G201">
            <v>1</v>
          </cell>
          <cell r="H201">
            <v>13.77</v>
          </cell>
          <cell r="I201">
            <v>13.77</v>
          </cell>
        </row>
        <row r="202">
          <cell r="B202" t="str">
            <v>INSUMO</v>
          </cell>
          <cell r="C202" t="str">
            <v>SINAPI</v>
          </cell>
          <cell r="D202">
            <v>20083</v>
          </cell>
          <cell r="E202" t="str">
            <v>SOLUCAO LIMPADORA PARA PVC, FRASCO COM 1000 CM3</v>
          </cell>
          <cell r="F202" t="str">
            <v xml:space="preserve">UN    </v>
          </cell>
          <cell r="G202">
            <v>1.0999999999999999E-2</v>
          </cell>
          <cell r="H202">
            <v>39.22</v>
          </cell>
          <cell r="I202">
            <v>0.43141999999999997</v>
          </cell>
        </row>
        <row r="203">
          <cell r="B203" t="str">
            <v>INSUMO</v>
          </cell>
          <cell r="C203" t="str">
            <v>SINAPI</v>
          </cell>
          <cell r="D203">
            <v>38383</v>
          </cell>
          <cell r="E203" t="str">
            <v>LIXA D'AGUA EM FOLHA, GRAO 100</v>
          </cell>
          <cell r="F203" t="str">
            <v xml:space="preserve">UN    </v>
          </cell>
          <cell r="G203">
            <v>0.06</v>
          </cell>
          <cell r="H203">
            <v>1.5</v>
          </cell>
          <cell r="I203">
            <v>0.09</v>
          </cell>
        </row>
        <row r="204">
          <cell r="B204" t="str">
            <v>COMPOSICAO</v>
          </cell>
          <cell r="C204" t="str">
            <v>SINAPI</v>
          </cell>
          <cell r="D204">
            <v>88248</v>
          </cell>
          <cell r="E204" t="str">
            <v>AUXILIAR DE ENCANADOR OU BOMBEIRO HIDRÁULICO COM ENCARGOS COMPLEMENTARES</v>
          </cell>
          <cell r="F204" t="str">
            <v>H</v>
          </cell>
          <cell r="G204">
            <v>0.11899999999999999</v>
          </cell>
          <cell r="H204">
            <v>14.44</v>
          </cell>
          <cell r="I204">
            <v>1.7183599999999999</v>
          </cell>
        </row>
        <row r="205">
          <cell r="B205" t="str">
            <v>COMPOSICAO</v>
          </cell>
          <cell r="C205" t="str">
            <v>SINAPI</v>
          </cell>
          <cell r="D205">
            <v>88267</v>
          </cell>
          <cell r="E205" t="str">
            <v>ENCANADOR OU BOMBEIRO HIDRÁULICO COM ENCARGOS COMPLEMENTARES</v>
          </cell>
          <cell r="F205" t="str">
            <v>H</v>
          </cell>
          <cell r="G205">
            <v>0.11899999999999999</v>
          </cell>
          <cell r="H205">
            <v>17.760000000000002</v>
          </cell>
          <cell r="I205">
            <v>2.1134400000000002</v>
          </cell>
        </row>
        <row r="207">
          <cell r="B207" t="str">
            <v>COMP 021</v>
          </cell>
          <cell r="E207" t="str">
            <v xml:space="preserve">BUCHA DE REDUCAO DE PVC, SOLDAVEL, LONGA, COM 60 X 25 MM, PARA AGUA FRIA PREDIAL - FORNECIMENTO E INSTALAÇÃO </v>
          </cell>
          <cell r="F207" t="str">
            <v>UNI</v>
          </cell>
          <cell r="G207">
            <v>1</v>
          </cell>
          <cell r="I207">
            <v>11.819660000000001</v>
          </cell>
        </row>
        <row r="208">
          <cell r="B208" t="str">
            <v>INSUMO</v>
          </cell>
          <cell r="C208" t="str">
            <v>SINAPI</v>
          </cell>
          <cell r="D208">
            <v>122</v>
          </cell>
          <cell r="E208" t="str">
            <v>ADESIVO PLASTICO PARA PVC, FRASCO COM 850 GR</v>
          </cell>
          <cell r="F208" t="str">
            <v xml:space="preserve">UN    </v>
          </cell>
          <cell r="G208">
            <v>8.9999999999999993E-3</v>
          </cell>
          <cell r="H208">
            <v>45.16</v>
          </cell>
          <cell r="I208">
            <v>0.40643999999999991</v>
          </cell>
        </row>
        <row r="209">
          <cell r="B209" t="str">
            <v>INSUMO</v>
          </cell>
          <cell r="C209" t="str">
            <v>SINAPI</v>
          </cell>
          <cell r="D209">
            <v>816</v>
          </cell>
          <cell r="E209" t="str">
            <v>BUCHA DE REDUCAO DE PVC, SOLDAVEL, LONGA, COM 60 X 25 MM, PARA AGUA FRIA PREDIAL</v>
          </cell>
          <cell r="F209" t="str">
            <v xml:space="preserve">UN    </v>
          </cell>
          <cell r="G209">
            <v>1</v>
          </cell>
          <cell r="H209">
            <v>7.06</v>
          </cell>
          <cell r="I209">
            <v>7.06</v>
          </cell>
        </row>
        <row r="210">
          <cell r="B210" t="str">
            <v>INSUMO</v>
          </cell>
          <cell r="C210" t="str">
            <v>SINAPI</v>
          </cell>
          <cell r="D210">
            <v>20083</v>
          </cell>
          <cell r="E210" t="str">
            <v>SOLUCAO LIMPADORA PARA PVC, FRASCO COM 1000 CM3</v>
          </cell>
          <cell r="F210" t="str">
            <v xml:space="preserve">UN    </v>
          </cell>
          <cell r="G210">
            <v>1.0999999999999999E-2</v>
          </cell>
          <cell r="H210">
            <v>39.22</v>
          </cell>
          <cell r="I210">
            <v>0.43141999999999997</v>
          </cell>
        </row>
        <row r="211">
          <cell r="B211" t="str">
            <v>INSUMO</v>
          </cell>
          <cell r="C211" t="str">
            <v>SINAPI</v>
          </cell>
          <cell r="D211">
            <v>38383</v>
          </cell>
          <cell r="E211" t="str">
            <v>LIXA D'AGUA EM FOLHA, GRAO 100</v>
          </cell>
          <cell r="F211" t="str">
            <v xml:space="preserve">UN    </v>
          </cell>
          <cell r="G211">
            <v>0.06</v>
          </cell>
          <cell r="H211">
            <v>1.5</v>
          </cell>
          <cell r="I211">
            <v>0.09</v>
          </cell>
        </row>
        <row r="212">
          <cell r="B212" t="str">
            <v>COMPOSICAO</v>
          </cell>
          <cell r="C212" t="str">
            <v>SINAPI</v>
          </cell>
          <cell r="D212">
            <v>88248</v>
          </cell>
          <cell r="E212" t="str">
            <v>AUXILIAR DE ENCANADOR OU BOMBEIRO HIDRÁULICO COM ENCARGOS COMPLEMENTARES</v>
          </cell>
          <cell r="F212" t="str">
            <v>H</v>
          </cell>
          <cell r="G212">
            <v>0.11899999999999999</v>
          </cell>
          <cell r="H212">
            <v>14.44</v>
          </cell>
          <cell r="I212">
            <v>1.7183599999999999</v>
          </cell>
        </row>
        <row r="213">
          <cell r="B213" t="str">
            <v>COMPOSICAO</v>
          </cell>
          <cell r="C213" t="str">
            <v>SINAPI</v>
          </cell>
          <cell r="D213">
            <v>88267</v>
          </cell>
          <cell r="E213" t="str">
            <v>ENCANADOR OU BOMBEIRO HIDRÁULICO COM ENCARGOS COMPLEMENTARES</v>
          </cell>
          <cell r="F213" t="str">
            <v>H</v>
          </cell>
          <cell r="G213">
            <v>0.11899999999999999</v>
          </cell>
          <cell r="H213">
            <v>17.760000000000002</v>
          </cell>
          <cell r="I213">
            <v>2.1134400000000002</v>
          </cell>
        </row>
        <row r="215">
          <cell r="B215" t="str">
            <v>COMP 022</v>
          </cell>
          <cell r="E215" t="str">
            <v xml:space="preserve">BUCHA DE REDUCAO DE PVC, SOLDAVEL, LONGA, COM 60 X 50 MM, PARA AGUA FRIA PREDIAL - FORNECIMENTO E INSTALAÇÃO </v>
          </cell>
          <cell r="F215" t="str">
            <v>UNI</v>
          </cell>
          <cell r="G215">
            <v>1</v>
          </cell>
          <cell r="I215">
            <v>15.20966</v>
          </cell>
        </row>
        <row r="216">
          <cell r="B216" t="str">
            <v>INSUMO</v>
          </cell>
          <cell r="C216" t="str">
            <v>SINAPI</v>
          </cell>
          <cell r="D216">
            <v>122</v>
          </cell>
          <cell r="E216" t="str">
            <v>ADESIVO PLASTICO PARA PVC, FRASCO COM 850 GR</v>
          </cell>
          <cell r="F216" t="str">
            <v xml:space="preserve">UN    </v>
          </cell>
          <cell r="G216">
            <v>8.9999999999999993E-3</v>
          </cell>
          <cell r="H216">
            <v>45.16</v>
          </cell>
          <cell r="I216">
            <v>0.40643999999999991</v>
          </cell>
        </row>
        <row r="217">
          <cell r="B217" t="str">
            <v>INSUMO</v>
          </cell>
          <cell r="C217" t="str">
            <v>SINAPI</v>
          </cell>
          <cell r="D217">
            <v>822</v>
          </cell>
          <cell r="E217" t="str">
            <v>BUCHA DE REDUCAO DE PVC, SOLDAVEL, LONGA, COM 60 X 50 MM, PARA AGUA FRIA PREDIAL</v>
          </cell>
          <cell r="F217" t="str">
            <v xml:space="preserve">UN    </v>
          </cell>
          <cell r="G217">
            <v>1</v>
          </cell>
          <cell r="H217">
            <v>10.45</v>
          </cell>
          <cell r="I217">
            <v>10.45</v>
          </cell>
        </row>
        <row r="218">
          <cell r="B218" t="str">
            <v>INSUMO</v>
          </cell>
          <cell r="C218" t="str">
            <v>SINAPI</v>
          </cell>
          <cell r="D218">
            <v>20083</v>
          </cell>
          <cell r="E218" t="str">
            <v>SOLUCAO LIMPADORA PARA PVC, FRASCO COM 1000 CM3</v>
          </cell>
          <cell r="F218" t="str">
            <v xml:space="preserve">UN    </v>
          </cell>
          <cell r="G218">
            <v>1.0999999999999999E-2</v>
          </cell>
          <cell r="H218">
            <v>39.22</v>
          </cell>
          <cell r="I218">
            <v>0.43141999999999997</v>
          </cell>
        </row>
        <row r="219">
          <cell r="B219" t="str">
            <v>INSUMO</v>
          </cell>
          <cell r="C219" t="str">
            <v>SINAPI</v>
          </cell>
          <cell r="D219">
            <v>38383</v>
          </cell>
          <cell r="E219" t="str">
            <v>LIXA D'AGUA EM FOLHA, GRAO 100</v>
          </cell>
          <cell r="F219" t="str">
            <v xml:space="preserve">UN    </v>
          </cell>
          <cell r="G219">
            <v>0.06</v>
          </cell>
          <cell r="H219">
            <v>1.5</v>
          </cell>
          <cell r="I219">
            <v>0.09</v>
          </cell>
        </row>
        <row r="220">
          <cell r="B220" t="str">
            <v>COMPOSICAO</v>
          </cell>
          <cell r="C220" t="str">
            <v>SINAPI</v>
          </cell>
          <cell r="D220">
            <v>88248</v>
          </cell>
          <cell r="E220" t="str">
            <v>AUXILIAR DE ENCANADOR OU BOMBEIRO HIDRÁULICO COM ENCARGOS COMPLEMENTARES</v>
          </cell>
          <cell r="F220" t="str">
            <v>H</v>
          </cell>
          <cell r="G220">
            <v>0.11899999999999999</v>
          </cell>
          <cell r="H220">
            <v>14.44</v>
          </cell>
          <cell r="I220">
            <v>1.7183599999999999</v>
          </cell>
        </row>
        <row r="221">
          <cell r="B221" t="str">
            <v>COMPOSICAO</v>
          </cell>
          <cell r="C221" t="str">
            <v>SINAPI</v>
          </cell>
          <cell r="D221">
            <v>88267</v>
          </cell>
          <cell r="E221" t="str">
            <v>ENCANADOR OU BOMBEIRO HIDRÁULICO COM ENCARGOS COMPLEMENTARES</v>
          </cell>
          <cell r="F221" t="str">
            <v>H</v>
          </cell>
          <cell r="G221">
            <v>0.11899999999999999</v>
          </cell>
          <cell r="H221">
            <v>17.760000000000002</v>
          </cell>
          <cell r="I221">
            <v>2.1134400000000002</v>
          </cell>
        </row>
        <row r="223">
          <cell r="B223" t="str">
            <v>COMP 023</v>
          </cell>
          <cell r="E223" t="str">
            <v xml:space="preserve">BUCHA DE REDUCAO DE PVC, SOLDAVEL, LONGA, COM 60 X 32 MM, PARA AGUA FRIA PREDIAL -  FORNECIMENTO E INSTALAÇÃO </v>
          </cell>
          <cell r="F223" t="str">
            <v>UNI</v>
          </cell>
          <cell r="G223">
            <v>1</v>
          </cell>
          <cell r="I223">
            <v>13.559660000000001</v>
          </cell>
        </row>
        <row r="224">
          <cell r="B224" t="str">
            <v>INSUMO</v>
          </cell>
          <cell r="C224" t="str">
            <v>SINAPI</v>
          </cell>
          <cell r="D224">
            <v>122</v>
          </cell>
          <cell r="E224" t="str">
            <v>ADESIVO PLASTICO PARA PVC, FRASCO COM 850 GR</v>
          </cell>
          <cell r="F224" t="str">
            <v xml:space="preserve">UN    </v>
          </cell>
          <cell r="G224">
            <v>8.9999999999999993E-3</v>
          </cell>
          <cell r="H224">
            <v>45.16</v>
          </cell>
          <cell r="I224">
            <v>0.40643999999999991</v>
          </cell>
        </row>
        <row r="225">
          <cell r="B225" t="str">
            <v>INSUMO</v>
          </cell>
          <cell r="C225" t="str">
            <v>SINAPI</v>
          </cell>
          <cell r="D225">
            <v>814</v>
          </cell>
          <cell r="E225" t="str">
            <v>BUCHA DE REDUCAO DE PVC, SOLDAVEL, LONGA, COM 60 X 32 MM, PARA AGUA FRIA PREDIAL</v>
          </cell>
          <cell r="F225" t="str">
            <v xml:space="preserve">UN    </v>
          </cell>
          <cell r="G225">
            <v>1</v>
          </cell>
          <cell r="H225">
            <v>8.8000000000000007</v>
          </cell>
          <cell r="I225">
            <v>8.8000000000000007</v>
          </cell>
        </row>
        <row r="226">
          <cell r="B226" t="str">
            <v>INSUMO</v>
          </cell>
          <cell r="C226" t="str">
            <v>SINAPI</v>
          </cell>
          <cell r="D226">
            <v>20083</v>
          </cell>
          <cell r="E226" t="str">
            <v>SOLUCAO LIMPADORA PARA PVC, FRASCO COM 1000 CM3</v>
          </cell>
          <cell r="F226" t="str">
            <v xml:space="preserve">UN    </v>
          </cell>
          <cell r="G226">
            <v>1.0999999999999999E-2</v>
          </cell>
          <cell r="H226">
            <v>39.22</v>
          </cell>
          <cell r="I226">
            <v>0.43141999999999997</v>
          </cell>
        </row>
        <row r="227">
          <cell r="B227" t="str">
            <v>INSUMO</v>
          </cell>
          <cell r="C227" t="str">
            <v>SINAPI</v>
          </cell>
          <cell r="D227">
            <v>38383</v>
          </cell>
          <cell r="E227" t="str">
            <v>LIXA D'AGUA EM FOLHA, GRAO 100</v>
          </cell>
          <cell r="F227" t="str">
            <v xml:space="preserve">UN    </v>
          </cell>
          <cell r="G227">
            <v>0.06</v>
          </cell>
          <cell r="H227">
            <v>1.5</v>
          </cell>
          <cell r="I227">
            <v>0.09</v>
          </cell>
        </row>
        <row r="228">
          <cell r="B228" t="str">
            <v>COMPOSICAO</v>
          </cell>
          <cell r="C228" t="str">
            <v>SINAPI</v>
          </cell>
          <cell r="D228">
            <v>88248</v>
          </cell>
          <cell r="E228" t="str">
            <v>AUXILIAR DE ENCANADOR OU BOMBEIRO HIDRÁULICO COM ENCARGOS COMPLEMENTARES</v>
          </cell>
          <cell r="F228" t="str">
            <v>H</v>
          </cell>
          <cell r="G228">
            <v>0.11899999999999999</v>
          </cell>
          <cell r="H228">
            <v>14.44</v>
          </cell>
          <cell r="I228">
            <v>1.7183599999999999</v>
          </cell>
        </row>
        <row r="229">
          <cell r="B229" t="str">
            <v>COMPOSICAO</v>
          </cell>
          <cell r="C229" t="str">
            <v>SINAPI</v>
          </cell>
          <cell r="D229">
            <v>88267</v>
          </cell>
          <cell r="E229" t="str">
            <v>ENCANADOR OU BOMBEIRO HIDRÁULICO COM ENCARGOS COMPLEMENTARES</v>
          </cell>
          <cell r="F229" t="str">
            <v>H</v>
          </cell>
          <cell r="G229">
            <v>0.11899999999999999</v>
          </cell>
          <cell r="H229">
            <v>17.760000000000002</v>
          </cell>
          <cell r="I229">
            <v>2.1134400000000002</v>
          </cell>
        </row>
        <row r="231">
          <cell r="B231" t="str">
            <v>COMP 024</v>
          </cell>
          <cell r="E231" t="str">
            <v xml:space="preserve">JOELHO DE REDUCAO, PVC SOLDAVEL, 90 GRAUS,  32 MM X 25 MM, PARA AGUA FRIA PREDIAL - FORNECIMENTO E INSTALAÇÃO </v>
          </cell>
          <cell r="F231" t="str">
            <v>UNI</v>
          </cell>
          <cell r="G231">
            <v>1</v>
          </cell>
          <cell r="I231">
            <v>7.0696600000000007</v>
          </cell>
        </row>
        <row r="232">
          <cell r="B232" t="str">
            <v>INSUMO</v>
          </cell>
          <cell r="C232" t="str">
            <v>SINAPI</v>
          </cell>
          <cell r="D232">
            <v>122</v>
          </cell>
          <cell r="E232" t="str">
            <v>ADESIVO PLASTICO PARA PVC, FRASCO COM 850 GR</v>
          </cell>
          <cell r="F232" t="str">
            <v xml:space="preserve">UN    </v>
          </cell>
          <cell r="G232">
            <v>8.9999999999999993E-3</v>
          </cell>
          <cell r="H232">
            <v>45.16</v>
          </cell>
          <cell r="I232">
            <v>0.40643999999999991</v>
          </cell>
        </row>
        <row r="233">
          <cell r="B233" t="str">
            <v>INSUMO</v>
          </cell>
          <cell r="C233" t="str">
            <v>SINAPI</v>
          </cell>
          <cell r="D233">
            <v>3538</v>
          </cell>
          <cell r="E233" t="str">
            <v>JOELHO DE REDUCAO, PVC SOLDAVEL, 90 GRAUS,  32 MM X 25 MM, PARA AGUA FRIA PREDIAL</v>
          </cell>
          <cell r="F233" t="str">
            <v xml:space="preserve">UN    </v>
          </cell>
          <cell r="G233">
            <v>1</v>
          </cell>
          <cell r="H233">
            <v>2.31</v>
          </cell>
          <cell r="I233">
            <v>2.31</v>
          </cell>
        </row>
        <row r="234">
          <cell r="B234" t="str">
            <v>INSUMO</v>
          </cell>
          <cell r="C234" t="str">
            <v>SINAPI</v>
          </cell>
          <cell r="D234">
            <v>20083</v>
          </cell>
          <cell r="E234" t="str">
            <v>SOLUCAO LIMPADORA PARA PVC, FRASCO COM 1000 CM3</v>
          </cell>
          <cell r="F234" t="str">
            <v xml:space="preserve">UN    </v>
          </cell>
          <cell r="G234">
            <v>1.0999999999999999E-2</v>
          </cell>
          <cell r="H234">
            <v>39.22</v>
          </cell>
          <cell r="I234">
            <v>0.43141999999999997</v>
          </cell>
        </row>
        <row r="235">
          <cell r="B235" t="str">
            <v>INSUMO</v>
          </cell>
          <cell r="C235" t="str">
            <v>SINAPI</v>
          </cell>
          <cell r="D235">
            <v>38383</v>
          </cell>
          <cell r="E235" t="str">
            <v>LIXA D'AGUA EM FOLHA, GRAO 100</v>
          </cell>
          <cell r="F235" t="str">
            <v xml:space="preserve">UN    </v>
          </cell>
          <cell r="G235">
            <v>0.06</v>
          </cell>
          <cell r="H235">
            <v>1.5</v>
          </cell>
          <cell r="I235">
            <v>0.09</v>
          </cell>
        </row>
        <row r="236">
          <cell r="B236" t="str">
            <v>COMPOSICAO</v>
          </cell>
          <cell r="C236" t="str">
            <v>SINAPI</v>
          </cell>
          <cell r="D236">
            <v>88248</v>
          </cell>
          <cell r="E236" t="str">
            <v>AUXILIAR DE ENCANADOR OU BOMBEIRO HIDRÁULICO COM ENCARGOS COMPLEMENTARES</v>
          </cell>
          <cell r="F236" t="str">
            <v>H</v>
          </cell>
          <cell r="G236">
            <v>0.11899999999999999</v>
          </cell>
          <cell r="H236">
            <v>14.44</v>
          </cell>
          <cell r="I236">
            <v>1.7183599999999999</v>
          </cell>
        </row>
        <row r="237">
          <cell r="B237" t="str">
            <v>COMPOSICAO</v>
          </cell>
          <cell r="C237" t="str">
            <v>SINAPI</v>
          </cell>
          <cell r="D237">
            <v>88267</v>
          </cell>
          <cell r="E237" t="str">
            <v>ENCANADOR OU BOMBEIRO HIDRÁULICO COM ENCARGOS COMPLEMENTARES</v>
          </cell>
          <cell r="F237" t="str">
            <v>H</v>
          </cell>
          <cell r="G237">
            <v>0.11899999999999999</v>
          </cell>
          <cell r="H237">
            <v>17.760000000000002</v>
          </cell>
          <cell r="I237">
            <v>2.1134400000000002</v>
          </cell>
        </row>
        <row r="239">
          <cell r="B239" t="str">
            <v>COMP 025</v>
          </cell>
          <cell r="E239" t="str">
            <v xml:space="preserve">JOELHO DE REDUÇÃO, PVC SOLDAVEL, 90 GRAUS, 40MMX32MM, PARA AGUA FRIA PREDIAL - FORNECIMENTO E INSTALAÇÃO </v>
          </cell>
          <cell r="F239" t="str">
            <v>UNI</v>
          </cell>
          <cell r="G239">
            <v>1</v>
          </cell>
          <cell r="I239">
            <v>8.3296599999999987</v>
          </cell>
        </row>
        <row r="240">
          <cell r="B240" t="str">
            <v>INSUMO</v>
          </cell>
          <cell r="C240" t="str">
            <v>SINAPI</v>
          </cell>
          <cell r="D240">
            <v>122</v>
          </cell>
          <cell r="E240" t="str">
            <v>ADESIVO PLASTICO PARA PVC, FRASCO COM 850 GR</v>
          </cell>
          <cell r="F240" t="str">
            <v xml:space="preserve">UN    </v>
          </cell>
          <cell r="G240">
            <v>8.9999999999999993E-3</v>
          </cell>
          <cell r="H240">
            <v>45.16</v>
          </cell>
          <cell r="I240">
            <v>0.40643999999999991</v>
          </cell>
        </row>
        <row r="241">
          <cell r="B241" t="str">
            <v>INSUMO</v>
          </cell>
          <cell r="C241" t="str">
            <v>MERCADO</v>
          </cell>
          <cell r="E241" t="str">
            <v xml:space="preserve">JOELHO DE REDUÇÃO, PVC SOLDAVEL, 90 GRAUS, 40MMX32MM, PARA AGUA FRIA PREDIAL </v>
          </cell>
          <cell r="F241" t="str">
            <v>UNI</v>
          </cell>
          <cell r="G241">
            <v>1</v>
          </cell>
          <cell r="H241">
            <v>3.57</v>
          </cell>
          <cell r="I241">
            <v>3.57</v>
          </cell>
        </row>
        <row r="242">
          <cell r="B242" t="str">
            <v>INSUMO</v>
          </cell>
          <cell r="C242" t="str">
            <v>SINAPI</v>
          </cell>
          <cell r="D242">
            <v>20083</v>
          </cell>
          <cell r="E242" t="str">
            <v>SOLUCAO LIMPADORA PARA PVC, FRASCO COM 1000 CM3</v>
          </cell>
          <cell r="F242" t="str">
            <v xml:space="preserve">UN    </v>
          </cell>
          <cell r="G242">
            <v>1.0999999999999999E-2</v>
          </cell>
          <cell r="H242">
            <v>39.22</v>
          </cell>
          <cell r="I242">
            <v>0.43141999999999997</v>
          </cell>
        </row>
        <row r="243">
          <cell r="B243" t="str">
            <v>INSUMO</v>
          </cell>
          <cell r="C243" t="str">
            <v>SINAPI</v>
          </cell>
          <cell r="D243">
            <v>38383</v>
          </cell>
          <cell r="E243" t="str">
            <v>LIXA D'AGUA EM FOLHA, GRAO 100</v>
          </cell>
          <cell r="F243" t="str">
            <v xml:space="preserve">UN    </v>
          </cell>
          <cell r="G243">
            <v>0.06</v>
          </cell>
          <cell r="H243">
            <v>1.5</v>
          </cell>
          <cell r="I243">
            <v>0.09</v>
          </cell>
        </row>
        <row r="244">
          <cell r="B244" t="str">
            <v>COMPOSICAO</v>
          </cell>
          <cell r="C244" t="str">
            <v>SINAPI</v>
          </cell>
          <cell r="D244">
            <v>88248</v>
          </cell>
          <cell r="E244" t="str">
            <v>AUXILIAR DE ENCANADOR OU BOMBEIRO HIDRÁULICO COM ENCARGOS COMPLEMENTARES</v>
          </cell>
          <cell r="F244" t="str">
            <v>H</v>
          </cell>
          <cell r="G244">
            <v>0.11899999999999999</v>
          </cell>
          <cell r="H244">
            <v>14.44</v>
          </cell>
          <cell r="I244">
            <v>1.7183599999999999</v>
          </cell>
        </row>
        <row r="245">
          <cell r="B245" t="str">
            <v>COMPOSICAO</v>
          </cell>
          <cell r="C245" t="str">
            <v>SINAPI</v>
          </cell>
          <cell r="D245">
            <v>88267</v>
          </cell>
          <cell r="E245" t="str">
            <v>ENCANADOR OU BOMBEIRO HIDRÁULICO COM ENCARGOS COMPLEMENTARES</v>
          </cell>
          <cell r="F245" t="str">
            <v>H</v>
          </cell>
          <cell r="G245">
            <v>0.11899999999999999</v>
          </cell>
          <cell r="H245">
            <v>17.760000000000002</v>
          </cell>
          <cell r="I245">
            <v>2.1134400000000002</v>
          </cell>
        </row>
        <row r="247">
          <cell r="B247" t="str">
            <v>COMP 026</v>
          </cell>
          <cell r="E247" t="str">
            <v>TE DE REDUÇÃO, PVC, SOLDÁVEL, DN 75MM X 60MM, INSTALADO EM PRUMADA DE ÁGUA - FORNECIMENTO E INSTALAÇÃO.</v>
          </cell>
          <cell r="F247" t="str">
            <v>UNI</v>
          </cell>
          <cell r="G247">
            <v>1</v>
          </cell>
          <cell r="I247">
            <v>58.078060000000008</v>
          </cell>
        </row>
        <row r="248">
          <cell r="B248" t="str">
            <v>INSUMO</v>
          </cell>
          <cell r="C248" t="str">
            <v>SINAPI</v>
          </cell>
          <cell r="D248">
            <v>122</v>
          </cell>
          <cell r="E248" t="str">
            <v>ADESIVO PLASTICO PARA PVC, FRASCO COM 850 GR</v>
          </cell>
          <cell r="F248" t="str">
            <v xml:space="preserve">UN    </v>
          </cell>
          <cell r="G248">
            <v>0.06</v>
          </cell>
          <cell r="H248">
            <v>45.16</v>
          </cell>
          <cell r="I248">
            <v>2.7095999999999996</v>
          </cell>
        </row>
        <row r="249">
          <cell r="B249" t="str">
            <v>INSUMO</v>
          </cell>
          <cell r="C249" t="str">
            <v xml:space="preserve">MERCADO </v>
          </cell>
          <cell r="E249" t="str">
            <v>TE DE REDUÇÃO, PVC, SOLDÁVEL, DN 75MM X 60MM, INSTALADO EM PRUMADA DE ÁGUA</v>
          </cell>
          <cell r="F249">
            <v>0</v>
          </cell>
          <cell r="G249">
            <v>1</v>
          </cell>
          <cell r="H249">
            <v>45.5</v>
          </cell>
          <cell r="I249">
            <v>45.5</v>
          </cell>
        </row>
        <row r="250">
          <cell r="B250" t="str">
            <v>INSUMO</v>
          </cell>
          <cell r="C250" t="str">
            <v>SINAPI</v>
          </cell>
          <cell r="D250">
            <v>20083</v>
          </cell>
          <cell r="E250" t="str">
            <v>SOLUCAO LIMPADORA PARA PVC, FRASCO COM 1000 CM3</v>
          </cell>
          <cell r="F250" t="str">
            <v xml:space="preserve">UN    </v>
          </cell>
          <cell r="G250">
            <v>7.8E-2</v>
          </cell>
          <cell r="H250">
            <v>39.22</v>
          </cell>
          <cell r="I250">
            <v>3.0591599999999999</v>
          </cell>
        </row>
        <row r="251">
          <cell r="B251" t="str">
            <v>INSUMO</v>
          </cell>
          <cell r="C251" t="str">
            <v>SINAPI</v>
          </cell>
          <cell r="D251">
            <v>38383</v>
          </cell>
          <cell r="E251" t="str">
            <v>LIXA D'AGUA EM FOLHA, GRAO 100</v>
          </cell>
          <cell r="F251" t="str">
            <v xml:space="preserve">UN    </v>
          </cell>
          <cell r="G251">
            <v>5.2999999999999999E-2</v>
          </cell>
          <cell r="H251">
            <v>1.5</v>
          </cell>
          <cell r="I251">
            <v>7.9500000000000001E-2</v>
          </cell>
        </row>
        <row r="252">
          <cell r="B252" t="str">
            <v>COMPOSICAO</v>
          </cell>
          <cell r="C252" t="str">
            <v>SINAPI</v>
          </cell>
          <cell r="D252">
            <v>88248</v>
          </cell>
          <cell r="E252" t="str">
            <v>AUXILIAR DE ENCANADOR OU BOMBEIRO HIDRÁULICO COM ENCARGOS COMPLEMENTARES</v>
          </cell>
          <cell r="F252" t="str">
            <v>H</v>
          </cell>
          <cell r="G252">
            <v>0.20899999999999999</v>
          </cell>
          <cell r="H252">
            <v>14.44</v>
          </cell>
          <cell r="I252">
            <v>3.01796</v>
          </cell>
        </row>
        <row r="253">
          <cell r="B253" t="str">
            <v>COMPOSICAO</v>
          </cell>
          <cell r="C253" t="str">
            <v>SINAPI</v>
          </cell>
          <cell r="D253">
            <v>88267</v>
          </cell>
          <cell r="E253" t="str">
            <v>ENCANADOR OU BOMBEIRO HIDRÁULICO COM ENCARGOS COMPLEMENTARES</v>
          </cell>
          <cell r="F253" t="str">
            <v>H</v>
          </cell>
          <cell r="G253">
            <v>0.20899999999999999</v>
          </cell>
          <cell r="H253">
            <v>17.760000000000002</v>
          </cell>
          <cell r="I253">
            <v>3.71184</v>
          </cell>
        </row>
        <row r="255">
          <cell r="B255" t="str">
            <v>COMP 027</v>
          </cell>
          <cell r="E255" t="str">
            <v>FORNECIMENTO E INSTALAÇÃO BARRA DE APOIO RETA, EM ACO INOX POLIDO, COMPRIMENTO 90 CM, DIAMETRO MINIMO 3 CM</v>
          </cell>
          <cell r="F255" t="str">
            <v>UNI</v>
          </cell>
          <cell r="G255">
            <v>1</v>
          </cell>
          <cell r="I255">
            <v>250.03000000000003</v>
          </cell>
        </row>
        <row r="256">
          <cell r="B256" t="str">
            <v>COMPOSIÇÃO</v>
          </cell>
          <cell r="C256" t="str">
            <v>SINAPI</v>
          </cell>
          <cell r="D256">
            <v>88248</v>
          </cell>
          <cell r="E256" t="str">
            <v>AUXILIAR DE ENCANADOR OU BOMBEIRO HIDRÁULICO COM ENCARGOS COMPLEMENTARES</v>
          </cell>
          <cell r="F256" t="str">
            <v>H</v>
          </cell>
          <cell r="G256">
            <v>1</v>
          </cell>
          <cell r="H256">
            <v>14.44</v>
          </cell>
          <cell r="I256">
            <v>14.44</v>
          </cell>
        </row>
        <row r="257">
          <cell r="B257" t="str">
            <v>COMPOSIÇÃO</v>
          </cell>
          <cell r="C257" t="str">
            <v>SINAPI</v>
          </cell>
          <cell r="D257">
            <v>88267</v>
          </cell>
          <cell r="E257" t="str">
            <v>ENCANADOR OU BOMBEIRO HIDRÁULICO COM ENCARGOS COMPLEMENTARES</v>
          </cell>
          <cell r="F257" t="str">
            <v>H</v>
          </cell>
          <cell r="G257">
            <v>1</v>
          </cell>
          <cell r="H257">
            <v>17.760000000000002</v>
          </cell>
          <cell r="I257">
            <v>17.760000000000002</v>
          </cell>
        </row>
        <row r="258">
          <cell r="B258" t="str">
            <v>INSUMO</v>
          </cell>
          <cell r="C258" t="str">
            <v>SINAPI</v>
          </cell>
          <cell r="D258">
            <v>36206</v>
          </cell>
          <cell r="E258" t="str">
            <v>BARRA DE APOIO RETA, EM ACO INOX POLIDO, COMPRIMENTO 90 CM, DIAMETRO MINIMO 3 CM</v>
          </cell>
          <cell r="F258" t="str">
            <v xml:space="preserve">UN    </v>
          </cell>
          <cell r="G258">
            <v>1</v>
          </cell>
          <cell r="H258">
            <v>217.83</v>
          </cell>
          <cell r="I258">
            <v>217.83</v>
          </cell>
        </row>
        <row r="260">
          <cell r="B260" t="str">
            <v>COMP 028</v>
          </cell>
          <cell r="E260" t="str">
            <v>FORNECIMENTO E INSTALAÇÃO BARRA DE APOIO LAVATORIO, EM ACO INOX POLIDO, *40 X 50* CM,  DIAMETRO MINIMO 3 CM</v>
          </cell>
          <cell r="F260" t="str">
            <v>UNI</v>
          </cell>
          <cell r="G260">
            <v>1</v>
          </cell>
          <cell r="I260">
            <v>491.39</v>
          </cell>
        </row>
        <row r="261">
          <cell r="B261" t="str">
            <v>COMPOSIÇÃO</v>
          </cell>
          <cell r="C261" t="str">
            <v>SINAPI</v>
          </cell>
          <cell r="D261">
            <v>88248</v>
          </cell>
          <cell r="E261" t="str">
            <v>AUXILIAR DE ENCANADOR OU BOMBEIRO HIDRÁULICO COM ENCARGOS COMPLEMENTARES</v>
          </cell>
          <cell r="F261" t="str">
            <v>H</v>
          </cell>
          <cell r="G261">
            <v>1</v>
          </cell>
          <cell r="H261">
            <v>14.44</v>
          </cell>
          <cell r="I261">
            <v>14.44</v>
          </cell>
        </row>
        <row r="262">
          <cell r="B262" t="str">
            <v>COMPOSIÇÃO</v>
          </cell>
          <cell r="C262" t="str">
            <v>SINAPI</v>
          </cell>
          <cell r="D262">
            <v>88267</v>
          </cell>
          <cell r="E262" t="str">
            <v>ENCANADOR OU BOMBEIRO HIDRÁULICO COM ENCARGOS COMPLEMENTARES</v>
          </cell>
          <cell r="F262" t="str">
            <v>H</v>
          </cell>
          <cell r="G262">
            <v>1</v>
          </cell>
          <cell r="H262">
            <v>17.760000000000002</v>
          </cell>
          <cell r="I262">
            <v>17.760000000000002</v>
          </cell>
        </row>
        <row r="263">
          <cell r="B263" t="str">
            <v>INSUMO</v>
          </cell>
          <cell r="C263" t="str">
            <v>SINAPI</v>
          </cell>
          <cell r="D263">
            <v>36211</v>
          </cell>
          <cell r="E263" t="str">
            <v>BARRA DE APOIO LAVATORIO, EM ACO INOX POLIDO, *40 X 50* CM,  DIAMETRO MINIMO 3 CM</v>
          </cell>
          <cell r="F263" t="str">
            <v xml:space="preserve">UN    </v>
          </cell>
          <cell r="G263">
            <v>1</v>
          </cell>
          <cell r="H263">
            <v>459.19</v>
          </cell>
          <cell r="I263">
            <v>459.19</v>
          </cell>
        </row>
        <row r="265">
          <cell r="B265" t="str">
            <v>COMP 029</v>
          </cell>
          <cell r="E265"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65" t="str">
            <v>UNI</v>
          </cell>
          <cell r="G265">
            <v>1</v>
          </cell>
          <cell r="I265">
            <v>16562.052663999999</v>
          </cell>
        </row>
        <row r="266">
          <cell r="B266" t="str">
            <v>COMPOSIÇÃO</v>
          </cell>
          <cell r="C266" t="str">
            <v>SINAPI</v>
          </cell>
          <cell r="D266">
            <v>88317</v>
          </cell>
          <cell r="E266" t="str">
            <v>SOLDADOR COM ENCARGOS COMPLEMENTARES</v>
          </cell>
          <cell r="F266" t="str">
            <v>H</v>
          </cell>
          <cell r="G266">
            <v>43.708799999999997</v>
          </cell>
          <cell r="H266">
            <v>17.239999999999998</v>
          </cell>
          <cell r="I266">
            <v>753.53971199999989</v>
          </cell>
        </row>
        <row r="267">
          <cell r="B267" t="str">
            <v>COMPOSIÇÃO</v>
          </cell>
          <cell r="C267" t="str">
            <v>SINAPI</v>
          </cell>
          <cell r="D267">
            <v>88315</v>
          </cell>
          <cell r="E267" t="str">
            <v>SERRALHEIRO COM ENCARGOS COMPLEMENTARES</v>
          </cell>
          <cell r="F267" t="str">
            <v>H</v>
          </cell>
          <cell r="G267">
            <v>72.847999999999999</v>
          </cell>
          <cell r="H267">
            <v>16.52</v>
          </cell>
          <cell r="I267">
            <v>1203.4489599999999</v>
          </cell>
        </row>
        <row r="268">
          <cell r="B268" t="str">
            <v>COMPOSIÇÃO</v>
          </cell>
          <cell r="C268" t="str">
            <v>SINAPI</v>
          </cell>
          <cell r="D268">
            <v>88251</v>
          </cell>
          <cell r="E268" t="str">
            <v>AUXILIAR DE SERRALHEIRO COM ENCARGOS COMPLEMENTARES</v>
          </cell>
          <cell r="F268" t="str">
            <v>H</v>
          </cell>
          <cell r="G268">
            <v>58.278400000000005</v>
          </cell>
          <cell r="H268">
            <v>13.53</v>
          </cell>
          <cell r="I268">
            <v>788.50675200000001</v>
          </cell>
        </row>
        <row r="269">
          <cell r="B269" t="str">
            <v xml:space="preserve">INSUMO </v>
          </cell>
          <cell r="C269" t="str">
            <v>SINAPI</v>
          </cell>
          <cell r="D269">
            <v>1319</v>
          </cell>
          <cell r="E269" t="str">
            <v>CHAPA DE ACO FINA A QUENTE BITOLA MSG 3/16 ", E = 4,75 MM (38,00 KG/M2)</v>
          </cell>
          <cell r="F269" t="str">
            <v xml:space="preserve">KG    </v>
          </cell>
          <cell r="G269">
            <v>835.24</v>
          </cell>
          <cell r="H269">
            <v>7.09</v>
          </cell>
          <cell r="I269">
            <v>5921.8516</v>
          </cell>
        </row>
        <row r="270">
          <cell r="B270" t="str">
            <v xml:space="preserve">INSUMO </v>
          </cell>
          <cell r="C270" t="str">
            <v>SINAPI</v>
          </cell>
          <cell r="D270">
            <v>1321</v>
          </cell>
          <cell r="E270" t="str">
            <v>CHAPA DE ACO FINA A QUENTE BITOLA MSG 13, E = 2,25 MM (18,00 KG/M2)</v>
          </cell>
          <cell r="F270" t="str">
            <v xml:space="preserve">KG    </v>
          </cell>
          <cell r="G270">
            <v>621.72</v>
          </cell>
          <cell r="H270">
            <v>7.74</v>
          </cell>
          <cell r="I270">
            <v>4812.1128000000008</v>
          </cell>
        </row>
        <row r="271">
          <cell r="B271" t="str">
            <v>COMPOSIÇÃO</v>
          </cell>
          <cell r="C271" t="str">
            <v>SINAPI</v>
          </cell>
          <cell r="D271" t="str">
            <v>74145/1</v>
          </cell>
          <cell r="E271" t="str">
            <v>PINTURA ESMALTE FOSCO, DUAS DEMAOS, SOBRE SUPERFICIE METALICA, INCLUSO UMA DEMAO DE FUNDO ANTICORROSIVO. UTILIZACAO DE REVOLVER ( AR-COMPRIMIDO).</v>
          </cell>
          <cell r="F271" t="str">
            <v>M2</v>
          </cell>
          <cell r="G271">
            <v>114.92400000000001</v>
          </cell>
          <cell r="H271">
            <v>13.91</v>
          </cell>
          <cell r="I271">
            <v>1598.59284</v>
          </cell>
        </row>
        <row r="272">
          <cell r="B272" t="str">
            <v>COMPOSIÇÃO</v>
          </cell>
          <cell r="C272" t="str">
            <v>SINAPI</v>
          </cell>
          <cell r="D272">
            <v>88278</v>
          </cell>
          <cell r="E272" t="str">
            <v>MONTADOR DE ESTRUTURA METÁLICA COM ENCARGOS COMPLEMENTARES</v>
          </cell>
          <cell r="F272" t="str">
            <v>H</v>
          </cell>
          <cell r="G272">
            <v>5</v>
          </cell>
          <cell r="H272">
            <v>11.3</v>
          </cell>
          <cell r="I272">
            <v>56.5</v>
          </cell>
        </row>
        <row r="273">
          <cell r="B273" t="str">
            <v xml:space="preserve">INSUMO </v>
          </cell>
          <cell r="C273" t="str">
            <v>SINAPI</v>
          </cell>
          <cell r="D273">
            <v>89272</v>
          </cell>
          <cell r="E273" t="str">
            <v>GUINDASTE HIDRÁULICO AUTOPROPELIDO, COM LANÇA TELESCÓPICA 28,80 M, CAPACIDADE MÁXIMA 30 T, POTÊNCIA 97 KW, TRAÇÃO 4 X 4 - CHP DIURNO. AF_11/2014</v>
          </cell>
          <cell r="F273" t="str">
            <v>CHP</v>
          </cell>
          <cell r="G273">
            <v>5</v>
          </cell>
          <cell r="H273">
            <v>147.74</v>
          </cell>
          <cell r="I273">
            <v>738.7</v>
          </cell>
        </row>
        <row r="274">
          <cell r="B274" t="str">
            <v xml:space="preserve">INSUMO </v>
          </cell>
          <cell r="C274" t="str">
            <v>SINAPI</v>
          </cell>
          <cell r="D274">
            <v>39746</v>
          </cell>
          <cell r="E274" t="str">
            <v>CHUMBADOR DE ACO, 1" X 600 MM, PARA POSTES DE ACO COM BASE, INCLUSO PORCA E ARRUELA</v>
          </cell>
          <cell r="F274" t="str">
            <v xml:space="preserve">UN    </v>
          </cell>
          <cell r="G274">
            <v>6</v>
          </cell>
          <cell r="H274">
            <v>114.8</v>
          </cell>
          <cell r="I274">
            <v>688.8</v>
          </cell>
        </row>
        <row r="276">
          <cell r="B276" t="str">
            <v>COMP 030</v>
          </cell>
          <cell r="E276"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276" t="str">
            <v>UNI</v>
          </cell>
          <cell r="G276">
            <v>1</v>
          </cell>
          <cell r="I276">
            <v>13438.450284</v>
          </cell>
        </row>
        <row r="277">
          <cell r="B277" t="str">
            <v>COMPOSIÇÃO</v>
          </cell>
          <cell r="C277" t="str">
            <v>SINAPI</v>
          </cell>
          <cell r="D277">
            <v>88317</v>
          </cell>
          <cell r="E277" t="str">
            <v>SOLDADOR COM ENCARGOS COMPLEMENTARES</v>
          </cell>
          <cell r="F277" t="str">
            <v>H</v>
          </cell>
          <cell r="G277">
            <v>42.955200000000005</v>
          </cell>
          <cell r="H277">
            <v>17.239999999999998</v>
          </cell>
          <cell r="I277">
            <v>740.54764799999998</v>
          </cell>
        </row>
        <row r="278">
          <cell r="B278" t="str">
            <v>COMPOSIÇÃO</v>
          </cell>
          <cell r="C278" t="str">
            <v>SINAPI</v>
          </cell>
          <cell r="D278">
            <v>88315</v>
          </cell>
          <cell r="E278" t="str">
            <v>SERRALHEIRO COM ENCARGOS COMPLEMENTARES</v>
          </cell>
          <cell r="F278" t="str">
            <v>H</v>
          </cell>
          <cell r="G278">
            <v>42.955200000000005</v>
          </cell>
          <cell r="H278">
            <v>16.52</v>
          </cell>
          <cell r="I278">
            <v>709.61990400000002</v>
          </cell>
        </row>
        <row r="279">
          <cell r="B279" t="str">
            <v>COMPOSIÇÃO</v>
          </cell>
          <cell r="C279" t="str">
            <v>SINAPI</v>
          </cell>
          <cell r="D279">
            <v>88251</v>
          </cell>
          <cell r="E279" t="str">
            <v>AUXILIAR DE SERRALHEIRO COM ENCARGOS COMPLEMENTARES</v>
          </cell>
          <cell r="F279" t="str">
            <v>H</v>
          </cell>
          <cell r="G279">
            <v>50.11440000000001</v>
          </cell>
          <cell r="H279">
            <v>13.53</v>
          </cell>
          <cell r="I279">
            <v>678.04783200000008</v>
          </cell>
        </row>
        <row r="280">
          <cell r="B280" t="str">
            <v xml:space="preserve">INSUMO </v>
          </cell>
          <cell r="C280" t="str">
            <v>SINAPI</v>
          </cell>
          <cell r="D280">
            <v>1319</v>
          </cell>
          <cell r="E280" t="str">
            <v>CHAPA DE ACO FINA A QUENTE BITOLA MSG 3/16 ", E = 4,75 MM (38,00 KG/M2)</v>
          </cell>
          <cell r="F280" t="str">
            <v xml:space="preserve">KG    </v>
          </cell>
          <cell r="G280">
            <v>1431.8400000000001</v>
          </cell>
          <cell r="H280">
            <v>7.09</v>
          </cell>
          <cell r="I280">
            <v>10151.7456</v>
          </cell>
        </row>
        <row r="281">
          <cell r="B281" t="str">
            <v xml:space="preserve">INSUMO </v>
          </cell>
          <cell r="C281" t="str">
            <v>SINAPI</v>
          </cell>
          <cell r="D281">
            <v>1321</v>
          </cell>
          <cell r="E281" t="str">
            <v>CHAPA DE ACO FINA A QUENTE BITOLA MSG 13, E = 2,25 MM (18,00 KG/M2)</v>
          </cell>
          <cell r="F281" t="str">
            <v xml:space="preserve">KG    </v>
          </cell>
          <cell r="G281">
            <v>0</v>
          </cell>
          <cell r="H281">
            <v>7.74</v>
          </cell>
          <cell r="I281">
            <v>0</v>
          </cell>
        </row>
        <row r="282">
          <cell r="B282" t="str">
            <v>COMPOSIÇÃO</v>
          </cell>
          <cell r="C282" t="str">
            <v>SINAPI</v>
          </cell>
          <cell r="D282" t="str">
            <v>74145/1</v>
          </cell>
          <cell r="E282" t="str">
            <v>PINTURA ESMALTE FOSCO, DUAS DEMAOS, SOBRE SUPERFICIE METALICA, INCLUSO UMA DEMAO DE FUNDO ANTICORROSIVO. UTILIZACAO DE REVOLVER ( AR-COMPRIMIDO).</v>
          </cell>
          <cell r="F282" t="str">
            <v>M2</v>
          </cell>
          <cell r="G282">
            <v>61.230000000000004</v>
          </cell>
          <cell r="H282">
            <v>13.91</v>
          </cell>
          <cell r="I282">
            <v>851.7093000000001</v>
          </cell>
        </row>
        <row r="283">
          <cell r="B283" t="str">
            <v>COMPOSIÇÃO</v>
          </cell>
          <cell r="C283" t="str">
            <v>SINAPI</v>
          </cell>
          <cell r="D283">
            <v>88278</v>
          </cell>
          <cell r="E283" t="str">
            <v>MONTADOR DE ESTRUTURA METÁLICA COM ENCARGOS COMPLEMENTARES</v>
          </cell>
          <cell r="F283" t="str">
            <v>H</v>
          </cell>
          <cell r="G283">
            <v>1</v>
          </cell>
          <cell r="H283">
            <v>11.3</v>
          </cell>
          <cell r="I283">
            <v>11.3</v>
          </cell>
        </row>
        <row r="284">
          <cell r="B284" t="str">
            <v xml:space="preserve">INSUMO </v>
          </cell>
          <cell r="C284" t="str">
            <v>SINAPI</v>
          </cell>
          <cell r="D284">
            <v>89272</v>
          </cell>
          <cell r="E284" t="str">
            <v>GUINDASTE HIDRÁULICO AUTOPROPELIDO, COM LANÇA TELESCÓPICA 28,80 M, CAPACIDADE MÁXIMA 30 T, POTÊNCIA 97 KW, TRAÇÃO 4 X 4 - CHP DIURNO. AF_11/2014</v>
          </cell>
          <cell r="F284" t="str">
            <v>CHP</v>
          </cell>
          <cell r="G284">
            <v>2</v>
          </cell>
          <cell r="H284">
            <v>147.74</v>
          </cell>
          <cell r="I284">
            <v>295.48</v>
          </cell>
        </row>
        <row r="285">
          <cell r="B285" t="str">
            <v xml:space="preserve">INSUMO </v>
          </cell>
          <cell r="C285" t="str">
            <v>SINAPI</v>
          </cell>
          <cell r="D285">
            <v>39746</v>
          </cell>
          <cell r="E285" t="str">
            <v>CHUMBADOR DE ACO, 1" X 600 MM, PARA POSTES DE ACO COM BASE, INCLUSO PORCA E ARRUELA</v>
          </cell>
          <cell r="F285" t="str">
            <v xml:space="preserve">UN    </v>
          </cell>
          <cell r="G285">
            <v>0</v>
          </cell>
          <cell r="H285">
            <v>114.8</v>
          </cell>
          <cell r="I285">
            <v>0</v>
          </cell>
        </row>
        <row r="288">
          <cell r="B288" t="str">
            <v xml:space="preserve">INSTALAÇÕES SANITÁRIAS </v>
          </cell>
        </row>
        <row r="290">
          <cell r="B290" t="str">
            <v>COMP 031</v>
          </cell>
          <cell r="E290" t="str">
            <v>FORNECIMENTO E INSTALAÇÃO CAIXA SIFONADA 150X150X50R</v>
          </cell>
          <cell r="F290" t="str">
            <v>UNI</v>
          </cell>
          <cell r="G290">
            <v>1</v>
          </cell>
          <cell r="I290">
            <v>35.443467999999996</v>
          </cell>
        </row>
        <row r="291">
          <cell r="B291" t="str">
            <v>INSUMO</v>
          </cell>
          <cell r="C291" t="str">
            <v>SINAPI</v>
          </cell>
          <cell r="D291">
            <v>122</v>
          </cell>
          <cell r="E291" t="str">
            <v>ADESIVO PLASTICO PARA PVC, FRASCO COM 850 GR</v>
          </cell>
          <cell r="F291" t="str">
            <v xml:space="preserve">UN    </v>
          </cell>
          <cell r="G291">
            <v>1.4800000000000001E-2</v>
          </cell>
          <cell r="H291">
            <v>45.16</v>
          </cell>
          <cell r="I291">
            <v>0.66836799999999996</v>
          </cell>
        </row>
        <row r="292">
          <cell r="B292" t="str">
            <v>INSUMO</v>
          </cell>
          <cell r="C292" t="str">
            <v>SINAPI</v>
          </cell>
          <cell r="D292">
            <v>298</v>
          </cell>
          <cell r="E292" t="str">
            <v>ANEL BORRACHA DN 75 MM, PARA TUBO SERIE REFORCADA ESGOTO PREDIAL</v>
          </cell>
          <cell r="F292" t="str">
            <v xml:space="preserve">UN    </v>
          </cell>
          <cell r="G292">
            <v>1</v>
          </cell>
          <cell r="H292">
            <v>1.81</v>
          </cell>
          <cell r="I292">
            <v>1.81</v>
          </cell>
        </row>
        <row r="293">
          <cell r="B293" t="str">
            <v>INSUMO</v>
          </cell>
          <cell r="C293" t="str">
            <v>SINAPI</v>
          </cell>
          <cell r="D293">
            <v>11717</v>
          </cell>
          <cell r="E293" t="str">
            <v>CAIXA SIFONADA PVC, 150 X 150 X 50 MM, COM GRELHA REDONDA BRANCA</v>
          </cell>
          <cell r="F293" t="str">
            <v xml:space="preserve">UN    </v>
          </cell>
          <cell r="G293">
            <v>1</v>
          </cell>
          <cell r="H293">
            <v>24.77</v>
          </cell>
          <cell r="I293">
            <v>24.77</v>
          </cell>
        </row>
        <row r="294">
          <cell r="B294" t="str">
            <v>INSUMO</v>
          </cell>
          <cell r="C294" t="str">
            <v>SINAPI</v>
          </cell>
          <cell r="D294">
            <v>20078</v>
          </cell>
          <cell r="E294" t="str">
            <v>PASTA LUBRIFICANTE PARA TUBOS E CONEXOES COM JUNTA ELASTICA (USO EM PVC, ACO, POLIETILENO E OUTROS) ( DE *400* G)</v>
          </cell>
          <cell r="F294" t="str">
            <v xml:space="preserve">UN    </v>
          </cell>
          <cell r="G294">
            <v>0.03</v>
          </cell>
          <cell r="H294">
            <v>16.53</v>
          </cell>
          <cell r="I294">
            <v>0.49590000000000001</v>
          </cell>
        </row>
        <row r="295">
          <cell r="B295" t="str">
            <v>INSUMO</v>
          </cell>
          <cell r="C295" t="str">
            <v>SINAPI</v>
          </cell>
          <cell r="D295">
            <v>20083</v>
          </cell>
          <cell r="E295" t="str">
            <v>SOLUCAO LIMPADORA PARA PVC, FRASCO COM 1000 CM3</v>
          </cell>
          <cell r="F295" t="str">
            <v xml:space="preserve">UN    </v>
          </cell>
          <cell r="G295">
            <v>2.2499999999999999E-2</v>
          </cell>
          <cell r="H295">
            <v>39.22</v>
          </cell>
          <cell r="I295">
            <v>0.88244999999999996</v>
          </cell>
        </row>
        <row r="296">
          <cell r="B296" t="str">
            <v>INSUMO</v>
          </cell>
          <cell r="C296" t="str">
            <v>SINAPI</v>
          </cell>
          <cell r="D296">
            <v>38383</v>
          </cell>
          <cell r="E296" t="str">
            <v>LIXA D'AGUA EM FOLHA, GRAO 100</v>
          </cell>
          <cell r="F296" t="str">
            <v xml:space="preserve">UN    </v>
          </cell>
          <cell r="G296">
            <v>3.6499999999999998E-2</v>
          </cell>
          <cell r="H296">
            <v>1.5</v>
          </cell>
          <cell r="I296">
            <v>5.4749999999999993E-2</v>
          </cell>
        </row>
        <row r="297">
          <cell r="B297" t="str">
            <v>COMPOSICAO</v>
          </cell>
          <cell r="C297" t="str">
            <v>SINAPI</v>
          </cell>
          <cell r="D297">
            <v>88248</v>
          </cell>
          <cell r="E297" t="str">
            <v>AUXILIAR DE ENCANADOR OU BOMBEIRO HIDRÁULICO COM ENCARGOS COMPLEMENTARES</v>
          </cell>
          <cell r="F297" t="str">
            <v>H</v>
          </cell>
          <cell r="G297">
            <v>0.21</v>
          </cell>
          <cell r="H297">
            <v>14.44</v>
          </cell>
          <cell r="I297">
            <v>3.0324</v>
          </cell>
        </row>
        <row r="298">
          <cell r="B298" t="str">
            <v>COMPOSICAO</v>
          </cell>
          <cell r="C298" t="str">
            <v>SINAPI</v>
          </cell>
          <cell r="D298">
            <v>88267</v>
          </cell>
          <cell r="E298" t="str">
            <v>ENCANADOR OU BOMBEIRO HIDRÁULICO COM ENCARGOS COMPLEMENTARES</v>
          </cell>
          <cell r="F298" t="str">
            <v>H</v>
          </cell>
          <cell r="G298">
            <v>0.21</v>
          </cell>
          <cell r="H298">
            <v>17.760000000000002</v>
          </cell>
          <cell r="I298">
            <v>3.7296</v>
          </cell>
        </row>
        <row r="300">
          <cell r="B300" t="str">
            <v>COMP 032</v>
          </cell>
          <cell r="E300" t="str">
            <v>FORNECIMENTO E INSTALAÇÃO DE JUNÇÃO SIMPLES PVC ESGOTO 100X50MM</v>
          </cell>
          <cell r="F300" t="str">
            <v>UNI</v>
          </cell>
          <cell r="G300">
            <v>1</v>
          </cell>
          <cell r="I300">
            <v>44.826760000000007</v>
          </cell>
        </row>
        <row r="301">
          <cell r="B301" t="str">
            <v>INSUMO</v>
          </cell>
          <cell r="C301" t="str">
            <v>SINAPI</v>
          </cell>
          <cell r="D301">
            <v>301</v>
          </cell>
          <cell r="E301" t="str">
            <v>ANEL BORRACHA PARA TUBO ESGOTO PREDIAL, DN 100 MM (NBR 5688)</v>
          </cell>
          <cell r="F301" t="str">
            <v xml:space="preserve">UN    </v>
          </cell>
          <cell r="G301">
            <v>2</v>
          </cell>
          <cell r="H301">
            <v>1.99</v>
          </cell>
          <cell r="I301">
            <v>3.98</v>
          </cell>
        </row>
        <row r="302">
          <cell r="B302" t="str">
            <v>INSUMO</v>
          </cell>
          <cell r="C302" t="str">
            <v>SINAPI</v>
          </cell>
          <cell r="D302">
            <v>3659</v>
          </cell>
          <cell r="E302" t="str">
            <v>JUNCAO SIMPLES, PVC, DN 100 X 50 MM, SERIE NORMAL PARA ESGOTO PREDIAL</v>
          </cell>
          <cell r="F302" t="str">
            <v xml:space="preserve">UN    </v>
          </cell>
          <cell r="G302">
            <v>1</v>
          </cell>
          <cell r="H302">
            <v>10.94</v>
          </cell>
          <cell r="I302">
            <v>10.94</v>
          </cell>
        </row>
        <row r="303">
          <cell r="B303" t="str">
            <v>INSUMO</v>
          </cell>
          <cell r="C303" t="str">
            <v>SINAPI</v>
          </cell>
          <cell r="D303">
            <v>20078</v>
          </cell>
          <cell r="E303" t="str">
            <v>PASTA LUBRIFICANTE PARA TUBOS E CONEXOES COM JUNTA ELASTICA (USO EM PVC, ACO, POLIETILENO E OUTROS) ( DE *400* G)</v>
          </cell>
          <cell r="F303" t="str">
            <v xml:space="preserve">UN    </v>
          </cell>
          <cell r="G303">
            <v>9.1999999999999998E-2</v>
          </cell>
          <cell r="H303">
            <v>16.53</v>
          </cell>
          <cell r="I303">
            <v>1.5207600000000001</v>
          </cell>
        </row>
        <row r="304">
          <cell r="B304" t="str">
            <v>COMPOSICAO</v>
          </cell>
          <cell r="C304" t="str">
            <v>SINAPI</v>
          </cell>
          <cell r="D304">
            <v>88248</v>
          </cell>
          <cell r="E304" t="str">
            <v>AUXILIAR DE ENCANADOR OU BOMBEIRO HIDRÁULICO COM ENCARGOS COMPLEMENTARES</v>
          </cell>
          <cell r="F304" t="str">
            <v>H</v>
          </cell>
          <cell r="G304">
            <v>0.33</v>
          </cell>
          <cell r="H304">
            <v>14.44</v>
          </cell>
          <cell r="I304">
            <v>4.7652000000000001</v>
          </cell>
        </row>
        <row r="305">
          <cell r="B305" t="str">
            <v>COMPOSICAO</v>
          </cell>
          <cell r="C305" t="str">
            <v>SINAPI</v>
          </cell>
          <cell r="D305">
            <v>88267</v>
          </cell>
          <cell r="E305" t="str">
            <v>ENCANADOR OU BOMBEIRO HIDRÁULICO COM ENCARGOS COMPLEMENTARES</v>
          </cell>
          <cell r="F305" t="str">
            <v>H</v>
          </cell>
          <cell r="G305">
            <v>1.33</v>
          </cell>
          <cell r="H305">
            <v>17.760000000000002</v>
          </cell>
          <cell r="I305">
            <v>23.620800000000003</v>
          </cell>
        </row>
        <row r="307">
          <cell r="B307" t="str">
            <v>COMP 033</v>
          </cell>
          <cell r="E307" t="str">
            <v xml:space="preserve">CURVA LONGA 45GRAUS 50MM PARA ESGOTO - FORNECIMENTO E INSTALAÇÃO </v>
          </cell>
          <cell r="F307" t="str">
            <v>UNI</v>
          </cell>
          <cell r="G307">
            <v>1</v>
          </cell>
          <cell r="I307">
            <v>12.236599999999999</v>
          </cell>
        </row>
        <row r="308">
          <cell r="B308" t="str">
            <v>INSUMO</v>
          </cell>
          <cell r="C308" t="str">
            <v>SINAPI</v>
          </cell>
          <cell r="D308">
            <v>296</v>
          </cell>
          <cell r="E308" t="str">
            <v>ANEL BORRACHA PARA TUBO ESGOTO PREDIAL DN 50 MM (NBR 5688)</v>
          </cell>
          <cell r="F308" t="str">
            <v xml:space="preserve">UN    </v>
          </cell>
          <cell r="G308">
            <v>1</v>
          </cell>
          <cell r="H308">
            <v>1.1200000000000001</v>
          </cell>
          <cell r="I308">
            <v>1.1200000000000001</v>
          </cell>
        </row>
        <row r="309">
          <cell r="B309" t="str">
            <v>INSUMO</v>
          </cell>
          <cell r="C309" t="str">
            <v>SINAPI</v>
          </cell>
          <cell r="D309">
            <v>10765</v>
          </cell>
          <cell r="E309" t="str">
            <v>CURVA PVC LONGA 45G, DN 50 MM, PARA ESGOTO PREDIAL</v>
          </cell>
          <cell r="F309" t="str">
            <v xml:space="preserve">UN    </v>
          </cell>
          <cell r="G309">
            <v>1</v>
          </cell>
          <cell r="H309">
            <v>6.6</v>
          </cell>
          <cell r="I309">
            <v>6.6</v>
          </cell>
        </row>
        <row r="310">
          <cell r="B310" t="str">
            <v>INSUMO</v>
          </cell>
          <cell r="C310" t="str">
            <v>SINAPI</v>
          </cell>
          <cell r="D310">
            <v>20078</v>
          </cell>
          <cell r="E310" t="str">
            <v>PASTA LUBRIFICANTE PARA TUBOS E CONEXOES COM JUNTA ELASTICA (USO EM PVC, ACO, POLIETILENO E OUTROS) ( DE *400* G)</v>
          </cell>
          <cell r="F310" t="str">
            <v xml:space="preserve">UN    </v>
          </cell>
          <cell r="G310">
            <v>0.02</v>
          </cell>
          <cell r="H310">
            <v>16.53</v>
          </cell>
          <cell r="I310">
            <v>0.3306</v>
          </cell>
        </row>
        <row r="311">
          <cell r="B311" t="str">
            <v>COMPOSICAO</v>
          </cell>
          <cell r="C311" t="str">
            <v>SINAPI</v>
          </cell>
          <cell r="D311">
            <v>88248</v>
          </cell>
          <cell r="E311" t="str">
            <v>AUXILIAR DE ENCANADOR OU BOMBEIRO HIDRÁULICO COM ENCARGOS COMPLEMENTARES</v>
          </cell>
          <cell r="F311" t="str">
            <v>H</v>
          </cell>
          <cell r="G311">
            <v>0.13</v>
          </cell>
          <cell r="H311">
            <v>14.44</v>
          </cell>
          <cell r="I311">
            <v>1.8772</v>
          </cell>
        </row>
        <row r="312">
          <cell r="B312" t="str">
            <v>COMPOSICAO</v>
          </cell>
          <cell r="C312" t="str">
            <v>SINAPI</v>
          </cell>
          <cell r="D312">
            <v>88267</v>
          </cell>
          <cell r="E312" t="str">
            <v>ENCANADOR OU BOMBEIRO HIDRÁULICO COM ENCARGOS COMPLEMENTARES</v>
          </cell>
          <cell r="F312" t="str">
            <v>H</v>
          </cell>
          <cell r="G312">
            <v>0.13</v>
          </cell>
          <cell r="H312">
            <v>17.760000000000002</v>
          </cell>
          <cell r="I312">
            <v>2.3088000000000002</v>
          </cell>
        </row>
        <row r="314">
          <cell r="B314" t="str">
            <v>COMP 034</v>
          </cell>
          <cell r="E314" t="str">
            <v xml:space="preserve">CURVA LONGA 45GRAUS 75MM PARA ESGOTO - FORNECIMENTO E INSTALAÇÃO </v>
          </cell>
          <cell r="F314" t="str">
            <v>UNI</v>
          </cell>
          <cell r="G314">
            <v>1</v>
          </cell>
          <cell r="I314">
            <v>23.796600000000002</v>
          </cell>
        </row>
        <row r="315">
          <cell r="B315" t="str">
            <v>INSUMO</v>
          </cell>
          <cell r="C315" t="str">
            <v>SINAPI</v>
          </cell>
          <cell r="D315">
            <v>296</v>
          </cell>
          <cell r="E315" t="str">
            <v>ANEL BORRACHA PARA TUBO ESGOTO PREDIAL DN 50 MM (NBR 5688)</v>
          </cell>
          <cell r="F315" t="str">
            <v xml:space="preserve">UN    </v>
          </cell>
          <cell r="G315">
            <v>1</v>
          </cell>
          <cell r="H315">
            <v>1.1200000000000001</v>
          </cell>
          <cell r="I315">
            <v>1.1200000000000001</v>
          </cell>
        </row>
        <row r="316">
          <cell r="B316" t="str">
            <v>INSUMO</v>
          </cell>
          <cell r="C316" t="str">
            <v>SINAPI</v>
          </cell>
          <cell r="D316">
            <v>10767</v>
          </cell>
          <cell r="E316" t="str">
            <v>CURVA PVC LONGA 45G, DN 75 MM, PARA ESGOTO PREDIAL</v>
          </cell>
          <cell r="F316" t="str">
            <v xml:space="preserve">UN    </v>
          </cell>
          <cell r="G316">
            <v>1</v>
          </cell>
          <cell r="H316">
            <v>18.16</v>
          </cell>
          <cell r="I316">
            <v>18.16</v>
          </cell>
        </row>
        <row r="317">
          <cell r="B317" t="str">
            <v>INSUMO</v>
          </cell>
          <cell r="C317" t="str">
            <v>SINAPI</v>
          </cell>
          <cell r="D317">
            <v>20078</v>
          </cell>
          <cell r="E317" t="str">
            <v>PASTA LUBRIFICANTE PARA TUBOS E CONEXOES COM JUNTA ELASTICA (USO EM PVC, ACO, POLIETILENO E OUTROS) ( DE *400* G)</v>
          </cell>
          <cell r="F317" t="str">
            <v xml:space="preserve">UN    </v>
          </cell>
          <cell r="G317">
            <v>0.02</v>
          </cell>
          <cell r="H317">
            <v>16.53</v>
          </cell>
          <cell r="I317">
            <v>0.3306</v>
          </cell>
        </row>
        <row r="318">
          <cell r="B318" t="str">
            <v>COMPOSICAO</v>
          </cell>
          <cell r="C318" t="str">
            <v>SINAPI</v>
          </cell>
          <cell r="D318">
            <v>88248</v>
          </cell>
          <cell r="E318" t="str">
            <v>AUXILIAR DE ENCANADOR OU BOMBEIRO HIDRÁULICO COM ENCARGOS COMPLEMENTARES</v>
          </cell>
          <cell r="F318" t="str">
            <v>H</v>
          </cell>
          <cell r="G318">
            <v>0.13</v>
          </cell>
          <cell r="H318">
            <v>14.44</v>
          </cell>
          <cell r="I318">
            <v>1.8772</v>
          </cell>
        </row>
        <row r="319">
          <cell r="B319" t="str">
            <v>COMPOSICAO</v>
          </cell>
          <cell r="C319" t="str">
            <v>SINAPI</v>
          </cell>
          <cell r="D319">
            <v>88267</v>
          </cell>
          <cell r="E319" t="str">
            <v>ENCANADOR OU BOMBEIRO HIDRÁULICO COM ENCARGOS COMPLEMENTARES</v>
          </cell>
          <cell r="F319" t="str">
            <v>H</v>
          </cell>
          <cell r="G319">
            <v>0.13</v>
          </cell>
          <cell r="H319">
            <v>17.760000000000002</v>
          </cell>
          <cell r="I319">
            <v>2.3088000000000002</v>
          </cell>
        </row>
        <row r="321">
          <cell r="B321" t="str">
            <v>COMP 035</v>
          </cell>
          <cell r="E321" t="str">
            <v xml:space="preserve">REDUÇÃO EXCENTRICA 75X50MM PARA ESGOTO - FORNECIMENTO E INSTALAÇÃO </v>
          </cell>
          <cell r="F321" t="str">
            <v>UNI</v>
          </cell>
          <cell r="G321">
            <v>1</v>
          </cell>
          <cell r="I321">
            <v>8.3139000000000003</v>
          </cell>
        </row>
        <row r="322">
          <cell r="B322" t="str">
            <v>INSUMO</v>
          </cell>
          <cell r="C322" t="str">
            <v>SINAPI</v>
          </cell>
          <cell r="D322">
            <v>298</v>
          </cell>
          <cell r="E322" t="str">
            <v>ANEL BORRACHA DN 75 MM, PARA TUBO SERIE REFORCADA ESGOTO PREDIAL</v>
          </cell>
          <cell r="F322" t="str">
            <v xml:space="preserve">UN    </v>
          </cell>
          <cell r="G322">
            <v>1</v>
          </cell>
          <cell r="H322">
            <v>1.81</v>
          </cell>
          <cell r="I322">
            <v>1.81</v>
          </cell>
        </row>
        <row r="323">
          <cell r="B323" t="str">
            <v>INSUMO</v>
          </cell>
          <cell r="C323" t="str">
            <v>SINAPI</v>
          </cell>
          <cell r="D323">
            <v>20045</v>
          </cell>
          <cell r="E323" t="str">
            <v>REDUCAO EXCENTRICA PVC, SERIE R, DN 75 X 50 MM, PARA ESGOTO PREDIAL</v>
          </cell>
          <cell r="F323" t="str">
            <v xml:space="preserve">UN    </v>
          </cell>
          <cell r="G323">
            <v>1</v>
          </cell>
          <cell r="H323">
            <v>4.72</v>
          </cell>
          <cell r="I323">
            <v>4.72</v>
          </cell>
        </row>
        <row r="324">
          <cell r="B324" t="str">
            <v>INSUMO</v>
          </cell>
          <cell r="C324" t="str">
            <v>SINAPI</v>
          </cell>
          <cell r="D324">
            <v>20078</v>
          </cell>
          <cell r="E324" t="str">
            <v>PASTA LUBRIFICANTE PARA TUBOS E CONEXOES COM JUNTA ELASTICA (USO EM PVC, ACO, POLIETILENO E OUTROS) ( DE *400* G)</v>
          </cell>
          <cell r="F324" t="str">
            <v xml:space="preserve">UN    </v>
          </cell>
          <cell r="G324">
            <v>0.03</v>
          </cell>
          <cell r="H324">
            <v>16.53</v>
          </cell>
          <cell r="I324">
            <v>0.49590000000000001</v>
          </cell>
        </row>
        <row r="325">
          <cell r="B325" t="str">
            <v>COMPOSICAO</v>
          </cell>
          <cell r="C325" t="str">
            <v>SINAPI</v>
          </cell>
          <cell r="D325">
            <v>88248</v>
          </cell>
          <cell r="E325" t="str">
            <v>AUXILIAR DE ENCANADOR OU BOMBEIRO HIDRÁULICO COM ENCARGOS COMPLEMENTARES</v>
          </cell>
          <cell r="F325" t="str">
            <v>H</v>
          </cell>
          <cell r="G325">
            <v>0.04</v>
          </cell>
          <cell r="H325">
            <v>14.44</v>
          </cell>
          <cell r="I325">
            <v>0.5776</v>
          </cell>
        </row>
        <row r="326">
          <cell r="B326" t="str">
            <v>COMPOSICAO</v>
          </cell>
          <cell r="C326" t="str">
            <v>SINAPI</v>
          </cell>
          <cell r="D326">
            <v>88267</v>
          </cell>
          <cell r="E326" t="str">
            <v>ENCANADOR OU BOMBEIRO HIDRÁULICO COM ENCARGOS COMPLEMENTARES</v>
          </cell>
          <cell r="F326" t="str">
            <v>H</v>
          </cell>
          <cell r="G326">
            <v>0.04</v>
          </cell>
          <cell r="H326">
            <v>17.760000000000002</v>
          </cell>
          <cell r="I326">
            <v>0.71040000000000003</v>
          </cell>
        </row>
        <row r="328">
          <cell r="B328" t="str">
            <v>COMP 036</v>
          </cell>
          <cell r="E328" t="str">
            <v>TANQUE SEPTICO PRISMATICO: (1,95X3,80)M;  PROFUNDIDADE: (2,80)M ;TAMPA DE CONCRETO</v>
          </cell>
          <cell r="F328" t="str">
            <v>UNI</v>
          </cell>
          <cell r="G328">
            <v>1</v>
          </cell>
          <cell r="I328">
            <v>13103.0626125</v>
          </cell>
        </row>
        <row r="329">
          <cell r="B329" t="str">
            <v>COMPOSIÇÃO</v>
          </cell>
          <cell r="C329" t="str">
            <v>SINAPI</v>
          </cell>
          <cell r="D329">
            <v>96521</v>
          </cell>
          <cell r="E329" t="str">
            <v>ESCAVAÇÃO MECANIZADA PARA BLOCO DE COROAMENTO OU SAPATA, COM PREVISÃO DE FÔRMA, COM RETROESCAVADEIRA. AF_06/2017</v>
          </cell>
          <cell r="F329" t="str">
            <v>M3</v>
          </cell>
          <cell r="G329">
            <v>31.837500000000002</v>
          </cell>
          <cell r="H329">
            <v>28.99</v>
          </cell>
          <cell r="I329">
            <v>922.96912499999996</v>
          </cell>
        </row>
        <row r="330">
          <cell r="B330" t="str">
            <v>COMPOSIÇÃO</v>
          </cell>
          <cell r="C330" t="str">
            <v>SINAPI</v>
          </cell>
          <cell r="D330">
            <v>94040</v>
          </cell>
          <cell r="E330" t="str">
            <v>ESCORAMENTO DE VALA, TIPO PONTALETEAMENTO, COM PROFUNDIDADE DE 1,5 A 3,0 M, LARGURA MAIOR OU IGUAL A 1,5 M E MENOR QUE 2,5 M, EM LOCAL COM NÍVEL ALTO DE INTERFERÊNCIA. AF_06/2016</v>
          </cell>
          <cell r="F330" t="str">
            <v>M2</v>
          </cell>
          <cell r="G330">
            <v>24</v>
          </cell>
          <cell r="H330">
            <v>15.94</v>
          </cell>
          <cell r="I330">
            <v>382.56</v>
          </cell>
        </row>
        <row r="331">
          <cell r="B331" t="str">
            <v>COMPOSIÇÃO</v>
          </cell>
          <cell r="C331" t="str">
            <v>SINAPI</v>
          </cell>
          <cell r="D331">
            <v>95241</v>
          </cell>
          <cell r="E331" t="str">
            <v>LASTRO DE CONCRETO MAGRO, APLICADO EM PISOS OU RADIERS, ESPESSURA DE 5 CM. AF_07_2016</v>
          </cell>
          <cell r="F331" t="str">
            <v>M2</v>
          </cell>
          <cell r="G331">
            <v>8</v>
          </cell>
          <cell r="H331">
            <v>19.12</v>
          </cell>
          <cell r="I331">
            <v>152.96</v>
          </cell>
        </row>
        <row r="332">
          <cell r="B332" t="str">
            <v>COMPOSICAO</v>
          </cell>
          <cell r="C332" t="str">
            <v>SINAPI</v>
          </cell>
          <cell r="D332">
            <v>96542</v>
          </cell>
          <cell r="E332" t="str">
            <v>FABRICAÇÃO, MONTAGEM E DESMONTAGEM DE FÔRMA PARA VIGA BALDRAME, EM CHAPA DE MADEIRA COMPENSADA RESINADA, E=17 MM, 4 UTILIZAÇÕES. AF_06/2017</v>
          </cell>
          <cell r="F332" t="str">
            <v>M2</v>
          </cell>
          <cell r="G332">
            <v>67.199999999999989</v>
          </cell>
          <cell r="H332">
            <v>55.46</v>
          </cell>
          <cell r="I332">
            <v>3726.9119999999994</v>
          </cell>
        </row>
        <row r="333">
          <cell r="B333" t="str">
            <v>COMPOSICAO</v>
          </cell>
          <cell r="C333" t="str">
            <v>SINAPI</v>
          </cell>
          <cell r="D333">
            <v>96546</v>
          </cell>
          <cell r="E333" t="str">
            <v>ARMAÇÃO DE BLOCO, VIGA BALDRAME OU SAPATA UTILIZANDO AÇO CA-50 DE 10 MM - MONTAGEM. AF_06/2017</v>
          </cell>
          <cell r="F333" t="str">
            <v>KG</v>
          </cell>
          <cell r="G333">
            <v>302.39999999999998</v>
          </cell>
          <cell r="H333">
            <v>7.15</v>
          </cell>
          <cell r="I333">
            <v>2162.16</v>
          </cell>
        </row>
        <row r="334">
          <cell r="B334" t="str">
            <v>COMPOSIÇÃO</v>
          </cell>
          <cell r="C334" t="str">
            <v>SINAPI</v>
          </cell>
          <cell r="D334">
            <v>94965</v>
          </cell>
          <cell r="E334" t="str">
            <v>CONCRETO FCK = 25MPA, TRAÇO 1:2,3:2,7 (CIMENTO/ AREIA MÉDIA/ BRITA 1)  - PREPARO MECÂNICO COM BETONEIRA 400 L. AF_07/2016</v>
          </cell>
          <cell r="F334" t="str">
            <v>M3</v>
          </cell>
          <cell r="G334">
            <v>5.0399999999999991</v>
          </cell>
          <cell r="H334">
            <v>304.93</v>
          </cell>
          <cell r="I334">
            <v>1536.8471999999997</v>
          </cell>
        </row>
        <row r="335">
          <cell r="B335" t="str">
            <v>COMPOSIÇÃO</v>
          </cell>
          <cell r="C335" t="str">
            <v>SINAPI</v>
          </cell>
          <cell r="D335" t="str">
            <v>74157/4</v>
          </cell>
          <cell r="E335" t="str">
            <v>LANCAMENTO/APLICACAO MANUAL DE CONCRETO EM FUNDACOES</v>
          </cell>
          <cell r="F335" t="str">
            <v>M3</v>
          </cell>
          <cell r="G335">
            <v>5.0399999999999991</v>
          </cell>
          <cell r="H335">
            <v>92.22</v>
          </cell>
          <cell r="I335">
            <v>464.78879999999992</v>
          </cell>
        </row>
        <row r="336">
          <cell r="B336" t="str">
            <v>COMPOSICAO</v>
          </cell>
          <cell r="C336" t="str">
            <v>SINAPI</v>
          </cell>
          <cell r="D336">
            <v>87879</v>
          </cell>
          <cell r="E336" t="str">
            <v>CHAPISCO APLICADO EM ALVENARIAS E ESTRUTURAS DE CONCRETO INTERNAS, COM COLHER DE PEDREIRO.  ARGAMASSA TRAÇO 1:3 COM PREPARO EM BETONEIRA 400L. AF_06/2014</v>
          </cell>
          <cell r="F336" t="str">
            <v>M2</v>
          </cell>
          <cell r="G336">
            <v>33.599999999999994</v>
          </cell>
          <cell r="H336">
            <v>2.66</v>
          </cell>
          <cell r="I336">
            <v>89.375999999999991</v>
          </cell>
        </row>
        <row r="337">
          <cell r="B337" t="str">
            <v>COMPOSICAO</v>
          </cell>
          <cell r="C337" t="str">
            <v>SINAPI</v>
          </cell>
          <cell r="D337">
            <v>87547</v>
          </cell>
          <cell r="E337" t="str">
            <v>MASSA ÚNICA, PARA RECEBIMENTO DE PINTURA, EM ARGAMASSA TRAÇO 1:2:8, PREPARO MECÂNICO COM BETONEIRA 400L, APLICADA MANUALMENTE EM FACES INTERNAS DE PAREDES, ESPESSURA DE 10MM, COM EXECUÇÃO DE TALISCAS. AF_06/2014</v>
          </cell>
          <cell r="F337" t="str">
            <v>M2</v>
          </cell>
          <cell r="G337">
            <v>33.599999999999994</v>
          </cell>
          <cell r="H337">
            <v>15.33</v>
          </cell>
          <cell r="I337">
            <v>515.08799999999997</v>
          </cell>
        </row>
        <row r="338">
          <cell r="B338" t="str">
            <v>COMPOSICAO</v>
          </cell>
          <cell r="C338" t="str">
            <v>SINAPI</v>
          </cell>
          <cell r="D338" t="str">
            <v>74106/1</v>
          </cell>
          <cell r="E338" t="str">
            <v>IMPERMEABILIZACAO DE ESTRUTURAS ENTERRADAS, COM TINTA ASFALTICA, DUAS DEMAOS.</v>
          </cell>
          <cell r="F338" t="str">
            <v>M2</v>
          </cell>
          <cell r="G338">
            <v>41.599999999999994</v>
          </cell>
          <cell r="H338">
            <v>8.2899999999999991</v>
          </cell>
          <cell r="I338">
            <v>344.86399999999992</v>
          </cell>
        </row>
        <row r="339">
          <cell r="B339" t="str">
            <v>COMPOSICAO</v>
          </cell>
          <cell r="C339" t="str">
            <v>SINAPI</v>
          </cell>
          <cell r="D339">
            <v>92267</v>
          </cell>
          <cell r="E339" t="str">
            <v>FABRICAÇÃO DE FÔRMA PARA LAJES, EM CHAPA DE MADEIRA COMPENSADA RESINADA, E = 17 MM. AF_12/2015</v>
          </cell>
          <cell r="F339" t="str">
            <v>M2</v>
          </cell>
          <cell r="G339">
            <v>8</v>
          </cell>
          <cell r="H339">
            <v>26.95</v>
          </cell>
          <cell r="I339">
            <v>215.6</v>
          </cell>
        </row>
        <row r="340">
          <cell r="B340" t="str">
            <v>COMPOSICAO</v>
          </cell>
          <cell r="C340" t="str">
            <v>SINAPI</v>
          </cell>
          <cell r="D340">
            <v>94998</v>
          </cell>
          <cell r="E340" t="str">
            <v>EXECUÇÃO DE PASSEIO (CALÇADA) OU PISO DE CONCRETO COM CONCRETO MOLDADO IN LOCO, FEITO EM OBRA, ACABAMENTO CONVENCIONAL, ESPESSURA 12 CM, ARMADO. AF_07/2016</v>
          </cell>
          <cell r="F340" t="str">
            <v>M2</v>
          </cell>
          <cell r="G340">
            <v>8</v>
          </cell>
          <cell r="H340">
            <v>90.28</v>
          </cell>
          <cell r="I340">
            <v>722.24</v>
          </cell>
        </row>
        <row r="341">
          <cell r="B341" t="str">
            <v>COMPOSICAO</v>
          </cell>
          <cell r="C341" t="str">
            <v>SINAPI</v>
          </cell>
          <cell r="D341">
            <v>93382</v>
          </cell>
          <cell r="E341" t="str">
            <v>REATERRO MANUAL DE VALAS COM COMPACTAÇÃO MECANIZADA. AF_04/2016</v>
          </cell>
          <cell r="F341" t="str">
            <v>M3</v>
          </cell>
          <cell r="G341">
            <v>9.4375000000000036</v>
          </cell>
          <cell r="H341">
            <v>19.510000000000002</v>
          </cell>
          <cell r="I341">
            <v>184.12562500000007</v>
          </cell>
        </row>
        <row r="342">
          <cell r="B342" t="str">
            <v>COMPOSIÇÃO</v>
          </cell>
          <cell r="C342" t="str">
            <v>SINAPI</v>
          </cell>
          <cell r="D342">
            <v>83627</v>
          </cell>
          <cell r="E342" t="str">
            <v>TAMPAO FOFO ARTICULADO, CLASSE B125 CARGA MAX 12,5 T, REDONDO TAMPA 600 MM, REDE PLUVIAL/ESGOTO, P = CHAMINE CX AREIA / POCO VISITA ASSENTADO COM ARG CIM/AREIA 1:4, FORNECIMENTO E ASSENTAMENTO</v>
          </cell>
          <cell r="F342" t="str">
            <v>UN</v>
          </cell>
          <cell r="G342">
            <v>1</v>
          </cell>
          <cell r="H342">
            <v>416.49</v>
          </cell>
          <cell r="I342">
            <v>416.49</v>
          </cell>
        </row>
        <row r="343">
          <cell r="B343" t="str">
            <v>COMPOSICAO</v>
          </cell>
          <cell r="C343" t="str">
            <v>SINAPI</v>
          </cell>
          <cell r="D343">
            <v>72897</v>
          </cell>
          <cell r="E343" t="str">
            <v>CARGA MANUAL DE ENTULHO EM CAMINHAO BASCULANTE 6 M3</v>
          </cell>
          <cell r="F343" t="str">
            <v>M3</v>
          </cell>
          <cell r="G343">
            <v>41.388750000000002</v>
          </cell>
          <cell r="H343">
            <v>16.690000000000001</v>
          </cell>
          <cell r="I343">
            <v>690.77823750000005</v>
          </cell>
        </row>
        <row r="344">
          <cell r="B344" t="str">
            <v>COMPOSICAO</v>
          </cell>
          <cell r="C344" t="str">
            <v>SINAPI</v>
          </cell>
          <cell r="D344">
            <v>95302</v>
          </cell>
          <cell r="E344" t="str">
            <v>TRANSPORTE COM CAMINHÃO BASCULANTE 6 M3 EM RODOVIA PAVIMENTADA ( PARA DISTÂNCIAS SUPERIORES A 4 KM)</v>
          </cell>
          <cell r="F344" t="str">
            <v>M3XKM</v>
          </cell>
          <cell r="G344">
            <v>413.88750000000005</v>
          </cell>
          <cell r="H344">
            <v>1.39</v>
          </cell>
          <cell r="I344">
            <v>575.30362500000001</v>
          </cell>
        </row>
        <row r="346">
          <cell r="B346" t="str">
            <v>COMP 037</v>
          </cell>
          <cell r="E346" t="str">
            <v>FILTRO ANAEROBIO ALTURA DO LEITO: 1,2M; LARGURA: 4,2; TAMPA DE CONCRETO, ALTURA DO VÃO LIVRE: 0,30 M</v>
          </cell>
          <cell r="F346" t="str">
            <v>UNI</v>
          </cell>
          <cell r="G346">
            <v>1</v>
          </cell>
          <cell r="I346">
            <v>13657.151905999999</v>
          </cell>
        </row>
        <row r="347">
          <cell r="B347" t="str">
            <v>COMPOSIÇÃO</v>
          </cell>
          <cell r="C347" t="str">
            <v>SINAPI</v>
          </cell>
          <cell r="D347">
            <v>96521</v>
          </cell>
          <cell r="E347" t="str">
            <v>ESCAVAÇÃO MECANIZADA PARA BLOCO DE COROAMENTO OU SAPATA, COM PREVISÃO DE FÔRMA, COM RETROESCAVADEIRA. AF_06/2017</v>
          </cell>
          <cell r="F347" t="str">
            <v>M3</v>
          </cell>
          <cell r="G347">
            <v>29.988</v>
          </cell>
          <cell r="H347">
            <v>28.99</v>
          </cell>
          <cell r="I347">
            <v>869.3521199999999</v>
          </cell>
        </row>
        <row r="348">
          <cell r="B348" t="str">
            <v>COMPOSICAO</v>
          </cell>
          <cell r="C348" t="str">
            <v>SINAPI</v>
          </cell>
          <cell r="D348">
            <v>96542</v>
          </cell>
          <cell r="E348" t="str">
            <v>FABRICAÇÃO, MONTAGEM E DESMONTAGEM DE FÔRMA PARA VIGA BALDRAME, EM CHAPA DE MADEIRA COMPENSADA RESINADA, E=17 MM, 4 UTILIZAÇÕES. AF_06/2017</v>
          </cell>
          <cell r="F348" t="str">
            <v>M2</v>
          </cell>
          <cell r="G348">
            <v>44.1</v>
          </cell>
          <cell r="H348">
            <v>55.46</v>
          </cell>
          <cell r="I348">
            <v>2445.7860000000001</v>
          </cell>
        </row>
        <row r="349">
          <cell r="B349" t="str">
            <v>COMPOSICAO</v>
          </cell>
          <cell r="C349" t="str">
            <v>SINAPI</v>
          </cell>
          <cell r="D349">
            <v>96546</v>
          </cell>
          <cell r="E349" t="str">
            <v>ARMAÇÃO DE BLOCO, VIGA BALDRAME OU SAPATA UTILIZANDO AÇO CA-50 DE 10 MM - MONTAGEM. AF_06/2017</v>
          </cell>
          <cell r="F349" t="str">
            <v>KG</v>
          </cell>
          <cell r="G349">
            <v>283.5</v>
          </cell>
          <cell r="H349">
            <v>7.15</v>
          </cell>
          <cell r="I349">
            <v>2027.0250000000001</v>
          </cell>
        </row>
        <row r="350">
          <cell r="B350" t="str">
            <v>COMPOSIÇÃO</v>
          </cell>
          <cell r="C350" t="str">
            <v>SINAPI</v>
          </cell>
          <cell r="D350">
            <v>94965</v>
          </cell>
          <cell r="E350" t="str">
            <v>CONCRETO FCK = 25MPA, TRAÇO 1:2,3:2,7 (CIMENTO/ AREIA MÉDIA/ BRITA 1)  - PREPARO MECÂNICO COM BETONEIRA 400 L. AF_07/2016</v>
          </cell>
          <cell r="F350" t="str">
            <v>M3</v>
          </cell>
          <cell r="G350">
            <v>4.7249999999999996</v>
          </cell>
          <cell r="H350">
            <v>304.93</v>
          </cell>
          <cell r="I350">
            <v>1440.7942499999999</v>
          </cell>
        </row>
        <row r="351">
          <cell r="B351" t="str">
            <v>COMPOSIÇÃO</v>
          </cell>
          <cell r="C351" t="str">
            <v>SINAPI</v>
          </cell>
          <cell r="D351" t="str">
            <v>74157/4</v>
          </cell>
          <cell r="E351" t="str">
            <v>LANCAMENTO/APLICACAO MANUAL DE CONCRETO EM FUNDACOES</v>
          </cell>
          <cell r="F351" t="str">
            <v>M3</v>
          </cell>
          <cell r="G351">
            <v>4.7249999999999996</v>
          </cell>
          <cell r="H351">
            <v>92.22</v>
          </cell>
          <cell r="I351">
            <v>435.73949999999996</v>
          </cell>
        </row>
        <row r="352">
          <cell r="B352" t="str">
            <v>COMPOSIÇÃO</v>
          </cell>
          <cell r="C352" t="str">
            <v>SINAPI</v>
          </cell>
          <cell r="D352">
            <v>92267</v>
          </cell>
          <cell r="E352" t="str">
            <v>FABRICAÇÃO DE FÔRMA PARA LAJES, EM CHAPA DE MADEIRA COMPENSADA RESINADA, E = 17 MM. AF_12/2015</v>
          </cell>
          <cell r="F352" t="str">
            <v>M2</v>
          </cell>
          <cell r="G352">
            <v>17.64</v>
          </cell>
          <cell r="H352">
            <v>26.95</v>
          </cell>
          <cell r="I352">
            <v>475.39800000000002</v>
          </cell>
        </row>
        <row r="353">
          <cell r="B353" t="str">
            <v>COMPOSICAO</v>
          </cell>
          <cell r="C353" t="str">
            <v>SINAPI</v>
          </cell>
          <cell r="D353">
            <v>94998</v>
          </cell>
          <cell r="E353" t="str">
            <v>EXECUÇÃO DE PASSEIO (CALÇADA) OU PISO DE CONCRETO COM CONCRETO MOLDADO IN LOCO, FEITO EM OBRA, ACABAMENTO CONVENCIONAL, ESPESSURA 12 CM, ARMADO. AF_07/2016</v>
          </cell>
          <cell r="F353" t="str">
            <v>M2</v>
          </cell>
          <cell r="G353">
            <v>17.64</v>
          </cell>
          <cell r="H353">
            <v>90.28</v>
          </cell>
          <cell r="I353">
            <v>1592.5392000000002</v>
          </cell>
        </row>
        <row r="354">
          <cell r="B354" t="str">
            <v>COMPOSICAO</v>
          </cell>
          <cell r="C354" t="str">
            <v>SINAPI</v>
          </cell>
          <cell r="D354">
            <v>72897</v>
          </cell>
          <cell r="E354" t="str">
            <v>CARGA MANUAL DE ENTULHO EM CAMINHAO BASCULANTE 6 M3</v>
          </cell>
          <cell r="F354" t="str">
            <v>M3</v>
          </cell>
          <cell r="G354">
            <v>38.984400000000001</v>
          </cell>
          <cell r="H354">
            <v>16.690000000000001</v>
          </cell>
          <cell r="I354">
            <v>650.6496360000001</v>
          </cell>
        </row>
        <row r="355">
          <cell r="B355" t="str">
            <v>COMPOSICAO</v>
          </cell>
          <cell r="C355" t="str">
            <v>SINAPI</v>
          </cell>
          <cell r="D355">
            <v>95302</v>
          </cell>
          <cell r="E355" t="str">
            <v>TRANSPORTE COM CAMINHÃO BASCULANTE 6 M3 EM RODOVIA PAVIMENTADA ( PARA DISTÂNCIAS SUPERIORES A 4 KM)</v>
          </cell>
          <cell r="F355" t="str">
            <v>M3XKM</v>
          </cell>
          <cell r="G355">
            <v>389.84399999999999</v>
          </cell>
          <cell r="H355">
            <v>1.39</v>
          </cell>
          <cell r="I355">
            <v>541.88315999999998</v>
          </cell>
        </row>
        <row r="356">
          <cell r="B356" t="str">
            <v>COMPOSIÇÃO</v>
          </cell>
          <cell r="C356" t="str">
            <v>SINAPI</v>
          </cell>
          <cell r="D356">
            <v>83627</v>
          </cell>
          <cell r="E356" t="str">
            <v>TAMPAO FOFO ARTICULADO, CLASSE B125 CARGA MAX 12,5 T, REDONDO TAMPA 600 MM, REDE PLUVIAL/ESGOTO, P = CHAMINE CX AREIA / POCO VISITA ASSENTADO COM ARG CIM/AREIA 1:4, FORNECIMENTO E ASSENTAMENTO</v>
          </cell>
          <cell r="F356" t="str">
            <v>UN</v>
          </cell>
          <cell r="G356">
            <v>3</v>
          </cell>
          <cell r="H356">
            <v>416.49</v>
          </cell>
          <cell r="I356">
            <v>1249.47</v>
          </cell>
        </row>
        <row r="357">
          <cell r="B357" t="str">
            <v xml:space="preserve">INSUMO </v>
          </cell>
          <cell r="C357" t="str">
            <v>SINAPI</v>
          </cell>
          <cell r="D357">
            <v>38052</v>
          </cell>
          <cell r="E357" t="str">
            <v>TUBO DRENO, CORRUGADO, ESPIRALADO, FLEXIVEL, PERFURADO, EM POLIETILENO DE ALTA DENSIDADE (PEAD), DN 100 MM, (4") PARA DRENAGEM - EM ROLO (NORMA DNIT 093/2006 - E.M)</v>
          </cell>
          <cell r="F357" t="str">
            <v xml:space="preserve">M     </v>
          </cell>
          <cell r="G357">
            <v>16.8</v>
          </cell>
          <cell r="H357">
            <v>4.2</v>
          </cell>
          <cell r="I357">
            <v>70.56</v>
          </cell>
        </row>
        <row r="358">
          <cell r="B358" t="str">
            <v>COMPOSIÇÃO</v>
          </cell>
          <cell r="C358" t="str">
            <v>SINAPI</v>
          </cell>
          <cell r="D358">
            <v>6514</v>
          </cell>
          <cell r="E358" t="str">
            <v>FORNECIMENTO E LANCAMENTO DE BRITA N. 4</v>
          </cell>
          <cell r="F358" t="str">
            <v>M3</v>
          </cell>
          <cell r="G358">
            <v>21.167999999999999</v>
          </cell>
          <cell r="H358">
            <v>85.03</v>
          </cell>
          <cell r="I358">
            <v>1799.9150399999999</v>
          </cell>
        </row>
        <row r="359">
          <cell r="B359" t="str">
            <v xml:space="preserve">INSUMO </v>
          </cell>
          <cell r="C359" t="str">
            <v>SINAPI</v>
          </cell>
          <cell r="D359">
            <v>9840</v>
          </cell>
          <cell r="E359" t="str">
            <v>TUBO PVC, PBV, SERIE R, DN 150 MM, PARA ESGOTO OU AGUAS PLUVIAIS PREDIAL (NBR 5688)</v>
          </cell>
          <cell r="F359" t="str">
            <v xml:space="preserve">M     </v>
          </cell>
          <cell r="G359">
            <v>2</v>
          </cell>
          <cell r="H359">
            <v>29.02</v>
          </cell>
          <cell r="I359">
            <v>58.04</v>
          </cell>
        </row>
        <row r="361">
          <cell r="B361" t="str">
            <v>COMP 038</v>
          </cell>
          <cell r="E361" t="str">
            <v>SUMIDOURO DE PAREDES DE CONCRETO ARMADO COM FUROS DE DIÂMETRO 20MM EXECUTADOS COM TUBOS EM PVC: DIAMETRO DO SUMIDOURO: 4,00 M; ALTURA DO SUMIDOURO: 2,5M; ALTURA DA CAMDA DE BRITA: 0,30M; INCLUSO TAMPA DE CONCRETO COM TAMPÃO DE VISITA E VIGA DE APOIO PARA LAJE</v>
          </cell>
          <cell r="F361" t="str">
            <v>UNI</v>
          </cell>
          <cell r="G361">
            <v>1</v>
          </cell>
          <cell r="I361">
            <v>13647.802020000001</v>
          </cell>
        </row>
        <row r="362">
          <cell r="B362" t="str">
            <v>COMPOSIÇÃO</v>
          </cell>
          <cell r="C362" t="str">
            <v>SINAPI</v>
          </cell>
          <cell r="D362">
            <v>96521</v>
          </cell>
          <cell r="E362" t="str">
            <v>ESCAVAÇÃO MECANIZADA PARA BLOCO DE COROAMENTO OU SAPATA, COM PREVISÃO DE FÔRMA, COM RETROESCAVADEIRA. AF_06/2017</v>
          </cell>
          <cell r="F362" t="str">
            <v>M3</v>
          </cell>
          <cell r="G362">
            <v>31.400000000000002</v>
          </cell>
          <cell r="H362">
            <v>28.99</v>
          </cell>
          <cell r="I362">
            <v>910.28600000000006</v>
          </cell>
        </row>
        <row r="363">
          <cell r="B363" t="str">
            <v>COMPOSIÇÃO</v>
          </cell>
          <cell r="C363" t="str">
            <v>SINAPI</v>
          </cell>
          <cell r="D363">
            <v>94040</v>
          </cell>
          <cell r="E363" t="str">
            <v>ESCORAMENTO DE VALA, TIPO PONTALETEAMENTO, COM PROFUNDIDADE DE 1,5 A 3,0 M, LARGURA MAIOR OU IGUAL A 1,5 M E MENOR QUE 2,5 M, EM LOCAL COM NÍVEL ALTO DE INTERFERÊNCIA. AF_06/2016</v>
          </cell>
          <cell r="F363" t="str">
            <v>M2</v>
          </cell>
          <cell r="G363">
            <v>25.12</v>
          </cell>
          <cell r="H363">
            <v>15.94</v>
          </cell>
          <cell r="I363">
            <v>400.4128</v>
          </cell>
        </row>
        <row r="364">
          <cell r="B364" t="str">
            <v>COMPOSIÇÃO</v>
          </cell>
          <cell r="C364" t="str">
            <v>SINAPI</v>
          </cell>
          <cell r="D364" t="str">
            <v>73902/1</v>
          </cell>
          <cell r="E364" t="str">
            <v>CAMADA DRENANTE COM BRITA NUM 3</v>
          </cell>
          <cell r="F364" t="str">
            <v>M3</v>
          </cell>
          <cell r="G364">
            <v>3.7679999999999998</v>
          </cell>
          <cell r="H364">
            <v>89.79</v>
          </cell>
          <cell r="I364">
            <v>338.32872000000003</v>
          </cell>
        </row>
        <row r="365">
          <cell r="B365" t="str">
            <v>COMPOSICAO</v>
          </cell>
          <cell r="C365" t="str">
            <v>SINAPI</v>
          </cell>
          <cell r="D365">
            <v>96258</v>
          </cell>
          <cell r="E365" t="str">
            <v>MONTAGEM E DESMONTAGEM DE FÔRMA DE PILARES CIRCULARES, COM ÁREA MÉDIA DAS SEÇÕES MAIOR QUE 0,28 M², PÉ-DIREITO SIMPLES, EM MADEIRA, 2 UTILIZAÇÕES. AF_06/2017</v>
          </cell>
          <cell r="F365" t="str">
            <v>M2</v>
          </cell>
          <cell r="G365">
            <v>35.200000000000003</v>
          </cell>
          <cell r="H365">
            <v>101.47</v>
          </cell>
          <cell r="I365">
            <v>3571.7440000000001</v>
          </cell>
        </row>
        <row r="366">
          <cell r="B366" t="str">
            <v>COMPOSICAO</v>
          </cell>
          <cell r="C366" t="str">
            <v>SINAPI</v>
          </cell>
          <cell r="D366">
            <v>95584</v>
          </cell>
          <cell r="E366" t="str">
            <v>MONTAGEM DE ARMADURA TRANSVERSAL DE ESTACAS DE SEÇÃO CIRCULAR, DIÂMETRO = 6,3 MM. AF_11/2016</v>
          </cell>
          <cell r="F366" t="str">
            <v>KG</v>
          </cell>
          <cell r="G366">
            <v>293.39999999999998</v>
          </cell>
          <cell r="H366">
            <v>8.2100000000000009</v>
          </cell>
          <cell r="I366">
            <v>2408.8139999999999</v>
          </cell>
        </row>
        <row r="367">
          <cell r="B367" t="str">
            <v>COMPOSIÇÃO</v>
          </cell>
          <cell r="C367" t="str">
            <v>SINAPI</v>
          </cell>
          <cell r="D367">
            <v>94965</v>
          </cell>
          <cell r="E367" t="str">
            <v>CONCRETO FCK = 25MPA, TRAÇO 1:2,3:2,7 (CIMENTO/ AREIA MÉDIA/ BRITA 1)  - PREPARO MECÂNICO COM BETONEIRA 400 L. AF_07/2016</v>
          </cell>
          <cell r="F367" t="str">
            <v>M3</v>
          </cell>
          <cell r="G367">
            <v>4.8899999999999997</v>
          </cell>
          <cell r="H367">
            <v>304.93</v>
          </cell>
          <cell r="I367">
            <v>1491.1077</v>
          </cell>
        </row>
        <row r="368">
          <cell r="B368" t="str">
            <v>COMPOSIÇÃO</v>
          </cell>
          <cell r="C368" t="str">
            <v>SINAPI</v>
          </cell>
          <cell r="D368" t="str">
            <v>74157/4</v>
          </cell>
          <cell r="E368" t="str">
            <v>LANCAMENTO/APLICACAO MANUAL DE CONCRETO EM FUNDACOES</v>
          </cell>
          <cell r="F368" t="str">
            <v>M3</v>
          </cell>
          <cell r="G368">
            <v>4.8899999999999997</v>
          </cell>
          <cell r="H368">
            <v>92.22</v>
          </cell>
          <cell r="I368">
            <v>450.95579999999995</v>
          </cell>
        </row>
        <row r="369">
          <cell r="B369" t="str">
            <v>COMPOSIÇÃO</v>
          </cell>
          <cell r="C369" t="str">
            <v>SINAPI</v>
          </cell>
          <cell r="D369">
            <v>92267</v>
          </cell>
          <cell r="E369" t="str">
            <v>FABRICAÇÃO DE FÔRMA PARA LAJES, EM CHAPA DE MADEIRA COMPENSADA RESINADA, E = 17 MM. AF_12/2015</v>
          </cell>
          <cell r="F369" t="str">
            <v>M2</v>
          </cell>
          <cell r="G369">
            <v>12.56</v>
          </cell>
          <cell r="H369">
            <v>26.95</v>
          </cell>
          <cell r="I369">
            <v>338.49200000000002</v>
          </cell>
        </row>
        <row r="370">
          <cell r="B370" t="str">
            <v>COMPOSICAO</v>
          </cell>
          <cell r="C370" t="str">
            <v>SINAPI</v>
          </cell>
          <cell r="D370">
            <v>94998</v>
          </cell>
          <cell r="E370" t="str">
            <v>EXECUÇÃO DE PASSEIO (CALÇADA) OU PISO DE CONCRETO COM CONCRETO MOLDADO IN LOCO, FEITO EM OBRA, ACABAMENTO CONVENCIONAL, ESPESSURA 12 CM, ARMADO. AF_07/2016</v>
          </cell>
          <cell r="F370" t="str">
            <v>M2</v>
          </cell>
          <cell r="G370">
            <v>12.56</v>
          </cell>
          <cell r="H370">
            <v>90.28</v>
          </cell>
          <cell r="I370">
            <v>1133.9168</v>
          </cell>
        </row>
        <row r="371">
          <cell r="B371" t="str">
            <v>COMPOSICAO</v>
          </cell>
          <cell r="C371" t="str">
            <v>SINAPI</v>
          </cell>
          <cell r="D371">
            <v>72897</v>
          </cell>
          <cell r="E371" t="str">
            <v>CARGA MANUAL DE ENTULHO EM CAMINHAO BASCULANTE 6 M3</v>
          </cell>
          <cell r="F371" t="str">
            <v>M3</v>
          </cell>
          <cell r="G371">
            <v>40.820000000000007</v>
          </cell>
          <cell r="H371">
            <v>16.690000000000001</v>
          </cell>
          <cell r="I371">
            <v>681.28580000000022</v>
          </cell>
        </row>
        <row r="372">
          <cell r="B372" t="str">
            <v>COMPOSICAO</v>
          </cell>
          <cell r="C372" t="str">
            <v>SINAPI</v>
          </cell>
          <cell r="D372">
            <v>95302</v>
          </cell>
          <cell r="E372" t="str">
            <v>TRANSPORTE COM CAMINHÃO BASCULANTE 6 M3 EM RODOVIA PAVIMENTADA ( PARA DISTÂNCIAS SUPERIORES A 4 KM)</v>
          </cell>
          <cell r="F372" t="str">
            <v>M3XKM</v>
          </cell>
          <cell r="G372">
            <v>408.20000000000005</v>
          </cell>
          <cell r="H372">
            <v>1.39</v>
          </cell>
          <cell r="I372">
            <v>567.39800000000002</v>
          </cell>
        </row>
        <row r="373">
          <cell r="C373" t="str">
            <v>PROPRIA</v>
          </cell>
          <cell r="E373">
            <v>0</v>
          </cell>
          <cell r="F373">
            <v>0</v>
          </cell>
          <cell r="G373">
            <v>35.200000000000003</v>
          </cell>
          <cell r="H373">
            <v>20</v>
          </cell>
          <cell r="I373">
            <v>704</v>
          </cell>
        </row>
        <row r="374">
          <cell r="B374" t="str">
            <v>INSUMO</v>
          </cell>
          <cell r="C374" t="str">
            <v>SINAPI</v>
          </cell>
          <cell r="D374">
            <v>9867</v>
          </cell>
          <cell r="E374" t="str">
            <v>TUBO PVC, SOLDAVEL, DN 20 MM, AGUA FRIA (NBR-5648)</v>
          </cell>
          <cell r="F374" t="str">
            <v xml:space="preserve">M     </v>
          </cell>
          <cell r="G374">
            <v>89.76</v>
          </cell>
          <cell r="H374">
            <v>2.29</v>
          </cell>
          <cell r="I374">
            <v>205.55040000000002</v>
          </cell>
        </row>
        <row r="375">
          <cell r="B375" t="str">
            <v>COMPOSIÇÃO</v>
          </cell>
          <cell r="C375" t="str">
            <v>SINAPI</v>
          </cell>
          <cell r="D375">
            <v>83627</v>
          </cell>
          <cell r="E375" t="str">
            <v>TAMPAO FOFO ARTICULADO, CLASSE B125 CARGA MAX 12,5 T, REDONDO TAMPA 600 MM, REDE PLUVIAL/ESGOTO, P = CHAMINE CX AREIA / POCO VISITA ASSENTADO COM ARG CIM/AREIA 1:4, FORNECIMENTO E ASSENTAMENTO</v>
          </cell>
          <cell r="F375" t="str">
            <v>UN</v>
          </cell>
          <cell r="G375">
            <v>1</v>
          </cell>
          <cell r="H375">
            <v>416.49</v>
          </cell>
          <cell r="I375">
            <v>416.49</v>
          </cell>
        </row>
        <row r="376">
          <cell r="B376" t="str">
            <v>COMPOSIÇÃO</v>
          </cell>
          <cell r="C376" t="str">
            <v>SINAPI</v>
          </cell>
          <cell r="D376">
            <v>9840</v>
          </cell>
          <cell r="E376" t="str">
            <v>TUBO PVC, PBV, SERIE R, DN 150 MM, PARA ESGOTO OU AGUAS PLUVIAIS PREDIAL (NBR 5688)</v>
          </cell>
          <cell r="F376" t="str">
            <v xml:space="preserve">M     </v>
          </cell>
          <cell r="G376">
            <v>1</v>
          </cell>
          <cell r="H376">
            <v>29.02</v>
          </cell>
          <cell r="I376">
            <v>29.02</v>
          </cell>
        </row>
        <row r="378">
          <cell r="B378" t="str">
            <v>COMP 039</v>
          </cell>
          <cell r="E378" t="str">
            <v>FORNECIMENTO E INSTALAÇÃO DE CASA DE GÁS MODELO PADRÃO DE 2,00X1,00</v>
          </cell>
          <cell r="F378" t="str">
            <v>UNI</v>
          </cell>
          <cell r="G378">
            <v>1</v>
          </cell>
          <cell r="I378">
            <v>2034.3184000000001</v>
          </cell>
        </row>
        <row r="379">
          <cell r="E379" t="str">
            <v>RADIER</v>
          </cell>
        </row>
        <row r="380">
          <cell r="B380" t="str">
            <v>COMPOSIÇÃO</v>
          </cell>
          <cell r="C380" t="str">
            <v>SINAPI</v>
          </cell>
          <cell r="D380">
            <v>97086</v>
          </cell>
          <cell r="E380" t="str">
            <v>FABRICAÇÃO, MONTAGEM E DESMONTAGEM DE FORMA PARA RADIER, EM MADEIRA SERRADA, 4 UTILIZAÇÕES. AF_09/2017</v>
          </cell>
          <cell r="F380" t="str">
            <v>M2</v>
          </cell>
          <cell r="G380">
            <v>0.87</v>
          </cell>
          <cell r="H380">
            <v>69.37</v>
          </cell>
          <cell r="I380">
            <v>60.351900000000001</v>
          </cell>
        </row>
        <row r="381">
          <cell r="B381" t="str">
            <v>COMPOSIÇÃO</v>
          </cell>
          <cell r="C381" t="str">
            <v>SINAPI</v>
          </cell>
          <cell r="D381">
            <v>92793</v>
          </cell>
          <cell r="E381" t="str">
            <v>CORTE E DOBRA DE AÇO CA-50, DIÂMETRO DE 8,0 MM, UTILIZADO EM ESTRUTURAS DIVERSAS, EXCETO LAJES. AF_12/2015</v>
          </cell>
          <cell r="F381" t="str">
            <v>KG</v>
          </cell>
          <cell r="G381">
            <v>3</v>
          </cell>
          <cell r="H381">
            <v>5.99</v>
          </cell>
          <cell r="I381">
            <v>17.97</v>
          </cell>
        </row>
        <row r="382">
          <cell r="B382" t="str">
            <v>COMPOSIÇÃO</v>
          </cell>
          <cell r="C382" t="str">
            <v>SINAPI</v>
          </cell>
          <cell r="D382">
            <v>94965</v>
          </cell>
          <cell r="E382" t="str">
            <v>CONCRETO FCK = 25MPA, TRAÇO 1:2,3:2,7 (CIMENTO/ AREIA MÉDIA/ BRITA 1)  - PREPARO MECÂNICO COM BETONEIRA 400 L. AF_07/2016</v>
          </cell>
          <cell r="F382" t="str">
            <v>M3</v>
          </cell>
          <cell r="G382">
            <v>0.3</v>
          </cell>
          <cell r="H382">
            <v>304.93</v>
          </cell>
          <cell r="I382">
            <v>91.478999999999999</v>
          </cell>
        </row>
        <row r="383">
          <cell r="B383" t="str">
            <v>COMPOSIÇÃO</v>
          </cell>
          <cell r="C383" t="str">
            <v>SINAPI</v>
          </cell>
          <cell r="D383" t="str">
            <v>74157/4</v>
          </cell>
          <cell r="E383" t="str">
            <v>LANCAMENTO/APLICACAO MANUAL DE CONCRETO EM FUNDACOES</v>
          </cell>
          <cell r="F383" t="str">
            <v>M3</v>
          </cell>
          <cell r="G383">
            <v>0.3</v>
          </cell>
          <cell r="H383">
            <v>92.22</v>
          </cell>
          <cell r="I383">
            <v>27.666</v>
          </cell>
        </row>
        <row r="384">
          <cell r="B384" t="str">
            <v>COMPOSIÇÃO</v>
          </cell>
          <cell r="C384" t="str">
            <v>SINAPI</v>
          </cell>
          <cell r="D384">
            <v>40780</v>
          </cell>
          <cell r="E384" t="str">
            <v>REGULARIZAÇÃO DE SUPERFICIE DE CONCRETO APARENTE</v>
          </cell>
          <cell r="F384" t="str">
            <v>M2</v>
          </cell>
          <cell r="G384">
            <v>2</v>
          </cell>
          <cell r="H384">
            <v>8.31</v>
          </cell>
          <cell r="I384">
            <v>16.62</v>
          </cell>
        </row>
        <row r="385">
          <cell r="E385" t="str">
            <v>FECHAMENTO</v>
          </cell>
        </row>
        <row r="386">
          <cell r="B386" t="str">
            <v>COMPOSIÇÃO</v>
          </cell>
          <cell r="C386" t="str">
            <v>SINAPI</v>
          </cell>
          <cell r="D386">
            <v>89312</v>
          </cell>
          <cell r="E386" t="str">
            <v>ALVENARIA ESTRUTURAL DE BLOCOS CERÂMICOS 14X19X29, (ESPESSURA DE 14 CM), PARA PAREDES COM ÁREA LÍQUIDA MAIOR OU IGUAL A 6M², COM VÃOS, UTILIZANDO COLHER DE PEDREIRO E ARGAMASSA DE ASSENTAMENTO COM PREPARO EM BETONEIRA. AF_12/2014</v>
          </cell>
          <cell r="F386" t="str">
            <v>M2</v>
          </cell>
          <cell r="G386">
            <v>4.0500000000000007</v>
          </cell>
          <cell r="H386">
            <v>65.02</v>
          </cell>
          <cell r="I386">
            <v>263.33100000000002</v>
          </cell>
        </row>
        <row r="387">
          <cell r="B387" t="str">
            <v>COMPOSIÇÃO</v>
          </cell>
          <cell r="C387" t="str">
            <v>SINAPI</v>
          </cell>
          <cell r="D387">
            <v>87905</v>
          </cell>
          <cell r="E387" t="str">
            <v>CHAPISCO APLICADO EM ALVENARIA (COM PRESENÇA DE VÃOS) E ESTRUTURAS DE CONCRETO DE FACHADA, COM COLHER DE PEDREIRO.  ARGAMASSA TRAÇO 1:3 COM PREPARO EM BETONEIRA 400L. AF_06/2014</v>
          </cell>
          <cell r="F387" t="str">
            <v>M2</v>
          </cell>
          <cell r="G387">
            <v>8.1000000000000014</v>
          </cell>
          <cell r="H387">
            <v>5.8</v>
          </cell>
          <cell r="I387">
            <v>46.980000000000004</v>
          </cell>
        </row>
        <row r="388">
          <cell r="B388" t="str">
            <v>COMPOSIÇÃO</v>
          </cell>
          <cell r="C388" t="str">
            <v>SINAPI</v>
          </cell>
          <cell r="D388">
            <v>87529</v>
          </cell>
          <cell r="E388" t="str">
            <v>MASSA ÚNICA, PARA RECEBIMENTO DE PINTURA, EM ARGAMASSA TRAÇO 1:2:8, PREPARO MECÂNICO COM BETONEIRA 400L, APLICADA MANUALMENTE EM FACES INTERNAS DE PAREDES, ESPESSURA DE 20MM, COM EXECUÇÃO DE TALISCAS. AF_06/2014</v>
          </cell>
          <cell r="F388" t="str">
            <v>M2</v>
          </cell>
          <cell r="G388">
            <v>8.1000000000000014</v>
          </cell>
          <cell r="H388">
            <v>23.75</v>
          </cell>
          <cell r="I388">
            <v>192.37500000000003</v>
          </cell>
        </row>
        <row r="389">
          <cell r="B389" t="str">
            <v>COMPOSIÇÃO</v>
          </cell>
          <cell r="C389" t="str">
            <v>SINAPI</v>
          </cell>
          <cell r="D389">
            <v>88415</v>
          </cell>
          <cell r="E389" t="str">
            <v>APLICAÇÃO MANUAL DE FUNDO SELADOR ACRÍLICO EM PAREDES EXTERNAS DE CASAS. AF_06/2014</v>
          </cell>
          <cell r="F389" t="str">
            <v>M2</v>
          </cell>
          <cell r="G389">
            <v>8.1000000000000014</v>
          </cell>
          <cell r="H389">
            <v>1.8</v>
          </cell>
          <cell r="I389">
            <v>14.580000000000004</v>
          </cell>
        </row>
        <row r="390">
          <cell r="B390" t="str">
            <v>COMPOSIÇÃO</v>
          </cell>
          <cell r="C390" t="str">
            <v>SINAPI</v>
          </cell>
          <cell r="D390">
            <v>88489</v>
          </cell>
          <cell r="E390" t="str">
            <v>APLICAÇÃO MANUAL DE PINTURA COM TINTA LÁTEX ACRÍLICA EM PAREDES, DUAS DEMÃOS. AF_06/2014</v>
          </cell>
          <cell r="F390" t="str">
            <v>M2</v>
          </cell>
          <cell r="G390">
            <v>8.1000000000000014</v>
          </cell>
          <cell r="H390">
            <v>10.119999999999999</v>
          </cell>
          <cell r="I390">
            <v>81.972000000000008</v>
          </cell>
        </row>
        <row r="391">
          <cell r="B391" t="str">
            <v>COMPOSIÇÃO</v>
          </cell>
          <cell r="C391" t="str">
            <v>SINAPI</v>
          </cell>
          <cell r="D391" t="str">
            <v>74100/1</v>
          </cell>
          <cell r="E391" t="str">
            <v>PORTAO DE FERRO COM VARA 1/2", COM REQUADRO</v>
          </cell>
          <cell r="F391" t="str">
            <v>M2</v>
          </cell>
          <cell r="G391">
            <v>2.25</v>
          </cell>
          <cell r="H391">
            <v>378.95</v>
          </cell>
          <cell r="I391">
            <v>852.63749999999993</v>
          </cell>
        </row>
        <row r="392">
          <cell r="E392" t="str">
            <v>LAJE</v>
          </cell>
        </row>
        <row r="393">
          <cell r="B393" t="str">
            <v>COMPOSIÇÃO</v>
          </cell>
          <cell r="C393" t="str">
            <v>SINAPI</v>
          </cell>
          <cell r="D393">
            <v>92448</v>
          </cell>
          <cell r="E393" t="str">
            <v>MONTAGEM E DESMONTAGEM DE FÔRMA DE VIGA, ESCORAMENTO COM PONTALETE DE MADEIRA, PÉ-DIREITO SIMPLES, EM MADEIRA SERRADA, 4 UTILIZAÇÕES. AF_12/2015</v>
          </cell>
          <cell r="F393" t="str">
            <v>M2</v>
          </cell>
          <cell r="G393">
            <v>2</v>
          </cell>
          <cell r="H393">
            <v>67.09</v>
          </cell>
          <cell r="I393">
            <v>134.18</v>
          </cell>
        </row>
        <row r="394">
          <cell r="B394" t="str">
            <v>COMPOSIÇÃO</v>
          </cell>
          <cell r="C394" t="str">
            <v>SINAPI</v>
          </cell>
          <cell r="D394">
            <v>92786</v>
          </cell>
          <cell r="E394" t="str">
            <v>ARMAÇÃO DE LAJE DE UMA ESTRUTURA CONVENCIONAL DE CONCRETO ARMADO EM UMA EDIFICAÇÃO TÉRREA OU SOBRADO UTILIZANDO AÇO CA-50 DE 8,0 MM - MONTAGEM. AF_12/2015</v>
          </cell>
          <cell r="F394" t="str">
            <v>KG</v>
          </cell>
          <cell r="G394">
            <v>3</v>
          </cell>
          <cell r="H394">
            <v>7.81</v>
          </cell>
          <cell r="I394">
            <v>23.43</v>
          </cell>
        </row>
        <row r="395">
          <cell r="B395" t="str">
            <v>COMPOSIÇÃO</v>
          </cell>
          <cell r="C395" t="str">
            <v>SINAPI</v>
          </cell>
          <cell r="D395">
            <v>94965</v>
          </cell>
          <cell r="E395" t="str">
            <v>CONCRETO FCK = 25MPA, TRAÇO 1:2,3:2,7 (CIMENTO/ AREIA MÉDIA/ BRITA 1)  - PREPARO MECÂNICO COM BETONEIRA 400 L. AF_07/2016</v>
          </cell>
          <cell r="F395" t="str">
            <v>M3</v>
          </cell>
          <cell r="G395">
            <v>0.3</v>
          </cell>
          <cell r="H395">
            <v>304.93</v>
          </cell>
          <cell r="I395">
            <v>91.478999999999999</v>
          </cell>
        </row>
        <row r="396">
          <cell r="B396" t="str">
            <v>COMPOSIÇÃO</v>
          </cell>
          <cell r="C396" t="str">
            <v>SINAPI</v>
          </cell>
          <cell r="D396">
            <v>92873</v>
          </cell>
          <cell r="E396" t="str">
            <v>LANÇAMENTO COM USO DE BALDES, ADENSAMENTO E ACABAMENTO DE CONCRETO EM ESTRUTURAS. AF_12/2015</v>
          </cell>
          <cell r="F396" t="str">
            <v>M3</v>
          </cell>
          <cell r="G396">
            <v>0.3</v>
          </cell>
          <cell r="H396">
            <v>142.88999999999999</v>
          </cell>
          <cell r="I396">
            <v>42.866999999999997</v>
          </cell>
        </row>
        <row r="397">
          <cell r="B397" t="str">
            <v>COMPOSIÇÃO</v>
          </cell>
          <cell r="C397" t="str">
            <v>SINAPI</v>
          </cell>
          <cell r="D397">
            <v>83731</v>
          </cell>
          <cell r="E397" t="str">
            <v>IMPERMEABILIZACAO DE SUPERFICIE COM ARGAMASSA DE CIMENTO E AREIA, TRACO 1:3, COM ADITIVO IMPERMEABILIZANTE, E=3 CM</v>
          </cell>
          <cell r="F397" t="str">
            <v>M2</v>
          </cell>
          <cell r="G397">
            <v>2</v>
          </cell>
          <cell r="H397">
            <v>38.200000000000003</v>
          </cell>
          <cell r="I397">
            <v>76.400000000000006</v>
          </cell>
        </row>
        <row r="399">
          <cell r="B399" t="str">
            <v xml:space="preserve">INSTALAÇÕES DE GÁS </v>
          </cell>
        </row>
        <row r="401">
          <cell r="B401" t="str">
            <v>COMP 040</v>
          </cell>
          <cell r="E401" t="str">
            <v>FITA ADESIVA ANTICORROSIVA DE PVC FLEXIVEL, COR PRETA, PARA PROTECAO TUBULACAO, 50 MM X 30 M (L X C), E= *0,25* MM - FORNECIMETNO E INSTALAÇÃO</v>
          </cell>
          <cell r="F401" t="str">
            <v>M</v>
          </cell>
          <cell r="G401">
            <v>1</v>
          </cell>
          <cell r="I401">
            <v>11.870000000000001</v>
          </cell>
        </row>
        <row r="402">
          <cell r="B402" t="str">
            <v>INSUMO</v>
          </cell>
          <cell r="C402" t="str">
            <v>SINAPI</v>
          </cell>
          <cell r="D402">
            <v>39634</v>
          </cell>
          <cell r="E402" t="str">
            <v>FITA ADESIVA ANTICORROSIVA DE PVC FLEXIVEL, COR PRETA, PARA PROTECAO TUBULACAO, 50 MM X 30 M (L X C), E= *0,25* MM</v>
          </cell>
          <cell r="F402" t="str">
            <v xml:space="preserve">M     </v>
          </cell>
          <cell r="G402">
            <v>1</v>
          </cell>
          <cell r="H402">
            <v>5.43</v>
          </cell>
          <cell r="I402">
            <v>5.43</v>
          </cell>
        </row>
        <row r="403">
          <cell r="B403" t="str">
            <v>COMPOSICAO</v>
          </cell>
          <cell r="C403" t="str">
            <v>SINAPI</v>
          </cell>
          <cell r="D403">
            <v>88248</v>
          </cell>
          <cell r="E403" t="str">
            <v>AUXILIAR DE ENCANADOR OU BOMBEIRO HIDRÁULICO COM ENCARGOS COMPLEMENTARES</v>
          </cell>
          <cell r="F403" t="str">
            <v>H</v>
          </cell>
          <cell r="G403">
            <v>0.2</v>
          </cell>
          <cell r="H403">
            <v>14.44</v>
          </cell>
          <cell r="I403">
            <v>2.8879999999999999</v>
          </cell>
        </row>
        <row r="404">
          <cell r="B404" t="str">
            <v>COMPOSICAO</v>
          </cell>
          <cell r="C404" t="str">
            <v>SINAPI</v>
          </cell>
          <cell r="D404">
            <v>88267</v>
          </cell>
          <cell r="E404" t="str">
            <v>ENCANADOR OU BOMBEIRO HIDRÁULICO COM ENCARGOS COMPLEMENTARES</v>
          </cell>
          <cell r="F404" t="str">
            <v>H</v>
          </cell>
          <cell r="G404">
            <v>0.2</v>
          </cell>
          <cell r="H404">
            <v>17.760000000000002</v>
          </cell>
          <cell r="I404">
            <v>3.5520000000000005</v>
          </cell>
        </row>
        <row r="406">
          <cell r="B406" t="str">
            <v>COMP 041</v>
          </cell>
          <cell r="E406" t="str">
            <v>VALVULA DE RETENCAO VERTICAL, DE BRONZE (PN-16), 3/4", 200 PSI, EXTREMIDADES COM ROSCA - FORNECIMENTO E INSTALAÇÃO</v>
          </cell>
          <cell r="F406" t="str">
            <v>UNI</v>
          </cell>
          <cell r="G406">
            <v>1</v>
          </cell>
          <cell r="I406">
            <v>45.524319999999996</v>
          </cell>
        </row>
        <row r="407">
          <cell r="B407" t="str">
            <v>INSUMO</v>
          </cell>
          <cell r="C407" t="str">
            <v>SINAPI</v>
          </cell>
          <cell r="D407">
            <v>3148</v>
          </cell>
          <cell r="E407" t="str">
            <v>FITA VEDA ROSCA EM ROLOS DE 18 MM X 50 M (L X C)</v>
          </cell>
          <cell r="F407" t="str">
            <v xml:space="preserve">UN    </v>
          </cell>
          <cell r="G407">
            <v>1.6E-2</v>
          </cell>
          <cell r="H407">
            <v>10.29</v>
          </cell>
          <cell r="I407">
            <v>0.16463999999999998</v>
          </cell>
        </row>
        <row r="408">
          <cell r="B408" t="str">
            <v>INSUMO</v>
          </cell>
          <cell r="C408" t="str">
            <v>SINAPI</v>
          </cell>
          <cell r="D408">
            <v>11749</v>
          </cell>
          <cell r="E408" t="str">
            <v>VALVULA DE ESFERA BRUTA EM BRONZE, BITOLA 3/4 " (REF 1552-B)</v>
          </cell>
          <cell r="F408" t="str">
            <v xml:space="preserve">UN    </v>
          </cell>
          <cell r="G408">
            <v>1</v>
          </cell>
          <cell r="H408">
            <v>26.15</v>
          </cell>
          <cell r="I408">
            <v>26.15</v>
          </cell>
        </row>
        <row r="409">
          <cell r="B409" t="str">
            <v>INSUMO</v>
          </cell>
          <cell r="C409" t="str">
            <v>SINAPI</v>
          </cell>
          <cell r="D409">
            <v>7307</v>
          </cell>
          <cell r="E409" t="str">
            <v>FUNDO ANTICORROSIVO PARA METAIS FERROSOS (ZARCAO)</v>
          </cell>
          <cell r="F409" t="str">
            <v xml:space="preserve">L     </v>
          </cell>
          <cell r="G409">
            <v>6.0000000000000001E-3</v>
          </cell>
          <cell r="H409">
            <v>19.18</v>
          </cell>
          <cell r="I409">
            <v>0.11508</v>
          </cell>
        </row>
        <row r="410">
          <cell r="B410" t="str">
            <v>COMPOSICAO</v>
          </cell>
          <cell r="C410" t="str">
            <v>SINAPI</v>
          </cell>
          <cell r="D410">
            <v>88248</v>
          </cell>
          <cell r="E410" t="str">
            <v>AUXILIAR DE ENCANADOR OU BOMBEIRO HIDRÁULICO COM ENCARGOS COMPLEMENTARES</v>
          </cell>
          <cell r="F410" t="str">
            <v>H</v>
          </cell>
          <cell r="G410">
            <v>0.59299999999999997</v>
          </cell>
          <cell r="H410">
            <v>14.44</v>
          </cell>
          <cell r="I410">
            <v>8.5629200000000001</v>
          </cell>
        </row>
        <row r="411">
          <cell r="B411" t="str">
            <v>COMPOSICAO</v>
          </cell>
          <cell r="C411" t="str">
            <v>SINAPI</v>
          </cell>
          <cell r="D411">
            <v>88267</v>
          </cell>
          <cell r="E411" t="str">
            <v>ENCANADOR OU BOMBEIRO HIDRÁULICO COM ENCARGOS COMPLEMENTARES</v>
          </cell>
          <cell r="F411" t="str">
            <v>H</v>
          </cell>
          <cell r="G411">
            <v>0.59299999999999997</v>
          </cell>
          <cell r="H411">
            <v>17.760000000000002</v>
          </cell>
          <cell r="I411">
            <v>10.53168</v>
          </cell>
        </row>
        <row r="413">
          <cell r="B413" t="str">
            <v>COMP 042</v>
          </cell>
          <cell r="E413" t="str">
            <v>TÊ GALVANIZADO Ø3/4" PARA INSTALAÇÃO EM RAMAL DE GÁS - FORNECIMENTO E INSTALAÇÃO</v>
          </cell>
          <cell r="F413" t="str">
            <v>UNI</v>
          </cell>
          <cell r="G413">
            <v>1</v>
          </cell>
          <cell r="I413">
            <v>27.205959999999997</v>
          </cell>
        </row>
        <row r="414">
          <cell r="B414" t="str">
            <v>INSUMO</v>
          </cell>
          <cell r="C414" t="str">
            <v>SINAPI</v>
          </cell>
          <cell r="D414">
            <v>3148</v>
          </cell>
          <cell r="E414" t="str">
            <v>FITA VEDA ROSCA EM ROLOS DE 18 MM X 50 M (L X C)</v>
          </cell>
          <cell r="F414" t="str">
            <v xml:space="preserve">UN    </v>
          </cell>
          <cell r="G414">
            <v>1.6E-2</v>
          </cell>
          <cell r="H414">
            <v>10.29</v>
          </cell>
          <cell r="I414">
            <v>0.16463999999999998</v>
          </cell>
        </row>
        <row r="415">
          <cell r="B415" t="str">
            <v>INSUMO</v>
          </cell>
          <cell r="C415" t="str">
            <v>SINAPI</v>
          </cell>
          <cell r="D415">
            <v>6302</v>
          </cell>
          <cell r="E415" t="str">
            <v>TE DE REDUCAO DE FERRO GALVANIZADO, COM ROSCA BSP, DE 3/4" X 1/2"</v>
          </cell>
          <cell r="F415" t="str">
            <v xml:space="preserve">UN    </v>
          </cell>
          <cell r="G415">
            <v>1</v>
          </cell>
          <cell r="H415">
            <v>7.87</v>
          </cell>
          <cell r="I415">
            <v>7.87</v>
          </cell>
        </row>
        <row r="416">
          <cell r="B416" t="str">
            <v>INSUMO</v>
          </cell>
          <cell r="C416" t="str">
            <v>SINAPI</v>
          </cell>
          <cell r="D416">
            <v>7307</v>
          </cell>
          <cell r="E416" t="str">
            <v>FUNDO ANTICORROSIVO PARA METAIS FERROSOS (ZARCAO)</v>
          </cell>
          <cell r="F416" t="str">
            <v xml:space="preserve">L     </v>
          </cell>
          <cell r="G416">
            <v>4.0000000000000001E-3</v>
          </cell>
          <cell r="H416">
            <v>19.18</v>
          </cell>
          <cell r="I416">
            <v>7.6719999999999997E-2</v>
          </cell>
        </row>
        <row r="417">
          <cell r="B417" t="str">
            <v>COMPOSICAO</v>
          </cell>
          <cell r="C417" t="str">
            <v>SINAPI</v>
          </cell>
          <cell r="D417">
            <v>88248</v>
          </cell>
          <cell r="E417" t="str">
            <v>AUXILIAR DE ENCANADOR OU BOMBEIRO HIDRÁULICO COM ENCARGOS COMPLEMENTARES</v>
          </cell>
          <cell r="F417" t="str">
            <v>H</v>
          </cell>
          <cell r="G417">
            <v>0.59299999999999997</v>
          </cell>
          <cell r="H417">
            <v>14.44</v>
          </cell>
          <cell r="I417">
            <v>8.5629200000000001</v>
          </cell>
        </row>
        <row r="418">
          <cell r="B418" t="str">
            <v>COMPOSICAO</v>
          </cell>
          <cell r="C418" t="str">
            <v>SINAPI</v>
          </cell>
          <cell r="D418">
            <v>88267</v>
          </cell>
          <cell r="E418" t="str">
            <v>ENCANADOR OU BOMBEIRO HIDRÁULICO COM ENCARGOS COMPLEMENTARES</v>
          </cell>
          <cell r="F418" t="str">
            <v>H</v>
          </cell>
          <cell r="G418">
            <v>0.59299999999999997</v>
          </cell>
          <cell r="H418">
            <v>17.760000000000002</v>
          </cell>
          <cell r="I418">
            <v>10.53168</v>
          </cell>
        </row>
        <row r="420">
          <cell r="B420" t="str">
            <v>COMP 043</v>
          </cell>
          <cell r="E420" t="str">
            <v xml:space="preserve">REGUALADOR DE 1º ESTÁGIO PARA 10KG - FORNECIMENTO E INSTALAÇÃO </v>
          </cell>
          <cell r="F420" t="str">
            <v>UNI</v>
          </cell>
          <cell r="G420">
            <v>1</v>
          </cell>
          <cell r="I420">
            <v>82.765800000000013</v>
          </cell>
        </row>
        <row r="421">
          <cell r="B421" t="str">
            <v>INSUMO</v>
          </cell>
          <cell r="C421" t="str">
            <v>SINAPI</v>
          </cell>
          <cell r="D421">
            <v>3146</v>
          </cell>
          <cell r="E421" t="str">
            <v>FITA VEDA ROSCA EM ROLOS DE 18 MM X 10 M (L X C)</v>
          </cell>
          <cell r="F421" t="str">
            <v xml:space="preserve">UN    </v>
          </cell>
          <cell r="G421">
            <v>0.02</v>
          </cell>
          <cell r="H421">
            <v>2.79</v>
          </cell>
          <cell r="I421">
            <v>5.5800000000000002E-2</v>
          </cell>
        </row>
        <row r="422">
          <cell r="B422" t="str">
            <v>INSUMO</v>
          </cell>
          <cell r="C422" t="str">
            <v>MERCADO</v>
          </cell>
          <cell r="E422" t="str">
            <v>REGUALADOR DE 1º ESTÁGIO PARA 10KG</v>
          </cell>
          <cell r="F422">
            <v>0</v>
          </cell>
          <cell r="G422">
            <v>1</v>
          </cell>
          <cell r="H422">
            <v>65</v>
          </cell>
          <cell r="I422">
            <v>65</v>
          </cell>
        </row>
        <row r="423">
          <cell r="B423" t="str">
            <v>COMPOSICAO</v>
          </cell>
          <cell r="C423" t="str">
            <v>SINAPI</v>
          </cell>
          <cell r="D423">
            <v>88248</v>
          </cell>
          <cell r="E423" t="str">
            <v>AUXILIAR DE ENCANADOR OU BOMBEIRO HIDRÁULICO COM ENCARGOS COMPLEMENTARES</v>
          </cell>
          <cell r="F423" t="str">
            <v>H</v>
          </cell>
          <cell r="G423">
            <v>0.55000000000000004</v>
          </cell>
          <cell r="H423">
            <v>14.44</v>
          </cell>
          <cell r="I423">
            <v>7.9420000000000002</v>
          </cell>
        </row>
        <row r="424">
          <cell r="B424" t="str">
            <v>COMPOSICAO</v>
          </cell>
          <cell r="C424" t="str">
            <v>SINAPI</v>
          </cell>
          <cell r="D424">
            <v>88267</v>
          </cell>
          <cell r="E424" t="str">
            <v>ENCANADOR OU BOMBEIRO HIDRÁULICO COM ENCARGOS COMPLEMENTARES</v>
          </cell>
          <cell r="F424" t="str">
            <v>H</v>
          </cell>
          <cell r="G424">
            <v>0.55000000000000004</v>
          </cell>
          <cell r="H424">
            <v>17.760000000000002</v>
          </cell>
          <cell r="I424">
            <v>9.7680000000000025</v>
          </cell>
        </row>
        <row r="426">
          <cell r="B426" t="str">
            <v>COMP 044</v>
          </cell>
          <cell r="E426" t="str">
            <v>MANOMETRO COM CAIXA EM ACO PINTADO, ESCALA *10* KGF/CM2 (*10* BAR), DIAMETRO NOMINAL DE 100 MM, CONEXAO DE 1/2" - FORNECIMENTO E INSTALAÇÃO</v>
          </cell>
          <cell r="F426" t="str">
            <v>UNI</v>
          </cell>
          <cell r="G426">
            <v>1</v>
          </cell>
          <cell r="I426">
            <v>153.50580000000002</v>
          </cell>
        </row>
        <row r="427">
          <cell r="B427" t="str">
            <v>INSUMO</v>
          </cell>
          <cell r="C427" t="str">
            <v>SINAPI</v>
          </cell>
          <cell r="D427">
            <v>3146</v>
          </cell>
          <cell r="E427" t="str">
            <v>FITA VEDA ROSCA EM ROLOS DE 18 MM X 10 M (L X C)</v>
          </cell>
          <cell r="F427" t="str">
            <v xml:space="preserve">UN    </v>
          </cell>
          <cell r="G427">
            <v>0.02</v>
          </cell>
          <cell r="H427">
            <v>2.79</v>
          </cell>
          <cell r="I427">
            <v>5.5800000000000002E-2</v>
          </cell>
        </row>
        <row r="428">
          <cell r="B428" t="str">
            <v>INSUMO</v>
          </cell>
          <cell r="C428" t="str">
            <v>SINAPI</v>
          </cell>
          <cell r="D428">
            <v>12898</v>
          </cell>
          <cell r="E428" t="str">
            <v>MANOMETRO COM CAIXA EM ACO PINTADO, ESCALA *10* KGF/CM2 (*10* BAR), DIAMETRO NOMINAL DE 100 MM, CONEXAO DE 1/2"</v>
          </cell>
          <cell r="F428" t="str">
            <v xml:space="preserve">UN    </v>
          </cell>
          <cell r="G428">
            <v>1</v>
          </cell>
          <cell r="H428">
            <v>132.52000000000001</v>
          </cell>
          <cell r="I428">
            <v>132.52000000000001</v>
          </cell>
        </row>
        <row r="429">
          <cell r="B429" t="str">
            <v>COMPOSICAO</v>
          </cell>
          <cell r="C429" t="str">
            <v>SINAPI</v>
          </cell>
          <cell r="D429">
            <v>88248</v>
          </cell>
          <cell r="E429" t="str">
            <v>AUXILIAR DE ENCANADOR OU BOMBEIRO HIDRÁULICO COM ENCARGOS COMPLEMENTARES</v>
          </cell>
          <cell r="F429" t="str">
            <v>H</v>
          </cell>
          <cell r="G429">
            <v>0.65</v>
          </cell>
          <cell r="H429">
            <v>14.44</v>
          </cell>
          <cell r="I429">
            <v>9.3859999999999992</v>
          </cell>
        </row>
        <row r="430">
          <cell r="B430" t="str">
            <v>COMPOSICAO</v>
          </cell>
          <cell r="C430" t="str">
            <v>SINAPI</v>
          </cell>
          <cell r="D430">
            <v>88267</v>
          </cell>
          <cell r="E430" t="str">
            <v>ENCANADOR OU BOMBEIRO HIDRÁULICO COM ENCARGOS COMPLEMENTARES</v>
          </cell>
          <cell r="F430" t="str">
            <v>H</v>
          </cell>
          <cell r="G430">
            <v>0.65</v>
          </cell>
          <cell r="H430">
            <v>17.760000000000002</v>
          </cell>
          <cell r="I430">
            <v>11.544000000000002</v>
          </cell>
        </row>
        <row r="432">
          <cell r="B432" t="str">
            <v>COMP 045</v>
          </cell>
          <cell r="E432" t="str">
            <v>TUBO MULTICAMADA PEX, DN 20 MM, PARA INSTALACOES A GAS (AMARELO) - FORNECIMENTO E INSTALAÇÃO</v>
          </cell>
          <cell r="F432" t="str">
            <v xml:space="preserve">M     </v>
          </cell>
          <cell r="G432">
            <v>1</v>
          </cell>
          <cell r="I432">
            <v>14.937999999999999</v>
          </cell>
        </row>
        <row r="433">
          <cell r="B433" t="str">
            <v>INSUMO</v>
          </cell>
          <cell r="C433" t="str">
            <v>SINAPI</v>
          </cell>
          <cell r="D433">
            <v>38829</v>
          </cell>
          <cell r="E433" t="str">
            <v>TUBO MULTICAMADA PEX, DN 20 MM, PARA INSTALACOES A GAS (AMARELO)</v>
          </cell>
          <cell r="F433" t="str">
            <v xml:space="preserve">M     </v>
          </cell>
          <cell r="G433">
            <v>1.05</v>
          </cell>
          <cell r="H433">
            <v>11.16</v>
          </cell>
          <cell r="I433">
            <v>11.718</v>
          </cell>
        </row>
        <row r="434">
          <cell r="B434" t="str">
            <v>COMPOSICAO</v>
          </cell>
          <cell r="C434" t="str">
            <v>SINAPI</v>
          </cell>
          <cell r="D434">
            <v>88248</v>
          </cell>
          <cell r="E434" t="str">
            <v>AUXILIAR DE ENCANADOR OU BOMBEIRO HIDRÁULICO COM ENCARGOS COMPLEMENTARES</v>
          </cell>
          <cell r="F434" t="str">
            <v>H</v>
          </cell>
          <cell r="G434">
            <v>0.1</v>
          </cell>
          <cell r="H434">
            <v>14.44</v>
          </cell>
          <cell r="I434">
            <v>1.444</v>
          </cell>
        </row>
        <row r="435">
          <cell r="B435" t="str">
            <v>COMPOSICAO</v>
          </cell>
          <cell r="C435" t="str">
            <v>SINAPI</v>
          </cell>
          <cell r="D435">
            <v>88267</v>
          </cell>
          <cell r="E435" t="str">
            <v>ENCANADOR OU BOMBEIRO HIDRÁULICO COM ENCARGOS COMPLEMENTARES</v>
          </cell>
          <cell r="F435" t="str">
            <v>H</v>
          </cell>
          <cell r="G435">
            <v>0.1</v>
          </cell>
          <cell r="H435">
            <v>17.760000000000002</v>
          </cell>
          <cell r="I435">
            <v>1.7760000000000002</v>
          </cell>
        </row>
        <row r="437">
          <cell r="B437" t="str">
            <v>COMP 046</v>
          </cell>
          <cell r="E437" t="str">
            <v>PLACA DE SINALIZACAO DE SEGURANCA CONTRA INCENDIO, FOTOLUMINESCENTE, RETANGULAR, *20 X 40* CM, EM PVC *2* MM ANTI-CHAMAS (SIMBOLOS, CORES E PICTOGRAMAS CONFORME NBR 13434) - FORNECIMENTO E INSTALAÇÃO</v>
          </cell>
          <cell r="F437" t="str">
            <v>UNI</v>
          </cell>
          <cell r="G437">
            <v>1</v>
          </cell>
          <cell r="I437">
            <v>47.054600000000001</v>
          </cell>
        </row>
        <row r="438">
          <cell r="B438" t="str">
            <v>INSUMO</v>
          </cell>
          <cell r="C438" t="str">
            <v>SINAPI</v>
          </cell>
          <cell r="D438">
            <v>37558</v>
          </cell>
          <cell r="E438" t="str">
            <v>PLACA DE SINALIZACAO DE SEGURANCA CONTRA INCENDIO, FOTOLUMINESCENTE, RETANGULAR, *20 X 40* CM, EM PVC *2* MM ANTI-CHAMAS (SIMBOLOS, CORES E PICTOGRAMAS CONFORME NBR 13434)</v>
          </cell>
          <cell r="F438" t="str">
            <v xml:space="preserve">UN    </v>
          </cell>
          <cell r="G438">
            <v>1</v>
          </cell>
          <cell r="H438">
            <v>27.96</v>
          </cell>
          <cell r="I438">
            <v>27.96</v>
          </cell>
        </row>
        <row r="439">
          <cell r="B439" t="str">
            <v>COMPOSICAO</v>
          </cell>
          <cell r="C439" t="str">
            <v>SINAPI</v>
          </cell>
          <cell r="D439">
            <v>88248</v>
          </cell>
          <cell r="E439" t="str">
            <v>AUXILIAR DE ENCANADOR OU BOMBEIRO HIDRÁULICO COM ENCARGOS COMPLEMENTARES</v>
          </cell>
          <cell r="F439" t="str">
            <v>H</v>
          </cell>
          <cell r="G439">
            <v>0.59299999999999997</v>
          </cell>
          <cell r="H439">
            <v>14.44</v>
          </cell>
          <cell r="I439">
            <v>8.5629200000000001</v>
          </cell>
        </row>
        <row r="440">
          <cell r="B440" t="str">
            <v>COMPOSICAO</v>
          </cell>
          <cell r="C440" t="str">
            <v>SINAPI</v>
          </cell>
          <cell r="D440">
            <v>88267</v>
          </cell>
          <cell r="E440" t="str">
            <v>ENCANADOR OU BOMBEIRO HIDRÁULICO COM ENCARGOS COMPLEMENTARES</v>
          </cell>
          <cell r="F440" t="str">
            <v>H</v>
          </cell>
          <cell r="G440">
            <v>0.59299999999999997</v>
          </cell>
          <cell r="H440">
            <v>17.760000000000002</v>
          </cell>
          <cell r="I440">
            <v>10.53168</v>
          </cell>
        </row>
        <row r="442">
          <cell r="B442" t="str">
            <v>COMP 047</v>
          </cell>
          <cell r="E442" t="str">
            <v>PLACA DE SINALIZACAO DE SEGURANCA CONTRA INCENDIO - ALERTA, TRIANGULAR, BASE DE *30* CM, EM PVC *2* MM ANTI-CHAMAS (SIMBOLOS, CORES E PICTOGRAMAS CONFORME NBR 13434) - FORNECIMENTO E INSTALAÇÃO</v>
          </cell>
          <cell r="F442" t="str">
            <v>UNI</v>
          </cell>
          <cell r="G442">
            <v>1</v>
          </cell>
          <cell r="I442">
            <v>48.624600000000001</v>
          </cell>
        </row>
        <row r="443">
          <cell r="B443" t="str">
            <v>INSUMO</v>
          </cell>
          <cell r="C443" t="str">
            <v>SINAPI</v>
          </cell>
          <cell r="D443">
            <v>37560</v>
          </cell>
          <cell r="E443" t="str">
            <v>PLACA DE SINALIZACAO DE SEGURANCA CONTRA INCENDIO - ALERTA, TRIANGULAR, BASE DE *30* CM, EM PVC *2* MM ANTI-CHAMAS (SIMBOLOS, CORES E PICTOGRAMAS CONFORME NBR 13434)</v>
          </cell>
          <cell r="F443" t="str">
            <v xml:space="preserve">UN    </v>
          </cell>
          <cell r="G443">
            <v>1</v>
          </cell>
          <cell r="H443">
            <v>29.53</v>
          </cell>
          <cell r="I443">
            <v>29.53</v>
          </cell>
        </row>
        <row r="444">
          <cell r="B444" t="str">
            <v>COMPOSICAO</v>
          </cell>
          <cell r="C444" t="str">
            <v>SINAPI</v>
          </cell>
          <cell r="D444">
            <v>88248</v>
          </cell>
          <cell r="E444" t="str">
            <v>AUXILIAR DE ENCANADOR OU BOMBEIRO HIDRÁULICO COM ENCARGOS COMPLEMENTARES</v>
          </cell>
          <cell r="F444" t="str">
            <v>H</v>
          </cell>
          <cell r="G444">
            <v>0.59299999999999997</v>
          </cell>
          <cell r="H444">
            <v>14.44</v>
          </cell>
          <cell r="I444">
            <v>8.5629200000000001</v>
          </cell>
        </row>
        <row r="445">
          <cell r="B445" t="str">
            <v>COMPOSICAO</v>
          </cell>
          <cell r="C445" t="str">
            <v>SINAPI</v>
          </cell>
          <cell r="D445">
            <v>88267</v>
          </cell>
          <cell r="E445" t="str">
            <v>ENCANADOR OU BOMBEIRO HIDRÁULICO COM ENCARGOS COMPLEMENTARES</v>
          </cell>
          <cell r="F445" t="str">
            <v>H</v>
          </cell>
          <cell r="G445">
            <v>0.59299999999999997</v>
          </cell>
          <cell r="H445">
            <v>17.760000000000002</v>
          </cell>
          <cell r="I445">
            <v>10.53168</v>
          </cell>
        </row>
        <row r="447">
          <cell r="B447" t="str">
            <v>INSTALAÇÕES ELÉTRICAS</v>
          </cell>
        </row>
        <row r="449">
          <cell r="B449" t="str">
            <v>COMP 048</v>
          </cell>
          <cell r="E449" t="str">
            <v>ARRUELA EM ALUMINIO, COM ROSCA, DE 1 1/2", PARA ELETRODUTO - FORNECIMENTO E INSTALAÇÃO</v>
          </cell>
          <cell r="F449" t="str">
            <v>UNI</v>
          </cell>
          <cell r="G449">
            <v>1</v>
          </cell>
          <cell r="I449">
            <v>2.5975000000000001</v>
          </cell>
        </row>
        <row r="450">
          <cell r="B450" t="str">
            <v>INSUMO</v>
          </cell>
          <cell r="C450" t="str">
            <v>SINAPI</v>
          </cell>
          <cell r="D450">
            <v>39212</v>
          </cell>
          <cell r="E450" t="str">
            <v>ARRUELA EM ALUMINIO, COM ROSCA, DE 1 1/2", PARA ELETRODUTO</v>
          </cell>
          <cell r="F450" t="str">
            <v xml:space="preserve">UN    </v>
          </cell>
          <cell r="G450">
            <v>1</v>
          </cell>
          <cell r="H450">
            <v>0.97</v>
          </cell>
          <cell r="I450">
            <v>0.97</v>
          </cell>
        </row>
        <row r="451">
          <cell r="B451" t="str">
            <v>COMPOSICAO</v>
          </cell>
          <cell r="C451" t="str">
            <v>SINAPI</v>
          </cell>
          <cell r="D451">
            <v>88247</v>
          </cell>
          <cell r="E451" t="str">
            <v>AUXILIAR DE ELETRICISTA COM ENCARGOS COMPLEMENTARES</v>
          </cell>
          <cell r="F451" t="str">
            <v>H</v>
          </cell>
          <cell r="G451">
            <v>0.05</v>
          </cell>
          <cell r="H451">
            <v>14.59</v>
          </cell>
          <cell r="I451">
            <v>0.72950000000000004</v>
          </cell>
        </row>
        <row r="452">
          <cell r="B452" t="str">
            <v>COMPOSICAO</v>
          </cell>
          <cell r="C452" t="str">
            <v>SINAPI</v>
          </cell>
          <cell r="D452">
            <v>88264</v>
          </cell>
          <cell r="E452" t="str">
            <v>ELETRICISTA COM ENCARGOS COMPLEMENTARES</v>
          </cell>
          <cell r="F452" t="str">
            <v>H</v>
          </cell>
          <cell r="G452">
            <v>0.05</v>
          </cell>
          <cell r="H452">
            <v>17.96</v>
          </cell>
          <cell r="I452">
            <v>0.89800000000000013</v>
          </cell>
        </row>
        <row r="454">
          <cell r="B454" t="str">
            <v>COMP 049</v>
          </cell>
          <cell r="E454" t="str">
            <v>ARRUELA EM ALUMINIO, COM ROSCA, DE 3/4", PARA ELETRODUTO -  FORNECIMENTO E INSTALAÇÃO</v>
          </cell>
          <cell r="F454" t="str">
            <v>UNI</v>
          </cell>
          <cell r="G454">
            <v>1</v>
          </cell>
          <cell r="I454">
            <v>1.9375000000000002</v>
          </cell>
        </row>
        <row r="455">
          <cell r="B455" t="str">
            <v>INSUMO</v>
          </cell>
          <cell r="C455" t="str">
            <v>SINAPI</v>
          </cell>
          <cell r="D455">
            <v>39209</v>
          </cell>
          <cell r="E455" t="str">
            <v>ARRUELA EM ALUMINIO, COM ROSCA, DE 3/4", PARA ELETRODUTO</v>
          </cell>
          <cell r="F455" t="str">
            <v xml:space="preserve">UN    </v>
          </cell>
          <cell r="G455">
            <v>1</v>
          </cell>
          <cell r="H455">
            <v>0.31</v>
          </cell>
          <cell r="I455">
            <v>0.31</v>
          </cell>
        </row>
        <row r="456">
          <cell r="B456" t="str">
            <v>COMPOSICAO</v>
          </cell>
          <cell r="C456" t="str">
            <v>SINAPI</v>
          </cell>
          <cell r="D456">
            <v>88247</v>
          </cell>
          <cell r="E456" t="str">
            <v>AUXILIAR DE ELETRICISTA COM ENCARGOS COMPLEMENTARES</v>
          </cell>
          <cell r="F456" t="str">
            <v>H</v>
          </cell>
          <cell r="G456">
            <v>0.05</v>
          </cell>
          <cell r="H456">
            <v>14.59</v>
          </cell>
          <cell r="I456">
            <v>0.72950000000000004</v>
          </cell>
        </row>
        <row r="457">
          <cell r="B457" t="str">
            <v>COMPOSICAO</v>
          </cell>
          <cell r="C457" t="str">
            <v>SINAPI</v>
          </cell>
          <cell r="D457">
            <v>88264</v>
          </cell>
          <cell r="E457" t="str">
            <v>ELETRICISTA COM ENCARGOS COMPLEMENTARES</v>
          </cell>
          <cell r="F457" t="str">
            <v>H</v>
          </cell>
          <cell r="G457">
            <v>0.05</v>
          </cell>
          <cell r="H457">
            <v>17.96</v>
          </cell>
          <cell r="I457">
            <v>0.89800000000000013</v>
          </cell>
        </row>
        <row r="459">
          <cell r="B459" t="str">
            <v>COMP 050</v>
          </cell>
          <cell r="E459" t="str">
            <v>ABRACADEIRA EM ACO PARA AMARRACAO DE ELETRODUTOS, TIPO D, COM 2 1/2" E PARAFUSO DE FIXACAO -  FORNECIMENTO E INSTALAÇÃO</v>
          </cell>
          <cell r="F459" t="str">
            <v>UNI</v>
          </cell>
          <cell r="G459">
            <v>1</v>
          </cell>
          <cell r="I459">
            <v>12.305</v>
          </cell>
        </row>
        <row r="460">
          <cell r="B460" t="str">
            <v>INSUMO</v>
          </cell>
          <cell r="C460" t="str">
            <v>SINAPI</v>
          </cell>
          <cell r="D460">
            <v>397</v>
          </cell>
          <cell r="E460" t="str">
            <v>ABRACADEIRA EM ACO PARA AMARRACAO DE ELETRODUTOS, TIPO D, COM 2 1/2" E PARAFUSO DE FIXACAO</v>
          </cell>
          <cell r="F460" t="str">
            <v xml:space="preserve">UN    </v>
          </cell>
          <cell r="G460">
            <v>1</v>
          </cell>
          <cell r="H460">
            <v>2.54</v>
          </cell>
          <cell r="I460">
            <v>2.54</v>
          </cell>
        </row>
        <row r="461">
          <cell r="B461" t="str">
            <v>COMPOSICAO</v>
          </cell>
          <cell r="C461" t="str">
            <v>SINAPI</v>
          </cell>
          <cell r="D461">
            <v>88247</v>
          </cell>
          <cell r="E461" t="str">
            <v>AUXILIAR DE ELETRICISTA COM ENCARGOS COMPLEMENTARES</v>
          </cell>
          <cell r="F461" t="str">
            <v>H</v>
          </cell>
          <cell r="G461">
            <v>0.3</v>
          </cell>
          <cell r="H461">
            <v>14.59</v>
          </cell>
          <cell r="I461">
            <v>4.3769999999999998</v>
          </cell>
        </row>
        <row r="462">
          <cell r="B462" t="str">
            <v>COMPOSICAO</v>
          </cell>
          <cell r="C462" t="str">
            <v>SINAPI</v>
          </cell>
          <cell r="D462">
            <v>88264</v>
          </cell>
          <cell r="E462" t="str">
            <v>ELETRICISTA COM ENCARGOS COMPLEMENTARES</v>
          </cell>
          <cell r="F462" t="str">
            <v>H</v>
          </cell>
          <cell r="G462">
            <v>0.3</v>
          </cell>
          <cell r="H462">
            <v>17.96</v>
          </cell>
          <cell r="I462">
            <v>5.3879999999999999</v>
          </cell>
        </row>
        <row r="464">
          <cell r="B464" t="str">
            <v>COMP 051</v>
          </cell>
          <cell r="E464" t="str">
            <v>BUCHA EM ALUMINIO, COM ROSCA, DE  1 1/2", PARA ELETRODUTO - FORNECIMENTO E INSTALAÇÃO</v>
          </cell>
          <cell r="F464" t="str">
            <v>UNI</v>
          </cell>
          <cell r="G464">
            <v>1</v>
          </cell>
          <cell r="I464">
            <v>4.3650000000000002</v>
          </cell>
        </row>
        <row r="465">
          <cell r="B465" t="str">
            <v>INSUMO</v>
          </cell>
          <cell r="C465" t="str">
            <v>SINAPI</v>
          </cell>
          <cell r="D465">
            <v>39178</v>
          </cell>
          <cell r="E465" t="str">
            <v>BUCHA EM ALUMINIO, COM ROSCA, DE  1 1/2", PARA ELETRODUTO</v>
          </cell>
          <cell r="F465" t="str">
            <v xml:space="preserve">UN    </v>
          </cell>
          <cell r="G465">
            <v>1</v>
          </cell>
          <cell r="H465">
            <v>1.1100000000000001</v>
          </cell>
          <cell r="I465">
            <v>1.1100000000000001</v>
          </cell>
        </row>
        <row r="466">
          <cell r="B466" t="str">
            <v>COMPOSICAO</v>
          </cell>
          <cell r="C466" t="str">
            <v>SINAPI</v>
          </cell>
          <cell r="D466">
            <v>88247</v>
          </cell>
          <cell r="E466" t="str">
            <v>AUXILIAR DE ELETRICISTA COM ENCARGOS COMPLEMENTARES</v>
          </cell>
          <cell r="F466" t="str">
            <v>H</v>
          </cell>
          <cell r="G466">
            <v>0.1</v>
          </cell>
          <cell r="H466">
            <v>14.59</v>
          </cell>
          <cell r="I466">
            <v>1.4590000000000001</v>
          </cell>
        </row>
        <row r="467">
          <cell r="B467" t="str">
            <v>COMPOSICAO</v>
          </cell>
          <cell r="C467" t="str">
            <v>SINAPI</v>
          </cell>
          <cell r="D467">
            <v>88264</v>
          </cell>
          <cell r="E467" t="str">
            <v>ELETRICISTA COM ENCARGOS COMPLEMENTARES</v>
          </cell>
          <cell r="F467" t="str">
            <v>H</v>
          </cell>
          <cell r="G467">
            <v>0.1</v>
          </cell>
          <cell r="H467">
            <v>17.96</v>
          </cell>
          <cell r="I467">
            <v>1.7960000000000003</v>
          </cell>
        </row>
        <row r="469">
          <cell r="B469" t="str">
            <v>COMP 052</v>
          </cell>
          <cell r="E469" t="str">
            <v>BUCHA EM ALUMINIO, COM ROSCA, DE 3/4", PARA ELETRODUTO - FORNECIMENTO E INSTALAÇÃO</v>
          </cell>
          <cell r="F469" t="str">
            <v>UNI</v>
          </cell>
          <cell r="G469">
            <v>1</v>
          </cell>
          <cell r="I469">
            <v>3.8650000000000002</v>
          </cell>
        </row>
        <row r="470">
          <cell r="B470" t="str">
            <v>INSUMO</v>
          </cell>
          <cell r="C470" t="str">
            <v>SINAPI</v>
          </cell>
          <cell r="D470">
            <v>39175</v>
          </cell>
          <cell r="E470" t="str">
            <v>BUCHA EM ALUMINIO, COM ROSCA, DE 3/4", PARA ELETRODUTO</v>
          </cell>
          <cell r="F470" t="str">
            <v xml:space="preserve">UN    </v>
          </cell>
          <cell r="G470">
            <v>1</v>
          </cell>
          <cell r="H470">
            <v>0.61</v>
          </cell>
          <cell r="I470">
            <v>0.61</v>
          </cell>
        </row>
        <row r="471">
          <cell r="B471" t="str">
            <v>COMPOSICAO</v>
          </cell>
          <cell r="C471" t="str">
            <v>SINAPI</v>
          </cell>
          <cell r="D471">
            <v>88247</v>
          </cell>
          <cell r="E471" t="str">
            <v>AUXILIAR DE ELETRICISTA COM ENCARGOS COMPLEMENTARES</v>
          </cell>
          <cell r="F471" t="str">
            <v>H</v>
          </cell>
          <cell r="G471">
            <v>0.1</v>
          </cell>
          <cell r="H471">
            <v>14.59</v>
          </cell>
          <cell r="I471">
            <v>1.4590000000000001</v>
          </cell>
        </row>
        <row r="472">
          <cell r="B472" t="str">
            <v>COMPOSICAO</v>
          </cell>
          <cell r="C472" t="str">
            <v>SINAPI</v>
          </cell>
          <cell r="D472">
            <v>88264</v>
          </cell>
          <cell r="E472" t="str">
            <v>ELETRICISTA COM ENCARGOS COMPLEMENTARES</v>
          </cell>
          <cell r="F472" t="str">
            <v>H</v>
          </cell>
          <cell r="G472">
            <v>0.1</v>
          </cell>
          <cell r="H472">
            <v>17.96</v>
          </cell>
          <cell r="I472">
            <v>1.7960000000000003</v>
          </cell>
        </row>
        <row r="474">
          <cell r="B474" t="str">
            <v>COMP 053</v>
          </cell>
          <cell r="E474" t="str">
            <v>PLUG OU BUJAO DE FERRO GALVANIZADO, DE 2 1/2" - FORNECIMENTO E INSTALAÇÃO</v>
          </cell>
          <cell r="F474" t="str">
            <v>UNI</v>
          </cell>
          <cell r="G474">
            <v>1</v>
          </cell>
          <cell r="I474">
            <v>29.217500000000001</v>
          </cell>
        </row>
        <row r="475">
          <cell r="B475" t="str">
            <v>INSUMO</v>
          </cell>
          <cell r="C475" t="str">
            <v>SINAPI</v>
          </cell>
          <cell r="D475">
            <v>12411</v>
          </cell>
          <cell r="E475" t="str">
            <v>PLUG OU BUJAO DE FERRO GALVANIZADO, DE 2 1/2"</v>
          </cell>
          <cell r="F475" t="str">
            <v xml:space="preserve">UN    </v>
          </cell>
          <cell r="G475">
            <v>1</v>
          </cell>
          <cell r="H475">
            <v>21.08</v>
          </cell>
          <cell r="I475">
            <v>21.08</v>
          </cell>
        </row>
        <row r="476">
          <cell r="B476" t="str">
            <v>COMPOSICAO</v>
          </cell>
          <cell r="C476" t="str">
            <v>SINAPI</v>
          </cell>
          <cell r="D476">
            <v>88247</v>
          </cell>
          <cell r="E476" t="str">
            <v>AUXILIAR DE ELETRICISTA COM ENCARGOS COMPLEMENTARES</v>
          </cell>
          <cell r="F476" t="str">
            <v>H</v>
          </cell>
          <cell r="G476">
            <v>0.25</v>
          </cell>
          <cell r="H476">
            <v>14.59</v>
          </cell>
          <cell r="I476">
            <v>3.6475</v>
          </cell>
        </row>
        <row r="477">
          <cell r="B477" t="str">
            <v>COMPOSICAO</v>
          </cell>
          <cell r="C477" t="str">
            <v>SINAPI</v>
          </cell>
          <cell r="D477">
            <v>88264</v>
          </cell>
          <cell r="E477" t="str">
            <v>ELETRICISTA COM ENCARGOS COMPLEMENTARES</v>
          </cell>
          <cell r="F477" t="str">
            <v>H</v>
          </cell>
          <cell r="G477">
            <v>0.25</v>
          </cell>
          <cell r="H477">
            <v>17.96</v>
          </cell>
          <cell r="I477">
            <v>4.49</v>
          </cell>
        </row>
        <row r="479">
          <cell r="B479" t="str">
            <v>COMP 054</v>
          </cell>
          <cell r="E479" t="str">
            <v>CURVA 180 GRAUS, DE PVC RIGIDO ROSCAVEL, DE 1 1/2", PARA ELETRODUTO -  FORNECIMENTO E INSTALAÇÃO</v>
          </cell>
          <cell r="F479" t="str">
            <v>UNI</v>
          </cell>
          <cell r="G479">
            <v>1</v>
          </cell>
          <cell r="I479">
            <v>15.453200000000001</v>
          </cell>
        </row>
        <row r="480">
          <cell r="B480" t="str">
            <v>INSUMO</v>
          </cell>
          <cell r="C480" t="str">
            <v>SINAPI</v>
          </cell>
          <cell r="D480">
            <v>12033</v>
          </cell>
          <cell r="E480" t="str">
            <v>CURVA 180 GRAUS, DE PVC RIGIDO ROSCAVEL, DE 1 1/2", PARA ELETRODUTO</v>
          </cell>
          <cell r="F480" t="str">
            <v xml:space="preserve">UN    </v>
          </cell>
          <cell r="G480">
            <v>1</v>
          </cell>
          <cell r="H480">
            <v>6.86</v>
          </cell>
          <cell r="I480">
            <v>6.86</v>
          </cell>
        </row>
        <row r="481">
          <cell r="B481" t="str">
            <v>COMPOSICAO</v>
          </cell>
          <cell r="C481" t="str">
            <v>SINAPI</v>
          </cell>
          <cell r="D481">
            <v>88247</v>
          </cell>
          <cell r="E481" t="str">
            <v>AUXILIAR DE ELETRICISTA COM ENCARGOS COMPLEMENTARES</v>
          </cell>
          <cell r="F481" t="str">
            <v>H</v>
          </cell>
          <cell r="G481">
            <v>0.26400000000000001</v>
          </cell>
          <cell r="H481">
            <v>14.59</v>
          </cell>
          <cell r="I481">
            <v>3.8517600000000001</v>
          </cell>
        </row>
        <row r="482">
          <cell r="B482" t="str">
            <v>COMPOSICAO</v>
          </cell>
          <cell r="C482" t="str">
            <v>SINAPI</v>
          </cell>
          <cell r="D482">
            <v>88264</v>
          </cell>
          <cell r="E482" t="str">
            <v>ELETRICISTA COM ENCARGOS COMPLEMENTARES</v>
          </cell>
          <cell r="F482" t="str">
            <v>H</v>
          </cell>
          <cell r="G482">
            <v>0.26400000000000001</v>
          </cell>
          <cell r="H482">
            <v>17.96</v>
          </cell>
          <cell r="I482">
            <v>4.7414400000000008</v>
          </cell>
        </row>
        <row r="484">
          <cell r="B484" t="str">
            <v>COMP 055</v>
          </cell>
          <cell r="E484" t="str">
            <v>CURVA 90 GRAUS, LONGA, DE PVC RIGIDO ROSCAVEL, DE 1 1/2", PARA ELETRODUTO - FORNECIMENTO E INSTALAÇAO</v>
          </cell>
          <cell r="F484" t="str">
            <v>UNI</v>
          </cell>
          <cell r="G484">
            <v>1</v>
          </cell>
          <cell r="I484">
            <v>14.6868</v>
          </cell>
        </row>
        <row r="485">
          <cell r="B485" t="str">
            <v>INSUMO</v>
          </cell>
          <cell r="C485" t="str">
            <v>SINAPI</v>
          </cell>
          <cell r="D485">
            <v>1875</v>
          </cell>
          <cell r="E485" t="str">
            <v>CURVA 90 GRAUS, LONGA, DE PVC RIGIDO ROSCAVEL, DE 1 1/2", PARA ELETRODUTO</v>
          </cell>
          <cell r="F485" t="str">
            <v xml:space="preserve">UN    </v>
          </cell>
          <cell r="G485">
            <v>1</v>
          </cell>
          <cell r="H485">
            <v>3.75</v>
          </cell>
          <cell r="I485">
            <v>3.75</v>
          </cell>
        </row>
        <row r="486">
          <cell r="B486" t="str">
            <v>COMPOSICAO</v>
          </cell>
          <cell r="C486" t="str">
            <v>SINAPI</v>
          </cell>
          <cell r="D486">
            <v>88247</v>
          </cell>
          <cell r="E486" t="str">
            <v>AUXILIAR DE ELETRICISTA COM ENCARGOS COMPLEMENTARES</v>
          </cell>
          <cell r="F486" t="str">
            <v>H</v>
          </cell>
          <cell r="G486">
            <v>0.33600000000000002</v>
          </cell>
          <cell r="H486">
            <v>14.59</v>
          </cell>
          <cell r="I486">
            <v>4.9022399999999999</v>
          </cell>
        </row>
        <row r="487">
          <cell r="B487" t="str">
            <v>COMPOSICAO</v>
          </cell>
          <cell r="C487" t="str">
            <v>SINAPI</v>
          </cell>
          <cell r="D487">
            <v>88264</v>
          </cell>
          <cell r="E487" t="str">
            <v>ELETRICISTA COM ENCARGOS COMPLEMENTARES</v>
          </cell>
          <cell r="F487" t="str">
            <v>H</v>
          </cell>
          <cell r="G487">
            <v>0.33600000000000002</v>
          </cell>
          <cell r="H487">
            <v>17.96</v>
          </cell>
          <cell r="I487">
            <v>6.0345600000000008</v>
          </cell>
        </row>
        <row r="489">
          <cell r="B489" t="str">
            <v>COMP 056</v>
          </cell>
          <cell r="E489" t="str">
            <v xml:space="preserve">CURVA 90 GRAUS, LONGA, DE PVC RIGIDO ROSCAVEL, DE 3/4", PARA ELETRODUTO - FORNECIMENTO E INSTALAÇÃO </v>
          </cell>
          <cell r="F489" t="str">
            <v>UNI</v>
          </cell>
          <cell r="G489">
            <v>1</v>
          </cell>
          <cell r="I489">
            <v>12.7468</v>
          </cell>
        </row>
        <row r="490">
          <cell r="B490" t="str">
            <v>INSUMO</v>
          </cell>
          <cell r="C490" t="str">
            <v>SINAPI</v>
          </cell>
          <cell r="D490">
            <v>1879</v>
          </cell>
          <cell r="E490" t="str">
            <v>CURVA 90 GRAUS, LONGA, DE PVC RIGIDO ROSCAVEL, DE 3/4", PARA ELETRODUTO</v>
          </cell>
          <cell r="F490" t="str">
            <v xml:space="preserve">UN    </v>
          </cell>
          <cell r="G490">
            <v>1</v>
          </cell>
          <cell r="H490">
            <v>1.81</v>
          </cell>
          <cell r="I490">
            <v>1.81</v>
          </cell>
        </row>
        <row r="491">
          <cell r="B491" t="str">
            <v>COMPOSICAO</v>
          </cell>
          <cell r="C491" t="str">
            <v>SINAPI</v>
          </cell>
          <cell r="D491">
            <v>88247</v>
          </cell>
          <cell r="E491" t="str">
            <v>AUXILIAR DE ELETRICISTA COM ENCARGOS COMPLEMENTARES</v>
          </cell>
          <cell r="F491" t="str">
            <v>H</v>
          </cell>
          <cell r="G491">
            <v>0.33600000000000002</v>
          </cell>
          <cell r="H491">
            <v>14.59</v>
          </cell>
          <cell r="I491">
            <v>4.9022399999999999</v>
          </cell>
        </row>
        <row r="492">
          <cell r="B492" t="str">
            <v>COMPOSICAO</v>
          </cell>
          <cell r="C492" t="str">
            <v>SINAPI</v>
          </cell>
          <cell r="D492">
            <v>88264</v>
          </cell>
          <cell r="E492" t="str">
            <v>ELETRICISTA COM ENCARGOS COMPLEMENTARES</v>
          </cell>
          <cell r="F492" t="str">
            <v>H</v>
          </cell>
          <cell r="G492">
            <v>0.33600000000000002</v>
          </cell>
          <cell r="H492">
            <v>17.96</v>
          </cell>
          <cell r="I492">
            <v>6.0345600000000008</v>
          </cell>
        </row>
        <row r="494">
          <cell r="B494" t="str">
            <v>COMP 057</v>
          </cell>
          <cell r="E494" t="str">
            <v>LUVA PARA ELETRODUTO, EM ACO GALVANIZADO ELETROLITICO, DIAMETRO DE 65 MM (2 1/2") -  FORNECIMENTO E INSTALAÇÃO</v>
          </cell>
          <cell r="F494" t="str">
            <v>UNI</v>
          </cell>
          <cell r="G494">
            <v>1</v>
          </cell>
          <cell r="I494">
            <v>12.72073</v>
          </cell>
        </row>
        <row r="495">
          <cell r="B495" t="str">
            <v>INSUMO</v>
          </cell>
          <cell r="C495" t="str">
            <v>SINAPI</v>
          </cell>
          <cell r="D495">
            <v>2640</v>
          </cell>
          <cell r="E495" t="str">
            <v>LUVA PARA ELETRODUTO, EM ACO GALVANIZADO ELETROLITICO, DIAMETRO DE 65 MM (2 1/2")</v>
          </cell>
          <cell r="F495" t="str">
            <v xml:space="preserve">UN    </v>
          </cell>
          <cell r="G495">
            <v>1</v>
          </cell>
          <cell r="H495">
            <v>5.41</v>
          </cell>
          <cell r="I495">
            <v>5.41</v>
          </cell>
        </row>
        <row r="496">
          <cell r="B496" t="str">
            <v>COMPOSICAO</v>
          </cell>
          <cell r="C496" t="str">
            <v>SINAPI</v>
          </cell>
          <cell r="D496">
            <v>88247</v>
          </cell>
          <cell r="E496" t="str">
            <v>AUXILIAR DE ELETRICISTA COM ENCARGOS COMPLEMENTARES</v>
          </cell>
          <cell r="F496" t="str">
            <v>H</v>
          </cell>
          <cell r="G496">
            <v>0.22459999999999999</v>
          </cell>
          <cell r="H496">
            <v>14.59</v>
          </cell>
          <cell r="I496">
            <v>3.2769139999999997</v>
          </cell>
        </row>
        <row r="497">
          <cell r="B497" t="str">
            <v>COMPOSICAO</v>
          </cell>
          <cell r="C497" t="str">
            <v>SINAPI</v>
          </cell>
          <cell r="D497">
            <v>88264</v>
          </cell>
          <cell r="E497" t="str">
            <v>ELETRICISTA COM ENCARGOS COMPLEMENTARES</v>
          </cell>
          <cell r="F497" t="str">
            <v>H</v>
          </cell>
          <cell r="G497">
            <v>0.22459999999999999</v>
          </cell>
          <cell r="H497">
            <v>17.96</v>
          </cell>
          <cell r="I497">
            <v>4.0338159999999998</v>
          </cell>
        </row>
        <row r="499">
          <cell r="B499" t="str">
            <v>COMP 058</v>
          </cell>
          <cell r="E499" t="str">
            <v>FITA ISOLANTE DE BORRACHA AUTOFUSAO, USO ATE 69 KV (ALTA TENSAO) - FORNECIMENTO E INSTALAÇÃO</v>
          </cell>
          <cell r="F499" t="str">
            <v xml:space="preserve">M     </v>
          </cell>
          <cell r="G499">
            <v>1</v>
          </cell>
          <cell r="I499">
            <v>3.8892000000000002</v>
          </cell>
        </row>
        <row r="500">
          <cell r="B500" t="str">
            <v>INSUMO</v>
          </cell>
          <cell r="C500" t="str">
            <v>SINAPI</v>
          </cell>
          <cell r="D500">
            <v>404</v>
          </cell>
          <cell r="E500" t="str">
            <v>FITA ISOLANTE DE BORRACHA AUTOFUSAO, USO ATE 69 KV (ALTA TENSAO)</v>
          </cell>
          <cell r="F500" t="str">
            <v xml:space="preserve">M     </v>
          </cell>
          <cell r="G500">
            <v>1.02</v>
          </cell>
          <cell r="H500">
            <v>1.7</v>
          </cell>
          <cell r="I500">
            <v>1.734</v>
          </cell>
        </row>
        <row r="501">
          <cell r="B501" t="str">
            <v>COMPOSICAO</v>
          </cell>
          <cell r="C501" t="str">
            <v>SINAPI</v>
          </cell>
          <cell r="D501">
            <v>88264</v>
          </cell>
          <cell r="E501" t="str">
            <v>ELETRICISTA COM ENCARGOS COMPLEMENTARES</v>
          </cell>
          <cell r="F501" t="str">
            <v>H</v>
          </cell>
          <cell r="G501">
            <v>0.12</v>
          </cell>
          <cell r="H501">
            <v>17.96</v>
          </cell>
          <cell r="I501">
            <v>2.1552000000000002</v>
          </cell>
        </row>
        <row r="503">
          <cell r="B503" t="str">
            <v>COMP 059</v>
          </cell>
          <cell r="E503" t="str">
            <v xml:space="preserve">VARIADOR DE VELOCIDADE PARA VENTILADOR 127V, 150W + 2 INTERRUPTORES PARALELOS, PARA REVERSAO E LAMPADA, CONJUNTO MONTADO PARA EMBUTIR 4" X 2" (PLACA + SUPORTE + MODULOS) - FORNECIMENTO E INSTALAÇÃO </v>
          </cell>
          <cell r="F503" t="str">
            <v>UNI</v>
          </cell>
          <cell r="G503">
            <v>1</v>
          </cell>
          <cell r="I503">
            <v>37.707500000000003</v>
          </cell>
        </row>
        <row r="504">
          <cell r="B504" t="str">
            <v>INSUMO</v>
          </cell>
          <cell r="C504" t="str">
            <v>SINAPI</v>
          </cell>
          <cell r="D504">
            <v>38089</v>
          </cell>
          <cell r="E504" t="str">
            <v>VARIADOR DE VELOCIDADE PARA VENTILADOR 127V, 150W + 2 INTERRUPTORES PARALELOS, PARA REVERSAO E LAMPADA, CONJUNTO MONTADO PARA EMBUTIR 4" X 2" (PLACA + SUPORTE + MODULOS)</v>
          </cell>
          <cell r="F504" t="str">
            <v xml:space="preserve">UN    </v>
          </cell>
          <cell r="G504">
            <v>1</v>
          </cell>
          <cell r="H504">
            <v>29.57</v>
          </cell>
          <cell r="I504">
            <v>29.57</v>
          </cell>
        </row>
        <row r="505">
          <cell r="B505" t="str">
            <v>COMPOSICAO</v>
          </cell>
          <cell r="C505" t="str">
            <v>SINAPI</v>
          </cell>
          <cell r="D505">
            <v>88247</v>
          </cell>
          <cell r="E505" t="str">
            <v>AUXILIAR DE ELETRICISTA COM ENCARGOS COMPLEMENTARES</v>
          </cell>
          <cell r="F505" t="str">
            <v>H</v>
          </cell>
          <cell r="G505">
            <v>0.25</v>
          </cell>
          <cell r="H505">
            <v>14.59</v>
          </cell>
          <cell r="I505">
            <v>3.6475</v>
          </cell>
        </row>
        <row r="506">
          <cell r="B506" t="str">
            <v>COMPOSICAO</v>
          </cell>
          <cell r="C506" t="str">
            <v>SINAPI</v>
          </cell>
          <cell r="D506">
            <v>88264</v>
          </cell>
          <cell r="E506" t="str">
            <v>ELETRICISTA COM ENCARGOS COMPLEMENTARES</v>
          </cell>
          <cell r="F506" t="str">
            <v>H</v>
          </cell>
          <cell r="G506">
            <v>0.25</v>
          </cell>
          <cell r="H506">
            <v>17.96</v>
          </cell>
          <cell r="I506">
            <v>4.49</v>
          </cell>
        </row>
        <row r="508">
          <cell r="B508" t="str">
            <v>COMP 060</v>
          </cell>
          <cell r="E508" t="str">
            <v>VENTILADOR DE TETO SIMPLES - FORNECIMENTO E INSTALAÇÃO</v>
          </cell>
          <cell r="F508" t="str">
            <v>UNI</v>
          </cell>
          <cell r="G508">
            <v>1</v>
          </cell>
          <cell r="I508">
            <v>242.55</v>
          </cell>
        </row>
        <row r="509">
          <cell r="B509" t="str">
            <v>INSUMO</v>
          </cell>
          <cell r="C509" t="str">
            <v>MERCADO</v>
          </cell>
          <cell r="E509" t="str">
            <v xml:space="preserve">VENTILADOR DE TETO SIMPLES </v>
          </cell>
          <cell r="F509" t="str">
            <v>UNI</v>
          </cell>
          <cell r="G509">
            <v>1</v>
          </cell>
          <cell r="H509">
            <v>210</v>
          </cell>
          <cell r="I509">
            <v>210</v>
          </cell>
        </row>
        <row r="510">
          <cell r="B510" t="str">
            <v>COMPOSICAO</v>
          </cell>
          <cell r="C510" t="str">
            <v>SINAPI</v>
          </cell>
          <cell r="D510">
            <v>88247</v>
          </cell>
          <cell r="E510" t="str">
            <v>AUXILIAR DE ELETRICISTA COM ENCARGOS COMPLEMENTARES</v>
          </cell>
          <cell r="F510" t="str">
            <v>H</v>
          </cell>
          <cell r="G510">
            <v>1</v>
          </cell>
          <cell r="H510">
            <v>14.59</v>
          </cell>
          <cell r="I510">
            <v>14.59</v>
          </cell>
        </row>
        <row r="511">
          <cell r="B511" t="str">
            <v>COMPOSICAO</v>
          </cell>
          <cell r="C511" t="str">
            <v>SINAPI</v>
          </cell>
          <cell r="D511">
            <v>88264</v>
          </cell>
          <cell r="E511" t="str">
            <v>ELETRICISTA COM ENCARGOS COMPLEMENTARES</v>
          </cell>
          <cell r="F511" t="str">
            <v>H</v>
          </cell>
          <cell r="G511">
            <v>1</v>
          </cell>
          <cell r="H511">
            <v>17.96</v>
          </cell>
          <cell r="I511">
            <v>17.96</v>
          </cell>
        </row>
        <row r="513">
          <cell r="B513" t="str">
            <v>COMP 061</v>
          </cell>
          <cell r="E513" t="str">
            <v>DISPOSITIVO DPS CLASSE II, 1 POLO, TENSAO MAXIMA DE 175 V, CORRENTE MAXIMA DE *45* KA (TIPO AC) - FORNECIMENTO E INSTALAÇAO</v>
          </cell>
          <cell r="F513" t="str">
            <v>UNI</v>
          </cell>
          <cell r="G513">
            <v>1</v>
          </cell>
          <cell r="I513">
            <v>117.16499999999999</v>
          </cell>
        </row>
        <row r="514">
          <cell r="B514" t="str">
            <v>INSUMO</v>
          </cell>
          <cell r="C514" t="str">
            <v>SINAPI</v>
          </cell>
          <cell r="D514">
            <v>39467</v>
          </cell>
          <cell r="E514" t="str">
            <v>DISPOSITIVO DPS CLASSE II, 1 POLO, TENSAO MAXIMA DE 175 V, CORRENTE MAXIMA DE *45* KA (TIPO AC)</v>
          </cell>
          <cell r="F514" t="str">
            <v xml:space="preserve">UN    </v>
          </cell>
          <cell r="G514">
            <v>1</v>
          </cell>
          <cell r="H514">
            <v>68.34</v>
          </cell>
          <cell r="I514">
            <v>68.34</v>
          </cell>
        </row>
        <row r="515">
          <cell r="B515" t="str">
            <v>COMPOSICAO</v>
          </cell>
          <cell r="C515" t="str">
            <v>SINAPI</v>
          </cell>
          <cell r="D515">
            <v>88247</v>
          </cell>
          <cell r="E515" t="str">
            <v>AUXILIAR DE ELETRICISTA COM ENCARGOS COMPLEMENTARES</v>
          </cell>
          <cell r="F515" t="str">
            <v>H</v>
          </cell>
          <cell r="G515">
            <v>1.5</v>
          </cell>
          <cell r="H515">
            <v>14.59</v>
          </cell>
          <cell r="I515">
            <v>21.884999999999998</v>
          </cell>
        </row>
        <row r="516">
          <cell r="B516" t="str">
            <v>COMPOSICAO</v>
          </cell>
          <cell r="C516" t="str">
            <v>SINAPI</v>
          </cell>
          <cell r="D516">
            <v>88264</v>
          </cell>
          <cell r="E516" t="str">
            <v>ELETRICISTA COM ENCARGOS COMPLEMENTARES</v>
          </cell>
          <cell r="F516" t="str">
            <v>H</v>
          </cell>
          <cell r="G516">
            <v>1.5</v>
          </cell>
          <cell r="H516">
            <v>17.96</v>
          </cell>
          <cell r="I516">
            <v>26.94</v>
          </cell>
        </row>
        <row r="518">
          <cell r="B518" t="str">
            <v>COMP 062</v>
          </cell>
          <cell r="E518" t="str">
            <v>ELETRODUTODUTO PEAD FLEXIVEL PAREDE SIMPLES, CORRUGACAO HELICOIDAL, COR PRETA, SEM ROSCA, DE 1 1/2",  PARA CABEAMENTO SUBTERRANEO (NBR 15715) - FORNECIMENTO E INSTALAÇÃO</v>
          </cell>
          <cell r="F518" t="str">
            <v>M</v>
          </cell>
          <cell r="G518">
            <v>1</v>
          </cell>
          <cell r="I518">
            <v>31.795000000000002</v>
          </cell>
        </row>
        <row r="519">
          <cell r="B519" t="str">
            <v>INSUMO</v>
          </cell>
          <cell r="C519" t="str">
            <v>SINAPI</v>
          </cell>
          <cell r="D519">
            <v>39246</v>
          </cell>
          <cell r="E519" t="str">
            <v>ELETRODUTODUTO PEAD FLEXIVEL PAREDE SIMPLES, CORRUGACAO HELICOIDAL, COR PRETA, SEM ROSCA, DE 1 1/2",  PARA CABEAMENTO SUBTERRANEO (NBR 15715)</v>
          </cell>
          <cell r="F519" t="str">
            <v xml:space="preserve">M     </v>
          </cell>
          <cell r="G519">
            <v>1</v>
          </cell>
          <cell r="H519">
            <v>2.5</v>
          </cell>
          <cell r="I519">
            <v>2.5</v>
          </cell>
        </row>
        <row r="520">
          <cell r="B520" t="str">
            <v>COMPOSICAO</v>
          </cell>
          <cell r="C520" t="str">
            <v>SINAPI</v>
          </cell>
          <cell r="D520">
            <v>88247</v>
          </cell>
          <cell r="E520" t="str">
            <v>AUXILIAR DE ELETRICISTA COM ENCARGOS COMPLEMENTARES</v>
          </cell>
          <cell r="F520" t="str">
            <v>H</v>
          </cell>
          <cell r="G520">
            <v>0.9</v>
          </cell>
          <cell r="H520">
            <v>14.59</v>
          </cell>
          <cell r="I520">
            <v>13.131</v>
          </cell>
        </row>
        <row r="521">
          <cell r="B521" t="str">
            <v>COMPOSICAO</v>
          </cell>
          <cell r="C521" t="str">
            <v>SINAPI</v>
          </cell>
          <cell r="D521">
            <v>88264</v>
          </cell>
          <cell r="E521" t="str">
            <v>ELETRICISTA COM ENCARGOS COMPLEMENTARES</v>
          </cell>
          <cell r="F521" t="str">
            <v>H</v>
          </cell>
          <cell r="G521">
            <v>0.9</v>
          </cell>
          <cell r="H521">
            <v>17.96</v>
          </cell>
          <cell r="I521">
            <v>16.164000000000001</v>
          </cell>
        </row>
        <row r="523">
          <cell r="B523" t="str">
            <v>COMP 063</v>
          </cell>
          <cell r="E523" t="str">
            <v>ELETRODUTO/DUTO PEAD FLEXIVEL PAREDE SIMPLES, CORRUGACAO HELICOIDAL, COR PRETA, SEM ROSCA, DE 2",  PARA CABEAMENTO SUBTERRANEO (NBR 15715) - FORNECIMENTO E INSTALAÇÃO</v>
          </cell>
          <cell r="F523" t="str">
            <v>M</v>
          </cell>
          <cell r="G523">
            <v>1</v>
          </cell>
          <cell r="I523">
            <v>32.895000000000003</v>
          </cell>
        </row>
        <row r="524">
          <cell r="B524" t="str">
            <v>INSUMO</v>
          </cell>
          <cell r="C524" t="str">
            <v>SINAPI</v>
          </cell>
          <cell r="D524">
            <v>2446</v>
          </cell>
          <cell r="E524" t="str">
            <v>ELETRODUTO/DUTO PEAD FLEXIVEL PAREDE SIMPLES, CORRUGACAO HELICOIDAL, COR PRETA, SEM ROSCA, DE 2",  PARA CABEAMENTO SUBTERRANEO (NBR 15715)</v>
          </cell>
          <cell r="F524" t="str">
            <v xml:space="preserve">M     </v>
          </cell>
          <cell r="G524">
            <v>1</v>
          </cell>
          <cell r="H524">
            <v>3.6</v>
          </cell>
          <cell r="I524">
            <v>3.6</v>
          </cell>
        </row>
        <row r="525">
          <cell r="B525" t="str">
            <v>COMPOSICAO</v>
          </cell>
          <cell r="C525" t="str">
            <v>SINAPI</v>
          </cell>
          <cell r="D525">
            <v>88247</v>
          </cell>
          <cell r="E525" t="str">
            <v>AUXILIAR DE ELETRICISTA COM ENCARGOS COMPLEMENTARES</v>
          </cell>
          <cell r="F525" t="str">
            <v>H</v>
          </cell>
          <cell r="G525">
            <v>0.9</v>
          </cell>
          <cell r="H525">
            <v>14.59</v>
          </cell>
          <cell r="I525">
            <v>13.131</v>
          </cell>
        </row>
        <row r="526">
          <cell r="B526" t="str">
            <v>COMPOSICAO</v>
          </cell>
          <cell r="C526" t="str">
            <v>SINAPI</v>
          </cell>
          <cell r="D526">
            <v>88264</v>
          </cell>
          <cell r="E526" t="str">
            <v>ELETRICISTA COM ENCARGOS COMPLEMENTARES</v>
          </cell>
          <cell r="F526" t="str">
            <v>H</v>
          </cell>
          <cell r="G526">
            <v>0.9</v>
          </cell>
          <cell r="H526">
            <v>17.96</v>
          </cell>
          <cell r="I526">
            <v>16.164000000000001</v>
          </cell>
        </row>
        <row r="528">
          <cell r="B528" t="str">
            <v>COMP 064</v>
          </cell>
          <cell r="E528" t="str">
            <v>ELETRODUTO/DUTO PEAD FLEXIVEL PAREDE SIMPLES, CORRUGACAO HELICOIDAL, COR PRETA, SEM ROSCA, DE 3",  PARA CABEAMENTO SUBTERRANEO (NBR 15715) - FORNECIMENTO E INSTALAÇÃO</v>
          </cell>
          <cell r="F528" t="str">
            <v>M</v>
          </cell>
          <cell r="G528">
            <v>1</v>
          </cell>
          <cell r="I528">
            <v>40.844999999999999</v>
          </cell>
        </row>
        <row r="529">
          <cell r="B529" t="str">
            <v>INSUMO</v>
          </cell>
          <cell r="C529" t="str">
            <v>SINAPI</v>
          </cell>
          <cell r="D529">
            <v>2442</v>
          </cell>
          <cell r="E529" t="str">
            <v>ELETRODUTO/DUTO PEAD FLEXIVEL PAREDE SIMPLES, CORRUGACAO HELICOIDAL, COR PRETA, SEM ROSCA, DE 3",  PARA CABEAMENTO SUBTERRANEO (NBR 15715)</v>
          </cell>
          <cell r="F529" t="str">
            <v xml:space="preserve">M     </v>
          </cell>
          <cell r="G529">
            <v>1</v>
          </cell>
          <cell r="H529">
            <v>5.04</v>
          </cell>
          <cell r="I529">
            <v>5.04</v>
          </cell>
        </row>
        <row r="530">
          <cell r="B530" t="str">
            <v>COMPOSICAO</v>
          </cell>
          <cell r="C530" t="str">
            <v>SINAPI</v>
          </cell>
          <cell r="D530">
            <v>88247</v>
          </cell>
          <cell r="E530" t="str">
            <v>AUXILIAR DE ELETRICISTA COM ENCARGOS COMPLEMENTARES</v>
          </cell>
          <cell r="F530" t="str">
            <v>H</v>
          </cell>
          <cell r="G530">
            <v>1.1000000000000001</v>
          </cell>
          <cell r="H530">
            <v>14.59</v>
          </cell>
          <cell r="I530">
            <v>16.048999999999999</v>
          </cell>
        </row>
        <row r="531">
          <cell r="B531" t="str">
            <v>COMPOSICAO</v>
          </cell>
          <cell r="C531" t="str">
            <v>SINAPI</v>
          </cell>
          <cell r="D531">
            <v>88264</v>
          </cell>
          <cell r="E531" t="str">
            <v>ELETRICISTA COM ENCARGOS COMPLEMENTARES</v>
          </cell>
          <cell r="F531" t="str">
            <v>H</v>
          </cell>
          <cell r="G531">
            <v>1.1000000000000001</v>
          </cell>
          <cell r="H531">
            <v>17.96</v>
          </cell>
          <cell r="I531">
            <v>19.756000000000004</v>
          </cell>
        </row>
        <row r="533">
          <cell r="B533" t="str">
            <v>COMP 065</v>
          </cell>
          <cell r="E533" t="str">
            <v>ELETRODUTODUTO PEAD FLEXIVEL PAREDE SIMPLES, CORRUGACAO HELICOIDAL, COR PRETA, SEM ROSCA, DE 4",  PARA CABEAMENTO SUBTERRANEO (NBR 15715) - FORNECIMENTO E INSTALAÇÃO</v>
          </cell>
          <cell r="F533" t="str">
            <v>M</v>
          </cell>
          <cell r="G533">
            <v>1</v>
          </cell>
          <cell r="I533">
            <v>43.186500000000009</v>
          </cell>
        </row>
        <row r="534">
          <cell r="B534" t="str">
            <v>INSUMO</v>
          </cell>
          <cell r="C534" t="str">
            <v>SINAPI</v>
          </cell>
          <cell r="D534">
            <v>39248</v>
          </cell>
          <cell r="E534" t="str">
            <v>ELETRODUTODUTO PEAD FLEXIVEL PAREDE SIMPLES, CORRUGACAO HELICOIDAL, COR PRETA, SEM ROSCA, DE 4",  PARA CABEAMENTO SUBTERRANEO (NBR 15715)</v>
          </cell>
          <cell r="F534" t="str">
            <v xml:space="preserve">M     </v>
          </cell>
          <cell r="G534">
            <v>1.05</v>
          </cell>
          <cell r="H534">
            <v>7.03</v>
          </cell>
          <cell r="I534">
            <v>7.3815000000000008</v>
          </cell>
        </row>
        <row r="535">
          <cell r="B535" t="str">
            <v>COMPOSICAO</v>
          </cell>
          <cell r="C535" t="str">
            <v>SINAPI</v>
          </cell>
          <cell r="D535">
            <v>88247</v>
          </cell>
          <cell r="E535" t="str">
            <v>AUXILIAR DE ELETRICISTA COM ENCARGOS COMPLEMENTARES</v>
          </cell>
          <cell r="F535" t="str">
            <v>H</v>
          </cell>
          <cell r="G535">
            <v>1.1000000000000001</v>
          </cell>
          <cell r="H535">
            <v>14.59</v>
          </cell>
          <cell r="I535">
            <v>16.048999999999999</v>
          </cell>
        </row>
        <row r="536">
          <cell r="B536" t="str">
            <v>COMPOSICAO</v>
          </cell>
          <cell r="C536" t="str">
            <v>SINAPI</v>
          </cell>
          <cell r="D536">
            <v>88264</v>
          </cell>
          <cell r="E536" t="str">
            <v>ELETRICISTA COM ENCARGOS COMPLEMENTARES</v>
          </cell>
          <cell r="F536" t="str">
            <v>H</v>
          </cell>
          <cell r="G536">
            <v>1.1000000000000001</v>
          </cell>
          <cell r="H536">
            <v>17.96</v>
          </cell>
          <cell r="I536">
            <v>19.756000000000004</v>
          </cell>
        </row>
        <row r="538">
          <cell r="B538" t="str">
            <v>COMP 066</v>
          </cell>
          <cell r="E538" t="str">
            <v>LUMINARIA DE TETO PLAFON/PLAFONIER EM PLASTICO COM BASE E27, POTENCIA MAXIMA 60 W (INCLUI LAMPADA) - FORNECIMENTO E INSTALAÇÃO</v>
          </cell>
          <cell r="F538" t="str">
            <v>UNI</v>
          </cell>
          <cell r="G538">
            <v>1</v>
          </cell>
          <cell r="I538">
            <v>58.390000000000008</v>
          </cell>
        </row>
        <row r="539">
          <cell r="B539" t="str">
            <v>INSUMO</v>
          </cell>
          <cell r="C539" t="str">
            <v>SINAPI</v>
          </cell>
          <cell r="D539">
            <v>38781</v>
          </cell>
          <cell r="E539" t="str">
            <v>LAMPADA FLUORESCENTE ESPIRAL BRANCA 45 W, BASE E27 (127/220 V)</v>
          </cell>
          <cell r="F539" t="str">
            <v xml:space="preserve">UN    </v>
          </cell>
          <cell r="G539">
            <v>1</v>
          </cell>
          <cell r="H539">
            <v>30.12</v>
          </cell>
          <cell r="I539">
            <v>30.12</v>
          </cell>
        </row>
        <row r="540">
          <cell r="B540" t="str">
            <v>COMPOSICAO</v>
          </cell>
          <cell r="C540" t="str">
            <v>SINAPI</v>
          </cell>
          <cell r="D540">
            <v>38773</v>
          </cell>
          <cell r="E540" t="str">
            <v>LUMINARIA DE TETO PLAFON/PLAFONIER EM PLASTICO COM BASE E27, POTENCIA MAXIMA 60 W (NAO INCLUI LAMPADA)</v>
          </cell>
          <cell r="F540" t="str">
            <v xml:space="preserve">UN    </v>
          </cell>
          <cell r="G540">
            <v>1</v>
          </cell>
          <cell r="H540">
            <v>2.23</v>
          </cell>
          <cell r="I540">
            <v>2.23</v>
          </cell>
        </row>
        <row r="541">
          <cell r="B541" t="str">
            <v>COMPOSICAO</v>
          </cell>
          <cell r="C541" t="str">
            <v>SINAPI</v>
          </cell>
          <cell r="D541">
            <v>88247</v>
          </cell>
          <cell r="E541" t="str">
            <v>AUXILIAR DE ELETRICISTA COM ENCARGOS COMPLEMENTARES</v>
          </cell>
          <cell r="F541" t="str">
            <v>H</v>
          </cell>
          <cell r="G541">
            <v>0.8</v>
          </cell>
          <cell r="H541">
            <v>14.59</v>
          </cell>
          <cell r="I541">
            <v>11.672000000000001</v>
          </cell>
        </row>
        <row r="542">
          <cell r="B542" t="str">
            <v>COMPOSICAO</v>
          </cell>
          <cell r="C542" t="str">
            <v>SINAPI</v>
          </cell>
          <cell r="D542">
            <v>88264</v>
          </cell>
          <cell r="E542" t="str">
            <v>ELETRICISTA COM ENCARGOS COMPLEMENTARES</v>
          </cell>
          <cell r="F542" t="str">
            <v>H</v>
          </cell>
          <cell r="G542">
            <v>0.8</v>
          </cell>
          <cell r="H542">
            <v>17.96</v>
          </cell>
          <cell r="I542">
            <v>14.368000000000002</v>
          </cell>
        </row>
        <row r="544">
          <cell r="B544" t="str">
            <v>COMP 067</v>
          </cell>
          <cell r="E544" t="str">
            <v xml:space="preserve">CAIXA INSPECAO EM CONCRETO PARA ATERRAMENTO E PARA RAIOS DIAMETRO = 300 MM COM TAMPA -  FORNECIMENTO E INSTALAÇÃO </v>
          </cell>
          <cell r="F544" t="str">
            <v>UNI</v>
          </cell>
          <cell r="G544">
            <v>1</v>
          </cell>
          <cell r="I544">
            <v>175.185</v>
          </cell>
        </row>
        <row r="545">
          <cell r="B545" t="str">
            <v>INSUMO</v>
          </cell>
          <cell r="C545" t="str">
            <v>SINAPI</v>
          </cell>
          <cell r="D545">
            <v>34641</v>
          </cell>
          <cell r="E545" t="str">
            <v>CAIXA INSPECAO EM CONCRETO PARA ATERRAMENTO E PARA RAIOS DIAMETRO = 300 MM</v>
          </cell>
          <cell r="F545" t="str">
            <v xml:space="preserve">UN    </v>
          </cell>
          <cell r="G545">
            <v>1</v>
          </cell>
          <cell r="H545">
            <v>55.04</v>
          </cell>
          <cell r="I545">
            <v>55.04</v>
          </cell>
        </row>
        <row r="546">
          <cell r="B546" t="str">
            <v>COMPOSICAO</v>
          </cell>
          <cell r="C546" t="str">
            <v>SINAPI</v>
          </cell>
          <cell r="D546">
            <v>88247</v>
          </cell>
          <cell r="E546" t="str">
            <v>AUXILIAR DE ELETRICISTA COM ENCARGOS COMPLEMENTARES</v>
          </cell>
          <cell r="F546" t="str">
            <v>H</v>
          </cell>
          <cell r="G546">
            <v>1.1000000000000001</v>
          </cell>
          <cell r="H546">
            <v>14.59</v>
          </cell>
          <cell r="I546">
            <v>16.048999999999999</v>
          </cell>
        </row>
        <row r="547">
          <cell r="B547" t="str">
            <v>COMPOSICAO</v>
          </cell>
          <cell r="C547" t="str">
            <v>SINAPI</v>
          </cell>
          <cell r="D547">
            <v>88264</v>
          </cell>
          <cell r="E547" t="str">
            <v>ELETRICISTA COM ENCARGOS COMPLEMENTARES</v>
          </cell>
          <cell r="F547" t="str">
            <v>H</v>
          </cell>
          <cell r="G547">
            <v>1.1000000000000001</v>
          </cell>
          <cell r="H547">
            <v>17.96</v>
          </cell>
          <cell r="I547">
            <v>19.756000000000004</v>
          </cell>
        </row>
        <row r="548">
          <cell r="B548" t="str">
            <v>INSUMO</v>
          </cell>
          <cell r="C548" t="str">
            <v>SINAPI</v>
          </cell>
          <cell r="D548">
            <v>11315</v>
          </cell>
          <cell r="E548" t="str">
            <v>TAMPAO FOFO SIMPLES COM BASE, CLASSE A15 CARGA MAX 1,5 T, 300 X 300 MM, REDE PLUVIAL/ESGOTO</v>
          </cell>
          <cell r="F548" t="str">
            <v xml:space="preserve">UN    </v>
          </cell>
          <cell r="G548">
            <v>1</v>
          </cell>
          <cell r="H548">
            <v>84.34</v>
          </cell>
          <cell r="I548">
            <v>84.34</v>
          </cell>
        </row>
        <row r="550">
          <cell r="B550" t="str">
            <v>COMP 068</v>
          </cell>
          <cell r="E550" t="str">
            <v>ISOLADOR DE PORCELANA SUSPENSO, DISCO TIPO GARFO OLHAL, DIAMETRO DE 152 MM, PARA TENSAO DE *15* KV - FORNECIMENTO E INSTALAÇÃO</v>
          </cell>
          <cell r="F550" t="str">
            <v>UNI</v>
          </cell>
          <cell r="G550">
            <v>1</v>
          </cell>
          <cell r="I550">
            <v>77.362499999999997</v>
          </cell>
        </row>
        <row r="551">
          <cell r="B551" t="str">
            <v>INSUMO</v>
          </cell>
          <cell r="C551" t="str">
            <v>SINAPI</v>
          </cell>
          <cell r="D551">
            <v>3405</v>
          </cell>
          <cell r="E551" t="str">
            <v>ISOLADOR DE PORCELANA SUSPENSO, DISCO TIPO GARFO OLHAL, DIAMETRO DE 152 MM, PARA TENSAO DE *15* KV</v>
          </cell>
          <cell r="F551" t="str">
            <v xml:space="preserve">UN    </v>
          </cell>
          <cell r="G551">
            <v>1</v>
          </cell>
          <cell r="H551">
            <v>59.46</v>
          </cell>
          <cell r="I551">
            <v>59.46</v>
          </cell>
        </row>
        <row r="552">
          <cell r="B552" t="str">
            <v>COMPOSICAO</v>
          </cell>
          <cell r="C552" t="str">
            <v>SINAPI</v>
          </cell>
          <cell r="D552">
            <v>88247</v>
          </cell>
          <cell r="E552" t="str">
            <v>AUXILIAR DE ELETRICISTA COM ENCARGOS COMPLEMENTARES</v>
          </cell>
          <cell r="F552" t="str">
            <v>H</v>
          </cell>
          <cell r="G552">
            <v>0.55000000000000004</v>
          </cell>
          <cell r="H552">
            <v>14.59</v>
          </cell>
          <cell r="I552">
            <v>8.0244999999999997</v>
          </cell>
        </row>
        <row r="553">
          <cell r="B553" t="str">
            <v>COMPOSICAO</v>
          </cell>
          <cell r="C553" t="str">
            <v>SINAPI</v>
          </cell>
          <cell r="D553">
            <v>88264</v>
          </cell>
          <cell r="E553" t="str">
            <v>ELETRICISTA COM ENCARGOS COMPLEMENTARES</v>
          </cell>
          <cell r="F553" t="str">
            <v>H</v>
          </cell>
          <cell r="G553">
            <v>0.55000000000000004</v>
          </cell>
          <cell r="H553">
            <v>17.96</v>
          </cell>
          <cell r="I553">
            <v>9.8780000000000019</v>
          </cell>
        </row>
        <row r="555">
          <cell r="B555" t="str">
            <v>COMP 069</v>
          </cell>
          <cell r="E555" t="str">
            <v>ELETRODUTO EM ACO GALVANIZADO ELETROLITICO, SEMI-PESADO, DIAMETRO 2.1/2", PAREDE DE 1,52 MM -  FORNECIMENTO E INSTALAÇÃO</v>
          </cell>
          <cell r="F555" t="str">
            <v>M</v>
          </cell>
          <cell r="G555">
            <v>1</v>
          </cell>
          <cell r="I555">
            <v>42.802464999999998</v>
          </cell>
        </row>
        <row r="556">
          <cell r="B556" t="str">
            <v>INSUMO</v>
          </cell>
          <cell r="C556" t="str">
            <v>SINAPI</v>
          </cell>
          <cell r="D556">
            <v>21131</v>
          </cell>
          <cell r="E556" t="str">
            <v>ELETRODUTO EM ACO GALVANIZADO ELETROLITICO, SEMI-PESADO, DIAMETRO 2 1/2", PAREDE DE 1,52 MM</v>
          </cell>
          <cell r="F556" t="str">
            <v xml:space="preserve">M     </v>
          </cell>
          <cell r="G556">
            <v>1.05</v>
          </cell>
          <cell r="H556">
            <v>29.92</v>
          </cell>
          <cell r="I556">
            <v>31.416000000000004</v>
          </cell>
        </row>
        <row r="557">
          <cell r="B557" t="str">
            <v>COMPOSICAO</v>
          </cell>
          <cell r="C557" t="str">
            <v>SINAPI</v>
          </cell>
          <cell r="D557">
            <v>88247</v>
          </cell>
          <cell r="E557" t="str">
            <v>AUXILIAR DE ELETRICISTA COM ENCARGOS COMPLEMENTARES</v>
          </cell>
          <cell r="F557" t="str">
            <v>H</v>
          </cell>
          <cell r="G557">
            <v>0.23430000000000001</v>
          </cell>
          <cell r="H557">
            <v>14.59</v>
          </cell>
          <cell r="I557">
            <v>3.4184369999999999</v>
          </cell>
        </row>
        <row r="558">
          <cell r="B558" t="str">
            <v>COMPOSICAO</v>
          </cell>
          <cell r="C558" t="str">
            <v>SINAPI</v>
          </cell>
          <cell r="D558">
            <v>88264</v>
          </cell>
          <cell r="E558" t="str">
            <v>ELETRICISTA COM ENCARGOS COMPLEMENTARES</v>
          </cell>
          <cell r="F558" t="str">
            <v>H</v>
          </cell>
          <cell r="G558">
            <v>0.23430000000000001</v>
          </cell>
          <cell r="H558">
            <v>17.96</v>
          </cell>
          <cell r="I558">
            <v>4.2080280000000005</v>
          </cell>
        </row>
        <row r="559">
          <cell r="B559" t="str">
            <v>COMPOSICAO</v>
          </cell>
          <cell r="C559" t="str">
            <v>SINAPI</v>
          </cell>
          <cell r="D559">
            <v>91174</v>
          </cell>
          <cell r="E559" t="str">
            <v>FIXAÇÃO DE TUBOS VERTICAIS DE PPR DIÂMETROS MAIORES QUE 40 MM E MENORES OU IGUAIS A 75 MM COM ABRAÇADEIRA METÁLICA RÍGIDA TIPO D 1 1/2", FIXADA EM PERFILADO EM ALVENARIA. AF_05/2015</v>
          </cell>
          <cell r="F559" t="str">
            <v>M</v>
          </cell>
          <cell r="G559">
            <v>2</v>
          </cell>
          <cell r="H559">
            <v>1.88</v>
          </cell>
          <cell r="I559">
            <v>3.76</v>
          </cell>
        </row>
        <row r="561">
          <cell r="B561" t="str">
            <v>COMP 070</v>
          </cell>
          <cell r="E561" t="str">
            <v>QUADRO DE DISTRIBUICAO COM BARRAMENTO TRIFASICO, DE EMBUTIR, EM CHAPA DE ACO GALVANIZADO, PARA 12 DISJUNTORES DIN, 100 A SEM BARRAMENTO - FORNECIMENTO E INSTALAÇÃO</v>
          </cell>
          <cell r="F561" t="str">
            <v>UNI</v>
          </cell>
          <cell r="G561">
            <v>1</v>
          </cell>
          <cell r="I561">
            <v>270.57</v>
          </cell>
        </row>
        <row r="562">
          <cell r="B562" t="str">
            <v>INSUMO</v>
          </cell>
          <cell r="C562" t="str">
            <v>SINAPI</v>
          </cell>
          <cell r="D562">
            <v>13393</v>
          </cell>
          <cell r="E562" t="str">
            <v>QUADRO DE DISTRIBUICAO COM BARRAMENTO TRIFASICO, DE EMBUTIR, EM CHAPA DE ACO GALVANIZADO, PARA 12 DISJUNTORES DIN, 100 A</v>
          </cell>
          <cell r="F562" t="str">
            <v xml:space="preserve">UN    </v>
          </cell>
          <cell r="G562">
            <v>1</v>
          </cell>
          <cell r="H562">
            <v>238.02</v>
          </cell>
          <cell r="I562">
            <v>238.02</v>
          </cell>
        </row>
        <row r="563">
          <cell r="B563" t="str">
            <v>COMPOSICAO</v>
          </cell>
          <cell r="C563" t="str">
            <v>SINAPI</v>
          </cell>
          <cell r="D563">
            <v>88247</v>
          </cell>
          <cell r="E563" t="str">
            <v>AUXILIAR DE ELETRICISTA COM ENCARGOS COMPLEMENTARES</v>
          </cell>
          <cell r="F563" t="str">
            <v>H</v>
          </cell>
          <cell r="G563">
            <v>1</v>
          </cell>
          <cell r="H563">
            <v>14.59</v>
          </cell>
          <cell r="I563">
            <v>14.59</v>
          </cell>
        </row>
        <row r="564">
          <cell r="B564" t="str">
            <v>COMPOSICAO</v>
          </cell>
          <cell r="C564" t="str">
            <v>SINAPI</v>
          </cell>
          <cell r="D564">
            <v>88264</v>
          </cell>
          <cell r="E564" t="str">
            <v>ELETRICISTA COM ENCARGOS COMPLEMENTARES</v>
          </cell>
          <cell r="F564" t="str">
            <v>H</v>
          </cell>
          <cell r="G564">
            <v>1</v>
          </cell>
          <cell r="H564">
            <v>17.96</v>
          </cell>
          <cell r="I564">
            <v>17.96</v>
          </cell>
        </row>
        <row r="566">
          <cell r="B566" t="str">
            <v>COMP 071</v>
          </cell>
          <cell r="E566" t="str">
            <v>CAIXA DE AQUALIZAÇÃO DE POTENCIAS 200X200MM - FORNCIMENTO E INSTALAÇÃO</v>
          </cell>
          <cell r="F566" t="str">
            <v>UNI</v>
          </cell>
          <cell r="G566">
            <v>1</v>
          </cell>
          <cell r="I566">
            <v>165.92250000000001</v>
          </cell>
        </row>
        <row r="567">
          <cell r="B567" t="str">
            <v>INSUMO</v>
          </cell>
          <cell r="C567" t="str">
            <v>MERCADO</v>
          </cell>
          <cell r="E567" t="str">
            <v>CAIXA DE AQUALIZAÇÃO DE POTENCIAS 200X200MM</v>
          </cell>
          <cell r="F567" t="str">
            <v>UNI</v>
          </cell>
          <cell r="G567">
            <v>1</v>
          </cell>
          <cell r="H567">
            <v>135</v>
          </cell>
          <cell r="I567">
            <v>135</v>
          </cell>
        </row>
        <row r="568">
          <cell r="B568" t="str">
            <v>COMPOSICAO</v>
          </cell>
          <cell r="C568" t="str">
            <v>SINAPI</v>
          </cell>
          <cell r="D568">
            <v>88247</v>
          </cell>
          <cell r="E568" t="str">
            <v>AUXILIAR DE ELETRICISTA COM ENCARGOS COMPLEMENTARES</v>
          </cell>
          <cell r="F568" t="str">
            <v>H</v>
          </cell>
          <cell r="G568">
            <v>0.95</v>
          </cell>
          <cell r="H568">
            <v>14.59</v>
          </cell>
          <cell r="I568">
            <v>13.8605</v>
          </cell>
        </row>
        <row r="569">
          <cell r="B569" t="str">
            <v>COMPOSICAO</v>
          </cell>
          <cell r="C569" t="str">
            <v>SINAPI</v>
          </cell>
          <cell r="D569">
            <v>88264</v>
          </cell>
          <cell r="E569" t="str">
            <v>ELETRICISTA COM ENCARGOS COMPLEMENTARES</v>
          </cell>
          <cell r="F569" t="str">
            <v>H</v>
          </cell>
          <cell r="G569">
            <v>0.95</v>
          </cell>
          <cell r="H569">
            <v>17.96</v>
          </cell>
          <cell r="I569">
            <v>17.062000000000001</v>
          </cell>
        </row>
        <row r="571">
          <cell r="B571" t="str">
            <v>POSTO DE TRANSFORMAÇÃO 15KVA</v>
          </cell>
        </row>
        <row r="573">
          <cell r="B573" t="str">
            <v>COMP 072</v>
          </cell>
          <cell r="E573" t="str">
            <v>ANEL DE AMARRAÇÃO</v>
          </cell>
          <cell r="F573" t="str">
            <v>UN</v>
          </cell>
          <cell r="I573">
            <v>9.4725000000000001</v>
          </cell>
        </row>
        <row r="574">
          <cell r="B574">
            <v>0</v>
          </cell>
          <cell r="C574" t="str">
            <v>SINAPI</v>
          </cell>
          <cell r="D574">
            <v>88264</v>
          </cell>
          <cell r="E574" t="str">
            <v>ELETRICISTA COM ENCARGOS COMPLEMENTARES</v>
          </cell>
          <cell r="F574" t="str">
            <v>H</v>
          </cell>
          <cell r="G574">
            <v>0.15</v>
          </cell>
          <cell r="H574">
            <v>17.96</v>
          </cell>
          <cell r="I574">
            <v>2.694</v>
          </cell>
        </row>
        <row r="575">
          <cell r="B575">
            <v>0</v>
          </cell>
          <cell r="C575" t="str">
            <v>SINAPI</v>
          </cell>
          <cell r="D575">
            <v>88247</v>
          </cell>
          <cell r="E575" t="str">
            <v>AUXILIAR DE ELETRICISTA COM ENCARGOS COMPLEMENTARES</v>
          </cell>
          <cell r="F575" t="str">
            <v>H</v>
          </cell>
          <cell r="G575">
            <v>0.15</v>
          </cell>
          <cell r="H575">
            <v>14.59</v>
          </cell>
          <cell r="I575">
            <v>2.1884999999999999</v>
          </cell>
        </row>
        <row r="576">
          <cell r="B576">
            <v>0</v>
          </cell>
          <cell r="C576" t="str">
            <v>PROPRIA</v>
          </cell>
          <cell r="E576" t="str">
            <v xml:space="preserve">ANEL DE AMARRAÇÃO </v>
          </cell>
          <cell r="F576" t="str">
            <v>UN</v>
          </cell>
          <cell r="G576">
            <v>1</v>
          </cell>
          <cell r="H576">
            <v>4.59</v>
          </cell>
          <cell r="I576">
            <v>4.59</v>
          </cell>
        </row>
        <row r="578">
          <cell r="B578" t="str">
            <v>COMP 073</v>
          </cell>
          <cell r="E578" t="str">
            <v>ARAME DE AÇO GALVANIZADO 14BWG</v>
          </cell>
          <cell r="F578" t="str">
            <v>KG</v>
          </cell>
          <cell r="I578">
            <v>46.449999999999996</v>
          </cell>
        </row>
        <row r="579">
          <cell r="B579">
            <v>0</v>
          </cell>
          <cell r="C579" t="str">
            <v>SINAPI</v>
          </cell>
          <cell r="D579">
            <v>88264</v>
          </cell>
          <cell r="E579" t="str">
            <v>ELETRICISTA COM ENCARGOS COMPLEMENTARES</v>
          </cell>
          <cell r="F579" t="str">
            <v>H</v>
          </cell>
          <cell r="G579">
            <v>1</v>
          </cell>
          <cell r="H579">
            <v>17.96</v>
          </cell>
          <cell r="I579">
            <v>17.96</v>
          </cell>
        </row>
        <row r="580">
          <cell r="B580">
            <v>0</v>
          </cell>
          <cell r="C580" t="str">
            <v>SINAPI</v>
          </cell>
          <cell r="D580">
            <v>88247</v>
          </cell>
          <cell r="E580" t="str">
            <v>AUXILIAR DE ELETRICISTA COM ENCARGOS COMPLEMENTARES</v>
          </cell>
          <cell r="F580" t="str">
            <v>H</v>
          </cell>
          <cell r="G580">
            <v>1</v>
          </cell>
          <cell r="H580">
            <v>14.59</v>
          </cell>
          <cell r="I580">
            <v>14.59</v>
          </cell>
        </row>
        <row r="581">
          <cell r="B581">
            <v>0</v>
          </cell>
          <cell r="C581" t="str">
            <v>PROPRIA</v>
          </cell>
          <cell r="E581" t="str">
            <v>ARAME GALVANIZADO 14 BWG</v>
          </cell>
          <cell r="F581" t="str">
            <v>KG</v>
          </cell>
          <cell r="G581">
            <v>1</v>
          </cell>
          <cell r="H581">
            <v>13.9</v>
          </cell>
          <cell r="I581">
            <v>13.9</v>
          </cell>
        </row>
        <row r="583">
          <cell r="B583" t="str">
            <v>COMP 074</v>
          </cell>
          <cell r="E583" t="str">
            <v>ARMÁRIO DE MEDIÇÃO DIRETA 800A E PROTEÇÃO A ENERGISA-NDU 001</v>
          </cell>
          <cell r="F583" t="str">
            <v>UN</v>
          </cell>
          <cell r="I583">
            <v>3231.75</v>
          </cell>
        </row>
        <row r="584">
          <cell r="B584">
            <v>0</v>
          </cell>
          <cell r="C584" t="str">
            <v>SINAPI</v>
          </cell>
          <cell r="D584">
            <v>88264</v>
          </cell>
          <cell r="E584" t="str">
            <v>ELETRICISTA COM ENCARGOS COMPLEMENTARES</v>
          </cell>
          <cell r="F584" t="str">
            <v>H</v>
          </cell>
          <cell r="G584">
            <v>24</v>
          </cell>
          <cell r="H584">
            <v>17.96</v>
          </cell>
          <cell r="I584">
            <v>431.04</v>
          </cell>
        </row>
        <row r="585">
          <cell r="B585">
            <v>0</v>
          </cell>
          <cell r="C585" t="str">
            <v>SINAPI</v>
          </cell>
          <cell r="D585">
            <v>88247</v>
          </cell>
          <cell r="E585" t="str">
            <v>AUXILIAR DE ELETRICISTA COM ENCARGOS COMPLEMENTARES</v>
          </cell>
          <cell r="F585" t="str">
            <v>H</v>
          </cell>
          <cell r="G585">
            <v>24</v>
          </cell>
          <cell r="H585">
            <v>14.59</v>
          </cell>
          <cell r="I585">
            <v>350.15999999999997</v>
          </cell>
        </row>
        <row r="586">
          <cell r="B586">
            <v>0</v>
          </cell>
          <cell r="C586" t="str">
            <v>PROPRIA</v>
          </cell>
          <cell r="E586" t="str">
            <v>ARMÁRIO DE MEDIÇÃO DIRETA 800 A, E PROTEÇÃO ENERGISA-NDU 001</v>
          </cell>
          <cell r="F586" t="str">
            <v>UN</v>
          </cell>
          <cell r="G586">
            <v>1</v>
          </cell>
          <cell r="H586">
            <v>2450.5500000000002</v>
          </cell>
          <cell r="I586">
            <v>2450.5500000000002</v>
          </cell>
        </row>
        <row r="588">
          <cell r="B588" t="str">
            <v>COMP 075</v>
          </cell>
          <cell r="E588" t="str">
            <v>ARRUELA ESPAÇADORA 40X80MM.</v>
          </cell>
          <cell r="F588" t="str">
            <v>UN</v>
          </cell>
          <cell r="I588">
            <v>27.475899999999999</v>
          </cell>
        </row>
        <row r="589">
          <cell r="B589">
            <v>0</v>
          </cell>
          <cell r="C589" t="str">
            <v>PROPRIA</v>
          </cell>
          <cell r="E589" t="str">
            <v>ARRUELA ESPAÇADORA 40X80MM</v>
          </cell>
          <cell r="F589" t="str">
            <v>UN</v>
          </cell>
          <cell r="G589">
            <v>1</v>
          </cell>
          <cell r="H589">
            <v>27.33</v>
          </cell>
          <cell r="I589">
            <v>27.33</v>
          </cell>
        </row>
        <row r="590">
          <cell r="B590">
            <v>0</v>
          </cell>
          <cell r="C590" t="str">
            <v>SINAPI</v>
          </cell>
          <cell r="D590">
            <v>88247</v>
          </cell>
          <cell r="E590" t="str">
            <v>AUXILIAR DE ELETRICISTA COM ENCARGOS COMPLEMENTARES</v>
          </cell>
          <cell r="F590" t="str">
            <v>H</v>
          </cell>
          <cell r="G590">
            <v>0.01</v>
          </cell>
          <cell r="H590">
            <v>14.59</v>
          </cell>
          <cell r="I590">
            <v>0.1459</v>
          </cell>
        </row>
        <row r="592">
          <cell r="B592" t="str">
            <v>COMP 076</v>
          </cell>
          <cell r="E592" t="str">
            <v>ARRUELA QUADRADA</v>
          </cell>
          <cell r="F592" t="str">
            <v>UN</v>
          </cell>
          <cell r="I592">
            <v>1.0159</v>
          </cell>
        </row>
        <row r="593">
          <cell r="B593">
            <v>0</v>
          </cell>
          <cell r="C593" t="str">
            <v>SINAPI</v>
          </cell>
          <cell r="D593">
            <v>88247</v>
          </cell>
          <cell r="E593" t="str">
            <v>AUXILIAR DE ELETRICISTA COM ENCARGOS COMPLEMENTARES</v>
          </cell>
          <cell r="F593" t="str">
            <v>H</v>
          </cell>
          <cell r="G593">
            <v>0.01</v>
          </cell>
          <cell r="H593">
            <v>14.59</v>
          </cell>
          <cell r="I593">
            <v>0.1459</v>
          </cell>
        </row>
        <row r="594">
          <cell r="B594">
            <v>0</v>
          </cell>
          <cell r="C594" t="str">
            <v>PROPRIA</v>
          </cell>
          <cell r="E594" t="str">
            <v>ARRUELA QUADRADA</v>
          </cell>
          <cell r="F594" t="str">
            <v>UN</v>
          </cell>
          <cell r="G594">
            <v>1</v>
          </cell>
          <cell r="H594">
            <v>0.87</v>
          </cell>
          <cell r="I594">
            <v>0.87</v>
          </cell>
        </row>
        <row r="596">
          <cell r="B596" t="str">
            <v>COMP 077</v>
          </cell>
          <cell r="E596" t="str">
            <v>BASE CONCRETRADA</v>
          </cell>
          <cell r="F596" t="str">
            <v>UN</v>
          </cell>
          <cell r="I596">
            <v>250.39450000000002</v>
          </cell>
        </row>
        <row r="597">
          <cell r="B597">
            <v>0</v>
          </cell>
          <cell r="C597" t="str">
            <v>SINAPI</v>
          </cell>
          <cell r="D597">
            <v>88316</v>
          </cell>
          <cell r="E597" t="str">
            <v>SERVENTE COM ENCARGOS COMPLEMENTARES</v>
          </cell>
          <cell r="F597" t="str">
            <v>H</v>
          </cell>
          <cell r="G597">
            <v>11.89</v>
          </cell>
          <cell r="H597">
            <v>14.05</v>
          </cell>
          <cell r="I597">
            <v>167.05450000000002</v>
          </cell>
        </row>
        <row r="598">
          <cell r="B598">
            <v>0</v>
          </cell>
          <cell r="C598" t="str">
            <v>SINAPI</v>
          </cell>
          <cell r="D598">
            <v>88309</v>
          </cell>
          <cell r="E598" t="str">
            <v>PEDREIRO COM ENCARGOS COMPLEMENTARES</v>
          </cell>
          <cell r="F598" t="str">
            <v>H</v>
          </cell>
          <cell r="G598">
            <v>1</v>
          </cell>
          <cell r="H598">
            <v>17.34</v>
          </cell>
          <cell r="I598">
            <v>17.34</v>
          </cell>
        </row>
        <row r="599">
          <cell r="B599">
            <v>0</v>
          </cell>
          <cell r="C599" t="str">
            <v>SINAPI</v>
          </cell>
          <cell r="D599">
            <v>1524</v>
          </cell>
          <cell r="E599" t="str">
            <v>CONCRETO USINADO BOMBEAVEL, CLASSE DE RESISTENCIA C20, COM BRITA 0 E 1, SLUMP = 100 +/- 20 MM, INCLUI SERVICO DE BOMBEAMENTO (NBR 8953)</v>
          </cell>
          <cell r="F599" t="str">
            <v xml:space="preserve">M3    </v>
          </cell>
          <cell r="G599">
            <v>0.2</v>
          </cell>
          <cell r="H599">
            <v>330</v>
          </cell>
          <cell r="I599">
            <v>66</v>
          </cell>
        </row>
        <row r="601">
          <cell r="B601" t="str">
            <v>COMP 078</v>
          </cell>
          <cell r="E601" t="str">
            <v>BUCHA DE ALUMINIO 4"</v>
          </cell>
          <cell r="F601" t="str">
            <v>UN</v>
          </cell>
          <cell r="I601">
            <v>7.7625000000000002</v>
          </cell>
        </row>
        <row r="602">
          <cell r="B602">
            <v>0</v>
          </cell>
          <cell r="C602" t="str">
            <v>SINAPI</v>
          </cell>
          <cell r="D602">
            <v>88264</v>
          </cell>
          <cell r="E602" t="str">
            <v>ELETRICISTA COM ENCARGOS COMPLEMENTARES</v>
          </cell>
          <cell r="F602" t="str">
            <v>H</v>
          </cell>
          <cell r="G602">
            <v>0.15</v>
          </cell>
          <cell r="H602">
            <v>17.96</v>
          </cell>
          <cell r="I602">
            <v>2.694</v>
          </cell>
        </row>
        <row r="603">
          <cell r="B603">
            <v>0</v>
          </cell>
          <cell r="C603" t="str">
            <v>SINAPI</v>
          </cell>
          <cell r="D603">
            <v>88247</v>
          </cell>
          <cell r="E603" t="str">
            <v>AUXILIAR DE ELETRICISTA COM ENCARGOS COMPLEMENTARES</v>
          </cell>
          <cell r="F603" t="str">
            <v>H</v>
          </cell>
          <cell r="G603">
            <v>0.15</v>
          </cell>
          <cell r="H603">
            <v>14.59</v>
          </cell>
          <cell r="I603">
            <v>2.1884999999999999</v>
          </cell>
        </row>
        <row r="604">
          <cell r="B604">
            <v>0</v>
          </cell>
          <cell r="C604" t="str">
            <v>PROPRIA</v>
          </cell>
          <cell r="E604" t="str">
            <v>BUCHA LIGA ALUMINIO P/ ELETRODUTO ROSCAVEL 4"</v>
          </cell>
          <cell r="F604" t="str">
            <v>UN</v>
          </cell>
          <cell r="G604">
            <v>1</v>
          </cell>
          <cell r="H604">
            <v>2.88</v>
          </cell>
          <cell r="I604">
            <v>2.88</v>
          </cell>
        </row>
        <row r="606">
          <cell r="B606" t="str">
            <v>COMP 079</v>
          </cell>
          <cell r="E606" t="str">
            <v>CABEÇOTE PARA ENTRADA DE LINHA DE ALIMENTAÇÃO PARA ELETRODUTO DE 4" COM ACABAMENTO ANTI CORROSIVO</v>
          </cell>
          <cell r="F606" t="str">
            <v>UN</v>
          </cell>
          <cell r="I606">
            <v>40.504999999999995</v>
          </cell>
        </row>
        <row r="607">
          <cell r="B607">
            <v>0</v>
          </cell>
          <cell r="C607" t="str">
            <v>SINAPI</v>
          </cell>
          <cell r="D607">
            <v>88264</v>
          </cell>
          <cell r="E607" t="str">
            <v>ELETRICISTA COM ENCARGOS COMPLEMENTARES</v>
          </cell>
          <cell r="F607" t="str">
            <v>H</v>
          </cell>
          <cell r="G607">
            <v>0.3</v>
          </cell>
          <cell r="H607">
            <v>17.96</v>
          </cell>
          <cell r="I607">
            <v>5.3879999999999999</v>
          </cell>
        </row>
        <row r="608">
          <cell r="B608">
            <v>0</v>
          </cell>
          <cell r="C608" t="str">
            <v>SINAPI</v>
          </cell>
          <cell r="D608">
            <v>88247</v>
          </cell>
          <cell r="E608" t="str">
            <v>AUXILIAR DE ELETRICISTA COM ENCARGOS COMPLEMENTARES</v>
          </cell>
          <cell r="F608" t="str">
            <v>H</v>
          </cell>
          <cell r="G608">
            <v>0.3</v>
          </cell>
          <cell r="H608">
            <v>14.59</v>
          </cell>
          <cell r="I608">
            <v>4.3769999999999998</v>
          </cell>
        </row>
        <row r="609">
          <cell r="B609">
            <v>0</v>
          </cell>
          <cell r="C609" t="str">
            <v>PROPRIA</v>
          </cell>
          <cell r="E609" t="str">
            <v>CABEÇOTE PARA ENTRADA DE LINHA DE ALIMENTAÇÃO PARA ELETRODUTO DE 4" COM ACABAMENTO ANTI-CORROSIVO</v>
          </cell>
          <cell r="F609" t="str">
            <v>UN</v>
          </cell>
          <cell r="G609">
            <v>1</v>
          </cell>
          <cell r="H609">
            <v>30.74</v>
          </cell>
          <cell r="I609">
            <v>30.74</v>
          </cell>
        </row>
        <row r="611">
          <cell r="B611" t="str">
            <v>COMP 080</v>
          </cell>
          <cell r="E611" t="str">
            <v>CABO DE ALUMINIO PROTEGIDO 35MM²- 15KV- XLPE</v>
          </cell>
          <cell r="F611" t="str">
            <v>M</v>
          </cell>
          <cell r="I611">
            <v>12.3355</v>
          </cell>
        </row>
        <row r="612">
          <cell r="B612">
            <v>0</v>
          </cell>
          <cell r="C612" t="str">
            <v>SINAPI</v>
          </cell>
          <cell r="D612">
            <v>88264</v>
          </cell>
          <cell r="E612" t="str">
            <v>ELETRICISTA COM ENCARGOS COMPLEMENTARES</v>
          </cell>
          <cell r="F612" t="str">
            <v>H</v>
          </cell>
          <cell r="G612">
            <v>0.21</v>
          </cell>
          <cell r="H612">
            <v>17.96</v>
          </cell>
          <cell r="I612">
            <v>3.7715999999999998</v>
          </cell>
        </row>
        <row r="613">
          <cell r="B613">
            <v>0</v>
          </cell>
          <cell r="C613" t="str">
            <v>SINAPI</v>
          </cell>
          <cell r="D613">
            <v>88247</v>
          </cell>
          <cell r="E613" t="str">
            <v>AUXILIAR DE ELETRICISTA COM ENCARGOS COMPLEMENTARES</v>
          </cell>
          <cell r="F613" t="str">
            <v>H</v>
          </cell>
          <cell r="G613">
            <v>0.21</v>
          </cell>
          <cell r="H613">
            <v>14.59</v>
          </cell>
          <cell r="I613">
            <v>3.0638999999999998</v>
          </cell>
        </row>
        <row r="614">
          <cell r="B614">
            <v>0</v>
          </cell>
          <cell r="C614" t="str">
            <v>PROPRIA</v>
          </cell>
          <cell r="E614" t="str">
            <v>CABO DE ALUMÍNIO PROTEGIDO 35MM²- 15KV- XLPE</v>
          </cell>
          <cell r="F614" t="str">
            <v>M</v>
          </cell>
          <cell r="G614">
            <v>1</v>
          </cell>
          <cell r="H614">
            <v>5.5</v>
          </cell>
          <cell r="I614">
            <v>5.5</v>
          </cell>
        </row>
        <row r="616">
          <cell r="B616" t="str">
            <v>COMP 081</v>
          </cell>
          <cell r="E616" t="str">
            <v>CABO DE AÇO GALVANIZADO 6,4MM</v>
          </cell>
          <cell r="F616" t="str">
            <v>M</v>
          </cell>
          <cell r="I616">
            <v>5.7350000000000003</v>
          </cell>
        </row>
        <row r="617">
          <cell r="B617">
            <v>0</v>
          </cell>
          <cell r="C617" t="str">
            <v>SINAPI</v>
          </cell>
          <cell r="D617">
            <v>88264</v>
          </cell>
          <cell r="E617" t="str">
            <v>ELETRICISTA COM ENCARGOS COMPLEMENTARES</v>
          </cell>
          <cell r="F617" t="str">
            <v>H</v>
          </cell>
          <cell r="G617">
            <v>0.1</v>
          </cell>
          <cell r="H617">
            <v>17.96</v>
          </cell>
          <cell r="I617">
            <v>1.7960000000000003</v>
          </cell>
        </row>
        <row r="618">
          <cell r="B618">
            <v>0</v>
          </cell>
          <cell r="C618" t="str">
            <v>SINAPI</v>
          </cell>
          <cell r="D618">
            <v>88247</v>
          </cell>
          <cell r="E618" t="str">
            <v>AUXILIAR DE ELETRICISTA COM ENCARGOS COMPLEMENTARES</v>
          </cell>
          <cell r="F618" t="str">
            <v>H</v>
          </cell>
          <cell r="G618">
            <v>0.1</v>
          </cell>
          <cell r="H618">
            <v>14.59</v>
          </cell>
          <cell r="I618">
            <v>1.4590000000000001</v>
          </cell>
        </row>
        <row r="619">
          <cell r="B619">
            <v>0</v>
          </cell>
          <cell r="C619" t="str">
            <v>PROPRIA</v>
          </cell>
          <cell r="E619" t="str">
            <v>CABO DE AÇO GALVANIZADO 6,4MM</v>
          </cell>
          <cell r="F619" t="str">
            <v>M</v>
          </cell>
          <cell r="G619">
            <v>1</v>
          </cell>
          <cell r="H619">
            <v>2.48</v>
          </cell>
          <cell r="I619">
            <v>2.48</v>
          </cell>
        </row>
        <row r="621">
          <cell r="B621" t="str">
            <v>COMP 082</v>
          </cell>
          <cell r="E621" t="str">
            <v>CABO DE COBRE XLPE 15KV- 16MM²</v>
          </cell>
          <cell r="F621" t="str">
            <v>M</v>
          </cell>
          <cell r="I621">
            <v>19.048000000000002</v>
          </cell>
        </row>
        <row r="622">
          <cell r="B622">
            <v>0</v>
          </cell>
          <cell r="C622" t="str">
            <v>SINAPI</v>
          </cell>
          <cell r="D622">
            <v>88264</v>
          </cell>
          <cell r="E622" t="str">
            <v>ELETRICISTA COM ENCARGOS COMPLEMENTARES</v>
          </cell>
          <cell r="F622" t="str">
            <v>H</v>
          </cell>
          <cell r="G622">
            <v>0.16</v>
          </cell>
          <cell r="H622">
            <v>17.96</v>
          </cell>
          <cell r="I622">
            <v>2.8736000000000002</v>
          </cell>
        </row>
        <row r="623">
          <cell r="B623">
            <v>0</v>
          </cell>
          <cell r="C623" t="str">
            <v>SINAPI</v>
          </cell>
          <cell r="D623">
            <v>88247</v>
          </cell>
          <cell r="E623" t="str">
            <v>AUXILIAR DE ELETRICISTA COM ENCARGOS COMPLEMENTARES</v>
          </cell>
          <cell r="F623" t="str">
            <v>H</v>
          </cell>
          <cell r="G623">
            <v>0.16</v>
          </cell>
          <cell r="H623">
            <v>14.59</v>
          </cell>
          <cell r="I623">
            <v>2.3344</v>
          </cell>
        </row>
        <row r="624">
          <cell r="B624">
            <v>0</v>
          </cell>
          <cell r="C624" t="str">
            <v>PROPRIA</v>
          </cell>
          <cell r="E624" t="str">
            <v>CABO DE COBRE XLPE 15KV- 16MM²</v>
          </cell>
          <cell r="F624" t="str">
            <v>M</v>
          </cell>
          <cell r="G624">
            <v>1</v>
          </cell>
          <cell r="H624">
            <v>13.84</v>
          </cell>
          <cell r="I624">
            <v>13.84</v>
          </cell>
        </row>
        <row r="626">
          <cell r="B626" t="str">
            <v>COMP 083</v>
          </cell>
          <cell r="E626" t="str">
            <v>CAIXA DE ATERRAMENTO 50X50CM</v>
          </cell>
          <cell r="F626" t="str">
            <v>UN</v>
          </cell>
          <cell r="I626">
            <v>228.13525299999998</v>
          </cell>
        </row>
        <row r="627">
          <cell r="B627">
            <v>0</v>
          </cell>
          <cell r="C627" t="str">
            <v>SINAPI</v>
          </cell>
          <cell r="D627">
            <v>88316</v>
          </cell>
          <cell r="E627" t="str">
            <v>SERVENTE COM ENCARGOS COMPLEMENTARES</v>
          </cell>
          <cell r="F627" t="str">
            <v>H</v>
          </cell>
          <cell r="G627">
            <v>6.04</v>
          </cell>
          <cell r="H627">
            <v>14.05</v>
          </cell>
          <cell r="I627">
            <v>84.862000000000009</v>
          </cell>
        </row>
        <row r="628">
          <cell r="B628">
            <v>0</v>
          </cell>
          <cell r="C628" t="str">
            <v>SINAPI</v>
          </cell>
          <cell r="D628">
            <v>88309</v>
          </cell>
          <cell r="E628" t="str">
            <v>PEDREIRO COM ENCARGOS COMPLEMENTARES</v>
          </cell>
          <cell r="F628" t="str">
            <v>H</v>
          </cell>
          <cell r="G628">
            <v>3.8</v>
          </cell>
          <cell r="H628">
            <v>17.34</v>
          </cell>
          <cell r="I628">
            <v>65.891999999999996</v>
          </cell>
        </row>
        <row r="629">
          <cell r="B629">
            <v>0</v>
          </cell>
          <cell r="C629" t="str">
            <v>SINAPI</v>
          </cell>
          <cell r="D629">
            <v>1379</v>
          </cell>
          <cell r="E629" t="str">
            <v>CIMENTO PORTLAND COMPOSTO CP II-32</v>
          </cell>
          <cell r="F629" t="str">
            <v xml:space="preserve">KG    </v>
          </cell>
          <cell r="G629">
            <v>25</v>
          </cell>
          <cell r="H629">
            <v>0.48</v>
          </cell>
          <cell r="I629">
            <v>12</v>
          </cell>
        </row>
        <row r="630">
          <cell r="B630">
            <v>0</v>
          </cell>
          <cell r="C630" t="str">
            <v>SINAPI</v>
          </cell>
          <cell r="D630">
            <v>370</v>
          </cell>
          <cell r="E630" t="str">
            <v>AREIA MEDIA - POSTO JAZIDA/FORNECEDOR (RETIRADO NA JAZIDA, SEM TRANSPORTE)</v>
          </cell>
          <cell r="F630" t="str">
            <v xml:space="preserve">M3    </v>
          </cell>
          <cell r="G630">
            <v>0.108</v>
          </cell>
          <cell r="H630">
            <v>60</v>
          </cell>
          <cell r="I630">
            <v>6.4799999999999995</v>
          </cell>
        </row>
        <row r="631">
          <cell r="B631">
            <v>0</v>
          </cell>
          <cell r="C631" t="str">
            <v>SINAPI</v>
          </cell>
          <cell r="D631">
            <v>1106</v>
          </cell>
          <cell r="E631" t="str">
            <v>CAL HIDRATADA CH-I PARA ARGAMASSAS</v>
          </cell>
          <cell r="F631" t="str">
            <v xml:space="preserve">KG    </v>
          </cell>
          <cell r="G631">
            <v>8.25</v>
          </cell>
          <cell r="H631">
            <v>0.56000000000000005</v>
          </cell>
          <cell r="I631">
            <v>4.62</v>
          </cell>
        </row>
        <row r="632">
          <cell r="B632">
            <v>0</v>
          </cell>
          <cell r="C632" t="str">
            <v>SINAPI</v>
          </cell>
          <cell r="D632">
            <v>7258</v>
          </cell>
          <cell r="E632" t="str">
            <v>TIJOLO CERAMICO MACICO *5 X 10 X 20* CM</v>
          </cell>
          <cell r="F632" t="str">
            <v xml:space="preserve">UN    </v>
          </cell>
          <cell r="G632">
            <v>138</v>
          </cell>
          <cell r="H632">
            <v>0.34</v>
          </cell>
          <cell r="I632">
            <v>46.92</v>
          </cell>
        </row>
        <row r="633">
          <cell r="B633">
            <v>0</v>
          </cell>
          <cell r="C633" t="str">
            <v>PROPRIA</v>
          </cell>
          <cell r="E633" t="str">
            <v xml:space="preserve">ACO CA-60 VERGALHÃO </v>
          </cell>
          <cell r="F633" t="str">
            <v>KG</v>
          </cell>
          <cell r="G633">
            <v>0.875</v>
          </cell>
          <cell r="H633">
            <v>4.4800000000000004</v>
          </cell>
          <cell r="I633">
            <v>3.9200000000000004</v>
          </cell>
        </row>
        <row r="634">
          <cell r="B634">
            <v>0</v>
          </cell>
          <cell r="C634" t="str">
            <v>PROPRIA</v>
          </cell>
          <cell r="E634" t="str">
            <v>CHAPA DE MADEIRA COMPENSADA RESINADA E=17MM</v>
          </cell>
          <cell r="F634" t="str">
            <v>M2</v>
          </cell>
          <cell r="G634">
            <v>0.1</v>
          </cell>
          <cell r="H634">
            <v>25.72</v>
          </cell>
          <cell r="I634">
            <v>2.5720000000000001</v>
          </cell>
        </row>
        <row r="635">
          <cell r="B635">
            <v>0</v>
          </cell>
          <cell r="C635" t="str">
            <v>SINAPI</v>
          </cell>
          <cell r="D635">
            <v>4718</v>
          </cell>
          <cell r="E635" t="str">
            <v>PEDRA BRITADA N. 2 (19 A 38 MM) POSTO PEDREIRA/FORNECEDOR, SEM FRETE</v>
          </cell>
          <cell r="F635" t="str">
            <v xml:space="preserve">M3    </v>
          </cell>
          <cell r="G635">
            <v>1.7489999999999999E-2</v>
          </cell>
          <cell r="H635">
            <v>49.7</v>
          </cell>
          <cell r="I635">
            <v>0.86925299999999994</v>
          </cell>
        </row>
        <row r="637">
          <cell r="B637" t="str">
            <v>COMP 084</v>
          </cell>
          <cell r="E637" t="str">
            <v>CAPA PROTETORA PARA CONECTOR CUNHA</v>
          </cell>
          <cell r="F637" t="str">
            <v>UN</v>
          </cell>
          <cell r="I637">
            <v>35.005000000000003</v>
          </cell>
        </row>
        <row r="638">
          <cell r="B638">
            <v>0</v>
          </cell>
          <cell r="C638" t="str">
            <v>SINAPI</v>
          </cell>
          <cell r="D638">
            <v>88264</v>
          </cell>
          <cell r="E638" t="str">
            <v>ELETRICISTA COM ENCARGOS COMPLEMENTARES</v>
          </cell>
          <cell r="F638" t="str">
            <v>H</v>
          </cell>
          <cell r="G638">
            <v>0.1</v>
          </cell>
          <cell r="H638">
            <v>17.96</v>
          </cell>
          <cell r="I638">
            <v>1.7960000000000003</v>
          </cell>
        </row>
        <row r="639">
          <cell r="B639">
            <v>0</v>
          </cell>
          <cell r="C639" t="str">
            <v>SINAPI</v>
          </cell>
          <cell r="D639">
            <v>88247</v>
          </cell>
          <cell r="E639" t="str">
            <v>AUXILIAR DE ELETRICISTA COM ENCARGOS COMPLEMENTARES</v>
          </cell>
          <cell r="F639" t="str">
            <v>H</v>
          </cell>
          <cell r="G639">
            <v>0.1</v>
          </cell>
          <cell r="H639">
            <v>14.59</v>
          </cell>
          <cell r="I639">
            <v>1.4590000000000001</v>
          </cell>
        </row>
        <row r="640">
          <cell r="B640">
            <v>0</v>
          </cell>
          <cell r="C640" t="str">
            <v>PROPRIA</v>
          </cell>
          <cell r="E640" t="str">
            <v>CAPA PROTETORA PARA CONECTOR CUNHA</v>
          </cell>
          <cell r="F640" t="str">
            <v>UN</v>
          </cell>
          <cell r="G640">
            <v>1</v>
          </cell>
          <cell r="H640">
            <v>31.75</v>
          </cell>
          <cell r="I640">
            <v>31.75</v>
          </cell>
        </row>
        <row r="642">
          <cell r="B642" t="str">
            <v>COMP 085</v>
          </cell>
          <cell r="E642" t="str">
            <v>CHAVE FUSIVEL TIPO C- 15KV- 10KA</v>
          </cell>
          <cell r="F642" t="str">
            <v>UN</v>
          </cell>
          <cell r="I642">
            <v>308.02</v>
          </cell>
        </row>
        <row r="643">
          <cell r="B643">
            <v>0</v>
          </cell>
          <cell r="C643" t="str">
            <v>SINAPI</v>
          </cell>
          <cell r="D643">
            <v>88264</v>
          </cell>
          <cell r="E643" t="str">
            <v>ELETRICISTA COM ENCARGOS COMPLEMENTARES</v>
          </cell>
          <cell r="F643" t="str">
            <v>H</v>
          </cell>
          <cell r="G643">
            <v>2</v>
          </cell>
          <cell r="H643">
            <v>17.96</v>
          </cell>
          <cell r="I643">
            <v>35.92</v>
          </cell>
        </row>
        <row r="644">
          <cell r="B644">
            <v>0</v>
          </cell>
          <cell r="C644" t="str">
            <v>SINAPI</v>
          </cell>
          <cell r="D644">
            <v>88247</v>
          </cell>
          <cell r="E644" t="str">
            <v>AUXILIAR DE ELETRICISTA COM ENCARGOS COMPLEMENTARES</v>
          </cell>
          <cell r="F644" t="str">
            <v>H</v>
          </cell>
          <cell r="G644">
            <v>2</v>
          </cell>
          <cell r="H644">
            <v>14.59</v>
          </cell>
          <cell r="I644">
            <v>29.18</v>
          </cell>
        </row>
        <row r="645">
          <cell r="B645">
            <v>0</v>
          </cell>
          <cell r="C645" t="str">
            <v>PROPRIA</v>
          </cell>
          <cell r="E645" t="str">
            <v>CHAVE FUSIVEL TIPO C- 15KV- 10KA</v>
          </cell>
          <cell r="F645" t="str">
            <v>UN</v>
          </cell>
          <cell r="G645">
            <v>1</v>
          </cell>
          <cell r="H645">
            <v>242.92</v>
          </cell>
          <cell r="I645">
            <v>242.92</v>
          </cell>
        </row>
        <row r="647">
          <cell r="B647" t="str">
            <v>COMP 086</v>
          </cell>
          <cell r="E647" t="str">
            <v>CONECTOR DERIVAÇÃO PARA LINHA VIVA</v>
          </cell>
          <cell r="F647" t="str">
            <v>UN</v>
          </cell>
          <cell r="I647">
            <v>12.4375</v>
          </cell>
        </row>
        <row r="648">
          <cell r="B648">
            <v>0</v>
          </cell>
          <cell r="C648" t="str">
            <v>SINAPI</v>
          </cell>
          <cell r="D648">
            <v>88264</v>
          </cell>
          <cell r="E648" t="str">
            <v>ELETRICISTA COM ENCARGOS COMPLEMENTARES</v>
          </cell>
          <cell r="F648" t="str">
            <v>H</v>
          </cell>
          <cell r="G648">
            <v>0.05</v>
          </cell>
          <cell r="H648">
            <v>17.96</v>
          </cell>
          <cell r="I648">
            <v>0.89800000000000013</v>
          </cell>
        </row>
        <row r="649">
          <cell r="B649">
            <v>0</v>
          </cell>
          <cell r="C649" t="str">
            <v>SINAPI</v>
          </cell>
          <cell r="D649">
            <v>88247</v>
          </cell>
          <cell r="E649" t="str">
            <v>AUXILIAR DE ELETRICISTA COM ENCARGOS COMPLEMENTARES</v>
          </cell>
          <cell r="F649" t="str">
            <v>H</v>
          </cell>
          <cell r="G649">
            <v>0.05</v>
          </cell>
          <cell r="H649">
            <v>14.59</v>
          </cell>
          <cell r="I649">
            <v>0.72950000000000004</v>
          </cell>
        </row>
        <row r="650">
          <cell r="B650">
            <v>0</v>
          </cell>
          <cell r="C650" t="str">
            <v>PROPRIA</v>
          </cell>
          <cell r="E650" t="str">
            <v>CONECTOR DERIVAÇÃO PARA LINHA VIVA</v>
          </cell>
          <cell r="F650" t="str">
            <v>UN</v>
          </cell>
          <cell r="G650">
            <v>1</v>
          </cell>
          <cell r="H650">
            <v>10.81</v>
          </cell>
          <cell r="I650">
            <v>10.81</v>
          </cell>
        </row>
        <row r="652">
          <cell r="B652" t="str">
            <v>COMP 087</v>
          </cell>
          <cell r="E652" t="str">
            <v>CONECTOR DERIVAÇÃO TIPO CUNHA</v>
          </cell>
          <cell r="F652" t="str">
            <v>UN</v>
          </cell>
          <cell r="I652">
            <v>5.8275000000000006</v>
          </cell>
        </row>
        <row r="653">
          <cell r="B653">
            <v>0</v>
          </cell>
          <cell r="C653" t="str">
            <v>SINAPI</v>
          </cell>
          <cell r="D653">
            <v>88264</v>
          </cell>
          <cell r="E653" t="str">
            <v>ELETRICISTA COM ENCARGOS COMPLEMENTARES</v>
          </cell>
          <cell r="F653" t="str">
            <v>H</v>
          </cell>
          <cell r="G653">
            <v>0.05</v>
          </cell>
          <cell r="H653">
            <v>17.96</v>
          </cell>
          <cell r="I653">
            <v>0.89800000000000013</v>
          </cell>
        </row>
        <row r="654">
          <cell r="B654">
            <v>0</v>
          </cell>
          <cell r="C654" t="str">
            <v>SINAPI</v>
          </cell>
          <cell r="D654">
            <v>88247</v>
          </cell>
          <cell r="E654" t="str">
            <v>AUXILIAR DE ELETRICISTA COM ENCARGOS COMPLEMENTARES</v>
          </cell>
          <cell r="F654" t="str">
            <v>H</v>
          </cell>
          <cell r="G654">
            <v>0.05</v>
          </cell>
          <cell r="H654">
            <v>14.59</v>
          </cell>
          <cell r="I654">
            <v>0.72950000000000004</v>
          </cell>
        </row>
        <row r="655">
          <cell r="B655">
            <v>0</v>
          </cell>
          <cell r="C655" t="str">
            <v>PROPRIA</v>
          </cell>
          <cell r="E655" t="str">
            <v>CONECTOR DERIVAÇÃO TIPO CUNHA</v>
          </cell>
          <cell r="F655" t="str">
            <v>UN</v>
          </cell>
          <cell r="G655">
            <v>1</v>
          </cell>
          <cell r="H655">
            <v>4.2</v>
          </cell>
          <cell r="I655">
            <v>4.2</v>
          </cell>
        </row>
        <row r="657">
          <cell r="B657" t="str">
            <v>COMP 088</v>
          </cell>
          <cell r="E657" t="str">
            <v>CRUZETA DE CONCRETO 250 DAN RETANGULAR</v>
          </cell>
          <cell r="F657" t="str">
            <v>UN</v>
          </cell>
          <cell r="I657">
            <v>118.94499999999999</v>
          </cell>
        </row>
        <row r="658">
          <cell r="B658">
            <v>0</v>
          </cell>
          <cell r="C658" t="str">
            <v>SINAPI</v>
          </cell>
          <cell r="D658">
            <v>88264</v>
          </cell>
          <cell r="E658" t="str">
            <v>ELETRICISTA COM ENCARGOS COMPLEMENTARES</v>
          </cell>
          <cell r="F658" t="str">
            <v>H</v>
          </cell>
          <cell r="G658">
            <v>0.5</v>
          </cell>
          <cell r="H658">
            <v>17.96</v>
          </cell>
          <cell r="I658">
            <v>8.98</v>
          </cell>
        </row>
        <row r="659">
          <cell r="B659">
            <v>0</v>
          </cell>
          <cell r="C659" t="str">
            <v>SINAPI</v>
          </cell>
          <cell r="D659">
            <v>88247</v>
          </cell>
          <cell r="E659" t="str">
            <v>AUXILIAR DE ELETRICISTA COM ENCARGOS COMPLEMENTARES</v>
          </cell>
          <cell r="F659" t="str">
            <v>H</v>
          </cell>
          <cell r="G659">
            <v>0.5</v>
          </cell>
          <cell r="H659">
            <v>14.59</v>
          </cell>
          <cell r="I659">
            <v>7.2949999999999999</v>
          </cell>
        </row>
        <row r="660">
          <cell r="B660">
            <v>0</v>
          </cell>
          <cell r="C660" t="str">
            <v>PROPRIA</v>
          </cell>
          <cell r="E660" t="str">
            <v>CRUZETA DE CONCRETO 250 DAN RETANGULAR</v>
          </cell>
          <cell r="F660" t="str">
            <v>UN</v>
          </cell>
          <cell r="G660">
            <v>1</v>
          </cell>
          <cell r="H660">
            <v>102.67</v>
          </cell>
          <cell r="I660">
            <v>102.67</v>
          </cell>
        </row>
        <row r="662">
          <cell r="B662" t="str">
            <v>COMP 089</v>
          </cell>
          <cell r="E662" t="str">
            <v>CURVA DE PVC ROSCAVEL 4"</v>
          </cell>
          <cell r="F662" t="str">
            <v>UN</v>
          </cell>
          <cell r="I662">
            <v>44.33</v>
          </cell>
        </row>
        <row r="663">
          <cell r="B663">
            <v>0</v>
          </cell>
          <cell r="C663" t="str">
            <v>SINAPI</v>
          </cell>
          <cell r="D663">
            <v>88264</v>
          </cell>
          <cell r="E663" t="str">
            <v>ELETRICISTA COM ENCARGOS COMPLEMENTARES</v>
          </cell>
          <cell r="F663" t="str">
            <v>H</v>
          </cell>
          <cell r="G663">
            <v>0.4</v>
          </cell>
          <cell r="H663">
            <v>17.96</v>
          </cell>
          <cell r="I663">
            <v>7.1840000000000011</v>
          </cell>
        </row>
        <row r="664">
          <cell r="B664">
            <v>0</v>
          </cell>
          <cell r="C664" t="str">
            <v>SINAPI</v>
          </cell>
          <cell r="D664">
            <v>88247</v>
          </cell>
          <cell r="E664" t="str">
            <v>AUXILIAR DE ELETRICISTA COM ENCARGOS COMPLEMENTARES</v>
          </cell>
          <cell r="F664" t="str">
            <v>H</v>
          </cell>
          <cell r="G664">
            <v>0.4</v>
          </cell>
          <cell r="H664">
            <v>14.59</v>
          </cell>
          <cell r="I664">
            <v>5.8360000000000003</v>
          </cell>
        </row>
        <row r="665">
          <cell r="B665">
            <v>0</v>
          </cell>
          <cell r="C665" t="str">
            <v>SINAPI</v>
          </cell>
          <cell r="D665">
            <v>1878</v>
          </cell>
          <cell r="E665" t="str">
            <v>CURVA 90 GRAUS, LONGA, DE PVC RIGIDO ROSCAVEL, DE 4", PARA ELETRODUTO</v>
          </cell>
          <cell r="F665" t="str">
            <v xml:space="preserve">UN    </v>
          </cell>
          <cell r="G665">
            <v>1</v>
          </cell>
          <cell r="H665">
            <v>31.31</v>
          </cell>
          <cell r="I665">
            <v>31.31</v>
          </cell>
        </row>
        <row r="667">
          <cell r="B667" t="str">
            <v>COMP 090</v>
          </cell>
          <cell r="E667" t="str">
            <v>ELETRODUTO AÇO CARBONO C/ COSTURA A GALV. A FOGO 4"</v>
          </cell>
          <cell r="F667" t="str">
            <v>M</v>
          </cell>
          <cell r="I667">
            <v>91.17</v>
          </cell>
        </row>
        <row r="668">
          <cell r="B668">
            <v>0</v>
          </cell>
          <cell r="C668" t="str">
            <v>SINAPI</v>
          </cell>
          <cell r="D668">
            <v>88264</v>
          </cell>
          <cell r="E668" t="str">
            <v>ELETRICISTA COM ENCARGOS COMPLEMENTARES</v>
          </cell>
          <cell r="F668" t="str">
            <v>H</v>
          </cell>
          <cell r="G668">
            <v>0.8</v>
          </cell>
          <cell r="H668">
            <v>17.96</v>
          </cell>
          <cell r="I668">
            <v>14.368000000000002</v>
          </cell>
        </row>
        <row r="669">
          <cell r="B669">
            <v>0</v>
          </cell>
          <cell r="C669" t="str">
            <v>SINAPI</v>
          </cell>
          <cell r="D669">
            <v>88247</v>
          </cell>
          <cell r="E669" t="str">
            <v>AUXILIAR DE ELETRICISTA COM ENCARGOS COMPLEMENTARES</v>
          </cell>
          <cell r="F669" t="str">
            <v>H</v>
          </cell>
          <cell r="G669">
            <v>0.8</v>
          </cell>
          <cell r="H669">
            <v>14.59</v>
          </cell>
          <cell r="I669">
            <v>11.672000000000001</v>
          </cell>
        </row>
        <row r="670">
          <cell r="B670">
            <v>0</v>
          </cell>
          <cell r="C670" t="str">
            <v>PROPRIA</v>
          </cell>
          <cell r="E670" t="str">
            <v>ELETRODUTO DE AÇO CARBONO COM COSTURA GALVANIZADO ELETROLITICO 4''</v>
          </cell>
          <cell r="F670" t="str">
            <v>M</v>
          </cell>
          <cell r="G670">
            <v>1</v>
          </cell>
          <cell r="H670">
            <v>65.13</v>
          </cell>
          <cell r="I670">
            <v>65.13</v>
          </cell>
        </row>
        <row r="672">
          <cell r="B672" t="str">
            <v>COMP 091</v>
          </cell>
          <cell r="E672" t="str">
            <v>ELO FUSIVEL 6K</v>
          </cell>
          <cell r="F672" t="str">
            <v>UN</v>
          </cell>
          <cell r="I672">
            <v>7.7180999999999997</v>
          </cell>
        </row>
        <row r="673">
          <cell r="B673">
            <v>0</v>
          </cell>
          <cell r="C673" t="str">
            <v>SINAPI</v>
          </cell>
          <cell r="D673">
            <v>88264</v>
          </cell>
          <cell r="E673" t="str">
            <v>ELETRICISTA COM ENCARGOS COMPLEMENTARES</v>
          </cell>
          <cell r="F673" t="str">
            <v>H</v>
          </cell>
          <cell r="G673">
            <v>0.15</v>
          </cell>
          <cell r="H673">
            <v>17.96</v>
          </cell>
          <cell r="I673">
            <v>2.694</v>
          </cell>
        </row>
        <row r="674">
          <cell r="B674">
            <v>0</v>
          </cell>
          <cell r="C674" t="str">
            <v>SINAPI</v>
          </cell>
          <cell r="D674">
            <v>88247</v>
          </cell>
          <cell r="E674" t="str">
            <v>AUXILIAR DE ELETRICISTA COM ENCARGOS COMPLEMENTARES</v>
          </cell>
          <cell r="F674" t="str">
            <v>H</v>
          </cell>
          <cell r="G674">
            <v>0.15</v>
          </cell>
          <cell r="H674">
            <v>14.59</v>
          </cell>
          <cell r="I674">
            <v>2.1884999999999999</v>
          </cell>
        </row>
        <row r="675">
          <cell r="B675">
            <v>0</v>
          </cell>
          <cell r="C675" t="str">
            <v>PROPRIA</v>
          </cell>
          <cell r="E675" t="str">
            <v>ELO FUSIVEL 6K</v>
          </cell>
          <cell r="F675" t="str">
            <v>UN</v>
          </cell>
          <cell r="G675">
            <v>1.02</v>
          </cell>
          <cell r="H675">
            <v>2.78</v>
          </cell>
          <cell r="I675">
            <v>2.8355999999999999</v>
          </cell>
        </row>
        <row r="677">
          <cell r="B677" t="str">
            <v>COMP 092</v>
          </cell>
          <cell r="E677" t="str">
            <v>ESPAÇADOR LOSANGULAR PARA CABO DE ALUMÍNIO - 15KV</v>
          </cell>
          <cell r="F677" t="str">
            <v>UN</v>
          </cell>
          <cell r="I677">
            <v>24.197499999999998</v>
          </cell>
        </row>
        <row r="678">
          <cell r="B678">
            <v>0</v>
          </cell>
          <cell r="C678" t="str">
            <v>SINAPI</v>
          </cell>
          <cell r="D678">
            <v>88264</v>
          </cell>
          <cell r="E678" t="str">
            <v>ELETRICISTA COM ENCARGOS COMPLEMENTARES</v>
          </cell>
          <cell r="F678" t="str">
            <v>H</v>
          </cell>
          <cell r="G678">
            <v>0.25</v>
          </cell>
          <cell r="H678">
            <v>17.96</v>
          </cell>
          <cell r="I678">
            <v>4.49</v>
          </cell>
        </row>
        <row r="679">
          <cell r="B679">
            <v>0</v>
          </cell>
          <cell r="C679" t="str">
            <v>SINAPI</v>
          </cell>
          <cell r="D679">
            <v>88247</v>
          </cell>
          <cell r="E679" t="str">
            <v>AUXILIAR DE ELETRICISTA COM ENCARGOS COMPLEMENTARES</v>
          </cell>
          <cell r="F679" t="str">
            <v>H</v>
          </cell>
          <cell r="G679">
            <v>0.25</v>
          </cell>
          <cell r="H679">
            <v>14.59</v>
          </cell>
          <cell r="I679">
            <v>3.6475</v>
          </cell>
        </row>
        <row r="680">
          <cell r="B680">
            <v>0</v>
          </cell>
          <cell r="C680" t="str">
            <v>PROPRIA</v>
          </cell>
          <cell r="E680" t="str">
            <v>ESPAÇADOR LOSANGULAR PARA CABO DE ALUMÍNIO- 15KV</v>
          </cell>
          <cell r="F680" t="str">
            <v>UN</v>
          </cell>
          <cell r="G680">
            <v>1</v>
          </cell>
          <cell r="H680">
            <v>16.059999999999999</v>
          </cell>
          <cell r="I680">
            <v>16.059999999999999</v>
          </cell>
        </row>
        <row r="682">
          <cell r="B682" t="str">
            <v>COMP 093</v>
          </cell>
          <cell r="E682" t="str">
            <v>FITA ISOLANTE ADESIVA ANTI CHAMA USO ATE 750V EM ROLO DE 19MMX20M (AZUL)</v>
          </cell>
          <cell r="F682" t="str">
            <v>UN</v>
          </cell>
          <cell r="I682">
            <v>44.73</v>
          </cell>
        </row>
        <row r="683">
          <cell r="B683">
            <v>0</v>
          </cell>
          <cell r="C683" t="str">
            <v>SINAPI</v>
          </cell>
          <cell r="D683">
            <v>88264</v>
          </cell>
          <cell r="E683" t="str">
            <v>ELETRICISTA COM ENCARGOS COMPLEMENTARES</v>
          </cell>
          <cell r="F683" t="str">
            <v>H</v>
          </cell>
          <cell r="G683">
            <v>1</v>
          </cell>
          <cell r="H683">
            <v>17.96</v>
          </cell>
          <cell r="I683">
            <v>17.96</v>
          </cell>
        </row>
        <row r="684">
          <cell r="B684">
            <v>0</v>
          </cell>
          <cell r="C684" t="str">
            <v>SINAPI</v>
          </cell>
          <cell r="D684">
            <v>88247</v>
          </cell>
          <cell r="E684" t="str">
            <v>AUXILIAR DE ELETRICISTA COM ENCARGOS COMPLEMENTARES</v>
          </cell>
          <cell r="F684" t="str">
            <v>H</v>
          </cell>
          <cell r="G684">
            <v>1</v>
          </cell>
          <cell r="H684">
            <v>14.59</v>
          </cell>
          <cell r="I684">
            <v>14.59</v>
          </cell>
        </row>
        <row r="685">
          <cell r="B685">
            <v>0</v>
          </cell>
          <cell r="C685" t="str">
            <v>PROPRIA</v>
          </cell>
          <cell r="E685" t="str">
            <v>FITA ISOLANTE ADESIVA ANTI-CHAMAS USO ATÉ 750V, EM ROLO DE 19MMX20M. (AZUL)</v>
          </cell>
          <cell r="F685" t="str">
            <v>M</v>
          </cell>
          <cell r="G685">
            <v>1</v>
          </cell>
          <cell r="H685">
            <v>12.18</v>
          </cell>
          <cell r="I685">
            <v>12.18</v>
          </cell>
        </row>
        <row r="687">
          <cell r="B687" t="str">
            <v>COMP 094</v>
          </cell>
          <cell r="E687" t="str">
            <v>FITA ISOLANTE ADESIVA ANTI CHAMA USO ATE 750V EM ROLO DE 19MMX20M (VERDE)</v>
          </cell>
          <cell r="F687" t="str">
            <v>UN</v>
          </cell>
          <cell r="I687">
            <v>44.73</v>
          </cell>
        </row>
        <row r="688">
          <cell r="B688">
            <v>0</v>
          </cell>
          <cell r="C688" t="str">
            <v>SINAPI</v>
          </cell>
          <cell r="D688">
            <v>88264</v>
          </cell>
          <cell r="E688" t="str">
            <v>ELETRICISTA COM ENCARGOS COMPLEMENTARES</v>
          </cell>
          <cell r="F688" t="str">
            <v>H</v>
          </cell>
          <cell r="G688">
            <v>1</v>
          </cell>
          <cell r="H688">
            <v>17.96</v>
          </cell>
          <cell r="I688">
            <v>17.96</v>
          </cell>
        </row>
        <row r="689">
          <cell r="B689">
            <v>0</v>
          </cell>
          <cell r="C689" t="str">
            <v>SINAPI</v>
          </cell>
          <cell r="D689">
            <v>88247</v>
          </cell>
          <cell r="E689" t="str">
            <v>AUXILIAR DE ELETRICISTA COM ENCARGOS COMPLEMENTARES</v>
          </cell>
          <cell r="F689" t="str">
            <v>H</v>
          </cell>
          <cell r="G689">
            <v>1</v>
          </cell>
          <cell r="H689">
            <v>14.59</v>
          </cell>
          <cell r="I689">
            <v>14.59</v>
          </cell>
        </row>
        <row r="690">
          <cell r="B690">
            <v>0</v>
          </cell>
          <cell r="C690" t="str">
            <v>PROPRIA</v>
          </cell>
          <cell r="E690" t="str">
            <v>FITA ISOLANTE ADESIVA ANTI-CHAMAS USO ATÉ 750V, EM ROLO DE 19MMX20M. (VERDE)</v>
          </cell>
          <cell r="F690" t="str">
            <v>M</v>
          </cell>
          <cell r="G690">
            <v>1</v>
          </cell>
          <cell r="H690">
            <v>12.18</v>
          </cell>
          <cell r="I690">
            <v>12.18</v>
          </cell>
        </row>
        <row r="692">
          <cell r="B692" t="str">
            <v>COMP 095</v>
          </cell>
          <cell r="E692" t="str">
            <v>FITA ISOLANTE ADESIVA ANTI CHAMA USO ATE 750V EM ROLO DE 19MMX20M (VERMELHA)</v>
          </cell>
          <cell r="F692" t="str">
            <v>UN</v>
          </cell>
          <cell r="I692">
            <v>44.73</v>
          </cell>
        </row>
        <row r="693">
          <cell r="B693">
            <v>0</v>
          </cell>
          <cell r="C693" t="str">
            <v>SINAPI</v>
          </cell>
          <cell r="D693">
            <v>88264</v>
          </cell>
          <cell r="E693" t="str">
            <v>ELETRICISTA COM ENCARGOS COMPLEMENTARES</v>
          </cell>
          <cell r="F693" t="str">
            <v>H</v>
          </cell>
          <cell r="G693">
            <v>1</v>
          </cell>
          <cell r="H693">
            <v>17.96</v>
          </cell>
          <cell r="I693">
            <v>17.96</v>
          </cell>
        </row>
        <row r="694">
          <cell r="B694">
            <v>0</v>
          </cell>
          <cell r="C694" t="str">
            <v>SINAPI</v>
          </cell>
          <cell r="D694">
            <v>88247</v>
          </cell>
          <cell r="E694" t="str">
            <v>AUXILIAR DE ELETRICISTA COM ENCARGOS COMPLEMENTARES</v>
          </cell>
          <cell r="F694" t="str">
            <v>H</v>
          </cell>
          <cell r="G694">
            <v>1</v>
          </cell>
          <cell r="H694">
            <v>14.59</v>
          </cell>
          <cell r="I694">
            <v>14.59</v>
          </cell>
        </row>
        <row r="695">
          <cell r="B695">
            <v>0</v>
          </cell>
          <cell r="C695" t="str">
            <v>PROPRIA</v>
          </cell>
          <cell r="E695" t="str">
            <v>FITA ISOLANTE ADESIVA ANTI-CHAMAS USO ATÉ 750V, EM ROLO DE 19MMX20M. (VERMELHO)</v>
          </cell>
          <cell r="F695" t="str">
            <v>M</v>
          </cell>
          <cell r="G695">
            <v>1</v>
          </cell>
          <cell r="H695">
            <v>12.18</v>
          </cell>
          <cell r="I695">
            <v>12.18</v>
          </cell>
        </row>
        <row r="697">
          <cell r="B697" t="str">
            <v>COMP 096</v>
          </cell>
          <cell r="E697" t="str">
            <v>FIXADOR DE PERFIL U</v>
          </cell>
          <cell r="F697" t="str">
            <v>UN</v>
          </cell>
          <cell r="I697">
            <v>39.924999999999997</v>
          </cell>
        </row>
        <row r="698">
          <cell r="B698">
            <v>0</v>
          </cell>
          <cell r="C698" t="str">
            <v>SINAPI</v>
          </cell>
          <cell r="D698">
            <v>88264</v>
          </cell>
          <cell r="E698" t="str">
            <v>ELETRICISTA COM ENCARGOS COMPLEMENTARES</v>
          </cell>
          <cell r="F698" t="str">
            <v>H</v>
          </cell>
          <cell r="G698">
            <v>0.3</v>
          </cell>
          <cell r="H698">
            <v>17.96</v>
          </cell>
          <cell r="I698">
            <v>5.3879999999999999</v>
          </cell>
        </row>
        <row r="699">
          <cell r="B699">
            <v>0</v>
          </cell>
          <cell r="C699" t="str">
            <v>SINAPI</v>
          </cell>
          <cell r="D699">
            <v>88247</v>
          </cell>
          <cell r="E699" t="str">
            <v>AUXILIAR DE ELETRICISTA COM ENCARGOS COMPLEMENTARES</v>
          </cell>
          <cell r="F699" t="str">
            <v>H</v>
          </cell>
          <cell r="G699">
            <v>0.3</v>
          </cell>
          <cell r="H699">
            <v>14.59</v>
          </cell>
          <cell r="I699">
            <v>4.3769999999999998</v>
          </cell>
        </row>
        <row r="700">
          <cell r="B700">
            <v>0</v>
          </cell>
          <cell r="C700" t="str">
            <v>PROPRIA</v>
          </cell>
          <cell r="E700" t="str">
            <v>FIXADOR DE PERFIL U</v>
          </cell>
          <cell r="F700" t="str">
            <v>UN</v>
          </cell>
          <cell r="G700">
            <v>1</v>
          </cell>
          <cell r="H700">
            <v>30.16</v>
          </cell>
          <cell r="I700">
            <v>30.16</v>
          </cell>
        </row>
        <row r="702">
          <cell r="B702" t="str">
            <v>COMP 097</v>
          </cell>
          <cell r="E702" t="str">
            <v>GANCHO OLHAL</v>
          </cell>
          <cell r="F702" t="str">
            <v>UN</v>
          </cell>
          <cell r="I702">
            <v>11.987499999999999</v>
          </cell>
        </row>
        <row r="703">
          <cell r="B703">
            <v>0</v>
          </cell>
          <cell r="C703" t="str">
            <v>SINAPI</v>
          </cell>
          <cell r="D703">
            <v>88264</v>
          </cell>
          <cell r="E703" t="str">
            <v>ELETRICISTA COM ENCARGOS COMPLEMENTARES</v>
          </cell>
          <cell r="F703" t="str">
            <v>H</v>
          </cell>
          <cell r="G703">
            <v>0.05</v>
          </cell>
          <cell r="H703">
            <v>17.96</v>
          </cell>
          <cell r="I703">
            <v>0.89800000000000013</v>
          </cell>
        </row>
        <row r="704">
          <cell r="B704">
            <v>0</v>
          </cell>
          <cell r="C704" t="str">
            <v>SINAPI</v>
          </cell>
          <cell r="D704">
            <v>88247</v>
          </cell>
          <cell r="E704" t="str">
            <v>AUXILIAR DE ELETRICISTA COM ENCARGOS COMPLEMENTARES</v>
          </cell>
          <cell r="F704" t="str">
            <v>H</v>
          </cell>
          <cell r="G704">
            <v>0.05</v>
          </cell>
          <cell r="H704">
            <v>14.59</v>
          </cell>
          <cell r="I704">
            <v>0.72950000000000004</v>
          </cell>
        </row>
        <row r="705">
          <cell r="B705">
            <v>0</v>
          </cell>
          <cell r="C705" t="str">
            <v>PROPRIA</v>
          </cell>
          <cell r="E705" t="str">
            <v>GANCHO OLHAL</v>
          </cell>
          <cell r="F705" t="str">
            <v>UN</v>
          </cell>
          <cell r="G705">
            <v>1</v>
          </cell>
          <cell r="H705">
            <v>10.36</v>
          </cell>
          <cell r="I705">
            <v>10.36</v>
          </cell>
        </row>
        <row r="707">
          <cell r="B707" t="str">
            <v>COMP 098</v>
          </cell>
          <cell r="E707" t="str">
            <v>GRAMPO DE ANCORAGEM TIPO BASTÃO POLIMÉRICO 15KV -50MM²</v>
          </cell>
          <cell r="F707" t="str">
            <v>UN</v>
          </cell>
          <cell r="I707">
            <v>47.127499999999998</v>
          </cell>
        </row>
        <row r="708">
          <cell r="B708">
            <v>0</v>
          </cell>
          <cell r="C708" t="str">
            <v>SINAPI</v>
          </cell>
          <cell r="D708">
            <v>88264</v>
          </cell>
          <cell r="E708" t="str">
            <v>ELETRICISTA COM ENCARGOS COMPLEMENTARES</v>
          </cell>
          <cell r="F708" t="str">
            <v>H</v>
          </cell>
          <cell r="G708">
            <v>0.05</v>
          </cell>
          <cell r="H708">
            <v>17.96</v>
          </cell>
          <cell r="I708">
            <v>0.89800000000000013</v>
          </cell>
        </row>
        <row r="709">
          <cell r="B709">
            <v>0</v>
          </cell>
          <cell r="C709" t="str">
            <v>SINAPI</v>
          </cell>
          <cell r="D709">
            <v>88247</v>
          </cell>
          <cell r="E709" t="str">
            <v>AUXILIAR DE ELETRICISTA COM ENCARGOS COMPLEMENTARES</v>
          </cell>
          <cell r="F709" t="str">
            <v>H</v>
          </cell>
          <cell r="G709">
            <v>0.05</v>
          </cell>
          <cell r="H709">
            <v>14.59</v>
          </cell>
          <cell r="I709">
            <v>0.72950000000000004</v>
          </cell>
        </row>
        <row r="710">
          <cell r="B710">
            <v>0</v>
          </cell>
          <cell r="C710" t="str">
            <v>PROPRIA</v>
          </cell>
          <cell r="E710" t="str">
            <v>GRAMPO DE ANCORAGEM TIPO BASTÃO POLIMÉRICO 15KV- 50MM²</v>
          </cell>
          <cell r="F710" t="str">
            <v>UN</v>
          </cell>
          <cell r="G710">
            <v>1</v>
          </cell>
          <cell r="H710">
            <v>45.5</v>
          </cell>
          <cell r="I710">
            <v>45.5</v>
          </cell>
        </row>
        <row r="712">
          <cell r="B712" t="str">
            <v>COMP 099</v>
          </cell>
          <cell r="E712" t="str">
            <v>GRAMPO DE ANCORAGEM TIPO BASTÃO POLIMÉRICO 15KV- 35MM²</v>
          </cell>
          <cell r="F712" t="str">
            <v>UN</v>
          </cell>
          <cell r="I712">
            <v>38.977499999999999</v>
          </cell>
        </row>
        <row r="713">
          <cell r="B713">
            <v>0</v>
          </cell>
          <cell r="C713" t="str">
            <v>SINAPI</v>
          </cell>
          <cell r="D713">
            <v>88264</v>
          </cell>
          <cell r="E713" t="str">
            <v>ELETRICISTA COM ENCARGOS COMPLEMENTARES</v>
          </cell>
          <cell r="F713" t="str">
            <v>H</v>
          </cell>
          <cell r="G713">
            <v>0.05</v>
          </cell>
          <cell r="H713">
            <v>17.96</v>
          </cell>
          <cell r="I713">
            <v>0.89800000000000013</v>
          </cell>
        </row>
        <row r="714">
          <cell r="B714">
            <v>0</v>
          </cell>
          <cell r="C714" t="str">
            <v>SINAPI</v>
          </cell>
          <cell r="D714">
            <v>88247</v>
          </cell>
          <cell r="E714" t="str">
            <v>AUXILIAR DE ELETRICISTA COM ENCARGOS COMPLEMENTARES</v>
          </cell>
          <cell r="F714" t="str">
            <v>H</v>
          </cell>
          <cell r="G714">
            <v>0.05</v>
          </cell>
          <cell r="H714">
            <v>14.59</v>
          </cell>
          <cell r="I714">
            <v>0.72950000000000004</v>
          </cell>
        </row>
        <row r="715">
          <cell r="B715">
            <v>0</v>
          </cell>
          <cell r="C715" t="str">
            <v>PROPRIA</v>
          </cell>
          <cell r="E715" t="str">
            <v>GRAMPO DE ANCORAGEM TIPO BASTÃO POLIMÉTRICO 15KV- 35MM²</v>
          </cell>
          <cell r="F715" t="str">
            <v>UN</v>
          </cell>
          <cell r="G715">
            <v>1</v>
          </cell>
          <cell r="H715">
            <v>37.35</v>
          </cell>
          <cell r="I715">
            <v>37.35</v>
          </cell>
        </row>
        <row r="717">
          <cell r="B717" t="str">
            <v>COMP 100</v>
          </cell>
          <cell r="E717" t="str">
            <v>GRAMPO DE LINHA VIVA</v>
          </cell>
          <cell r="F717" t="str">
            <v>UN</v>
          </cell>
          <cell r="I717">
            <v>17.265000000000001</v>
          </cell>
        </row>
        <row r="718">
          <cell r="B718">
            <v>0</v>
          </cell>
          <cell r="C718" t="str">
            <v>SINAPI</v>
          </cell>
          <cell r="D718">
            <v>88264</v>
          </cell>
          <cell r="E718" t="str">
            <v>ELETRICISTA COM ENCARGOS COMPLEMENTARES</v>
          </cell>
          <cell r="F718" t="str">
            <v>H</v>
          </cell>
          <cell r="G718">
            <v>0.1</v>
          </cell>
          <cell r="H718">
            <v>17.96</v>
          </cell>
          <cell r="I718">
            <v>1.7960000000000003</v>
          </cell>
        </row>
        <row r="719">
          <cell r="B719">
            <v>0</v>
          </cell>
          <cell r="C719" t="str">
            <v>SINAPI</v>
          </cell>
          <cell r="D719">
            <v>88247</v>
          </cell>
          <cell r="E719" t="str">
            <v>AUXILIAR DE ELETRICISTA COM ENCARGOS COMPLEMENTARES</v>
          </cell>
          <cell r="F719" t="str">
            <v>H</v>
          </cell>
          <cell r="G719">
            <v>0.1</v>
          </cell>
          <cell r="H719">
            <v>14.59</v>
          </cell>
          <cell r="I719">
            <v>1.4590000000000001</v>
          </cell>
        </row>
        <row r="720">
          <cell r="B720">
            <v>0</v>
          </cell>
          <cell r="C720" t="str">
            <v>PROPRIA</v>
          </cell>
          <cell r="E720" t="str">
            <v>GRAMPO DE LINHA VIVA</v>
          </cell>
          <cell r="F720" t="str">
            <v>UN</v>
          </cell>
          <cell r="G720">
            <v>1</v>
          </cell>
          <cell r="H720">
            <v>14.01</v>
          </cell>
          <cell r="I720">
            <v>14.01</v>
          </cell>
        </row>
        <row r="722">
          <cell r="B722" t="str">
            <v>COMP 101</v>
          </cell>
          <cell r="E722" t="str">
            <v>ISOLADOR DE ANCORAGEM TIPO BASTÃO POLIMÉRICO 15KV</v>
          </cell>
          <cell r="F722" t="str">
            <v>UN</v>
          </cell>
          <cell r="I722">
            <v>66.174999999999997</v>
          </cell>
        </row>
        <row r="723">
          <cell r="B723">
            <v>0</v>
          </cell>
          <cell r="C723" t="str">
            <v>SINAPI</v>
          </cell>
          <cell r="D723">
            <v>88264</v>
          </cell>
          <cell r="E723" t="str">
            <v>ELETRICISTA COM ENCARGOS COMPLEMENTARES</v>
          </cell>
          <cell r="F723" t="str">
            <v>H</v>
          </cell>
          <cell r="G723">
            <v>0.5</v>
          </cell>
          <cell r="H723">
            <v>17.96</v>
          </cell>
          <cell r="I723">
            <v>8.98</v>
          </cell>
        </row>
        <row r="724">
          <cell r="B724">
            <v>0</v>
          </cell>
          <cell r="C724" t="str">
            <v>SINAPI</v>
          </cell>
          <cell r="D724">
            <v>88247</v>
          </cell>
          <cell r="E724" t="str">
            <v>AUXILIAR DE ELETRICISTA COM ENCARGOS COMPLEMENTARES</v>
          </cell>
          <cell r="F724" t="str">
            <v>H</v>
          </cell>
          <cell r="G724">
            <v>0.5</v>
          </cell>
          <cell r="H724">
            <v>14.59</v>
          </cell>
          <cell r="I724">
            <v>7.2949999999999999</v>
          </cell>
        </row>
        <row r="725">
          <cell r="B725">
            <v>0</v>
          </cell>
          <cell r="C725" t="str">
            <v>PROPRIA</v>
          </cell>
          <cell r="E725" t="str">
            <v>ISOLADOR DE ANCORAGEM TIPO BASTÃO POLÍMERO 15KV</v>
          </cell>
          <cell r="F725" t="str">
            <v>UN</v>
          </cell>
          <cell r="G725">
            <v>1</v>
          </cell>
          <cell r="H725">
            <v>49.9</v>
          </cell>
          <cell r="I725">
            <v>49.9</v>
          </cell>
        </row>
        <row r="727">
          <cell r="B727" t="str">
            <v>COMP 102</v>
          </cell>
          <cell r="E727" t="str">
            <v>ISOLADOR DE PINO POLIMÉRICO</v>
          </cell>
          <cell r="F727" t="str">
            <v>UN</v>
          </cell>
          <cell r="I727">
            <v>71.775000000000006</v>
          </cell>
        </row>
        <row r="728">
          <cell r="B728">
            <v>0</v>
          </cell>
          <cell r="C728" t="str">
            <v>SINAPI</v>
          </cell>
          <cell r="D728">
            <v>88264</v>
          </cell>
          <cell r="E728" t="str">
            <v>ELETRICISTA COM ENCARGOS COMPLEMENTARES</v>
          </cell>
          <cell r="F728" t="str">
            <v>H</v>
          </cell>
          <cell r="G728">
            <v>0.5</v>
          </cell>
          <cell r="H728">
            <v>17.96</v>
          </cell>
          <cell r="I728">
            <v>8.98</v>
          </cell>
        </row>
        <row r="729">
          <cell r="B729">
            <v>0</v>
          </cell>
          <cell r="C729" t="str">
            <v>SINAPI</v>
          </cell>
          <cell r="D729">
            <v>88247</v>
          </cell>
          <cell r="E729" t="str">
            <v>AUXILIAR DE ELETRICISTA COM ENCARGOS COMPLEMENTARES</v>
          </cell>
          <cell r="F729" t="str">
            <v>H</v>
          </cell>
          <cell r="G729">
            <v>0.5</v>
          </cell>
          <cell r="H729">
            <v>14.59</v>
          </cell>
          <cell r="I729">
            <v>7.2949999999999999</v>
          </cell>
        </row>
        <row r="730">
          <cell r="B730">
            <v>0</v>
          </cell>
          <cell r="C730" t="str">
            <v>PROPRIA</v>
          </cell>
          <cell r="E730" t="str">
            <v>ISOLADOR DE PINO POLIMÉRICO</v>
          </cell>
          <cell r="F730" t="str">
            <v>UN</v>
          </cell>
          <cell r="G730">
            <v>1</v>
          </cell>
          <cell r="H730">
            <v>55.5</v>
          </cell>
          <cell r="I730">
            <v>55.5</v>
          </cell>
        </row>
        <row r="732">
          <cell r="B732" t="str">
            <v>COMP 103</v>
          </cell>
          <cell r="E732" t="str">
            <v>ISOLADOR PILAR 110KV</v>
          </cell>
          <cell r="F732" t="str">
            <v>UN</v>
          </cell>
          <cell r="I732">
            <v>85.155000000000001</v>
          </cell>
        </row>
        <row r="733">
          <cell r="B733">
            <v>0</v>
          </cell>
          <cell r="C733" t="str">
            <v>SINAPI</v>
          </cell>
          <cell r="D733">
            <v>88264</v>
          </cell>
          <cell r="E733" t="str">
            <v>ELETRICISTA COM ENCARGOS COMPLEMENTARES</v>
          </cell>
          <cell r="F733" t="str">
            <v>H</v>
          </cell>
          <cell r="G733">
            <v>0.5</v>
          </cell>
          <cell r="H733">
            <v>17.96</v>
          </cell>
          <cell r="I733">
            <v>8.98</v>
          </cell>
        </row>
        <row r="734">
          <cell r="B734">
            <v>0</v>
          </cell>
          <cell r="C734" t="str">
            <v>SINAPI</v>
          </cell>
          <cell r="D734">
            <v>88247</v>
          </cell>
          <cell r="E734" t="str">
            <v>AUXILIAR DE ELETRICISTA COM ENCARGOS COMPLEMENTARES</v>
          </cell>
          <cell r="F734" t="str">
            <v>H</v>
          </cell>
          <cell r="G734">
            <v>0.5</v>
          </cell>
          <cell r="H734">
            <v>14.59</v>
          </cell>
          <cell r="I734">
            <v>7.2949999999999999</v>
          </cell>
        </row>
        <row r="735">
          <cell r="B735">
            <v>0</v>
          </cell>
          <cell r="C735" t="str">
            <v>PROPRIA</v>
          </cell>
          <cell r="E735" t="str">
            <v>ISOLADOR PILAR 110KV</v>
          </cell>
          <cell r="F735" t="str">
            <v>UN</v>
          </cell>
          <cell r="G735">
            <v>1</v>
          </cell>
          <cell r="H735">
            <v>68.88</v>
          </cell>
          <cell r="I735">
            <v>68.88</v>
          </cell>
        </row>
        <row r="737">
          <cell r="B737" t="str">
            <v>COMP 104</v>
          </cell>
          <cell r="E737" t="str">
            <v>MANILHA SAPATILHA</v>
          </cell>
          <cell r="F737" t="str">
            <v>UN</v>
          </cell>
          <cell r="I737">
            <v>20.575000000000003</v>
          </cell>
        </row>
        <row r="738">
          <cell r="B738">
            <v>0</v>
          </cell>
          <cell r="C738" t="str">
            <v>SINAPI</v>
          </cell>
          <cell r="D738">
            <v>88264</v>
          </cell>
          <cell r="E738" t="str">
            <v>ELETRICISTA COM ENCARGOS COMPLEMENTARES</v>
          </cell>
          <cell r="F738" t="str">
            <v>H</v>
          </cell>
          <cell r="G738">
            <v>0.3</v>
          </cell>
          <cell r="H738">
            <v>17.96</v>
          </cell>
          <cell r="I738">
            <v>5.3879999999999999</v>
          </cell>
        </row>
        <row r="739">
          <cell r="B739">
            <v>0</v>
          </cell>
          <cell r="C739" t="str">
            <v>SINAPI</v>
          </cell>
          <cell r="D739">
            <v>88247</v>
          </cell>
          <cell r="E739" t="str">
            <v>AUXILIAR DE ELETRICISTA COM ENCARGOS COMPLEMENTARES</v>
          </cell>
          <cell r="F739" t="str">
            <v>H</v>
          </cell>
          <cell r="G739">
            <v>0.3</v>
          </cell>
          <cell r="H739">
            <v>14.59</v>
          </cell>
          <cell r="I739">
            <v>4.3769999999999998</v>
          </cell>
        </row>
        <row r="740">
          <cell r="B740">
            <v>0</v>
          </cell>
          <cell r="C740" t="str">
            <v>PROPRIA</v>
          </cell>
          <cell r="E740" t="str">
            <v>MANILHA SAPATILHA</v>
          </cell>
          <cell r="F740" t="str">
            <v>UN</v>
          </cell>
          <cell r="G740">
            <v>1</v>
          </cell>
          <cell r="H740">
            <v>10.81</v>
          </cell>
          <cell r="I740">
            <v>10.81</v>
          </cell>
        </row>
        <row r="742">
          <cell r="B742" t="str">
            <v>COMP 105</v>
          </cell>
          <cell r="E742" t="str">
            <v>MASSA CALEFETORA</v>
          </cell>
          <cell r="F742" t="str">
            <v>KG</v>
          </cell>
          <cell r="I742">
            <v>45.81</v>
          </cell>
        </row>
        <row r="743">
          <cell r="B743">
            <v>0</v>
          </cell>
          <cell r="C743" t="str">
            <v>SINAPI</v>
          </cell>
          <cell r="D743">
            <v>88264</v>
          </cell>
          <cell r="E743" t="str">
            <v>ELETRICISTA COM ENCARGOS COMPLEMENTARES</v>
          </cell>
          <cell r="F743" t="str">
            <v>H</v>
          </cell>
          <cell r="G743">
            <v>0.8</v>
          </cell>
          <cell r="H743">
            <v>17.96</v>
          </cell>
          <cell r="I743">
            <v>14.368000000000002</v>
          </cell>
        </row>
        <row r="744">
          <cell r="B744">
            <v>0</v>
          </cell>
          <cell r="C744" t="str">
            <v>SINAPI</v>
          </cell>
          <cell r="D744">
            <v>88247</v>
          </cell>
          <cell r="E744" t="str">
            <v>AUXILIAR DE ELETRICISTA COM ENCARGOS COMPLEMENTARES</v>
          </cell>
          <cell r="F744" t="str">
            <v>H</v>
          </cell>
          <cell r="G744">
            <v>0.8</v>
          </cell>
          <cell r="H744">
            <v>14.59</v>
          </cell>
          <cell r="I744">
            <v>11.672000000000001</v>
          </cell>
        </row>
        <row r="745">
          <cell r="B745">
            <v>0</v>
          </cell>
          <cell r="C745" t="str">
            <v>PROPRIA</v>
          </cell>
          <cell r="E745" t="str">
            <v>MASSA CALEFETORA</v>
          </cell>
          <cell r="F745" t="str">
            <v>KG</v>
          </cell>
          <cell r="G745">
            <v>1</v>
          </cell>
          <cell r="H745">
            <v>19.77</v>
          </cell>
          <cell r="I745">
            <v>19.77</v>
          </cell>
        </row>
        <row r="747">
          <cell r="B747" t="str">
            <v>COMP 106</v>
          </cell>
          <cell r="E747" t="str">
            <v>MURETA EM ALVENARIA 1VEZ DIM. 1,20X2M C/ COBERTURA DE 5% I.</v>
          </cell>
          <cell r="F747" t="str">
            <v>UN</v>
          </cell>
          <cell r="I747">
            <v>684.61500000000001</v>
          </cell>
        </row>
        <row r="748">
          <cell r="B748">
            <v>0</v>
          </cell>
          <cell r="C748" t="str">
            <v>SINAPI</v>
          </cell>
          <cell r="D748">
            <v>88316</v>
          </cell>
          <cell r="E748" t="str">
            <v>SERVENTE COM ENCARGOS COMPLEMENTARES</v>
          </cell>
          <cell r="F748" t="str">
            <v>H</v>
          </cell>
          <cell r="G748">
            <v>4</v>
          </cell>
          <cell r="H748">
            <v>14.05</v>
          </cell>
          <cell r="I748">
            <v>56.2</v>
          </cell>
        </row>
        <row r="749">
          <cell r="B749">
            <v>0</v>
          </cell>
          <cell r="C749" t="str">
            <v>SINAPI</v>
          </cell>
          <cell r="D749">
            <v>88309</v>
          </cell>
          <cell r="E749" t="str">
            <v>PEDREIRO COM ENCARGOS COMPLEMENTARES</v>
          </cell>
          <cell r="F749" t="str">
            <v>H</v>
          </cell>
          <cell r="G749">
            <v>4</v>
          </cell>
          <cell r="H749">
            <v>17.34</v>
          </cell>
          <cell r="I749">
            <v>69.36</v>
          </cell>
        </row>
        <row r="750">
          <cell r="B750">
            <v>0</v>
          </cell>
          <cell r="C750" t="str">
            <v>SINAPI</v>
          </cell>
          <cell r="D750">
            <v>88245</v>
          </cell>
          <cell r="E750" t="str">
            <v>ARMADOR COM ENCARGOS COMPLEMENTARES</v>
          </cell>
          <cell r="F750" t="str">
            <v>H</v>
          </cell>
          <cell r="G750">
            <v>2</v>
          </cell>
          <cell r="H750">
            <v>17.239999999999998</v>
          </cell>
          <cell r="I750">
            <v>34.479999999999997</v>
          </cell>
        </row>
        <row r="751">
          <cell r="B751">
            <v>0</v>
          </cell>
          <cell r="C751" t="str">
            <v>SINAPI</v>
          </cell>
          <cell r="D751">
            <v>88310</v>
          </cell>
          <cell r="E751" t="str">
            <v>PINTOR COM ENCARGOS COMPLEMENTARES</v>
          </cell>
          <cell r="F751" t="str">
            <v>H</v>
          </cell>
          <cell r="G751">
            <v>2</v>
          </cell>
          <cell r="H751">
            <v>17.28</v>
          </cell>
          <cell r="I751">
            <v>34.56</v>
          </cell>
        </row>
        <row r="752">
          <cell r="B752">
            <v>0</v>
          </cell>
          <cell r="C752" t="str">
            <v>SINAPI</v>
          </cell>
          <cell r="D752">
            <v>88262</v>
          </cell>
          <cell r="E752" t="str">
            <v>CARPINTEIRO DE FORMAS COM ENCARGOS COMPLEMENTARES</v>
          </cell>
          <cell r="F752" t="str">
            <v>H</v>
          </cell>
          <cell r="G752">
            <v>1</v>
          </cell>
          <cell r="H752">
            <v>17.239999999999998</v>
          </cell>
          <cell r="I752">
            <v>17.239999999999998</v>
          </cell>
        </row>
        <row r="753">
          <cell r="B753">
            <v>0</v>
          </cell>
          <cell r="C753" t="str">
            <v>SINAPI</v>
          </cell>
          <cell r="D753">
            <v>7271</v>
          </cell>
          <cell r="E753" t="str">
            <v>BLOCO CERAMICO (ALVENARIA DE VEDACAO), 8 FUROS, DE 9 X 19 X 19 CM</v>
          </cell>
          <cell r="F753" t="str">
            <v xml:space="preserve">UN    </v>
          </cell>
          <cell r="G753">
            <v>110</v>
          </cell>
          <cell r="H753">
            <v>0.54</v>
          </cell>
          <cell r="I753">
            <v>59.400000000000006</v>
          </cell>
        </row>
        <row r="754">
          <cell r="B754">
            <v>0</v>
          </cell>
          <cell r="C754" t="str">
            <v>SINAPI</v>
          </cell>
          <cell r="D754">
            <v>1379</v>
          </cell>
          <cell r="E754" t="str">
            <v>CIMENTO PORTLAND COMPOSTO CP II-32</v>
          </cell>
          <cell r="F754" t="str">
            <v xml:space="preserve">KG    </v>
          </cell>
          <cell r="G754">
            <v>80</v>
          </cell>
          <cell r="H754">
            <v>0.48</v>
          </cell>
          <cell r="I754">
            <v>38.4</v>
          </cell>
        </row>
        <row r="755">
          <cell r="B755">
            <v>0</v>
          </cell>
          <cell r="C755" t="str">
            <v>SINAPI</v>
          </cell>
          <cell r="D755">
            <v>370</v>
          </cell>
          <cell r="E755" t="str">
            <v>AREIA MEDIA - POSTO JAZIDA/FORNECEDOR (RETIRADO NA JAZIDA, SEM TRANSPORTE)</v>
          </cell>
          <cell r="F755" t="str">
            <v xml:space="preserve">M3    </v>
          </cell>
          <cell r="G755">
            <v>0.11</v>
          </cell>
          <cell r="H755">
            <v>60</v>
          </cell>
          <cell r="I755">
            <v>6.6</v>
          </cell>
        </row>
        <row r="756">
          <cell r="B756">
            <v>0</v>
          </cell>
          <cell r="C756" t="str">
            <v>SINAPI</v>
          </cell>
          <cell r="D756">
            <v>1106</v>
          </cell>
          <cell r="E756" t="str">
            <v>CAL HIDRATADA CH-I PARA ARGAMASSAS</v>
          </cell>
          <cell r="F756" t="str">
            <v xml:space="preserve">KG    </v>
          </cell>
          <cell r="G756">
            <v>45</v>
          </cell>
          <cell r="H756">
            <v>0.56000000000000005</v>
          </cell>
          <cell r="I756">
            <v>25.200000000000003</v>
          </cell>
        </row>
        <row r="757">
          <cell r="B757">
            <v>0</v>
          </cell>
          <cell r="C757" t="str">
            <v>SINAPI</v>
          </cell>
          <cell r="D757">
            <v>4721</v>
          </cell>
          <cell r="E757" t="str">
            <v>PEDRA BRITADA N. 1 (9,5 a 19 MM) POSTO PEDREIRA/FORNECEDOR, SEM FRETE</v>
          </cell>
          <cell r="F757" t="str">
            <v xml:space="preserve">M3    </v>
          </cell>
          <cell r="G757">
            <v>0.15</v>
          </cell>
          <cell r="H757">
            <v>49.7</v>
          </cell>
          <cell r="I757">
            <v>7.4550000000000001</v>
          </cell>
        </row>
        <row r="758">
          <cell r="B758">
            <v>0</v>
          </cell>
          <cell r="C758" t="str">
            <v>SINAPI</v>
          </cell>
          <cell r="D758">
            <v>27</v>
          </cell>
          <cell r="E758" t="str">
            <v>ACO CA-50, 16,0 MM, VERGALHAO</v>
          </cell>
          <cell r="F758" t="str">
            <v xml:space="preserve">KG    </v>
          </cell>
          <cell r="G758">
            <v>7.25</v>
          </cell>
          <cell r="H758">
            <v>4.0599999999999996</v>
          </cell>
          <cell r="I758">
            <v>29.434999999999999</v>
          </cell>
        </row>
        <row r="759">
          <cell r="B759">
            <v>0</v>
          </cell>
          <cell r="C759" t="str">
            <v>SINAPI</v>
          </cell>
          <cell r="D759">
            <v>2692</v>
          </cell>
          <cell r="E759" t="str">
            <v>DESMOLDANTE PROTETOR PARA FORMAS DE MADEIRA, DE BASE OLEOSA EMULSIONADA EM AGUA</v>
          </cell>
          <cell r="F759" t="str">
            <v xml:space="preserve">L     </v>
          </cell>
          <cell r="G759">
            <v>3.5</v>
          </cell>
          <cell r="H759">
            <v>6.15</v>
          </cell>
          <cell r="I759">
            <v>21.525000000000002</v>
          </cell>
        </row>
        <row r="760">
          <cell r="B760">
            <v>0</v>
          </cell>
          <cell r="C760" t="str">
            <v>PROPRIA</v>
          </cell>
          <cell r="E760" t="str">
            <v>MADEIRA SERRADA</v>
          </cell>
          <cell r="F760" t="str">
            <v>M3</v>
          </cell>
          <cell r="G760">
            <v>0.05</v>
          </cell>
          <cell r="H760">
            <v>1149.42</v>
          </cell>
          <cell r="I760">
            <v>57.471000000000004</v>
          </cell>
        </row>
        <row r="761">
          <cell r="B761">
            <v>0</v>
          </cell>
          <cell r="C761" t="str">
            <v>SINAPI</v>
          </cell>
          <cell r="D761">
            <v>5061</v>
          </cell>
          <cell r="E761" t="str">
            <v>PREGO DE ACO POLIDO COM CABECA 18 X 27 (2 1/2 X 10)</v>
          </cell>
          <cell r="F761" t="str">
            <v xml:space="preserve">KG    </v>
          </cell>
          <cell r="G761">
            <v>0.5</v>
          </cell>
          <cell r="H761">
            <v>8.73</v>
          </cell>
          <cell r="I761">
            <v>4.3650000000000002</v>
          </cell>
        </row>
        <row r="762">
          <cell r="B762">
            <v>0</v>
          </cell>
          <cell r="C762" t="str">
            <v>SINAPI</v>
          </cell>
          <cell r="D762">
            <v>6085</v>
          </cell>
          <cell r="E762" t="str">
            <v>SELADOR ACRILICO PAREDES INTERNAS/EXTERNAS</v>
          </cell>
          <cell r="F762" t="str">
            <v xml:space="preserve">L     </v>
          </cell>
          <cell r="G762">
            <v>2.5</v>
          </cell>
          <cell r="H762">
            <v>4.25</v>
          </cell>
          <cell r="I762">
            <v>10.625</v>
          </cell>
        </row>
        <row r="763">
          <cell r="B763">
            <v>0</v>
          </cell>
          <cell r="C763" t="str">
            <v>SINAPI</v>
          </cell>
          <cell r="D763">
            <v>7350</v>
          </cell>
          <cell r="E763" t="str">
            <v>TINTA ACRILICA PARA CERAMICA</v>
          </cell>
          <cell r="F763" t="str">
            <v xml:space="preserve">L     </v>
          </cell>
          <cell r="G763">
            <v>9.6</v>
          </cell>
          <cell r="H763">
            <v>21.38</v>
          </cell>
          <cell r="I763">
            <v>205.24799999999999</v>
          </cell>
        </row>
        <row r="764">
          <cell r="B764">
            <v>0</v>
          </cell>
          <cell r="C764" t="str">
            <v>PROPRIA</v>
          </cell>
          <cell r="E764" t="str">
            <v>MASSA ACRILICA</v>
          </cell>
          <cell r="F764" t="str">
            <v>L</v>
          </cell>
          <cell r="G764">
            <v>1.1000000000000001</v>
          </cell>
          <cell r="H764">
            <v>6.41</v>
          </cell>
          <cell r="I764">
            <v>7.051000000000001</v>
          </cell>
        </row>
        <row r="766">
          <cell r="B766" t="str">
            <v>COMP 107</v>
          </cell>
          <cell r="E766" t="str">
            <v>MÃO FRANCESA 619MM</v>
          </cell>
          <cell r="F766" t="str">
            <v>UN</v>
          </cell>
          <cell r="I766">
            <v>24.064999999999998</v>
          </cell>
        </row>
        <row r="767">
          <cell r="B767">
            <v>0</v>
          </cell>
          <cell r="C767" t="str">
            <v>SINAPI</v>
          </cell>
          <cell r="D767">
            <v>88264</v>
          </cell>
          <cell r="E767" t="str">
            <v>ELETRICISTA COM ENCARGOS COMPLEMENTARES</v>
          </cell>
          <cell r="F767" t="str">
            <v>H</v>
          </cell>
          <cell r="G767">
            <v>0.5</v>
          </cell>
          <cell r="H767">
            <v>17.96</v>
          </cell>
          <cell r="I767">
            <v>8.98</v>
          </cell>
        </row>
        <row r="768">
          <cell r="B768">
            <v>0</v>
          </cell>
          <cell r="C768" t="str">
            <v>SINAPI</v>
          </cell>
          <cell r="D768">
            <v>88247</v>
          </cell>
          <cell r="E768" t="str">
            <v>AUXILIAR DE ELETRICISTA COM ENCARGOS COMPLEMENTARES</v>
          </cell>
          <cell r="F768" t="str">
            <v>H</v>
          </cell>
          <cell r="G768">
            <v>0.5</v>
          </cell>
          <cell r="H768">
            <v>14.59</v>
          </cell>
          <cell r="I768">
            <v>7.2949999999999999</v>
          </cell>
        </row>
        <row r="769">
          <cell r="B769">
            <v>0</v>
          </cell>
          <cell r="C769" t="str">
            <v>PROPRIA</v>
          </cell>
          <cell r="E769" t="str">
            <v>MÃO FRANCESA 619MM</v>
          </cell>
          <cell r="F769" t="str">
            <v>UN</v>
          </cell>
          <cell r="G769">
            <v>1</v>
          </cell>
          <cell r="H769">
            <v>7.79</v>
          </cell>
          <cell r="I769">
            <v>7.79</v>
          </cell>
        </row>
        <row r="771">
          <cell r="B771" t="str">
            <v>COMP 108</v>
          </cell>
          <cell r="E771" t="str">
            <v>OLHAL PARA PARAFUSO</v>
          </cell>
          <cell r="F771" t="str">
            <v>UN</v>
          </cell>
          <cell r="I771">
            <v>10.301</v>
          </cell>
        </row>
        <row r="772">
          <cell r="B772">
            <v>0</v>
          </cell>
          <cell r="C772" t="str">
            <v>SINAPI</v>
          </cell>
          <cell r="D772">
            <v>88264</v>
          </cell>
          <cell r="E772" t="str">
            <v>ELETRICISTA COM ENCARGOS COMPLEMENTARES</v>
          </cell>
          <cell r="F772" t="str">
            <v>H</v>
          </cell>
          <cell r="G772">
            <v>0.02</v>
          </cell>
          <cell r="H772">
            <v>17.96</v>
          </cell>
          <cell r="I772">
            <v>0.35920000000000002</v>
          </cell>
        </row>
        <row r="773">
          <cell r="B773">
            <v>0</v>
          </cell>
          <cell r="C773" t="str">
            <v>SINAPI</v>
          </cell>
          <cell r="D773">
            <v>88247</v>
          </cell>
          <cell r="E773" t="str">
            <v>AUXILIAR DE ELETRICISTA COM ENCARGOS COMPLEMENTARES</v>
          </cell>
          <cell r="F773" t="str">
            <v>H</v>
          </cell>
          <cell r="G773">
            <v>0.02</v>
          </cell>
          <cell r="H773">
            <v>14.59</v>
          </cell>
          <cell r="I773">
            <v>0.2918</v>
          </cell>
        </row>
        <row r="774">
          <cell r="B774">
            <v>0</v>
          </cell>
          <cell r="C774" t="str">
            <v>PROPRIA</v>
          </cell>
          <cell r="E774" t="str">
            <v>OLHAL PARA PARAFUSO</v>
          </cell>
          <cell r="F774" t="str">
            <v>UN</v>
          </cell>
          <cell r="G774">
            <v>1</v>
          </cell>
          <cell r="H774">
            <v>9.65</v>
          </cell>
          <cell r="I774">
            <v>9.65</v>
          </cell>
        </row>
        <row r="776">
          <cell r="B776" t="str">
            <v>COMP 109</v>
          </cell>
          <cell r="E776" t="str">
            <v>PARA-RAIO DE DISTRIBUIÇÃO 12KV- POLIMÉRICO- 10KA</v>
          </cell>
          <cell r="F776" t="str">
            <v>UN</v>
          </cell>
          <cell r="I776">
            <v>216.12</v>
          </cell>
        </row>
        <row r="777">
          <cell r="B777">
            <v>0</v>
          </cell>
          <cell r="C777" t="str">
            <v>SINAPI</v>
          </cell>
          <cell r="D777">
            <v>88264</v>
          </cell>
          <cell r="E777" t="str">
            <v>ELETRICISTA COM ENCARGOS COMPLEMENTARES</v>
          </cell>
          <cell r="F777" t="str">
            <v>H</v>
          </cell>
          <cell r="G777">
            <v>1</v>
          </cell>
          <cell r="H777">
            <v>17.96</v>
          </cell>
          <cell r="I777">
            <v>17.96</v>
          </cell>
        </row>
        <row r="778">
          <cell r="B778">
            <v>0</v>
          </cell>
          <cell r="C778" t="str">
            <v>SINAPI</v>
          </cell>
          <cell r="D778">
            <v>88247</v>
          </cell>
          <cell r="E778" t="str">
            <v>AUXILIAR DE ELETRICISTA COM ENCARGOS COMPLEMENTARES</v>
          </cell>
          <cell r="F778" t="str">
            <v>H</v>
          </cell>
          <cell r="G778">
            <v>1</v>
          </cell>
          <cell r="H778">
            <v>14.59</v>
          </cell>
          <cell r="I778">
            <v>14.59</v>
          </cell>
        </row>
        <row r="779">
          <cell r="B779">
            <v>0</v>
          </cell>
          <cell r="C779" t="str">
            <v>PROPRIA</v>
          </cell>
          <cell r="E779" t="str">
            <v>PARA RAIO DE DISTRIBUIÇÃO 12KV- POLIMÉTRICO- 10KA</v>
          </cell>
          <cell r="F779" t="str">
            <v>UN</v>
          </cell>
          <cell r="G779">
            <v>1</v>
          </cell>
          <cell r="H779">
            <v>183.57</v>
          </cell>
          <cell r="I779">
            <v>183.57</v>
          </cell>
        </row>
        <row r="781">
          <cell r="B781" t="str">
            <v>COMP 110</v>
          </cell>
          <cell r="E781" t="str">
            <v>PARAFUSO CABEÇA QUADRADA 100MM</v>
          </cell>
          <cell r="F781" t="str">
            <v>UN</v>
          </cell>
          <cell r="I781">
            <v>5.1959</v>
          </cell>
        </row>
        <row r="782">
          <cell r="B782">
            <v>0</v>
          </cell>
          <cell r="C782" t="str">
            <v>SINAPI</v>
          </cell>
          <cell r="D782">
            <v>88247</v>
          </cell>
          <cell r="E782" t="str">
            <v>AUXILIAR DE ELETRICISTA COM ENCARGOS COMPLEMENTARES</v>
          </cell>
          <cell r="F782" t="str">
            <v>H</v>
          </cell>
          <cell r="G782">
            <v>0.01</v>
          </cell>
          <cell r="H782">
            <v>14.59</v>
          </cell>
          <cell r="I782">
            <v>0.1459</v>
          </cell>
        </row>
        <row r="783">
          <cell r="B783">
            <v>0</v>
          </cell>
          <cell r="C783" t="str">
            <v>PROPRIA</v>
          </cell>
          <cell r="E783" t="str">
            <v>PARAFUSO CABEÇA QUADRADA DE 100MM</v>
          </cell>
          <cell r="F783" t="str">
            <v>UN</v>
          </cell>
          <cell r="G783">
            <v>1</v>
          </cell>
          <cell r="H783">
            <v>5.05</v>
          </cell>
          <cell r="I783">
            <v>5.05</v>
          </cell>
        </row>
        <row r="785">
          <cell r="B785" t="str">
            <v>COMP 111</v>
          </cell>
          <cell r="E785" t="str">
            <v>PARAFUSO CABEÇA QUADRADA 125MM</v>
          </cell>
          <cell r="F785" t="str">
            <v>UN</v>
          </cell>
          <cell r="I785">
            <v>5.3359000000000005</v>
          </cell>
        </row>
        <row r="786">
          <cell r="B786">
            <v>0</v>
          </cell>
          <cell r="C786" t="str">
            <v>SINAPI</v>
          </cell>
          <cell r="D786">
            <v>88247</v>
          </cell>
          <cell r="E786" t="str">
            <v>AUXILIAR DE ELETRICISTA COM ENCARGOS COMPLEMENTARES</v>
          </cell>
          <cell r="F786" t="str">
            <v>H</v>
          </cell>
          <cell r="G786">
            <v>0.01</v>
          </cell>
          <cell r="H786">
            <v>14.59</v>
          </cell>
          <cell r="I786">
            <v>0.1459</v>
          </cell>
        </row>
        <row r="787">
          <cell r="B787">
            <v>0</v>
          </cell>
          <cell r="C787" t="str">
            <v>PROPRIA</v>
          </cell>
          <cell r="E787" t="str">
            <v>PARAFUSO CABEÇA QUADRADA 125MM</v>
          </cell>
          <cell r="F787" t="str">
            <v>UN</v>
          </cell>
          <cell r="G787">
            <v>1</v>
          </cell>
          <cell r="H787">
            <v>5.19</v>
          </cell>
          <cell r="I787">
            <v>5.19</v>
          </cell>
        </row>
        <row r="789">
          <cell r="B789" t="str">
            <v>COMP 112</v>
          </cell>
          <cell r="E789" t="str">
            <v>PARAFUSO CABEÇA QUADRADA 200MM</v>
          </cell>
          <cell r="F789" t="str">
            <v>UN</v>
          </cell>
          <cell r="I789">
            <v>6.7359</v>
          </cell>
        </row>
        <row r="790">
          <cell r="B790">
            <v>0</v>
          </cell>
          <cell r="C790" t="str">
            <v>SINAPI</v>
          </cell>
          <cell r="D790">
            <v>88247</v>
          </cell>
          <cell r="E790" t="str">
            <v>AUXILIAR DE ELETRICISTA COM ENCARGOS COMPLEMENTARES</v>
          </cell>
          <cell r="F790" t="str">
            <v>H</v>
          </cell>
          <cell r="G790">
            <v>0.01</v>
          </cell>
          <cell r="H790">
            <v>14.59</v>
          </cell>
          <cell r="I790">
            <v>0.1459</v>
          </cell>
        </row>
        <row r="791">
          <cell r="B791">
            <v>0</v>
          </cell>
          <cell r="C791" t="str">
            <v>PROPRIA</v>
          </cell>
          <cell r="E791" t="str">
            <v>PARAFUSO DE CABEÇA QUADRADA 200MM</v>
          </cell>
          <cell r="F791" t="str">
            <v>UN</v>
          </cell>
          <cell r="G791">
            <v>1</v>
          </cell>
          <cell r="H791">
            <v>6.59</v>
          </cell>
          <cell r="I791">
            <v>6.59</v>
          </cell>
        </row>
        <row r="793">
          <cell r="B793" t="str">
            <v>COMP 113</v>
          </cell>
          <cell r="E793" t="str">
            <v>PARAFUSO CABEÇA QUADRADA 250MM</v>
          </cell>
          <cell r="F793" t="str">
            <v>UN</v>
          </cell>
          <cell r="I793">
            <v>7.5959000000000003</v>
          </cell>
        </row>
        <row r="794">
          <cell r="B794">
            <v>0</v>
          </cell>
          <cell r="C794" t="str">
            <v>SINAPI</v>
          </cell>
          <cell r="D794">
            <v>88247</v>
          </cell>
          <cell r="E794" t="str">
            <v>AUXILIAR DE ELETRICISTA COM ENCARGOS COMPLEMENTARES</v>
          </cell>
          <cell r="F794" t="str">
            <v>H</v>
          </cell>
          <cell r="G794">
            <v>0.01</v>
          </cell>
          <cell r="H794">
            <v>14.59</v>
          </cell>
          <cell r="I794">
            <v>0.1459</v>
          </cell>
        </row>
        <row r="795">
          <cell r="B795">
            <v>0</v>
          </cell>
          <cell r="C795" t="str">
            <v>PROPRIA</v>
          </cell>
          <cell r="E795" t="str">
            <v>PARAFUSO DE CABEÇA QUADRADA 250MM</v>
          </cell>
          <cell r="F795" t="str">
            <v>UN</v>
          </cell>
          <cell r="G795">
            <v>1</v>
          </cell>
          <cell r="H795">
            <v>7.45</v>
          </cell>
          <cell r="I795">
            <v>7.45</v>
          </cell>
        </row>
        <row r="797">
          <cell r="B797" t="str">
            <v>COMP 114</v>
          </cell>
          <cell r="E797" t="str">
            <v>PARAFUSO CABEÇA QUADRADA 300MM</v>
          </cell>
          <cell r="F797" t="str">
            <v>UN</v>
          </cell>
          <cell r="I797">
            <v>6.8658999999999999</v>
          </cell>
        </row>
        <row r="798">
          <cell r="B798">
            <v>0</v>
          </cell>
          <cell r="C798" t="str">
            <v>SINAPI</v>
          </cell>
          <cell r="D798">
            <v>88247</v>
          </cell>
          <cell r="E798" t="str">
            <v>AUXILIAR DE ELETRICISTA COM ENCARGOS COMPLEMENTARES</v>
          </cell>
          <cell r="F798" t="str">
            <v>H</v>
          </cell>
          <cell r="G798">
            <v>0.01</v>
          </cell>
          <cell r="H798">
            <v>14.59</v>
          </cell>
          <cell r="I798">
            <v>0.1459</v>
          </cell>
        </row>
        <row r="799">
          <cell r="B799">
            <v>0</v>
          </cell>
          <cell r="C799" t="str">
            <v>PROPRIA</v>
          </cell>
          <cell r="E799" t="str">
            <v>PARAFUSO DE CABEÇA QUADRADA 300MM</v>
          </cell>
          <cell r="F799" t="str">
            <v>UN</v>
          </cell>
          <cell r="G799">
            <v>1</v>
          </cell>
          <cell r="H799">
            <v>6.72</v>
          </cell>
          <cell r="I799">
            <v>6.72</v>
          </cell>
        </row>
        <row r="801">
          <cell r="B801" t="str">
            <v>COMP 115</v>
          </cell>
          <cell r="E801" t="str">
            <v>PERFIL U</v>
          </cell>
          <cell r="F801" t="str">
            <v>UN</v>
          </cell>
          <cell r="I801">
            <v>120.41499999999999</v>
          </cell>
        </row>
        <row r="802">
          <cell r="B802">
            <v>0</v>
          </cell>
          <cell r="C802" t="str">
            <v>SINAPI</v>
          </cell>
          <cell r="D802">
            <v>88264</v>
          </cell>
          <cell r="E802" t="str">
            <v>ELETRICISTA COM ENCARGOS COMPLEMENTARES</v>
          </cell>
          <cell r="F802" t="str">
            <v>H</v>
          </cell>
          <cell r="G802">
            <v>0.5</v>
          </cell>
          <cell r="H802">
            <v>17.96</v>
          </cell>
          <cell r="I802">
            <v>8.98</v>
          </cell>
        </row>
        <row r="803">
          <cell r="B803">
            <v>0</v>
          </cell>
          <cell r="C803" t="str">
            <v>SINAPI</v>
          </cell>
          <cell r="D803">
            <v>88247</v>
          </cell>
          <cell r="E803" t="str">
            <v>AUXILIAR DE ELETRICISTA COM ENCARGOS COMPLEMENTARES</v>
          </cell>
          <cell r="F803" t="str">
            <v>H</v>
          </cell>
          <cell r="G803">
            <v>0.5</v>
          </cell>
          <cell r="H803">
            <v>14.59</v>
          </cell>
          <cell r="I803">
            <v>7.2949999999999999</v>
          </cell>
        </row>
        <row r="804">
          <cell r="B804">
            <v>0</v>
          </cell>
          <cell r="C804" t="str">
            <v>PROPRIA</v>
          </cell>
          <cell r="E804" t="str">
            <v>PERFIL U</v>
          </cell>
          <cell r="F804" t="str">
            <v>UN</v>
          </cell>
          <cell r="G804">
            <v>1</v>
          </cell>
          <cell r="H804">
            <v>104.14</v>
          </cell>
          <cell r="I804">
            <v>104.14</v>
          </cell>
        </row>
        <row r="806">
          <cell r="B806" t="str">
            <v>COMP 116</v>
          </cell>
          <cell r="E806" t="str">
            <v>PINO ALTO TRAVANTE 140MM PARA ISOLAR PILAR</v>
          </cell>
          <cell r="F806" t="str">
            <v>UN</v>
          </cell>
          <cell r="I806">
            <v>18.774999999999999</v>
          </cell>
        </row>
        <row r="807">
          <cell r="B807">
            <v>0</v>
          </cell>
          <cell r="C807" t="str">
            <v>SINAPI</v>
          </cell>
          <cell r="D807">
            <v>88264</v>
          </cell>
          <cell r="E807" t="str">
            <v>ELETRICISTA COM ENCARGOS COMPLEMENTARES</v>
          </cell>
          <cell r="F807" t="str">
            <v>H</v>
          </cell>
          <cell r="G807">
            <v>0.3</v>
          </cell>
          <cell r="H807">
            <v>17.96</v>
          </cell>
          <cell r="I807">
            <v>5.3879999999999999</v>
          </cell>
        </row>
        <row r="808">
          <cell r="B808">
            <v>0</v>
          </cell>
          <cell r="C808" t="str">
            <v>SINAPI</v>
          </cell>
          <cell r="D808">
            <v>88247</v>
          </cell>
          <cell r="E808" t="str">
            <v>AUXILIAR DE ELETRICISTA COM ENCARGOS COMPLEMENTARES</v>
          </cell>
          <cell r="F808" t="str">
            <v>H</v>
          </cell>
          <cell r="G808">
            <v>0.3</v>
          </cell>
          <cell r="H808">
            <v>14.59</v>
          </cell>
          <cell r="I808">
            <v>4.3769999999999998</v>
          </cell>
        </row>
        <row r="809">
          <cell r="B809">
            <v>0</v>
          </cell>
          <cell r="C809" t="str">
            <v>PROPRIA</v>
          </cell>
          <cell r="E809" t="str">
            <v>PINO ALTO TRAVANTE 140MM PARA ISOLADOR PILAR</v>
          </cell>
          <cell r="F809" t="str">
            <v>UN</v>
          </cell>
          <cell r="G809">
            <v>1</v>
          </cell>
          <cell r="H809">
            <v>9.01</v>
          </cell>
          <cell r="I809">
            <v>9.01</v>
          </cell>
        </row>
        <row r="811">
          <cell r="B811" t="str">
            <v>COMP 117</v>
          </cell>
          <cell r="E811" t="str">
            <v>PINO CURTO PARA ISOLADOR DE PINO</v>
          </cell>
          <cell r="F811" t="str">
            <v>UN</v>
          </cell>
          <cell r="I811">
            <v>9.7550000000000008</v>
          </cell>
        </row>
        <row r="812">
          <cell r="B812">
            <v>0</v>
          </cell>
          <cell r="C812" t="str">
            <v>SINAPI</v>
          </cell>
          <cell r="D812">
            <v>88264</v>
          </cell>
          <cell r="E812" t="str">
            <v>ELETRICISTA COM ENCARGOS COMPLEMENTARES</v>
          </cell>
          <cell r="F812" t="str">
            <v>H</v>
          </cell>
          <cell r="G812">
            <v>0.1</v>
          </cell>
          <cell r="H812">
            <v>17.96</v>
          </cell>
          <cell r="I812">
            <v>1.7960000000000003</v>
          </cell>
        </row>
        <row r="813">
          <cell r="B813">
            <v>0</v>
          </cell>
          <cell r="C813" t="str">
            <v>SINAPI</v>
          </cell>
          <cell r="D813">
            <v>88247</v>
          </cell>
          <cell r="E813" t="str">
            <v>AUXILIAR DE ELETRICISTA COM ENCARGOS COMPLEMENTARES</v>
          </cell>
          <cell r="F813" t="str">
            <v>H</v>
          </cell>
          <cell r="G813">
            <v>0.1</v>
          </cell>
          <cell r="H813">
            <v>14.59</v>
          </cell>
          <cell r="I813">
            <v>1.4590000000000001</v>
          </cell>
        </row>
        <row r="814">
          <cell r="B814">
            <v>0</v>
          </cell>
          <cell r="C814" t="str">
            <v>PROPRIA</v>
          </cell>
          <cell r="E814" t="str">
            <v>PINO CURTO PARA ISOLADOR DE PINO</v>
          </cell>
          <cell r="F814" t="str">
            <v>UN</v>
          </cell>
          <cell r="G814">
            <v>1</v>
          </cell>
          <cell r="H814">
            <v>6.5</v>
          </cell>
          <cell r="I814">
            <v>6.5</v>
          </cell>
        </row>
        <row r="816">
          <cell r="B816" t="str">
            <v>COMP 118</v>
          </cell>
          <cell r="E816" t="str">
            <v>PROTETOR DE BUCHA DE AT DE TRANSFORMADOR 15KV</v>
          </cell>
          <cell r="F816" t="str">
            <v>UN</v>
          </cell>
          <cell r="I816">
            <v>26.655000000000001</v>
          </cell>
        </row>
        <row r="817">
          <cell r="B817">
            <v>0</v>
          </cell>
          <cell r="C817" t="str">
            <v>SINAPI</v>
          </cell>
          <cell r="D817">
            <v>88264</v>
          </cell>
          <cell r="E817" t="str">
            <v>ELETRICISTA COM ENCARGOS COMPLEMENTARES</v>
          </cell>
          <cell r="F817" t="str">
            <v>H</v>
          </cell>
          <cell r="G817">
            <v>0.3</v>
          </cell>
          <cell r="H817">
            <v>17.96</v>
          </cell>
          <cell r="I817">
            <v>5.3879999999999999</v>
          </cell>
        </row>
        <row r="818">
          <cell r="B818">
            <v>0</v>
          </cell>
          <cell r="C818" t="str">
            <v>SINAPI</v>
          </cell>
          <cell r="D818">
            <v>88247</v>
          </cell>
          <cell r="E818" t="str">
            <v>AUXILIAR DE ELETRICISTA COM ENCARGOS COMPLEMENTARES</v>
          </cell>
          <cell r="F818" t="str">
            <v>H</v>
          </cell>
          <cell r="G818">
            <v>0.3</v>
          </cell>
          <cell r="H818">
            <v>14.59</v>
          </cell>
          <cell r="I818">
            <v>4.3769999999999998</v>
          </cell>
        </row>
        <row r="819">
          <cell r="B819">
            <v>0</v>
          </cell>
          <cell r="C819" t="str">
            <v>PROPRIA</v>
          </cell>
          <cell r="E819" t="str">
            <v>PROTETOR DE BUCHA DE AT DE TRANSFORMADOR 15KV</v>
          </cell>
          <cell r="F819" t="str">
            <v>UN</v>
          </cell>
          <cell r="G819">
            <v>1</v>
          </cell>
          <cell r="H819">
            <v>16.89</v>
          </cell>
          <cell r="I819">
            <v>16.89</v>
          </cell>
        </row>
        <row r="821">
          <cell r="B821" t="str">
            <v>COMP 119</v>
          </cell>
          <cell r="E821" t="str">
            <v>SAPATILHA</v>
          </cell>
          <cell r="F821" t="str">
            <v>UN</v>
          </cell>
          <cell r="I821">
            <v>2.9886999999999997</v>
          </cell>
        </row>
        <row r="822">
          <cell r="B822">
            <v>0</v>
          </cell>
          <cell r="C822" t="str">
            <v>SINAPI</v>
          </cell>
          <cell r="D822">
            <v>88264</v>
          </cell>
          <cell r="E822" t="str">
            <v>ELETRICISTA COM ENCARGOS COMPLEMENTARES</v>
          </cell>
          <cell r="F822" t="str">
            <v>H</v>
          </cell>
          <cell r="G822">
            <v>0.02</v>
          </cell>
          <cell r="H822">
            <v>17.96</v>
          </cell>
          <cell r="I822">
            <v>0.35920000000000002</v>
          </cell>
        </row>
        <row r="823">
          <cell r="B823">
            <v>0</v>
          </cell>
          <cell r="C823" t="str">
            <v>SINAPI</v>
          </cell>
          <cell r="D823">
            <v>88247</v>
          </cell>
          <cell r="E823" t="str">
            <v>AUXILIAR DE ELETRICISTA COM ENCARGOS COMPLEMENTARES</v>
          </cell>
          <cell r="F823" t="str">
            <v>H</v>
          </cell>
          <cell r="G823">
            <v>0.05</v>
          </cell>
          <cell r="H823">
            <v>14.59</v>
          </cell>
          <cell r="I823">
            <v>0.72950000000000004</v>
          </cell>
        </row>
        <row r="824">
          <cell r="B824">
            <v>0</v>
          </cell>
          <cell r="C824" t="str">
            <v>SINAPI</v>
          </cell>
          <cell r="D824">
            <v>7581</v>
          </cell>
          <cell r="E824" t="str">
            <v>SAPATILHA EM ACO GALVANIZADO PARA CABOS COM DIAMETRO NOMINAL ATE 5/8"</v>
          </cell>
          <cell r="F824" t="str">
            <v>UN</v>
          </cell>
          <cell r="G824">
            <v>1</v>
          </cell>
          <cell r="H824">
            <v>1.9</v>
          </cell>
          <cell r="I824">
            <v>1.9</v>
          </cell>
        </row>
        <row r="826">
          <cell r="B826" t="str">
            <v>COMP 120</v>
          </cell>
          <cell r="E826" t="str">
            <v>SERVIÇO DE CAMINHÃO LINHA VIVA PARA IMPLANTAÇÃO DE 2 POSTES E SERVIÇO DE CONEXÃO.</v>
          </cell>
          <cell r="F826" t="str">
            <v>UN</v>
          </cell>
          <cell r="I826">
            <v>4615.0039999999999</v>
          </cell>
        </row>
        <row r="827">
          <cell r="B827">
            <v>0</v>
          </cell>
          <cell r="C827" t="str">
            <v>PROPRIA</v>
          </cell>
          <cell r="E827" t="str">
            <v>MUNCK 6T EM CAMINHÃO CARROCEIRO</v>
          </cell>
          <cell r="F827" t="str">
            <v>H</v>
          </cell>
          <cell r="G827">
            <v>21</v>
          </cell>
          <cell r="H827">
            <v>80</v>
          </cell>
          <cell r="I827">
            <v>1680</v>
          </cell>
        </row>
        <row r="828">
          <cell r="B828">
            <v>0</v>
          </cell>
          <cell r="C828" t="str">
            <v>SINAPI</v>
          </cell>
          <cell r="D828">
            <v>88247</v>
          </cell>
          <cell r="E828" t="str">
            <v>AUXILIAR DE ELETRICISTA COM ENCARGOS COMPLEMENTARES</v>
          </cell>
          <cell r="F828" t="str">
            <v>H</v>
          </cell>
          <cell r="G828">
            <v>59.6</v>
          </cell>
          <cell r="H828">
            <v>14.59</v>
          </cell>
          <cell r="I828">
            <v>869.56399999999996</v>
          </cell>
        </row>
        <row r="829">
          <cell r="B829">
            <v>0</v>
          </cell>
          <cell r="C829" t="str">
            <v>SINAPI</v>
          </cell>
          <cell r="D829">
            <v>88264</v>
          </cell>
          <cell r="E829" t="str">
            <v>ELETRICISTA COM ENCARGOS COMPLEMENTARES</v>
          </cell>
          <cell r="F829" t="str">
            <v>H</v>
          </cell>
          <cell r="G829">
            <v>48</v>
          </cell>
          <cell r="H829">
            <v>17.96</v>
          </cell>
          <cell r="I829">
            <v>862.08</v>
          </cell>
        </row>
        <row r="830">
          <cell r="B830">
            <v>0</v>
          </cell>
          <cell r="C830" t="str">
            <v>SINAPI</v>
          </cell>
          <cell r="D830">
            <v>88266</v>
          </cell>
          <cell r="E830" t="str">
            <v>ELETROTÉCNICO COM ENCARGOS COMPLEMENTARES</v>
          </cell>
          <cell r="F830" t="str">
            <v>H</v>
          </cell>
          <cell r="G830">
            <v>48</v>
          </cell>
          <cell r="H830">
            <v>25.07</v>
          </cell>
          <cell r="I830">
            <v>1203.3600000000001</v>
          </cell>
        </row>
        <row r="832">
          <cell r="B832" t="str">
            <v>COMP 121</v>
          </cell>
          <cell r="E832" t="str">
            <v>SUPORTE DE TRANSFORMADOR</v>
          </cell>
          <cell r="F832" t="str">
            <v>UN</v>
          </cell>
          <cell r="I832">
            <v>131.66499999999999</v>
          </cell>
        </row>
        <row r="833">
          <cell r="B833">
            <v>0</v>
          </cell>
          <cell r="C833" t="str">
            <v>SINAPI</v>
          </cell>
          <cell r="D833">
            <v>88264</v>
          </cell>
          <cell r="E833" t="str">
            <v>ELETRICISTA COM ENCARGOS COMPLEMENTARES</v>
          </cell>
          <cell r="F833" t="str">
            <v>H</v>
          </cell>
          <cell r="G833">
            <v>0.5</v>
          </cell>
          <cell r="H833">
            <v>17.96</v>
          </cell>
          <cell r="I833">
            <v>8.98</v>
          </cell>
        </row>
        <row r="834">
          <cell r="B834">
            <v>0</v>
          </cell>
          <cell r="C834" t="str">
            <v>SINAPI</v>
          </cell>
          <cell r="D834">
            <v>88247</v>
          </cell>
          <cell r="E834" t="str">
            <v>AUXILIAR DE ELETRICISTA COM ENCARGOS COMPLEMENTARES</v>
          </cell>
          <cell r="F834" t="str">
            <v>H</v>
          </cell>
          <cell r="G834">
            <v>0.5</v>
          </cell>
          <cell r="H834">
            <v>14.59</v>
          </cell>
          <cell r="I834">
            <v>7.2949999999999999</v>
          </cell>
        </row>
        <row r="835">
          <cell r="B835">
            <v>0</v>
          </cell>
          <cell r="C835" t="str">
            <v>PROPRIA</v>
          </cell>
          <cell r="E835" t="str">
            <v>SUPORTE DE TRANSFORMADOR</v>
          </cell>
          <cell r="F835" t="str">
            <v>UN</v>
          </cell>
          <cell r="G835">
            <v>1</v>
          </cell>
          <cell r="H835">
            <v>115.39</v>
          </cell>
          <cell r="I835">
            <v>115.39</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Q2545"/>
  <sheetViews>
    <sheetView zoomScale="85" zoomScaleNormal="85" zoomScaleSheetLayoutView="80" workbookViewId="0">
      <pane ySplit="4" topLeftCell="A2361" activePane="bottomLeft" state="frozen"/>
      <selection activeCell="B1" sqref="B1"/>
      <selection pane="bottomLeft" activeCell="E2055" sqref="E2055"/>
    </sheetView>
  </sheetViews>
  <sheetFormatPr defaultRowHeight="12.75"/>
  <cols>
    <col min="1" max="1" width="6.85546875" style="3" customWidth="1"/>
    <col min="2" max="2" width="43.42578125" style="325" customWidth="1"/>
    <col min="3" max="3" width="15.28515625" style="149" customWidth="1"/>
    <col min="4" max="4" width="13.140625" style="149" customWidth="1"/>
    <col min="5" max="5" width="14.140625" style="160" customWidth="1"/>
    <col min="6" max="6" width="18.42578125" style="79" customWidth="1"/>
    <col min="7" max="7" width="12.140625" style="79" customWidth="1"/>
    <col min="8" max="8" width="15" style="79" customWidth="1"/>
    <col min="9" max="9" width="10" style="79" customWidth="1"/>
    <col min="10" max="10" width="13.42578125" style="79" customWidth="1"/>
    <col min="11" max="11" width="14.42578125" style="396" customWidth="1"/>
    <col min="12" max="12" width="8.28515625" style="160" bestFit="1" customWidth="1"/>
    <col min="13" max="13" width="14.5703125" style="176" customWidth="1"/>
    <col min="14" max="14" width="13.5703125" style="3" customWidth="1"/>
    <col min="15" max="15" width="6.7109375" style="3" customWidth="1"/>
    <col min="16" max="16" width="11.140625" style="3" bestFit="1" customWidth="1"/>
    <col min="17" max="16384" width="9.140625" style="3"/>
  </cols>
  <sheetData>
    <row r="1" spans="2:14" ht="13.5" thickBot="1"/>
    <row r="2" spans="2:14" ht="18.75" thickBot="1">
      <c r="B2" s="671" t="s">
        <v>0</v>
      </c>
      <c r="C2" s="672"/>
      <c r="D2" s="672"/>
      <c r="E2" s="672"/>
      <c r="F2" s="672"/>
      <c r="G2" s="672"/>
      <c r="H2" s="672"/>
      <c r="I2" s="672"/>
      <c r="J2" s="672"/>
      <c r="K2" s="672"/>
      <c r="L2" s="672"/>
      <c r="M2" s="672"/>
      <c r="N2" s="673"/>
    </row>
    <row r="3" spans="2:14" ht="13.5" thickBot="1">
      <c r="B3" s="680" t="str">
        <f>'4-ORÇAMENTO'!B7:G7</f>
        <v>DATA BASE: SINAPI OUTUBRO- COM DESONERAÇÃO / 2017 - BDI - 28,24%</v>
      </c>
      <c r="C3" s="681"/>
      <c r="D3" s="681"/>
      <c r="E3" s="681"/>
      <c r="F3" s="681"/>
      <c r="G3" s="681"/>
      <c r="H3" s="681"/>
      <c r="I3" s="681"/>
      <c r="J3" s="681"/>
      <c r="K3" s="681"/>
      <c r="L3" s="681"/>
      <c r="M3" s="681"/>
      <c r="N3" s="682"/>
    </row>
    <row r="4" spans="2:14" ht="26.25" thickBot="1">
      <c r="B4" s="98" t="s">
        <v>1</v>
      </c>
      <c r="C4" s="98" t="s">
        <v>2</v>
      </c>
      <c r="D4" s="124" t="s">
        <v>3</v>
      </c>
      <c r="E4" s="683" t="s">
        <v>4</v>
      </c>
      <c r="F4" s="684"/>
      <c r="G4" s="684"/>
      <c r="H4" s="684"/>
      <c r="I4" s="684"/>
      <c r="J4" s="685"/>
      <c r="K4" s="397" t="s">
        <v>5</v>
      </c>
      <c r="L4" s="159" t="s">
        <v>6</v>
      </c>
      <c r="M4" s="158" t="s">
        <v>7</v>
      </c>
      <c r="N4" s="608" t="s">
        <v>6</v>
      </c>
    </row>
    <row r="5" spans="2:14" ht="16.5" thickBot="1">
      <c r="B5" s="341"/>
      <c r="C5" s="342"/>
      <c r="D5" s="342"/>
      <c r="E5" s="343"/>
      <c r="F5" s="344"/>
      <c r="G5" s="344"/>
      <c r="H5" s="344"/>
      <c r="I5" s="344"/>
      <c r="J5" s="345"/>
      <c r="K5" s="398"/>
      <c r="L5" s="344"/>
      <c r="M5" s="346"/>
      <c r="N5" s="345"/>
    </row>
    <row r="6" spans="2:14" ht="13.5" thickBot="1">
      <c r="B6" s="327"/>
      <c r="C6" s="150"/>
      <c r="D6" s="150"/>
      <c r="E6" s="659" t="s">
        <v>8</v>
      </c>
      <c r="F6" s="660"/>
      <c r="G6" s="660"/>
      <c r="H6" s="660"/>
      <c r="I6" s="660"/>
      <c r="J6" s="661"/>
      <c r="K6" s="399"/>
      <c r="L6" s="614"/>
      <c r="M6" s="155"/>
      <c r="N6" s="177"/>
    </row>
    <row r="7" spans="2:14">
      <c r="B7" s="326"/>
      <c r="C7" s="53"/>
      <c r="D7" s="53"/>
      <c r="E7" s="183"/>
      <c r="F7" s="602"/>
      <c r="G7" s="602"/>
      <c r="H7" s="602"/>
      <c r="I7" s="602"/>
      <c r="J7" s="169"/>
      <c r="K7" s="400"/>
      <c r="L7" s="497"/>
      <c r="M7" s="170"/>
      <c r="N7" s="171"/>
    </row>
    <row r="8" spans="2:14" ht="15">
      <c r="B8" s="326"/>
      <c r="C8" s="53">
        <v>90777</v>
      </c>
      <c r="D8" s="123" t="s">
        <v>9</v>
      </c>
      <c r="E8" s="184" t="s">
        <v>10</v>
      </c>
      <c r="F8" s="602"/>
      <c r="G8" s="602"/>
      <c r="H8" s="602"/>
      <c r="I8" s="602"/>
      <c r="J8" s="169"/>
      <c r="K8" s="401">
        <f>SUM(K10)</f>
        <v>4</v>
      </c>
      <c r="L8" s="91" t="s">
        <v>11</v>
      </c>
      <c r="M8" s="81">
        <f>E10*G10*H10</f>
        <v>88</v>
      </c>
      <c r="N8" s="180" t="s">
        <v>12</v>
      </c>
    </row>
    <row r="9" spans="2:14" ht="38.25">
      <c r="B9" s="328" t="s">
        <v>13</v>
      </c>
      <c r="C9" s="53"/>
      <c r="D9" s="53"/>
      <c r="E9" s="129" t="s">
        <v>14</v>
      </c>
      <c r="F9" s="602"/>
      <c r="G9" s="601" t="s">
        <v>15</v>
      </c>
      <c r="H9" s="603" t="s">
        <v>16</v>
      </c>
      <c r="I9" s="602"/>
      <c r="J9" s="169"/>
      <c r="K9" s="400"/>
      <c r="L9" s="497"/>
      <c r="M9" s="170"/>
      <c r="N9" s="171"/>
    </row>
    <row r="10" spans="2:14">
      <c r="B10" s="326"/>
      <c r="C10" s="53"/>
      <c r="D10" s="53"/>
      <c r="E10" s="182">
        <v>4</v>
      </c>
      <c r="F10" s="602"/>
      <c r="G10" s="115">
        <v>1</v>
      </c>
      <c r="H10" s="602">
        <f>1*22</f>
        <v>22</v>
      </c>
      <c r="I10" s="602"/>
      <c r="J10" s="169"/>
      <c r="K10" s="400">
        <f>E10*G10</f>
        <v>4</v>
      </c>
      <c r="L10" s="497"/>
      <c r="M10" s="170"/>
      <c r="N10" s="171"/>
    </row>
    <row r="11" spans="2:14">
      <c r="B11" s="326"/>
      <c r="C11" s="53"/>
      <c r="D11" s="53"/>
      <c r="E11" s="183"/>
      <c r="F11" s="602"/>
      <c r="G11" s="602"/>
      <c r="H11" s="602"/>
      <c r="I11" s="602"/>
      <c r="J11" s="169"/>
      <c r="K11" s="400"/>
      <c r="L11" s="497"/>
      <c r="M11" s="170"/>
      <c r="N11" s="171"/>
    </row>
    <row r="12" spans="2:14" ht="15" hidden="1">
      <c r="B12" s="326"/>
      <c r="C12" s="53">
        <v>91677</v>
      </c>
      <c r="D12" s="123" t="s">
        <v>9</v>
      </c>
      <c r="E12" s="184" t="s">
        <v>17</v>
      </c>
      <c r="F12" s="602"/>
      <c r="G12" s="602"/>
      <c r="H12" s="602"/>
      <c r="I12" s="602"/>
      <c r="J12" s="169"/>
      <c r="K12" s="401">
        <f>SUM(K14)</f>
        <v>0</v>
      </c>
      <c r="L12" s="91" t="s">
        <v>11</v>
      </c>
      <c r="M12" s="81">
        <f>E14*G14*H14</f>
        <v>0</v>
      </c>
      <c r="N12" s="180" t="s">
        <v>12</v>
      </c>
    </row>
    <row r="13" spans="2:14" ht="38.25" hidden="1">
      <c r="B13" s="328" t="s">
        <v>18</v>
      </c>
      <c r="C13" s="53"/>
      <c r="D13" s="53"/>
      <c r="E13" s="129" t="s">
        <v>14</v>
      </c>
      <c r="F13" s="602"/>
      <c r="G13" s="601" t="s">
        <v>15</v>
      </c>
      <c r="H13" s="603" t="s">
        <v>16</v>
      </c>
      <c r="I13" s="602"/>
      <c r="J13" s="169"/>
      <c r="K13" s="400"/>
      <c r="L13" s="497"/>
      <c r="M13" s="170"/>
      <c r="N13" s="171"/>
    </row>
    <row r="14" spans="2:14" hidden="1">
      <c r="B14" s="326"/>
      <c r="C14" s="53"/>
      <c r="D14" s="53"/>
      <c r="E14" s="182">
        <v>0</v>
      </c>
      <c r="F14" s="602"/>
      <c r="G14" s="115">
        <v>1</v>
      </c>
      <c r="H14" s="602">
        <f>2*22</f>
        <v>44</v>
      </c>
      <c r="I14" s="602"/>
      <c r="J14" s="169"/>
      <c r="K14" s="400">
        <f>E14*G14</f>
        <v>0</v>
      </c>
      <c r="L14" s="497"/>
      <c r="M14" s="170"/>
      <c r="N14" s="171"/>
    </row>
    <row r="15" spans="2:14" hidden="1">
      <c r="B15" s="326"/>
      <c r="C15" s="53"/>
      <c r="D15" s="53"/>
      <c r="E15" s="183"/>
      <c r="F15" s="602"/>
      <c r="G15" s="602"/>
      <c r="H15" s="602"/>
      <c r="I15" s="602"/>
      <c r="J15" s="169"/>
      <c r="K15" s="400"/>
      <c r="L15" s="497"/>
      <c r="M15" s="170"/>
      <c r="N15" s="171"/>
    </row>
    <row r="16" spans="2:14" ht="15">
      <c r="B16" s="326"/>
      <c r="C16" s="53">
        <v>93572</v>
      </c>
      <c r="D16" s="123" t="s">
        <v>9</v>
      </c>
      <c r="E16" s="184" t="s">
        <v>19</v>
      </c>
      <c r="F16" s="602"/>
      <c r="G16" s="602"/>
      <c r="H16" s="602"/>
      <c r="I16" s="602"/>
      <c r="J16" s="169"/>
      <c r="K16" s="401">
        <f>SUM(K18)</f>
        <v>4</v>
      </c>
      <c r="L16" s="91" t="s">
        <v>11</v>
      </c>
      <c r="M16" s="170"/>
      <c r="N16" s="171"/>
    </row>
    <row r="17" spans="2:14" ht="38.25">
      <c r="B17" s="328" t="s">
        <v>20</v>
      </c>
      <c r="C17" s="53"/>
      <c r="D17" s="53"/>
      <c r="E17" s="129" t="s">
        <v>14</v>
      </c>
      <c r="F17" s="602"/>
      <c r="G17" s="601" t="s">
        <v>15</v>
      </c>
      <c r="H17" s="602"/>
      <c r="I17" s="602"/>
      <c r="J17" s="169"/>
      <c r="K17" s="400"/>
      <c r="L17" s="497"/>
      <c r="M17" s="170"/>
      <c r="N17" s="171"/>
    </row>
    <row r="18" spans="2:14">
      <c r="B18" s="326"/>
      <c r="C18" s="53"/>
      <c r="D18" s="53"/>
      <c r="E18" s="182">
        <v>4</v>
      </c>
      <c r="F18" s="602"/>
      <c r="G18" s="115">
        <v>1</v>
      </c>
      <c r="H18" s="602"/>
      <c r="I18" s="602"/>
      <c r="J18" s="169"/>
      <c r="K18" s="400">
        <f>E18*G18</f>
        <v>4</v>
      </c>
      <c r="L18" s="497"/>
      <c r="M18" s="170"/>
      <c r="N18" s="171"/>
    </row>
    <row r="19" spans="2:14" hidden="1">
      <c r="B19" s="326"/>
      <c r="C19" s="53"/>
      <c r="D19" s="53"/>
      <c r="E19" s="183"/>
      <c r="F19" s="602"/>
      <c r="G19" s="602"/>
      <c r="H19" s="602"/>
      <c r="I19" s="602"/>
      <c r="J19" s="169"/>
      <c r="K19" s="400"/>
      <c r="L19" s="497"/>
      <c r="M19" s="170"/>
      <c r="N19" s="171"/>
    </row>
    <row r="20" spans="2:14" ht="15" hidden="1">
      <c r="B20" s="326"/>
      <c r="C20" s="53">
        <v>93572</v>
      </c>
      <c r="D20" s="123" t="s">
        <v>9</v>
      </c>
      <c r="E20" s="184" t="s">
        <v>21</v>
      </c>
      <c r="F20" s="602"/>
      <c r="G20" s="602"/>
      <c r="H20" s="602"/>
      <c r="I20" s="602"/>
      <c r="J20" s="169"/>
      <c r="K20" s="401">
        <f>SUM(K22)</f>
        <v>0</v>
      </c>
      <c r="L20" s="91" t="s">
        <v>11</v>
      </c>
      <c r="M20" s="170"/>
      <c r="N20" s="171"/>
    </row>
    <row r="21" spans="2:14" ht="38.25" hidden="1">
      <c r="B21" s="328" t="s">
        <v>18</v>
      </c>
      <c r="C21" s="53"/>
      <c r="D21" s="53"/>
      <c r="E21" s="129" t="s">
        <v>14</v>
      </c>
      <c r="F21" s="602"/>
      <c r="G21" s="601" t="s">
        <v>15</v>
      </c>
      <c r="H21" s="602"/>
      <c r="I21" s="602"/>
      <c r="J21" s="169"/>
      <c r="K21" s="400"/>
      <c r="L21" s="497"/>
      <c r="M21" s="170"/>
      <c r="N21" s="171"/>
    </row>
    <row r="22" spans="2:14" hidden="1">
      <c r="B22" s="326"/>
      <c r="C22" s="53"/>
      <c r="D22" s="53"/>
      <c r="E22" s="182">
        <v>6</v>
      </c>
      <c r="F22" s="602"/>
      <c r="G22" s="115">
        <v>0</v>
      </c>
      <c r="H22" s="602"/>
      <c r="I22" s="602"/>
      <c r="J22" s="169"/>
      <c r="K22" s="400">
        <f>E22*G22</f>
        <v>0</v>
      </c>
      <c r="L22" s="497"/>
      <c r="M22" s="170"/>
      <c r="N22" s="171"/>
    </row>
    <row r="23" spans="2:14" hidden="1">
      <c r="B23" s="326"/>
      <c r="C23" s="53"/>
      <c r="D23" s="53"/>
      <c r="E23" s="183"/>
      <c r="F23" s="602"/>
      <c r="G23" s="602"/>
      <c r="H23" s="602"/>
      <c r="I23" s="602"/>
      <c r="J23" s="169"/>
      <c r="K23" s="400"/>
      <c r="L23" s="497"/>
      <c r="M23" s="170"/>
      <c r="N23" s="171"/>
    </row>
    <row r="24" spans="2:14" ht="15" hidden="1">
      <c r="B24" s="326"/>
      <c r="C24" s="53">
        <v>93572</v>
      </c>
      <c r="D24" s="123" t="s">
        <v>9</v>
      </c>
      <c r="E24" s="644" t="s">
        <v>22</v>
      </c>
      <c r="F24" s="645"/>
      <c r="G24" s="645"/>
      <c r="H24" s="645"/>
      <c r="I24" s="645"/>
      <c r="J24" s="646"/>
      <c r="K24" s="401">
        <f>SUM(K26)</f>
        <v>0</v>
      </c>
      <c r="L24" s="91" t="s">
        <v>11</v>
      </c>
      <c r="M24" s="170"/>
      <c r="N24" s="171"/>
    </row>
    <row r="25" spans="2:14" ht="38.25" hidden="1">
      <c r="B25" s="328" t="s">
        <v>18</v>
      </c>
      <c r="C25" s="53"/>
      <c r="D25" s="53"/>
      <c r="E25" s="129" t="s">
        <v>14</v>
      </c>
      <c r="F25" s="602"/>
      <c r="G25" s="601" t="s">
        <v>15</v>
      </c>
      <c r="H25" s="602"/>
      <c r="I25" s="602"/>
      <c r="J25" s="169"/>
      <c r="K25" s="400"/>
      <c r="L25" s="497"/>
      <c r="M25" s="170"/>
      <c r="N25" s="171"/>
    </row>
    <row r="26" spans="2:14" hidden="1">
      <c r="B26" s="326"/>
      <c r="C26" s="53"/>
      <c r="D26" s="53"/>
      <c r="E26" s="182">
        <v>6</v>
      </c>
      <c r="F26" s="602"/>
      <c r="G26" s="115">
        <v>0</v>
      </c>
      <c r="H26" s="602"/>
      <c r="I26" s="602"/>
      <c r="J26" s="169"/>
      <c r="K26" s="400">
        <f>E26*G26</f>
        <v>0</v>
      </c>
      <c r="L26" s="497"/>
      <c r="M26" s="170"/>
      <c r="N26" s="171"/>
    </row>
    <row r="27" spans="2:14" hidden="1">
      <c r="B27" s="326"/>
      <c r="C27" s="53"/>
      <c r="D27" s="53"/>
      <c r="E27" s="183"/>
      <c r="F27" s="602"/>
      <c r="G27" s="602"/>
      <c r="H27" s="602"/>
      <c r="I27" s="602"/>
      <c r="J27" s="169"/>
      <c r="K27" s="400"/>
      <c r="L27" s="497"/>
      <c r="M27" s="170"/>
      <c r="N27" s="171"/>
    </row>
    <row r="28" spans="2:14" ht="15" hidden="1">
      <c r="B28" s="326"/>
      <c r="C28" s="53">
        <v>40931</v>
      </c>
      <c r="D28" s="123" t="s">
        <v>9</v>
      </c>
      <c r="E28" s="184" t="s">
        <v>23</v>
      </c>
      <c r="F28" s="602"/>
      <c r="G28" s="602"/>
      <c r="H28" s="602"/>
      <c r="I28" s="602"/>
      <c r="J28" s="169"/>
      <c r="K28" s="401">
        <f>SUM(K30)</f>
        <v>0</v>
      </c>
      <c r="L28" s="91" t="s">
        <v>11</v>
      </c>
      <c r="M28" s="170"/>
      <c r="N28" s="171"/>
    </row>
    <row r="29" spans="2:14" ht="38.25" hidden="1">
      <c r="B29" s="328" t="s">
        <v>24</v>
      </c>
      <c r="C29" s="53"/>
      <c r="D29" s="53"/>
      <c r="E29" s="129" t="s">
        <v>14</v>
      </c>
      <c r="F29" s="602"/>
      <c r="G29" s="601" t="s">
        <v>15</v>
      </c>
      <c r="H29" s="602"/>
      <c r="I29" s="602"/>
      <c r="J29" s="169"/>
      <c r="K29" s="400"/>
      <c r="L29" s="497"/>
      <c r="M29" s="170"/>
      <c r="N29" s="171"/>
    </row>
    <row r="30" spans="2:14" hidden="1">
      <c r="B30" s="326"/>
      <c r="C30" s="53"/>
      <c r="D30" s="53"/>
      <c r="E30" s="182">
        <v>6</v>
      </c>
      <c r="F30" s="602"/>
      <c r="G30" s="115">
        <v>0</v>
      </c>
      <c r="H30" s="602"/>
      <c r="I30" s="602"/>
      <c r="J30" s="169"/>
      <c r="K30" s="400">
        <f>E30*G30</f>
        <v>0</v>
      </c>
      <c r="L30" s="497"/>
      <c r="M30" s="170"/>
      <c r="N30" s="171"/>
    </row>
    <row r="31" spans="2:14">
      <c r="B31" s="326"/>
      <c r="C31" s="53"/>
      <c r="D31" s="53"/>
      <c r="E31" s="183"/>
      <c r="F31" s="602"/>
      <c r="G31" s="602"/>
      <c r="H31" s="602"/>
      <c r="I31" s="602"/>
      <c r="J31" s="169"/>
      <c r="K31" s="400"/>
      <c r="L31" s="497"/>
      <c r="M31" s="170"/>
      <c r="N31" s="171"/>
    </row>
    <row r="32" spans="2:14" ht="15">
      <c r="B32" s="326"/>
      <c r="C32" s="53">
        <v>88326</v>
      </c>
      <c r="D32" s="123" t="s">
        <v>9</v>
      </c>
      <c r="E32" s="184" t="s">
        <v>25</v>
      </c>
      <c r="F32" s="602"/>
      <c r="G32" s="602"/>
      <c r="H32" s="602"/>
      <c r="I32" s="602"/>
      <c r="J32" s="169"/>
      <c r="K32" s="401">
        <f>SUM(K34:K35)</f>
        <v>1440</v>
      </c>
      <c r="L32" s="91" t="s">
        <v>26</v>
      </c>
      <c r="M32" s="170"/>
      <c r="N32" s="171"/>
    </row>
    <row r="33" spans="2:14" ht="51">
      <c r="B33" s="328" t="s">
        <v>27</v>
      </c>
      <c r="C33" s="53"/>
      <c r="D33" s="53"/>
      <c r="E33" s="129" t="s">
        <v>14</v>
      </c>
      <c r="F33" s="603" t="s">
        <v>28</v>
      </c>
      <c r="G33" s="603" t="s">
        <v>29</v>
      </c>
      <c r="H33" s="603" t="s">
        <v>30</v>
      </c>
      <c r="I33" s="601" t="s">
        <v>15</v>
      </c>
      <c r="J33" s="169"/>
      <c r="K33" s="400"/>
      <c r="L33" s="497"/>
      <c r="M33" s="170"/>
      <c r="N33" s="171"/>
    </row>
    <row r="34" spans="2:14">
      <c r="B34" s="326" t="s">
        <v>31</v>
      </c>
      <c r="C34" s="53"/>
      <c r="D34" s="53"/>
      <c r="E34" s="182">
        <v>4</v>
      </c>
      <c r="F34" s="611">
        <v>12</v>
      </c>
      <c r="G34" s="115">
        <v>22</v>
      </c>
      <c r="H34" s="602">
        <f>F34*G34</f>
        <v>264</v>
      </c>
      <c r="I34" s="115">
        <v>1</v>
      </c>
      <c r="J34" s="169"/>
      <c r="K34" s="400">
        <f>E34*I34*H34</f>
        <v>1056</v>
      </c>
      <c r="L34" s="497"/>
      <c r="M34" s="170"/>
      <c r="N34" s="171"/>
    </row>
    <row r="35" spans="2:14">
      <c r="B35" s="326" t="s">
        <v>32</v>
      </c>
      <c r="C35" s="53"/>
      <c r="D35" s="53"/>
      <c r="E35" s="182">
        <v>4</v>
      </c>
      <c r="F35" s="602">
        <v>12</v>
      </c>
      <c r="G35" s="115">
        <v>8</v>
      </c>
      <c r="H35" s="602">
        <f>F35*G35</f>
        <v>96</v>
      </c>
      <c r="I35" s="115">
        <v>1</v>
      </c>
      <c r="J35" s="169"/>
      <c r="K35" s="400">
        <f>E35*I35*H35</f>
        <v>384</v>
      </c>
      <c r="L35" s="497"/>
      <c r="M35" s="170"/>
      <c r="N35" s="171"/>
    </row>
    <row r="36" spans="2:14" ht="13.5" thickBot="1">
      <c r="B36" s="326"/>
      <c r="C36" s="53"/>
      <c r="D36" s="53"/>
      <c r="E36" s="183"/>
      <c r="F36" s="602"/>
      <c r="G36" s="602"/>
      <c r="H36" s="602"/>
      <c r="I36" s="602"/>
      <c r="J36" s="169"/>
      <c r="K36" s="400"/>
      <c r="L36" s="497"/>
      <c r="M36" s="170"/>
      <c r="N36" s="171"/>
    </row>
    <row r="37" spans="2:14" ht="15" hidden="1">
      <c r="B37" s="326"/>
      <c r="C37" s="53">
        <v>88326</v>
      </c>
      <c r="D37" s="123" t="s">
        <v>9</v>
      </c>
      <c r="E37" s="184" t="s">
        <v>33</v>
      </c>
      <c r="F37" s="602"/>
      <c r="G37" s="602"/>
      <c r="H37" s="602"/>
      <c r="I37" s="602"/>
      <c r="J37" s="169"/>
      <c r="K37" s="401">
        <f>SUM(K39:K40)</f>
        <v>0</v>
      </c>
      <c r="L37" s="91" t="s">
        <v>26</v>
      </c>
      <c r="M37" s="170"/>
      <c r="N37" s="171"/>
    </row>
    <row r="38" spans="2:14" ht="51" hidden="1">
      <c r="B38" s="328" t="s">
        <v>34</v>
      </c>
      <c r="C38" s="53"/>
      <c r="D38" s="53"/>
      <c r="E38" s="129" t="s">
        <v>14</v>
      </c>
      <c r="F38" s="603" t="s">
        <v>28</v>
      </c>
      <c r="G38" s="603" t="s">
        <v>29</v>
      </c>
      <c r="H38" s="603" t="s">
        <v>30</v>
      </c>
      <c r="I38" s="601" t="s">
        <v>15</v>
      </c>
      <c r="J38" s="169"/>
      <c r="K38" s="400"/>
      <c r="L38" s="497"/>
      <c r="M38" s="170"/>
      <c r="N38" s="171"/>
    </row>
    <row r="39" spans="2:14" hidden="1">
      <c r="B39" s="326" t="s">
        <v>35</v>
      </c>
      <c r="C39" s="53"/>
      <c r="D39" s="53"/>
      <c r="E39" s="182">
        <v>6</v>
      </c>
      <c r="F39" s="611">
        <v>12</v>
      </c>
      <c r="G39" s="115">
        <v>22</v>
      </c>
      <c r="H39" s="602">
        <f>F39*G39</f>
        <v>264</v>
      </c>
      <c r="I39" s="115">
        <v>0</v>
      </c>
      <c r="J39" s="169"/>
      <c r="K39" s="400">
        <f>E39*I39*H39</f>
        <v>0</v>
      </c>
      <c r="L39" s="497"/>
      <c r="M39" s="170"/>
      <c r="N39" s="171"/>
    </row>
    <row r="40" spans="2:14" hidden="1">
      <c r="B40" s="326" t="s">
        <v>36</v>
      </c>
      <c r="C40" s="53"/>
      <c r="D40" s="53"/>
      <c r="E40" s="182">
        <v>6</v>
      </c>
      <c r="F40" s="602">
        <v>12</v>
      </c>
      <c r="G40" s="115">
        <v>8</v>
      </c>
      <c r="H40" s="602">
        <f>F40*G40</f>
        <v>96</v>
      </c>
      <c r="I40" s="115">
        <v>0</v>
      </c>
      <c r="J40" s="169"/>
      <c r="K40" s="400">
        <f>E40*I40*H40</f>
        <v>0</v>
      </c>
      <c r="L40" s="497"/>
      <c r="M40" s="170"/>
      <c r="N40" s="171"/>
    </row>
    <row r="41" spans="2:14" hidden="1">
      <c r="B41" s="326"/>
      <c r="C41" s="53"/>
      <c r="D41" s="53"/>
      <c r="E41" s="183"/>
      <c r="F41" s="602"/>
      <c r="G41" s="602"/>
      <c r="H41" s="602"/>
      <c r="I41" s="602"/>
      <c r="J41" s="169"/>
      <c r="K41" s="400"/>
      <c r="L41" s="497"/>
      <c r="M41" s="170"/>
      <c r="N41" s="171"/>
    </row>
    <row r="42" spans="2:14" hidden="1">
      <c r="B42" s="326"/>
      <c r="C42" s="53"/>
      <c r="D42" s="53"/>
      <c r="E42" s="183"/>
      <c r="F42" s="602"/>
      <c r="G42" s="602"/>
      <c r="H42" s="602"/>
      <c r="I42" s="602"/>
      <c r="J42" s="169"/>
      <c r="K42" s="400"/>
      <c r="L42" s="497"/>
      <c r="M42" s="170"/>
      <c r="N42" s="171"/>
    </row>
    <row r="43" spans="2:14" ht="15" hidden="1">
      <c r="B43" s="326"/>
      <c r="C43" s="53">
        <v>93564</v>
      </c>
      <c r="D43" s="123" t="s">
        <v>9</v>
      </c>
      <c r="E43" s="184" t="s">
        <v>37</v>
      </c>
      <c r="F43" s="602"/>
      <c r="G43" s="602"/>
      <c r="H43" s="602"/>
      <c r="I43" s="602"/>
      <c r="J43" s="169"/>
      <c r="K43" s="401">
        <f>SUM(K45)</f>
        <v>0</v>
      </c>
      <c r="L43" s="91" t="s">
        <v>11</v>
      </c>
      <c r="M43" s="170"/>
      <c r="N43" s="171"/>
    </row>
    <row r="44" spans="2:14" ht="38.25" hidden="1">
      <c r="B44" s="328" t="s">
        <v>18</v>
      </c>
      <c r="C44" s="53"/>
      <c r="D44" s="53"/>
      <c r="E44" s="129" t="s">
        <v>14</v>
      </c>
      <c r="F44" s="602"/>
      <c r="G44" s="601" t="s">
        <v>15</v>
      </c>
      <c r="H44" s="602"/>
      <c r="I44" s="602"/>
      <c r="J44" s="169"/>
      <c r="K44" s="400"/>
      <c r="L44" s="497"/>
      <c r="M44" s="170"/>
      <c r="N44" s="171"/>
    </row>
    <row r="45" spans="2:14" hidden="1">
      <c r="B45" s="326"/>
      <c r="C45" s="53"/>
      <c r="D45" s="53"/>
      <c r="E45" s="182">
        <v>6</v>
      </c>
      <c r="F45" s="602"/>
      <c r="G45" s="115">
        <v>0</v>
      </c>
      <c r="H45" s="602"/>
      <c r="I45" s="602"/>
      <c r="J45" s="169"/>
      <c r="K45" s="400">
        <f>E45*G45</f>
        <v>0</v>
      </c>
      <c r="L45" s="497"/>
      <c r="M45" s="170"/>
      <c r="N45" s="171"/>
    </row>
    <row r="46" spans="2:14" hidden="1">
      <c r="B46" s="326"/>
      <c r="C46" s="53"/>
      <c r="D46" s="53"/>
      <c r="E46" s="183"/>
      <c r="F46" s="602"/>
      <c r="G46" s="602"/>
      <c r="H46" s="602"/>
      <c r="I46" s="602"/>
      <c r="J46" s="169"/>
      <c r="K46" s="400"/>
      <c r="L46" s="497"/>
      <c r="M46" s="170"/>
      <c r="N46" s="171"/>
    </row>
    <row r="47" spans="2:14" ht="15" hidden="1">
      <c r="B47" s="326"/>
      <c r="C47" s="53">
        <v>93563</v>
      </c>
      <c r="D47" s="123" t="s">
        <v>9</v>
      </c>
      <c r="E47" s="184" t="s">
        <v>38</v>
      </c>
      <c r="F47" s="88"/>
      <c r="G47" s="602"/>
      <c r="H47" s="602"/>
      <c r="I47" s="602"/>
      <c r="J47" s="169"/>
      <c r="K47" s="401">
        <f>SUM(K49)</f>
        <v>0</v>
      </c>
      <c r="L47" s="91" t="s">
        <v>11</v>
      </c>
      <c r="M47" s="170"/>
      <c r="N47" s="171"/>
    </row>
    <row r="48" spans="2:14" ht="38.25" hidden="1">
      <c r="B48" s="328" t="s">
        <v>39</v>
      </c>
      <c r="C48" s="53"/>
      <c r="D48" s="53"/>
      <c r="E48" s="129" t="s">
        <v>14</v>
      </c>
      <c r="F48" s="88"/>
      <c r="G48" s="601" t="s">
        <v>15</v>
      </c>
      <c r="H48" s="602"/>
      <c r="I48" s="602"/>
      <c r="J48" s="169"/>
      <c r="K48" s="400"/>
      <c r="L48" s="497"/>
      <c r="M48" s="170"/>
      <c r="N48" s="171"/>
    </row>
    <row r="49" spans="2:15" hidden="1">
      <c r="B49" s="326"/>
      <c r="C49" s="53"/>
      <c r="D49" s="53"/>
      <c r="E49" s="182">
        <v>6</v>
      </c>
      <c r="F49" s="602"/>
      <c r="G49" s="115">
        <v>0</v>
      </c>
      <c r="H49" s="602"/>
      <c r="I49" s="602"/>
      <c r="J49" s="169"/>
      <c r="K49" s="400">
        <f>E49*G49</f>
        <v>0</v>
      </c>
      <c r="L49" s="497"/>
      <c r="M49" s="170"/>
      <c r="N49" s="171"/>
    </row>
    <row r="50" spans="2:15" ht="13.5" hidden="1" thickBot="1">
      <c r="B50" s="326"/>
      <c r="C50" s="53"/>
      <c r="D50" s="53"/>
      <c r="E50" s="183"/>
      <c r="F50" s="602"/>
      <c r="G50" s="602"/>
      <c r="H50" s="602"/>
      <c r="I50" s="602"/>
      <c r="J50" s="169"/>
      <c r="K50" s="400"/>
      <c r="L50" s="497"/>
      <c r="M50" s="170"/>
      <c r="N50" s="171"/>
    </row>
    <row r="51" spans="2:15" ht="13.5" thickBot="1">
      <c r="B51" s="327"/>
      <c r="C51" s="150"/>
      <c r="D51" s="150"/>
      <c r="E51" s="659" t="s">
        <v>40</v>
      </c>
      <c r="F51" s="660"/>
      <c r="G51" s="660"/>
      <c r="H51" s="660"/>
      <c r="I51" s="660"/>
      <c r="J51" s="661"/>
      <c r="K51" s="399"/>
      <c r="L51" s="614"/>
      <c r="M51" s="155"/>
      <c r="N51" s="177"/>
    </row>
    <row r="52" spans="2:15" hidden="1">
      <c r="B52" s="326"/>
      <c r="C52" s="53"/>
      <c r="D52" s="53"/>
      <c r="E52" s="496"/>
      <c r="F52" s="602"/>
      <c r="G52" s="602"/>
      <c r="H52" s="602"/>
      <c r="I52" s="602"/>
      <c r="J52" s="169"/>
      <c r="K52" s="400"/>
      <c r="L52" s="497"/>
      <c r="M52" s="170"/>
      <c r="N52" s="171"/>
    </row>
    <row r="53" spans="2:15" ht="54" hidden="1" customHeight="1">
      <c r="B53" s="326"/>
      <c r="C53" s="123" t="s">
        <v>41</v>
      </c>
      <c r="D53" s="123" t="s">
        <v>9</v>
      </c>
      <c r="E53" s="677" t="s">
        <v>42</v>
      </c>
      <c r="F53" s="678"/>
      <c r="G53" s="678"/>
      <c r="H53" s="678"/>
      <c r="I53" s="678"/>
      <c r="J53" s="679"/>
      <c r="K53" s="402">
        <f>SUM(K55:K56)</f>
        <v>0</v>
      </c>
      <c r="L53" s="497" t="s">
        <v>43</v>
      </c>
      <c r="M53" s="170"/>
      <c r="N53" s="171"/>
      <c r="O53" s="178"/>
    </row>
    <row r="54" spans="2:15" hidden="1">
      <c r="B54" s="329" t="s">
        <v>44</v>
      </c>
      <c r="C54" s="53"/>
      <c r="D54" s="53"/>
      <c r="E54" s="125" t="s">
        <v>45</v>
      </c>
      <c r="F54" s="601" t="s">
        <v>46</v>
      </c>
      <c r="G54" s="601" t="s">
        <v>47</v>
      </c>
      <c r="H54" s="602"/>
      <c r="I54" s="602"/>
      <c r="J54" s="140" t="s">
        <v>48</v>
      </c>
      <c r="K54" s="400"/>
      <c r="L54" s="497"/>
      <c r="M54" s="170"/>
      <c r="N54" s="171"/>
      <c r="O54" s="178"/>
    </row>
    <row r="55" spans="2:15" ht="15" hidden="1">
      <c r="B55" s="326"/>
      <c r="C55" s="77"/>
      <c r="D55" s="77"/>
      <c r="E55" s="126">
        <v>91</v>
      </c>
      <c r="F55" s="115">
        <v>135</v>
      </c>
      <c r="G55" s="115">
        <v>0</v>
      </c>
      <c r="H55" s="602"/>
      <c r="I55" s="602"/>
      <c r="J55" s="179"/>
      <c r="K55" s="400">
        <f>E55*F55*G55-J55</f>
        <v>0</v>
      </c>
      <c r="L55" s="497"/>
      <c r="M55" s="170"/>
      <c r="N55" s="171"/>
      <c r="O55" s="178"/>
    </row>
    <row r="56" spans="2:15" ht="15" hidden="1">
      <c r="B56" s="326"/>
      <c r="C56" s="53"/>
      <c r="D56" s="53"/>
      <c r="E56" s="127"/>
      <c r="F56" s="602"/>
      <c r="G56" s="602"/>
      <c r="H56" s="602"/>
      <c r="I56" s="602"/>
      <c r="J56" s="169"/>
      <c r="K56" s="400">
        <f>F56*G56*H56</f>
        <v>0</v>
      </c>
      <c r="L56" s="497"/>
      <c r="M56" s="170"/>
      <c r="N56" s="171"/>
      <c r="O56" s="178"/>
    </row>
    <row r="57" spans="2:15" ht="15" hidden="1">
      <c r="B57" s="326"/>
      <c r="C57" s="53"/>
      <c r="D57" s="53"/>
      <c r="E57" s="127"/>
      <c r="F57" s="602"/>
      <c r="G57" s="602"/>
      <c r="H57" s="602"/>
      <c r="I57" s="602"/>
      <c r="J57" s="169"/>
      <c r="K57" s="400"/>
      <c r="L57" s="497"/>
      <c r="M57" s="170"/>
      <c r="N57" s="171"/>
      <c r="O57" s="178"/>
    </row>
    <row r="58" spans="2:15" ht="15" hidden="1">
      <c r="B58" s="326"/>
      <c r="C58" s="53">
        <v>72898</v>
      </c>
      <c r="D58" s="123" t="s">
        <v>9</v>
      </c>
      <c r="E58" s="128" t="s">
        <v>49</v>
      </c>
      <c r="F58" s="602"/>
      <c r="G58" s="602"/>
      <c r="H58" s="602"/>
      <c r="I58" s="602"/>
      <c r="J58" s="169"/>
      <c r="K58" s="401">
        <f>SUM(K60:K61)</f>
        <v>0</v>
      </c>
      <c r="L58" s="91" t="s">
        <v>50</v>
      </c>
      <c r="M58" s="170"/>
      <c r="N58" s="171"/>
      <c r="O58" s="178"/>
    </row>
    <row r="59" spans="2:15" ht="25.5" hidden="1">
      <c r="B59" s="329" t="s">
        <v>51</v>
      </c>
      <c r="C59" s="53"/>
      <c r="D59" s="53"/>
      <c r="E59" s="129" t="s">
        <v>52</v>
      </c>
      <c r="F59" s="603" t="s">
        <v>53</v>
      </c>
      <c r="G59" s="603" t="s">
        <v>47</v>
      </c>
      <c r="H59" s="603" t="s">
        <v>54</v>
      </c>
      <c r="I59" s="602"/>
      <c r="J59" s="169"/>
      <c r="K59" s="400"/>
      <c r="L59" s="497"/>
      <c r="M59" s="170"/>
      <c r="N59" s="171"/>
      <c r="O59" s="178"/>
    </row>
    <row r="60" spans="2:15" ht="15" hidden="1">
      <c r="B60" s="326"/>
      <c r="C60" s="77"/>
      <c r="D60" s="77"/>
      <c r="E60" s="126">
        <f>K55</f>
        <v>0</v>
      </c>
      <c r="F60" s="115">
        <v>0.15</v>
      </c>
      <c r="G60" s="115">
        <f>G55</f>
        <v>0</v>
      </c>
      <c r="H60" s="115">
        <v>1.3</v>
      </c>
      <c r="I60" s="602"/>
      <c r="J60" s="169"/>
      <c r="K60" s="400">
        <f>E60*F60*G60*H60</f>
        <v>0</v>
      </c>
      <c r="L60" s="497"/>
      <c r="M60" s="170"/>
      <c r="N60" s="171"/>
      <c r="O60" s="178"/>
    </row>
    <row r="61" spans="2:15" hidden="1">
      <c r="B61" s="326"/>
      <c r="C61" s="53"/>
      <c r="D61" s="53"/>
      <c r="E61" s="126">
        <f>K56</f>
        <v>0</v>
      </c>
      <c r="F61" s="115">
        <v>0.15</v>
      </c>
      <c r="G61" s="115">
        <f>H56</f>
        <v>0</v>
      </c>
      <c r="H61" s="115">
        <v>1.3</v>
      </c>
      <c r="I61" s="602"/>
      <c r="J61" s="169"/>
      <c r="K61" s="400">
        <f>E61*F61*G61*H61</f>
        <v>0</v>
      </c>
      <c r="L61" s="497"/>
      <c r="M61" s="170"/>
      <c r="N61" s="171"/>
      <c r="O61" s="178"/>
    </row>
    <row r="62" spans="2:15" ht="15" hidden="1">
      <c r="B62" s="326"/>
      <c r="C62" s="53"/>
      <c r="D62" s="53"/>
      <c r="E62" s="127"/>
      <c r="F62" s="602"/>
      <c r="G62" s="602"/>
      <c r="H62" s="602"/>
      <c r="I62" s="602"/>
      <c r="J62" s="169"/>
      <c r="K62" s="400"/>
      <c r="L62" s="497"/>
      <c r="M62" s="170"/>
      <c r="N62" s="171"/>
      <c r="O62" s="178"/>
    </row>
    <row r="63" spans="2:15" ht="28.5" hidden="1" customHeight="1">
      <c r="B63" s="326"/>
      <c r="C63" s="53">
        <v>95302</v>
      </c>
      <c r="D63" s="123" t="s">
        <v>9</v>
      </c>
      <c r="E63" s="677" t="s">
        <v>55</v>
      </c>
      <c r="F63" s="678"/>
      <c r="G63" s="678"/>
      <c r="H63" s="678"/>
      <c r="I63" s="678"/>
      <c r="J63" s="679"/>
      <c r="K63" s="401">
        <f>SUM(K65:K65)</f>
        <v>0</v>
      </c>
      <c r="L63" s="91" t="s">
        <v>56</v>
      </c>
      <c r="M63" s="170"/>
      <c r="N63" s="171"/>
      <c r="O63" s="178"/>
    </row>
    <row r="64" spans="2:15" ht="25.5" hidden="1">
      <c r="B64" s="329" t="s">
        <v>57</v>
      </c>
      <c r="C64" s="77"/>
      <c r="D64" s="77"/>
      <c r="E64" s="129" t="s">
        <v>58</v>
      </c>
      <c r="F64" s="603" t="s">
        <v>59</v>
      </c>
      <c r="G64" s="602"/>
      <c r="H64" s="603"/>
      <c r="I64" s="603"/>
      <c r="J64" s="169"/>
      <c r="K64" s="400"/>
      <c r="L64" s="497"/>
      <c r="M64" s="170"/>
      <c r="N64" s="171"/>
      <c r="O64" s="178"/>
    </row>
    <row r="65" spans="2:15" hidden="1">
      <c r="B65" s="326"/>
      <c r="C65" s="53"/>
      <c r="D65" s="53"/>
      <c r="E65" s="130">
        <f>K58</f>
        <v>0</v>
      </c>
      <c r="F65" s="115">
        <v>4</v>
      </c>
      <c r="G65" s="602"/>
      <c r="H65" s="602"/>
      <c r="I65" s="602"/>
      <c r="J65" s="169"/>
      <c r="K65" s="400">
        <f>E65*F65</f>
        <v>0</v>
      </c>
      <c r="L65" s="497"/>
      <c r="M65" s="170"/>
      <c r="N65" s="171"/>
      <c r="O65" s="178"/>
    </row>
    <row r="66" spans="2:15" ht="15" hidden="1">
      <c r="B66" s="326"/>
      <c r="C66" s="53"/>
      <c r="D66" s="53"/>
      <c r="E66" s="131"/>
      <c r="F66" s="602"/>
      <c r="G66" s="602"/>
      <c r="H66" s="602"/>
      <c r="I66" s="602"/>
      <c r="J66" s="169"/>
      <c r="K66" s="400"/>
      <c r="L66" s="497"/>
      <c r="M66" s="170"/>
      <c r="N66" s="171"/>
      <c r="O66" s="178"/>
    </row>
    <row r="67" spans="2:15" ht="36" hidden="1" customHeight="1">
      <c r="B67" s="326"/>
      <c r="C67" s="53" t="s">
        <v>60</v>
      </c>
      <c r="D67" s="123" t="s">
        <v>9</v>
      </c>
      <c r="E67" s="677" t="s">
        <v>61</v>
      </c>
      <c r="F67" s="678"/>
      <c r="G67" s="678"/>
      <c r="H67" s="678"/>
      <c r="I67" s="678"/>
      <c r="J67" s="679"/>
      <c r="K67" s="401">
        <f>SUM(K69:K70)</f>
        <v>0</v>
      </c>
      <c r="L67" s="91" t="s">
        <v>62</v>
      </c>
      <c r="M67" s="170"/>
      <c r="N67" s="171"/>
      <c r="O67" s="178"/>
    </row>
    <row r="68" spans="2:15" ht="38.25" hidden="1">
      <c r="B68" s="329" t="s">
        <v>63</v>
      </c>
      <c r="C68" s="53"/>
      <c r="D68" s="53"/>
      <c r="E68" s="129" t="s">
        <v>64</v>
      </c>
      <c r="F68" s="603" t="s">
        <v>65</v>
      </c>
      <c r="G68" s="602"/>
      <c r="H68" s="602"/>
      <c r="I68" s="602"/>
      <c r="J68" s="169"/>
      <c r="K68" s="400"/>
      <c r="L68" s="497"/>
      <c r="M68" s="170"/>
      <c r="N68" s="171"/>
      <c r="O68" s="178"/>
    </row>
    <row r="69" spans="2:15" hidden="1">
      <c r="B69" s="326"/>
      <c r="C69" s="53"/>
      <c r="D69" s="53"/>
      <c r="E69" s="126">
        <v>6</v>
      </c>
      <c r="F69" s="115">
        <v>0</v>
      </c>
      <c r="G69" s="602"/>
      <c r="H69" s="602"/>
      <c r="I69" s="602"/>
      <c r="J69" s="169"/>
      <c r="K69" s="400">
        <f>E69*F69</f>
        <v>0</v>
      </c>
      <c r="L69" s="497"/>
      <c r="M69" s="170"/>
      <c r="N69" s="171"/>
      <c r="O69" s="178"/>
    </row>
    <row r="70" spans="2:15" hidden="1">
      <c r="B70" s="326"/>
      <c r="C70" s="53"/>
      <c r="D70" s="53"/>
      <c r="E70" s="126">
        <v>6</v>
      </c>
      <c r="F70" s="115">
        <v>0</v>
      </c>
      <c r="G70" s="602"/>
      <c r="H70" s="602"/>
      <c r="I70" s="602"/>
      <c r="J70" s="169"/>
      <c r="K70" s="400">
        <f>E70*F70</f>
        <v>0</v>
      </c>
      <c r="L70" s="497"/>
      <c r="M70" s="170"/>
      <c r="N70" s="171"/>
      <c r="O70" s="178"/>
    </row>
    <row r="71" spans="2:15" ht="15" hidden="1">
      <c r="B71" s="326"/>
      <c r="C71" s="53"/>
      <c r="D71" s="53"/>
      <c r="E71" s="127"/>
      <c r="F71" s="602"/>
      <c r="G71" s="602"/>
      <c r="H71" s="602"/>
      <c r="I71" s="602"/>
      <c r="J71" s="169"/>
      <c r="K71" s="400"/>
      <c r="L71" s="497"/>
      <c r="M71" s="170"/>
      <c r="N71" s="171"/>
      <c r="O71" s="178"/>
    </row>
    <row r="72" spans="2:15" ht="30.75" hidden="1" customHeight="1">
      <c r="B72" s="326"/>
      <c r="C72" s="53" t="s">
        <v>60</v>
      </c>
      <c r="D72" s="123" t="s">
        <v>9</v>
      </c>
      <c r="E72" s="677" t="s">
        <v>66</v>
      </c>
      <c r="F72" s="678"/>
      <c r="G72" s="678"/>
      <c r="H72" s="678"/>
      <c r="I72" s="678"/>
      <c r="J72" s="679"/>
      <c r="K72" s="401">
        <f>SUM(K74:K75)</f>
        <v>0</v>
      </c>
      <c r="L72" s="91" t="s">
        <v>62</v>
      </c>
      <c r="M72" s="170"/>
      <c r="N72" s="171"/>
      <c r="O72" s="178"/>
    </row>
    <row r="73" spans="2:15" ht="38.25" hidden="1">
      <c r="B73" s="329" t="s">
        <v>63</v>
      </c>
      <c r="C73" s="53"/>
      <c r="D73" s="53"/>
      <c r="E73" s="129" t="s">
        <v>64</v>
      </c>
      <c r="F73" s="603" t="s">
        <v>65</v>
      </c>
      <c r="G73" s="602"/>
      <c r="H73" s="602"/>
      <c r="I73" s="602"/>
      <c r="J73" s="169"/>
      <c r="K73" s="400"/>
      <c r="L73" s="497"/>
      <c r="M73" s="170"/>
      <c r="N73" s="171"/>
      <c r="O73" s="178"/>
    </row>
    <row r="74" spans="2:15" hidden="1">
      <c r="B74" s="326"/>
      <c r="C74" s="53"/>
      <c r="D74" s="53"/>
      <c r="E74" s="126">
        <v>6</v>
      </c>
      <c r="F74" s="115">
        <v>0</v>
      </c>
      <c r="G74" s="602"/>
      <c r="H74" s="602"/>
      <c r="I74" s="602"/>
      <c r="J74" s="169"/>
      <c r="K74" s="400">
        <f>E74*F74</f>
        <v>0</v>
      </c>
      <c r="L74" s="497"/>
      <c r="M74" s="170"/>
      <c r="N74" s="171"/>
      <c r="O74" s="178"/>
    </row>
    <row r="75" spans="2:15" hidden="1">
      <c r="B75" s="326"/>
      <c r="C75" s="53"/>
      <c r="D75" s="53"/>
      <c r="E75" s="126">
        <v>6</v>
      </c>
      <c r="F75" s="115">
        <v>0</v>
      </c>
      <c r="G75" s="602"/>
      <c r="H75" s="602"/>
      <c r="I75" s="602"/>
      <c r="J75" s="169"/>
      <c r="K75" s="400">
        <f>E75*F75</f>
        <v>0</v>
      </c>
      <c r="L75" s="497"/>
      <c r="M75" s="170"/>
      <c r="N75" s="171"/>
      <c r="O75" s="178"/>
    </row>
    <row r="76" spans="2:15" ht="15" hidden="1">
      <c r="B76" s="326"/>
      <c r="C76" s="53"/>
      <c r="D76" s="53"/>
      <c r="E76" s="127"/>
      <c r="F76" s="602"/>
      <c r="G76" s="602"/>
      <c r="H76" s="602"/>
      <c r="I76" s="602"/>
      <c r="J76" s="169"/>
      <c r="K76" s="400"/>
      <c r="L76" s="497"/>
      <c r="M76" s="170"/>
      <c r="N76" s="171"/>
      <c r="O76" s="178"/>
    </row>
    <row r="77" spans="2:15" ht="37.5" customHeight="1">
      <c r="B77" s="326"/>
      <c r="C77" s="123" t="s">
        <v>67</v>
      </c>
      <c r="D77" s="123" t="s">
        <v>9</v>
      </c>
      <c r="E77" s="677" t="s">
        <v>68</v>
      </c>
      <c r="F77" s="678"/>
      <c r="G77" s="678"/>
      <c r="H77" s="678"/>
      <c r="I77" s="678"/>
      <c r="J77" s="679"/>
      <c r="K77" s="401">
        <f>SUM(K79:K80)</f>
        <v>4</v>
      </c>
      <c r="L77" s="91" t="s">
        <v>62</v>
      </c>
      <c r="M77" s="170"/>
      <c r="N77" s="171"/>
      <c r="O77" s="178"/>
    </row>
    <row r="78" spans="2:15" ht="37.5" customHeight="1">
      <c r="B78" s="326"/>
      <c r="C78" s="53"/>
      <c r="D78" s="53"/>
      <c r="E78" s="129" t="s">
        <v>64</v>
      </c>
      <c r="F78" s="603" t="s">
        <v>65</v>
      </c>
      <c r="G78" s="602"/>
      <c r="H78" s="602"/>
      <c r="I78" s="602"/>
      <c r="J78" s="169"/>
      <c r="K78" s="400"/>
      <c r="L78" s="497"/>
      <c r="M78" s="170"/>
      <c r="N78" s="171"/>
      <c r="O78" s="178"/>
    </row>
    <row r="79" spans="2:15">
      <c r="B79" s="326"/>
      <c r="C79" s="53"/>
      <c r="D79" s="53"/>
      <c r="E79" s="126">
        <v>4</v>
      </c>
      <c r="F79" s="115">
        <v>1</v>
      </c>
      <c r="G79" s="602"/>
      <c r="H79" s="602"/>
      <c r="I79" s="602"/>
      <c r="J79" s="169"/>
      <c r="K79" s="400">
        <f>E79*F79</f>
        <v>4</v>
      </c>
      <c r="L79" s="497"/>
      <c r="M79" s="170"/>
      <c r="N79" s="171"/>
      <c r="O79" s="178"/>
    </row>
    <row r="80" spans="2:15">
      <c r="B80" s="326"/>
      <c r="C80" s="53"/>
      <c r="D80" s="53"/>
      <c r="E80" s="126">
        <v>0</v>
      </c>
      <c r="F80" s="115">
        <v>0</v>
      </c>
      <c r="G80" s="602"/>
      <c r="H80" s="602"/>
      <c r="I80" s="602"/>
      <c r="J80" s="169"/>
      <c r="K80" s="400">
        <f>E80*F80</f>
        <v>0</v>
      </c>
      <c r="L80" s="497"/>
      <c r="M80" s="170"/>
      <c r="N80" s="171"/>
      <c r="O80" s="178"/>
    </row>
    <row r="81" spans="2:15" ht="15" hidden="1">
      <c r="B81" s="326"/>
      <c r="C81" s="53"/>
      <c r="D81" s="53"/>
      <c r="E81" s="127"/>
      <c r="F81" s="602"/>
      <c r="G81" s="602"/>
      <c r="H81" s="602"/>
      <c r="I81" s="602"/>
      <c r="J81" s="169"/>
      <c r="K81" s="400"/>
      <c r="L81" s="497"/>
      <c r="M81" s="170"/>
      <c r="N81" s="171"/>
      <c r="O81" s="178"/>
    </row>
    <row r="82" spans="2:15" ht="42" hidden="1" customHeight="1">
      <c r="B82" s="326"/>
      <c r="C82" s="269" t="str">
        <f>'3-COMPO.ADM.PRF '!B11</f>
        <v>COMP 001</v>
      </c>
      <c r="D82" s="123" t="s">
        <v>9</v>
      </c>
      <c r="E82" s="677" t="s">
        <v>69</v>
      </c>
      <c r="F82" s="678"/>
      <c r="G82" s="678"/>
      <c r="H82" s="678"/>
      <c r="I82" s="678"/>
      <c r="J82" s="679"/>
      <c r="K82" s="401">
        <f>SUM(K84:K85)</f>
        <v>0</v>
      </c>
      <c r="L82" s="91" t="s">
        <v>62</v>
      </c>
      <c r="M82" s="170"/>
      <c r="N82" s="171"/>
      <c r="O82" s="178"/>
    </row>
    <row r="83" spans="2:15" ht="38.25" hidden="1">
      <c r="B83" s="326"/>
      <c r="C83" s="53"/>
      <c r="D83" s="53"/>
      <c r="E83" s="129" t="s">
        <v>64</v>
      </c>
      <c r="F83" s="603" t="s">
        <v>65</v>
      </c>
      <c r="G83" s="602"/>
      <c r="H83" s="602"/>
      <c r="I83" s="602"/>
      <c r="J83" s="169"/>
      <c r="K83" s="400"/>
      <c r="L83" s="497"/>
      <c r="M83" s="170"/>
      <c r="N83" s="171"/>
      <c r="O83" s="178"/>
    </row>
    <row r="84" spans="2:15" hidden="1">
      <c r="B84" s="326"/>
      <c r="C84" s="53"/>
      <c r="D84" s="53"/>
      <c r="E84" s="126">
        <v>0</v>
      </c>
      <c r="F84" s="115">
        <v>1</v>
      </c>
      <c r="G84" s="602"/>
      <c r="H84" s="602"/>
      <c r="I84" s="602"/>
      <c r="J84" s="169"/>
      <c r="K84" s="400">
        <f>E84*F84</f>
        <v>0</v>
      </c>
      <c r="L84" s="497"/>
      <c r="M84" s="170"/>
      <c r="N84" s="171"/>
      <c r="O84" s="178"/>
    </row>
    <row r="85" spans="2:15" hidden="1">
      <c r="B85" s="326"/>
      <c r="C85" s="53"/>
      <c r="D85" s="53"/>
      <c r="E85" s="126">
        <v>0</v>
      </c>
      <c r="F85" s="115">
        <v>0</v>
      </c>
      <c r="G85" s="602"/>
      <c r="H85" s="602"/>
      <c r="I85" s="602"/>
      <c r="J85" s="169"/>
      <c r="K85" s="400">
        <f>E85*F85</f>
        <v>0</v>
      </c>
      <c r="L85" s="497"/>
      <c r="M85" s="170"/>
      <c r="N85" s="171"/>
      <c r="O85" s="178"/>
    </row>
    <row r="86" spans="2:15" ht="15" hidden="1">
      <c r="B86" s="326"/>
      <c r="C86" s="53"/>
      <c r="D86" s="53"/>
      <c r="E86" s="127"/>
      <c r="F86" s="602"/>
      <c r="G86" s="602"/>
      <c r="H86" s="602"/>
      <c r="I86" s="602"/>
      <c r="J86" s="169"/>
      <c r="K86" s="400"/>
      <c r="L86" s="497"/>
      <c r="M86" s="170"/>
      <c r="N86" s="171"/>
      <c r="O86" s="178"/>
    </row>
    <row r="87" spans="2:15" ht="41.25" customHeight="1">
      <c r="B87" s="326"/>
      <c r="C87" s="53">
        <v>93210</v>
      </c>
      <c r="D87" s="123" t="s">
        <v>9</v>
      </c>
      <c r="E87" s="677" t="s">
        <v>70</v>
      </c>
      <c r="F87" s="678"/>
      <c r="G87" s="678"/>
      <c r="H87" s="678"/>
      <c r="I87" s="678"/>
      <c r="J87" s="679"/>
      <c r="K87" s="401">
        <f>SUM(K89:K90)</f>
        <v>12</v>
      </c>
      <c r="L87" s="91" t="s">
        <v>43</v>
      </c>
      <c r="M87" s="170"/>
      <c r="N87" s="171"/>
      <c r="O87" s="178"/>
    </row>
    <row r="88" spans="2:15" ht="51">
      <c r="B88" s="328" t="s">
        <v>71</v>
      </c>
      <c r="C88" s="53"/>
      <c r="D88" s="53"/>
      <c r="E88" s="129" t="s">
        <v>45</v>
      </c>
      <c r="F88" s="603" t="s">
        <v>72</v>
      </c>
      <c r="G88" s="603" t="s">
        <v>73</v>
      </c>
      <c r="H88" s="95"/>
      <c r="I88" s="78"/>
      <c r="J88" s="132"/>
      <c r="K88" s="400"/>
      <c r="L88" s="497"/>
      <c r="M88" s="170"/>
      <c r="N88" s="171"/>
      <c r="O88" s="178"/>
    </row>
    <row r="89" spans="2:15" ht="15">
      <c r="B89" s="326" t="s">
        <v>74</v>
      </c>
      <c r="C89" s="53"/>
      <c r="D89" s="53"/>
      <c r="E89" s="126">
        <v>3</v>
      </c>
      <c r="F89" s="115">
        <v>4</v>
      </c>
      <c r="G89" s="115">
        <v>1</v>
      </c>
      <c r="H89" s="95"/>
      <c r="I89" s="78"/>
      <c r="J89" s="132"/>
      <c r="K89" s="400">
        <f>E89*F89*G89</f>
        <v>12</v>
      </c>
      <c r="L89" s="497"/>
      <c r="M89" s="170"/>
      <c r="N89" s="171"/>
      <c r="O89" s="178"/>
    </row>
    <row r="90" spans="2:15" ht="15">
      <c r="B90" s="326"/>
      <c r="C90" s="53"/>
      <c r="D90" s="53"/>
      <c r="E90" s="126">
        <v>0</v>
      </c>
      <c r="F90" s="115">
        <v>0</v>
      </c>
      <c r="G90" s="115">
        <v>1</v>
      </c>
      <c r="H90" s="95"/>
      <c r="I90" s="78"/>
      <c r="J90" s="132"/>
      <c r="K90" s="400">
        <f>E90*F90*G90</f>
        <v>0</v>
      </c>
      <c r="L90" s="497"/>
      <c r="M90" s="170"/>
      <c r="N90" s="171"/>
      <c r="O90" s="178"/>
    </row>
    <row r="91" spans="2:15" ht="15" hidden="1">
      <c r="B91" s="326"/>
      <c r="C91" s="53"/>
      <c r="D91" s="53"/>
      <c r="E91" s="133"/>
      <c r="F91" s="95"/>
      <c r="G91" s="95"/>
      <c r="H91" s="95"/>
      <c r="I91" s="78"/>
      <c r="J91" s="132"/>
      <c r="K91" s="400"/>
      <c r="L91" s="497"/>
      <c r="M91" s="170"/>
      <c r="N91" s="171"/>
      <c r="O91" s="178"/>
    </row>
    <row r="92" spans="2:15" ht="15" hidden="1">
      <c r="B92" s="326"/>
      <c r="C92" s="53">
        <v>85423</v>
      </c>
      <c r="D92" s="123" t="s">
        <v>9</v>
      </c>
      <c r="E92" s="677" t="s">
        <v>75</v>
      </c>
      <c r="F92" s="678"/>
      <c r="G92" s="678"/>
      <c r="H92" s="678"/>
      <c r="I92" s="678"/>
      <c r="J92" s="679"/>
      <c r="K92" s="401">
        <f>SUM(K94:K97)</f>
        <v>0</v>
      </c>
      <c r="L92" s="91" t="s">
        <v>43</v>
      </c>
      <c r="M92" s="116"/>
      <c r="N92" s="104"/>
      <c r="O92" s="178"/>
    </row>
    <row r="93" spans="2:15" ht="34.5" hidden="1" customHeight="1">
      <c r="B93" s="328" t="s">
        <v>76</v>
      </c>
      <c r="C93" s="53"/>
      <c r="D93" s="53"/>
      <c r="E93" s="129" t="s">
        <v>72</v>
      </c>
      <c r="F93" s="603" t="s">
        <v>77</v>
      </c>
      <c r="G93" s="603" t="s">
        <v>73</v>
      </c>
      <c r="H93" s="95"/>
      <c r="I93" s="78"/>
      <c r="J93" s="132"/>
      <c r="K93" s="400"/>
      <c r="L93" s="257"/>
      <c r="M93" s="116"/>
      <c r="N93" s="104"/>
      <c r="O93" s="178"/>
    </row>
    <row r="94" spans="2:15" ht="15" hidden="1">
      <c r="B94" s="326" t="s">
        <v>78</v>
      </c>
      <c r="C94" s="53"/>
      <c r="D94" s="53"/>
      <c r="E94" s="134">
        <v>0</v>
      </c>
      <c r="F94" s="117">
        <v>2.5</v>
      </c>
      <c r="G94" s="117">
        <v>1</v>
      </c>
      <c r="H94" s="95"/>
      <c r="I94" s="78"/>
      <c r="J94" s="132"/>
      <c r="K94" s="400">
        <f>E94*F94*G94</f>
        <v>0</v>
      </c>
      <c r="L94" s="257"/>
      <c r="M94" s="116"/>
      <c r="N94" s="104"/>
      <c r="O94" s="178"/>
    </row>
    <row r="95" spans="2:15" ht="15" hidden="1">
      <c r="B95" s="326"/>
      <c r="C95" s="53"/>
      <c r="D95" s="53"/>
      <c r="E95" s="134">
        <v>0</v>
      </c>
      <c r="F95" s="117">
        <v>2.1</v>
      </c>
      <c r="G95" s="117">
        <v>1</v>
      </c>
      <c r="H95" s="95"/>
      <c r="I95" s="78"/>
      <c r="J95" s="132"/>
      <c r="K95" s="400">
        <f>E95*F95*G95</f>
        <v>0</v>
      </c>
      <c r="L95" s="257"/>
      <c r="M95" s="116"/>
      <c r="N95" s="104"/>
      <c r="O95" s="178"/>
    </row>
    <row r="96" spans="2:15" ht="15" hidden="1">
      <c r="B96" s="326"/>
      <c r="C96" s="53"/>
      <c r="D96" s="53"/>
      <c r="E96" s="134">
        <v>0</v>
      </c>
      <c r="F96" s="117">
        <v>2.1</v>
      </c>
      <c r="G96" s="117">
        <v>1</v>
      </c>
      <c r="H96" s="95"/>
      <c r="I96" s="78"/>
      <c r="J96" s="132"/>
      <c r="K96" s="400">
        <f t="shared" ref="K96:K97" si="0">E96*F96*G96</f>
        <v>0</v>
      </c>
      <c r="L96" s="257"/>
      <c r="M96" s="116"/>
      <c r="N96" s="104"/>
      <c r="O96" s="178"/>
    </row>
    <row r="97" spans="2:15" ht="15" hidden="1">
      <c r="B97" s="326"/>
      <c r="C97" s="53"/>
      <c r="D97" s="53"/>
      <c r="E97" s="134">
        <v>0</v>
      </c>
      <c r="F97" s="117">
        <v>2.1</v>
      </c>
      <c r="G97" s="117">
        <v>1</v>
      </c>
      <c r="H97" s="95"/>
      <c r="I97" s="78"/>
      <c r="J97" s="132"/>
      <c r="K97" s="400">
        <f t="shared" si="0"/>
        <v>0</v>
      </c>
      <c r="L97" s="257"/>
      <c r="M97" s="116"/>
      <c r="N97" s="104"/>
      <c r="O97" s="178"/>
    </row>
    <row r="98" spans="2:15" ht="15" hidden="1">
      <c r="B98" s="326"/>
      <c r="C98" s="53"/>
      <c r="D98" s="53"/>
      <c r="E98" s="133"/>
      <c r="F98" s="95"/>
      <c r="G98" s="95"/>
      <c r="H98" s="95"/>
      <c r="I98" s="78"/>
      <c r="J98" s="132"/>
      <c r="K98" s="403"/>
      <c r="L98" s="257"/>
      <c r="M98" s="116"/>
      <c r="N98" s="104"/>
      <c r="O98" s="178"/>
    </row>
    <row r="99" spans="2:15" ht="15">
      <c r="B99" s="326"/>
      <c r="C99" s="53"/>
      <c r="D99" s="53"/>
      <c r="E99" s="131"/>
      <c r="F99" s="602"/>
      <c r="G99" s="602"/>
      <c r="H99" s="602"/>
      <c r="I99" s="602"/>
      <c r="J99" s="169"/>
      <c r="K99" s="400"/>
      <c r="L99" s="497"/>
      <c r="M99" s="170"/>
      <c r="N99" s="171"/>
      <c r="O99" s="178"/>
    </row>
    <row r="100" spans="2:15" ht="15" hidden="1">
      <c r="B100" s="326"/>
      <c r="C100" s="53">
        <v>73618</v>
      </c>
      <c r="D100" s="123" t="s">
        <v>9</v>
      </c>
      <c r="E100" s="677" t="s">
        <v>79</v>
      </c>
      <c r="F100" s="678"/>
      <c r="G100" s="678"/>
      <c r="H100" s="678"/>
      <c r="I100" s="678"/>
      <c r="J100" s="679"/>
      <c r="K100" s="401">
        <f>SUM(K102:K105)</f>
        <v>0</v>
      </c>
      <c r="L100" s="91" t="s">
        <v>43</v>
      </c>
      <c r="M100" s="170"/>
      <c r="N100" s="171"/>
      <c r="O100" s="178"/>
    </row>
    <row r="101" spans="2:15" ht="51" hidden="1">
      <c r="B101" s="328" t="s">
        <v>80</v>
      </c>
      <c r="C101" s="53"/>
      <c r="D101" s="53"/>
      <c r="E101" s="129" t="s">
        <v>72</v>
      </c>
      <c r="F101" s="603" t="s">
        <v>77</v>
      </c>
      <c r="G101" s="603" t="s">
        <v>73</v>
      </c>
      <c r="H101" s="603" t="s">
        <v>64</v>
      </c>
      <c r="I101" s="78"/>
      <c r="J101" s="132"/>
      <c r="K101" s="400"/>
      <c r="L101" s="497"/>
      <c r="M101" s="170"/>
      <c r="N101" s="171"/>
      <c r="O101" s="178"/>
    </row>
    <row r="102" spans="2:15" ht="18.75" hidden="1" customHeight="1">
      <c r="B102" s="326" t="s">
        <v>81</v>
      </c>
      <c r="C102" s="53"/>
      <c r="D102" s="53"/>
      <c r="E102" s="168"/>
      <c r="F102" s="115"/>
      <c r="G102" s="115"/>
      <c r="H102" s="117"/>
      <c r="I102" s="602"/>
      <c r="J102" s="169"/>
      <c r="K102" s="400">
        <f t="shared" ref="K102:K104" si="1">E102*F102*G102*H102</f>
        <v>0</v>
      </c>
      <c r="L102" s="497"/>
      <c r="M102" s="170"/>
      <c r="N102" s="171"/>
      <c r="O102" s="178"/>
    </row>
    <row r="103" spans="2:15" ht="18.75" hidden="1" customHeight="1">
      <c r="B103" s="326" t="s">
        <v>82</v>
      </c>
      <c r="C103" s="53"/>
      <c r="D103" s="53"/>
      <c r="E103" s="168">
        <v>0</v>
      </c>
      <c r="F103" s="115">
        <v>2</v>
      </c>
      <c r="G103" s="115">
        <v>1</v>
      </c>
      <c r="H103" s="117">
        <v>3</v>
      </c>
      <c r="I103" s="78"/>
      <c r="J103" s="132"/>
      <c r="K103" s="400">
        <f t="shared" si="1"/>
        <v>0</v>
      </c>
      <c r="L103" s="497"/>
      <c r="M103" s="170"/>
      <c r="N103" s="171"/>
      <c r="O103" s="178"/>
    </row>
    <row r="104" spans="2:15" ht="18.75" hidden="1" customHeight="1">
      <c r="B104" s="326" t="s">
        <v>83</v>
      </c>
      <c r="C104" s="53"/>
      <c r="D104" s="53"/>
      <c r="E104" s="134"/>
      <c r="F104" s="117"/>
      <c r="G104" s="117"/>
      <c r="H104" s="117"/>
      <c r="I104" s="78"/>
      <c r="J104" s="132"/>
      <c r="K104" s="400">
        <f t="shared" si="1"/>
        <v>0</v>
      </c>
      <c r="L104" s="497"/>
      <c r="M104" s="170"/>
      <c r="N104" s="171"/>
      <c r="O104" s="178"/>
    </row>
    <row r="105" spans="2:15" ht="18.75" hidden="1" customHeight="1">
      <c r="B105" s="326" t="s">
        <v>84</v>
      </c>
      <c r="C105" s="53"/>
      <c r="D105" s="53"/>
      <c r="E105" s="134"/>
      <c r="F105" s="117"/>
      <c r="G105" s="117"/>
      <c r="H105" s="117"/>
      <c r="I105" s="78"/>
      <c r="J105" s="132"/>
      <c r="K105" s="400">
        <f>E105*F105*G105*H105</f>
        <v>0</v>
      </c>
      <c r="L105" s="497"/>
      <c r="M105" s="170"/>
      <c r="N105" s="171"/>
      <c r="O105" s="178"/>
    </row>
    <row r="106" spans="2:15" ht="15" hidden="1">
      <c r="B106" s="326"/>
      <c r="C106" s="53"/>
      <c r="D106" s="53"/>
      <c r="E106" s="127"/>
      <c r="F106" s="602"/>
      <c r="G106" s="602"/>
      <c r="H106" s="602"/>
      <c r="I106" s="602"/>
      <c r="J106" s="169"/>
      <c r="K106" s="400"/>
      <c r="L106" s="497"/>
      <c r="M106" s="170"/>
      <c r="N106" s="171"/>
      <c r="O106" s="178"/>
    </row>
    <row r="107" spans="2:15" ht="15" hidden="1">
      <c r="B107" s="326"/>
      <c r="C107" s="53"/>
      <c r="D107" s="53"/>
      <c r="E107" s="127"/>
      <c r="F107" s="602"/>
      <c r="G107" s="602"/>
      <c r="H107" s="602"/>
      <c r="I107" s="602"/>
      <c r="J107" s="169"/>
      <c r="K107" s="400"/>
      <c r="L107" s="497"/>
      <c r="M107" s="170"/>
      <c r="N107" s="171"/>
      <c r="O107" s="178"/>
    </row>
    <row r="108" spans="2:15" ht="29.25" hidden="1" customHeight="1">
      <c r="B108" s="326"/>
      <c r="C108" s="53">
        <v>41598</v>
      </c>
      <c r="D108" s="123" t="s">
        <v>9</v>
      </c>
      <c r="E108" s="674" t="s">
        <v>85</v>
      </c>
      <c r="F108" s="675"/>
      <c r="G108" s="675"/>
      <c r="H108" s="675"/>
      <c r="I108" s="675"/>
      <c r="J108" s="676"/>
      <c r="K108" s="401">
        <f>SUM(K110:K111)</f>
        <v>0</v>
      </c>
      <c r="L108" s="91" t="s">
        <v>86</v>
      </c>
      <c r="M108" s="170"/>
      <c r="N108" s="171"/>
      <c r="O108" s="178"/>
    </row>
    <row r="109" spans="2:15" ht="48.75" hidden="1" customHeight="1">
      <c r="B109" s="328" t="s">
        <v>87</v>
      </c>
      <c r="C109" s="53"/>
      <c r="D109" s="53"/>
      <c r="E109" s="129" t="s">
        <v>88</v>
      </c>
      <c r="F109" s="602"/>
      <c r="G109" s="603" t="s">
        <v>89</v>
      </c>
      <c r="H109" s="602"/>
      <c r="I109" s="602"/>
      <c r="J109" s="169"/>
      <c r="K109" s="400"/>
      <c r="L109" s="497"/>
      <c r="M109" s="170"/>
      <c r="N109" s="171"/>
      <c r="O109" s="178"/>
    </row>
    <row r="110" spans="2:15" ht="15" hidden="1">
      <c r="B110" s="326"/>
      <c r="C110" s="53"/>
      <c r="D110" s="53"/>
      <c r="E110" s="135">
        <v>0</v>
      </c>
      <c r="F110" s="602"/>
      <c r="G110" s="115">
        <v>1</v>
      </c>
      <c r="H110" s="602"/>
      <c r="I110" s="602"/>
      <c r="J110" s="169"/>
      <c r="K110" s="400">
        <f>E110*G110</f>
        <v>0</v>
      </c>
      <c r="L110" s="497"/>
      <c r="M110" s="170"/>
      <c r="N110" s="171"/>
      <c r="O110" s="178"/>
    </row>
    <row r="111" spans="2:15" ht="15" hidden="1">
      <c r="B111" s="326"/>
      <c r="C111" s="53"/>
      <c r="D111" s="53"/>
      <c r="E111" s="127"/>
      <c r="F111" s="602"/>
      <c r="G111" s="602"/>
      <c r="H111" s="602"/>
      <c r="I111" s="602"/>
      <c r="J111" s="169"/>
      <c r="K111" s="400">
        <f>E111*F111*G111</f>
        <v>0</v>
      </c>
      <c r="L111" s="497"/>
      <c r="M111" s="170"/>
      <c r="N111" s="171"/>
      <c r="O111" s="178"/>
    </row>
    <row r="112" spans="2:15" ht="14.25" hidden="1" customHeight="1">
      <c r="B112" s="326"/>
      <c r="C112" s="53"/>
      <c r="D112" s="53"/>
      <c r="E112" s="127"/>
      <c r="F112" s="602"/>
      <c r="G112" s="602"/>
      <c r="H112" s="602"/>
      <c r="I112" s="602"/>
      <c r="J112" s="169"/>
      <c r="K112" s="400"/>
      <c r="L112" s="497"/>
      <c r="M112" s="170"/>
      <c r="N112" s="171"/>
      <c r="O112" s="178"/>
    </row>
    <row r="113" spans="2:15" ht="43.5" hidden="1" customHeight="1">
      <c r="B113" s="326"/>
      <c r="C113" s="156" t="str">
        <f>'3-COMPO.ADM.PRF '!B15</f>
        <v>COMP 002</v>
      </c>
      <c r="D113" s="123" t="s">
        <v>90</v>
      </c>
      <c r="E113" s="662" t="s">
        <v>91</v>
      </c>
      <c r="F113" s="663"/>
      <c r="G113" s="663"/>
      <c r="H113" s="663"/>
      <c r="I113" s="663"/>
      <c r="J113" s="664"/>
      <c r="K113" s="401">
        <f>SUM(K115:K116)</f>
        <v>0</v>
      </c>
      <c r="L113" s="91" t="s">
        <v>86</v>
      </c>
      <c r="M113" s="170"/>
      <c r="N113" s="171"/>
      <c r="O113" s="178"/>
    </row>
    <row r="114" spans="2:15" ht="52.5" hidden="1" customHeight="1">
      <c r="B114" s="328" t="s">
        <v>87</v>
      </c>
      <c r="C114" s="53"/>
      <c r="D114" s="53"/>
      <c r="E114" s="129" t="s">
        <v>88</v>
      </c>
      <c r="F114" s="602"/>
      <c r="G114" s="603" t="s">
        <v>89</v>
      </c>
      <c r="H114" s="602"/>
      <c r="I114" s="602"/>
      <c r="J114" s="169"/>
      <c r="K114" s="400"/>
      <c r="L114" s="497"/>
      <c r="M114" s="170"/>
      <c r="N114" s="171"/>
      <c r="O114" s="178"/>
    </row>
    <row r="115" spans="2:15" ht="15" hidden="1">
      <c r="B115" s="326"/>
      <c r="C115" s="53"/>
      <c r="D115" s="53"/>
      <c r="E115" s="135">
        <v>0</v>
      </c>
      <c r="F115" s="602"/>
      <c r="G115" s="115">
        <v>1</v>
      </c>
      <c r="H115" s="602"/>
      <c r="I115" s="602"/>
      <c r="J115" s="169"/>
      <c r="K115" s="400">
        <f>E115*G115</f>
        <v>0</v>
      </c>
      <c r="L115" s="497"/>
      <c r="M115" s="170"/>
      <c r="N115" s="171"/>
      <c r="O115" s="178"/>
    </row>
    <row r="116" spans="2:15" ht="15" hidden="1">
      <c r="B116" s="326"/>
      <c r="C116" s="53"/>
      <c r="D116" s="53"/>
      <c r="E116" s="127"/>
      <c r="F116" s="602"/>
      <c r="G116" s="602"/>
      <c r="H116" s="602"/>
      <c r="I116" s="602"/>
      <c r="J116" s="169"/>
      <c r="K116" s="400">
        <f>E116*F116*G116</f>
        <v>0</v>
      </c>
      <c r="L116" s="497"/>
      <c r="M116" s="170"/>
      <c r="N116" s="171"/>
      <c r="O116" s="178"/>
    </row>
    <row r="117" spans="2:15" ht="15" hidden="1">
      <c r="B117" s="326"/>
      <c r="C117" s="53"/>
      <c r="D117" s="53"/>
      <c r="E117" s="127"/>
      <c r="F117" s="602"/>
      <c r="G117" s="602"/>
      <c r="H117" s="602"/>
      <c r="I117" s="602"/>
      <c r="J117" s="169"/>
      <c r="K117" s="400"/>
      <c r="L117" s="497"/>
      <c r="M117" s="170"/>
      <c r="N117" s="171"/>
      <c r="O117" s="178"/>
    </row>
    <row r="118" spans="2:15" ht="15">
      <c r="B118" s="326"/>
      <c r="C118" s="123" t="s">
        <v>92</v>
      </c>
      <c r="D118" s="123" t="s">
        <v>9</v>
      </c>
      <c r="E118" s="128" t="s">
        <v>93</v>
      </c>
      <c r="F118" s="602"/>
      <c r="G118" s="602"/>
      <c r="H118" s="602"/>
      <c r="I118" s="602"/>
      <c r="J118" s="169"/>
      <c r="K118" s="401">
        <f>SUM(K120:K121)</f>
        <v>6</v>
      </c>
      <c r="L118" s="91" t="s">
        <v>43</v>
      </c>
      <c r="M118" s="170"/>
      <c r="N118" s="171"/>
      <c r="O118" s="178"/>
    </row>
    <row r="119" spans="2:15" ht="25.5">
      <c r="B119" s="328" t="s">
        <v>94</v>
      </c>
      <c r="C119" s="53"/>
      <c r="D119" s="53"/>
      <c r="E119" s="129" t="s">
        <v>72</v>
      </c>
      <c r="F119" s="603" t="s">
        <v>95</v>
      </c>
      <c r="G119" s="603" t="s">
        <v>73</v>
      </c>
      <c r="H119" s="602"/>
      <c r="I119" s="602"/>
      <c r="J119" s="169"/>
      <c r="K119" s="400"/>
      <c r="L119" s="497"/>
      <c r="M119" s="170"/>
      <c r="N119" s="171"/>
      <c r="O119" s="178"/>
    </row>
    <row r="120" spans="2:15" ht="15">
      <c r="B120" s="326"/>
      <c r="C120" s="53"/>
      <c r="D120" s="53"/>
      <c r="E120" s="135">
        <v>3</v>
      </c>
      <c r="F120" s="115">
        <v>2</v>
      </c>
      <c r="G120" s="115">
        <v>1</v>
      </c>
      <c r="H120" s="602"/>
      <c r="I120" s="602"/>
      <c r="J120" s="169"/>
      <c r="K120" s="400">
        <f>E120*F120*G120</f>
        <v>6</v>
      </c>
      <c r="L120" s="497"/>
      <c r="M120" s="170"/>
      <c r="N120" s="171"/>
      <c r="O120" s="178"/>
    </row>
    <row r="121" spans="2:15" ht="15">
      <c r="B121" s="326"/>
      <c r="C121" s="53"/>
      <c r="D121" s="53"/>
      <c r="E121" s="135">
        <v>0</v>
      </c>
      <c r="F121" s="115">
        <v>0</v>
      </c>
      <c r="G121" s="115">
        <v>0</v>
      </c>
      <c r="H121" s="602"/>
      <c r="I121" s="602"/>
      <c r="J121" s="169"/>
      <c r="K121" s="400">
        <f>E121*F121*G121</f>
        <v>0</v>
      </c>
      <c r="L121" s="497"/>
      <c r="M121" s="170"/>
      <c r="N121" s="171"/>
      <c r="O121" s="178"/>
    </row>
    <row r="122" spans="2:15" ht="15">
      <c r="B122" s="326"/>
      <c r="C122" s="53"/>
      <c r="D122" s="53"/>
      <c r="E122" s="127"/>
      <c r="F122" s="602"/>
      <c r="G122" s="602"/>
      <c r="H122" s="602"/>
      <c r="I122" s="602"/>
      <c r="J122" s="169"/>
      <c r="K122" s="400"/>
      <c r="L122" s="497"/>
      <c r="M122" s="170"/>
      <c r="N122" s="171"/>
      <c r="O122" s="178"/>
    </row>
    <row r="123" spans="2:15" hidden="1">
      <c r="B123" s="326"/>
      <c r="C123" s="53"/>
      <c r="D123" s="53"/>
      <c r="E123" s="496"/>
      <c r="F123" s="602"/>
      <c r="G123" s="602"/>
      <c r="H123" s="602"/>
      <c r="I123" s="602"/>
      <c r="J123" s="169"/>
      <c r="K123" s="400"/>
      <c r="L123" s="497"/>
      <c r="M123" s="170"/>
      <c r="N123" s="171"/>
      <c r="O123" s="178"/>
    </row>
    <row r="124" spans="2:15" ht="15" hidden="1">
      <c r="B124" s="330"/>
      <c r="C124" s="53">
        <v>83635</v>
      </c>
      <c r="D124" s="123" t="s">
        <v>9</v>
      </c>
      <c r="E124" s="128" t="s">
        <v>96</v>
      </c>
      <c r="F124" s="602"/>
      <c r="G124" s="602"/>
      <c r="H124" s="602"/>
      <c r="I124" s="602"/>
      <c r="J124" s="169"/>
      <c r="K124" s="401">
        <f>SUM(K126)</f>
        <v>0</v>
      </c>
      <c r="L124" s="91" t="s">
        <v>86</v>
      </c>
      <c r="M124" s="170"/>
      <c r="N124" s="171"/>
      <c r="O124" s="178"/>
    </row>
    <row r="125" spans="2:15" ht="25.5" hidden="1">
      <c r="B125" s="328" t="s">
        <v>97</v>
      </c>
      <c r="C125" s="53"/>
      <c r="D125" s="53"/>
      <c r="E125" s="125" t="s">
        <v>73</v>
      </c>
      <c r="F125" s="603"/>
      <c r="G125" s="603" t="s">
        <v>98</v>
      </c>
      <c r="H125" s="602"/>
      <c r="I125" s="602"/>
      <c r="J125" s="169"/>
      <c r="K125" s="400"/>
      <c r="L125" s="497"/>
      <c r="M125" s="170"/>
      <c r="N125" s="171"/>
      <c r="O125" s="178"/>
    </row>
    <row r="126" spans="2:15" ht="15" hidden="1">
      <c r="B126" s="326" t="s">
        <v>99</v>
      </c>
      <c r="C126" s="53"/>
      <c r="D126" s="53"/>
      <c r="E126" s="135">
        <v>0</v>
      </c>
      <c r="F126" s="602"/>
      <c r="G126" s="115">
        <v>2</v>
      </c>
      <c r="H126" s="602"/>
      <c r="I126" s="602"/>
      <c r="J126" s="169"/>
      <c r="K126" s="400">
        <f>E126*G126</f>
        <v>0</v>
      </c>
      <c r="L126" s="497"/>
      <c r="M126" s="170"/>
      <c r="N126" s="171"/>
      <c r="O126" s="178"/>
    </row>
    <row r="127" spans="2:15" ht="15" hidden="1">
      <c r="B127" s="326"/>
      <c r="C127" s="53"/>
      <c r="D127" s="53"/>
      <c r="E127" s="127"/>
      <c r="F127" s="602"/>
      <c r="G127" s="602"/>
      <c r="H127" s="602"/>
      <c r="I127" s="602"/>
      <c r="J127" s="169"/>
      <c r="K127" s="400"/>
      <c r="L127" s="497"/>
      <c r="M127" s="170"/>
      <c r="N127" s="171"/>
      <c r="O127" s="178"/>
    </row>
    <row r="128" spans="2:15" ht="15" hidden="1">
      <c r="B128" s="326"/>
      <c r="C128" s="53">
        <v>72554</v>
      </c>
      <c r="D128" s="123" t="s">
        <v>9</v>
      </c>
      <c r="E128" s="128" t="s">
        <v>100</v>
      </c>
      <c r="F128" s="602"/>
      <c r="G128" s="602"/>
      <c r="H128" s="602"/>
      <c r="I128" s="602"/>
      <c r="J128" s="169"/>
      <c r="K128" s="401">
        <f>SUM(K130)</f>
        <v>0</v>
      </c>
      <c r="L128" s="91" t="s">
        <v>86</v>
      </c>
      <c r="M128" s="170"/>
      <c r="N128" s="171"/>
      <c r="O128" s="178"/>
    </row>
    <row r="129" spans="2:15" ht="25.5" hidden="1">
      <c r="B129" s="328" t="s">
        <v>97</v>
      </c>
      <c r="C129" s="53"/>
      <c r="D129" s="53"/>
      <c r="E129" s="125" t="s">
        <v>73</v>
      </c>
      <c r="F129" s="603"/>
      <c r="G129" s="603" t="s">
        <v>98</v>
      </c>
      <c r="H129" s="602"/>
      <c r="I129" s="602"/>
      <c r="J129" s="169"/>
      <c r="K129" s="400"/>
      <c r="L129" s="497"/>
      <c r="M129" s="170"/>
      <c r="N129" s="171"/>
      <c r="O129" s="178"/>
    </row>
    <row r="130" spans="2:15" ht="15" hidden="1">
      <c r="B130" s="326" t="s">
        <v>101</v>
      </c>
      <c r="C130" s="53"/>
      <c r="D130" s="53"/>
      <c r="E130" s="135">
        <v>0</v>
      </c>
      <c r="F130" s="602"/>
      <c r="G130" s="115">
        <v>2</v>
      </c>
      <c r="H130" s="602"/>
      <c r="I130" s="602"/>
      <c r="J130" s="169"/>
      <c r="K130" s="400">
        <f>E130*G130</f>
        <v>0</v>
      </c>
      <c r="L130" s="497"/>
      <c r="M130" s="170"/>
      <c r="N130" s="171"/>
      <c r="O130" s="178"/>
    </row>
    <row r="131" spans="2:15" ht="15" hidden="1">
      <c r="B131" s="326"/>
      <c r="C131" s="53"/>
      <c r="D131" s="53"/>
      <c r="E131" s="127"/>
      <c r="F131" s="602"/>
      <c r="G131" s="602"/>
      <c r="H131" s="602"/>
      <c r="I131" s="602"/>
      <c r="J131" s="169"/>
      <c r="K131" s="400"/>
      <c r="L131" s="497"/>
      <c r="M131" s="170"/>
      <c r="N131" s="171"/>
      <c r="O131" s="178"/>
    </row>
    <row r="132" spans="2:15" ht="30" hidden="1" customHeight="1">
      <c r="B132" s="326"/>
      <c r="C132" s="123" t="s">
        <v>102</v>
      </c>
      <c r="D132" s="123" t="s">
        <v>9</v>
      </c>
      <c r="E132" s="662" t="s">
        <v>103</v>
      </c>
      <c r="F132" s="663"/>
      <c r="G132" s="663"/>
      <c r="H132" s="663"/>
      <c r="I132" s="663"/>
      <c r="J132" s="664"/>
      <c r="K132" s="401">
        <f>SUM(K134)</f>
        <v>0</v>
      </c>
      <c r="L132" s="91" t="s">
        <v>86</v>
      </c>
      <c r="M132" s="170"/>
      <c r="N132" s="171"/>
      <c r="O132" s="178"/>
    </row>
    <row r="133" spans="2:15" ht="25.5" hidden="1">
      <c r="B133" s="328" t="s">
        <v>97</v>
      </c>
      <c r="C133" s="53"/>
      <c r="D133" s="53"/>
      <c r="E133" s="125" t="s">
        <v>73</v>
      </c>
      <c r="F133" s="603"/>
      <c r="G133" s="603" t="s">
        <v>98</v>
      </c>
      <c r="H133" s="602"/>
      <c r="I133" s="602"/>
      <c r="J133" s="169"/>
      <c r="K133" s="400"/>
      <c r="L133" s="497"/>
      <c r="M133" s="170"/>
      <c r="N133" s="171"/>
      <c r="O133" s="178"/>
    </row>
    <row r="134" spans="2:15" ht="15" hidden="1">
      <c r="B134" s="326" t="s">
        <v>104</v>
      </c>
      <c r="C134" s="53"/>
      <c r="D134" s="53"/>
      <c r="E134" s="135">
        <v>0</v>
      </c>
      <c r="F134" s="602"/>
      <c r="G134" s="115">
        <v>2</v>
      </c>
      <c r="H134" s="602"/>
      <c r="I134" s="602"/>
      <c r="J134" s="169"/>
      <c r="K134" s="400">
        <f>E134*G134</f>
        <v>0</v>
      </c>
      <c r="L134" s="497"/>
      <c r="M134" s="170"/>
      <c r="N134" s="171"/>
      <c r="O134" s="178"/>
    </row>
    <row r="135" spans="2:15" ht="15" hidden="1">
      <c r="B135" s="326"/>
      <c r="C135" s="53"/>
      <c r="D135" s="53"/>
      <c r="E135" s="127"/>
      <c r="F135" s="602"/>
      <c r="G135" s="602"/>
      <c r="H135" s="602"/>
      <c r="I135" s="602"/>
      <c r="J135" s="169"/>
      <c r="K135" s="400"/>
      <c r="L135" s="497"/>
      <c r="M135" s="170"/>
      <c r="N135" s="171"/>
      <c r="O135" s="178"/>
    </row>
    <row r="136" spans="2:15" ht="15" hidden="1">
      <c r="B136" s="326"/>
      <c r="C136" s="53"/>
      <c r="D136" s="53"/>
      <c r="E136" s="127"/>
      <c r="F136" s="602"/>
      <c r="G136" s="602"/>
      <c r="H136" s="602"/>
      <c r="I136" s="602"/>
      <c r="J136" s="169"/>
      <c r="K136" s="400"/>
      <c r="L136" s="497"/>
      <c r="M136" s="170"/>
      <c r="N136" s="171"/>
      <c r="O136" s="178"/>
    </row>
    <row r="137" spans="2:15" ht="28.5" hidden="1" customHeight="1">
      <c r="B137" s="326"/>
      <c r="C137" s="156">
        <f>'3-COMPO.ADM.PRF '!B32</f>
        <v>3</v>
      </c>
      <c r="D137" s="123" t="s">
        <v>90</v>
      </c>
      <c r="E137" s="662" t="s">
        <v>105</v>
      </c>
      <c r="F137" s="663"/>
      <c r="G137" s="663"/>
      <c r="H137" s="663"/>
      <c r="I137" s="663"/>
      <c r="J137" s="664"/>
      <c r="K137" s="401">
        <f>SUM(K139)</f>
        <v>0</v>
      </c>
      <c r="L137" s="91" t="s">
        <v>86</v>
      </c>
      <c r="M137" s="170"/>
      <c r="N137" s="171"/>
      <c r="O137" s="178"/>
    </row>
    <row r="138" spans="2:15" ht="25.5" hidden="1">
      <c r="B138" s="326"/>
      <c r="C138" s="53"/>
      <c r="D138" s="53"/>
      <c r="E138" s="129" t="s">
        <v>106</v>
      </c>
      <c r="F138" s="602"/>
      <c r="G138" s="603" t="s">
        <v>47</v>
      </c>
      <c r="H138" s="602"/>
      <c r="I138" s="602"/>
      <c r="J138" s="169"/>
      <c r="K138" s="400"/>
      <c r="L138" s="497"/>
      <c r="M138" s="170"/>
      <c r="N138" s="171"/>
      <c r="O138" s="178"/>
    </row>
    <row r="139" spans="2:15" ht="15" hidden="1">
      <c r="B139" s="326"/>
      <c r="C139" s="53"/>
      <c r="D139" s="53"/>
      <c r="E139" s="135">
        <v>1</v>
      </c>
      <c r="F139" s="602"/>
      <c r="G139" s="115">
        <v>0</v>
      </c>
      <c r="H139" s="602"/>
      <c r="I139" s="602"/>
      <c r="J139" s="169"/>
      <c r="K139" s="400">
        <f>E139*G139</f>
        <v>0</v>
      </c>
      <c r="L139" s="497"/>
      <c r="M139" s="170"/>
      <c r="N139" s="171"/>
      <c r="O139" s="178"/>
    </row>
    <row r="140" spans="2:15" ht="15" hidden="1">
      <c r="B140" s="326"/>
      <c r="C140" s="53"/>
      <c r="D140" s="53"/>
      <c r="E140" s="127"/>
      <c r="F140" s="602"/>
      <c r="G140" s="602"/>
      <c r="H140" s="602"/>
      <c r="I140" s="602"/>
      <c r="J140" s="169"/>
      <c r="K140" s="400"/>
      <c r="L140" s="497"/>
      <c r="M140" s="170"/>
      <c r="N140" s="171"/>
      <c r="O140" s="178"/>
    </row>
    <row r="141" spans="2:15" ht="15" hidden="1">
      <c r="B141" s="326"/>
      <c r="C141" s="156">
        <f>'3-COMPO.ADM.PRF '!B36</f>
        <v>4</v>
      </c>
      <c r="D141" s="123" t="s">
        <v>90</v>
      </c>
      <c r="E141" s="128" t="s">
        <v>107</v>
      </c>
      <c r="F141" s="602"/>
      <c r="G141" s="602"/>
      <c r="H141" s="602"/>
      <c r="I141" s="602"/>
      <c r="J141" s="169"/>
      <c r="K141" s="401">
        <f>SUM(K143:K144)</f>
        <v>0</v>
      </c>
      <c r="L141" s="91" t="s">
        <v>108</v>
      </c>
      <c r="M141" s="170"/>
      <c r="N141" s="171"/>
      <c r="O141" s="178"/>
    </row>
    <row r="142" spans="2:15" ht="25.5" hidden="1">
      <c r="B142" s="328" t="s">
        <v>109</v>
      </c>
      <c r="C142" s="53"/>
      <c r="D142" s="53"/>
      <c r="E142" s="129" t="s">
        <v>110</v>
      </c>
      <c r="F142" s="603"/>
      <c r="G142" s="603" t="s">
        <v>73</v>
      </c>
      <c r="H142" s="602"/>
      <c r="I142" s="602"/>
      <c r="J142" s="169"/>
      <c r="K142" s="400"/>
      <c r="L142" s="497"/>
      <c r="M142" s="170"/>
      <c r="N142" s="171"/>
      <c r="O142" s="178"/>
    </row>
    <row r="143" spans="2:15" ht="25.5" hidden="1">
      <c r="B143" s="326" t="s">
        <v>111</v>
      </c>
      <c r="C143" s="53"/>
      <c r="D143" s="53"/>
      <c r="E143" s="136">
        <v>3</v>
      </c>
      <c r="F143" s="603"/>
      <c r="G143" s="118">
        <v>0</v>
      </c>
      <c r="H143" s="602"/>
      <c r="I143" s="602"/>
      <c r="J143" s="169"/>
      <c r="K143" s="400">
        <f>E143*G143</f>
        <v>0</v>
      </c>
      <c r="L143" s="497"/>
      <c r="M143" s="170"/>
      <c r="N143" s="171"/>
      <c r="O143" s="178"/>
    </row>
    <row r="144" spans="2:15" hidden="1">
      <c r="B144" s="326"/>
      <c r="C144" s="53"/>
      <c r="D144" s="53"/>
      <c r="E144" s="496"/>
      <c r="F144" s="602"/>
      <c r="G144" s="602"/>
      <c r="H144" s="602"/>
      <c r="I144" s="602"/>
      <c r="J144" s="169"/>
      <c r="K144" s="400"/>
      <c r="L144" s="497"/>
      <c r="M144" s="170"/>
      <c r="N144" s="171"/>
      <c r="O144" s="178"/>
    </row>
    <row r="145" spans="2:15" ht="15" hidden="1">
      <c r="B145" s="326"/>
      <c r="C145" s="156">
        <f>'3-COMPO.ADM.PRF '!B39</f>
        <v>5</v>
      </c>
      <c r="D145" s="123" t="s">
        <v>112</v>
      </c>
      <c r="E145" s="128" t="s">
        <v>113</v>
      </c>
      <c r="F145" s="602"/>
      <c r="G145" s="602"/>
      <c r="H145" s="602"/>
      <c r="I145" s="602"/>
      <c r="J145" s="169"/>
      <c r="K145" s="401">
        <f>SUM(K147:K148)</f>
        <v>0</v>
      </c>
      <c r="L145" s="91" t="s">
        <v>86</v>
      </c>
      <c r="M145" s="170"/>
      <c r="N145" s="171"/>
      <c r="O145" s="178"/>
    </row>
    <row r="146" spans="2:15" ht="25.5" hidden="1">
      <c r="B146" s="328" t="s">
        <v>114</v>
      </c>
      <c r="C146" s="53"/>
      <c r="D146" s="53"/>
      <c r="E146" s="129" t="s">
        <v>110</v>
      </c>
      <c r="F146" s="603"/>
      <c r="G146" s="603" t="s">
        <v>73</v>
      </c>
      <c r="H146" s="602"/>
      <c r="I146" s="602"/>
      <c r="J146" s="169"/>
      <c r="K146" s="400"/>
      <c r="L146" s="497"/>
      <c r="M146" s="170"/>
      <c r="N146" s="171"/>
      <c r="O146" s="178"/>
    </row>
    <row r="147" spans="2:15" hidden="1">
      <c r="B147" s="326"/>
      <c r="C147" s="53"/>
      <c r="D147" s="53"/>
      <c r="E147" s="136">
        <v>1</v>
      </c>
      <c r="F147" s="603"/>
      <c r="G147" s="118">
        <v>0</v>
      </c>
      <c r="H147" s="602"/>
      <c r="I147" s="602"/>
      <c r="J147" s="169"/>
      <c r="K147" s="400">
        <f>E147*G147</f>
        <v>0</v>
      </c>
      <c r="L147" s="497"/>
      <c r="M147" s="170"/>
      <c r="N147" s="171"/>
      <c r="O147" s="178"/>
    </row>
    <row r="148" spans="2:15" ht="15" hidden="1">
      <c r="B148" s="326"/>
      <c r="C148" s="53"/>
      <c r="D148" s="53"/>
      <c r="E148" s="127"/>
      <c r="F148" s="602"/>
      <c r="G148" s="602"/>
      <c r="H148" s="602"/>
      <c r="I148" s="602"/>
      <c r="J148" s="169"/>
      <c r="K148" s="400"/>
      <c r="L148" s="497"/>
      <c r="M148" s="170"/>
      <c r="N148" s="171"/>
      <c r="O148" s="178"/>
    </row>
    <row r="149" spans="2:15" ht="15" hidden="1">
      <c r="B149" s="326"/>
      <c r="C149" s="53"/>
      <c r="D149" s="53"/>
      <c r="E149" s="127"/>
      <c r="F149" s="602"/>
      <c r="G149" s="602"/>
      <c r="H149" s="602"/>
      <c r="I149" s="602"/>
      <c r="J149" s="169"/>
      <c r="K149" s="400"/>
      <c r="L149" s="497"/>
      <c r="M149" s="170" t="s">
        <v>115</v>
      </c>
      <c r="N149" s="171"/>
      <c r="O149" s="178"/>
    </row>
    <row r="150" spans="2:15" ht="15" hidden="1">
      <c r="B150" s="326"/>
      <c r="C150" s="156">
        <f>'3-COMPO.ADM.PRF '!B42</f>
        <v>6</v>
      </c>
      <c r="D150" s="123" t="s">
        <v>90</v>
      </c>
      <c r="E150" s="128" t="s">
        <v>116</v>
      </c>
      <c r="F150" s="602"/>
      <c r="G150" s="602"/>
      <c r="H150" s="602"/>
      <c r="I150" s="602"/>
      <c r="J150" s="169"/>
      <c r="K150" s="401">
        <f>SUM(K152:K156)</f>
        <v>0</v>
      </c>
      <c r="L150" s="91" t="s">
        <v>86</v>
      </c>
      <c r="M150" s="80">
        <v>2640</v>
      </c>
      <c r="N150" s="180" t="s">
        <v>43</v>
      </c>
      <c r="O150" s="178"/>
    </row>
    <row r="151" spans="2:15" ht="25.5" hidden="1">
      <c r="B151" s="328" t="s">
        <v>117</v>
      </c>
      <c r="C151" s="53"/>
      <c r="D151" s="53"/>
      <c r="E151" s="129" t="s">
        <v>118</v>
      </c>
      <c r="F151" s="602"/>
      <c r="G151" s="603" t="s">
        <v>98</v>
      </c>
      <c r="H151" s="602"/>
      <c r="I151" s="602"/>
      <c r="J151" s="169"/>
      <c r="K151" s="400"/>
      <c r="L151" s="497"/>
      <c r="M151" s="170"/>
      <c r="N151" s="171"/>
      <c r="O151" s="178"/>
    </row>
    <row r="152" spans="2:15" hidden="1">
      <c r="B152" s="326" t="s">
        <v>119</v>
      </c>
      <c r="C152" s="53"/>
      <c r="D152" s="53"/>
      <c r="E152" s="136">
        <v>4</v>
      </c>
      <c r="F152" s="603"/>
      <c r="G152" s="118">
        <v>0</v>
      </c>
      <c r="H152" s="602"/>
      <c r="I152" s="602"/>
      <c r="J152" s="169"/>
      <c r="K152" s="400">
        <f>E152*G152</f>
        <v>0</v>
      </c>
      <c r="L152" s="497"/>
      <c r="M152" s="170"/>
      <c r="N152" s="171"/>
      <c r="O152" s="178"/>
    </row>
    <row r="153" spans="2:15" hidden="1">
      <c r="B153" s="326" t="s">
        <v>120</v>
      </c>
      <c r="C153" s="53"/>
      <c r="D153" s="53"/>
      <c r="E153" s="168">
        <v>4</v>
      </c>
      <c r="F153" s="602"/>
      <c r="G153" s="115">
        <v>0</v>
      </c>
      <c r="H153" s="602"/>
      <c r="I153" s="602"/>
      <c r="J153" s="169"/>
      <c r="K153" s="400">
        <f t="shared" ref="K153:K156" si="2">E153*G153</f>
        <v>0</v>
      </c>
      <c r="L153" s="497"/>
      <c r="M153" s="170"/>
      <c r="N153" s="171"/>
      <c r="O153" s="178"/>
    </row>
    <row r="154" spans="2:15" hidden="1">
      <c r="B154" s="326" t="s">
        <v>121</v>
      </c>
      <c r="C154" s="53"/>
      <c r="D154" s="53"/>
      <c r="E154" s="168">
        <v>4</v>
      </c>
      <c r="F154" s="602"/>
      <c r="G154" s="115">
        <v>0</v>
      </c>
      <c r="H154" s="602"/>
      <c r="I154" s="602"/>
      <c r="J154" s="169"/>
      <c r="K154" s="400">
        <f t="shared" si="2"/>
        <v>0</v>
      </c>
      <c r="L154" s="497"/>
      <c r="M154" s="170"/>
      <c r="N154" s="171"/>
      <c r="O154" s="178"/>
    </row>
    <row r="155" spans="2:15" hidden="1">
      <c r="B155" s="326" t="s">
        <v>122</v>
      </c>
      <c r="C155" s="53"/>
      <c r="D155" s="53"/>
      <c r="E155" s="168">
        <v>4</v>
      </c>
      <c r="F155" s="602"/>
      <c r="G155" s="115">
        <v>0</v>
      </c>
      <c r="H155" s="602"/>
      <c r="I155" s="602"/>
      <c r="J155" s="169"/>
      <c r="K155" s="400">
        <f t="shared" si="2"/>
        <v>0</v>
      </c>
      <c r="L155" s="497"/>
      <c r="M155" s="170"/>
      <c r="N155" s="171"/>
      <c r="O155" s="178"/>
    </row>
    <row r="156" spans="2:15" hidden="1">
      <c r="B156" s="326" t="s">
        <v>123</v>
      </c>
      <c r="C156" s="53"/>
      <c r="D156" s="53"/>
      <c r="E156" s="168">
        <v>4</v>
      </c>
      <c r="F156" s="602"/>
      <c r="G156" s="115">
        <v>0</v>
      </c>
      <c r="H156" s="602"/>
      <c r="I156" s="602"/>
      <c r="J156" s="169"/>
      <c r="K156" s="400">
        <f t="shared" si="2"/>
        <v>0</v>
      </c>
      <c r="L156" s="497"/>
      <c r="M156" s="170"/>
      <c r="N156" s="171"/>
      <c r="O156" s="178"/>
    </row>
    <row r="157" spans="2:15" hidden="1">
      <c r="B157" s="326"/>
      <c r="C157" s="53"/>
      <c r="D157" s="53"/>
      <c r="E157" s="496"/>
      <c r="F157" s="602"/>
      <c r="G157" s="602"/>
      <c r="H157" s="602"/>
      <c r="I157" s="602"/>
      <c r="J157" s="169"/>
      <c r="K157" s="400"/>
      <c r="L157" s="497"/>
      <c r="M157" s="170"/>
      <c r="N157" s="171"/>
      <c r="O157" s="178"/>
    </row>
    <row r="158" spans="2:15" ht="15" hidden="1">
      <c r="B158" s="326"/>
      <c r="C158" s="156">
        <f>'3-COMPO.ADM.PRF '!B45</f>
        <v>7</v>
      </c>
      <c r="D158" s="123" t="s">
        <v>90</v>
      </c>
      <c r="E158" s="128" t="s">
        <v>124</v>
      </c>
      <c r="F158" s="602"/>
      <c r="G158" s="602"/>
      <c r="H158" s="602"/>
      <c r="I158" s="602"/>
      <c r="J158" s="169"/>
      <c r="K158" s="401">
        <f>SUM(K160)</f>
        <v>0</v>
      </c>
      <c r="L158" s="91" t="s">
        <v>86</v>
      </c>
      <c r="M158" s="170"/>
      <c r="N158" s="171"/>
      <c r="O158" s="178"/>
    </row>
    <row r="159" spans="2:15" ht="43.5" hidden="1" customHeight="1">
      <c r="B159" s="328" t="s">
        <v>125</v>
      </c>
      <c r="C159" s="53"/>
      <c r="D159" s="53"/>
      <c r="E159" s="129" t="s">
        <v>126</v>
      </c>
      <c r="F159" s="603" t="s">
        <v>64</v>
      </c>
      <c r="G159" s="603" t="s">
        <v>127</v>
      </c>
      <c r="H159" s="602"/>
      <c r="I159" s="602"/>
      <c r="J159" s="169"/>
      <c r="K159" s="400"/>
      <c r="L159" s="497"/>
      <c r="M159" s="170"/>
      <c r="N159" s="171"/>
      <c r="O159" s="178"/>
    </row>
    <row r="160" spans="2:15" ht="15" hidden="1">
      <c r="B160" s="328"/>
      <c r="C160" s="53"/>
      <c r="D160" s="53"/>
      <c r="E160" s="135">
        <v>0</v>
      </c>
      <c r="F160" s="115">
        <v>6</v>
      </c>
      <c r="G160" s="115">
        <v>8</v>
      </c>
      <c r="H160" s="602"/>
      <c r="I160" s="602"/>
      <c r="J160" s="169"/>
      <c r="K160" s="400">
        <f>E160*F160*G160</f>
        <v>0</v>
      </c>
      <c r="L160" s="497"/>
      <c r="M160" s="170"/>
      <c r="N160" s="171"/>
      <c r="O160" s="178"/>
    </row>
    <row r="161" spans="2:15" ht="15" hidden="1">
      <c r="B161" s="328"/>
      <c r="C161" s="53"/>
      <c r="D161" s="53"/>
      <c r="E161" s="127"/>
      <c r="F161" s="602"/>
      <c r="G161" s="602"/>
      <c r="H161" s="602"/>
      <c r="I161" s="602"/>
      <c r="J161" s="169"/>
      <c r="K161" s="400"/>
      <c r="L161" s="497"/>
      <c r="M161" s="170"/>
      <c r="N161" s="171"/>
      <c r="O161" s="178"/>
    </row>
    <row r="162" spans="2:15" ht="15" hidden="1">
      <c r="B162" s="326"/>
      <c r="C162" s="53"/>
      <c r="D162" s="53"/>
      <c r="E162" s="127"/>
      <c r="F162" s="602"/>
      <c r="G162" s="602"/>
      <c r="H162" s="602"/>
      <c r="I162" s="602"/>
      <c r="J162" s="169"/>
      <c r="K162" s="400"/>
      <c r="L162" s="497"/>
      <c r="M162" s="170"/>
      <c r="N162" s="171"/>
      <c r="O162" s="178"/>
    </row>
    <row r="163" spans="2:15" ht="15" hidden="1">
      <c r="B163" s="326"/>
      <c r="C163" s="156">
        <f>'3-COMPO.ADM.PRF '!B48</f>
        <v>8</v>
      </c>
      <c r="D163" s="123" t="s">
        <v>90</v>
      </c>
      <c r="E163" s="128" t="s">
        <v>128</v>
      </c>
      <c r="F163" s="602"/>
      <c r="G163" s="602"/>
      <c r="H163" s="602"/>
      <c r="I163" s="602"/>
      <c r="J163" s="169"/>
      <c r="K163" s="401">
        <f>SUM(K165)</f>
        <v>0</v>
      </c>
      <c r="L163" s="91" t="s">
        <v>11</v>
      </c>
      <c r="M163" s="170"/>
      <c r="N163" s="171"/>
      <c r="O163" s="178"/>
    </row>
    <row r="164" spans="2:15" ht="38.25" hidden="1" customHeight="1">
      <c r="B164" s="328" t="s">
        <v>129</v>
      </c>
      <c r="C164" s="53"/>
      <c r="D164" s="53"/>
      <c r="E164" s="129" t="s">
        <v>130</v>
      </c>
      <c r="F164" s="603" t="s">
        <v>131</v>
      </c>
      <c r="G164" s="602"/>
      <c r="H164" s="602"/>
      <c r="I164" s="602"/>
      <c r="J164" s="169"/>
      <c r="K164" s="400"/>
      <c r="L164" s="497"/>
      <c r="M164" s="170"/>
      <c r="N164" s="171"/>
      <c r="O164" s="178"/>
    </row>
    <row r="165" spans="2:15" ht="15" hidden="1">
      <c r="B165" s="326"/>
      <c r="C165" s="53"/>
      <c r="D165" s="53"/>
      <c r="E165" s="135">
        <v>0</v>
      </c>
      <c r="F165" s="115">
        <v>6</v>
      </c>
      <c r="G165" s="602"/>
      <c r="H165" s="602"/>
      <c r="I165" s="602"/>
      <c r="J165" s="169"/>
      <c r="K165" s="400">
        <f>E165*F165</f>
        <v>0</v>
      </c>
      <c r="L165" s="497"/>
      <c r="M165" s="170"/>
      <c r="N165" s="171"/>
      <c r="O165" s="178"/>
    </row>
    <row r="166" spans="2:15" ht="15" hidden="1">
      <c r="B166" s="326"/>
      <c r="C166" s="53"/>
      <c r="D166" s="53"/>
      <c r="E166" s="127"/>
      <c r="F166" s="602"/>
      <c r="G166" s="602"/>
      <c r="H166" s="602"/>
      <c r="I166" s="602"/>
      <c r="J166" s="169"/>
      <c r="K166" s="400"/>
      <c r="L166" s="497"/>
      <c r="M166" s="170"/>
      <c r="N166" s="171"/>
      <c r="O166" s="178"/>
    </row>
    <row r="167" spans="2:15" ht="15" hidden="1">
      <c r="B167" s="326"/>
      <c r="C167" s="156">
        <f>'3-COMPO.ADM.PRF '!B51</f>
        <v>9</v>
      </c>
      <c r="D167" s="123" t="s">
        <v>90</v>
      </c>
      <c r="E167" s="128" t="s">
        <v>132</v>
      </c>
      <c r="F167" s="602"/>
      <c r="G167" s="602"/>
      <c r="H167" s="602"/>
      <c r="I167" s="602"/>
      <c r="J167" s="169"/>
      <c r="K167" s="401">
        <f>SUM(K169)</f>
        <v>0</v>
      </c>
      <c r="L167" s="91" t="s">
        <v>11</v>
      </c>
      <c r="M167" s="170"/>
      <c r="N167" s="171"/>
      <c r="O167" s="178"/>
    </row>
    <row r="168" spans="2:15" ht="38.25" hidden="1">
      <c r="B168" s="328" t="s">
        <v>129</v>
      </c>
      <c r="C168" s="53"/>
      <c r="D168" s="53"/>
      <c r="E168" s="129" t="s">
        <v>130</v>
      </c>
      <c r="F168" s="602"/>
      <c r="G168" s="603" t="s">
        <v>131</v>
      </c>
      <c r="H168" s="602"/>
      <c r="I168" s="602"/>
      <c r="J168" s="169"/>
      <c r="K168" s="400"/>
      <c r="L168" s="497"/>
      <c r="M168" s="170"/>
      <c r="N168" s="171"/>
      <c r="O168" s="178"/>
    </row>
    <row r="169" spans="2:15" ht="15" hidden="1">
      <c r="B169" s="326"/>
      <c r="C169" s="53"/>
      <c r="D169" s="53"/>
      <c r="E169" s="135">
        <v>0</v>
      </c>
      <c r="F169" s="602"/>
      <c r="G169" s="115">
        <v>6</v>
      </c>
      <c r="H169" s="602"/>
      <c r="I169" s="602"/>
      <c r="J169" s="169"/>
      <c r="K169" s="400">
        <f>E169*G169</f>
        <v>0</v>
      </c>
      <c r="L169" s="497"/>
      <c r="M169" s="170"/>
      <c r="N169" s="171"/>
      <c r="O169" s="178"/>
    </row>
    <row r="170" spans="2:15" ht="15" hidden="1">
      <c r="B170" s="326"/>
      <c r="C170" s="53"/>
      <c r="D170" s="53"/>
      <c r="E170" s="127"/>
      <c r="F170" s="602"/>
      <c r="G170" s="602"/>
      <c r="H170" s="602"/>
      <c r="I170" s="602"/>
      <c r="J170" s="169"/>
      <c r="K170" s="400"/>
      <c r="L170" s="497"/>
      <c r="M170" s="170"/>
      <c r="N170" s="171"/>
      <c r="O170" s="178"/>
    </row>
    <row r="171" spans="2:15" ht="15" hidden="1">
      <c r="B171" s="326"/>
      <c r="C171" s="53"/>
      <c r="D171" s="53"/>
      <c r="E171" s="127"/>
      <c r="F171" s="602"/>
      <c r="G171" s="602"/>
      <c r="H171" s="602"/>
      <c r="I171" s="602"/>
      <c r="J171" s="169"/>
      <c r="K171" s="400"/>
      <c r="L171" s="497"/>
      <c r="M171" s="170"/>
      <c r="N171" s="171"/>
      <c r="O171" s="178"/>
    </row>
    <row r="172" spans="2:15" ht="15" hidden="1">
      <c r="B172" s="326"/>
      <c r="C172" s="156">
        <f>'3-COMPO.ADM.PRF '!B54</f>
        <v>10</v>
      </c>
      <c r="D172" s="123" t="s">
        <v>90</v>
      </c>
      <c r="E172" s="128" t="s">
        <v>133</v>
      </c>
      <c r="F172" s="602"/>
      <c r="G172" s="602"/>
      <c r="H172" s="602"/>
      <c r="I172" s="602"/>
      <c r="J172" s="169"/>
      <c r="K172" s="401">
        <f>SUM(K174)</f>
        <v>0</v>
      </c>
      <c r="L172" s="91" t="s">
        <v>11</v>
      </c>
      <c r="M172" s="170"/>
      <c r="N172" s="171"/>
      <c r="O172" s="178"/>
    </row>
    <row r="173" spans="2:15" ht="38.25" hidden="1">
      <c r="B173" s="328" t="s">
        <v>129</v>
      </c>
      <c r="C173" s="53"/>
      <c r="D173" s="53"/>
      <c r="E173" s="129" t="s">
        <v>130</v>
      </c>
      <c r="F173" s="602"/>
      <c r="G173" s="603" t="s">
        <v>131</v>
      </c>
      <c r="H173" s="602"/>
      <c r="I173" s="602"/>
      <c r="J173" s="169"/>
      <c r="K173" s="400"/>
      <c r="L173" s="497"/>
      <c r="M173" s="170"/>
      <c r="N173" s="171"/>
      <c r="O173" s="178"/>
    </row>
    <row r="174" spans="2:15" ht="15" hidden="1">
      <c r="B174" s="326"/>
      <c r="C174" s="53"/>
      <c r="D174" s="53"/>
      <c r="E174" s="135">
        <v>0</v>
      </c>
      <c r="F174" s="602"/>
      <c r="G174" s="115">
        <v>6</v>
      </c>
      <c r="H174" s="602"/>
      <c r="I174" s="602"/>
      <c r="J174" s="169"/>
      <c r="K174" s="400">
        <f>E174*G174</f>
        <v>0</v>
      </c>
      <c r="L174" s="497"/>
      <c r="M174" s="170"/>
      <c r="N174" s="171"/>
      <c r="O174" s="178"/>
    </row>
    <row r="175" spans="2:15" ht="15" hidden="1">
      <c r="B175" s="326"/>
      <c r="C175" s="53"/>
      <c r="D175" s="53"/>
      <c r="E175" s="127"/>
      <c r="F175" s="602"/>
      <c r="G175" s="602"/>
      <c r="H175" s="602"/>
      <c r="I175" s="602"/>
      <c r="J175" s="169"/>
      <c r="K175" s="400"/>
      <c r="L175" s="497"/>
      <c r="M175" s="170"/>
      <c r="N175" s="171"/>
      <c r="O175" s="178"/>
    </row>
    <row r="176" spans="2:15" ht="15" hidden="1">
      <c r="B176" s="326"/>
      <c r="C176" s="156">
        <f>'3-COMPO.ADM.PRF '!B57</f>
        <v>11</v>
      </c>
      <c r="D176" s="123" t="s">
        <v>90</v>
      </c>
      <c r="E176" s="128" t="s">
        <v>134</v>
      </c>
      <c r="F176" s="602"/>
      <c r="G176" s="602"/>
      <c r="H176" s="602"/>
      <c r="I176" s="602"/>
      <c r="J176" s="169"/>
      <c r="K176" s="401">
        <f>SUM(K178)</f>
        <v>0</v>
      </c>
      <c r="L176" s="91" t="s">
        <v>86</v>
      </c>
      <c r="M176" s="170"/>
      <c r="N176" s="171"/>
      <c r="O176" s="178"/>
    </row>
    <row r="177" spans="2:15" ht="38.25" hidden="1">
      <c r="B177" s="328" t="s">
        <v>129</v>
      </c>
      <c r="C177" s="53"/>
      <c r="D177" s="53"/>
      <c r="E177" s="129" t="s">
        <v>106</v>
      </c>
      <c r="F177" s="602"/>
      <c r="G177" s="603" t="s">
        <v>131</v>
      </c>
      <c r="H177" s="602"/>
      <c r="I177" s="602"/>
      <c r="J177" s="169"/>
      <c r="K177" s="400"/>
      <c r="L177" s="497"/>
      <c r="M177" s="170"/>
      <c r="N177" s="171"/>
      <c r="O177" s="178"/>
    </row>
    <row r="178" spans="2:15" ht="15" hidden="1">
      <c r="B178" s="326" t="s">
        <v>135</v>
      </c>
      <c r="C178" s="53"/>
      <c r="D178" s="53"/>
      <c r="E178" s="135">
        <v>0</v>
      </c>
      <c r="F178" s="602"/>
      <c r="G178" s="115">
        <v>6</v>
      </c>
      <c r="H178" s="602"/>
      <c r="I178" s="602"/>
      <c r="J178" s="169"/>
      <c r="K178" s="400">
        <f>E178*G178</f>
        <v>0</v>
      </c>
      <c r="L178" s="497"/>
      <c r="M178" s="170"/>
      <c r="N178" s="171"/>
      <c r="O178" s="178"/>
    </row>
    <row r="179" spans="2:15" ht="15" hidden="1">
      <c r="B179" s="326"/>
      <c r="C179" s="53"/>
      <c r="D179" s="53"/>
      <c r="E179" s="127"/>
      <c r="F179" s="602"/>
      <c r="G179" s="602"/>
      <c r="H179" s="602"/>
      <c r="I179" s="602"/>
      <c r="J179" s="169"/>
      <c r="K179" s="400"/>
      <c r="L179" s="497"/>
      <c r="M179" s="170"/>
      <c r="N179" s="171"/>
      <c r="O179" s="178"/>
    </row>
    <row r="180" spans="2:15" ht="30" hidden="1" customHeight="1">
      <c r="B180" s="326"/>
      <c r="C180" s="156">
        <f>'3-COMPO.ADM.PRF '!B60</f>
        <v>12</v>
      </c>
      <c r="D180" s="123" t="s">
        <v>90</v>
      </c>
      <c r="E180" s="662" t="s">
        <v>136</v>
      </c>
      <c r="F180" s="663"/>
      <c r="G180" s="663"/>
      <c r="H180" s="663"/>
      <c r="I180" s="663"/>
      <c r="J180" s="664"/>
      <c r="K180" s="401">
        <f>SUM(K182)</f>
        <v>0</v>
      </c>
      <c r="L180" s="91" t="s">
        <v>86</v>
      </c>
      <c r="M180" s="170"/>
      <c r="N180" s="171"/>
      <c r="O180" s="178"/>
    </row>
    <row r="181" spans="2:15" ht="30" hidden="1">
      <c r="B181" s="328" t="s">
        <v>137</v>
      </c>
      <c r="C181" s="53"/>
      <c r="D181" s="53"/>
      <c r="E181" s="137" t="s">
        <v>138</v>
      </c>
      <c r="F181" s="602"/>
      <c r="G181" s="602" t="s">
        <v>47</v>
      </c>
      <c r="H181" s="602"/>
      <c r="I181" s="602"/>
      <c r="J181" s="169"/>
      <c r="K181" s="400"/>
      <c r="L181" s="497"/>
      <c r="M181" s="170"/>
      <c r="N181" s="171"/>
      <c r="O181" s="178"/>
    </row>
    <row r="182" spans="2:15" ht="15" hidden="1">
      <c r="B182" s="328"/>
      <c r="C182" s="53"/>
      <c r="D182" s="53"/>
      <c r="E182" s="135">
        <v>6</v>
      </c>
      <c r="F182" s="602"/>
      <c r="G182" s="115">
        <v>0</v>
      </c>
      <c r="H182" s="602"/>
      <c r="I182" s="602"/>
      <c r="J182" s="169"/>
      <c r="K182" s="400">
        <f>E182*G182</f>
        <v>0</v>
      </c>
      <c r="L182" s="497"/>
      <c r="M182" s="170"/>
      <c r="N182" s="171"/>
      <c r="O182" s="178"/>
    </row>
    <row r="183" spans="2:15" ht="15" hidden="1">
      <c r="B183" s="328"/>
      <c r="C183" s="53"/>
      <c r="D183" s="53"/>
      <c r="E183" s="127"/>
      <c r="F183" s="602"/>
      <c r="G183" s="602"/>
      <c r="H183" s="602"/>
      <c r="I183" s="602"/>
      <c r="J183" s="169"/>
      <c r="K183" s="400"/>
      <c r="L183" s="497"/>
      <c r="M183" s="170"/>
      <c r="N183" s="171"/>
      <c r="O183" s="178"/>
    </row>
    <row r="184" spans="2:15" ht="36" hidden="1" customHeight="1">
      <c r="B184" s="326"/>
      <c r="C184" s="156">
        <f>'3-COMPO.ADM.PRF '!B63</f>
        <v>13</v>
      </c>
      <c r="D184" s="123" t="s">
        <v>90</v>
      </c>
      <c r="E184" s="662" t="s">
        <v>139</v>
      </c>
      <c r="F184" s="663"/>
      <c r="G184" s="663"/>
      <c r="H184" s="663"/>
      <c r="I184" s="663"/>
      <c r="J184" s="664"/>
      <c r="K184" s="401">
        <f>SUM(K186)</f>
        <v>0</v>
      </c>
      <c r="L184" s="91" t="s">
        <v>11</v>
      </c>
      <c r="M184" s="170"/>
      <c r="N184" s="171"/>
      <c r="O184" s="178"/>
    </row>
    <row r="185" spans="2:15" ht="25.5" hidden="1">
      <c r="B185" s="328" t="s">
        <v>137</v>
      </c>
      <c r="C185" s="53"/>
      <c r="D185" s="53"/>
      <c r="E185" s="129" t="s">
        <v>138</v>
      </c>
      <c r="F185" s="602"/>
      <c r="G185" s="602" t="s">
        <v>47</v>
      </c>
      <c r="H185" s="602"/>
      <c r="I185" s="602"/>
      <c r="J185" s="169"/>
      <c r="K185" s="400"/>
      <c r="L185" s="497"/>
      <c r="M185" s="170"/>
      <c r="N185" s="171"/>
      <c r="O185" s="178"/>
    </row>
    <row r="186" spans="2:15" ht="15" hidden="1">
      <c r="B186" s="328"/>
      <c r="C186" s="53"/>
      <c r="D186" s="53"/>
      <c r="E186" s="135">
        <v>6</v>
      </c>
      <c r="F186" s="602"/>
      <c r="G186" s="115">
        <v>0</v>
      </c>
      <c r="H186" s="602"/>
      <c r="I186" s="602"/>
      <c r="J186" s="169"/>
      <c r="K186" s="400">
        <f>E186*G186</f>
        <v>0</v>
      </c>
      <c r="L186" s="497"/>
      <c r="M186" s="170"/>
      <c r="N186" s="171"/>
      <c r="O186" s="178"/>
    </row>
    <row r="187" spans="2:15" ht="15" hidden="1">
      <c r="B187" s="326"/>
      <c r="C187" s="53"/>
      <c r="D187" s="53"/>
      <c r="E187" s="133"/>
      <c r="F187" s="95"/>
      <c r="G187" s="95"/>
      <c r="H187" s="95"/>
      <c r="I187" s="95"/>
      <c r="J187" s="138"/>
      <c r="K187" s="400"/>
      <c r="L187" s="497"/>
      <c r="M187" s="170"/>
      <c r="N187" s="171"/>
      <c r="O187" s="178"/>
    </row>
    <row r="188" spans="2:15" ht="15" hidden="1">
      <c r="B188" s="326"/>
      <c r="C188" s="156">
        <f>'3-COMPO.ADM.PRF '!B66</f>
        <v>14</v>
      </c>
      <c r="D188" s="123" t="s">
        <v>90</v>
      </c>
      <c r="E188" s="662" t="s">
        <v>140</v>
      </c>
      <c r="F188" s="663"/>
      <c r="G188" s="663"/>
      <c r="H188" s="663"/>
      <c r="I188" s="663"/>
      <c r="J188" s="664"/>
      <c r="K188" s="401">
        <f>SUM(K190)</f>
        <v>0</v>
      </c>
      <c r="L188" s="91" t="s">
        <v>11</v>
      </c>
      <c r="M188" s="170"/>
      <c r="N188" s="171"/>
    </row>
    <row r="189" spans="2:15" ht="25.5" hidden="1">
      <c r="B189" s="328" t="s">
        <v>141</v>
      </c>
      <c r="C189" s="53"/>
      <c r="D189" s="53"/>
      <c r="E189" s="129" t="s">
        <v>138</v>
      </c>
      <c r="F189" s="602"/>
      <c r="G189" s="602" t="s">
        <v>47</v>
      </c>
      <c r="H189" s="602"/>
      <c r="I189" s="602"/>
      <c r="J189" s="169"/>
      <c r="K189" s="400"/>
      <c r="L189" s="497"/>
      <c r="M189" s="170"/>
      <c r="N189" s="171"/>
    </row>
    <row r="190" spans="2:15" ht="15" hidden="1">
      <c r="B190" s="328"/>
      <c r="C190" s="53"/>
      <c r="D190" s="53"/>
      <c r="E190" s="135">
        <v>6</v>
      </c>
      <c r="F190" s="602"/>
      <c r="G190" s="115">
        <v>0</v>
      </c>
      <c r="H190" s="602"/>
      <c r="I190" s="602"/>
      <c r="J190" s="169"/>
      <c r="K190" s="400">
        <f>E190*G190</f>
        <v>0</v>
      </c>
      <c r="L190" s="497"/>
      <c r="M190" s="170"/>
      <c r="N190" s="171"/>
    </row>
    <row r="191" spans="2:15" ht="15" hidden="1">
      <c r="B191" s="326"/>
      <c r="C191" s="53"/>
      <c r="D191" s="53"/>
      <c r="E191" s="133"/>
      <c r="F191" s="95"/>
      <c r="G191" s="95"/>
      <c r="H191" s="95"/>
      <c r="I191" s="95"/>
      <c r="J191" s="138"/>
      <c r="K191" s="400"/>
      <c r="L191" s="497"/>
      <c r="M191" s="170"/>
      <c r="N191" s="171"/>
    </row>
    <row r="192" spans="2:15" ht="49.5" hidden="1" customHeight="1">
      <c r="B192" s="331" t="s">
        <v>142</v>
      </c>
      <c r="C192" s="53">
        <v>89272</v>
      </c>
      <c r="D192" s="123" t="s">
        <v>9</v>
      </c>
      <c r="E192" s="662" t="s">
        <v>143</v>
      </c>
      <c r="F192" s="663"/>
      <c r="G192" s="663"/>
      <c r="H192" s="663"/>
      <c r="I192" s="663"/>
      <c r="J192" s="664"/>
      <c r="K192" s="401">
        <f>SUM(K194)</f>
        <v>0</v>
      </c>
      <c r="L192" s="91" t="s">
        <v>26</v>
      </c>
      <c r="M192" s="170"/>
      <c r="N192" s="171"/>
    </row>
    <row r="193" spans="2:14" ht="30" hidden="1">
      <c r="B193" s="328" t="s">
        <v>144</v>
      </c>
      <c r="C193" s="53"/>
      <c r="D193" s="53"/>
      <c r="E193" s="137" t="s">
        <v>145</v>
      </c>
      <c r="F193" s="96" t="s">
        <v>146</v>
      </c>
      <c r="G193" s="95" t="s">
        <v>147</v>
      </c>
      <c r="H193" s="95"/>
      <c r="I193" s="95"/>
      <c r="J193" s="138"/>
      <c r="K193" s="400"/>
      <c r="L193" s="497"/>
      <c r="M193" s="170"/>
      <c r="N193" s="171"/>
    </row>
    <row r="194" spans="2:14" ht="15" hidden="1">
      <c r="B194" s="326"/>
      <c r="C194" s="53"/>
      <c r="D194" s="53"/>
      <c r="E194" s="134">
        <v>0</v>
      </c>
      <c r="F194" s="117">
        <v>1</v>
      </c>
      <c r="G194" s="95">
        <v>10</v>
      </c>
      <c r="H194" s="95"/>
      <c r="I194" s="95"/>
      <c r="J194" s="138"/>
      <c r="K194" s="400">
        <f>E194*G194</f>
        <v>0</v>
      </c>
      <c r="L194" s="497"/>
      <c r="M194" s="170"/>
      <c r="N194" s="171"/>
    </row>
    <row r="195" spans="2:14" ht="15" hidden="1">
      <c r="B195" s="326"/>
      <c r="C195" s="53"/>
      <c r="D195" s="53"/>
      <c r="E195" s="133"/>
      <c r="F195" s="95"/>
      <c r="G195" s="95"/>
      <c r="H195" s="95"/>
      <c r="I195" s="95"/>
      <c r="J195" s="138"/>
      <c r="K195" s="400"/>
      <c r="L195" s="497"/>
      <c r="M195" s="170"/>
      <c r="N195" s="171"/>
    </row>
    <row r="196" spans="2:14" ht="15" hidden="1">
      <c r="B196" s="326"/>
      <c r="C196" s="53">
        <v>93280</v>
      </c>
      <c r="D196" s="123" t="s">
        <v>9</v>
      </c>
      <c r="E196" s="662" t="s">
        <v>148</v>
      </c>
      <c r="F196" s="663"/>
      <c r="G196" s="663"/>
      <c r="H196" s="663"/>
      <c r="I196" s="663"/>
      <c r="J196" s="664"/>
      <c r="K196" s="401">
        <f>SUM(K198)</f>
        <v>0</v>
      </c>
      <c r="L196" s="91" t="s">
        <v>11</v>
      </c>
      <c r="M196" s="181">
        <f>220*K196/2</f>
        <v>0</v>
      </c>
      <c r="N196" s="180" t="s">
        <v>12</v>
      </c>
    </row>
    <row r="197" spans="2:14" ht="38.25" hidden="1">
      <c r="B197" s="328" t="s">
        <v>149</v>
      </c>
      <c r="C197" s="53"/>
      <c r="D197" s="53"/>
      <c r="E197" s="137" t="s">
        <v>150</v>
      </c>
      <c r="F197" s="96"/>
      <c r="G197" s="602" t="s">
        <v>47</v>
      </c>
      <c r="H197" s="96"/>
      <c r="I197" s="95"/>
      <c r="J197" s="138"/>
      <c r="K197" s="400"/>
      <c r="L197" s="497"/>
      <c r="M197" s="170"/>
      <c r="N197" s="171"/>
    </row>
    <row r="198" spans="2:14" ht="15" hidden="1">
      <c r="B198" s="326"/>
      <c r="C198" s="53"/>
      <c r="D198" s="53"/>
      <c r="E198" s="135">
        <v>6</v>
      </c>
      <c r="F198" s="602"/>
      <c r="G198" s="115">
        <v>0</v>
      </c>
      <c r="H198" s="602"/>
      <c r="I198" s="602"/>
      <c r="J198" s="169"/>
      <c r="K198" s="400">
        <f>E198*G198</f>
        <v>0</v>
      </c>
      <c r="L198" s="497"/>
      <c r="M198" s="170"/>
      <c r="N198" s="171"/>
    </row>
    <row r="199" spans="2:14" ht="15" hidden="1">
      <c r="B199" s="326"/>
      <c r="C199" s="53"/>
      <c r="D199" s="53"/>
      <c r="E199" s="133"/>
      <c r="F199" s="95"/>
      <c r="G199" s="95"/>
      <c r="H199" s="95"/>
      <c r="I199" s="95"/>
      <c r="J199" s="138"/>
      <c r="K199" s="400"/>
      <c r="L199" s="497"/>
      <c r="M199" s="170"/>
      <c r="N199" s="171"/>
    </row>
    <row r="200" spans="2:14" ht="15" hidden="1">
      <c r="B200" s="326"/>
      <c r="C200" s="156">
        <f>'3-COMPO.ADM.PRF '!B71</f>
        <v>15</v>
      </c>
      <c r="D200" s="123" t="s">
        <v>90</v>
      </c>
      <c r="E200" s="128" t="s">
        <v>151</v>
      </c>
      <c r="F200" s="94"/>
      <c r="G200" s="602"/>
      <c r="H200" s="602"/>
      <c r="I200" s="602"/>
      <c r="J200" s="169"/>
      <c r="K200" s="401">
        <f>SUM(K202)</f>
        <v>0</v>
      </c>
      <c r="L200" s="91" t="s">
        <v>86</v>
      </c>
      <c r="M200" s="170"/>
      <c r="N200" s="171"/>
    </row>
    <row r="201" spans="2:14" ht="51" hidden="1">
      <c r="B201" s="328" t="s">
        <v>152</v>
      </c>
      <c r="C201" s="53"/>
      <c r="D201" s="53"/>
      <c r="E201" s="137" t="s">
        <v>153</v>
      </c>
      <c r="F201" s="94"/>
      <c r="G201" s="601" t="s">
        <v>47</v>
      </c>
      <c r="H201" s="602"/>
      <c r="I201" s="602"/>
      <c r="J201" s="169"/>
      <c r="K201" s="400"/>
      <c r="L201" s="497"/>
      <c r="M201" s="170"/>
      <c r="N201" s="171"/>
    </row>
    <row r="202" spans="2:14" hidden="1">
      <c r="B202" s="326"/>
      <c r="C202" s="53"/>
      <c r="D202" s="53"/>
      <c r="E202" s="182">
        <v>0</v>
      </c>
      <c r="F202" s="602"/>
      <c r="G202" s="115">
        <v>1</v>
      </c>
      <c r="H202" s="602"/>
      <c r="I202" s="602"/>
      <c r="J202" s="169"/>
      <c r="K202" s="400">
        <f>E202*G202</f>
        <v>0</v>
      </c>
      <c r="L202" s="497"/>
      <c r="M202" s="170"/>
      <c r="N202" s="171"/>
    </row>
    <row r="203" spans="2:14" hidden="1">
      <c r="B203" s="326"/>
      <c r="C203" s="53"/>
      <c r="D203" s="53"/>
      <c r="E203" s="183"/>
      <c r="F203" s="602"/>
      <c r="G203" s="602"/>
      <c r="H203" s="602"/>
      <c r="I203" s="602"/>
      <c r="J203" s="169"/>
      <c r="K203" s="400"/>
      <c r="L203" s="497"/>
      <c r="M203" s="170"/>
      <c r="N203" s="171"/>
    </row>
    <row r="204" spans="2:14" hidden="1">
      <c r="B204" s="326"/>
      <c r="C204" s="53"/>
      <c r="D204" s="53"/>
      <c r="E204" s="183"/>
      <c r="F204" s="602"/>
      <c r="G204" s="602"/>
      <c r="H204" s="602"/>
      <c r="I204" s="602"/>
      <c r="J204" s="169"/>
      <c r="K204" s="400"/>
      <c r="L204" s="497"/>
      <c r="M204" s="170"/>
      <c r="N204" s="171"/>
    </row>
    <row r="205" spans="2:14" ht="15" hidden="1">
      <c r="B205" s="326"/>
      <c r="C205" s="53" t="s">
        <v>154</v>
      </c>
      <c r="D205" s="123" t="s">
        <v>9</v>
      </c>
      <c r="E205" s="128" t="s">
        <v>155</v>
      </c>
      <c r="F205" s="611"/>
      <c r="G205" s="602"/>
      <c r="H205" s="602"/>
      <c r="I205" s="602"/>
      <c r="J205" s="169"/>
      <c r="K205" s="401">
        <f>SUM(K207:K208)</f>
        <v>0</v>
      </c>
      <c r="L205" s="497" t="s">
        <v>43</v>
      </c>
      <c r="M205" s="170"/>
      <c r="N205" s="171"/>
    </row>
    <row r="206" spans="2:14" ht="30" hidden="1">
      <c r="B206" s="326"/>
      <c r="C206" s="53"/>
      <c r="D206" s="53"/>
      <c r="E206" s="378" t="s">
        <v>156</v>
      </c>
      <c r="F206" s="44" t="s">
        <v>157</v>
      </c>
      <c r="G206" s="602"/>
      <c r="H206" s="602"/>
      <c r="I206" s="602"/>
      <c r="J206" s="169"/>
      <c r="K206" s="400"/>
      <c r="L206" s="497"/>
      <c r="M206" s="170"/>
      <c r="N206" s="171"/>
    </row>
    <row r="207" spans="2:14" ht="51" hidden="1">
      <c r="B207" s="332" t="s">
        <v>158</v>
      </c>
      <c r="C207" s="53"/>
      <c r="D207" s="53"/>
      <c r="E207" s="168">
        <v>0</v>
      </c>
      <c r="F207" s="115">
        <v>1</v>
      </c>
      <c r="G207" s="602"/>
      <c r="H207" s="611"/>
      <c r="I207" s="602"/>
      <c r="J207" s="169"/>
      <c r="K207" s="114">
        <f>F207*E207</f>
        <v>0</v>
      </c>
      <c r="L207" s="497"/>
      <c r="M207" s="170"/>
      <c r="N207" s="171"/>
    </row>
    <row r="208" spans="2:14" hidden="1">
      <c r="B208" s="326"/>
      <c r="C208" s="53"/>
      <c r="D208" s="53"/>
      <c r="E208" s="168"/>
      <c r="F208" s="115"/>
      <c r="G208" s="602"/>
      <c r="H208" s="602"/>
      <c r="I208" s="602"/>
      <c r="J208" s="169"/>
      <c r="K208" s="114">
        <f>F208*E208</f>
        <v>0</v>
      </c>
      <c r="L208" s="497"/>
      <c r="M208" s="170"/>
      <c r="N208" s="171"/>
    </row>
    <row r="209" spans="2:14" hidden="1">
      <c r="B209" s="326"/>
      <c r="C209" s="53"/>
      <c r="D209" s="53"/>
      <c r="E209" s="183"/>
      <c r="F209" s="602"/>
      <c r="G209" s="602"/>
      <c r="H209" s="602"/>
      <c r="I209" s="602"/>
      <c r="J209" s="169"/>
      <c r="K209" s="400"/>
      <c r="L209" s="497"/>
      <c r="M209" s="170"/>
      <c r="N209" s="171"/>
    </row>
    <row r="210" spans="2:14">
      <c r="B210" s="326"/>
      <c r="C210" s="53"/>
      <c r="D210" s="53"/>
      <c r="E210" s="183"/>
      <c r="F210" s="602"/>
      <c r="G210" s="602"/>
      <c r="H210" s="602"/>
      <c r="I210" s="602"/>
      <c r="J210" s="169"/>
      <c r="K210" s="400"/>
      <c r="L210" s="497"/>
      <c r="M210" s="170"/>
      <c r="N210" s="171"/>
    </row>
    <row r="211" spans="2:14" s="577" customFormat="1" ht="13.5" thickBot="1">
      <c r="B211" s="568"/>
      <c r="C211" s="569"/>
      <c r="D211" s="569"/>
      <c r="E211" s="570"/>
      <c r="F211" s="571"/>
      <c r="G211" s="571"/>
      <c r="H211" s="571"/>
      <c r="I211" s="571"/>
      <c r="J211" s="572"/>
      <c r="K211" s="573"/>
      <c r="L211" s="574"/>
      <c r="M211" s="575"/>
      <c r="N211" s="576"/>
    </row>
    <row r="212" spans="2:14" ht="13.5" thickBot="1">
      <c r="B212" s="327"/>
      <c r="C212" s="150"/>
      <c r="D212" s="150"/>
      <c r="E212" s="659" t="s">
        <v>159</v>
      </c>
      <c r="F212" s="660"/>
      <c r="G212" s="660"/>
      <c r="H212" s="660"/>
      <c r="I212" s="660"/>
      <c r="J212" s="661"/>
      <c r="K212" s="399"/>
      <c r="L212" s="614"/>
      <c r="M212" s="155"/>
      <c r="N212" s="177"/>
    </row>
    <row r="213" spans="2:14" ht="15">
      <c r="B213" s="326"/>
      <c r="C213" s="156">
        <v>72224</v>
      </c>
      <c r="D213" s="123" t="s">
        <v>160</v>
      </c>
      <c r="E213" s="184" t="s">
        <v>161</v>
      </c>
      <c r="F213" s="602"/>
      <c r="G213" s="602"/>
      <c r="H213" s="602"/>
      <c r="I213" s="602"/>
      <c r="J213" s="169"/>
      <c r="K213" s="401">
        <f>SUM(K215:K216)</f>
        <v>986.96</v>
      </c>
      <c r="L213" s="497" t="s">
        <v>43</v>
      </c>
      <c r="M213" s="193">
        <f>K213*0.03</f>
        <v>29.608799999999999</v>
      </c>
      <c r="N213" s="111" t="s">
        <v>50</v>
      </c>
    </row>
    <row r="214" spans="2:14" ht="25.5">
      <c r="B214" s="326"/>
      <c r="C214" s="53"/>
      <c r="D214" s="53"/>
      <c r="E214" s="129" t="s">
        <v>162</v>
      </c>
      <c r="F214" s="603" t="s">
        <v>163</v>
      </c>
      <c r="G214" s="603" t="s">
        <v>164</v>
      </c>
      <c r="H214" s="603" t="s">
        <v>165</v>
      </c>
      <c r="I214" s="602"/>
      <c r="J214" s="169"/>
      <c r="K214" s="404"/>
      <c r="L214" s="497"/>
      <c r="M214" s="193"/>
      <c r="N214" s="111"/>
    </row>
    <row r="215" spans="2:14">
      <c r="B215" s="326" t="s">
        <v>166</v>
      </c>
      <c r="C215" s="53"/>
      <c r="D215" s="53"/>
      <c r="E215" s="168">
        <v>949</v>
      </c>
      <c r="F215" s="115">
        <v>1</v>
      </c>
      <c r="G215" s="115">
        <v>1</v>
      </c>
      <c r="H215" s="115">
        <v>1.04</v>
      </c>
      <c r="I215" s="611"/>
      <c r="J215" s="612"/>
      <c r="K215" s="405">
        <f>E215*F215*G215*H215</f>
        <v>986.96</v>
      </c>
      <c r="L215" s="92"/>
      <c r="M215" s="155"/>
      <c r="N215" s="171"/>
    </row>
    <row r="216" spans="2:14">
      <c r="B216" s="326" t="s">
        <v>167</v>
      </c>
      <c r="C216" s="53"/>
      <c r="D216" s="53"/>
      <c r="E216" s="168">
        <v>0</v>
      </c>
      <c r="F216" s="115">
        <v>1</v>
      </c>
      <c r="G216" s="115">
        <v>1</v>
      </c>
      <c r="H216" s="115">
        <v>1.04</v>
      </c>
      <c r="I216" s="611"/>
      <c r="J216" s="612"/>
      <c r="K216" s="405">
        <f>E216*F216*G216*H216</f>
        <v>0</v>
      </c>
      <c r="L216" s="88"/>
      <c r="M216" s="155"/>
      <c r="N216" s="171"/>
    </row>
    <row r="217" spans="2:14">
      <c r="B217" s="326"/>
      <c r="C217" s="53"/>
      <c r="D217" s="53"/>
      <c r="E217" s="184"/>
      <c r="F217" s="82"/>
      <c r="G217" s="82"/>
      <c r="H217" s="82"/>
      <c r="I217" s="82"/>
      <c r="J217" s="194"/>
      <c r="K217" s="404"/>
      <c r="L217" s="88"/>
      <c r="M217" s="155"/>
      <c r="N217" s="171"/>
    </row>
    <row r="218" spans="2:14" ht="15">
      <c r="B218" s="326"/>
      <c r="C218" s="156" t="str">
        <f>'3-COMPO.ADM.PRF '!B82</f>
        <v>COMP 003</v>
      </c>
      <c r="D218" s="123" t="s">
        <v>90</v>
      </c>
      <c r="E218" s="184" t="s">
        <v>168</v>
      </c>
      <c r="F218" s="82"/>
      <c r="G218" s="82"/>
      <c r="H218" s="82"/>
      <c r="I218" s="82"/>
      <c r="J218" s="194"/>
      <c r="K218" s="401">
        <f>SUM(K220:K221)</f>
        <v>720</v>
      </c>
      <c r="L218" s="497" t="s">
        <v>43</v>
      </c>
      <c r="M218" s="193">
        <f>K218*0.03</f>
        <v>21.599999999999998</v>
      </c>
      <c r="N218" s="111" t="s">
        <v>50</v>
      </c>
    </row>
    <row r="219" spans="2:14" ht="25.5">
      <c r="B219" s="326"/>
      <c r="C219" s="53"/>
      <c r="D219" s="53"/>
      <c r="E219" s="129" t="s">
        <v>169</v>
      </c>
      <c r="F219" s="603" t="s">
        <v>163</v>
      </c>
      <c r="G219" s="603" t="s">
        <v>164</v>
      </c>
      <c r="H219" s="603"/>
      <c r="I219" s="602"/>
      <c r="J219" s="169"/>
      <c r="K219" s="404"/>
      <c r="L219" s="497"/>
      <c r="M219" s="193"/>
      <c r="N219" s="111"/>
    </row>
    <row r="220" spans="2:14">
      <c r="B220" s="326" t="s">
        <v>166</v>
      </c>
      <c r="C220" s="123"/>
      <c r="D220" s="123"/>
      <c r="E220" s="168">
        <v>720</v>
      </c>
      <c r="F220" s="115">
        <v>1</v>
      </c>
      <c r="G220" s="115">
        <v>1</v>
      </c>
      <c r="H220" s="611"/>
      <c r="I220" s="611"/>
      <c r="J220" s="612"/>
      <c r="K220" s="405">
        <f>E220*F220*G220</f>
        <v>720</v>
      </c>
      <c r="L220" s="497"/>
      <c r="M220" s="193"/>
      <c r="N220" s="171"/>
    </row>
    <row r="221" spans="2:14">
      <c r="B221" s="326" t="s">
        <v>167</v>
      </c>
      <c r="C221" s="123"/>
      <c r="D221" s="123"/>
      <c r="E221" s="168">
        <f>E216</f>
        <v>0</v>
      </c>
      <c r="F221" s="115">
        <v>1</v>
      </c>
      <c r="G221" s="115">
        <v>1</v>
      </c>
      <c r="H221" s="611"/>
      <c r="I221" s="611"/>
      <c r="J221" s="612"/>
      <c r="K221" s="405">
        <f>E221*F221*G221</f>
        <v>0</v>
      </c>
      <c r="L221" s="497"/>
      <c r="M221" s="193"/>
      <c r="N221" s="171"/>
    </row>
    <row r="222" spans="2:14">
      <c r="B222" s="326"/>
      <c r="C222" s="53"/>
      <c r="D222" s="53"/>
      <c r="E222" s="496"/>
      <c r="F222" s="82"/>
      <c r="G222" s="82"/>
      <c r="H222" s="82"/>
      <c r="I222" s="82"/>
      <c r="J222" s="194"/>
      <c r="K222" s="404"/>
      <c r="L222" s="88"/>
      <c r="M222" s="155"/>
      <c r="N222" s="111"/>
    </row>
    <row r="223" spans="2:14" ht="15" hidden="1">
      <c r="B223" s="326"/>
      <c r="C223" s="156" t="str">
        <f>'3-COMPO.ADM.PRF '!B82</f>
        <v>COMP 003</v>
      </c>
      <c r="D223" s="123" t="s">
        <v>90</v>
      </c>
      <c r="E223" s="184" t="s">
        <v>170</v>
      </c>
      <c r="F223" s="82"/>
      <c r="G223" s="82"/>
      <c r="H223" s="82"/>
      <c r="I223" s="82"/>
      <c r="J223" s="194"/>
      <c r="K223" s="401">
        <f>SUM(K225:K226)</f>
        <v>0</v>
      </c>
      <c r="L223" s="497" t="s">
        <v>43</v>
      </c>
      <c r="M223" s="193">
        <f>K223*0.03</f>
        <v>0</v>
      </c>
      <c r="N223" s="111" t="s">
        <v>50</v>
      </c>
    </row>
    <row r="224" spans="2:14" ht="25.5" hidden="1">
      <c r="B224" s="326"/>
      <c r="C224" s="53"/>
      <c r="D224" s="53"/>
      <c r="E224" s="125" t="s">
        <v>157</v>
      </c>
      <c r="F224" s="601" t="s">
        <v>171</v>
      </c>
      <c r="G224" s="603" t="s">
        <v>164</v>
      </c>
      <c r="H224" s="603"/>
      <c r="I224" s="602"/>
      <c r="J224" s="169"/>
      <c r="K224" s="404"/>
      <c r="L224" s="497"/>
      <c r="M224" s="193"/>
      <c r="N224" s="111"/>
    </row>
    <row r="225" spans="2:14" hidden="1">
      <c r="B225" s="326"/>
      <c r="C225" s="53"/>
      <c r="D225" s="53"/>
      <c r="E225" s="168">
        <v>0</v>
      </c>
      <c r="F225" s="115">
        <v>0</v>
      </c>
      <c r="G225" s="115">
        <v>0</v>
      </c>
      <c r="H225" s="611"/>
      <c r="I225" s="611"/>
      <c r="J225" s="612"/>
      <c r="K225" s="405">
        <f>E225*F225*G225</f>
        <v>0</v>
      </c>
      <c r="L225" s="88"/>
      <c r="M225" s="155"/>
      <c r="N225" s="111"/>
    </row>
    <row r="226" spans="2:14" hidden="1">
      <c r="B226" s="326"/>
      <c r="C226" s="53"/>
      <c r="D226" s="53"/>
      <c r="E226" s="168">
        <v>0</v>
      </c>
      <c r="F226" s="115">
        <v>0</v>
      </c>
      <c r="G226" s="115">
        <v>0</v>
      </c>
      <c r="H226" s="611"/>
      <c r="I226" s="611"/>
      <c r="J226" s="612"/>
      <c r="K226" s="405">
        <f>E226*F226*G226</f>
        <v>0</v>
      </c>
      <c r="L226" s="88"/>
      <c r="M226" s="155"/>
      <c r="N226" s="111"/>
    </row>
    <row r="227" spans="2:14" hidden="1">
      <c r="B227" s="326"/>
      <c r="C227" s="53"/>
      <c r="D227" s="53"/>
      <c r="E227" s="496"/>
      <c r="F227" s="82"/>
      <c r="G227" s="82"/>
      <c r="H227" s="82"/>
      <c r="I227" s="82"/>
      <c r="J227" s="194"/>
      <c r="K227" s="404"/>
      <c r="L227" s="88"/>
      <c r="M227" s="155"/>
      <c r="N227" s="111"/>
    </row>
    <row r="228" spans="2:14" ht="15" hidden="1">
      <c r="B228" s="326"/>
      <c r="C228" s="53">
        <v>85407</v>
      </c>
      <c r="D228" s="123" t="s">
        <v>9</v>
      </c>
      <c r="E228" s="184" t="s">
        <v>172</v>
      </c>
      <c r="F228" s="602"/>
      <c r="G228" s="602"/>
      <c r="H228" s="602"/>
      <c r="I228" s="602"/>
      <c r="J228" s="169"/>
      <c r="K228" s="401">
        <f>SUM(K230:K231)</f>
        <v>0</v>
      </c>
      <c r="L228" s="497" t="s">
        <v>173</v>
      </c>
      <c r="M228" s="193">
        <f>K228*0.01*0.01*3.14*0.25</f>
        <v>0</v>
      </c>
      <c r="N228" s="111" t="s">
        <v>50</v>
      </c>
    </row>
    <row r="229" spans="2:14" ht="25.5" hidden="1">
      <c r="B229" s="326"/>
      <c r="C229" s="53"/>
      <c r="D229" s="53"/>
      <c r="E229" s="129" t="s">
        <v>174</v>
      </c>
      <c r="F229" s="601" t="s">
        <v>171</v>
      </c>
      <c r="G229" s="603"/>
      <c r="H229" s="603"/>
      <c r="I229" s="602"/>
      <c r="J229" s="169"/>
      <c r="K229" s="404"/>
      <c r="L229" s="497"/>
      <c r="M229" s="193"/>
      <c r="N229" s="111"/>
    </row>
    <row r="230" spans="2:14" ht="25.5" hidden="1">
      <c r="B230" s="326" t="s">
        <v>175</v>
      </c>
      <c r="C230" s="123"/>
      <c r="D230" s="123"/>
      <c r="E230" s="168">
        <v>0</v>
      </c>
      <c r="F230" s="115">
        <f>8+6</f>
        <v>14</v>
      </c>
      <c r="G230" s="611"/>
      <c r="H230" s="611"/>
      <c r="I230" s="611"/>
      <c r="J230" s="612"/>
      <c r="K230" s="405">
        <f>E230*F230</f>
        <v>0</v>
      </c>
      <c r="L230" s="88"/>
      <c r="M230" s="155"/>
      <c r="N230" s="111"/>
    </row>
    <row r="231" spans="2:14" hidden="1">
      <c r="B231" s="326" t="s">
        <v>176</v>
      </c>
      <c r="C231" s="123"/>
      <c r="D231" s="123"/>
      <c r="E231" s="168">
        <v>0</v>
      </c>
      <c r="F231" s="115">
        <v>8</v>
      </c>
      <c r="G231" s="602"/>
      <c r="H231" s="602"/>
      <c r="I231" s="602"/>
      <c r="J231" s="169"/>
      <c r="K231" s="405">
        <f>E231*F231</f>
        <v>0</v>
      </c>
      <c r="L231" s="88"/>
      <c r="M231" s="155"/>
      <c r="N231" s="111"/>
    </row>
    <row r="232" spans="2:14" hidden="1">
      <c r="B232" s="326"/>
      <c r="C232" s="123"/>
      <c r="D232" s="123"/>
      <c r="E232" s="496"/>
      <c r="F232" s="602"/>
      <c r="G232" s="602"/>
      <c r="H232" s="602"/>
      <c r="I232" s="602"/>
      <c r="J232" s="169"/>
      <c r="K232" s="405"/>
      <c r="L232" s="88"/>
      <c r="M232" s="155"/>
      <c r="N232" s="111"/>
    </row>
    <row r="233" spans="2:14" ht="15">
      <c r="B233" s="326" t="s">
        <v>177</v>
      </c>
      <c r="C233" s="53">
        <v>72228</v>
      </c>
      <c r="D233" s="123" t="s">
        <v>9</v>
      </c>
      <c r="E233" s="184" t="s">
        <v>178</v>
      </c>
      <c r="F233" s="602"/>
      <c r="G233" s="602"/>
      <c r="H233" s="602"/>
      <c r="I233" s="602"/>
      <c r="J233" s="169"/>
      <c r="K233" s="401">
        <f>K213*0.7</f>
        <v>690.87199999999996</v>
      </c>
      <c r="L233" s="497" t="s">
        <v>43</v>
      </c>
      <c r="M233" s="193">
        <f>K233*0.1*0.2</f>
        <v>13.81744</v>
      </c>
      <c r="N233" s="111" t="s">
        <v>50</v>
      </c>
    </row>
    <row r="234" spans="2:14">
      <c r="B234" s="332"/>
      <c r="C234" s="53"/>
      <c r="D234" s="53"/>
      <c r="E234" s="496"/>
      <c r="F234" s="602"/>
      <c r="G234" s="602"/>
      <c r="H234" s="602"/>
      <c r="I234" s="602"/>
      <c r="J234" s="169"/>
      <c r="K234" s="405"/>
      <c r="L234" s="497"/>
      <c r="M234" s="193"/>
      <c r="N234" s="111"/>
    </row>
    <row r="235" spans="2:14">
      <c r="B235" s="326"/>
      <c r="C235" s="53"/>
      <c r="D235" s="53"/>
      <c r="E235" s="496"/>
      <c r="F235" s="602"/>
      <c r="G235" s="602"/>
      <c r="H235" s="602"/>
      <c r="I235" s="602"/>
      <c r="J235" s="169"/>
      <c r="K235" s="405"/>
      <c r="L235" s="497"/>
      <c r="M235" s="193"/>
      <c r="N235" s="111"/>
    </row>
    <row r="236" spans="2:14" ht="15">
      <c r="B236" s="326"/>
      <c r="C236" s="53">
        <v>73616</v>
      </c>
      <c r="D236" s="43" t="s">
        <v>9</v>
      </c>
      <c r="E236" s="184" t="s">
        <v>179</v>
      </c>
      <c r="F236" s="602"/>
      <c r="G236" s="602"/>
      <c r="H236" s="602"/>
      <c r="I236" s="602"/>
      <c r="J236" s="175"/>
      <c r="K236" s="401">
        <f>SUM(K238:K243)</f>
        <v>16.235000000000003</v>
      </c>
      <c r="L236" s="91" t="s">
        <v>50</v>
      </c>
      <c r="M236" s="193">
        <f>(K236-K241)/0.1+K241/0.05</f>
        <v>258.35000000000002</v>
      </c>
      <c r="N236" s="111" t="s">
        <v>43</v>
      </c>
    </row>
    <row r="237" spans="2:14" ht="25.5">
      <c r="B237" s="326"/>
      <c r="C237" s="53"/>
      <c r="D237" s="53"/>
      <c r="E237" s="129" t="s">
        <v>169</v>
      </c>
      <c r="F237" s="603" t="s">
        <v>163</v>
      </c>
      <c r="G237" s="601" t="s">
        <v>180</v>
      </c>
      <c r="H237" s="603" t="s">
        <v>164</v>
      </c>
      <c r="I237" s="602"/>
      <c r="J237" s="175"/>
      <c r="K237" s="404"/>
      <c r="L237" s="91"/>
      <c r="M237" s="155"/>
      <c r="N237" s="111"/>
    </row>
    <row r="238" spans="2:14">
      <c r="B238" s="326" t="s">
        <v>181</v>
      </c>
      <c r="C238" s="53"/>
      <c r="D238" s="53"/>
      <c r="E238" s="168">
        <v>10</v>
      </c>
      <c r="F238" s="115">
        <v>1</v>
      </c>
      <c r="G238" s="115">
        <v>0.1</v>
      </c>
      <c r="H238" s="115">
        <v>1</v>
      </c>
      <c r="I238" s="602"/>
      <c r="J238" s="175"/>
      <c r="K238" s="114">
        <f>E238*F238*G238*H238</f>
        <v>1</v>
      </c>
      <c r="L238" s="497"/>
      <c r="M238" s="155"/>
      <c r="N238" s="111"/>
    </row>
    <row r="239" spans="2:14">
      <c r="B239" s="326" t="s">
        <v>182</v>
      </c>
      <c r="C239" s="53"/>
      <c r="D239" s="53"/>
      <c r="E239" s="168">
        <v>46</v>
      </c>
      <c r="F239" s="115">
        <v>1</v>
      </c>
      <c r="G239" s="115">
        <v>0.1</v>
      </c>
      <c r="H239" s="115">
        <v>1</v>
      </c>
      <c r="I239" s="602"/>
      <c r="J239" s="175"/>
      <c r="K239" s="114">
        <f t="shared" ref="K239:K242" si="3">E239*F239*G239*H239</f>
        <v>4.6000000000000005</v>
      </c>
      <c r="L239" s="497"/>
      <c r="M239" s="155"/>
      <c r="N239" s="111"/>
    </row>
    <row r="240" spans="2:14">
      <c r="B240" s="326" t="s">
        <v>183</v>
      </c>
      <c r="C240" s="53"/>
      <c r="D240" s="53"/>
      <c r="E240" s="168">
        <v>10.35</v>
      </c>
      <c r="F240" s="115">
        <v>1</v>
      </c>
      <c r="G240" s="115">
        <v>0.1</v>
      </c>
      <c r="H240" s="115">
        <v>1</v>
      </c>
      <c r="I240" s="602"/>
      <c r="J240" s="175"/>
      <c r="K240" s="114">
        <f t="shared" si="3"/>
        <v>1.0349999999999999</v>
      </c>
      <c r="L240" s="497"/>
      <c r="M240" s="155"/>
      <c r="N240" s="111"/>
    </row>
    <row r="241" spans="2:14">
      <c r="B241" s="326" t="s">
        <v>184</v>
      </c>
      <c r="C241" s="53"/>
      <c r="D241" s="53"/>
      <c r="E241" s="168">
        <v>192</v>
      </c>
      <c r="F241" s="115">
        <v>1</v>
      </c>
      <c r="G241" s="115">
        <v>0.05</v>
      </c>
      <c r="H241" s="115">
        <v>1</v>
      </c>
      <c r="I241" s="602"/>
      <c r="J241" s="175"/>
      <c r="K241" s="114">
        <f t="shared" si="3"/>
        <v>9.6000000000000014</v>
      </c>
      <c r="L241" s="497"/>
      <c r="M241" s="155"/>
      <c r="N241" s="111"/>
    </row>
    <row r="242" spans="2:14">
      <c r="B242" s="326"/>
      <c r="C242" s="53"/>
      <c r="D242" s="53"/>
      <c r="E242" s="168">
        <v>0</v>
      </c>
      <c r="F242" s="115">
        <v>1</v>
      </c>
      <c r="G242" s="115">
        <v>0.1</v>
      </c>
      <c r="H242" s="115">
        <v>1</v>
      </c>
      <c r="I242" s="602"/>
      <c r="J242" s="175"/>
      <c r="K242" s="114">
        <f t="shared" si="3"/>
        <v>0</v>
      </c>
      <c r="L242" s="497"/>
      <c r="M242" s="155"/>
      <c r="N242" s="111"/>
    </row>
    <row r="243" spans="2:14">
      <c r="B243" s="326"/>
      <c r="C243" s="53"/>
      <c r="D243" s="53"/>
      <c r="E243" s="168">
        <v>0</v>
      </c>
      <c r="F243" s="115">
        <v>1</v>
      </c>
      <c r="G243" s="115">
        <v>0.1</v>
      </c>
      <c r="H243" s="115">
        <v>1</v>
      </c>
      <c r="I243" s="602"/>
      <c r="J243" s="169"/>
      <c r="K243" s="114">
        <f>E243*F243*G243*H243</f>
        <v>0</v>
      </c>
      <c r="L243" s="497"/>
      <c r="M243" s="155"/>
      <c r="N243" s="171"/>
    </row>
    <row r="244" spans="2:14">
      <c r="B244" s="326"/>
      <c r="C244" s="53"/>
      <c r="D244" s="53"/>
      <c r="E244" s="496"/>
      <c r="F244" s="602"/>
      <c r="G244" s="602"/>
      <c r="H244" s="602"/>
      <c r="I244" s="602"/>
      <c r="J244" s="169"/>
      <c r="K244" s="400"/>
      <c r="L244" s="497"/>
      <c r="M244" s="155"/>
      <c r="N244" s="171"/>
    </row>
    <row r="245" spans="2:14" ht="15">
      <c r="B245" s="330"/>
      <c r="C245" s="151">
        <v>85334</v>
      </c>
      <c r="D245" s="43" t="s">
        <v>9</v>
      </c>
      <c r="E245" s="613" t="s">
        <v>185</v>
      </c>
      <c r="F245" s="602"/>
      <c r="G245" s="602"/>
      <c r="H245" s="611"/>
      <c r="I245" s="611"/>
      <c r="J245" s="612"/>
      <c r="K245" s="401">
        <f>SUM(K247:K253)</f>
        <v>0</v>
      </c>
      <c r="L245" s="105" t="s">
        <v>43</v>
      </c>
      <c r="M245" s="80">
        <f>K245*0.15</f>
        <v>0</v>
      </c>
      <c r="N245" s="195" t="s">
        <v>50</v>
      </c>
    </row>
    <row r="246" spans="2:14">
      <c r="B246" s="330"/>
      <c r="C246" s="151"/>
      <c r="D246" s="151"/>
      <c r="E246" s="141" t="s">
        <v>186</v>
      </c>
      <c r="F246" s="601" t="s">
        <v>171</v>
      </c>
      <c r="G246" s="602"/>
      <c r="H246" s="601" t="s">
        <v>73</v>
      </c>
      <c r="I246" s="611"/>
      <c r="J246" s="612"/>
      <c r="K246" s="399"/>
      <c r="L246" s="105"/>
      <c r="M246" s="196"/>
      <c r="N246" s="195"/>
    </row>
    <row r="247" spans="2:14">
      <c r="B247" s="330" t="s">
        <v>187</v>
      </c>
      <c r="C247" s="151"/>
      <c r="D247" s="151"/>
      <c r="E247" s="168">
        <v>0</v>
      </c>
      <c r="F247" s="115">
        <v>1</v>
      </c>
      <c r="G247" s="602"/>
      <c r="H247" s="115">
        <v>1</v>
      </c>
      <c r="I247" s="611"/>
      <c r="J247" s="612"/>
      <c r="K247" s="405">
        <f>E247*F247*H247</f>
        <v>0</v>
      </c>
      <c r="L247" s="105"/>
      <c r="M247" s="197"/>
      <c r="N247" s="195"/>
    </row>
    <row r="248" spans="2:14" hidden="1">
      <c r="B248" s="330"/>
      <c r="C248" s="151"/>
      <c r="D248" s="151"/>
      <c r="E248" s="168">
        <v>0</v>
      </c>
      <c r="F248" s="115">
        <v>0</v>
      </c>
      <c r="G248" s="602"/>
      <c r="H248" s="115">
        <v>0</v>
      </c>
      <c r="I248" s="611"/>
      <c r="J248" s="612"/>
      <c r="K248" s="405">
        <f>E248*F248*H248</f>
        <v>0</v>
      </c>
      <c r="L248" s="105"/>
      <c r="M248" s="197"/>
      <c r="N248" s="195"/>
    </row>
    <row r="249" spans="2:14" hidden="1">
      <c r="B249" s="330"/>
      <c r="C249" s="151"/>
      <c r="D249" s="151"/>
      <c r="E249" s="168">
        <v>0</v>
      </c>
      <c r="F249" s="115">
        <v>0</v>
      </c>
      <c r="G249" s="602"/>
      <c r="H249" s="115">
        <v>0</v>
      </c>
      <c r="I249" s="611"/>
      <c r="J249" s="612"/>
      <c r="K249" s="405">
        <f>E249*F249*H249</f>
        <v>0</v>
      </c>
      <c r="L249" s="105"/>
      <c r="M249" s="197"/>
      <c r="N249" s="195"/>
    </row>
    <row r="250" spans="2:14" hidden="1">
      <c r="B250" s="330"/>
      <c r="C250" s="151"/>
      <c r="D250" s="151"/>
      <c r="E250" s="168">
        <v>0</v>
      </c>
      <c r="F250" s="115">
        <v>0</v>
      </c>
      <c r="G250" s="602"/>
      <c r="H250" s="115">
        <v>0</v>
      </c>
      <c r="I250" s="611"/>
      <c r="J250" s="612"/>
      <c r="K250" s="405">
        <f t="shared" ref="K250:K251" si="4">E250*F250*H250</f>
        <v>0</v>
      </c>
      <c r="L250" s="105"/>
      <c r="M250" s="197"/>
      <c r="N250" s="195"/>
    </row>
    <row r="251" spans="2:14" hidden="1">
      <c r="B251" s="330"/>
      <c r="C251" s="151"/>
      <c r="D251" s="151"/>
      <c r="E251" s="168">
        <v>0</v>
      </c>
      <c r="F251" s="115">
        <v>0</v>
      </c>
      <c r="G251" s="602"/>
      <c r="H251" s="115">
        <v>0</v>
      </c>
      <c r="I251" s="611"/>
      <c r="J251" s="612"/>
      <c r="K251" s="405">
        <f t="shared" si="4"/>
        <v>0</v>
      </c>
      <c r="L251" s="105"/>
      <c r="M251" s="197"/>
      <c r="N251" s="195"/>
    </row>
    <row r="252" spans="2:14" hidden="1">
      <c r="B252" s="330"/>
      <c r="C252" s="151"/>
      <c r="D252" s="151"/>
      <c r="E252" s="168">
        <v>0</v>
      </c>
      <c r="F252" s="115">
        <v>0</v>
      </c>
      <c r="G252" s="602"/>
      <c r="H252" s="115">
        <v>0</v>
      </c>
      <c r="I252" s="611"/>
      <c r="J252" s="612"/>
      <c r="K252" s="405">
        <f t="shared" ref="K252" si="5">E252*F252*H252</f>
        <v>0</v>
      </c>
      <c r="L252" s="105"/>
      <c r="M252" s="197"/>
      <c r="N252" s="195"/>
    </row>
    <row r="253" spans="2:14" hidden="1">
      <c r="B253" s="330"/>
      <c r="C253" s="151"/>
      <c r="D253" s="151"/>
      <c r="E253" s="168">
        <v>0</v>
      </c>
      <c r="F253" s="115">
        <v>0</v>
      </c>
      <c r="G253" s="602"/>
      <c r="H253" s="115">
        <v>0</v>
      </c>
      <c r="I253" s="611"/>
      <c r="J253" s="612"/>
      <c r="K253" s="405">
        <f t="shared" ref="K253" si="6">E253*F253*H253</f>
        <v>0</v>
      </c>
      <c r="L253" s="105"/>
      <c r="M253" s="197"/>
      <c r="N253" s="195"/>
    </row>
    <row r="254" spans="2:14" hidden="1">
      <c r="B254" s="330"/>
      <c r="C254" s="151"/>
      <c r="D254" s="151"/>
      <c r="E254" s="198"/>
      <c r="F254" s="602"/>
      <c r="G254" s="602"/>
      <c r="H254" s="611"/>
      <c r="I254" s="611"/>
      <c r="J254" s="612"/>
      <c r="K254" s="399"/>
      <c r="L254" s="105"/>
      <c r="M254" s="197"/>
      <c r="N254" s="195"/>
    </row>
    <row r="255" spans="2:14">
      <c r="B255" s="330"/>
      <c r="C255" s="151"/>
      <c r="D255" s="151"/>
      <c r="E255" s="198"/>
      <c r="F255" s="602"/>
      <c r="G255" s="602"/>
      <c r="H255" s="611"/>
      <c r="I255" s="611"/>
      <c r="J255" s="612"/>
      <c r="K255" s="399"/>
      <c r="L255" s="105"/>
      <c r="M255" s="197"/>
      <c r="N255" s="195"/>
    </row>
    <row r="256" spans="2:14" s="243" customFormat="1" ht="15">
      <c r="B256" s="330"/>
      <c r="C256" s="151">
        <v>85415</v>
      </c>
      <c r="D256" s="43" t="s">
        <v>9</v>
      </c>
      <c r="E256" s="718" t="s">
        <v>188</v>
      </c>
      <c r="F256" s="719"/>
      <c r="G256" s="719"/>
      <c r="H256" s="719"/>
      <c r="I256" s="719"/>
      <c r="J256" s="720"/>
      <c r="K256" s="535">
        <v>0</v>
      </c>
      <c r="L256" s="105" t="s">
        <v>86</v>
      </c>
      <c r="M256" s="536">
        <f>K256*0.4*0.4*0.4</f>
        <v>0</v>
      </c>
      <c r="N256" s="195" t="s">
        <v>50</v>
      </c>
    </row>
    <row r="257" spans="2:16" s="243" customFormat="1" ht="15" hidden="1">
      <c r="B257" s="330"/>
      <c r="C257" s="151"/>
      <c r="D257" s="43"/>
      <c r="E257" s="613"/>
      <c r="F257" s="614"/>
      <c r="G257" s="614"/>
      <c r="H257" s="614"/>
      <c r="I257" s="614"/>
      <c r="J257" s="615"/>
      <c r="K257" s="535"/>
      <c r="L257" s="105"/>
      <c r="M257" s="536"/>
      <c r="N257" s="195"/>
    </row>
    <row r="258" spans="2:16" hidden="1">
      <c r="B258" s="330"/>
      <c r="D258" s="151"/>
      <c r="E258" s="613"/>
      <c r="F258" s="602"/>
      <c r="G258" s="602"/>
      <c r="H258" s="106" t="s">
        <v>189</v>
      </c>
      <c r="I258" s="611"/>
      <c r="J258" s="199"/>
      <c r="K258" s="399"/>
      <c r="L258" s="105"/>
      <c r="M258" s="196"/>
      <c r="N258" s="195"/>
    </row>
    <row r="259" spans="2:16" ht="25.5" hidden="1">
      <c r="B259" s="330" t="s">
        <v>190</v>
      </c>
      <c r="C259" s="43"/>
      <c r="D259" s="43"/>
      <c r="E259" s="200"/>
      <c r="F259" s="602"/>
      <c r="G259" s="602"/>
      <c r="H259" s="115">
        <v>0</v>
      </c>
      <c r="I259" s="611"/>
      <c r="J259" s="199"/>
      <c r="K259" s="399"/>
      <c r="L259" s="105"/>
      <c r="M259" s="201"/>
      <c r="N259" s="195"/>
    </row>
    <row r="260" spans="2:16">
      <c r="B260" s="330"/>
      <c r="C260" s="43"/>
      <c r="D260" s="43"/>
      <c r="E260" s="200"/>
      <c r="F260" s="602"/>
      <c r="G260" s="602"/>
      <c r="H260" s="611"/>
      <c r="I260" s="611"/>
      <c r="J260" s="199"/>
      <c r="K260" s="399"/>
      <c r="L260" s="105"/>
      <c r="M260" s="201"/>
      <c r="N260" s="195"/>
    </row>
    <row r="261" spans="2:16" ht="15">
      <c r="B261" s="330"/>
      <c r="C261" s="151">
        <v>85374</v>
      </c>
      <c r="D261" s="43" t="s">
        <v>9</v>
      </c>
      <c r="E261" s="718" t="s">
        <v>191</v>
      </c>
      <c r="F261" s="719"/>
      <c r="G261" s="719"/>
      <c r="H261" s="719"/>
      <c r="I261" s="719"/>
      <c r="J261" s="720"/>
      <c r="K261" s="535">
        <v>0</v>
      </c>
      <c r="L261" s="105" t="s">
        <v>86</v>
      </c>
      <c r="M261" s="536">
        <f>K261*0.4*0.4*0.4</f>
        <v>0</v>
      </c>
      <c r="N261" s="195" t="s">
        <v>50</v>
      </c>
    </row>
    <row r="262" spans="2:16">
      <c r="B262" s="330"/>
      <c r="C262" s="151"/>
      <c r="D262" s="151"/>
      <c r="E262" s="200"/>
      <c r="F262" s="602"/>
      <c r="G262" s="602"/>
      <c r="H262" s="611"/>
      <c r="I262" s="611"/>
      <c r="J262" s="199"/>
      <c r="K262" s="399"/>
      <c r="L262" s="105"/>
      <c r="M262" s="201"/>
      <c r="N262" s="195"/>
    </row>
    <row r="263" spans="2:16" ht="15">
      <c r="B263" s="330"/>
      <c r="C263" s="123">
        <v>72215</v>
      </c>
      <c r="D263" s="43" t="s">
        <v>9</v>
      </c>
      <c r="E263" s="184" t="s">
        <v>192</v>
      </c>
      <c r="F263" s="602"/>
      <c r="G263" s="602"/>
      <c r="H263" s="602"/>
      <c r="I263" s="602"/>
      <c r="J263" s="169"/>
      <c r="K263" s="401">
        <f>SUM(K265:K266)</f>
        <v>0</v>
      </c>
      <c r="L263" s="497" t="s">
        <v>50</v>
      </c>
      <c r="M263" s="201"/>
      <c r="N263" s="195"/>
    </row>
    <row r="264" spans="2:16" ht="25.5">
      <c r="B264" s="326"/>
      <c r="C264" s="53"/>
      <c r="D264" s="53"/>
      <c r="E264" s="129" t="s">
        <v>193</v>
      </c>
      <c r="F264" s="603" t="s">
        <v>194</v>
      </c>
      <c r="G264" s="603" t="s">
        <v>195</v>
      </c>
      <c r="H264" s="603" t="s">
        <v>89</v>
      </c>
      <c r="I264" s="603"/>
      <c r="J264" s="169"/>
      <c r="K264" s="404"/>
      <c r="L264" s="497"/>
      <c r="M264" s="201"/>
      <c r="N264" s="195"/>
    </row>
    <row r="265" spans="2:16">
      <c r="B265" s="326" t="s">
        <v>196</v>
      </c>
      <c r="C265" s="53"/>
      <c r="D265" s="53"/>
      <c r="E265" s="168">
        <v>0</v>
      </c>
      <c r="F265" s="115">
        <v>1</v>
      </c>
      <c r="G265" s="115">
        <v>0.16</v>
      </c>
      <c r="H265" s="115">
        <v>1</v>
      </c>
      <c r="I265" s="611"/>
      <c r="J265" s="612"/>
      <c r="K265" s="405">
        <f>E265*F265*G265*H265</f>
        <v>0</v>
      </c>
      <c r="L265" s="92"/>
      <c r="M265" s="201"/>
      <c r="N265" s="195"/>
    </row>
    <row r="266" spans="2:16">
      <c r="B266" s="326"/>
      <c r="C266" s="53"/>
      <c r="D266" s="53"/>
      <c r="E266" s="168"/>
      <c r="F266" s="115"/>
      <c r="G266" s="115"/>
      <c r="H266" s="115"/>
      <c r="I266" s="611"/>
      <c r="J266" s="612"/>
      <c r="K266" s="405"/>
      <c r="L266" s="92"/>
      <c r="M266" s="201"/>
      <c r="N266" s="195"/>
      <c r="P266" s="157"/>
    </row>
    <row r="267" spans="2:16" hidden="1">
      <c r="B267" s="330"/>
      <c r="C267" s="151"/>
      <c r="D267" s="151"/>
      <c r="E267" s="200"/>
      <c r="F267" s="602"/>
      <c r="G267" s="602"/>
      <c r="H267" s="611"/>
      <c r="I267" s="611"/>
      <c r="J267" s="199"/>
      <c r="K267" s="399"/>
      <c r="L267" s="105"/>
      <c r="M267" s="201"/>
      <c r="N267" s="195"/>
      <c r="P267" s="157"/>
    </row>
    <row r="268" spans="2:16" hidden="1">
      <c r="B268" s="330"/>
      <c r="C268" s="151"/>
      <c r="D268" s="151"/>
      <c r="E268" s="200"/>
      <c r="F268" s="602"/>
      <c r="G268" s="602"/>
      <c r="H268" s="611"/>
      <c r="I268" s="611"/>
      <c r="J268" s="199"/>
      <c r="K268" s="399"/>
      <c r="L268" s="105"/>
      <c r="M268" s="201"/>
      <c r="N268" s="195"/>
      <c r="P268" s="157"/>
    </row>
    <row r="269" spans="2:16" ht="15" hidden="1">
      <c r="B269" s="326"/>
      <c r="C269" s="53">
        <v>72216</v>
      </c>
      <c r="D269" s="43" t="s">
        <v>9</v>
      </c>
      <c r="E269" s="184" t="s">
        <v>197</v>
      </c>
      <c r="F269" s="602"/>
      <c r="G269" s="602"/>
      <c r="H269" s="602"/>
      <c r="I269" s="602"/>
      <c r="J269" s="175"/>
      <c r="K269" s="401">
        <f>SUM(K271:K273)</f>
        <v>0</v>
      </c>
      <c r="L269" s="497" t="s">
        <v>50</v>
      </c>
      <c r="M269" s="170"/>
      <c r="N269" s="171"/>
      <c r="P269" s="157"/>
    </row>
    <row r="270" spans="2:16" ht="25.5" hidden="1">
      <c r="B270" s="328" t="s">
        <v>198</v>
      </c>
      <c r="C270" s="53"/>
      <c r="D270" s="53"/>
      <c r="E270" s="125" t="s">
        <v>171</v>
      </c>
      <c r="F270" s="601" t="s">
        <v>157</v>
      </c>
      <c r="G270" s="601" t="s">
        <v>199</v>
      </c>
      <c r="H270" s="602"/>
      <c r="I270" s="602"/>
      <c r="J270" s="175"/>
      <c r="K270" s="404"/>
      <c r="L270" s="497"/>
      <c r="M270" s="170"/>
      <c r="N270" s="171"/>
      <c r="P270" s="157"/>
    </row>
    <row r="271" spans="2:16" hidden="1">
      <c r="B271" s="326" t="s">
        <v>200</v>
      </c>
      <c r="C271" s="123"/>
      <c r="D271" s="53"/>
      <c r="E271" s="182">
        <v>0</v>
      </c>
      <c r="F271" s="115">
        <v>0.14000000000000001</v>
      </c>
      <c r="G271" s="115">
        <v>0.3</v>
      </c>
      <c r="H271" s="602"/>
      <c r="I271" s="602"/>
      <c r="J271" s="175"/>
      <c r="K271" s="114">
        <f>E271*F271*G271</f>
        <v>0</v>
      </c>
      <c r="L271" s="497"/>
      <c r="M271" s="170"/>
      <c r="N271" s="171"/>
      <c r="P271" s="157"/>
    </row>
    <row r="272" spans="2:16" hidden="1">
      <c r="B272" s="326" t="s">
        <v>201</v>
      </c>
      <c r="C272" s="123"/>
      <c r="D272" s="53"/>
      <c r="E272" s="182">
        <f>E271/2.5</f>
        <v>0</v>
      </c>
      <c r="F272" s="115">
        <v>0.14000000000000001</v>
      </c>
      <c r="G272" s="115">
        <v>0.3</v>
      </c>
      <c r="H272" s="602"/>
      <c r="I272" s="602"/>
      <c r="J272" s="175"/>
      <c r="K272" s="114">
        <f>E272*F272*G272</f>
        <v>0</v>
      </c>
      <c r="L272" s="497"/>
      <c r="M272" s="170"/>
      <c r="N272" s="171"/>
      <c r="P272" s="157"/>
    </row>
    <row r="273" spans="2:16" hidden="1">
      <c r="B273" s="330" t="s">
        <v>202</v>
      </c>
      <c r="C273" s="43"/>
      <c r="D273" s="53"/>
      <c r="E273" s="168"/>
      <c r="F273" s="115">
        <v>0.1</v>
      </c>
      <c r="G273" s="115">
        <v>0.1</v>
      </c>
      <c r="H273" s="602"/>
      <c r="I273" s="611"/>
      <c r="J273" s="199"/>
      <c r="K273" s="405">
        <f>E273*F273*G273</f>
        <v>0</v>
      </c>
      <c r="L273" s="92"/>
      <c r="M273" s="202"/>
      <c r="N273" s="195"/>
      <c r="P273" s="157"/>
    </row>
    <row r="274" spans="2:16">
      <c r="B274" s="326"/>
      <c r="C274" s="53"/>
      <c r="D274" s="53"/>
      <c r="E274" s="496"/>
      <c r="F274" s="91"/>
      <c r="G274" s="602"/>
      <c r="H274" s="602"/>
      <c r="I274" s="602"/>
      <c r="J274" s="175"/>
      <c r="K274" s="400"/>
      <c r="L274" s="497"/>
      <c r="M274" s="170"/>
      <c r="N274" s="171"/>
      <c r="P274" s="157"/>
    </row>
    <row r="275" spans="2:16" s="243" customFormat="1" ht="15">
      <c r="B275" s="330"/>
      <c r="C275" s="151">
        <v>85406</v>
      </c>
      <c r="D275" s="43" t="s">
        <v>9</v>
      </c>
      <c r="E275" s="613" t="s">
        <v>203</v>
      </c>
      <c r="F275" s="611"/>
      <c r="G275" s="611"/>
      <c r="H275" s="611"/>
      <c r="I275" s="611"/>
      <c r="J275" s="199"/>
      <c r="K275" s="535">
        <f>SUM(K277:K286)</f>
        <v>3</v>
      </c>
      <c r="L275" s="92" t="s">
        <v>43</v>
      </c>
      <c r="M275" s="536">
        <f>K275*0.03</f>
        <v>0.09</v>
      </c>
      <c r="N275" s="195" t="s">
        <v>50</v>
      </c>
      <c r="P275" s="157"/>
    </row>
    <row r="276" spans="2:16" ht="25.5">
      <c r="B276" s="330"/>
      <c r="C276" s="151"/>
      <c r="D276" s="151"/>
      <c r="E276" s="129" t="s">
        <v>204</v>
      </c>
      <c r="F276" s="601" t="s">
        <v>205</v>
      </c>
      <c r="G276" s="602"/>
      <c r="H276" s="603" t="s">
        <v>89</v>
      </c>
      <c r="I276" s="611"/>
      <c r="J276" s="199"/>
      <c r="K276" s="399"/>
      <c r="L276" s="92"/>
      <c r="M276" s="196"/>
      <c r="N276" s="195"/>
      <c r="P276" s="157"/>
    </row>
    <row r="277" spans="2:16">
      <c r="B277" s="330" t="s">
        <v>206</v>
      </c>
      <c r="C277" s="43"/>
      <c r="D277" s="43"/>
      <c r="E277" s="168">
        <v>1</v>
      </c>
      <c r="F277" s="115">
        <v>1</v>
      </c>
      <c r="G277" s="602"/>
      <c r="H277" s="115">
        <v>1</v>
      </c>
      <c r="I277" s="611"/>
      <c r="J277" s="199"/>
      <c r="K277" s="405">
        <f>E277*F277*H277</f>
        <v>1</v>
      </c>
      <c r="L277" s="92"/>
      <c r="M277" s="202"/>
      <c r="N277" s="195"/>
      <c r="P277" s="157"/>
    </row>
    <row r="278" spans="2:16">
      <c r="B278" s="330" t="s">
        <v>207</v>
      </c>
      <c r="C278" s="43"/>
      <c r="D278" s="43"/>
      <c r="E278" s="168">
        <v>1</v>
      </c>
      <c r="F278" s="115">
        <v>1</v>
      </c>
      <c r="G278" s="602"/>
      <c r="H278" s="115">
        <v>1</v>
      </c>
      <c r="I278" s="611"/>
      <c r="J278" s="199"/>
      <c r="K278" s="405">
        <f t="shared" ref="K278:K285" si="7">E278*F278*H278</f>
        <v>1</v>
      </c>
      <c r="L278" s="92"/>
      <c r="M278" s="202"/>
      <c r="N278" s="195"/>
      <c r="P278" s="157"/>
    </row>
    <row r="279" spans="2:16">
      <c r="B279" s="330" t="s">
        <v>208</v>
      </c>
      <c r="C279" s="43"/>
      <c r="D279" s="43"/>
      <c r="E279" s="168">
        <v>1</v>
      </c>
      <c r="F279" s="115">
        <v>1</v>
      </c>
      <c r="G279" s="602"/>
      <c r="H279" s="115">
        <v>1</v>
      </c>
      <c r="I279" s="611"/>
      <c r="J279" s="199"/>
      <c r="K279" s="405">
        <f t="shared" si="7"/>
        <v>1</v>
      </c>
      <c r="L279" s="92"/>
      <c r="M279" s="202"/>
      <c r="N279" s="195"/>
      <c r="P279" s="157"/>
    </row>
    <row r="280" spans="2:16">
      <c r="B280" s="330"/>
      <c r="C280" s="43"/>
      <c r="D280" s="43"/>
      <c r="E280" s="168"/>
      <c r="F280" s="115"/>
      <c r="G280" s="602"/>
      <c r="H280" s="115">
        <v>1</v>
      </c>
      <c r="I280" s="611"/>
      <c r="J280" s="199"/>
      <c r="K280" s="405">
        <f t="shared" si="7"/>
        <v>0</v>
      </c>
      <c r="L280" s="92"/>
      <c r="M280" s="202"/>
      <c r="N280" s="195"/>
      <c r="P280" s="157"/>
    </row>
    <row r="281" spans="2:16">
      <c r="B281" s="330"/>
      <c r="C281" s="43"/>
      <c r="D281" s="43"/>
      <c r="E281" s="168">
        <v>0</v>
      </c>
      <c r="F281" s="115"/>
      <c r="G281" s="602"/>
      <c r="H281" s="115">
        <v>1</v>
      </c>
      <c r="I281" s="611"/>
      <c r="J281" s="199"/>
      <c r="K281" s="405">
        <f t="shared" si="7"/>
        <v>0</v>
      </c>
      <c r="L281" s="92"/>
      <c r="M281" s="202"/>
      <c r="N281" s="195"/>
      <c r="P281" s="157"/>
    </row>
    <row r="282" spans="2:16">
      <c r="B282" s="330"/>
      <c r="C282" s="43"/>
      <c r="D282" s="43"/>
      <c r="E282" s="168">
        <v>0</v>
      </c>
      <c r="F282" s="115"/>
      <c r="G282" s="602"/>
      <c r="H282" s="115">
        <v>1</v>
      </c>
      <c r="I282" s="611"/>
      <c r="J282" s="199"/>
      <c r="K282" s="405">
        <f t="shared" si="7"/>
        <v>0</v>
      </c>
      <c r="L282" s="92"/>
      <c r="M282" s="202"/>
      <c r="N282" s="195"/>
      <c r="P282" s="157"/>
    </row>
    <row r="283" spans="2:16">
      <c r="B283" s="330"/>
      <c r="C283" s="43"/>
      <c r="D283" s="43"/>
      <c r="E283" s="168">
        <v>0</v>
      </c>
      <c r="F283" s="115"/>
      <c r="G283" s="602"/>
      <c r="H283" s="115">
        <v>1</v>
      </c>
      <c r="I283" s="611"/>
      <c r="J283" s="199"/>
      <c r="K283" s="405">
        <f t="shared" si="7"/>
        <v>0</v>
      </c>
      <c r="L283" s="92"/>
      <c r="M283" s="202"/>
      <c r="N283" s="195"/>
      <c r="P283" s="157"/>
    </row>
    <row r="284" spans="2:16">
      <c r="B284" s="330"/>
      <c r="C284" s="43"/>
      <c r="D284" s="43"/>
      <c r="E284" s="168">
        <v>0</v>
      </c>
      <c r="F284" s="115"/>
      <c r="G284" s="602"/>
      <c r="H284" s="115">
        <v>1</v>
      </c>
      <c r="I284" s="611"/>
      <c r="J284" s="199"/>
      <c r="K284" s="405">
        <f t="shared" si="7"/>
        <v>0</v>
      </c>
      <c r="L284" s="92"/>
      <c r="M284" s="202"/>
      <c r="N284" s="195"/>
      <c r="P284" s="157"/>
    </row>
    <row r="285" spans="2:16">
      <c r="B285" s="330"/>
      <c r="C285" s="43"/>
      <c r="D285" s="43"/>
      <c r="E285" s="168">
        <v>0</v>
      </c>
      <c r="F285" s="115"/>
      <c r="G285" s="602"/>
      <c r="H285" s="115">
        <v>1</v>
      </c>
      <c r="I285" s="611"/>
      <c r="J285" s="199"/>
      <c r="K285" s="405">
        <f t="shared" si="7"/>
        <v>0</v>
      </c>
      <c r="L285" s="92"/>
      <c r="M285" s="202"/>
      <c r="N285" s="195"/>
      <c r="P285" s="157"/>
    </row>
    <row r="286" spans="2:16">
      <c r="B286" s="330"/>
      <c r="C286" s="43"/>
      <c r="D286" s="43"/>
      <c r="E286" s="168">
        <v>0</v>
      </c>
      <c r="F286" s="115"/>
      <c r="G286" s="602"/>
      <c r="H286" s="115">
        <v>1</v>
      </c>
      <c r="I286" s="611"/>
      <c r="J286" s="199"/>
      <c r="K286" s="405">
        <f t="shared" ref="K286" si="8">E286*F286*H286</f>
        <v>0</v>
      </c>
      <c r="L286" s="92"/>
      <c r="M286" s="202"/>
      <c r="N286" s="195"/>
      <c r="P286" s="157"/>
    </row>
    <row r="287" spans="2:16">
      <c r="B287" s="330"/>
      <c r="C287" s="151"/>
      <c r="D287" s="151"/>
      <c r="E287" s="198"/>
      <c r="F287" s="602"/>
      <c r="G287" s="602"/>
      <c r="H287" s="611"/>
      <c r="I287" s="611"/>
      <c r="J287" s="199"/>
      <c r="K287" s="405"/>
      <c r="L287" s="92"/>
      <c r="M287" s="202"/>
      <c r="N287" s="195"/>
      <c r="P287" s="157"/>
    </row>
    <row r="288" spans="2:16" ht="15">
      <c r="B288" s="326"/>
      <c r="C288" s="43">
        <v>72897</v>
      </c>
      <c r="D288" s="43" t="s">
        <v>9</v>
      </c>
      <c r="E288" s="184" t="s">
        <v>209</v>
      </c>
      <c r="F288" s="602"/>
      <c r="G288" s="602"/>
      <c r="H288" s="602"/>
      <c r="I288" s="602"/>
      <c r="J288" s="169"/>
      <c r="K288" s="401">
        <f>SUM(K290:K291)</f>
        <v>162.70248000000001</v>
      </c>
      <c r="L288" s="497" t="s">
        <v>50</v>
      </c>
      <c r="M288" s="155"/>
      <c r="N288" s="195"/>
      <c r="P288" s="157"/>
    </row>
    <row r="289" spans="2:16" ht="51">
      <c r="B289" s="328" t="s">
        <v>210</v>
      </c>
      <c r="C289" s="53"/>
      <c r="D289" s="53"/>
      <c r="E289" s="129" t="s">
        <v>211</v>
      </c>
      <c r="F289" s="611"/>
      <c r="G289" s="611"/>
      <c r="H289" s="106" t="s">
        <v>212</v>
      </c>
      <c r="I289" s="602"/>
      <c r="J289" s="169"/>
      <c r="K289" s="405"/>
      <c r="L289" s="497"/>
      <c r="M289" s="170"/>
      <c r="N289" s="171"/>
      <c r="P289" s="157"/>
    </row>
    <row r="290" spans="2:16" ht="25.5">
      <c r="B290" s="326" t="s">
        <v>213</v>
      </c>
      <c r="C290" s="53"/>
      <c r="D290" s="53"/>
      <c r="E290" s="141">
        <f>M275+M218+K263+M213+M223+M228+M233+K236+M245+M256+M261</f>
        <v>81.351240000000004</v>
      </c>
      <c r="F290" s="44"/>
      <c r="G290" s="44"/>
      <c r="H290" s="44">
        <v>2</v>
      </c>
      <c r="I290" s="602"/>
      <c r="J290" s="169"/>
      <c r="K290" s="405">
        <f>E290*H290</f>
        <v>162.70248000000001</v>
      </c>
      <c r="L290" s="497"/>
      <c r="M290" s="170"/>
      <c r="N290" s="171"/>
      <c r="P290" s="157"/>
    </row>
    <row r="291" spans="2:16">
      <c r="B291" s="326"/>
      <c r="C291" s="53"/>
      <c r="D291" s="53"/>
      <c r="E291" s="496"/>
      <c r="F291" s="611"/>
      <c r="G291" s="611"/>
      <c r="H291" s="611"/>
      <c r="I291" s="602"/>
      <c r="J291" s="169"/>
      <c r="K291" s="405"/>
      <c r="L291" s="497"/>
      <c r="M291" s="170"/>
      <c r="N291" s="171"/>
      <c r="P291" s="157"/>
    </row>
    <row r="292" spans="2:16">
      <c r="B292" s="326"/>
      <c r="C292" s="53"/>
      <c r="D292" s="53"/>
      <c r="E292" s="496"/>
      <c r="F292" s="611"/>
      <c r="G292" s="611"/>
      <c r="H292" s="611"/>
      <c r="I292" s="602"/>
      <c r="J292" s="169"/>
      <c r="K292" s="405"/>
      <c r="L292" s="497"/>
      <c r="M292" s="170"/>
      <c r="N292" s="171"/>
      <c r="P292" s="157"/>
    </row>
    <row r="293" spans="2:16" ht="15">
      <c r="B293" s="330"/>
      <c r="C293" s="43">
        <v>95302</v>
      </c>
      <c r="D293" s="43" t="s">
        <v>9</v>
      </c>
      <c r="E293" s="184" t="s">
        <v>214</v>
      </c>
      <c r="F293" s="602"/>
      <c r="G293" s="602"/>
      <c r="H293" s="602"/>
      <c r="I293" s="602"/>
      <c r="J293" s="169"/>
      <c r="K293" s="401">
        <f>SUM(K295:K296)</f>
        <v>1627.0248000000001</v>
      </c>
      <c r="L293" s="91" t="s">
        <v>56</v>
      </c>
      <c r="M293" s="155"/>
      <c r="N293" s="195"/>
      <c r="P293" s="157"/>
    </row>
    <row r="294" spans="2:16" ht="25.5">
      <c r="B294" s="326" t="s">
        <v>215</v>
      </c>
      <c r="C294" s="53"/>
      <c r="D294" s="53"/>
      <c r="E294" s="129" t="s">
        <v>216</v>
      </c>
      <c r="F294" s="602"/>
      <c r="G294" s="602"/>
      <c r="H294" s="603" t="s">
        <v>217</v>
      </c>
      <c r="I294" s="602"/>
      <c r="J294" s="169"/>
      <c r="K294" s="400"/>
      <c r="L294" s="497"/>
      <c r="M294" s="170"/>
      <c r="N294" s="171"/>
    </row>
    <row r="295" spans="2:16">
      <c r="B295" s="326"/>
      <c r="C295" s="53"/>
      <c r="D295" s="53"/>
      <c r="E295" s="183">
        <f>K288</f>
        <v>162.70248000000001</v>
      </c>
      <c r="F295" s="91"/>
      <c r="G295" s="91"/>
      <c r="H295" s="174">
        <v>10</v>
      </c>
      <c r="I295" s="602"/>
      <c r="J295" s="111"/>
      <c r="K295" s="114">
        <f>H295*E295</f>
        <v>1627.0248000000001</v>
      </c>
      <c r="L295" s="497"/>
      <c r="M295" s="170"/>
      <c r="N295" s="171"/>
    </row>
    <row r="296" spans="2:16">
      <c r="B296" s="333"/>
      <c r="C296" s="152"/>
      <c r="D296" s="152"/>
      <c r="E296" s="183"/>
      <c r="F296" s="91"/>
      <c r="G296" s="91"/>
      <c r="H296" s="91"/>
      <c r="I296" s="602"/>
      <c r="J296" s="169"/>
      <c r="K296" s="114"/>
      <c r="L296" s="497"/>
      <c r="M296" s="170"/>
      <c r="N296" s="171"/>
    </row>
    <row r="297" spans="2:16" ht="13.5" thickBot="1">
      <c r="B297" s="326"/>
      <c r="C297" s="53"/>
      <c r="D297" s="53"/>
      <c r="E297" s="183"/>
      <c r="F297" s="602"/>
      <c r="G297" s="602"/>
      <c r="H297" s="602"/>
      <c r="I297" s="602"/>
      <c r="J297" s="169"/>
      <c r="K297" s="400"/>
      <c r="L297" s="497"/>
      <c r="M297" s="170"/>
      <c r="N297" s="171"/>
    </row>
    <row r="298" spans="2:16" ht="13.5" thickBot="1">
      <c r="B298" s="327"/>
      <c r="C298" s="150"/>
      <c r="D298" s="150"/>
      <c r="E298" s="659" t="s">
        <v>218</v>
      </c>
      <c r="F298" s="660"/>
      <c r="G298" s="660"/>
      <c r="H298" s="660"/>
      <c r="I298" s="660"/>
      <c r="J298" s="661"/>
      <c r="K298" s="399"/>
      <c r="L298" s="614"/>
      <c r="M298" s="155"/>
      <c r="N298" s="177"/>
    </row>
    <row r="299" spans="2:16" ht="15" hidden="1">
      <c r="B299" s="326"/>
      <c r="C299" s="156" t="e">
        <f>'3-COMPO.ADM.PRF '!#REF!</f>
        <v>#REF!</v>
      </c>
      <c r="D299" s="123" t="s">
        <v>90</v>
      </c>
      <c r="E299" s="184" t="s">
        <v>219</v>
      </c>
      <c r="F299" s="91"/>
      <c r="G299" s="91"/>
      <c r="H299" s="91"/>
      <c r="I299" s="91"/>
      <c r="J299" s="111"/>
      <c r="K299" s="401">
        <f>SUM(K301)</f>
        <v>0</v>
      </c>
      <c r="L299" s="91" t="s">
        <v>220</v>
      </c>
      <c r="M299" s="185"/>
      <c r="N299" s="186"/>
    </row>
    <row r="300" spans="2:16" ht="25.5" hidden="1">
      <c r="B300" s="328" t="s">
        <v>221</v>
      </c>
      <c r="C300" s="53"/>
      <c r="D300" s="53"/>
      <c r="E300" s="125" t="s">
        <v>153</v>
      </c>
      <c r="F300" s="91"/>
      <c r="G300" s="601" t="s">
        <v>47</v>
      </c>
      <c r="H300" s="91"/>
      <c r="I300" s="91"/>
      <c r="J300" s="111"/>
      <c r="K300" s="114"/>
      <c r="L300" s="91"/>
      <c r="M300" s="170"/>
      <c r="N300" s="171"/>
    </row>
    <row r="301" spans="2:16" hidden="1">
      <c r="B301" s="326"/>
      <c r="C301" s="53"/>
      <c r="D301" s="53"/>
      <c r="E301" s="182">
        <v>1</v>
      </c>
      <c r="F301" s="91"/>
      <c r="G301" s="174">
        <v>0</v>
      </c>
      <c r="H301" s="91"/>
      <c r="I301" s="91"/>
      <c r="J301" s="111"/>
      <c r="K301" s="400">
        <f>E301*G301</f>
        <v>0</v>
      </c>
      <c r="L301" s="91"/>
      <c r="M301" s="170"/>
      <c r="N301" s="171"/>
    </row>
    <row r="302" spans="2:16" hidden="1">
      <c r="B302" s="326"/>
      <c r="C302" s="53"/>
      <c r="D302" s="53"/>
      <c r="E302" s="183"/>
      <c r="F302" s="91"/>
      <c r="G302" s="91"/>
      <c r="H302" s="91"/>
      <c r="I302" s="91"/>
      <c r="J302" s="111"/>
      <c r="K302" s="114"/>
      <c r="L302" s="91"/>
      <c r="M302" s="170"/>
      <c r="N302" s="171"/>
    </row>
    <row r="303" spans="2:16" ht="15" hidden="1">
      <c r="B303" s="326"/>
      <c r="C303" s="123" t="s">
        <v>222</v>
      </c>
      <c r="D303" s="123" t="s">
        <v>9</v>
      </c>
      <c r="E303" s="184" t="s">
        <v>223</v>
      </c>
      <c r="F303" s="91"/>
      <c r="G303" s="91"/>
      <c r="H303" s="91"/>
      <c r="I303" s="91"/>
      <c r="J303" s="111"/>
      <c r="K303" s="401">
        <f>SUM(K305:K306)</f>
        <v>0</v>
      </c>
      <c r="L303" s="91" t="s">
        <v>43</v>
      </c>
      <c r="M303" s="80">
        <f>K303*0.15</f>
        <v>0</v>
      </c>
      <c r="N303" s="111" t="s">
        <v>50</v>
      </c>
    </row>
    <row r="304" spans="2:16" ht="25.5" hidden="1">
      <c r="B304" s="328" t="s">
        <v>224</v>
      </c>
      <c r="C304" s="53"/>
      <c r="D304" s="53"/>
      <c r="E304" s="129" t="s">
        <v>169</v>
      </c>
      <c r="F304" s="603" t="s">
        <v>163</v>
      </c>
      <c r="G304" s="91" t="s">
        <v>225</v>
      </c>
      <c r="H304" s="91"/>
      <c r="I304" s="91"/>
      <c r="J304" s="111"/>
      <c r="K304" s="114"/>
      <c r="L304" s="91"/>
      <c r="M304" s="172"/>
      <c r="N304" s="173"/>
    </row>
    <row r="305" spans="2:14" hidden="1">
      <c r="B305" s="332" t="s">
        <v>226</v>
      </c>
      <c r="C305" s="53"/>
      <c r="D305" s="53"/>
      <c r="E305" s="139">
        <f>K205</f>
        <v>0</v>
      </c>
      <c r="F305" s="119">
        <v>1</v>
      </c>
      <c r="G305" s="174">
        <v>0</v>
      </c>
      <c r="H305" s="91"/>
      <c r="I305" s="91"/>
      <c r="J305" s="111"/>
      <c r="K305" s="114">
        <f>G305*F305*E305</f>
        <v>0</v>
      </c>
      <c r="L305" s="497"/>
      <c r="M305" s="170"/>
      <c r="N305" s="187"/>
    </row>
    <row r="306" spans="2:14" hidden="1">
      <c r="B306" s="326"/>
      <c r="C306" s="53"/>
      <c r="D306" s="53"/>
      <c r="E306" s="139">
        <v>0</v>
      </c>
      <c r="F306" s="119">
        <v>0</v>
      </c>
      <c r="G306" s="174">
        <v>0</v>
      </c>
      <c r="H306" s="91"/>
      <c r="I306" s="91"/>
      <c r="J306" s="111"/>
      <c r="K306" s="114">
        <f>G306*F306*E306</f>
        <v>0</v>
      </c>
      <c r="L306" s="497"/>
      <c r="M306" s="170"/>
      <c r="N306" s="187"/>
    </row>
    <row r="307" spans="2:14" hidden="1">
      <c r="B307" s="326"/>
      <c r="C307" s="53"/>
      <c r="D307" s="53"/>
      <c r="E307" s="183"/>
      <c r="F307" s="91"/>
      <c r="G307" s="91"/>
      <c r="H307" s="91"/>
      <c r="I307" s="91"/>
      <c r="J307" s="111"/>
      <c r="K307" s="114"/>
      <c r="L307" s="91"/>
      <c r="M307" s="170"/>
      <c r="N307" s="171"/>
    </row>
    <row r="308" spans="2:14" ht="15" hidden="1">
      <c r="B308" s="326"/>
      <c r="C308" s="53">
        <v>85335</v>
      </c>
      <c r="D308" s="123" t="s">
        <v>9</v>
      </c>
      <c r="E308" s="184" t="s">
        <v>227</v>
      </c>
      <c r="F308" s="91"/>
      <c r="G308" s="91"/>
      <c r="H308" s="91"/>
      <c r="I308" s="91"/>
      <c r="J308" s="111"/>
      <c r="K308" s="401">
        <f>SUM(K310)</f>
        <v>0</v>
      </c>
      <c r="L308" s="91" t="s">
        <v>173</v>
      </c>
      <c r="M308" s="80">
        <f>K308*0.25*0.12*1</f>
        <v>0</v>
      </c>
      <c r="N308" s="111" t="s">
        <v>50</v>
      </c>
    </row>
    <row r="309" spans="2:14" ht="25.5" hidden="1">
      <c r="B309" s="328" t="s">
        <v>228</v>
      </c>
      <c r="C309" s="53"/>
      <c r="D309" s="53"/>
      <c r="E309" s="183"/>
      <c r="F309" s="601" t="s">
        <v>171</v>
      </c>
      <c r="G309" s="603" t="s">
        <v>164</v>
      </c>
      <c r="H309" s="91"/>
      <c r="I309" s="91"/>
      <c r="J309" s="111"/>
      <c r="K309" s="114"/>
      <c r="L309" s="91"/>
      <c r="M309" s="188"/>
      <c r="N309" s="187"/>
    </row>
    <row r="310" spans="2:14" hidden="1">
      <c r="B310" s="326"/>
      <c r="C310" s="53"/>
      <c r="D310" s="53"/>
      <c r="E310" s="183"/>
      <c r="F310" s="119">
        <v>0</v>
      </c>
      <c r="G310" s="174">
        <v>1</v>
      </c>
      <c r="H310" s="602"/>
      <c r="I310" s="91"/>
      <c r="J310" s="111"/>
      <c r="K310" s="114">
        <f>G310*F310</f>
        <v>0</v>
      </c>
      <c r="L310" s="497"/>
      <c r="M310" s="188"/>
      <c r="N310" s="187"/>
    </row>
    <row r="311" spans="2:14" hidden="1">
      <c r="B311" s="326"/>
      <c r="C311" s="53"/>
      <c r="D311" s="53"/>
      <c r="E311" s="183"/>
      <c r="F311" s="91"/>
      <c r="G311" s="91"/>
      <c r="H311" s="91"/>
      <c r="I311" s="91"/>
      <c r="J311" s="111"/>
      <c r="K311" s="114"/>
      <c r="L311" s="91"/>
      <c r="M311" s="188"/>
      <c r="N311" s="187"/>
    </row>
    <row r="312" spans="2:14" ht="15" hidden="1">
      <c r="B312" s="326"/>
      <c r="C312" s="123" t="s">
        <v>229</v>
      </c>
      <c r="D312" s="123" t="s">
        <v>9</v>
      </c>
      <c r="E312" s="184" t="s">
        <v>230</v>
      </c>
      <c r="F312" s="91"/>
      <c r="G312" s="91"/>
      <c r="H312" s="91"/>
      <c r="I312" s="91"/>
      <c r="J312" s="111"/>
      <c r="K312" s="401">
        <f>SUM(K314:K315)</f>
        <v>0</v>
      </c>
      <c r="L312" s="91" t="s">
        <v>50</v>
      </c>
      <c r="M312" s="170"/>
      <c r="N312" s="171"/>
    </row>
    <row r="313" spans="2:14" ht="24" hidden="1" customHeight="1">
      <c r="B313" s="328" t="s">
        <v>231</v>
      </c>
      <c r="C313" s="53"/>
      <c r="D313" s="53"/>
      <c r="E313" s="125" t="s">
        <v>157</v>
      </c>
      <c r="F313" s="601" t="s">
        <v>171</v>
      </c>
      <c r="G313" s="601" t="s">
        <v>199</v>
      </c>
      <c r="H313" s="91"/>
      <c r="I313" s="91"/>
      <c r="J313" s="111"/>
      <c r="K313" s="114"/>
      <c r="L313" s="91"/>
      <c r="M313" s="170"/>
      <c r="N313" s="171"/>
    </row>
    <row r="314" spans="2:14" ht="25.5" hidden="1">
      <c r="B314" s="326" t="s">
        <v>232</v>
      </c>
      <c r="C314" s="53"/>
      <c r="D314" s="53"/>
      <c r="E314" s="139">
        <v>0</v>
      </c>
      <c r="F314" s="119">
        <v>0</v>
      </c>
      <c r="G314" s="119">
        <v>1.2</v>
      </c>
      <c r="H314" s="91"/>
      <c r="I314" s="91"/>
      <c r="J314" s="111"/>
      <c r="K314" s="114">
        <f>G314*F314*E314</f>
        <v>0</v>
      </c>
      <c r="L314" s="497"/>
      <c r="M314" s="170"/>
      <c r="N314" s="171"/>
    </row>
    <row r="315" spans="2:14" hidden="1">
      <c r="B315" s="326"/>
      <c r="C315" s="53"/>
      <c r="D315" s="53"/>
      <c r="E315" s="139">
        <v>0</v>
      </c>
      <c r="F315" s="119">
        <v>0</v>
      </c>
      <c r="G315" s="119">
        <v>1.2</v>
      </c>
      <c r="H315" s="91"/>
      <c r="I315" s="91"/>
      <c r="J315" s="111"/>
      <c r="K315" s="114">
        <f>H315*G315*F315*E315</f>
        <v>0</v>
      </c>
      <c r="L315" s="497"/>
      <c r="M315" s="170"/>
      <c r="N315" s="171"/>
    </row>
    <row r="316" spans="2:14" hidden="1">
      <c r="B316" s="326"/>
      <c r="C316" s="53"/>
      <c r="D316" s="53"/>
      <c r="E316" s="496"/>
      <c r="F316" s="602"/>
      <c r="G316" s="602"/>
      <c r="H316" s="602"/>
      <c r="I316" s="602"/>
      <c r="J316" s="169"/>
      <c r="K316" s="400"/>
      <c r="L316" s="497"/>
      <c r="M316" s="170"/>
      <c r="N316" s="171"/>
    </row>
    <row r="317" spans="2:14" ht="15" hidden="1">
      <c r="B317" s="326"/>
      <c r="C317" s="53">
        <v>72961</v>
      </c>
      <c r="D317" s="123" t="s">
        <v>9</v>
      </c>
      <c r="E317" s="184" t="s">
        <v>233</v>
      </c>
      <c r="F317" s="91"/>
      <c r="G317" s="91"/>
      <c r="H317" s="91"/>
      <c r="I317" s="91"/>
      <c r="J317" s="111"/>
      <c r="K317" s="401">
        <f>SUM(K319:K320)</f>
        <v>0</v>
      </c>
      <c r="L317" s="91" t="s">
        <v>43</v>
      </c>
      <c r="M317" s="170"/>
      <c r="N317" s="171"/>
    </row>
    <row r="318" spans="2:14" ht="63.75" hidden="1">
      <c r="B318" s="328" t="s">
        <v>234</v>
      </c>
      <c r="C318" s="53"/>
      <c r="D318" s="53"/>
      <c r="E318" s="129" t="s">
        <v>169</v>
      </c>
      <c r="F318" s="603" t="s">
        <v>163</v>
      </c>
      <c r="G318" s="603" t="s">
        <v>164</v>
      </c>
      <c r="H318" s="91"/>
      <c r="I318" s="91"/>
      <c r="J318" s="111"/>
      <c r="K318" s="114"/>
      <c r="L318" s="91"/>
      <c r="M318" s="170"/>
      <c r="N318" s="171"/>
    </row>
    <row r="319" spans="2:14" hidden="1">
      <c r="B319" s="332" t="s">
        <v>226</v>
      </c>
      <c r="C319" s="53"/>
      <c r="D319" s="53"/>
      <c r="E319" s="139">
        <f>E305</f>
        <v>0</v>
      </c>
      <c r="F319" s="119">
        <v>1</v>
      </c>
      <c r="G319" s="174">
        <v>0</v>
      </c>
      <c r="H319" s="91"/>
      <c r="I319" s="91"/>
      <c r="J319" s="111"/>
      <c r="K319" s="114">
        <f>G319*F319*E319</f>
        <v>0</v>
      </c>
      <c r="L319" s="497"/>
      <c r="M319" s="170"/>
      <c r="N319" s="171"/>
    </row>
    <row r="320" spans="2:14" hidden="1">
      <c r="B320" s="326"/>
      <c r="C320" s="53"/>
      <c r="D320" s="53"/>
      <c r="E320" s="139">
        <v>0</v>
      </c>
      <c r="F320" s="119">
        <v>0</v>
      </c>
      <c r="G320" s="174">
        <v>0</v>
      </c>
      <c r="H320" s="91"/>
      <c r="I320" s="91"/>
      <c r="J320" s="111"/>
      <c r="K320" s="114">
        <f>G320*F320*E320</f>
        <v>0</v>
      </c>
      <c r="L320" s="91"/>
      <c r="M320" s="170"/>
      <c r="N320" s="171"/>
    </row>
    <row r="321" spans="2:15" hidden="1">
      <c r="B321" s="326"/>
      <c r="C321" s="53"/>
      <c r="D321" s="53"/>
      <c r="E321" s="183"/>
      <c r="F321" s="91"/>
      <c r="G321" s="91"/>
      <c r="H321" s="91"/>
      <c r="I321" s="91"/>
      <c r="J321" s="111"/>
      <c r="K321" s="114"/>
      <c r="L321" s="91"/>
      <c r="M321" s="170"/>
      <c r="N321" s="171"/>
    </row>
    <row r="322" spans="2:15" ht="15" hidden="1">
      <c r="B322" s="326"/>
      <c r="C322" s="53">
        <v>79472</v>
      </c>
      <c r="D322" s="123" t="s">
        <v>9</v>
      </c>
      <c r="E322" s="184" t="s">
        <v>235</v>
      </c>
      <c r="F322" s="91"/>
      <c r="G322" s="91"/>
      <c r="H322" s="91"/>
      <c r="I322" s="91"/>
      <c r="J322" s="111"/>
      <c r="K322" s="401">
        <f>SUM(K324:K325)</f>
        <v>0</v>
      </c>
      <c r="L322" s="91" t="s">
        <v>43</v>
      </c>
      <c r="M322" s="170"/>
      <c r="N322" s="171"/>
    </row>
    <row r="323" spans="2:15" ht="63.75" hidden="1">
      <c r="B323" s="328" t="s">
        <v>236</v>
      </c>
      <c r="C323" s="53"/>
      <c r="D323" s="53"/>
      <c r="E323" s="125" t="s">
        <v>157</v>
      </c>
      <c r="F323" s="601" t="s">
        <v>171</v>
      </c>
      <c r="G323" s="603" t="s">
        <v>164</v>
      </c>
      <c r="H323" s="91"/>
      <c r="I323" s="91"/>
      <c r="J323" s="111"/>
      <c r="K323" s="114"/>
      <c r="L323" s="91"/>
      <c r="M323" s="170"/>
      <c r="N323" s="171"/>
    </row>
    <row r="324" spans="2:15" hidden="1">
      <c r="B324" s="326"/>
      <c r="C324" s="53"/>
      <c r="D324" s="53"/>
      <c r="E324" s="139">
        <v>0</v>
      </c>
      <c r="F324" s="119">
        <v>0</v>
      </c>
      <c r="G324" s="174">
        <v>0</v>
      </c>
      <c r="H324" s="91"/>
      <c r="I324" s="91"/>
      <c r="J324" s="111"/>
      <c r="K324" s="114">
        <f>G324*F324*E324</f>
        <v>0</v>
      </c>
      <c r="L324" s="497"/>
      <c r="M324" s="170"/>
      <c r="N324" s="171"/>
    </row>
    <row r="325" spans="2:15" hidden="1">
      <c r="B325" s="326"/>
      <c r="C325" s="53"/>
      <c r="D325" s="53"/>
      <c r="E325" s="139">
        <v>0</v>
      </c>
      <c r="F325" s="119">
        <v>0</v>
      </c>
      <c r="G325" s="174">
        <v>0</v>
      </c>
      <c r="H325" s="91"/>
      <c r="I325" s="91"/>
      <c r="J325" s="111"/>
      <c r="K325" s="114">
        <f>H325*F325*E325</f>
        <v>0</v>
      </c>
      <c r="L325" s="497"/>
      <c r="M325" s="170"/>
      <c r="N325" s="171"/>
    </row>
    <row r="326" spans="2:15" hidden="1">
      <c r="B326" s="326"/>
      <c r="C326" s="53"/>
      <c r="D326" s="53"/>
      <c r="E326" s="183"/>
      <c r="F326" s="91"/>
      <c r="G326" s="91"/>
      <c r="H326" s="91"/>
      <c r="I326" s="91"/>
      <c r="J326" s="111"/>
      <c r="K326" s="114"/>
      <c r="L326" s="91"/>
      <c r="M326" s="170"/>
      <c r="N326" s="171"/>
      <c r="O326" s="189"/>
    </row>
    <row r="327" spans="2:15" ht="15" hidden="1">
      <c r="B327" s="326"/>
      <c r="C327" s="156" t="e">
        <f>'3-COMPO.ADM.PRF '!#REF!</f>
        <v>#REF!</v>
      </c>
      <c r="D327" s="123" t="s">
        <v>90</v>
      </c>
      <c r="E327" s="184" t="s">
        <v>237</v>
      </c>
      <c r="F327" s="91"/>
      <c r="G327" s="91"/>
      <c r="H327" s="91"/>
      <c r="I327" s="91"/>
      <c r="J327" s="111"/>
      <c r="K327" s="401">
        <f>SUM(K329:K334)</f>
        <v>0</v>
      </c>
      <c r="L327" s="91" t="s">
        <v>50</v>
      </c>
      <c r="M327" s="170"/>
      <c r="N327" s="171"/>
      <c r="O327" s="189"/>
    </row>
    <row r="328" spans="2:15" ht="38.25" hidden="1">
      <c r="B328" s="328" t="s">
        <v>238</v>
      </c>
      <c r="C328" s="53"/>
      <c r="D328" s="53"/>
      <c r="E328" s="129" t="s">
        <v>169</v>
      </c>
      <c r="F328" s="603" t="s">
        <v>163</v>
      </c>
      <c r="G328" s="601" t="s">
        <v>239</v>
      </c>
      <c r="H328" s="603" t="s">
        <v>240</v>
      </c>
      <c r="I328" s="603" t="s">
        <v>241</v>
      </c>
      <c r="J328" s="140"/>
      <c r="K328" s="114"/>
      <c r="L328" s="91"/>
      <c r="M328" s="170"/>
      <c r="N328" s="171"/>
      <c r="O328" s="189"/>
    </row>
    <row r="329" spans="2:15" hidden="1">
      <c r="B329" s="332" t="s">
        <v>242</v>
      </c>
      <c r="C329" s="53"/>
      <c r="D329" s="53"/>
      <c r="E329" s="139">
        <v>266.33</v>
      </c>
      <c r="F329" s="115">
        <v>1</v>
      </c>
      <c r="G329" s="119">
        <v>0.3</v>
      </c>
      <c r="H329" s="115">
        <v>0</v>
      </c>
      <c r="I329" s="119">
        <v>1.3</v>
      </c>
      <c r="J329" s="140"/>
      <c r="K329" s="114">
        <f>E329*F329*G329*H329*I329</f>
        <v>0</v>
      </c>
      <c r="L329" s="91"/>
      <c r="M329" s="170"/>
      <c r="N329" s="171"/>
      <c r="O329" s="189"/>
    </row>
    <row r="330" spans="2:15" hidden="1">
      <c r="B330" s="326"/>
      <c r="C330" s="53"/>
      <c r="D330" s="53"/>
      <c r="E330" s="125"/>
      <c r="F330" s="602"/>
      <c r="G330" s="601"/>
      <c r="H330" s="602"/>
      <c r="I330" s="601"/>
      <c r="J330" s="140"/>
      <c r="K330" s="114"/>
      <c r="L330" s="91"/>
      <c r="M330" s="170"/>
      <c r="N330" s="171"/>
      <c r="O330" s="189"/>
    </row>
    <row r="331" spans="2:15" ht="25.5" hidden="1">
      <c r="B331" s="328" t="s">
        <v>243</v>
      </c>
      <c r="C331" s="53"/>
      <c r="D331" s="53"/>
      <c r="E331" s="129" t="s">
        <v>157</v>
      </c>
      <c r="F331" s="603" t="s">
        <v>244</v>
      </c>
      <c r="G331" s="601"/>
      <c r="H331" s="603" t="s">
        <v>240</v>
      </c>
      <c r="I331" s="603" t="s">
        <v>241</v>
      </c>
      <c r="J331" s="140"/>
      <c r="K331" s="114"/>
      <c r="L331" s="91"/>
      <c r="M331" s="170"/>
      <c r="N331" s="171"/>
      <c r="O331" s="189"/>
    </row>
    <row r="332" spans="2:15" ht="25.5" hidden="1">
      <c r="B332" s="326" t="s">
        <v>245</v>
      </c>
      <c r="C332" s="53"/>
      <c r="D332" s="53"/>
      <c r="E332" s="139">
        <v>35.72</v>
      </c>
      <c r="F332" s="115">
        <v>44.82</v>
      </c>
      <c r="G332" s="601"/>
      <c r="H332" s="115">
        <v>0</v>
      </c>
      <c r="I332" s="119">
        <v>1.3</v>
      </c>
      <c r="J332" s="140"/>
      <c r="K332" s="114">
        <f>E332*F332*H332*I332</f>
        <v>0</v>
      </c>
      <c r="L332" s="91"/>
      <c r="M332" s="170"/>
      <c r="N332" s="171"/>
      <c r="O332" s="189"/>
    </row>
    <row r="333" spans="2:15" ht="25.5" hidden="1">
      <c r="B333" s="326" t="s">
        <v>246</v>
      </c>
      <c r="C333" s="53"/>
      <c r="D333" s="53"/>
      <c r="E333" s="139">
        <v>22.63</v>
      </c>
      <c r="F333" s="115">
        <v>66.680000000000007</v>
      </c>
      <c r="G333" s="601"/>
      <c r="H333" s="115">
        <v>0</v>
      </c>
      <c r="I333" s="119">
        <v>1.3</v>
      </c>
      <c r="J333" s="140"/>
      <c r="K333" s="114">
        <f>E333*F333*H333*I333</f>
        <v>0</v>
      </c>
      <c r="L333" s="91"/>
      <c r="M333" s="170"/>
      <c r="N333" s="171"/>
      <c r="O333" s="189"/>
    </row>
    <row r="334" spans="2:15" ht="25.5" hidden="1">
      <c r="B334" s="326" t="s">
        <v>247</v>
      </c>
      <c r="C334" s="53"/>
      <c r="D334" s="53"/>
      <c r="E334" s="139">
        <v>25.65</v>
      </c>
      <c r="F334" s="115">
        <v>48.13</v>
      </c>
      <c r="G334" s="601"/>
      <c r="H334" s="115">
        <v>0</v>
      </c>
      <c r="I334" s="119">
        <v>1</v>
      </c>
      <c r="J334" s="140"/>
      <c r="K334" s="114">
        <f>E334*F334*H334*I334</f>
        <v>0</v>
      </c>
      <c r="L334" s="91"/>
      <c r="M334" s="170"/>
      <c r="N334" s="171"/>
      <c r="O334" s="189"/>
    </row>
    <row r="335" spans="2:15" hidden="1">
      <c r="B335" s="326"/>
      <c r="C335" s="53"/>
      <c r="D335" s="53"/>
      <c r="E335" s="183"/>
      <c r="F335" s="91"/>
      <c r="G335" s="91"/>
      <c r="H335" s="91"/>
      <c r="I335" s="91"/>
      <c r="J335" s="111"/>
      <c r="K335" s="114"/>
      <c r="L335" s="91"/>
      <c r="M335" s="170"/>
      <c r="N335" s="171"/>
      <c r="O335" s="189"/>
    </row>
    <row r="336" spans="2:15" hidden="1">
      <c r="B336" s="326"/>
      <c r="C336" s="53"/>
      <c r="D336" s="53"/>
      <c r="E336" s="183"/>
      <c r="F336" s="91"/>
      <c r="G336" s="91"/>
      <c r="H336" s="91"/>
      <c r="I336" s="91"/>
      <c r="J336" s="111"/>
      <c r="K336" s="114"/>
      <c r="L336" s="91"/>
      <c r="M336" s="170"/>
      <c r="N336" s="171"/>
      <c r="O336" s="189"/>
    </row>
    <row r="337" spans="2:15" ht="15" hidden="1">
      <c r="B337" s="326"/>
      <c r="C337" s="156" t="e">
        <f>'3-COMPO.ADM.PRF '!#REF!</f>
        <v>#REF!</v>
      </c>
      <c r="D337" s="123" t="s">
        <v>90</v>
      </c>
      <c r="E337" s="184" t="s">
        <v>248</v>
      </c>
      <c r="F337" s="91"/>
      <c r="G337" s="91"/>
      <c r="H337" s="91"/>
      <c r="I337" s="91"/>
      <c r="J337" s="111"/>
      <c r="K337" s="401">
        <f>SUM(K339:K344)</f>
        <v>0</v>
      </c>
      <c r="L337" s="91" t="s">
        <v>50</v>
      </c>
      <c r="M337" s="170"/>
      <c r="N337" s="171"/>
      <c r="O337" s="189"/>
    </row>
    <row r="338" spans="2:15" ht="38.25" hidden="1">
      <c r="B338" s="328" t="s">
        <v>249</v>
      </c>
      <c r="C338" s="53"/>
      <c r="D338" s="53"/>
      <c r="E338" s="129" t="s">
        <v>157</v>
      </c>
      <c r="F338" s="601" t="s">
        <v>171</v>
      </c>
      <c r="G338" s="601" t="s">
        <v>239</v>
      </c>
      <c r="H338" s="603" t="s">
        <v>240</v>
      </c>
      <c r="I338" s="603" t="s">
        <v>241</v>
      </c>
      <c r="J338" s="140"/>
      <c r="K338" s="114"/>
      <c r="L338" s="91"/>
      <c r="M338" s="170"/>
      <c r="N338" s="171"/>
      <c r="O338" s="189"/>
    </row>
    <row r="339" spans="2:15" hidden="1">
      <c r="B339" s="326"/>
      <c r="C339" s="53"/>
      <c r="D339" s="53"/>
      <c r="E339" s="139">
        <v>0</v>
      </c>
      <c r="F339" s="115">
        <v>0</v>
      </c>
      <c r="G339" s="119">
        <v>0</v>
      </c>
      <c r="H339" s="115">
        <v>0</v>
      </c>
      <c r="I339" s="44">
        <v>1.3</v>
      </c>
      <c r="J339" s="140"/>
      <c r="K339" s="114">
        <f>E339*F339*G339*H339*I339</f>
        <v>0</v>
      </c>
      <c r="L339" s="91"/>
      <c r="M339" s="170"/>
      <c r="N339" s="171"/>
      <c r="O339" s="189"/>
    </row>
    <row r="340" spans="2:15" hidden="1">
      <c r="B340" s="326"/>
      <c r="C340" s="53"/>
      <c r="D340" s="53"/>
      <c r="E340" s="183"/>
      <c r="F340" s="91"/>
      <c r="G340" s="91"/>
      <c r="H340" s="91"/>
      <c r="I340" s="91"/>
      <c r="J340" s="111"/>
      <c r="K340" s="114"/>
      <c r="L340" s="91"/>
      <c r="M340" s="170"/>
      <c r="N340" s="171"/>
      <c r="O340" s="189"/>
    </row>
    <row r="341" spans="2:15" ht="25.5" hidden="1">
      <c r="B341" s="328" t="s">
        <v>243</v>
      </c>
      <c r="C341" s="53"/>
      <c r="D341" s="53"/>
      <c r="E341" s="129" t="s">
        <v>157</v>
      </c>
      <c r="F341" s="603" t="s">
        <v>244</v>
      </c>
      <c r="G341" s="601"/>
      <c r="H341" s="603" t="s">
        <v>240</v>
      </c>
      <c r="I341" s="603" t="s">
        <v>241</v>
      </c>
      <c r="J341" s="140"/>
      <c r="K341" s="114"/>
      <c r="L341" s="91"/>
      <c r="M341" s="170"/>
      <c r="N341" s="171"/>
      <c r="O341" s="189"/>
    </row>
    <row r="342" spans="2:15" hidden="1">
      <c r="B342" s="326"/>
      <c r="C342" s="53"/>
      <c r="D342" s="53"/>
      <c r="E342" s="139">
        <v>0</v>
      </c>
      <c r="F342" s="115">
        <v>0</v>
      </c>
      <c r="G342" s="44"/>
      <c r="H342" s="115">
        <v>0</v>
      </c>
      <c r="I342" s="44">
        <v>1.3</v>
      </c>
      <c r="J342" s="140"/>
      <c r="K342" s="114">
        <f>E342*F342*H342*I342</f>
        <v>0</v>
      </c>
      <c r="L342" s="497"/>
      <c r="M342" s="170"/>
      <c r="N342" s="171"/>
    </row>
    <row r="343" spans="2:15" hidden="1">
      <c r="B343" s="326"/>
      <c r="C343" s="53"/>
      <c r="D343" s="53"/>
      <c r="E343" s="139">
        <v>0</v>
      </c>
      <c r="F343" s="115">
        <v>0</v>
      </c>
      <c r="G343" s="44"/>
      <c r="H343" s="115">
        <v>0</v>
      </c>
      <c r="I343" s="44">
        <v>1.3</v>
      </c>
      <c r="J343" s="140"/>
      <c r="K343" s="114">
        <f>E343*F343*H343*I343</f>
        <v>0</v>
      </c>
      <c r="L343" s="497"/>
      <c r="M343" s="170"/>
      <c r="N343" s="171"/>
    </row>
    <row r="344" spans="2:15" hidden="1">
      <c r="B344" s="326"/>
      <c r="C344" s="53"/>
      <c r="D344" s="53"/>
      <c r="E344" s="139">
        <v>0</v>
      </c>
      <c r="F344" s="115">
        <v>0</v>
      </c>
      <c r="G344" s="44"/>
      <c r="H344" s="115">
        <v>0</v>
      </c>
      <c r="I344" s="44">
        <v>1</v>
      </c>
      <c r="J344" s="140"/>
      <c r="K344" s="114">
        <f>E344*F344*H344*I344</f>
        <v>0</v>
      </c>
      <c r="L344" s="497"/>
      <c r="M344" s="170"/>
      <c r="N344" s="171"/>
    </row>
    <row r="345" spans="2:15" hidden="1">
      <c r="B345" s="326"/>
      <c r="C345" s="53"/>
      <c r="D345" s="53"/>
      <c r="E345" s="183"/>
      <c r="F345" s="91"/>
      <c r="G345" s="91"/>
      <c r="H345" s="91"/>
      <c r="I345" s="91"/>
      <c r="J345" s="111"/>
      <c r="K345" s="114"/>
      <c r="L345" s="91"/>
      <c r="M345" s="170"/>
      <c r="N345" s="171"/>
    </row>
    <row r="346" spans="2:15" ht="44.25" hidden="1" customHeight="1">
      <c r="B346" s="326"/>
      <c r="C346" s="53">
        <v>72911</v>
      </c>
      <c r="D346" s="123" t="s">
        <v>9</v>
      </c>
      <c r="E346" s="644" t="s">
        <v>250</v>
      </c>
      <c r="F346" s="645"/>
      <c r="G346" s="645"/>
      <c r="H346" s="645"/>
      <c r="I346" s="645"/>
      <c r="J346" s="646"/>
      <c r="K346" s="401">
        <f>SUM(K348:K353)</f>
        <v>0</v>
      </c>
      <c r="L346" s="91" t="s">
        <v>50</v>
      </c>
      <c r="M346" s="170"/>
      <c r="N346" s="171"/>
    </row>
    <row r="347" spans="2:15" ht="38.25" hidden="1">
      <c r="B347" s="328" t="s">
        <v>238</v>
      </c>
      <c r="C347" s="53"/>
      <c r="D347" s="53"/>
      <c r="E347" s="129" t="s">
        <v>157</v>
      </c>
      <c r="F347" s="601" t="s">
        <v>171</v>
      </c>
      <c r="G347" s="601" t="s">
        <v>239</v>
      </c>
      <c r="H347" s="603" t="s">
        <v>240</v>
      </c>
      <c r="I347" s="603" t="s">
        <v>241</v>
      </c>
      <c r="J347" s="140"/>
      <c r="K347" s="114"/>
      <c r="L347" s="91"/>
      <c r="M347" s="170"/>
      <c r="N347" s="171"/>
    </row>
    <row r="348" spans="2:15" hidden="1">
      <c r="B348" s="326"/>
      <c r="C348" s="53"/>
      <c r="D348" s="53"/>
      <c r="E348" s="139">
        <v>0</v>
      </c>
      <c r="F348" s="115">
        <v>0</v>
      </c>
      <c r="G348" s="119">
        <v>0</v>
      </c>
      <c r="H348" s="115">
        <v>0</v>
      </c>
      <c r="I348" s="44">
        <v>1.3</v>
      </c>
      <c r="J348" s="140"/>
      <c r="K348" s="114">
        <f>E348*F348*G348*H348*I348</f>
        <v>0</v>
      </c>
      <c r="L348" s="91"/>
      <c r="M348" s="170"/>
      <c r="N348" s="187"/>
    </row>
    <row r="349" spans="2:15" hidden="1">
      <c r="B349" s="326"/>
      <c r="C349" s="53"/>
      <c r="D349" s="53"/>
      <c r="E349" s="183"/>
      <c r="F349" s="91"/>
      <c r="G349" s="91"/>
      <c r="H349" s="91"/>
      <c r="I349" s="91"/>
      <c r="J349" s="111"/>
      <c r="K349" s="114"/>
      <c r="L349" s="91"/>
      <c r="M349" s="170"/>
      <c r="N349" s="171"/>
    </row>
    <row r="350" spans="2:15" ht="25.5" hidden="1">
      <c r="B350" s="328" t="s">
        <v>243</v>
      </c>
      <c r="C350" s="53"/>
      <c r="D350" s="53"/>
      <c r="E350" s="129" t="s">
        <v>157</v>
      </c>
      <c r="F350" s="603" t="s">
        <v>244</v>
      </c>
      <c r="G350" s="601"/>
      <c r="H350" s="603" t="s">
        <v>240</v>
      </c>
      <c r="I350" s="603" t="s">
        <v>241</v>
      </c>
      <c r="J350" s="140"/>
      <c r="K350" s="114"/>
      <c r="L350" s="91"/>
      <c r="M350" s="170"/>
      <c r="N350" s="171"/>
    </row>
    <row r="351" spans="2:15" ht="25.5" hidden="1">
      <c r="B351" s="326" t="s">
        <v>245</v>
      </c>
      <c r="C351" s="53"/>
      <c r="D351" s="53"/>
      <c r="E351" s="139">
        <v>35.72</v>
      </c>
      <c r="F351" s="115">
        <v>44.82</v>
      </c>
      <c r="G351" s="601"/>
      <c r="H351" s="115">
        <v>0</v>
      </c>
      <c r="I351" s="44">
        <v>1.3</v>
      </c>
      <c r="J351" s="140"/>
      <c r="K351" s="114">
        <f>E351*F351*H351*I351</f>
        <v>0</v>
      </c>
      <c r="L351" s="91"/>
      <c r="M351" s="170"/>
      <c r="N351" s="171"/>
    </row>
    <row r="352" spans="2:15" ht="25.5" hidden="1">
      <c r="B352" s="326" t="s">
        <v>246</v>
      </c>
      <c r="C352" s="53"/>
      <c r="D352" s="53"/>
      <c r="E352" s="139">
        <v>22.63</v>
      </c>
      <c r="F352" s="115">
        <v>66.680000000000007</v>
      </c>
      <c r="G352" s="601"/>
      <c r="H352" s="115">
        <v>0</v>
      </c>
      <c r="I352" s="44">
        <v>1.3</v>
      </c>
      <c r="J352" s="140"/>
      <c r="K352" s="114">
        <f>E352*F352*H352*I352</f>
        <v>0</v>
      </c>
      <c r="L352" s="91"/>
      <c r="M352" s="170"/>
      <c r="N352" s="171"/>
    </row>
    <row r="353" spans="2:15" ht="25.5" hidden="1">
      <c r="B353" s="326" t="s">
        <v>247</v>
      </c>
      <c r="C353" s="53"/>
      <c r="D353" s="53"/>
      <c r="E353" s="139">
        <v>25.65</v>
      </c>
      <c r="F353" s="115">
        <v>48.13</v>
      </c>
      <c r="G353" s="601"/>
      <c r="H353" s="115">
        <v>0</v>
      </c>
      <c r="I353" s="44">
        <v>1</v>
      </c>
      <c r="J353" s="140"/>
      <c r="K353" s="114">
        <f>E353*F353*H353*I353</f>
        <v>0</v>
      </c>
      <c r="L353" s="91"/>
      <c r="M353" s="170"/>
      <c r="N353" s="171"/>
    </row>
    <row r="354" spans="2:15" hidden="1">
      <c r="B354" s="326"/>
      <c r="C354" s="53"/>
      <c r="D354" s="53"/>
      <c r="E354" s="183"/>
      <c r="F354" s="91"/>
      <c r="G354" s="91"/>
      <c r="H354" s="91"/>
      <c r="I354" s="91"/>
      <c r="J354" s="111"/>
      <c r="K354" s="114"/>
      <c r="L354" s="91"/>
      <c r="M354" s="170"/>
      <c r="N354" s="171"/>
    </row>
    <row r="355" spans="2:15" ht="45" hidden="1" customHeight="1">
      <c r="B355" s="326"/>
      <c r="C355" s="53">
        <v>72911</v>
      </c>
      <c r="D355" s="123" t="s">
        <v>9</v>
      </c>
      <c r="E355" s="644" t="s">
        <v>251</v>
      </c>
      <c r="F355" s="645"/>
      <c r="G355" s="645"/>
      <c r="H355" s="645"/>
      <c r="I355" s="645"/>
      <c r="J355" s="646"/>
      <c r="K355" s="401">
        <f>SUM(K357:K362)</f>
        <v>0</v>
      </c>
      <c r="L355" s="91" t="s">
        <v>50</v>
      </c>
      <c r="M355" s="170"/>
      <c r="N355" s="171"/>
    </row>
    <row r="356" spans="2:15" ht="25.5" hidden="1">
      <c r="B356" s="326"/>
      <c r="C356" s="53"/>
      <c r="D356" s="53"/>
      <c r="E356" s="129" t="s">
        <v>157</v>
      </c>
      <c r="F356" s="601" t="s">
        <v>171</v>
      </c>
      <c r="G356" s="601" t="s">
        <v>239</v>
      </c>
      <c r="H356" s="603" t="s">
        <v>240</v>
      </c>
      <c r="I356" s="603" t="s">
        <v>241</v>
      </c>
      <c r="J356" s="111"/>
      <c r="K356" s="114"/>
      <c r="L356" s="91"/>
      <c r="M356" s="170"/>
      <c r="N356" s="171"/>
    </row>
    <row r="357" spans="2:15" hidden="1">
      <c r="B357" s="326"/>
      <c r="C357" s="53"/>
      <c r="D357" s="53"/>
      <c r="E357" s="139">
        <v>0</v>
      </c>
      <c r="F357" s="115">
        <v>0</v>
      </c>
      <c r="G357" s="119">
        <v>0</v>
      </c>
      <c r="H357" s="115">
        <v>0</v>
      </c>
      <c r="I357" s="44">
        <v>1.3</v>
      </c>
      <c r="J357" s="140"/>
      <c r="K357" s="114">
        <f>E357*F357*G357*H357*I357</f>
        <v>0</v>
      </c>
      <c r="L357" s="91"/>
      <c r="M357" s="170"/>
      <c r="N357" s="171"/>
    </row>
    <row r="358" spans="2:15" hidden="1">
      <c r="B358" s="326"/>
      <c r="C358" s="53"/>
      <c r="D358" s="53"/>
      <c r="E358" s="183"/>
      <c r="F358" s="91"/>
      <c r="G358" s="91"/>
      <c r="H358" s="91"/>
      <c r="I358" s="91"/>
      <c r="J358" s="111"/>
      <c r="K358" s="114"/>
      <c r="L358" s="91"/>
      <c r="M358" s="170"/>
      <c r="N358" s="171"/>
    </row>
    <row r="359" spans="2:15" ht="25.5" hidden="1">
      <c r="B359" s="328" t="s">
        <v>243</v>
      </c>
      <c r="C359" s="53"/>
      <c r="D359" s="53"/>
      <c r="E359" s="129" t="s">
        <v>157</v>
      </c>
      <c r="F359" s="603" t="s">
        <v>244</v>
      </c>
      <c r="G359" s="601"/>
      <c r="H359" s="603" t="s">
        <v>240</v>
      </c>
      <c r="I359" s="603" t="s">
        <v>241</v>
      </c>
      <c r="J359" s="140"/>
      <c r="K359" s="114"/>
      <c r="L359" s="497"/>
      <c r="M359" s="170"/>
      <c r="N359" s="111"/>
    </row>
    <row r="360" spans="2:15" hidden="1">
      <c r="B360" s="326"/>
      <c r="C360" s="53"/>
      <c r="D360" s="53"/>
      <c r="E360" s="139">
        <v>0</v>
      </c>
      <c r="F360" s="115">
        <v>0</v>
      </c>
      <c r="G360" s="601"/>
      <c r="H360" s="115">
        <v>0</v>
      </c>
      <c r="I360" s="44">
        <v>1.3</v>
      </c>
      <c r="J360" s="140"/>
      <c r="K360" s="114">
        <f>E360*F360*H360*I360</f>
        <v>0</v>
      </c>
      <c r="L360" s="497"/>
      <c r="M360" s="170"/>
      <c r="N360" s="190"/>
      <c r="O360" s="191"/>
    </row>
    <row r="361" spans="2:15" hidden="1">
      <c r="B361" s="326"/>
      <c r="C361" s="53"/>
      <c r="D361" s="53"/>
      <c r="E361" s="139">
        <v>0</v>
      </c>
      <c r="F361" s="115">
        <v>0</v>
      </c>
      <c r="G361" s="601"/>
      <c r="H361" s="115">
        <v>0</v>
      </c>
      <c r="I361" s="44">
        <v>1.3</v>
      </c>
      <c r="J361" s="140"/>
      <c r="K361" s="114">
        <f>E361*F361*H361*I361</f>
        <v>0</v>
      </c>
      <c r="L361" s="497"/>
      <c r="M361" s="170"/>
      <c r="N361" s="192"/>
      <c r="O361" s="191"/>
    </row>
    <row r="362" spans="2:15" hidden="1">
      <c r="B362" s="326"/>
      <c r="C362" s="53"/>
      <c r="D362" s="53"/>
      <c r="E362" s="139">
        <v>0</v>
      </c>
      <c r="F362" s="115">
        <v>0</v>
      </c>
      <c r="G362" s="601"/>
      <c r="H362" s="115">
        <v>0</v>
      </c>
      <c r="I362" s="44">
        <v>1</v>
      </c>
      <c r="J362" s="140"/>
      <c r="K362" s="114">
        <f>E362*F362*H362*I362</f>
        <v>0</v>
      </c>
      <c r="L362" s="497"/>
      <c r="M362" s="170"/>
      <c r="N362" s="171"/>
    </row>
    <row r="363" spans="2:15" ht="24.75" hidden="1" customHeight="1">
      <c r="B363" s="332" t="s">
        <v>252</v>
      </c>
      <c r="C363" s="156" t="e">
        <f>'3-COMPO.ADM.PRF '!#REF!</f>
        <v>#REF!</v>
      </c>
      <c r="D363" s="123" t="s">
        <v>90</v>
      </c>
      <c r="E363" s="644" t="s">
        <v>253</v>
      </c>
      <c r="F363" s="645"/>
      <c r="G363" s="645"/>
      <c r="H363" s="645"/>
      <c r="I363" s="645"/>
      <c r="J363" s="646"/>
      <c r="K363" s="401">
        <f>K327</f>
        <v>0</v>
      </c>
      <c r="L363" s="91" t="s">
        <v>50</v>
      </c>
      <c r="M363" s="170"/>
      <c r="N363" s="171"/>
    </row>
    <row r="364" spans="2:15" hidden="1">
      <c r="B364" s="326"/>
      <c r="C364" s="53"/>
      <c r="D364" s="53"/>
      <c r="E364" s="129"/>
      <c r="F364" s="603"/>
      <c r="G364" s="601"/>
      <c r="H364" s="603"/>
      <c r="I364" s="603"/>
      <c r="J364" s="140"/>
      <c r="K364" s="114"/>
      <c r="L364" s="91"/>
      <c r="M364" s="170"/>
      <c r="N364" s="171"/>
    </row>
    <row r="365" spans="2:15" hidden="1">
      <c r="B365" s="326"/>
      <c r="C365" s="53"/>
      <c r="D365" s="53"/>
      <c r="E365" s="125"/>
      <c r="F365" s="602"/>
      <c r="G365" s="601"/>
      <c r="H365" s="602"/>
      <c r="I365" s="601"/>
      <c r="J365" s="140"/>
      <c r="K365" s="114"/>
      <c r="L365" s="497"/>
      <c r="M365" s="170"/>
      <c r="N365" s="171"/>
    </row>
    <row r="366" spans="2:15" hidden="1">
      <c r="B366" s="326"/>
      <c r="C366" s="53"/>
      <c r="D366" s="53"/>
      <c r="E366" s="125"/>
      <c r="F366" s="602"/>
      <c r="G366" s="601"/>
      <c r="H366" s="602"/>
      <c r="I366" s="601"/>
      <c r="J366" s="140"/>
      <c r="K366" s="114"/>
      <c r="L366" s="497"/>
      <c r="M366" s="170"/>
      <c r="N366" s="171"/>
    </row>
    <row r="367" spans="2:15" ht="15" hidden="1">
      <c r="B367" s="326"/>
      <c r="C367" s="53">
        <v>72898</v>
      </c>
      <c r="D367" s="123" t="s">
        <v>9</v>
      </c>
      <c r="E367" s="184" t="s">
        <v>254</v>
      </c>
      <c r="F367" s="91"/>
      <c r="G367" s="91"/>
      <c r="H367" s="91"/>
      <c r="I367" s="91"/>
      <c r="J367" s="111"/>
      <c r="K367" s="401">
        <f>SUM(K369:K370)</f>
        <v>0</v>
      </c>
      <c r="L367" s="91" t="s">
        <v>50</v>
      </c>
      <c r="M367" s="170"/>
      <c r="N367" s="171"/>
    </row>
    <row r="368" spans="2:15" ht="25.5" hidden="1">
      <c r="B368" s="328" t="s">
        <v>255</v>
      </c>
      <c r="C368" s="53"/>
      <c r="D368" s="53"/>
      <c r="E368" s="129" t="s">
        <v>256</v>
      </c>
      <c r="F368" s="602"/>
      <c r="G368" s="601"/>
      <c r="H368" s="602"/>
      <c r="I368" s="601" t="s">
        <v>241</v>
      </c>
      <c r="J368" s="111"/>
      <c r="K368" s="114"/>
      <c r="L368" s="91"/>
      <c r="M368" s="170"/>
      <c r="N368" s="171"/>
    </row>
    <row r="369" spans="2:14" ht="15" hidden="1">
      <c r="B369" s="326" t="s">
        <v>257</v>
      </c>
      <c r="C369" s="77"/>
      <c r="D369" s="53"/>
      <c r="E369" s="139">
        <f>K312</f>
        <v>0</v>
      </c>
      <c r="F369" s="602"/>
      <c r="G369" s="601"/>
      <c r="H369" s="602"/>
      <c r="I369" s="601">
        <v>1.3</v>
      </c>
      <c r="J369" s="111"/>
      <c r="K369" s="114">
        <f>I369*E369</f>
        <v>0</v>
      </c>
      <c r="L369" s="91"/>
      <c r="M369" s="170"/>
      <c r="N369" s="171"/>
    </row>
    <row r="370" spans="2:14" hidden="1">
      <c r="B370" s="332" t="s">
        <v>258</v>
      </c>
      <c r="C370" s="53"/>
      <c r="D370" s="53"/>
      <c r="E370" s="139">
        <f>M303</f>
        <v>0</v>
      </c>
      <c r="F370" s="602"/>
      <c r="G370" s="601"/>
      <c r="H370" s="602"/>
      <c r="I370" s="601">
        <v>1.3</v>
      </c>
      <c r="J370" s="111"/>
      <c r="K370" s="114">
        <f>I370*E370</f>
        <v>0</v>
      </c>
      <c r="L370" s="91"/>
      <c r="M370" s="170"/>
      <c r="N370" s="171"/>
    </row>
    <row r="371" spans="2:14" hidden="1">
      <c r="B371" s="326"/>
      <c r="C371" s="53"/>
      <c r="D371" s="53"/>
      <c r="E371" s="496"/>
      <c r="F371" s="602"/>
      <c r="G371" s="602"/>
      <c r="H371" s="602"/>
      <c r="I371" s="602"/>
      <c r="J371" s="169"/>
      <c r="K371" s="400"/>
      <c r="L371" s="497"/>
      <c r="M371" s="170"/>
      <c r="N371" s="171"/>
    </row>
    <row r="372" spans="2:14" ht="15" hidden="1">
      <c r="B372" s="326"/>
      <c r="C372" s="53">
        <v>95302</v>
      </c>
      <c r="D372" s="123" t="s">
        <v>9</v>
      </c>
      <c r="E372" s="184" t="s">
        <v>259</v>
      </c>
      <c r="F372" s="602"/>
      <c r="G372" s="602"/>
      <c r="H372" s="602"/>
      <c r="I372" s="602"/>
      <c r="J372" s="169"/>
      <c r="K372" s="401">
        <f>SUM(K374:K374)</f>
        <v>0</v>
      </c>
      <c r="L372" s="91" t="s">
        <v>56</v>
      </c>
      <c r="M372" s="170"/>
      <c r="N372" s="171"/>
    </row>
    <row r="373" spans="2:14" ht="25.5" hidden="1">
      <c r="B373" s="328" t="s">
        <v>260</v>
      </c>
      <c r="C373" s="53"/>
      <c r="D373" s="53"/>
      <c r="E373" s="129" t="s">
        <v>216</v>
      </c>
      <c r="F373" s="602"/>
      <c r="G373" s="602"/>
      <c r="H373" s="602"/>
      <c r="I373" s="603" t="s">
        <v>217</v>
      </c>
      <c r="J373" s="169"/>
      <c r="K373" s="400"/>
      <c r="L373" s="497"/>
      <c r="M373" s="170"/>
      <c r="N373" s="171"/>
    </row>
    <row r="374" spans="2:14" hidden="1">
      <c r="B374" s="326"/>
      <c r="C374" s="53"/>
      <c r="D374" s="53"/>
      <c r="E374" s="183">
        <f>K367</f>
        <v>0</v>
      </c>
      <c r="F374" s="91"/>
      <c r="G374" s="91"/>
      <c r="H374" s="91"/>
      <c r="I374" s="174">
        <f>(5+10)/2</f>
        <v>7.5</v>
      </c>
      <c r="J374" s="111"/>
      <c r="K374" s="114">
        <f>I374*E374</f>
        <v>0</v>
      </c>
      <c r="L374" s="91"/>
      <c r="M374" s="170"/>
      <c r="N374" s="171"/>
    </row>
    <row r="375" spans="2:14" hidden="1">
      <c r="B375" s="326"/>
      <c r="C375" s="53"/>
      <c r="D375" s="53"/>
      <c r="E375" s="496"/>
      <c r="F375" s="602"/>
      <c r="G375" s="602"/>
      <c r="H375" s="602"/>
      <c r="I375" s="602"/>
      <c r="J375" s="169"/>
      <c r="K375" s="400"/>
      <c r="L375" s="497"/>
      <c r="M375" s="170"/>
      <c r="N375" s="171"/>
    </row>
    <row r="376" spans="2:14" ht="13.5" thickBot="1">
      <c r="B376" s="327"/>
      <c r="C376" s="150"/>
      <c r="D376" s="150"/>
      <c r="E376" s="496"/>
      <c r="F376" s="602"/>
      <c r="G376" s="602"/>
      <c r="H376" s="602"/>
      <c r="I376" s="602"/>
      <c r="J376" s="169"/>
      <c r="K376" s="400"/>
      <c r="L376" s="497"/>
      <c r="M376" s="170"/>
      <c r="N376" s="171"/>
    </row>
    <row r="377" spans="2:14" ht="13.5" thickBot="1">
      <c r="B377" s="327"/>
      <c r="C377" s="150"/>
      <c r="D377" s="150"/>
      <c r="E377" s="659" t="s">
        <v>261</v>
      </c>
      <c r="F377" s="660"/>
      <c r="G377" s="660"/>
      <c r="H377" s="660"/>
      <c r="I377" s="660"/>
      <c r="J377" s="661"/>
      <c r="K377" s="399"/>
      <c r="L377" s="614"/>
      <c r="M377" s="155"/>
      <c r="N377" s="177"/>
    </row>
    <row r="378" spans="2:14" hidden="1">
      <c r="B378" s="327"/>
      <c r="C378" s="150"/>
      <c r="D378" s="150"/>
      <c r="E378" s="183" t="s">
        <v>262</v>
      </c>
      <c r="F378" s="107">
        <v>0</v>
      </c>
      <c r="G378" s="602"/>
      <c r="H378" s="602"/>
      <c r="I378" s="602"/>
      <c r="J378" s="140"/>
      <c r="K378" s="400"/>
      <c r="L378" s="497"/>
      <c r="M378" s="203"/>
      <c r="N378" s="111"/>
    </row>
    <row r="379" spans="2:14" hidden="1">
      <c r="B379" s="327"/>
      <c r="C379" s="150"/>
      <c r="D379" s="150"/>
      <c r="E379" s="183" t="s">
        <v>263</v>
      </c>
      <c r="F379" s="602">
        <v>0.02</v>
      </c>
      <c r="G379" s="602">
        <f>F379*F378</f>
        <v>0</v>
      </c>
      <c r="H379" s="91" t="s">
        <v>264</v>
      </c>
      <c r="I379" s="602"/>
      <c r="J379" s="140"/>
      <c r="K379" s="400"/>
      <c r="L379" s="497"/>
      <c r="M379" s="203"/>
      <c r="N379" s="111"/>
    </row>
    <row r="380" spans="2:14" hidden="1">
      <c r="B380" s="327"/>
      <c r="C380" s="150"/>
      <c r="D380" s="150"/>
      <c r="E380" s="183"/>
      <c r="F380" s="602"/>
      <c r="G380" s="602"/>
      <c r="H380" s="602"/>
      <c r="I380" s="602"/>
      <c r="J380" s="169"/>
      <c r="K380" s="404"/>
      <c r="L380" s="497"/>
      <c r="M380" s="204"/>
      <c r="N380" s="111"/>
    </row>
    <row r="381" spans="2:14" ht="15" hidden="1">
      <c r="B381" s="327"/>
      <c r="C381" s="150"/>
      <c r="D381" s="150"/>
      <c r="E381" s="496"/>
      <c r="F381" s="602"/>
      <c r="G381" s="602"/>
      <c r="H381" s="602"/>
      <c r="I381" s="602"/>
      <c r="J381" s="169"/>
      <c r="K381" s="401"/>
      <c r="L381" s="497"/>
      <c r="M381" s="204"/>
      <c r="N381" s="111"/>
    </row>
    <row r="382" spans="2:14" ht="15" hidden="1">
      <c r="B382" s="327"/>
      <c r="C382" s="150"/>
      <c r="D382" s="150"/>
      <c r="E382" s="184" t="s">
        <v>265</v>
      </c>
      <c r="F382" s="83"/>
      <c r="G382" s="83"/>
      <c r="H382" s="83"/>
      <c r="I382" s="83"/>
      <c r="J382" s="205"/>
      <c r="K382" s="401">
        <f>SUM(K384:K384)</f>
        <v>0</v>
      </c>
      <c r="L382" s="497" t="s">
        <v>50</v>
      </c>
      <c r="M382" s="204"/>
      <c r="N382" s="111"/>
    </row>
    <row r="383" spans="2:14" hidden="1">
      <c r="B383" s="327"/>
      <c r="C383" s="150"/>
      <c r="D383" s="150"/>
      <c r="E383" s="496"/>
      <c r="F383" s="601" t="s">
        <v>266</v>
      </c>
      <c r="G383" s="601" t="s">
        <v>267</v>
      </c>
      <c r="H383" s="601" t="s">
        <v>268</v>
      </c>
      <c r="I383" s="602"/>
      <c r="J383" s="169"/>
      <c r="K383" s="400"/>
      <c r="L383" s="497"/>
      <c r="M383" s="204"/>
      <c r="N383" s="111"/>
    </row>
    <row r="384" spans="2:14" hidden="1">
      <c r="B384" s="327"/>
      <c r="C384" s="150"/>
      <c r="D384" s="150"/>
      <c r="E384" s="183"/>
      <c r="F384" s="602">
        <f>I395</f>
        <v>0</v>
      </c>
      <c r="G384" s="602">
        <f>G395+F395*2</f>
        <v>0.5</v>
      </c>
      <c r="H384" s="602">
        <f>(H395+F395)</f>
        <v>0.4</v>
      </c>
      <c r="I384" s="602"/>
      <c r="J384" s="169"/>
      <c r="K384" s="114">
        <f>G384*H384*F384</f>
        <v>0</v>
      </c>
      <c r="L384" s="497"/>
      <c r="M384" s="204"/>
      <c r="N384" s="111"/>
    </row>
    <row r="385" spans="2:14" hidden="1">
      <c r="B385" s="327"/>
      <c r="C385" s="150"/>
      <c r="D385" s="150"/>
      <c r="E385" s="496"/>
      <c r="F385" s="602"/>
      <c r="G385" s="602"/>
      <c r="H385" s="602"/>
      <c r="I385" s="602"/>
      <c r="J385" s="169"/>
      <c r="K385" s="404"/>
      <c r="L385" s="497"/>
      <c r="M385" s="204"/>
      <c r="N385" s="111"/>
    </row>
    <row r="386" spans="2:14" ht="15" hidden="1">
      <c r="B386" s="327"/>
      <c r="C386" s="150"/>
      <c r="D386" s="150"/>
      <c r="E386" s="184" t="s">
        <v>233</v>
      </c>
      <c r="F386" s="602"/>
      <c r="G386" s="602"/>
      <c r="H386" s="602"/>
      <c r="I386" s="602"/>
      <c r="J386" s="169"/>
      <c r="K386" s="401">
        <f>SUM(K388:K388)</f>
        <v>0</v>
      </c>
      <c r="L386" s="497" t="s">
        <v>43</v>
      </c>
      <c r="M386" s="204"/>
      <c r="N386" s="111"/>
    </row>
    <row r="387" spans="2:14" hidden="1">
      <c r="B387" s="327"/>
      <c r="C387" s="150"/>
      <c r="D387" s="150"/>
      <c r="E387" s="496"/>
      <c r="F387" s="601" t="s">
        <v>266</v>
      </c>
      <c r="G387" s="602" t="str">
        <f>G383</f>
        <v>larg</v>
      </c>
      <c r="H387" s="602"/>
      <c r="I387" s="602"/>
      <c r="J387" s="169"/>
      <c r="K387" s="400"/>
      <c r="L387" s="497"/>
      <c r="M387" s="204"/>
      <c r="N387" s="111"/>
    </row>
    <row r="388" spans="2:14" hidden="1">
      <c r="B388" s="327"/>
      <c r="C388" s="150"/>
      <c r="D388" s="150"/>
      <c r="E388" s="496"/>
      <c r="F388" s="602">
        <f>I395</f>
        <v>0</v>
      </c>
      <c r="G388" s="602">
        <f>G384</f>
        <v>0.5</v>
      </c>
      <c r="H388" s="602"/>
      <c r="I388" s="602"/>
      <c r="J388" s="169"/>
      <c r="K388" s="114">
        <f>G388*F388</f>
        <v>0</v>
      </c>
      <c r="L388" s="497"/>
      <c r="M388" s="204"/>
      <c r="N388" s="111"/>
    </row>
    <row r="389" spans="2:14" hidden="1">
      <c r="B389" s="327"/>
      <c r="C389" s="150"/>
      <c r="D389" s="150"/>
      <c r="E389" s="496"/>
      <c r="F389" s="602"/>
      <c r="G389" s="602"/>
      <c r="H389" s="602"/>
      <c r="I389" s="602"/>
      <c r="J389" s="169"/>
      <c r="K389" s="404"/>
      <c r="L389" s="497"/>
      <c r="M389" s="204"/>
      <c r="N389" s="111"/>
    </row>
    <row r="390" spans="2:14" ht="15" hidden="1">
      <c r="B390" s="327"/>
      <c r="C390" s="150"/>
      <c r="D390" s="150"/>
      <c r="E390" s="184" t="s">
        <v>269</v>
      </c>
      <c r="F390" s="602"/>
      <c r="G390" s="602"/>
      <c r="H390" s="602"/>
      <c r="I390" s="602"/>
      <c r="J390" s="169"/>
      <c r="K390" s="401">
        <f>K386</f>
        <v>0</v>
      </c>
      <c r="L390" s="497" t="s">
        <v>43</v>
      </c>
      <c r="M390" s="204"/>
      <c r="N390" s="111"/>
    </row>
    <row r="391" spans="2:14" hidden="1">
      <c r="B391" s="327"/>
      <c r="C391" s="150"/>
      <c r="D391" s="150"/>
      <c r="E391" s="496"/>
      <c r="F391" s="602"/>
      <c r="G391" s="602"/>
      <c r="H391" s="602"/>
      <c r="I391" s="602"/>
      <c r="J391" s="169"/>
      <c r="K391" s="404"/>
      <c r="L391" s="497"/>
      <c r="M391" s="204"/>
      <c r="N391" s="111"/>
    </row>
    <row r="392" spans="2:14" hidden="1">
      <c r="B392" s="327"/>
      <c r="C392" s="150"/>
      <c r="D392" s="150"/>
      <c r="E392" s="496"/>
      <c r="F392" s="602"/>
      <c r="G392" s="602"/>
      <c r="H392" s="602"/>
      <c r="I392" s="602"/>
      <c r="J392" s="169"/>
      <c r="K392" s="404"/>
      <c r="L392" s="497"/>
      <c r="M392" s="204"/>
      <c r="N392" s="111"/>
    </row>
    <row r="393" spans="2:14" ht="15" hidden="1">
      <c r="B393" s="327"/>
      <c r="C393" s="150"/>
      <c r="D393" s="150"/>
      <c r="E393" s="184" t="s">
        <v>270</v>
      </c>
      <c r="F393" s="83"/>
      <c r="G393" s="83"/>
      <c r="H393" s="83"/>
      <c r="I393" s="83"/>
      <c r="J393" s="205"/>
      <c r="K393" s="401">
        <f>SUM(K395:K398)</f>
        <v>0</v>
      </c>
      <c r="L393" s="497" t="s">
        <v>50</v>
      </c>
      <c r="M393" s="204"/>
      <c r="N393" s="111"/>
    </row>
    <row r="394" spans="2:14" hidden="1">
      <c r="B394" s="327"/>
      <c r="C394" s="150"/>
      <c r="D394" s="150"/>
      <c r="E394" s="183" t="s">
        <v>271</v>
      </c>
      <c r="F394" s="601" t="s">
        <v>272</v>
      </c>
      <c r="G394" s="601" t="s">
        <v>273</v>
      </c>
      <c r="H394" s="601" t="s">
        <v>274</v>
      </c>
      <c r="I394" s="601" t="s">
        <v>266</v>
      </c>
      <c r="J394" s="169"/>
      <c r="K394" s="400"/>
      <c r="L394" s="497"/>
      <c r="M394" s="204"/>
      <c r="N394" s="111"/>
    </row>
    <row r="395" spans="2:14" hidden="1">
      <c r="B395" s="327"/>
      <c r="C395" s="150"/>
      <c r="D395" s="150"/>
      <c r="E395" s="183" t="s">
        <v>275</v>
      </c>
      <c r="F395" s="602">
        <v>0.1</v>
      </c>
      <c r="G395" s="602">
        <v>0.3</v>
      </c>
      <c r="H395" s="602">
        <v>0.3</v>
      </c>
      <c r="I395" s="602">
        <f>F378</f>
        <v>0</v>
      </c>
      <c r="J395" s="169"/>
      <c r="K395" s="114">
        <f>((H395*2*F395)+(G395+F395*2)*F395)*I395</f>
        <v>0</v>
      </c>
      <c r="L395" s="497"/>
      <c r="M395" s="204"/>
      <c r="N395" s="111"/>
    </row>
    <row r="396" spans="2:14" hidden="1">
      <c r="B396" s="327"/>
      <c r="C396" s="150"/>
      <c r="D396" s="150"/>
      <c r="E396" s="183"/>
      <c r="F396" s="602"/>
      <c r="G396" s="602"/>
      <c r="H396" s="602"/>
      <c r="I396" s="602"/>
      <c r="J396" s="169"/>
      <c r="K396" s="114"/>
      <c r="L396" s="497"/>
      <c r="M396" s="204"/>
      <c r="N396" s="111"/>
    </row>
    <row r="397" spans="2:14" hidden="1">
      <c r="B397" s="327"/>
      <c r="C397" s="150"/>
      <c r="D397" s="150"/>
      <c r="E397" s="183" t="s">
        <v>276</v>
      </c>
      <c r="F397" s="601" t="s">
        <v>277</v>
      </c>
      <c r="G397" s="602"/>
      <c r="H397" s="602"/>
      <c r="I397" s="602"/>
      <c r="J397" s="169"/>
      <c r="K397" s="404"/>
      <c r="L397" s="497"/>
      <c r="M397" s="204"/>
      <c r="N397" s="111"/>
    </row>
    <row r="398" spans="2:14" hidden="1">
      <c r="B398" s="327"/>
      <c r="C398" s="150"/>
      <c r="D398" s="150"/>
      <c r="E398" s="183"/>
      <c r="F398" s="602">
        <f>G379/2</f>
        <v>0</v>
      </c>
      <c r="G398" s="602">
        <f>G395</f>
        <v>0.3</v>
      </c>
      <c r="H398" s="602"/>
      <c r="I398" s="602">
        <f>I395</f>
        <v>0</v>
      </c>
      <c r="J398" s="169"/>
      <c r="K398" s="114">
        <f>I398*G398*F398</f>
        <v>0</v>
      </c>
      <c r="L398" s="497"/>
      <c r="M398" s="204"/>
      <c r="N398" s="111"/>
    </row>
    <row r="399" spans="2:14" hidden="1">
      <c r="B399" s="327"/>
      <c r="C399" s="150"/>
      <c r="D399" s="150"/>
      <c r="E399" s="496"/>
      <c r="F399" s="602"/>
      <c r="G399" s="602"/>
      <c r="H399" s="602"/>
      <c r="I399" s="602"/>
      <c r="J399" s="169"/>
      <c r="K399" s="404"/>
      <c r="L399" s="497"/>
      <c r="M399" s="204"/>
      <c r="N399" s="111"/>
    </row>
    <row r="400" spans="2:14" ht="15" hidden="1">
      <c r="B400" s="327"/>
      <c r="C400" s="150"/>
      <c r="D400" s="150"/>
      <c r="E400" s="184" t="s">
        <v>278</v>
      </c>
      <c r="F400" s="602"/>
      <c r="G400" s="602"/>
      <c r="H400" s="602"/>
      <c r="I400" s="602"/>
      <c r="J400" s="169"/>
      <c r="K400" s="401">
        <f>K393</f>
        <v>0</v>
      </c>
      <c r="L400" s="497" t="s">
        <v>50</v>
      </c>
      <c r="M400" s="204"/>
      <c r="N400" s="111"/>
    </row>
    <row r="401" spans="2:14" hidden="1">
      <c r="B401" s="327"/>
      <c r="C401" s="150"/>
      <c r="D401" s="150"/>
      <c r="E401" s="496"/>
      <c r="F401" s="602"/>
      <c r="G401" s="602"/>
      <c r="H401" s="602"/>
      <c r="I401" s="602"/>
      <c r="J401" s="169"/>
      <c r="K401" s="400"/>
      <c r="L401" s="497"/>
      <c r="M401" s="204"/>
      <c r="N401" s="111"/>
    </row>
    <row r="402" spans="2:14" hidden="1">
      <c r="B402" s="327"/>
      <c r="C402" s="150"/>
      <c r="D402" s="150"/>
      <c r="E402" s="496"/>
      <c r="F402" s="602"/>
      <c r="G402" s="602"/>
      <c r="H402" s="602"/>
      <c r="I402" s="602"/>
      <c r="J402" s="169"/>
      <c r="K402" s="404"/>
      <c r="L402" s="497"/>
      <c r="M402" s="204"/>
      <c r="N402" s="111"/>
    </row>
    <row r="403" spans="2:14" hidden="1">
      <c r="B403" s="327"/>
      <c r="C403" s="150"/>
      <c r="D403" s="150"/>
      <c r="E403" s="496"/>
      <c r="F403" s="87"/>
      <c r="G403" s="87"/>
      <c r="H403" s="87"/>
      <c r="I403" s="87"/>
      <c r="J403" s="206"/>
      <c r="K403" s="406"/>
      <c r="L403" s="163"/>
      <c r="M403" s="204"/>
      <c r="N403" s="111"/>
    </row>
    <row r="404" spans="2:14" ht="27" hidden="1" customHeight="1">
      <c r="B404" s="327"/>
      <c r="C404" s="150"/>
      <c r="D404" s="150"/>
      <c r="E404" s="644" t="s">
        <v>279</v>
      </c>
      <c r="F404" s="645"/>
      <c r="G404" s="645"/>
      <c r="H404" s="645"/>
      <c r="I404" s="645"/>
      <c r="J404" s="646"/>
      <c r="K404" s="401">
        <f>K406</f>
        <v>0</v>
      </c>
      <c r="L404" s="497" t="s">
        <v>280</v>
      </c>
      <c r="M404" s="204"/>
      <c r="N404" s="111"/>
    </row>
    <row r="405" spans="2:14" hidden="1">
      <c r="B405" s="327"/>
      <c r="C405" s="150"/>
      <c r="D405" s="150"/>
      <c r="E405" s="496"/>
      <c r="F405" s="602"/>
      <c r="G405" s="602"/>
      <c r="H405" s="601" t="s">
        <v>281</v>
      </c>
      <c r="I405" s="601" t="s">
        <v>282</v>
      </c>
      <c r="J405" s="169"/>
      <c r="K405" s="404"/>
      <c r="L405" s="497"/>
      <c r="M405" s="204"/>
      <c r="N405" s="111"/>
    </row>
    <row r="406" spans="2:14" hidden="1">
      <c r="B406" s="327"/>
      <c r="C406" s="150"/>
      <c r="D406" s="150"/>
      <c r="E406" s="496"/>
      <c r="F406" s="602"/>
      <c r="G406" s="602"/>
      <c r="H406" s="602">
        <v>60</v>
      </c>
      <c r="I406" s="602">
        <f>K400</f>
        <v>0</v>
      </c>
      <c r="J406" s="169"/>
      <c r="K406" s="114">
        <f>I406*H406</f>
        <v>0</v>
      </c>
      <c r="L406" s="497"/>
      <c r="M406" s="204"/>
      <c r="N406" s="111"/>
    </row>
    <row r="407" spans="2:14" hidden="1">
      <c r="B407" s="327"/>
      <c r="C407" s="150"/>
      <c r="D407" s="150"/>
      <c r="E407" s="496"/>
      <c r="F407" s="602"/>
      <c r="G407" s="602"/>
      <c r="H407" s="602"/>
      <c r="I407" s="602"/>
      <c r="J407" s="169"/>
      <c r="K407" s="114"/>
      <c r="L407" s="497"/>
      <c r="M407" s="204"/>
      <c r="N407" s="111"/>
    </row>
    <row r="408" spans="2:14" ht="15" hidden="1">
      <c r="B408" s="327"/>
      <c r="C408" s="150"/>
      <c r="D408" s="150"/>
      <c r="E408" s="184" t="s">
        <v>283</v>
      </c>
      <c r="F408" s="83"/>
      <c r="G408" s="83"/>
      <c r="H408" s="83"/>
      <c r="I408" s="83"/>
      <c r="J408" s="205"/>
      <c r="K408" s="401">
        <f>SUM(K410:K410)</f>
        <v>0</v>
      </c>
      <c r="L408" s="497" t="s">
        <v>43</v>
      </c>
      <c r="M408" s="204"/>
      <c r="N408" s="111"/>
    </row>
    <row r="409" spans="2:14" hidden="1">
      <c r="B409" s="327"/>
      <c r="C409" s="150"/>
      <c r="D409" s="150"/>
      <c r="E409" s="496"/>
      <c r="F409" s="602"/>
      <c r="G409" s="602"/>
      <c r="H409" s="601" t="str">
        <f>H394</f>
        <v>alt int</v>
      </c>
      <c r="I409" s="601" t="str">
        <f>I394</f>
        <v>comp</v>
      </c>
      <c r="J409" s="169"/>
      <c r="K409" s="400"/>
      <c r="L409" s="497"/>
      <c r="M409" s="204"/>
      <c r="N409" s="111"/>
    </row>
    <row r="410" spans="2:14" hidden="1">
      <c r="B410" s="327"/>
      <c r="C410" s="150"/>
      <c r="D410" s="150"/>
      <c r="E410" s="183" t="str">
        <f>E395</f>
        <v>Canaleta 01</v>
      </c>
      <c r="F410" s="601"/>
      <c r="G410" s="601"/>
      <c r="H410" s="601">
        <f>H395</f>
        <v>0.3</v>
      </c>
      <c r="I410" s="601">
        <f>I395</f>
        <v>0</v>
      </c>
      <c r="J410" s="169"/>
      <c r="K410" s="114">
        <f>H410*2*I410</f>
        <v>0</v>
      </c>
      <c r="L410" s="497"/>
      <c r="M410" s="204"/>
      <c r="N410" s="111"/>
    </row>
    <row r="411" spans="2:14" hidden="1">
      <c r="B411" s="327"/>
      <c r="C411" s="150"/>
      <c r="D411" s="150"/>
      <c r="E411" s="183"/>
      <c r="F411" s="601"/>
      <c r="G411" s="601"/>
      <c r="H411" s="601"/>
      <c r="I411" s="601"/>
      <c r="J411" s="169"/>
      <c r="K411" s="114"/>
      <c r="L411" s="497"/>
      <c r="M411" s="204"/>
      <c r="N411" s="111"/>
    </row>
    <row r="412" spans="2:14" hidden="1">
      <c r="B412" s="327"/>
      <c r="C412" s="150"/>
      <c r="D412" s="150"/>
      <c r="E412" s="496"/>
      <c r="F412" s="601"/>
      <c r="G412" s="601"/>
      <c r="H412" s="602"/>
      <c r="I412" s="602"/>
      <c r="J412" s="169"/>
      <c r="K412" s="404"/>
      <c r="L412" s="497"/>
      <c r="M412" s="204"/>
      <c r="N412" s="111"/>
    </row>
    <row r="413" spans="2:14" ht="15" hidden="1">
      <c r="B413" s="327"/>
      <c r="C413" s="150"/>
      <c r="D413" s="150"/>
      <c r="E413" s="184" t="s">
        <v>284</v>
      </c>
      <c r="F413" s="602"/>
      <c r="G413" s="602"/>
      <c r="H413" s="207"/>
      <c r="I413" s="207"/>
      <c r="J413" s="208"/>
      <c r="K413" s="401">
        <f>F378</f>
        <v>0</v>
      </c>
      <c r="L413" s="497" t="s">
        <v>173</v>
      </c>
      <c r="M413" s="80">
        <f>K413*(G395+2*F395)</f>
        <v>0</v>
      </c>
      <c r="N413" s="108" t="s">
        <v>43</v>
      </c>
    </row>
    <row r="414" spans="2:14" hidden="1">
      <c r="B414" s="327"/>
      <c r="C414" s="150"/>
      <c r="D414" s="150"/>
      <c r="E414" s="184"/>
      <c r="F414" s="602"/>
      <c r="G414" s="602"/>
      <c r="H414" s="207"/>
      <c r="I414" s="207"/>
      <c r="J414" s="208"/>
      <c r="K414" s="407"/>
      <c r="L414" s="109"/>
      <c r="M414" s="188"/>
      <c r="N414" s="187"/>
    </row>
    <row r="415" spans="2:14" hidden="1">
      <c r="B415" s="327"/>
      <c r="C415" s="150"/>
      <c r="D415" s="150"/>
      <c r="E415" s="183"/>
      <c r="F415" s="602"/>
      <c r="G415" s="602"/>
      <c r="H415" s="207"/>
      <c r="I415" s="207"/>
      <c r="J415" s="208"/>
      <c r="K415" s="407"/>
      <c r="L415" s="109"/>
      <c r="M415" s="188"/>
      <c r="N415" s="187"/>
    </row>
    <row r="416" spans="2:14" ht="15" hidden="1">
      <c r="B416" s="327"/>
      <c r="C416" s="150"/>
      <c r="D416" s="150"/>
      <c r="E416" s="184" t="s">
        <v>285</v>
      </c>
      <c r="F416" s="602"/>
      <c r="G416" s="602"/>
      <c r="H416" s="207"/>
      <c r="I416" s="207"/>
      <c r="J416" s="208"/>
      <c r="K416" s="401">
        <f>SUM(K418:K418)</f>
        <v>0</v>
      </c>
      <c r="L416" s="497" t="s">
        <v>50</v>
      </c>
      <c r="M416" s="188"/>
      <c r="N416" s="187"/>
    </row>
    <row r="417" spans="2:14" ht="51" hidden="1">
      <c r="B417" s="328" t="s">
        <v>286</v>
      </c>
      <c r="C417" s="150"/>
      <c r="D417" s="150"/>
      <c r="E417" s="129" t="s">
        <v>257</v>
      </c>
      <c r="F417" s="603" t="s">
        <v>287</v>
      </c>
      <c r="G417" s="603" t="s">
        <v>288</v>
      </c>
      <c r="H417" s="207"/>
      <c r="I417" s="207"/>
      <c r="J417" s="208"/>
      <c r="K417" s="407"/>
      <c r="L417" s="109"/>
      <c r="M417" s="188"/>
      <c r="N417" s="187"/>
    </row>
    <row r="418" spans="2:14" hidden="1">
      <c r="B418" s="327"/>
      <c r="C418" s="150"/>
      <c r="D418" s="150"/>
      <c r="E418" s="184">
        <f>K382</f>
        <v>0</v>
      </c>
      <c r="F418" s="602">
        <f>G395*H395*I395</f>
        <v>0</v>
      </c>
      <c r="G418" s="602">
        <f>K395</f>
        <v>0</v>
      </c>
      <c r="H418" s="207"/>
      <c r="I418" s="207"/>
      <c r="J418" s="208"/>
      <c r="K418" s="114">
        <f>E418-F418-G418</f>
        <v>0</v>
      </c>
      <c r="L418" s="109"/>
      <c r="M418" s="188"/>
      <c r="N418" s="187"/>
    </row>
    <row r="419" spans="2:14" hidden="1">
      <c r="B419" s="327"/>
      <c r="C419" s="150"/>
      <c r="D419" s="150"/>
      <c r="E419" s="209"/>
      <c r="F419" s="602"/>
      <c r="G419" s="602"/>
      <c r="H419" s="207"/>
      <c r="I419" s="207"/>
      <c r="J419" s="208"/>
      <c r="K419" s="407"/>
      <c r="L419" s="109"/>
      <c r="M419" s="188"/>
      <c r="N419" s="187"/>
    </row>
    <row r="420" spans="2:14" ht="15" hidden="1">
      <c r="B420" s="327"/>
      <c r="C420" s="150"/>
      <c r="D420" s="150"/>
      <c r="E420" s="184" t="s">
        <v>289</v>
      </c>
      <c r="F420" s="602"/>
      <c r="G420" s="602"/>
      <c r="H420" s="602"/>
      <c r="I420" s="602"/>
      <c r="J420" s="169"/>
      <c r="K420" s="401">
        <f>SUM(K422)</f>
        <v>0</v>
      </c>
      <c r="L420" s="497" t="s">
        <v>50</v>
      </c>
      <c r="M420" s="188"/>
      <c r="N420" s="187"/>
    </row>
    <row r="421" spans="2:14" ht="38.25" hidden="1">
      <c r="B421" s="327"/>
      <c r="C421" s="150"/>
      <c r="D421" s="150"/>
      <c r="E421" s="129" t="s">
        <v>287</v>
      </c>
      <c r="F421" s="603" t="s">
        <v>290</v>
      </c>
      <c r="G421" s="602"/>
      <c r="H421" s="602"/>
      <c r="I421" s="601" t="s">
        <v>291</v>
      </c>
      <c r="J421" s="169"/>
      <c r="K421" s="401"/>
      <c r="L421" s="497"/>
      <c r="M421" s="188"/>
      <c r="N421" s="187"/>
    </row>
    <row r="422" spans="2:14" hidden="1">
      <c r="B422" s="327"/>
      <c r="C422" s="150"/>
      <c r="D422" s="150"/>
      <c r="E422" s="130">
        <f>G395*H395*I395</f>
        <v>0</v>
      </c>
      <c r="F422" s="602">
        <f>K393</f>
        <v>0</v>
      </c>
      <c r="G422" s="602"/>
      <c r="H422" s="602"/>
      <c r="I422" s="602">
        <v>1.3</v>
      </c>
      <c r="J422" s="169"/>
      <c r="K422" s="114">
        <f>(E422+F422)*I422</f>
        <v>0</v>
      </c>
      <c r="L422" s="497"/>
      <c r="M422" s="188"/>
      <c r="N422" s="187"/>
    </row>
    <row r="423" spans="2:14" hidden="1">
      <c r="B423" s="327"/>
      <c r="C423" s="150"/>
      <c r="D423" s="150"/>
      <c r="E423" s="496"/>
      <c r="F423" s="602"/>
      <c r="G423" s="602"/>
      <c r="H423" s="602"/>
      <c r="I423" s="602"/>
      <c r="J423" s="169"/>
      <c r="K423" s="400"/>
      <c r="L423" s="497"/>
      <c r="M423" s="188"/>
      <c r="N423" s="187"/>
    </row>
    <row r="424" spans="2:14" ht="15" hidden="1">
      <c r="B424" s="327"/>
      <c r="C424" s="150"/>
      <c r="D424" s="150"/>
      <c r="E424" s="184" t="s">
        <v>292</v>
      </c>
      <c r="F424" s="87"/>
      <c r="G424" s="87"/>
      <c r="H424" s="87"/>
      <c r="I424" s="602"/>
      <c r="J424" s="169"/>
      <c r="K424" s="401">
        <f>K420</f>
        <v>0</v>
      </c>
      <c r="L424" s="497" t="s">
        <v>50</v>
      </c>
      <c r="M424" s="188"/>
      <c r="N424" s="187"/>
    </row>
    <row r="425" spans="2:14" hidden="1">
      <c r="B425" s="327"/>
      <c r="C425" s="150"/>
      <c r="D425" s="150"/>
      <c r="E425" s="496"/>
      <c r="F425" s="602"/>
      <c r="G425" s="602"/>
      <c r="H425" s="602"/>
      <c r="I425" s="602"/>
      <c r="J425" s="169"/>
      <c r="K425" s="400"/>
      <c r="L425" s="497"/>
      <c r="M425" s="188"/>
      <c r="N425" s="187"/>
    </row>
    <row r="426" spans="2:14" hidden="1">
      <c r="B426" s="326"/>
      <c r="C426" s="53"/>
      <c r="D426" s="53"/>
      <c r="E426" s="496"/>
      <c r="F426" s="602"/>
      <c r="G426" s="602"/>
      <c r="H426" s="602"/>
      <c r="I426" s="602"/>
      <c r="J426" s="169"/>
      <c r="K426" s="400"/>
      <c r="L426" s="497"/>
      <c r="M426" s="170"/>
      <c r="N426" s="171"/>
    </row>
    <row r="427" spans="2:14" ht="13.5" thickBot="1">
      <c r="B427" s="326"/>
      <c r="C427" s="53"/>
      <c r="D427" s="53"/>
      <c r="E427" s="496"/>
      <c r="F427" s="602"/>
      <c r="G427" s="602"/>
      <c r="H427" s="602"/>
      <c r="I427" s="602"/>
      <c r="J427" s="169"/>
      <c r="K427" s="400"/>
      <c r="L427" s="497"/>
      <c r="M427" s="170"/>
      <c r="N427" s="171"/>
    </row>
    <row r="428" spans="2:14" ht="13.5" thickBot="1">
      <c r="B428" s="327"/>
      <c r="C428" s="150"/>
      <c r="D428" s="150"/>
      <c r="E428" s="659" t="s">
        <v>293</v>
      </c>
      <c r="F428" s="660"/>
      <c r="G428" s="660"/>
      <c r="H428" s="660"/>
      <c r="I428" s="660"/>
      <c r="J428" s="661"/>
      <c r="K428" s="399"/>
      <c r="L428" s="614"/>
      <c r="M428" s="155"/>
      <c r="N428" s="177"/>
    </row>
    <row r="429" spans="2:14" hidden="1">
      <c r="B429" s="326"/>
      <c r="C429" s="53"/>
      <c r="D429" s="53"/>
      <c r="E429" s="210" t="s">
        <v>265</v>
      </c>
      <c r="F429" s="84"/>
      <c r="G429" s="84"/>
      <c r="H429" s="84"/>
      <c r="I429" s="84"/>
      <c r="J429" s="211"/>
      <c r="K429" s="408"/>
      <c r="L429" s="497"/>
      <c r="M429" s="170"/>
      <c r="N429" s="171"/>
    </row>
    <row r="430" spans="2:14" hidden="1">
      <c r="B430" s="326"/>
      <c r="C430" s="53"/>
      <c r="D430" s="53"/>
      <c r="E430" s="496" t="s">
        <v>294</v>
      </c>
      <c r="F430" s="602" t="s">
        <v>295</v>
      </c>
      <c r="G430" s="602" t="s">
        <v>296</v>
      </c>
      <c r="H430" s="602">
        <v>1</v>
      </c>
      <c r="I430" s="602"/>
      <c r="J430" s="169"/>
      <c r="K430" s="404" t="e">
        <f>H430*G430*F430*E430</f>
        <v>#VALUE!</v>
      </c>
      <c r="L430" s="497" t="s">
        <v>50</v>
      </c>
      <c r="M430" s="170"/>
      <c r="N430" s="171"/>
    </row>
    <row r="431" spans="2:14" hidden="1">
      <c r="B431" s="326"/>
      <c r="C431" s="53"/>
      <c r="D431" s="53"/>
      <c r="E431" s="496"/>
      <c r="F431" s="602"/>
      <c r="G431" s="602"/>
      <c r="H431" s="602"/>
      <c r="I431" s="602"/>
      <c r="J431" s="169"/>
      <c r="K431" s="400"/>
      <c r="L431" s="497"/>
      <c r="M431" s="170"/>
      <c r="N431" s="171"/>
    </row>
    <row r="432" spans="2:14" hidden="1">
      <c r="B432" s="326"/>
      <c r="C432" s="53"/>
      <c r="D432" s="53"/>
      <c r="E432" s="212" t="s">
        <v>233</v>
      </c>
      <c r="F432" s="602"/>
      <c r="G432" s="602"/>
      <c r="H432" s="602"/>
      <c r="I432" s="602"/>
      <c r="J432" s="169"/>
      <c r="K432" s="400"/>
      <c r="L432" s="497"/>
      <c r="M432" s="170"/>
      <c r="N432" s="171"/>
    </row>
    <row r="433" spans="2:15" hidden="1">
      <c r="B433" s="326"/>
      <c r="C433" s="53"/>
      <c r="D433" s="53"/>
      <c r="E433" s="496" t="s">
        <v>294</v>
      </c>
      <c r="F433" s="602" t="s">
        <v>295</v>
      </c>
      <c r="G433" s="602"/>
      <c r="H433" s="602">
        <v>1</v>
      </c>
      <c r="I433" s="602"/>
      <c r="J433" s="169"/>
      <c r="K433" s="404" t="e">
        <f>H433*F433*E433</f>
        <v>#VALUE!</v>
      </c>
      <c r="L433" s="497" t="s">
        <v>43</v>
      </c>
      <c r="M433" s="170"/>
      <c r="N433" s="171"/>
    </row>
    <row r="434" spans="2:15" hidden="1">
      <c r="B434" s="326"/>
      <c r="C434" s="53"/>
      <c r="D434" s="53"/>
      <c r="E434" s="496"/>
      <c r="F434" s="602"/>
      <c r="G434" s="602"/>
      <c r="H434" s="602"/>
      <c r="I434" s="602"/>
      <c r="J434" s="169"/>
      <c r="K434" s="400"/>
      <c r="L434" s="497"/>
      <c r="M434" s="170"/>
      <c r="N434" s="171"/>
    </row>
    <row r="435" spans="2:15" hidden="1">
      <c r="B435" s="326"/>
      <c r="C435" s="53"/>
      <c r="D435" s="53"/>
      <c r="E435" s="212" t="s">
        <v>297</v>
      </c>
      <c r="F435" s="602"/>
      <c r="G435" s="602"/>
      <c r="H435" s="602"/>
      <c r="I435" s="602"/>
      <c r="J435" s="169"/>
      <c r="K435" s="400"/>
      <c r="L435" s="497"/>
      <c r="M435" s="170"/>
      <c r="N435" s="171"/>
    </row>
    <row r="436" spans="2:15" hidden="1">
      <c r="B436" s="326"/>
      <c r="C436" s="53"/>
      <c r="D436" s="53"/>
      <c r="E436" s="496" t="s">
        <v>294</v>
      </c>
      <c r="F436" s="602" t="s">
        <v>295</v>
      </c>
      <c r="G436" s="602" t="s">
        <v>296</v>
      </c>
      <c r="H436" s="602">
        <v>1</v>
      </c>
      <c r="I436" s="602"/>
      <c r="J436" s="169"/>
      <c r="K436" s="404" t="e">
        <f>H436*G436*F436*E436</f>
        <v>#VALUE!</v>
      </c>
      <c r="L436" s="497" t="s">
        <v>50</v>
      </c>
      <c r="M436" s="170"/>
      <c r="N436" s="171"/>
    </row>
    <row r="437" spans="2:15" hidden="1">
      <c r="B437" s="326"/>
      <c r="C437" s="53"/>
      <c r="D437" s="53"/>
      <c r="E437" s="496"/>
      <c r="F437" s="602"/>
      <c r="G437" s="602"/>
      <c r="H437" s="602"/>
      <c r="I437" s="602"/>
      <c r="J437" s="169"/>
      <c r="K437" s="400"/>
      <c r="L437" s="497"/>
      <c r="M437" s="170"/>
      <c r="N437" s="171"/>
    </row>
    <row r="438" spans="2:15" hidden="1">
      <c r="B438" s="326"/>
      <c r="C438" s="53"/>
      <c r="D438" s="53"/>
      <c r="E438" s="212" t="s">
        <v>298</v>
      </c>
      <c r="F438" s="83"/>
      <c r="G438" s="83"/>
      <c r="H438" s="83"/>
      <c r="I438" s="83"/>
      <c r="J438" s="205"/>
      <c r="K438" s="409"/>
      <c r="L438" s="165"/>
      <c r="M438" s="213"/>
      <c r="N438" s="214"/>
      <c r="O438" s="89"/>
    </row>
    <row r="439" spans="2:15" hidden="1">
      <c r="B439" s="326"/>
      <c r="C439" s="53"/>
      <c r="D439" s="53"/>
      <c r="E439" s="496"/>
      <c r="F439" s="602" t="s">
        <v>294</v>
      </c>
      <c r="G439" s="602"/>
      <c r="H439" s="602">
        <v>1</v>
      </c>
      <c r="I439" s="602"/>
      <c r="J439" s="169"/>
      <c r="K439" s="404" t="e">
        <f>H439*F439</f>
        <v>#VALUE!</v>
      </c>
      <c r="L439" s="497" t="s">
        <v>173</v>
      </c>
      <c r="M439" s="170"/>
      <c r="N439" s="171"/>
    </row>
    <row r="440" spans="2:15" hidden="1">
      <c r="B440" s="326"/>
      <c r="C440" s="53"/>
      <c r="D440" s="53"/>
      <c r="E440" s="496"/>
      <c r="F440" s="602"/>
      <c r="G440" s="602"/>
      <c r="H440" s="602"/>
      <c r="I440" s="602"/>
      <c r="J440" s="169"/>
      <c r="K440" s="400"/>
      <c r="L440" s="497"/>
      <c r="M440" s="170"/>
      <c r="N440" s="171"/>
    </row>
    <row r="441" spans="2:15" hidden="1">
      <c r="B441" s="326"/>
      <c r="C441" s="53"/>
      <c r="D441" s="53"/>
      <c r="E441" s="212" t="s">
        <v>299</v>
      </c>
      <c r="F441" s="83"/>
      <c r="G441" s="83"/>
      <c r="H441" s="83"/>
      <c r="I441" s="83"/>
      <c r="J441" s="205"/>
      <c r="K441" s="409"/>
      <c r="L441" s="165"/>
      <c r="M441" s="213"/>
      <c r="N441" s="214"/>
      <c r="O441" s="89"/>
    </row>
    <row r="442" spans="2:15" hidden="1">
      <c r="B442" s="326"/>
      <c r="C442" s="53"/>
      <c r="D442" s="53"/>
      <c r="E442" s="496"/>
      <c r="F442" s="602" t="s">
        <v>294</v>
      </c>
      <c r="G442" s="602"/>
      <c r="H442" s="602">
        <v>1</v>
      </c>
      <c r="I442" s="602"/>
      <c r="J442" s="169"/>
      <c r="K442" s="404" t="e">
        <f>H442*F442</f>
        <v>#VALUE!</v>
      </c>
      <c r="L442" s="497" t="s">
        <v>173</v>
      </c>
      <c r="M442" s="170"/>
      <c r="N442" s="171"/>
    </row>
    <row r="443" spans="2:15" hidden="1">
      <c r="B443" s="326"/>
      <c r="C443" s="53"/>
      <c r="D443" s="53"/>
      <c r="E443" s="496"/>
      <c r="F443" s="602"/>
      <c r="G443" s="602"/>
      <c r="H443" s="602"/>
      <c r="I443" s="602"/>
      <c r="J443" s="169"/>
      <c r="K443" s="400"/>
      <c r="L443" s="497"/>
      <c r="M443" s="170"/>
      <c r="N443" s="171"/>
    </row>
    <row r="444" spans="2:15" hidden="1">
      <c r="B444" s="326"/>
      <c r="C444" s="53"/>
      <c r="D444" s="53"/>
      <c r="E444" s="212" t="s">
        <v>300</v>
      </c>
      <c r="F444" s="83"/>
      <c r="G444" s="83"/>
      <c r="H444" s="83"/>
      <c r="I444" s="83"/>
      <c r="J444" s="205"/>
      <c r="K444" s="409"/>
      <c r="L444" s="165"/>
      <c r="M444" s="215"/>
      <c r="N444" s="216"/>
      <c r="O444" s="217"/>
    </row>
    <row r="445" spans="2:15" hidden="1">
      <c r="B445" s="326"/>
      <c r="C445" s="53"/>
      <c r="D445" s="53"/>
      <c r="E445" s="496"/>
      <c r="F445" s="602" t="s">
        <v>294</v>
      </c>
      <c r="G445" s="602"/>
      <c r="H445" s="602">
        <v>1</v>
      </c>
      <c r="I445" s="602"/>
      <c r="J445" s="169"/>
      <c r="K445" s="404" t="e">
        <f>H445*F445</f>
        <v>#VALUE!</v>
      </c>
      <c r="L445" s="497" t="s">
        <v>173</v>
      </c>
      <c r="M445" s="170"/>
      <c r="N445" s="171"/>
    </row>
    <row r="446" spans="2:15" hidden="1">
      <c r="B446" s="326"/>
      <c r="C446" s="53"/>
      <c r="D446" s="53"/>
      <c r="E446" s="496"/>
      <c r="F446" s="602"/>
      <c r="G446" s="602"/>
      <c r="H446" s="602"/>
      <c r="I446" s="602"/>
      <c r="J446" s="169"/>
      <c r="K446" s="400"/>
      <c r="L446" s="497"/>
      <c r="M446" s="170"/>
      <c r="N446" s="171"/>
    </row>
    <row r="447" spans="2:15" hidden="1">
      <c r="B447" s="326"/>
      <c r="C447" s="53"/>
      <c r="D447" s="53"/>
      <c r="E447" s="183" t="s">
        <v>285</v>
      </c>
      <c r="F447" s="602"/>
      <c r="G447" s="602"/>
      <c r="H447" s="602"/>
      <c r="I447" s="602"/>
      <c r="J447" s="169"/>
      <c r="K447" s="400"/>
      <c r="L447" s="497"/>
      <c r="M447" s="170"/>
      <c r="N447" s="171"/>
    </row>
    <row r="448" spans="2:15" hidden="1">
      <c r="B448" s="326"/>
      <c r="C448" s="53"/>
      <c r="D448" s="53"/>
      <c r="E448" s="496" t="s">
        <v>294</v>
      </c>
      <c r="F448" s="602" t="s">
        <v>295</v>
      </c>
      <c r="G448" s="602" t="s">
        <v>296</v>
      </c>
      <c r="H448" s="602">
        <v>1</v>
      </c>
      <c r="I448" s="602"/>
      <c r="J448" s="169"/>
      <c r="K448" s="404" t="e">
        <f>H448*G448*F448*E448</f>
        <v>#VALUE!</v>
      </c>
      <c r="L448" s="497" t="s">
        <v>43</v>
      </c>
      <c r="M448" s="170"/>
      <c r="N448" s="171"/>
    </row>
    <row r="449" spans="2:16" hidden="1">
      <c r="B449" s="326"/>
      <c r="C449" s="53"/>
      <c r="D449" s="53"/>
      <c r="E449" s="496"/>
      <c r="F449" s="602"/>
      <c r="G449" s="602"/>
      <c r="H449" s="602"/>
      <c r="I449" s="602"/>
      <c r="J449" s="169"/>
      <c r="K449" s="400"/>
      <c r="L449" s="497"/>
      <c r="M449" s="170"/>
      <c r="N449" s="171"/>
    </row>
    <row r="450" spans="2:16" ht="35.25" hidden="1" customHeight="1">
      <c r="B450" s="326"/>
      <c r="C450" s="153"/>
      <c r="D450" s="153"/>
      <c r="E450" s="692" t="s">
        <v>301</v>
      </c>
      <c r="F450" s="693"/>
      <c r="G450" s="693"/>
      <c r="H450" s="693"/>
      <c r="I450" s="693"/>
      <c r="J450" s="694"/>
      <c r="K450" s="410"/>
      <c r="L450" s="609"/>
      <c r="M450" s="218"/>
      <c r="N450" s="219"/>
      <c r="O450" s="90"/>
      <c r="P450" s="90"/>
    </row>
    <row r="451" spans="2:16" hidden="1">
      <c r="B451" s="326"/>
      <c r="C451" s="53"/>
      <c r="D451" s="53"/>
      <c r="E451" s="496"/>
      <c r="F451" s="602"/>
      <c r="G451" s="602"/>
      <c r="H451" s="602">
        <v>1</v>
      </c>
      <c r="I451" s="602"/>
      <c r="J451" s="169"/>
      <c r="K451" s="404">
        <f>H451</f>
        <v>1</v>
      </c>
      <c r="L451" s="497" t="s">
        <v>302</v>
      </c>
      <c r="M451" s="170"/>
      <c r="N451" s="171"/>
    </row>
    <row r="452" spans="2:16" ht="13.5" thickBot="1">
      <c r="B452" s="326"/>
      <c r="C452" s="53"/>
      <c r="D452" s="53"/>
      <c r="E452" s="496"/>
      <c r="F452" s="602"/>
      <c r="G452" s="602"/>
      <c r="H452" s="602"/>
      <c r="I452" s="602"/>
      <c r="J452" s="169"/>
      <c r="K452" s="400"/>
      <c r="L452" s="497"/>
      <c r="M452" s="170"/>
      <c r="N452" s="171"/>
    </row>
    <row r="453" spans="2:16" ht="13.5" thickBot="1">
      <c r="B453" s="327"/>
      <c r="C453" s="150"/>
      <c r="D453" s="150"/>
      <c r="E453" s="659" t="s">
        <v>303</v>
      </c>
      <c r="F453" s="660"/>
      <c r="G453" s="660"/>
      <c r="H453" s="660"/>
      <c r="I453" s="660"/>
      <c r="J453" s="661"/>
      <c r="K453" s="399"/>
      <c r="L453" s="614"/>
      <c r="M453" s="155"/>
      <c r="N453" s="177"/>
    </row>
    <row r="454" spans="2:16" hidden="1">
      <c r="B454" s="326"/>
      <c r="C454" s="53"/>
      <c r="D454" s="53"/>
      <c r="E454" s="210" t="s">
        <v>265</v>
      </c>
      <c r="F454" s="84"/>
      <c r="G454" s="84"/>
      <c r="H454" s="84"/>
      <c r="I454" s="84"/>
      <c r="J454" s="211"/>
      <c r="K454" s="408"/>
      <c r="L454" s="497"/>
      <c r="M454" s="170"/>
      <c r="N454" s="171"/>
    </row>
    <row r="455" spans="2:16" hidden="1">
      <c r="B455" s="326"/>
      <c r="C455" s="53"/>
      <c r="D455" s="53"/>
      <c r="E455" s="496" t="s">
        <v>294</v>
      </c>
      <c r="F455" s="602" t="s">
        <v>295</v>
      </c>
      <c r="G455" s="602" t="s">
        <v>296</v>
      </c>
      <c r="H455" s="602">
        <v>1</v>
      </c>
      <c r="I455" s="602"/>
      <c r="J455" s="169"/>
      <c r="K455" s="404" t="e">
        <f>H455*G455*F455*E455</f>
        <v>#VALUE!</v>
      </c>
      <c r="L455" s="497" t="s">
        <v>50</v>
      </c>
      <c r="M455" s="170"/>
      <c r="N455" s="171"/>
    </row>
    <row r="456" spans="2:16" hidden="1">
      <c r="B456" s="326"/>
      <c r="C456" s="53"/>
      <c r="D456" s="53"/>
      <c r="E456" s="496"/>
      <c r="F456" s="602"/>
      <c r="G456" s="602"/>
      <c r="H456" s="602"/>
      <c r="I456" s="602"/>
      <c r="J456" s="169"/>
      <c r="K456" s="400"/>
      <c r="L456" s="497"/>
      <c r="M456" s="170"/>
      <c r="N456" s="171"/>
    </row>
    <row r="457" spans="2:16" hidden="1">
      <c r="B457" s="326"/>
      <c r="C457" s="53"/>
      <c r="D457" s="53"/>
      <c r="E457" s="212" t="s">
        <v>233</v>
      </c>
      <c r="F457" s="602"/>
      <c r="G457" s="602"/>
      <c r="H457" s="602"/>
      <c r="I457" s="602"/>
      <c r="J457" s="169"/>
      <c r="K457" s="400"/>
      <c r="L457" s="497"/>
      <c r="M457" s="170"/>
      <c r="N457" s="171"/>
    </row>
    <row r="458" spans="2:16" hidden="1">
      <c r="B458" s="326"/>
      <c r="C458" s="53"/>
      <c r="D458" s="53"/>
      <c r="E458" s="496" t="s">
        <v>294</v>
      </c>
      <c r="F458" s="602" t="s">
        <v>295</v>
      </c>
      <c r="G458" s="602"/>
      <c r="H458" s="602">
        <v>1</v>
      </c>
      <c r="I458" s="602"/>
      <c r="J458" s="169"/>
      <c r="K458" s="404" t="e">
        <f>H458*F458*E458</f>
        <v>#VALUE!</v>
      </c>
      <c r="L458" s="497" t="s">
        <v>43</v>
      </c>
      <c r="M458" s="170"/>
      <c r="N458" s="171"/>
    </row>
    <row r="459" spans="2:16" hidden="1">
      <c r="B459" s="326"/>
      <c r="C459" s="53"/>
      <c r="D459" s="53"/>
      <c r="E459" s="496"/>
      <c r="F459" s="602"/>
      <c r="G459" s="602"/>
      <c r="H459" s="602"/>
      <c r="I459" s="602"/>
      <c r="J459" s="169"/>
      <c r="K459" s="400"/>
      <c r="L459" s="497"/>
      <c r="M459" s="170"/>
      <c r="N459" s="171"/>
    </row>
    <row r="460" spans="2:16" hidden="1">
      <c r="B460" s="326"/>
      <c r="C460" s="53"/>
      <c r="D460" s="53"/>
      <c r="E460" s="212" t="s">
        <v>297</v>
      </c>
      <c r="F460" s="602"/>
      <c r="G460" s="602"/>
      <c r="H460" s="602"/>
      <c r="I460" s="602"/>
      <c r="J460" s="169"/>
      <c r="K460" s="400"/>
      <c r="L460" s="497"/>
      <c r="M460" s="170"/>
      <c r="N460" s="171"/>
    </row>
    <row r="461" spans="2:16" hidden="1">
      <c r="B461" s="326"/>
      <c r="C461" s="53"/>
      <c r="D461" s="53"/>
      <c r="E461" s="496" t="s">
        <v>294</v>
      </c>
      <c r="F461" s="602" t="s">
        <v>295</v>
      </c>
      <c r="G461" s="602" t="s">
        <v>296</v>
      </c>
      <c r="H461" s="602">
        <v>1</v>
      </c>
      <c r="I461" s="602"/>
      <c r="J461" s="169"/>
      <c r="K461" s="404" t="e">
        <f>H461*G461*F461*E461</f>
        <v>#VALUE!</v>
      </c>
      <c r="L461" s="497" t="s">
        <v>50</v>
      </c>
      <c r="M461" s="170"/>
      <c r="N461" s="171"/>
    </row>
    <row r="462" spans="2:16" hidden="1">
      <c r="B462" s="326"/>
      <c r="C462" s="53"/>
      <c r="D462" s="53"/>
      <c r="E462" s="496"/>
      <c r="F462" s="602"/>
      <c r="G462" s="602"/>
      <c r="H462" s="602"/>
      <c r="I462" s="602"/>
      <c r="J462" s="169"/>
      <c r="K462" s="400"/>
      <c r="L462" s="497"/>
      <c r="M462" s="170"/>
      <c r="N462" s="171"/>
    </row>
    <row r="463" spans="2:16" hidden="1">
      <c r="B463" s="326"/>
      <c r="C463" s="53"/>
      <c r="D463" s="53"/>
      <c r="E463" s="212" t="s">
        <v>299</v>
      </c>
      <c r="F463" s="83"/>
      <c r="G463" s="83"/>
      <c r="H463" s="83"/>
      <c r="I463" s="83"/>
      <c r="J463" s="205"/>
      <c r="K463" s="409"/>
      <c r="L463" s="165"/>
      <c r="M463" s="213"/>
      <c r="N463" s="214"/>
      <c r="O463" s="89"/>
    </row>
    <row r="464" spans="2:16" hidden="1">
      <c r="B464" s="326"/>
      <c r="C464" s="53"/>
      <c r="D464" s="53"/>
      <c r="E464" s="496"/>
      <c r="F464" s="602" t="s">
        <v>294</v>
      </c>
      <c r="G464" s="602"/>
      <c r="H464" s="602">
        <v>1</v>
      </c>
      <c r="I464" s="602"/>
      <c r="J464" s="169"/>
      <c r="K464" s="404" t="e">
        <f>H464*F464</f>
        <v>#VALUE!</v>
      </c>
      <c r="L464" s="497" t="s">
        <v>173</v>
      </c>
      <c r="M464" s="170"/>
      <c r="N464" s="171"/>
    </row>
    <row r="465" spans="2:16" hidden="1">
      <c r="B465" s="326"/>
      <c r="C465" s="53"/>
      <c r="D465" s="53"/>
      <c r="E465" s="496"/>
      <c r="F465" s="602"/>
      <c r="G465" s="602"/>
      <c r="H465" s="602"/>
      <c r="I465" s="602"/>
      <c r="J465" s="169"/>
      <c r="K465" s="400"/>
      <c r="L465" s="497"/>
      <c r="M465" s="170"/>
      <c r="N465" s="171"/>
    </row>
    <row r="466" spans="2:16" hidden="1">
      <c r="B466" s="326"/>
      <c r="C466" s="53"/>
      <c r="D466" s="53"/>
      <c r="E466" s="183" t="s">
        <v>304</v>
      </c>
      <c r="F466" s="601"/>
      <c r="G466" s="601"/>
      <c r="H466" s="601"/>
      <c r="I466" s="601"/>
      <c r="J466" s="140"/>
      <c r="K466" s="400"/>
      <c r="L466" s="91" t="s">
        <v>264</v>
      </c>
      <c r="M466" s="220"/>
      <c r="N466" s="171"/>
    </row>
    <row r="467" spans="2:16" hidden="1">
      <c r="B467" s="326"/>
      <c r="C467" s="53"/>
      <c r="D467" s="53"/>
      <c r="E467" s="496"/>
      <c r="F467" s="602"/>
      <c r="G467" s="602"/>
      <c r="H467" s="602"/>
      <c r="I467" s="602"/>
      <c r="J467" s="169"/>
      <c r="K467" s="400"/>
      <c r="L467" s="497"/>
      <c r="M467" s="170"/>
      <c r="N467" s="171"/>
    </row>
    <row r="468" spans="2:16" hidden="1">
      <c r="B468" s="326"/>
      <c r="C468" s="53"/>
      <c r="D468" s="53"/>
      <c r="E468" s="183" t="s">
        <v>305</v>
      </c>
      <c r="F468" s="601"/>
      <c r="G468" s="601"/>
      <c r="H468" s="601"/>
      <c r="I468" s="601"/>
      <c r="J468" s="140"/>
      <c r="K468" s="400"/>
      <c r="L468" s="91" t="s">
        <v>264</v>
      </c>
      <c r="M468" s="170"/>
      <c r="N468" s="171"/>
    </row>
    <row r="469" spans="2:16" hidden="1">
      <c r="B469" s="326"/>
      <c r="C469" s="53"/>
      <c r="D469" s="53"/>
      <c r="E469" s="496"/>
      <c r="F469" s="602"/>
      <c r="G469" s="602"/>
      <c r="H469" s="602"/>
      <c r="I469" s="602"/>
      <c r="J469" s="169"/>
      <c r="K469" s="400"/>
      <c r="L469" s="497"/>
      <c r="M469" s="170"/>
      <c r="N469" s="171"/>
    </row>
    <row r="470" spans="2:16" hidden="1">
      <c r="B470" s="326"/>
      <c r="C470" s="53"/>
      <c r="D470" s="53"/>
      <c r="E470" s="496"/>
      <c r="F470" s="602"/>
      <c r="G470" s="602"/>
      <c r="H470" s="602"/>
      <c r="I470" s="602"/>
      <c r="J470" s="169"/>
      <c r="K470" s="400"/>
      <c r="L470" s="497"/>
      <c r="M470" s="170"/>
      <c r="N470" s="171"/>
    </row>
    <row r="471" spans="2:16" hidden="1">
      <c r="B471" s="326"/>
      <c r="C471" s="53"/>
      <c r="D471" s="53"/>
      <c r="E471" s="496"/>
      <c r="F471" s="602"/>
      <c r="G471" s="602"/>
      <c r="H471" s="602"/>
      <c r="I471" s="602"/>
      <c r="J471" s="169"/>
      <c r="K471" s="400"/>
      <c r="L471" s="497"/>
      <c r="M471" s="170"/>
      <c r="N471" s="171"/>
    </row>
    <row r="472" spans="2:16" hidden="1">
      <c r="B472" s="326"/>
      <c r="C472" s="53"/>
      <c r="D472" s="53"/>
      <c r="E472" s="198" t="s">
        <v>306</v>
      </c>
      <c r="F472" s="611"/>
      <c r="G472" s="611"/>
      <c r="H472" s="611"/>
      <c r="I472" s="611"/>
      <c r="J472" s="169"/>
      <c r="K472" s="400"/>
      <c r="L472" s="497"/>
      <c r="M472" s="170"/>
      <c r="N472" s="171"/>
    </row>
    <row r="473" spans="2:16" hidden="1">
      <c r="B473" s="326"/>
      <c r="C473" s="53"/>
      <c r="D473" s="53"/>
      <c r="E473" s="496"/>
      <c r="F473" s="602"/>
      <c r="G473" s="602"/>
      <c r="H473" s="602">
        <v>1</v>
      </c>
      <c r="I473" s="602"/>
      <c r="J473" s="169"/>
      <c r="K473" s="404">
        <f>H473</f>
        <v>1</v>
      </c>
      <c r="L473" s="497" t="s">
        <v>302</v>
      </c>
      <c r="M473" s="170"/>
      <c r="N473" s="171"/>
    </row>
    <row r="474" spans="2:16" hidden="1">
      <c r="B474" s="326"/>
      <c r="C474" s="53"/>
      <c r="D474" s="53"/>
      <c r="E474" s="496"/>
      <c r="F474" s="602"/>
      <c r="G474" s="602"/>
      <c r="H474" s="602"/>
      <c r="I474" s="602"/>
      <c r="J474" s="169"/>
      <c r="K474" s="400"/>
      <c r="L474" s="497"/>
      <c r="M474" s="170"/>
      <c r="N474" s="171"/>
    </row>
    <row r="475" spans="2:16" hidden="1">
      <c r="B475" s="326"/>
      <c r="C475" s="53"/>
      <c r="D475" s="53"/>
      <c r="E475" s="183" t="s">
        <v>285</v>
      </c>
      <c r="F475" s="602"/>
      <c r="G475" s="602"/>
      <c r="H475" s="602"/>
      <c r="I475" s="602"/>
      <c r="J475" s="169"/>
      <c r="K475" s="400"/>
      <c r="L475" s="497"/>
      <c r="M475" s="170"/>
      <c r="N475" s="171"/>
    </row>
    <row r="476" spans="2:16" hidden="1">
      <c r="B476" s="326"/>
      <c r="C476" s="53"/>
      <c r="D476" s="53"/>
      <c r="E476" s="496" t="s">
        <v>294</v>
      </c>
      <c r="F476" s="602" t="s">
        <v>295</v>
      </c>
      <c r="G476" s="602" t="s">
        <v>296</v>
      </c>
      <c r="H476" s="602">
        <v>1</v>
      </c>
      <c r="I476" s="602"/>
      <c r="J476" s="169"/>
      <c r="K476" s="404" t="e">
        <f>H476*G476*F476*E476</f>
        <v>#VALUE!</v>
      </c>
      <c r="L476" s="497" t="s">
        <v>50</v>
      </c>
      <c r="M476" s="170"/>
      <c r="N476" s="171"/>
    </row>
    <row r="477" spans="2:16" hidden="1">
      <c r="B477" s="326"/>
      <c r="C477" s="53"/>
      <c r="D477" s="53"/>
      <c r="E477" s="496"/>
      <c r="F477" s="602"/>
      <c r="G477" s="602"/>
      <c r="H477" s="602"/>
      <c r="I477" s="602"/>
      <c r="J477" s="169"/>
      <c r="K477" s="400"/>
      <c r="L477" s="497"/>
      <c r="M477" s="170"/>
      <c r="N477" s="171"/>
    </row>
    <row r="478" spans="2:16" ht="40.5" hidden="1" customHeight="1">
      <c r="B478" s="326"/>
      <c r="C478" s="53"/>
      <c r="D478" s="53"/>
      <c r="E478" s="692" t="s">
        <v>301</v>
      </c>
      <c r="F478" s="693"/>
      <c r="G478" s="693"/>
      <c r="H478" s="693"/>
      <c r="I478" s="693"/>
      <c r="J478" s="694"/>
      <c r="K478" s="410"/>
      <c r="L478" s="609"/>
      <c r="M478" s="218"/>
      <c r="N478" s="219"/>
      <c r="O478" s="90"/>
      <c r="P478" s="90"/>
    </row>
    <row r="479" spans="2:16" hidden="1">
      <c r="B479" s="326"/>
      <c r="C479" s="53"/>
      <c r="D479" s="53"/>
      <c r="E479" s="496"/>
      <c r="F479" s="602"/>
      <c r="G479" s="602"/>
      <c r="H479" s="602">
        <v>1</v>
      </c>
      <c r="I479" s="602"/>
      <c r="J479" s="169"/>
      <c r="K479" s="404">
        <f>H479</f>
        <v>1</v>
      </c>
      <c r="L479" s="497" t="s">
        <v>302</v>
      </c>
      <c r="M479" s="170"/>
      <c r="N479" s="171"/>
    </row>
    <row r="480" spans="2:16" ht="13.5" thickBot="1">
      <c r="B480" s="326"/>
      <c r="C480" s="53"/>
      <c r="D480" s="53"/>
      <c r="E480" s="496"/>
      <c r="F480" s="602"/>
      <c r="G480" s="602"/>
      <c r="H480" s="602"/>
      <c r="I480" s="602"/>
      <c r="J480" s="169"/>
      <c r="K480" s="400"/>
      <c r="L480" s="497"/>
      <c r="M480" s="170"/>
      <c r="N480" s="171"/>
    </row>
    <row r="481" spans="2:14" ht="13.5" thickBot="1">
      <c r="B481" s="327"/>
      <c r="C481" s="150"/>
      <c r="D481" s="150"/>
      <c r="E481" s="659" t="s">
        <v>307</v>
      </c>
      <c r="F481" s="660"/>
      <c r="G481" s="660"/>
      <c r="H481" s="660"/>
      <c r="I481" s="660"/>
      <c r="J481" s="661"/>
      <c r="K481" s="399"/>
      <c r="L481" s="614"/>
      <c r="M481" s="155"/>
      <c r="N481" s="177"/>
    </row>
    <row r="482" spans="2:14" hidden="1">
      <c r="B482" s="326"/>
      <c r="C482" s="53"/>
      <c r="D482" s="53"/>
      <c r="E482" s="210" t="s">
        <v>265</v>
      </c>
      <c r="F482" s="84"/>
      <c r="G482" s="84"/>
      <c r="H482" s="84"/>
      <c r="I482" s="84"/>
      <c r="J482" s="211"/>
      <c r="K482" s="404">
        <f>SUM(K483:K484)</f>
        <v>0</v>
      </c>
      <c r="L482" s="497" t="s">
        <v>50</v>
      </c>
      <c r="M482" s="170"/>
      <c r="N482" s="171"/>
    </row>
    <row r="483" spans="2:14" hidden="1">
      <c r="B483" s="326"/>
      <c r="C483" s="123"/>
      <c r="D483" s="123"/>
      <c r="E483" s="496">
        <v>0</v>
      </c>
      <c r="F483" s="602">
        <v>0</v>
      </c>
      <c r="G483" s="602">
        <v>0</v>
      </c>
      <c r="H483" s="602">
        <v>0</v>
      </c>
      <c r="I483" s="602"/>
      <c r="J483" s="169"/>
      <c r="K483" s="114">
        <f>H483*G483*F483*E483</f>
        <v>0</v>
      </c>
      <c r="L483" s="497"/>
      <c r="M483" s="170"/>
      <c r="N483" s="171"/>
    </row>
    <row r="484" spans="2:14" hidden="1">
      <c r="B484" s="326"/>
      <c r="C484" s="123"/>
      <c r="D484" s="123"/>
      <c r="E484" s="496">
        <v>0</v>
      </c>
      <c r="F484" s="602">
        <v>0</v>
      </c>
      <c r="G484" s="602">
        <v>0</v>
      </c>
      <c r="H484" s="602">
        <v>0</v>
      </c>
      <c r="I484" s="602"/>
      <c r="J484" s="169"/>
      <c r="K484" s="114">
        <f>H484*G484*F484*E484</f>
        <v>0</v>
      </c>
      <c r="L484" s="497"/>
      <c r="M484" s="170"/>
      <c r="N484" s="171"/>
    </row>
    <row r="485" spans="2:14" hidden="1">
      <c r="B485" s="326"/>
      <c r="C485" s="123"/>
      <c r="D485" s="123"/>
      <c r="E485" s="496"/>
      <c r="F485" s="602"/>
      <c r="G485" s="602"/>
      <c r="H485" s="602"/>
      <c r="I485" s="602"/>
      <c r="J485" s="169"/>
      <c r="K485" s="400"/>
      <c r="L485" s="497"/>
      <c r="M485" s="170"/>
      <c r="N485" s="171"/>
    </row>
    <row r="486" spans="2:14" hidden="1">
      <c r="B486" s="326"/>
      <c r="C486" s="53"/>
      <c r="D486" s="53"/>
      <c r="E486" s="212" t="s">
        <v>233</v>
      </c>
      <c r="F486" s="602"/>
      <c r="G486" s="602"/>
      <c r="H486" s="602"/>
      <c r="I486" s="602"/>
      <c r="J486" s="169"/>
      <c r="K486" s="400"/>
      <c r="L486" s="497"/>
      <c r="M486" s="170"/>
      <c r="N486" s="171"/>
    </row>
    <row r="487" spans="2:14" hidden="1">
      <c r="B487" s="326"/>
      <c r="C487" s="53"/>
      <c r="D487" s="53"/>
      <c r="E487" s="496">
        <v>0</v>
      </c>
      <c r="F487" s="602">
        <v>0</v>
      </c>
      <c r="G487" s="602"/>
      <c r="H487" s="602">
        <v>1</v>
      </c>
      <c r="I487" s="602"/>
      <c r="J487" s="169"/>
      <c r="K487" s="404">
        <f>H487*F487*E487</f>
        <v>0</v>
      </c>
      <c r="L487" s="497" t="s">
        <v>43</v>
      </c>
      <c r="M487" s="170"/>
      <c r="N487" s="171"/>
    </row>
    <row r="488" spans="2:14" hidden="1">
      <c r="B488" s="326"/>
      <c r="C488" s="53"/>
      <c r="D488" s="53"/>
      <c r="E488" s="496"/>
      <c r="F488" s="602"/>
      <c r="G488" s="602"/>
      <c r="H488" s="602"/>
      <c r="I488" s="602"/>
      <c r="J488" s="169"/>
      <c r="K488" s="400"/>
      <c r="L488" s="497"/>
      <c r="M488" s="170"/>
      <c r="N488" s="171"/>
    </row>
    <row r="489" spans="2:14" hidden="1">
      <c r="B489" s="326"/>
      <c r="C489" s="53"/>
      <c r="D489" s="53"/>
      <c r="E489" s="212" t="s">
        <v>297</v>
      </c>
      <c r="F489" s="602"/>
      <c r="G489" s="602"/>
      <c r="H489" s="602"/>
      <c r="I489" s="602"/>
      <c r="J489" s="169"/>
      <c r="K489" s="400"/>
      <c r="L489" s="497"/>
      <c r="M489" s="170"/>
      <c r="N489" s="171"/>
    </row>
    <row r="490" spans="2:14" hidden="1">
      <c r="B490" s="326"/>
      <c r="C490" s="53"/>
      <c r="D490" s="53"/>
      <c r="E490" s="496">
        <v>0</v>
      </c>
      <c r="F490" s="602">
        <v>0</v>
      </c>
      <c r="G490" s="602">
        <v>0</v>
      </c>
      <c r="H490" s="602">
        <v>1</v>
      </c>
      <c r="I490" s="602"/>
      <c r="J490" s="169"/>
      <c r="K490" s="404">
        <f>H490*G490*F490*E490</f>
        <v>0</v>
      </c>
      <c r="L490" s="497" t="s">
        <v>50</v>
      </c>
      <c r="M490" s="170"/>
      <c r="N490" s="171"/>
    </row>
    <row r="491" spans="2:14" hidden="1">
      <c r="B491" s="326"/>
      <c r="C491" s="53"/>
      <c r="D491" s="53"/>
      <c r="E491" s="496"/>
      <c r="F491" s="602"/>
      <c r="G491" s="602"/>
      <c r="H491" s="602"/>
      <c r="I491" s="602"/>
      <c r="J491" s="169"/>
      <c r="K491" s="400"/>
      <c r="L491" s="497"/>
      <c r="M491" s="170"/>
      <c r="N491" s="171"/>
    </row>
    <row r="492" spans="2:14" hidden="1">
      <c r="B492" s="326"/>
      <c r="C492" s="53"/>
      <c r="D492" s="53"/>
      <c r="E492" s="183" t="s">
        <v>304</v>
      </c>
      <c r="F492" s="601"/>
      <c r="G492" s="601"/>
      <c r="H492" s="601"/>
      <c r="I492" s="601"/>
      <c r="J492" s="140"/>
      <c r="K492" s="400"/>
      <c r="L492" s="91" t="s">
        <v>264</v>
      </c>
      <c r="M492" s="170"/>
      <c r="N492" s="171"/>
    </row>
    <row r="493" spans="2:14" hidden="1">
      <c r="B493" s="326"/>
      <c r="C493" s="53"/>
      <c r="D493" s="53"/>
      <c r="E493" s="496"/>
      <c r="F493" s="602"/>
      <c r="G493" s="602"/>
      <c r="H493" s="602"/>
      <c r="I493" s="602"/>
      <c r="J493" s="169"/>
      <c r="K493" s="400"/>
      <c r="L493" s="497"/>
      <c r="M493" s="170"/>
      <c r="N493" s="171"/>
    </row>
    <row r="494" spans="2:14" hidden="1">
      <c r="B494" s="326"/>
      <c r="C494" s="53"/>
      <c r="D494" s="53"/>
      <c r="E494" s="183" t="s">
        <v>305</v>
      </c>
      <c r="F494" s="601"/>
      <c r="G494" s="601"/>
      <c r="H494" s="601"/>
      <c r="I494" s="601"/>
      <c r="J494" s="140"/>
      <c r="K494" s="400"/>
      <c r="L494" s="91" t="s">
        <v>264</v>
      </c>
      <c r="M494" s="170"/>
      <c r="N494" s="171"/>
    </row>
    <row r="495" spans="2:14" hidden="1">
      <c r="B495" s="326"/>
      <c r="C495" s="53"/>
      <c r="D495" s="53"/>
      <c r="E495" s="496"/>
      <c r="F495" s="602"/>
      <c r="G495" s="602"/>
      <c r="H495" s="602"/>
      <c r="I495" s="602"/>
      <c r="J495" s="169"/>
      <c r="K495" s="400"/>
      <c r="L495" s="497"/>
      <c r="M495" s="170"/>
      <c r="N495" s="171"/>
    </row>
    <row r="496" spans="2:14" hidden="1">
      <c r="B496" s="326"/>
      <c r="C496" s="53"/>
      <c r="D496" s="53"/>
      <c r="E496" s="212" t="s">
        <v>308</v>
      </c>
      <c r="F496" s="83"/>
      <c r="G496" s="83"/>
      <c r="H496" s="83"/>
      <c r="I496" s="83"/>
      <c r="J496" s="205"/>
      <c r="K496" s="409"/>
      <c r="L496" s="165"/>
      <c r="M496" s="170"/>
      <c r="N496" s="187"/>
    </row>
    <row r="497" spans="2:16" hidden="1">
      <c r="B497" s="326"/>
      <c r="C497" s="53"/>
      <c r="D497" s="53"/>
      <c r="E497" s="496"/>
      <c r="F497" s="602" t="s">
        <v>294</v>
      </c>
      <c r="G497" s="602"/>
      <c r="H497" s="602">
        <v>1</v>
      </c>
      <c r="I497" s="602"/>
      <c r="J497" s="169"/>
      <c r="K497" s="404" t="e">
        <f>H497*F497</f>
        <v>#VALUE!</v>
      </c>
      <c r="L497" s="497" t="s">
        <v>173</v>
      </c>
      <c r="M497" s="170"/>
      <c r="N497" s="171"/>
    </row>
    <row r="498" spans="2:16" hidden="1">
      <c r="B498" s="326"/>
      <c r="C498" s="53"/>
      <c r="D498" s="53"/>
      <c r="E498" s="496"/>
      <c r="F498" s="602"/>
      <c r="G498" s="602"/>
      <c r="H498" s="602"/>
      <c r="I498" s="602"/>
      <c r="J498" s="169"/>
      <c r="K498" s="400"/>
      <c r="L498" s="497"/>
      <c r="M498" s="170"/>
      <c r="N498" s="171"/>
    </row>
    <row r="499" spans="2:16" hidden="1">
      <c r="B499" s="326"/>
      <c r="C499" s="53"/>
      <c r="D499" s="53"/>
      <c r="E499" s="183" t="s">
        <v>285</v>
      </c>
      <c r="F499" s="602"/>
      <c r="G499" s="602"/>
      <c r="H499" s="602"/>
      <c r="I499" s="602"/>
      <c r="J499" s="169"/>
      <c r="K499" s="400"/>
      <c r="L499" s="497"/>
      <c r="M499" s="170"/>
      <c r="N499" s="171"/>
    </row>
    <row r="500" spans="2:16" hidden="1">
      <c r="B500" s="326"/>
      <c r="C500" s="53"/>
      <c r="D500" s="53"/>
      <c r="E500" s="496">
        <f>K482</f>
        <v>0</v>
      </c>
      <c r="F500" s="602">
        <v>1.3</v>
      </c>
      <c r="G500" s="602">
        <v>1</v>
      </c>
      <c r="H500" s="602">
        <v>1</v>
      </c>
      <c r="I500" s="602"/>
      <c r="J500" s="169"/>
      <c r="K500" s="404">
        <f>H500*G500*F500*E500</f>
        <v>0</v>
      </c>
      <c r="L500" s="497" t="s">
        <v>50</v>
      </c>
      <c r="M500" s="170"/>
      <c r="N500" s="171"/>
    </row>
    <row r="501" spans="2:16" hidden="1">
      <c r="B501" s="326"/>
      <c r="C501" s="53"/>
      <c r="D501" s="53"/>
      <c r="E501" s="496"/>
      <c r="F501" s="602"/>
      <c r="G501" s="602"/>
      <c r="H501" s="602"/>
      <c r="I501" s="602"/>
      <c r="J501" s="169"/>
      <c r="K501" s="400"/>
      <c r="L501" s="497"/>
      <c r="M501" s="170"/>
      <c r="N501" s="171"/>
    </row>
    <row r="502" spans="2:16" ht="37.5" hidden="1" customHeight="1">
      <c r="B502" s="326"/>
      <c r="C502" s="53"/>
      <c r="D502" s="53"/>
      <c r="E502" s="692" t="s">
        <v>301</v>
      </c>
      <c r="F502" s="693"/>
      <c r="G502" s="693"/>
      <c r="H502" s="693"/>
      <c r="I502" s="693"/>
      <c r="J502" s="694"/>
      <c r="K502" s="409"/>
      <c r="L502" s="165"/>
      <c r="M502" s="213"/>
      <c r="N502" s="214"/>
      <c r="O502" s="89"/>
      <c r="P502" s="89"/>
    </row>
    <row r="503" spans="2:16" hidden="1">
      <c r="B503" s="326"/>
      <c r="C503" s="53"/>
      <c r="D503" s="53"/>
      <c r="E503" s="496"/>
      <c r="F503" s="602"/>
      <c r="G503" s="602"/>
      <c r="H503" s="602">
        <v>1</v>
      </c>
      <c r="I503" s="602"/>
      <c r="J503" s="169"/>
      <c r="K503" s="404">
        <f>H503</f>
        <v>1</v>
      </c>
      <c r="L503" s="497" t="s">
        <v>302</v>
      </c>
      <c r="M503" s="170"/>
      <c r="N503" s="171"/>
    </row>
    <row r="504" spans="2:16" s="243" customFormat="1" hidden="1">
      <c r="B504" s="330"/>
      <c r="C504" s="151"/>
      <c r="D504" s="151"/>
      <c r="E504" s="198"/>
      <c r="F504" s="611"/>
      <c r="G504" s="611"/>
      <c r="H504" s="611"/>
      <c r="I504" s="611"/>
      <c r="J504" s="612"/>
      <c r="K504" s="415"/>
      <c r="L504" s="92"/>
      <c r="M504" s="247"/>
      <c r="N504" s="248"/>
    </row>
    <row r="505" spans="2:16" ht="67.5" hidden="1" customHeight="1">
      <c r="B505" s="326"/>
      <c r="C505" s="43">
        <v>93441</v>
      </c>
      <c r="D505" s="43" t="s">
        <v>9</v>
      </c>
      <c r="E505" s="641" t="str">
        <f>'2-SINAPI OUTUBRO 2017'!B9400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505" s="642"/>
      <c r="G505" s="642"/>
      <c r="H505" s="642"/>
      <c r="I505" s="642"/>
      <c r="J505" s="643"/>
      <c r="K505" s="401">
        <v>2</v>
      </c>
      <c r="L505" s="105" t="s">
        <v>86</v>
      </c>
      <c r="M505" s="170"/>
      <c r="N505" s="171"/>
    </row>
    <row r="506" spans="2:16" ht="50.25" hidden="1" customHeight="1">
      <c r="B506" s="326"/>
      <c r="C506" s="43">
        <v>86927</v>
      </c>
      <c r="D506" s="43" t="s">
        <v>9</v>
      </c>
      <c r="E506" s="641" t="s">
        <v>309</v>
      </c>
      <c r="F506" s="642"/>
      <c r="G506" s="642"/>
      <c r="H506" s="642"/>
      <c r="I506" s="642"/>
      <c r="J506" s="643"/>
      <c r="K506" s="401">
        <v>3</v>
      </c>
      <c r="L506" s="105" t="s">
        <v>86</v>
      </c>
      <c r="M506" s="170"/>
      <c r="N506" s="171"/>
    </row>
    <row r="507" spans="2:16" hidden="1">
      <c r="B507" s="326"/>
      <c r="C507" s="53"/>
      <c r="D507" s="53"/>
      <c r="E507" s="496"/>
      <c r="F507" s="602"/>
      <c r="G507" s="602"/>
      <c r="H507" s="602"/>
      <c r="I507" s="602"/>
      <c r="J507" s="169"/>
      <c r="K507" s="400"/>
      <c r="L507" s="497"/>
      <c r="M507" s="170"/>
      <c r="N507" s="171"/>
    </row>
    <row r="508" spans="2:16" hidden="1">
      <c r="B508" s="326"/>
      <c r="C508" s="53"/>
      <c r="D508" s="53"/>
      <c r="E508" s="496"/>
      <c r="F508" s="602"/>
      <c r="G508" s="602"/>
      <c r="H508" s="602"/>
      <c r="I508" s="602"/>
      <c r="J508" s="169"/>
      <c r="K508" s="400"/>
      <c r="L508" s="497"/>
      <c r="M508" s="170"/>
      <c r="N508" s="171"/>
    </row>
    <row r="509" spans="2:16" hidden="1">
      <c r="B509" s="326"/>
      <c r="C509" s="53"/>
      <c r="D509" s="53"/>
      <c r="E509" s="496"/>
      <c r="F509" s="602"/>
      <c r="G509" s="602"/>
      <c r="H509" s="602"/>
      <c r="I509" s="602"/>
      <c r="J509" s="169"/>
      <c r="K509" s="400"/>
      <c r="L509" s="497"/>
      <c r="M509" s="170"/>
      <c r="N509" s="171"/>
    </row>
    <row r="510" spans="2:16" ht="13.5" thickBot="1">
      <c r="B510" s="326"/>
      <c r="C510" s="53"/>
      <c r="D510" s="53"/>
      <c r="E510" s="496"/>
      <c r="F510" s="602"/>
      <c r="G510" s="602"/>
      <c r="H510" s="602"/>
      <c r="I510" s="602"/>
      <c r="J510" s="169"/>
      <c r="K510" s="400"/>
      <c r="L510" s="497"/>
      <c r="M510" s="170"/>
      <c r="N510" s="171"/>
    </row>
    <row r="511" spans="2:16" hidden="1">
      <c r="B511" s="326"/>
      <c r="C511" s="53"/>
      <c r="D511" s="53"/>
      <c r="E511" s="496"/>
      <c r="F511" s="602"/>
      <c r="G511" s="602"/>
      <c r="H511" s="602"/>
      <c r="I511" s="602"/>
      <c r="J511" s="169"/>
      <c r="K511" s="400"/>
      <c r="L511" s="497"/>
      <c r="M511" s="170"/>
      <c r="N511" s="171"/>
    </row>
    <row r="512" spans="2:16" ht="13.5" hidden="1" thickBot="1">
      <c r="B512" s="326"/>
      <c r="C512" s="53"/>
      <c r="D512" s="53"/>
      <c r="E512" s="496"/>
      <c r="F512" s="602"/>
      <c r="G512" s="602"/>
      <c r="H512" s="602"/>
      <c r="I512" s="602"/>
      <c r="J512" s="169"/>
      <c r="K512" s="400"/>
      <c r="L512" s="497"/>
      <c r="M512" s="170"/>
      <c r="N512" s="171"/>
    </row>
    <row r="513" spans="2:14" ht="13.5" thickBot="1">
      <c r="B513" s="327"/>
      <c r="C513" s="150"/>
      <c r="D513" s="150"/>
      <c r="E513" s="659" t="s">
        <v>310</v>
      </c>
      <c r="F513" s="660"/>
      <c r="G513" s="660"/>
      <c r="H513" s="660"/>
      <c r="I513" s="660"/>
      <c r="J513" s="661"/>
      <c r="K513" s="399"/>
      <c r="L513" s="614"/>
      <c r="M513" s="155"/>
      <c r="N513" s="177"/>
    </row>
    <row r="514" spans="2:14">
      <c r="B514" s="326"/>
      <c r="C514" s="53"/>
      <c r="D514" s="53"/>
      <c r="E514" s="496"/>
      <c r="F514" s="602"/>
      <c r="G514" s="602"/>
      <c r="H514" s="602"/>
      <c r="I514" s="602"/>
      <c r="J514" s="169"/>
      <c r="K514" s="400"/>
      <c r="L514" s="497"/>
      <c r="M514" s="170"/>
      <c r="N514" s="171"/>
    </row>
    <row r="515" spans="2:14" ht="15">
      <c r="B515" s="326"/>
      <c r="C515" s="53"/>
      <c r="D515" s="53"/>
      <c r="E515" s="665" t="s">
        <v>311</v>
      </c>
      <c r="F515" s="666"/>
      <c r="G515" s="667"/>
      <c r="H515" s="221"/>
      <c r="I515" s="222"/>
      <c r="J515" s="223"/>
      <c r="K515" s="399"/>
      <c r="L515" s="614"/>
      <c r="M515" s="155"/>
      <c r="N515" s="177"/>
    </row>
    <row r="516" spans="2:14" hidden="1">
      <c r="B516" s="327"/>
      <c r="C516" s="150"/>
      <c r="D516" s="150"/>
      <c r="E516" s="224" t="s">
        <v>312</v>
      </c>
      <c r="F516" s="602"/>
      <c r="G516" s="602"/>
      <c r="H516" s="207"/>
      <c r="I516" s="207"/>
      <c r="J516" s="208"/>
      <c r="K516" s="411"/>
      <c r="L516" s="109"/>
      <c r="M516" s="188"/>
      <c r="N516" s="187"/>
    </row>
    <row r="517" spans="2:14" hidden="1">
      <c r="B517" s="326"/>
      <c r="C517" s="53"/>
      <c r="D517" s="53"/>
      <c r="E517" s="496"/>
      <c r="F517" s="602"/>
      <c r="G517" s="602"/>
      <c r="H517" s="602"/>
      <c r="I517" s="602"/>
      <c r="J517" s="169"/>
      <c r="K517" s="400"/>
      <c r="L517" s="497" t="s">
        <v>313</v>
      </c>
      <c r="M517" s="170"/>
      <c r="N517" s="171"/>
    </row>
    <row r="518" spans="2:14" hidden="1">
      <c r="B518" s="326"/>
      <c r="C518" s="53"/>
      <c r="D518" s="53"/>
      <c r="E518" s="496"/>
      <c r="F518" s="602"/>
      <c r="G518" s="602"/>
      <c r="H518" s="602"/>
      <c r="I518" s="602"/>
      <c r="J518" s="169"/>
      <c r="K518" s="400"/>
      <c r="L518" s="497"/>
      <c r="M518" s="170"/>
      <c r="N518" s="171"/>
    </row>
    <row r="519" spans="2:14" hidden="1">
      <c r="B519" s="326"/>
      <c r="C519" s="53"/>
      <c r="D519" s="53"/>
      <c r="E519" s="212" t="s">
        <v>314</v>
      </c>
      <c r="F519" s="83"/>
      <c r="G519" s="83"/>
      <c r="H519" s="83"/>
      <c r="I519" s="602"/>
      <c r="J519" s="169"/>
      <c r="K519" s="400"/>
      <c r="L519" s="497"/>
      <c r="M519" s="170"/>
      <c r="N519" s="171"/>
    </row>
    <row r="520" spans="2:14" hidden="1">
      <c r="B520" s="326"/>
      <c r="C520" s="53"/>
      <c r="D520" s="53"/>
      <c r="E520" s="496" t="s">
        <v>315</v>
      </c>
      <c r="F520" s="602" t="s">
        <v>316</v>
      </c>
      <c r="G520" s="602" t="s">
        <v>317</v>
      </c>
      <c r="H520" s="602" t="s">
        <v>318</v>
      </c>
      <c r="I520" s="602" t="s">
        <v>319</v>
      </c>
      <c r="J520" s="169" t="s">
        <v>320</v>
      </c>
      <c r="K520" s="404">
        <f>SUM(K521:K522)</f>
        <v>0</v>
      </c>
      <c r="L520" s="497" t="s">
        <v>50</v>
      </c>
      <c r="M520" s="170"/>
      <c r="N520" s="171"/>
    </row>
    <row r="521" spans="2:14" hidden="1">
      <c r="B521" s="326"/>
      <c r="C521" s="53"/>
      <c r="D521" s="53"/>
      <c r="E521" s="496">
        <v>0</v>
      </c>
      <c r="F521" s="602">
        <v>0</v>
      </c>
      <c r="G521" s="602">
        <v>0</v>
      </c>
      <c r="H521" s="602">
        <v>0</v>
      </c>
      <c r="I521" s="602">
        <v>0</v>
      </c>
      <c r="J521" s="169">
        <v>0</v>
      </c>
      <c r="K521" s="114">
        <f>(E521*E521*3.14*G521+(H521*3.14/3)*(E521*E521+E521*F521+F521*F521)+F521*F521*3.14*I521)*J521</f>
        <v>0</v>
      </c>
      <c r="L521" s="497"/>
      <c r="M521" s="170"/>
      <c r="N521" s="171"/>
    </row>
    <row r="522" spans="2:14" hidden="1">
      <c r="B522" s="326"/>
      <c r="C522" s="53"/>
      <c r="D522" s="53"/>
      <c r="E522" s="496"/>
      <c r="F522" s="602"/>
      <c r="G522" s="602"/>
      <c r="H522" s="602"/>
      <c r="I522" s="602"/>
      <c r="J522" s="169"/>
      <c r="K522" s="114">
        <f>(E522*E522*3.14*G522+(H522*3.14/3)*(E522*E522+E522*F522+F522*F522)+F522*F522*3.14*I522)*J522</f>
        <v>0</v>
      </c>
      <c r="L522" s="497"/>
      <c r="M522" s="170"/>
      <c r="N522" s="171"/>
    </row>
    <row r="523" spans="2:14" hidden="1">
      <c r="B523" s="326"/>
      <c r="C523" s="53"/>
      <c r="D523" s="53"/>
      <c r="E523" s="496"/>
      <c r="F523" s="602"/>
      <c r="G523" s="602"/>
      <c r="H523" s="602"/>
      <c r="I523" s="602"/>
      <c r="J523" s="169"/>
      <c r="K523" s="400"/>
      <c r="L523" s="497"/>
      <c r="M523" s="170"/>
      <c r="N523" s="171"/>
    </row>
    <row r="524" spans="2:14" hidden="1">
      <c r="B524" s="327"/>
      <c r="C524" s="150"/>
      <c r="D524" s="150"/>
      <c r="E524" s="225" t="s">
        <v>321</v>
      </c>
      <c r="F524" s="602"/>
      <c r="G524" s="602"/>
      <c r="H524" s="207"/>
      <c r="I524" s="207"/>
      <c r="J524" s="208"/>
      <c r="K524" s="411"/>
      <c r="L524" s="109" t="s">
        <v>322</v>
      </c>
      <c r="M524" s="188"/>
      <c r="N524" s="187" t="s">
        <v>323</v>
      </c>
    </row>
    <row r="525" spans="2:14" hidden="1">
      <c r="B525" s="326"/>
      <c r="C525" s="53"/>
      <c r="D525" s="53"/>
      <c r="E525" s="496"/>
      <c r="F525" s="602"/>
      <c r="G525" s="602"/>
      <c r="H525" s="602"/>
      <c r="I525" s="602"/>
      <c r="J525" s="169"/>
      <c r="K525" s="400"/>
      <c r="L525" s="497"/>
      <c r="M525" s="170"/>
      <c r="N525" s="171"/>
    </row>
    <row r="526" spans="2:14" hidden="1">
      <c r="B526" s="326"/>
      <c r="C526" s="53"/>
      <c r="D526" s="53"/>
      <c r="E526" s="200"/>
      <c r="F526" s="93"/>
      <c r="G526" s="602"/>
      <c r="H526" s="602"/>
      <c r="I526" s="602"/>
      <c r="J526" s="169"/>
      <c r="K526" s="400"/>
      <c r="L526" s="497"/>
      <c r="M526" s="170"/>
      <c r="N526" s="171"/>
    </row>
    <row r="527" spans="2:14" hidden="1">
      <c r="B527" s="326"/>
      <c r="C527" s="53"/>
      <c r="D527" s="53"/>
      <c r="E527" s="212" t="s">
        <v>324</v>
      </c>
      <c r="F527" s="83"/>
      <c r="G527" s="83"/>
      <c r="H527" s="83"/>
      <c r="I527" s="602"/>
      <c r="J527" s="169"/>
      <c r="K527" s="404" t="e">
        <f>H529*G529*F529*E529</f>
        <v>#VALUE!</v>
      </c>
      <c r="L527" s="497" t="s">
        <v>50</v>
      </c>
      <c r="M527" s="170"/>
      <c r="N527" s="171"/>
    </row>
    <row r="528" spans="2:14" hidden="1">
      <c r="B528" s="326"/>
      <c r="C528" s="53"/>
      <c r="D528" s="53"/>
      <c r="E528" s="200"/>
      <c r="F528" s="44"/>
      <c r="G528" s="602"/>
      <c r="H528" s="602" t="s">
        <v>241</v>
      </c>
      <c r="I528" s="602"/>
      <c r="J528" s="169"/>
      <c r="K528" s="400"/>
      <c r="L528" s="497"/>
      <c r="M528" s="170"/>
      <c r="N528" s="171"/>
    </row>
    <row r="529" spans="2:14" hidden="1">
      <c r="B529" s="326"/>
      <c r="C529" s="53"/>
      <c r="D529" s="53"/>
      <c r="E529" s="496" t="s">
        <v>325</v>
      </c>
      <c r="F529" s="602"/>
      <c r="G529" s="602">
        <f>K520</f>
        <v>0</v>
      </c>
      <c r="H529" s="602">
        <v>1.3</v>
      </c>
      <c r="I529" s="602"/>
      <c r="J529" s="169"/>
      <c r="K529" s="404">
        <f>H529*G529</f>
        <v>0</v>
      </c>
      <c r="L529" s="497"/>
      <c r="M529" s="170"/>
      <c r="N529" s="171"/>
    </row>
    <row r="530" spans="2:14" hidden="1">
      <c r="B530" s="326"/>
      <c r="C530" s="53"/>
      <c r="D530" s="53"/>
      <c r="E530" s="200"/>
      <c r="F530" s="44"/>
      <c r="G530" s="602"/>
      <c r="H530" s="602"/>
      <c r="I530" s="602"/>
      <c r="J530" s="169"/>
      <c r="K530" s="400"/>
      <c r="L530" s="497"/>
      <c r="M530" s="170"/>
      <c r="N530" s="171"/>
    </row>
    <row r="531" spans="2:14" hidden="1">
      <c r="B531" s="326"/>
      <c r="C531" s="53"/>
      <c r="D531" s="53"/>
      <c r="E531" s="212" t="s">
        <v>270</v>
      </c>
      <c r="F531" s="83"/>
      <c r="G531" s="83"/>
      <c r="H531" s="83"/>
      <c r="I531" s="83"/>
      <c r="J531" s="205"/>
      <c r="K531" s="409"/>
      <c r="L531" s="497"/>
      <c r="M531" s="170"/>
      <c r="N531" s="171"/>
    </row>
    <row r="532" spans="2:14" hidden="1">
      <c r="B532" s="326"/>
      <c r="C532" s="53"/>
      <c r="D532" s="53"/>
      <c r="E532" s="496"/>
      <c r="F532" s="602"/>
      <c r="G532" s="602"/>
      <c r="H532" s="602"/>
      <c r="I532" s="602"/>
      <c r="J532" s="169"/>
      <c r="K532" s="404" t="e">
        <f>H532*G532*F532*E532*perda</f>
        <v>#NAME?</v>
      </c>
      <c r="L532" s="497" t="s">
        <v>50</v>
      </c>
      <c r="M532" s="170"/>
      <c r="N532" s="171"/>
    </row>
    <row r="533" spans="2:14" hidden="1">
      <c r="B533" s="326"/>
      <c r="C533" s="53"/>
      <c r="D533" s="53"/>
      <c r="E533" s="496"/>
      <c r="F533" s="602"/>
      <c r="G533" s="602"/>
      <c r="H533" s="602"/>
      <c r="I533" s="602"/>
      <c r="J533" s="169"/>
      <c r="K533" s="400"/>
      <c r="L533" s="497"/>
      <c r="M533" s="170"/>
      <c r="N533" s="171"/>
    </row>
    <row r="534" spans="2:14" hidden="1">
      <c r="B534" s="326"/>
      <c r="C534" s="53"/>
      <c r="D534" s="53"/>
      <c r="E534" s="226" t="s">
        <v>278</v>
      </c>
      <c r="F534" s="602"/>
      <c r="G534" s="602"/>
      <c r="H534" s="602"/>
      <c r="I534" s="602"/>
      <c r="J534" s="169"/>
      <c r="K534" s="400"/>
      <c r="L534" s="497"/>
      <c r="M534" s="170"/>
      <c r="N534" s="171"/>
    </row>
    <row r="535" spans="2:14" hidden="1">
      <c r="B535" s="326"/>
      <c r="C535" s="53"/>
      <c r="D535" s="53"/>
      <c r="E535" s="496"/>
      <c r="F535" s="602"/>
      <c r="G535" s="602"/>
      <c r="H535" s="602"/>
      <c r="I535" s="602"/>
      <c r="J535" s="169"/>
      <c r="K535" s="404">
        <f>K526</f>
        <v>0</v>
      </c>
      <c r="L535" s="497" t="s">
        <v>50</v>
      </c>
      <c r="M535" s="170"/>
      <c r="N535" s="171"/>
    </row>
    <row r="536" spans="2:14" hidden="1">
      <c r="B536" s="326"/>
      <c r="C536" s="53"/>
      <c r="D536" s="53"/>
      <c r="E536" s="496"/>
      <c r="F536" s="602"/>
      <c r="G536" s="602"/>
      <c r="H536" s="602"/>
      <c r="I536" s="602"/>
      <c r="J536" s="169"/>
      <c r="K536" s="400"/>
      <c r="L536" s="497"/>
      <c r="M536" s="170"/>
      <c r="N536" s="171"/>
    </row>
    <row r="537" spans="2:14" hidden="1">
      <c r="B537" s="326"/>
      <c r="C537" s="53"/>
      <c r="D537" s="53"/>
      <c r="E537" s="226" t="s">
        <v>279</v>
      </c>
      <c r="F537" s="87"/>
      <c r="G537" s="87"/>
      <c r="H537" s="87"/>
      <c r="I537" s="87"/>
      <c r="J537" s="206"/>
      <c r="K537" s="406"/>
      <c r="L537" s="163"/>
      <c r="M537" s="170"/>
      <c r="N537" s="171"/>
    </row>
    <row r="538" spans="2:14" hidden="1">
      <c r="B538" s="326"/>
      <c r="C538" s="53"/>
      <c r="D538" s="53"/>
      <c r="E538" s="496"/>
      <c r="F538" s="602"/>
      <c r="G538" s="602"/>
      <c r="H538" s="602"/>
      <c r="I538" s="602"/>
      <c r="J538" s="169"/>
      <c r="K538" s="404" t="e">
        <f>K540</f>
        <v>#VALUE!</v>
      </c>
      <c r="L538" s="497" t="s">
        <v>280</v>
      </c>
      <c r="M538" s="170"/>
      <c r="N538" s="171"/>
    </row>
    <row r="539" spans="2:14" hidden="1">
      <c r="B539" s="326"/>
      <c r="C539" s="53"/>
      <c r="D539" s="53"/>
      <c r="E539" s="496"/>
      <c r="F539" s="602"/>
      <c r="G539" s="602"/>
      <c r="H539" s="602" t="s">
        <v>326</v>
      </c>
      <c r="I539" s="602" t="s">
        <v>327</v>
      </c>
      <c r="J539" s="169"/>
      <c r="K539" s="400"/>
      <c r="L539" s="497"/>
      <c r="M539" s="170"/>
      <c r="N539" s="171"/>
    </row>
    <row r="540" spans="2:14" hidden="1">
      <c r="B540" s="326"/>
      <c r="C540" s="53"/>
      <c r="D540" s="53"/>
      <c r="E540" s="496"/>
      <c r="F540" s="602"/>
      <c r="G540" s="602"/>
      <c r="H540" s="602" t="s">
        <v>328</v>
      </c>
      <c r="I540" s="602">
        <f>K526</f>
        <v>0</v>
      </c>
      <c r="J540" s="169"/>
      <c r="K540" s="114" t="e">
        <f>I540*H540</f>
        <v>#VALUE!</v>
      </c>
      <c r="L540" s="497"/>
      <c r="M540" s="170"/>
      <c r="N540" s="171"/>
    </row>
    <row r="541" spans="2:14" hidden="1">
      <c r="B541" s="326"/>
      <c r="C541" s="53"/>
      <c r="D541" s="53"/>
      <c r="E541" s="496"/>
      <c r="F541" s="602"/>
      <c r="G541" s="602"/>
      <c r="H541" s="602"/>
      <c r="I541" s="602"/>
      <c r="J541" s="169"/>
      <c r="K541" s="114"/>
      <c r="L541" s="497"/>
      <c r="M541" s="170"/>
      <c r="N541" s="171"/>
    </row>
    <row r="542" spans="2:14" hidden="1">
      <c r="B542" s="326"/>
      <c r="C542" s="53"/>
      <c r="D542" s="53"/>
      <c r="E542" s="227" t="s">
        <v>329</v>
      </c>
      <c r="F542" s="602"/>
      <c r="G542" s="602"/>
      <c r="H542" s="602"/>
      <c r="I542" s="602"/>
      <c r="J542" s="169"/>
      <c r="K542" s="114"/>
      <c r="L542" s="497"/>
      <c r="M542" s="170"/>
      <c r="N542" s="171"/>
    </row>
    <row r="543" spans="2:14" hidden="1">
      <c r="B543" s="326"/>
      <c r="C543" s="53"/>
      <c r="D543" s="53"/>
      <c r="E543" s="496"/>
      <c r="F543" s="602"/>
      <c r="G543" s="602"/>
      <c r="H543" s="602"/>
      <c r="I543" s="602"/>
      <c r="J543" s="169"/>
      <c r="K543" s="114"/>
      <c r="L543" s="497"/>
      <c r="M543" s="170"/>
      <c r="N543" s="171"/>
    </row>
    <row r="544" spans="2:14">
      <c r="B544" s="326"/>
      <c r="C544" s="53"/>
      <c r="D544" s="53"/>
      <c r="E544" s="496"/>
      <c r="F544" s="602"/>
      <c r="G544" s="602"/>
      <c r="H544" s="602"/>
      <c r="I544" s="602"/>
      <c r="J544" s="169"/>
      <c r="K544" s="114"/>
      <c r="L544" s="497"/>
      <c r="M544" s="170"/>
      <c r="N544" s="171"/>
    </row>
    <row r="545" spans="2:14" ht="15">
      <c r="B545" s="326"/>
      <c r="C545" s="53"/>
      <c r="D545" s="53"/>
      <c r="E545" s="665" t="s">
        <v>330</v>
      </c>
      <c r="F545" s="666"/>
      <c r="G545" s="667"/>
      <c r="H545" s="221" t="s">
        <v>331</v>
      </c>
      <c r="I545" s="222"/>
      <c r="J545" s="223"/>
      <c r="K545" s="399"/>
      <c r="L545" s="614"/>
      <c r="M545" s="155"/>
      <c r="N545" s="177"/>
    </row>
    <row r="546" spans="2:14" ht="24.75" hidden="1" customHeight="1">
      <c r="B546" s="326"/>
      <c r="C546" s="53">
        <v>96523</v>
      </c>
      <c r="D546" s="123" t="s">
        <v>9</v>
      </c>
      <c r="E546" s="644" t="s">
        <v>332</v>
      </c>
      <c r="F546" s="645"/>
      <c r="G546" s="645"/>
      <c r="H546" s="645"/>
      <c r="I546" s="645"/>
      <c r="J546" s="646"/>
      <c r="K546" s="401">
        <f>SUM(K548:K549)</f>
        <v>0</v>
      </c>
      <c r="L546" s="497" t="s">
        <v>50</v>
      </c>
      <c r="M546" s="170"/>
      <c r="N546" s="171"/>
    </row>
    <row r="547" spans="2:14" ht="38.25" hidden="1">
      <c r="B547" s="328" t="s">
        <v>333</v>
      </c>
      <c r="C547" s="53"/>
      <c r="D547" s="53"/>
      <c r="E547" s="125" t="s">
        <v>171</v>
      </c>
      <c r="F547" s="601" t="s">
        <v>157</v>
      </c>
      <c r="G547" s="601" t="s">
        <v>199</v>
      </c>
      <c r="H547" s="603" t="s">
        <v>89</v>
      </c>
      <c r="I547" s="87"/>
      <c r="J547" s="206"/>
      <c r="K547" s="406"/>
      <c r="L547" s="497"/>
      <c r="M547" s="170"/>
      <c r="N547" s="171"/>
    </row>
    <row r="548" spans="2:14" hidden="1">
      <c r="B548" s="326" t="s">
        <v>334</v>
      </c>
      <c r="C548" s="53"/>
      <c r="D548" s="53"/>
      <c r="E548" s="496">
        <v>0</v>
      </c>
      <c r="F548" s="497">
        <f>F558+0.3</f>
        <v>1.1000000000000001</v>
      </c>
      <c r="G548" s="602">
        <f>G558+0.03</f>
        <v>0.63</v>
      </c>
      <c r="H548" s="602">
        <f>H558</f>
        <v>0</v>
      </c>
      <c r="I548" s="602"/>
      <c r="J548" s="169"/>
      <c r="K548" s="114">
        <f>H548*G548*F548*E548</f>
        <v>0</v>
      </c>
      <c r="L548" s="497"/>
      <c r="M548" s="170"/>
      <c r="N548" s="171"/>
    </row>
    <row r="549" spans="2:14" hidden="1">
      <c r="B549" s="326" t="s">
        <v>335</v>
      </c>
      <c r="C549" s="53"/>
      <c r="D549" s="53"/>
      <c r="E549" s="496">
        <f>E559+0.3</f>
        <v>0.3</v>
      </c>
      <c r="F549" s="497">
        <f>F559+0.3</f>
        <v>0.3</v>
      </c>
      <c r="G549" s="602">
        <f>G559+0.03</f>
        <v>0.03</v>
      </c>
      <c r="H549" s="602">
        <f>H559</f>
        <v>0</v>
      </c>
      <c r="I549" s="602"/>
      <c r="J549" s="169"/>
      <c r="K549" s="114">
        <f>H549*G549*F549*E549</f>
        <v>0</v>
      </c>
      <c r="L549" s="497"/>
      <c r="M549" s="170"/>
      <c r="N549" s="171"/>
    </row>
    <row r="550" spans="2:14" hidden="1">
      <c r="B550" s="326"/>
      <c r="C550" s="53"/>
      <c r="D550" s="53"/>
      <c r="E550" s="200"/>
      <c r="F550" s="602"/>
      <c r="G550" s="602"/>
      <c r="H550" s="611"/>
      <c r="I550" s="611"/>
      <c r="J550" s="612"/>
      <c r="K550" s="399"/>
      <c r="L550" s="92"/>
      <c r="M550" s="202"/>
      <c r="N550" s="195"/>
    </row>
    <row r="551" spans="2:14" ht="15" hidden="1">
      <c r="B551" s="326"/>
      <c r="C551" s="53">
        <v>96617</v>
      </c>
      <c r="D551" s="123" t="s">
        <v>9</v>
      </c>
      <c r="E551" s="184" t="s">
        <v>336</v>
      </c>
      <c r="F551" s="87"/>
      <c r="G551" s="114" t="s">
        <v>337</v>
      </c>
      <c r="H551" s="497">
        <v>0.03</v>
      </c>
      <c r="I551" s="602"/>
      <c r="J551" s="169"/>
      <c r="K551" s="401">
        <f>SUM(K553:K554)</f>
        <v>0</v>
      </c>
      <c r="L551" s="91" t="s">
        <v>43</v>
      </c>
      <c r="M551" s="80">
        <f>K551*H551</f>
        <v>0</v>
      </c>
      <c r="N551" s="180" t="s">
        <v>50</v>
      </c>
    </row>
    <row r="552" spans="2:14" ht="25.5" hidden="1">
      <c r="B552" s="326"/>
      <c r="C552" s="53"/>
      <c r="D552" s="53"/>
      <c r="E552" s="125" t="s">
        <v>171</v>
      </c>
      <c r="F552" s="601" t="s">
        <v>157</v>
      </c>
      <c r="G552" s="602"/>
      <c r="H552" s="603" t="s">
        <v>89</v>
      </c>
      <c r="I552" s="602"/>
      <c r="J552" s="169"/>
      <c r="K552" s="400"/>
      <c r="L552" s="497"/>
      <c r="M552" s="170"/>
      <c r="N552" s="171"/>
    </row>
    <row r="553" spans="2:14" hidden="1">
      <c r="B553" s="326" t="s">
        <v>334</v>
      </c>
      <c r="C553" s="53"/>
      <c r="D553" s="53"/>
      <c r="E553" s="496">
        <f>E548</f>
        <v>0</v>
      </c>
      <c r="F553" s="602">
        <f>F548</f>
        <v>1.1000000000000001</v>
      </c>
      <c r="G553" s="602"/>
      <c r="H553" s="602">
        <f>H548</f>
        <v>0</v>
      </c>
      <c r="I553" s="602"/>
      <c r="J553" s="169"/>
      <c r="K553" s="114">
        <f>H553*F553*E553</f>
        <v>0</v>
      </c>
      <c r="L553" s="497"/>
      <c r="M553" s="170"/>
      <c r="N553" s="171"/>
    </row>
    <row r="554" spans="2:14" hidden="1">
      <c r="B554" s="326" t="s">
        <v>335</v>
      </c>
      <c r="C554" s="53"/>
      <c r="D554" s="53"/>
      <c r="E554" s="496">
        <f>E549</f>
        <v>0.3</v>
      </c>
      <c r="F554" s="602">
        <f>F549</f>
        <v>0.3</v>
      </c>
      <c r="G554" s="602"/>
      <c r="H554" s="602">
        <f>H549</f>
        <v>0</v>
      </c>
      <c r="I554" s="602"/>
      <c r="J554" s="169"/>
      <c r="K554" s="114">
        <f>H554*F554*E554</f>
        <v>0</v>
      </c>
      <c r="L554" s="497"/>
      <c r="M554" s="170"/>
      <c r="N554" s="171"/>
    </row>
    <row r="555" spans="2:14" hidden="1">
      <c r="B555" s="326"/>
      <c r="C555" s="53"/>
      <c r="D555" s="53"/>
      <c r="E555" s="496"/>
      <c r="F555" s="602"/>
      <c r="G555" s="602"/>
      <c r="H555" s="602"/>
      <c r="I555" s="602"/>
      <c r="J555" s="169"/>
      <c r="K555" s="400"/>
      <c r="L555" s="497"/>
      <c r="M555" s="170"/>
      <c r="N555" s="171"/>
    </row>
    <row r="556" spans="2:14" ht="15" hidden="1">
      <c r="B556" s="326"/>
      <c r="C556" s="53">
        <v>94965</v>
      </c>
      <c r="D556" s="123" t="s">
        <v>9</v>
      </c>
      <c r="E556" s="184" t="s">
        <v>338</v>
      </c>
      <c r="F556" s="611"/>
      <c r="G556" s="602"/>
      <c r="H556" s="602"/>
      <c r="I556" s="602"/>
      <c r="J556" s="169"/>
      <c r="K556" s="401">
        <f>SUM(K558:K559)</f>
        <v>0</v>
      </c>
      <c r="L556" s="497" t="s">
        <v>50</v>
      </c>
      <c r="M556" s="170"/>
      <c r="N556" s="171"/>
    </row>
    <row r="557" spans="2:14" ht="25.5" hidden="1">
      <c r="B557" s="326"/>
      <c r="C557" s="53"/>
      <c r="D557" s="53"/>
      <c r="E557" s="125" t="s">
        <v>171</v>
      </c>
      <c r="F557" s="601" t="s">
        <v>157</v>
      </c>
      <c r="G557" s="601" t="s">
        <v>199</v>
      </c>
      <c r="H557" s="603" t="s">
        <v>89</v>
      </c>
      <c r="I557" s="602"/>
      <c r="J557" s="169"/>
      <c r="K557" s="400"/>
      <c r="L557" s="497"/>
      <c r="M557" s="170"/>
      <c r="N557" s="171"/>
    </row>
    <row r="558" spans="2:14" hidden="1">
      <c r="B558" s="326" t="s">
        <v>334</v>
      </c>
      <c r="C558" s="53"/>
      <c r="D558" s="53"/>
      <c r="E558" s="168">
        <v>0</v>
      </c>
      <c r="F558" s="115">
        <v>0.8</v>
      </c>
      <c r="G558" s="115">
        <v>0.6</v>
      </c>
      <c r="H558" s="115">
        <v>0</v>
      </c>
      <c r="I558" s="602"/>
      <c r="J558" s="169"/>
      <c r="K558" s="114">
        <f>E558*F558*G558*H558</f>
        <v>0</v>
      </c>
      <c r="L558" s="497"/>
      <c r="M558" s="170"/>
      <c r="N558" s="171"/>
    </row>
    <row r="559" spans="2:14" hidden="1">
      <c r="B559" s="326" t="s">
        <v>335</v>
      </c>
      <c r="C559" s="53"/>
      <c r="D559" s="53"/>
      <c r="E559" s="168">
        <v>0</v>
      </c>
      <c r="F559" s="115">
        <v>0</v>
      </c>
      <c r="G559" s="115">
        <v>0</v>
      </c>
      <c r="H559" s="115">
        <v>0</v>
      </c>
      <c r="I559" s="602"/>
      <c r="J559" s="169"/>
      <c r="K559" s="114">
        <f>E559*F559*G559*H559</f>
        <v>0</v>
      </c>
      <c r="L559" s="497"/>
      <c r="M559" s="170"/>
      <c r="N559" s="171"/>
    </row>
    <row r="560" spans="2:14" hidden="1">
      <c r="B560" s="326"/>
      <c r="C560" s="53"/>
      <c r="D560" s="53"/>
      <c r="E560" s="496"/>
      <c r="F560" s="602"/>
      <c r="G560" s="602"/>
      <c r="H560" s="602"/>
      <c r="I560" s="602"/>
      <c r="J560" s="169"/>
      <c r="K560" s="400"/>
      <c r="L560" s="497"/>
      <c r="M560" s="170"/>
      <c r="N560" s="171"/>
    </row>
    <row r="561" spans="2:14" ht="15" hidden="1">
      <c r="B561" s="326"/>
      <c r="C561" s="53" t="s">
        <v>339</v>
      </c>
      <c r="D561" s="123" t="s">
        <v>9</v>
      </c>
      <c r="E561" s="184" t="s">
        <v>340</v>
      </c>
      <c r="F561" s="611"/>
      <c r="G561" s="602"/>
      <c r="H561" s="602"/>
      <c r="I561" s="602"/>
      <c r="J561" s="169"/>
      <c r="K561" s="401">
        <f>K556</f>
        <v>0</v>
      </c>
      <c r="L561" s="497" t="s">
        <v>50</v>
      </c>
      <c r="M561" s="170"/>
      <c r="N561" s="171"/>
    </row>
    <row r="562" spans="2:14" hidden="1">
      <c r="B562" s="326"/>
      <c r="C562" s="53"/>
      <c r="D562" s="53"/>
      <c r="E562" s="496"/>
      <c r="F562" s="602"/>
      <c r="G562" s="602"/>
      <c r="H562" s="602"/>
      <c r="I562" s="602"/>
      <c r="J562" s="169"/>
      <c r="K562" s="400"/>
      <c r="L562" s="497"/>
      <c r="M562" s="170"/>
      <c r="N562" s="171"/>
    </row>
    <row r="563" spans="2:14" ht="41.25" hidden="1" customHeight="1">
      <c r="B563" s="326"/>
      <c r="C563" s="53">
        <v>96544</v>
      </c>
      <c r="D563" s="123" t="s">
        <v>9</v>
      </c>
      <c r="E563" s="644" t="str">
        <f>IFERROR(VLOOKUP($C563,'2-SINAPI OUTUBRO 2017'!$A$1:$D$11396,2,0),IFERROR(VLOOKUP($C563,'3-COMPO.ADM.PRF '!$B$11:$I$816,4,0),""))</f>
        <v>ARMAÇÃO DE BLOCO, VIGA BALDRAME OU SAPATA UTILIZANDO AÇO CA-50 DE 6,3 MM - MONTAGEM. AF_06/2017</v>
      </c>
      <c r="F563" s="645"/>
      <c r="G563" s="645"/>
      <c r="H563" s="645"/>
      <c r="I563" s="645"/>
      <c r="J563" s="646"/>
      <c r="K563" s="401">
        <f>K566</f>
        <v>0</v>
      </c>
      <c r="L563" s="497" t="s">
        <v>280</v>
      </c>
      <c r="M563" s="80">
        <v>0</v>
      </c>
      <c r="N563" s="180" t="s">
        <v>280</v>
      </c>
    </row>
    <row r="564" spans="2:14" hidden="1">
      <c r="B564" s="326"/>
      <c r="C564" s="53"/>
      <c r="D564" s="53"/>
      <c r="E564" s="496"/>
      <c r="F564" s="602"/>
      <c r="G564" s="602"/>
      <c r="H564" s="114" t="s">
        <v>341</v>
      </c>
      <c r="I564" s="113" t="e">
        <f>K563/K556</f>
        <v>#DIV/0!</v>
      </c>
      <c r="J564" s="169"/>
      <c r="K564" s="114"/>
      <c r="L564" s="497"/>
      <c r="M564" s="170"/>
      <c r="N564" s="171"/>
    </row>
    <row r="565" spans="2:14" ht="25.5" hidden="1">
      <c r="B565" s="326" t="s">
        <v>342</v>
      </c>
      <c r="C565" s="53"/>
      <c r="D565" s="53"/>
      <c r="E565" s="129" t="s">
        <v>343</v>
      </c>
      <c r="F565" s="603" t="s">
        <v>46</v>
      </c>
      <c r="G565" s="603" t="s">
        <v>344</v>
      </c>
      <c r="H565" s="97" t="s">
        <v>345</v>
      </c>
      <c r="I565" s="112"/>
      <c r="J565" s="169"/>
      <c r="K565" s="114"/>
      <c r="L565" s="497"/>
      <c r="M565" s="170"/>
      <c r="N565" s="171"/>
    </row>
    <row r="566" spans="2:14" hidden="1">
      <c r="B566" s="326"/>
      <c r="C566" s="53"/>
      <c r="D566" s="53"/>
      <c r="E566" s="168">
        <v>0</v>
      </c>
      <c r="F566" s="602">
        <f>(((E558-0.08)*2+(G558-0.08)*2))*(F558/0.1)+(((F558-0.08)*2+(G558-0.08)*2))*(E558/0.1)</f>
        <v>7.04</v>
      </c>
      <c r="G566" s="602">
        <f>H558</f>
        <v>0</v>
      </c>
      <c r="H566" s="602">
        <f>((E566/1000)*(E566/1000)*3.14*0.25)*7850</f>
        <v>0</v>
      </c>
      <c r="I566" s="602"/>
      <c r="J566" s="169"/>
      <c r="K566" s="114">
        <f>G566*H566*F566</f>
        <v>0</v>
      </c>
      <c r="L566" s="497"/>
      <c r="M566" s="170"/>
      <c r="N566" s="171"/>
    </row>
    <row r="567" spans="2:14" hidden="1">
      <c r="B567" s="326"/>
      <c r="C567" s="53"/>
      <c r="D567" s="53"/>
      <c r="E567" s="168"/>
      <c r="F567" s="602">
        <f>(((E559-0.08)*2+(G559-0.08)*2))*(F559/0.1)+(((F559-0.08)*2+(G559-0.08)*2))*(E559/0.1)</f>
        <v>0</v>
      </c>
      <c r="G567" s="602">
        <f>H559</f>
        <v>0</v>
      </c>
      <c r="H567" s="602">
        <f>((E567/1000)*(E567/1000)*3.14*0.25)*7850</f>
        <v>0</v>
      </c>
      <c r="I567" s="602"/>
      <c r="J567" s="169"/>
      <c r="K567" s="114">
        <f>G567*H567*F567</f>
        <v>0</v>
      </c>
      <c r="L567" s="497"/>
      <c r="M567" s="170"/>
      <c r="N567" s="171"/>
    </row>
    <row r="568" spans="2:14" hidden="1">
      <c r="B568" s="326"/>
      <c r="C568" s="53"/>
      <c r="D568" s="53"/>
      <c r="E568" s="496"/>
      <c r="F568" s="602"/>
      <c r="G568" s="602"/>
      <c r="H568" s="602"/>
      <c r="I568" s="602"/>
      <c r="J568" s="169"/>
      <c r="K568" s="400"/>
      <c r="L568" s="497"/>
      <c r="M568" s="170"/>
      <c r="N568" s="171"/>
    </row>
    <row r="569" spans="2:14" ht="26.25" hidden="1" customHeight="1">
      <c r="B569" s="326"/>
      <c r="C569" s="53">
        <v>96545</v>
      </c>
      <c r="D569" s="123" t="s">
        <v>9</v>
      </c>
      <c r="E569" s="644" t="str">
        <f>IFERROR(VLOOKUP($C569,'2-SINAPI OUTUBRO 2017'!$A$1:$D$11396,2,0),IFERROR(VLOOKUP($C569,'3-COMPO.ADM.PRF '!$B$11:$I$816,4,0),""))</f>
        <v>ARMAÇÃO DE BLOCO, VIGA BALDRAME OU SAPATA UTILIZANDO AÇO CA-50 DE 8 MM - MONTAGEM. AF_06/2017</v>
      </c>
      <c r="F569" s="645"/>
      <c r="G569" s="645"/>
      <c r="H569" s="645"/>
      <c r="I569" s="645"/>
      <c r="J569" s="646"/>
      <c r="K569" s="401">
        <f>SUM(K572:K573)</f>
        <v>0</v>
      </c>
      <c r="L569" s="497" t="s">
        <v>280</v>
      </c>
      <c r="M569" s="80">
        <v>0</v>
      </c>
      <c r="N569" s="180" t="s">
        <v>280</v>
      </c>
    </row>
    <row r="570" spans="2:14" hidden="1">
      <c r="B570" s="326"/>
      <c r="C570" s="53"/>
      <c r="D570" s="53"/>
      <c r="E570" s="496"/>
      <c r="F570" s="602"/>
      <c r="G570" s="602"/>
      <c r="H570" s="114" t="s">
        <v>341</v>
      </c>
      <c r="I570" s="113" t="e">
        <f>K569/K561</f>
        <v>#DIV/0!</v>
      </c>
      <c r="J570" s="169"/>
      <c r="K570" s="114"/>
      <c r="L570" s="497"/>
      <c r="M570" s="170"/>
      <c r="N570" s="171"/>
    </row>
    <row r="571" spans="2:14" ht="25.5" hidden="1">
      <c r="B571" s="326" t="s">
        <v>342</v>
      </c>
      <c r="C571" s="53"/>
      <c r="D571" s="53"/>
      <c r="E571" s="129" t="s">
        <v>343</v>
      </c>
      <c r="F571" s="603" t="s">
        <v>46</v>
      </c>
      <c r="G571" s="603" t="s">
        <v>344</v>
      </c>
      <c r="H571" s="97" t="s">
        <v>345</v>
      </c>
      <c r="I571" s="112"/>
      <c r="J571" s="169"/>
      <c r="K571" s="114"/>
      <c r="L571" s="497"/>
      <c r="M571" s="170"/>
      <c r="N571" s="171"/>
    </row>
    <row r="572" spans="2:14" hidden="1">
      <c r="B572" s="326"/>
      <c r="C572" s="53"/>
      <c r="D572" s="53"/>
      <c r="E572" s="168">
        <v>0</v>
      </c>
      <c r="F572" s="602">
        <f>((E558-0.08+G558*2)*(F558/0.1))</f>
        <v>8.9599999999999991</v>
      </c>
      <c r="G572" s="602">
        <f>H558</f>
        <v>0</v>
      </c>
      <c r="H572" s="602">
        <f>((E572/1000)*(E572/1000)*3.14*0.25)*7850</f>
        <v>0</v>
      </c>
      <c r="I572" s="602"/>
      <c r="J572" s="169"/>
      <c r="K572" s="114">
        <f>G572*H572*F572</f>
        <v>0</v>
      </c>
      <c r="L572" s="497"/>
      <c r="M572" s="170"/>
      <c r="N572" s="171"/>
    </row>
    <row r="573" spans="2:14" hidden="1">
      <c r="B573" s="326"/>
      <c r="C573" s="53"/>
      <c r="D573" s="53"/>
      <c r="E573" s="168"/>
      <c r="F573" s="602">
        <f>((E559-0.08+G559*2)*(F559/0.1))</f>
        <v>0</v>
      </c>
      <c r="G573" s="602">
        <f>H559</f>
        <v>0</v>
      </c>
      <c r="H573" s="602">
        <f>((E573/1000)*(E573/1000)*3.14*0.25)*7850</f>
        <v>0</v>
      </c>
      <c r="I573" s="602"/>
      <c r="J573" s="169"/>
      <c r="K573" s="114">
        <f>G573*H573*F573</f>
        <v>0</v>
      </c>
      <c r="L573" s="497"/>
      <c r="M573" s="170"/>
      <c r="N573" s="171"/>
    </row>
    <row r="574" spans="2:14" hidden="1">
      <c r="B574" s="326"/>
      <c r="C574" s="53"/>
      <c r="D574" s="53"/>
      <c r="E574" s="496"/>
      <c r="F574" s="602"/>
      <c r="G574" s="602"/>
      <c r="H574" s="602"/>
      <c r="I574" s="602"/>
      <c r="J574" s="169"/>
      <c r="K574" s="400"/>
      <c r="L574" s="497"/>
      <c r="M574" s="170"/>
      <c r="N574" s="171"/>
    </row>
    <row r="575" spans="2:14" ht="38.25" hidden="1" customHeight="1">
      <c r="B575" s="326"/>
      <c r="C575" s="53">
        <v>96534</v>
      </c>
      <c r="D575" s="123" t="s">
        <v>9</v>
      </c>
      <c r="E575" s="644" t="s">
        <v>346</v>
      </c>
      <c r="F575" s="645"/>
      <c r="G575" s="645"/>
      <c r="H575" s="645"/>
      <c r="I575" s="645"/>
      <c r="J575" s="646"/>
      <c r="K575" s="401">
        <f>SUM(K577:K578)</f>
        <v>0</v>
      </c>
      <c r="L575" s="497" t="s">
        <v>43</v>
      </c>
      <c r="M575" s="170"/>
      <c r="N575" s="171"/>
    </row>
    <row r="576" spans="2:14" ht="25.5" hidden="1">
      <c r="B576" s="328"/>
      <c r="C576" s="53"/>
      <c r="D576" s="53"/>
      <c r="E576" s="184"/>
      <c r="F576" s="603" t="s">
        <v>347</v>
      </c>
      <c r="G576" s="601" t="s">
        <v>199</v>
      </c>
      <c r="H576" s="603" t="s">
        <v>89</v>
      </c>
      <c r="I576" s="83"/>
      <c r="J576" s="205"/>
      <c r="K576" s="409"/>
      <c r="L576" s="165"/>
      <c r="M576" s="170"/>
      <c r="N576" s="171"/>
    </row>
    <row r="577" spans="2:14" hidden="1">
      <c r="B577" s="326" t="s">
        <v>334</v>
      </c>
      <c r="C577" s="53"/>
      <c r="D577" s="53"/>
      <c r="E577" s="496"/>
      <c r="F577" s="602">
        <v>0</v>
      </c>
      <c r="G577" s="602">
        <f>G558</f>
        <v>0.6</v>
      </c>
      <c r="H577" s="602">
        <f>H558</f>
        <v>0</v>
      </c>
      <c r="I577" s="602"/>
      <c r="J577" s="169"/>
      <c r="K577" s="114">
        <f>H577*G577*F577</f>
        <v>0</v>
      </c>
      <c r="L577" s="497"/>
      <c r="M577" s="170"/>
      <c r="N577" s="228"/>
    </row>
    <row r="578" spans="2:14" hidden="1">
      <c r="B578" s="326" t="s">
        <v>335</v>
      </c>
      <c r="C578" s="53"/>
      <c r="D578" s="53"/>
      <c r="E578" s="496"/>
      <c r="F578" s="602">
        <f>E559*2+F559*2</f>
        <v>0</v>
      </c>
      <c r="G578" s="602">
        <f>G559</f>
        <v>0</v>
      </c>
      <c r="H578" s="602">
        <f>H559</f>
        <v>0</v>
      </c>
      <c r="I578" s="602"/>
      <c r="J578" s="169"/>
      <c r="K578" s="114">
        <f>H578*G578*F578</f>
        <v>0</v>
      </c>
      <c r="L578" s="497"/>
      <c r="M578" s="170"/>
      <c r="N578" s="229"/>
    </row>
    <row r="579" spans="2:14" hidden="1">
      <c r="B579" s="326"/>
      <c r="C579" s="53"/>
      <c r="D579" s="53"/>
      <c r="E579" s="496"/>
      <c r="F579" s="602"/>
      <c r="G579" s="602"/>
      <c r="H579" s="602"/>
      <c r="I579" s="602"/>
      <c r="J579" s="169"/>
      <c r="K579" s="400"/>
      <c r="L579" s="497"/>
      <c r="M579" s="170"/>
      <c r="N579" s="229"/>
    </row>
    <row r="580" spans="2:14" ht="15" hidden="1">
      <c r="B580" s="326"/>
      <c r="C580" s="123" t="s">
        <v>348</v>
      </c>
      <c r="D580" s="123" t="s">
        <v>9</v>
      </c>
      <c r="E580" s="184" t="s">
        <v>349</v>
      </c>
      <c r="F580" s="602"/>
      <c r="G580" s="602"/>
      <c r="H580" s="602"/>
      <c r="I580" s="602"/>
      <c r="J580" s="169"/>
      <c r="K580" s="401">
        <f>SUM(K582)</f>
        <v>0</v>
      </c>
      <c r="L580" s="497" t="s">
        <v>50</v>
      </c>
      <c r="M580" s="170"/>
      <c r="N580" s="171"/>
    </row>
    <row r="581" spans="2:14" ht="38.25" hidden="1">
      <c r="B581" s="328" t="s">
        <v>350</v>
      </c>
      <c r="C581" s="53"/>
      <c r="D581" s="53"/>
      <c r="E581" s="129" t="s">
        <v>351</v>
      </c>
      <c r="F581" s="603" t="s">
        <v>352</v>
      </c>
      <c r="G581" s="602"/>
      <c r="H581" s="602"/>
      <c r="I581" s="602"/>
      <c r="J581" s="169"/>
      <c r="K581" s="401"/>
      <c r="L581" s="497"/>
      <c r="M581" s="170"/>
      <c r="N581" s="171"/>
    </row>
    <row r="582" spans="2:14" hidden="1">
      <c r="B582" s="326"/>
      <c r="C582" s="53"/>
      <c r="D582" s="53"/>
      <c r="E582" s="183">
        <f>K546</f>
        <v>0</v>
      </c>
      <c r="F582" s="602">
        <f>K556</f>
        <v>0</v>
      </c>
      <c r="G582" s="602"/>
      <c r="H582" s="602"/>
      <c r="I582" s="602"/>
      <c r="J582" s="169"/>
      <c r="K582" s="114">
        <f>E582-F582</f>
        <v>0</v>
      </c>
      <c r="L582" s="497"/>
      <c r="M582" s="170"/>
      <c r="N582" s="171"/>
    </row>
    <row r="583" spans="2:14" hidden="1">
      <c r="B583" s="326"/>
      <c r="C583" s="53"/>
      <c r="D583" s="53"/>
      <c r="E583" s="183"/>
      <c r="F583" s="602"/>
      <c r="G583" s="602"/>
      <c r="H583" s="602"/>
      <c r="I583" s="602"/>
      <c r="J583" s="169"/>
      <c r="K583" s="114"/>
      <c r="L583" s="497"/>
      <c r="M583" s="170"/>
      <c r="N583" s="171"/>
    </row>
    <row r="584" spans="2:14" hidden="1">
      <c r="B584" s="326"/>
      <c r="C584" s="53"/>
      <c r="D584" s="53"/>
      <c r="E584" s="496"/>
      <c r="F584" s="602"/>
      <c r="G584" s="602"/>
      <c r="H584" s="602"/>
      <c r="I584" s="602"/>
      <c r="J584" s="169"/>
      <c r="K584" s="400"/>
      <c r="L584" s="497"/>
      <c r="M584" s="170"/>
      <c r="N584" s="171"/>
    </row>
    <row r="585" spans="2:14" hidden="1">
      <c r="B585" s="326"/>
      <c r="C585" s="53"/>
      <c r="D585" s="53"/>
      <c r="E585" s="496"/>
      <c r="F585" s="602"/>
      <c r="G585" s="602"/>
      <c r="H585" s="602"/>
      <c r="I585" s="602"/>
      <c r="J585" s="169"/>
      <c r="K585" s="400"/>
      <c r="L585" s="497"/>
      <c r="M585" s="170"/>
      <c r="N585" s="171"/>
    </row>
    <row r="586" spans="2:14" ht="15" hidden="1">
      <c r="B586" s="326"/>
      <c r="C586" s="123" t="s">
        <v>353</v>
      </c>
      <c r="D586" s="123" t="s">
        <v>9</v>
      </c>
      <c r="E586" s="184" t="s">
        <v>354</v>
      </c>
      <c r="F586" s="602"/>
      <c r="G586" s="602"/>
      <c r="H586" s="602"/>
      <c r="I586" s="602"/>
      <c r="J586" s="169"/>
      <c r="K586" s="401">
        <f>K575</f>
        <v>0</v>
      </c>
      <c r="L586" s="91" t="s">
        <v>43</v>
      </c>
      <c r="M586" s="170"/>
      <c r="N586" s="171"/>
    </row>
    <row r="587" spans="2:14" ht="38.25" hidden="1">
      <c r="B587" s="328" t="s">
        <v>355</v>
      </c>
      <c r="C587" s="53"/>
      <c r="D587" s="53"/>
      <c r="E587" s="496"/>
      <c r="F587" s="602"/>
      <c r="G587" s="602"/>
      <c r="H587" s="602"/>
      <c r="I587" s="602"/>
      <c r="J587" s="169"/>
      <c r="K587" s="400"/>
      <c r="L587" s="497"/>
      <c r="M587" s="170"/>
      <c r="N587" s="171"/>
    </row>
    <row r="588" spans="2:14" hidden="1">
      <c r="B588" s="326"/>
      <c r="C588" s="53"/>
      <c r="D588" s="53"/>
      <c r="E588" s="496"/>
      <c r="F588" s="602"/>
      <c r="G588" s="602"/>
      <c r="H588" s="602"/>
      <c r="I588" s="602"/>
      <c r="J588" s="169"/>
      <c r="K588" s="400"/>
      <c r="L588" s="497"/>
      <c r="M588" s="170"/>
      <c r="N588" s="171"/>
    </row>
    <row r="589" spans="2:14" ht="15" hidden="1">
      <c r="B589" s="326"/>
      <c r="C589" s="53">
        <v>72897</v>
      </c>
      <c r="D589" s="123" t="s">
        <v>9</v>
      </c>
      <c r="E589" s="184" t="s">
        <v>356</v>
      </c>
      <c r="F589" s="87"/>
      <c r="G589" s="87"/>
      <c r="H589" s="87"/>
      <c r="I589" s="602"/>
      <c r="J589" s="169"/>
      <c r="K589" s="401">
        <f>SUM(K591:K591)</f>
        <v>0</v>
      </c>
      <c r="L589" s="497" t="s">
        <v>50</v>
      </c>
      <c r="M589" s="170"/>
      <c r="N589" s="171"/>
    </row>
    <row r="590" spans="2:14" ht="42.75" hidden="1" customHeight="1">
      <c r="B590" s="328" t="s">
        <v>357</v>
      </c>
      <c r="C590" s="53"/>
      <c r="D590" s="53"/>
      <c r="E590" s="129"/>
      <c r="F590" s="603" t="s">
        <v>352</v>
      </c>
      <c r="G590" s="601"/>
      <c r="H590" s="603" t="s">
        <v>358</v>
      </c>
      <c r="I590" s="602"/>
      <c r="J590" s="604"/>
      <c r="K590" s="114"/>
      <c r="L590" s="497"/>
      <c r="M590" s="170"/>
      <c r="N590" s="171"/>
    </row>
    <row r="591" spans="2:14" hidden="1">
      <c r="B591" s="326"/>
      <c r="C591" s="53"/>
      <c r="D591" s="53"/>
      <c r="E591" s="496"/>
      <c r="F591" s="601">
        <f>K556</f>
        <v>0</v>
      </c>
      <c r="G591" s="601"/>
      <c r="H591" s="601">
        <v>1.3</v>
      </c>
      <c r="I591" s="602"/>
      <c r="J591" s="111"/>
      <c r="K591" s="114">
        <f>H591*F591</f>
        <v>0</v>
      </c>
      <c r="L591" s="497"/>
      <c r="M591" s="170"/>
      <c r="N591" s="171"/>
    </row>
    <row r="592" spans="2:14" hidden="1">
      <c r="B592" s="326"/>
      <c r="C592" s="53"/>
      <c r="D592" s="53"/>
      <c r="E592" s="496"/>
      <c r="F592" s="601"/>
      <c r="G592" s="601"/>
      <c r="H592" s="602"/>
      <c r="I592" s="601"/>
      <c r="J592" s="111"/>
      <c r="K592" s="114"/>
      <c r="L592" s="497"/>
      <c r="M592" s="170"/>
      <c r="N592" s="171"/>
    </row>
    <row r="593" spans="2:14" ht="15" hidden="1">
      <c r="B593" s="330"/>
      <c r="C593" s="43">
        <v>95302</v>
      </c>
      <c r="D593" s="43" t="s">
        <v>9</v>
      </c>
      <c r="E593" s="184" t="s">
        <v>214</v>
      </c>
      <c r="F593" s="602"/>
      <c r="G593" s="602"/>
      <c r="H593" s="602"/>
      <c r="I593" s="602"/>
      <c r="J593" s="169"/>
      <c r="K593" s="401">
        <f>SUM(K595:K595)</f>
        <v>0</v>
      </c>
      <c r="L593" s="91" t="s">
        <v>56</v>
      </c>
      <c r="M593" s="170"/>
      <c r="N593" s="171"/>
    </row>
    <row r="594" spans="2:14" ht="25.5" hidden="1">
      <c r="B594" s="326" t="s">
        <v>359</v>
      </c>
      <c r="C594" s="53"/>
      <c r="D594" s="53"/>
      <c r="E594" s="129" t="s">
        <v>216</v>
      </c>
      <c r="F594" s="602"/>
      <c r="G594" s="602"/>
      <c r="H594" s="603" t="s">
        <v>217</v>
      </c>
      <c r="I594" s="602"/>
      <c r="J594" s="169"/>
      <c r="K594" s="400"/>
      <c r="L594" s="497"/>
      <c r="M594" s="170"/>
      <c r="N594" s="171"/>
    </row>
    <row r="595" spans="2:14" hidden="1">
      <c r="B595" s="326"/>
      <c r="C595" s="53"/>
      <c r="D595" s="53"/>
      <c r="E595" s="183">
        <f>K589</f>
        <v>0</v>
      </c>
      <c r="F595" s="91"/>
      <c r="G595" s="91"/>
      <c r="H595" s="174">
        <f>(5+10)/2</f>
        <v>7.5</v>
      </c>
      <c r="I595" s="602"/>
      <c r="J595" s="111"/>
      <c r="K595" s="114">
        <f>H595*E595</f>
        <v>0</v>
      </c>
      <c r="L595" s="497"/>
      <c r="M595" s="170"/>
      <c r="N595" s="171"/>
    </row>
    <row r="596" spans="2:14" hidden="1">
      <c r="B596" s="333"/>
      <c r="C596" s="152"/>
      <c r="D596" s="152"/>
      <c r="E596" s="183"/>
      <c r="F596" s="91"/>
      <c r="G596" s="91"/>
      <c r="H596" s="91"/>
      <c r="I596" s="602"/>
      <c r="J596" s="169"/>
      <c r="K596" s="114"/>
      <c r="L596" s="497"/>
      <c r="M596" s="170"/>
      <c r="N596" s="171"/>
    </row>
    <row r="597" spans="2:14" ht="15">
      <c r="B597" s="327"/>
      <c r="C597" s="150"/>
      <c r="D597" s="150"/>
      <c r="E597" s="665" t="s">
        <v>360</v>
      </c>
      <c r="F597" s="666"/>
      <c r="G597" s="667"/>
      <c r="H597" s="221" t="s">
        <v>331</v>
      </c>
      <c r="I597" s="602"/>
      <c r="J597" s="223"/>
      <c r="K597" s="399"/>
      <c r="L597" s="497"/>
      <c r="M597" s="155"/>
      <c r="N597" s="177"/>
    </row>
    <row r="598" spans="2:14" ht="15" hidden="1">
      <c r="B598" s="326"/>
      <c r="C598" s="150"/>
      <c r="D598" s="150" t="s">
        <v>90</v>
      </c>
      <c r="E598" s="184" t="s">
        <v>312</v>
      </c>
      <c r="F598" s="602"/>
      <c r="G598" s="602"/>
      <c r="H598" s="207"/>
      <c r="I598" s="207"/>
      <c r="J598" s="208"/>
      <c r="K598" s="401">
        <f>SUM(K600)</f>
        <v>0</v>
      </c>
      <c r="L598" s="91" t="s">
        <v>86</v>
      </c>
      <c r="M598" s="188"/>
      <c r="N598" s="187"/>
    </row>
    <row r="599" spans="2:14" ht="38.25" hidden="1">
      <c r="B599" s="328" t="s">
        <v>361</v>
      </c>
      <c r="C599" s="53"/>
      <c r="D599" s="53"/>
      <c r="E599" s="129" t="s">
        <v>146</v>
      </c>
      <c r="F599" s="97"/>
      <c r="G599" s="97"/>
      <c r="H599" s="603" t="s">
        <v>362</v>
      </c>
      <c r="I599" s="602"/>
      <c r="J599" s="169"/>
      <c r="K599" s="400"/>
      <c r="L599" s="497"/>
      <c r="M599" s="170"/>
      <c r="N599" s="171"/>
    </row>
    <row r="600" spans="2:14" hidden="1">
      <c r="B600" s="328"/>
      <c r="C600" s="53"/>
      <c r="D600" s="53"/>
      <c r="E600" s="182">
        <v>100</v>
      </c>
      <c r="F600" s="602"/>
      <c r="G600" s="602"/>
      <c r="H600" s="119">
        <v>0</v>
      </c>
      <c r="I600" s="602"/>
      <c r="J600" s="169"/>
      <c r="K600" s="400">
        <f>H600</f>
        <v>0</v>
      </c>
      <c r="L600" s="497"/>
      <c r="M600" s="170"/>
      <c r="N600" s="171"/>
    </row>
    <row r="601" spans="2:14" hidden="1">
      <c r="B601" s="328"/>
      <c r="C601" s="53"/>
      <c r="D601" s="53"/>
      <c r="E601" s="183"/>
      <c r="F601" s="602"/>
      <c r="G601" s="602"/>
      <c r="H601" s="601"/>
      <c r="I601" s="602"/>
      <c r="J601" s="169"/>
      <c r="K601" s="400"/>
      <c r="L601" s="497"/>
      <c r="M601" s="170"/>
      <c r="N601" s="171"/>
    </row>
    <row r="602" spans="2:14" ht="48" hidden="1" customHeight="1">
      <c r="B602" s="326"/>
      <c r="C602" s="53"/>
      <c r="D602" s="123" t="s">
        <v>112</v>
      </c>
      <c r="E602" s="644" t="s">
        <v>363</v>
      </c>
      <c r="F602" s="645"/>
      <c r="G602" s="645"/>
      <c r="H602" s="645"/>
      <c r="I602" s="645"/>
      <c r="J602" s="646"/>
      <c r="K602" s="401">
        <f>SUM(K604:K605)</f>
        <v>0</v>
      </c>
      <c r="L602" s="497" t="s">
        <v>173</v>
      </c>
      <c r="M602" s="170"/>
      <c r="N602" s="171"/>
    </row>
    <row r="603" spans="2:14" hidden="1">
      <c r="B603" s="326"/>
      <c r="C603" s="53"/>
      <c r="D603" s="53"/>
      <c r="E603" s="496"/>
      <c r="F603" s="602" t="s">
        <v>364</v>
      </c>
      <c r="G603" s="602" t="s">
        <v>365</v>
      </c>
      <c r="H603" s="602" t="s">
        <v>366</v>
      </c>
      <c r="I603" s="602" t="s">
        <v>367</v>
      </c>
      <c r="J603" s="169"/>
      <c r="K603" s="400"/>
      <c r="L603" s="497"/>
      <c r="M603" s="170"/>
      <c r="N603" s="171"/>
    </row>
    <row r="604" spans="2:14" hidden="1">
      <c r="B604" s="326" t="s">
        <v>368</v>
      </c>
      <c r="C604" s="53"/>
      <c r="D604" s="53"/>
      <c r="E604" s="496"/>
      <c r="F604" s="115">
        <v>0</v>
      </c>
      <c r="G604" s="115">
        <f>H558</f>
        <v>0</v>
      </c>
      <c r="H604" s="115">
        <v>11</v>
      </c>
      <c r="I604" s="115">
        <v>0.4</v>
      </c>
      <c r="J604" s="169"/>
      <c r="K604" s="114">
        <f>F604*G604*H604</f>
        <v>0</v>
      </c>
      <c r="L604" s="497"/>
      <c r="M604" s="170"/>
      <c r="N604" s="171"/>
    </row>
    <row r="605" spans="2:14" hidden="1">
      <c r="B605" s="326" t="s">
        <v>369</v>
      </c>
      <c r="C605" s="53"/>
      <c r="D605" s="53"/>
      <c r="E605" s="496"/>
      <c r="F605" s="115">
        <v>0</v>
      </c>
      <c r="G605" s="115">
        <f>H559</f>
        <v>0</v>
      </c>
      <c r="H605" s="115">
        <v>0</v>
      </c>
      <c r="I605" s="115">
        <v>0.4</v>
      </c>
      <c r="J605" s="169"/>
      <c r="K605" s="114">
        <f>F605*G605*H605</f>
        <v>0</v>
      </c>
      <c r="L605" s="497"/>
      <c r="M605" s="170"/>
      <c r="N605" s="171"/>
    </row>
    <row r="606" spans="2:14" hidden="1">
      <c r="B606" s="326"/>
      <c r="C606" s="53"/>
      <c r="D606" s="53"/>
      <c r="E606" s="496"/>
      <c r="F606" s="602"/>
      <c r="G606" s="602"/>
      <c r="H606" s="602"/>
      <c r="I606" s="602"/>
      <c r="J606" s="169"/>
      <c r="K606" s="400"/>
      <c r="L606" s="497"/>
      <c r="M606" s="170"/>
      <c r="N606" s="171"/>
    </row>
    <row r="607" spans="2:14" ht="15" hidden="1">
      <c r="B607" s="326"/>
      <c r="C607" s="53">
        <v>95602</v>
      </c>
      <c r="D607" s="123" t="s">
        <v>9</v>
      </c>
      <c r="E607" s="644" t="s">
        <v>370</v>
      </c>
      <c r="F607" s="645"/>
      <c r="G607" s="645"/>
      <c r="H607" s="645"/>
      <c r="I607" s="645"/>
      <c r="J607" s="646"/>
      <c r="K607" s="401">
        <f>SUM(K609:K610)</f>
        <v>0</v>
      </c>
      <c r="L607" s="91" t="s">
        <v>302</v>
      </c>
      <c r="M607" s="80">
        <f>SUM(M609:M610)</f>
        <v>0</v>
      </c>
      <c r="N607" s="111" t="s">
        <v>50</v>
      </c>
    </row>
    <row r="608" spans="2:14" hidden="1">
      <c r="B608" s="326"/>
      <c r="C608" s="53"/>
      <c r="D608" s="53"/>
      <c r="E608" s="496"/>
      <c r="F608" s="97" t="s">
        <v>364</v>
      </c>
      <c r="G608" s="97" t="s">
        <v>365</v>
      </c>
      <c r="H608" s="603" t="s">
        <v>371</v>
      </c>
      <c r="I608" s="602"/>
      <c r="J608" s="169"/>
      <c r="K608" s="400"/>
      <c r="L608" s="497"/>
      <c r="M608" s="170"/>
      <c r="N608" s="171"/>
    </row>
    <row r="609" spans="2:14" hidden="1">
      <c r="B609" s="326" t="str">
        <f>B604</f>
        <v>BL01 - EØ40</v>
      </c>
      <c r="C609" s="53"/>
      <c r="D609" s="53"/>
      <c r="E609" s="496"/>
      <c r="F609" s="611">
        <f>F604</f>
        <v>0</v>
      </c>
      <c r="G609" s="611">
        <f>G604</f>
        <v>0</v>
      </c>
      <c r="H609" s="611">
        <f>G548</f>
        <v>0.63</v>
      </c>
      <c r="I609" s="602"/>
      <c r="J609" s="169"/>
      <c r="K609" s="114">
        <f>F609*G609</f>
        <v>0</v>
      </c>
      <c r="L609" s="497"/>
      <c r="M609" s="230">
        <f>G614*F614*(3.14*I614*I614*0.25*H609)</f>
        <v>0</v>
      </c>
      <c r="N609" s="171"/>
    </row>
    <row r="610" spans="2:14" hidden="1">
      <c r="B610" s="326" t="str">
        <f>B605</f>
        <v>BL02 - EØ40</v>
      </c>
      <c r="C610" s="53"/>
      <c r="D610" s="53"/>
      <c r="E610" s="496"/>
      <c r="F610" s="611">
        <f>F605</f>
        <v>0</v>
      </c>
      <c r="G610" s="611">
        <f>G605</f>
        <v>0</v>
      </c>
      <c r="H610" s="611">
        <f>G550</f>
        <v>0</v>
      </c>
      <c r="I610" s="602"/>
      <c r="J610" s="169"/>
      <c r="K610" s="114">
        <f>F610*G610*H610</f>
        <v>0</v>
      </c>
      <c r="L610" s="497"/>
      <c r="M610" s="230">
        <f>G615*F615*(3.14*I615*I615*0.25*H610)</f>
        <v>0</v>
      </c>
      <c r="N610" s="171"/>
    </row>
    <row r="611" spans="2:14" hidden="1">
      <c r="B611" s="326"/>
      <c r="C611" s="53"/>
      <c r="D611" s="53"/>
      <c r="E611" s="183"/>
      <c r="F611" s="602"/>
      <c r="G611" s="602"/>
      <c r="H611" s="602"/>
      <c r="I611" s="602"/>
      <c r="J611" s="169"/>
      <c r="K611" s="114"/>
      <c r="L611" s="497"/>
      <c r="M611" s="170"/>
      <c r="N611" s="171"/>
    </row>
    <row r="612" spans="2:14" ht="34.5" hidden="1" customHeight="1">
      <c r="B612" s="326"/>
      <c r="C612" s="53">
        <v>1527</v>
      </c>
      <c r="D612" s="123" t="s">
        <v>9</v>
      </c>
      <c r="E612" s="644" t="s">
        <v>372</v>
      </c>
      <c r="F612" s="645"/>
      <c r="G612" s="645"/>
      <c r="H612" s="645"/>
      <c r="I612" s="645"/>
      <c r="J612" s="646"/>
      <c r="K612" s="406"/>
      <c r="L612" s="497"/>
      <c r="M612" s="170"/>
      <c r="N612" s="171"/>
    </row>
    <row r="613" spans="2:14" ht="15" hidden="1">
      <c r="B613" s="326"/>
      <c r="C613" s="53"/>
      <c r="D613" s="53"/>
      <c r="E613" s="496"/>
      <c r="F613" s="602" t="s">
        <v>364</v>
      </c>
      <c r="G613" s="602" t="s">
        <v>365</v>
      </c>
      <c r="H613" s="601" t="s">
        <v>373</v>
      </c>
      <c r="I613" s="602" t="s">
        <v>367</v>
      </c>
      <c r="J613" s="169" t="s">
        <v>374</v>
      </c>
      <c r="K613" s="401">
        <f>SUM(K614:K615)</f>
        <v>0</v>
      </c>
      <c r="L613" s="497" t="s">
        <v>50</v>
      </c>
      <c r="M613" s="170"/>
      <c r="N613" s="171"/>
    </row>
    <row r="614" spans="2:14" hidden="1">
      <c r="B614" s="326"/>
      <c r="C614" s="53"/>
      <c r="D614" s="53"/>
      <c r="E614" s="496" t="s">
        <v>375</v>
      </c>
      <c r="F614" s="602">
        <f>F604</f>
        <v>0</v>
      </c>
      <c r="G614" s="602">
        <f t="shared" ref="G614:H615" si="9">G604</f>
        <v>0</v>
      </c>
      <c r="H614" s="602">
        <f t="shared" si="9"/>
        <v>11</v>
      </c>
      <c r="I614" s="611">
        <f>I604</f>
        <v>0.4</v>
      </c>
      <c r="J614" s="169">
        <v>1.1499999999999999</v>
      </c>
      <c r="K614" s="114">
        <f>I614*I614*3.14*0.25*H614*G614*F614*J614</f>
        <v>0</v>
      </c>
      <c r="L614" s="497"/>
      <c r="M614" s="170"/>
      <c r="N614" s="171"/>
    </row>
    <row r="615" spans="2:14" hidden="1">
      <c r="B615" s="326"/>
      <c r="C615" s="53"/>
      <c r="D615" s="53"/>
      <c r="E615" s="496" t="s">
        <v>376</v>
      </c>
      <c r="F615" s="602">
        <f>F605</f>
        <v>0</v>
      </c>
      <c r="G615" s="602">
        <f t="shared" si="9"/>
        <v>0</v>
      </c>
      <c r="H615" s="602">
        <f t="shared" si="9"/>
        <v>0</v>
      </c>
      <c r="I615" s="611">
        <f>I605</f>
        <v>0.4</v>
      </c>
      <c r="J615" s="169">
        <v>1.1499999999999999</v>
      </c>
      <c r="K615" s="114">
        <f>I615*I615*3.14*0.25*H615*G615*F615*J615</f>
        <v>0</v>
      </c>
      <c r="L615" s="497"/>
      <c r="M615" s="170"/>
      <c r="N615" s="171"/>
    </row>
    <row r="616" spans="2:14" hidden="1">
      <c r="B616" s="326"/>
      <c r="C616" s="53"/>
      <c r="D616" s="53"/>
      <c r="E616" s="496"/>
      <c r="F616" s="602"/>
      <c r="G616" s="602"/>
      <c r="H616" s="602"/>
      <c r="I616" s="602"/>
      <c r="J616" s="169"/>
      <c r="K616" s="400"/>
      <c r="L616" s="497"/>
      <c r="M616" s="170"/>
      <c r="N616" s="171"/>
    </row>
    <row r="617" spans="2:14" hidden="1">
      <c r="B617" s="326"/>
      <c r="C617" s="53"/>
      <c r="D617" s="53"/>
      <c r="E617" s="496"/>
      <c r="F617" s="602"/>
      <c r="G617" s="602"/>
      <c r="H617" s="602"/>
      <c r="I617" s="602"/>
      <c r="J617" s="169"/>
      <c r="K617" s="400"/>
      <c r="L617" s="497"/>
      <c r="M617" s="170"/>
      <c r="N617" s="171"/>
    </row>
    <row r="618" spans="2:14" ht="15" hidden="1">
      <c r="B618" s="326"/>
      <c r="C618" s="53"/>
      <c r="D618" s="53"/>
      <c r="E618" s="689" t="s">
        <v>377</v>
      </c>
      <c r="F618" s="690"/>
      <c r="G618" s="690"/>
      <c r="H618" s="690"/>
      <c r="I618" s="690"/>
      <c r="J618" s="691"/>
      <c r="K618" s="401">
        <f>K613</f>
        <v>0</v>
      </c>
      <c r="L618" s="497" t="s">
        <v>50</v>
      </c>
      <c r="M618" s="170"/>
      <c r="N618" s="171"/>
    </row>
    <row r="619" spans="2:14" hidden="1">
      <c r="B619" s="326"/>
      <c r="C619" s="53"/>
      <c r="D619" s="53"/>
      <c r="E619" s="496"/>
      <c r="F619" s="602"/>
      <c r="G619" s="602"/>
      <c r="H619" s="602"/>
      <c r="I619" s="602"/>
      <c r="J619" s="169"/>
      <c r="K619" s="400"/>
      <c r="L619" s="497"/>
      <c r="M619" s="170"/>
      <c r="N619" s="171"/>
    </row>
    <row r="620" spans="2:14" ht="15" hidden="1">
      <c r="B620" s="326"/>
      <c r="C620" s="53">
        <v>96544</v>
      </c>
      <c r="D620" s="123" t="s">
        <v>9</v>
      </c>
      <c r="E620" s="644" t="s">
        <v>378</v>
      </c>
      <c r="F620" s="645"/>
      <c r="G620" s="645"/>
      <c r="H620" s="645"/>
      <c r="I620" s="645"/>
      <c r="J620" s="646"/>
      <c r="K620" s="401">
        <f>SUM(K623:K624)</f>
        <v>0</v>
      </c>
      <c r="L620" s="497" t="s">
        <v>280</v>
      </c>
      <c r="M620" s="80">
        <v>0</v>
      </c>
      <c r="N620" s="180" t="s">
        <v>280</v>
      </c>
    </row>
    <row r="621" spans="2:14" hidden="1">
      <c r="B621" s="326"/>
      <c r="C621" s="53"/>
      <c r="D621" s="53"/>
      <c r="E621" s="496"/>
      <c r="F621" s="602"/>
      <c r="G621" s="602"/>
      <c r="H621" s="114" t="s">
        <v>341</v>
      </c>
      <c r="I621" s="113" t="e">
        <f>K620/K613</f>
        <v>#DIV/0!</v>
      </c>
      <c r="J621" s="169"/>
      <c r="K621" s="114"/>
      <c r="L621" s="497"/>
      <c r="M621" s="170"/>
      <c r="N621" s="171"/>
    </row>
    <row r="622" spans="2:14" ht="25.5" hidden="1">
      <c r="B622" s="326" t="s">
        <v>342</v>
      </c>
      <c r="C622" s="53"/>
      <c r="D622" s="53"/>
      <c r="E622" s="129" t="s">
        <v>343</v>
      </c>
      <c r="F622" s="603" t="s">
        <v>46</v>
      </c>
      <c r="G622" s="603" t="s">
        <v>344</v>
      </c>
      <c r="H622" s="97" t="s">
        <v>345</v>
      </c>
      <c r="I622" s="112"/>
      <c r="J622" s="169"/>
      <c r="K622" s="114"/>
      <c r="L622" s="497"/>
      <c r="M622" s="170"/>
      <c r="N622" s="171"/>
    </row>
    <row r="623" spans="2:14" hidden="1">
      <c r="B623" s="326"/>
      <c r="C623" s="53"/>
      <c r="D623" s="53"/>
      <c r="E623" s="168">
        <v>6.3</v>
      </c>
      <c r="F623" s="602">
        <f>(2*3.14*((I614-0.08)/2))+0.1</f>
        <v>1.1048000000000002</v>
      </c>
      <c r="G623" s="602">
        <f>(G614*H614*F614)/0.15</f>
        <v>0</v>
      </c>
      <c r="H623" s="602">
        <f>((E623/1000)*(E623/1000)*3.14*0.25)*7850</f>
        <v>0.24457970250000002</v>
      </c>
      <c r="I623" s="602"/>
      <c r="J623" s="169"/>
      <c r="K623" s="114">
        <f>G623*H623*F623</f>
        <v>0</v>
      </c>
      <c r="L623" s="497"/>
      <c r="M623" s="170"/>
      <c r="N623" s="171"/>
    </row>
    <row r="624" spans="2:14" hidden="1">
      <c r="B624" s="326"/>
      <c r="C624" s="53"/>
      <c r="D624" s="53"/>
      <c r="E624" s="168"/>
      <c r="F624" s="602">
        <f>(2*3.14*((I615-0.08)/2))+0.1</f>
        <v>1.1048000000000002</v>
      </c>
      <c r="G624" s="602">
        <f>(G615*H615*F615)/0.15</f>
        <v>0</v>
      </c>
      <c r="H624" s="602">
        <f>((E624/1000)*(E624/1000)*3.14*0.25)*7850</f>
        <v>0</v>
      </c>
      <c r="I624" s="602"/>
      <c r="J624" s="169"/>
      <c r="K624" s="114">
        <f>G624*H624*F624</f>
        <v>0</v>
      </c>
      <c r="L624" s="497"/>
      <c r="M624" s="170"/>
      <c r="N624" s="171"/>
    </row>
    <row r="625" spans="2:14" ht="14.25" hidden="1" customHeight="1">
      <c r="B625" s="326"/>
      <c r="C625" s="53"/>
      <c r="D625" s="53"/>
      <c r="E625" s="496"/>
      <c r="F625" s="602"/>
      <c r="G625" s="602"/>
      <c r="H625" s="602"/>
      <c r="I625" s="602"/>
      <c r="J625" s="169"/>
      <c r="K625" s="114"/>
      <c r="L625" s="497"/>
      <c r="M625" s="170"/>
      <c r="N625" s="171"/>
    </row>
    <row r="626" spans="2:14" ht="14.25" hidden="1" customHeight="1">
      <c r="B626" s="326"/>
      <c r="C626" s="53">
        <v>96548</v>
      </c>
      <c r="D626" s="123" t="s">
        <v>9</v>
      </c>
      <c r="E626" s="644" t="s">
        <v>379</v>
      </c>
      <c r="F626" s="645"/>
      <c r="G626" s="645"/>
      <c r="H626" s="645"/>
      <c r="I626" s="645"/>
      <c r="J626" s="646"/>
      <c r="K626" s="401">
        <f>SUM(K629:K630)</f>
        <v>0</v>
      </c>
      <c r="L626" s="497" t="s">
        <v>280</v>
      </c>
      <c r="M626" s="80">
        <v>0</v>
      </c>
      <c r="N626" s="180" t="s">
        <v>280</v>
      </c>
    </row>
    <row r="627" spans="2:14" hidden="1">
      <c r="B627" s="326"/>
      <c r="C627" s="53"/>
      <c r="D627" s="53"/>
      <c r="E627" s="496"/>
      <c r="F627" s="602"/>
      <c r="G627" s="602"/>
      <c r="H627" s="114" t="s">
        <v>341</v>
      </c>
      <c r="I627" s="113" t="e">
        <f>K626/K618</f>
        <v>#DIV/0!</v>
      </c>
      <c r="J627" s="169"/>
      <c r="K627" s="114"/>
      <c r="L627" s="497"/>
      <c r="M627" s="170"/>
      <c r="N627" s="171"/>
    </row>
    <row r="628" spans="2:14" ht="24.75" hidden="1" customHeight="1">
      <c r="B628" s="326" t="s">
        <v>342</v>
      </c>
      <c r="C628" s="53"/>
      <c r="D628" s="53"/>
      <c r="E628" s="129" t="s">
        <v>343</v>
      </c>
      <c r="F628" s="603" t="s">
        <v>46</v>
      </c>
      <c r="G628" s="603" t="s">
        <v>380</v>
      </c>
      <c r="H628" s="601" t="s">
        <v>381</v>
      </c>
      <c r="I628" s="97" t="s">
        <v>345</v>
      </c>
      <c r="J628" s="169"/>
      <c r="K628" s="114"/>
      <c r="L628" s="497"/>
      <c r="M628" s="170"/>
      <c r="N628" s="171"/>
    </row>
    <row r="629" spans="2:14" ht="14.25" hidden="1" customHeight="1">
      <c r="B629" s="326"/>
      <c r="C629" s="53"/>
      <c r="D629" s="53"/>
      <c r="E629" s="168">
        <v>16</v>
      </c>
      <c r="F629" s="602">
        <f>H614</f>
        <v>11</v>
      </c>
      <c r="G629" s="602">
        <f>G614*F614</f>
        <v>0</v>
      </c>
      <c r="H629" s="602">
        <v>4</v>
      </c>
      <c r="I629" s="602">
        <f>((E629/1000)*(E629/1000)*3.14*0.25)*7850</f>
        <v>1.577536</v>
      </c>
      <c r="J629" s="169"/>
      <c r="K629" s="114">
        <f>G629*H629*F629*I629</f>
        <v>0</v>
      </c>
      <c r="L629" s="497"/>
      <c r="M629" s="170"/>
      <c r="N629" s="171"/>
    </row>
    <row r="630" spans="2:14" ht="14.25" hidden="1" customHeight="1">
      <c r="B630" s="326"/>
      <c r="C630" s="53"/>
      <c r="D630" s="53"/>
      <c r="E630" s="168">
        <v>0</v>
      </c>
      <c r="F630" s="602">
        <f>H615</f>
        <v>0</v>
      </c>
      <c r="G630" s="602">
        <f>G615*F615</f>
        <v>0</v>
      </c>
      <c r="H630" s="602"/>
      <c r="I630" s="602">
        <f>((E630/1000)*(E630/1000)*3.14*0.25)*7850</f>
        <v>0</v>
      </c>
      <c r="J630" s="169"/>
      <c r="K630" s="114">
        <f>G630*H630*F630*I630</f>
        <v>0</v>
      </c>
      <c r="L630" s="497"/>
      <c r="M630" s="170"/>
      <c r="N630" s="171"/>
    </row>
    <row r="631" spans="2:14" ht="14.25" hidden="1" customHeight="1">
      <c r="B631" s="326"/>
      <c r="C631" s="53"/>
      <c r="D631" s="53"/>
      <c r="E631" s="496"/>
      <c r="F631" s="602"/>
      <c r="G631" s="602"/>
      <c r="H631" s="602"/>
      <c r="I631" s="602"/>
      <c r="J631" s="169"/>
      <c r="K631" s="114"/>
      <c r="L631" s="497"/>
      <c r="M631" s="170"/>
      <c r="N631" s="171"/>
    </row>
    <row r="632" spans="2:14" ht="15" hidden="1">
      <c r="B632" s="326"/>
      <c r="C632" s="53">
        <v>72897</v>
      </c>
      <c r="D632" s="123" t="s">
        <v>9</v>
      </c>
      <c r="E632" s="644" t="s">
        <v>382</v>
      </c>
      <c r="F632" s="645"/>
      <c r="G632" s="645"/>
      <c r="H632" s="645"/>
      <c r="I632" s="645"/>
      <c r="J632" s="646"/>
      <c r="K632" s="401">
        <f>SUM(K634:K635)</f>
        <v>0</v>
      </c>
      <c r="L632" s="497" t="s">
        <v>50</v>
      </c>
      <c r="M632" s="170"/>
      <c r="N632" s="171"/>
    </row>
    <row r="633" spans="2:14" ht="51" hidden="1">
      <c r="B633" s="328" t="s">
        <v>357</v>
      </c>
      <c r="C633" s="53"/>
      <c r="D633" s="53"/>
      <c r="E633" s="142" t="s">
        <v>364</v>
      </c>
      <c r="F633" s="97" t="s">
        <v>365</v>
      </c>
      <c r="G633" s="603" t="s">
        <v>373</v>
      </c>
      <c r="H633" s="97" t="s">
        <v>367</v>
      </c>
      <c r="I633" s="603" t="s">
        <v>383</v>
      </c>
      <c r="J633" s="169"/>
      <c r="K633" s="400"/>
      <c r="L633" s="497"/>
      <c r="M633" s="170"/>
      <c r="N633" s="171"/>
    </row>
    <row r="634" spans="2:14" hidden="1">
      <c r="B634" s="326" t="s">
        <v>375</v>
      </c>
      <c r="C634" s="53"/>
      <c r="D634" s="53"/>
      <c r="E634" s="130">
        <f>F609</f>
        <v>0</v>
      </c>
      <c r="F634" s="602">
        <f>G609</f>
        <v>0</v>
      </c>
      <c r="G634" s="602">
        <f>H614</f>
        <v>11</v>
      </c>
      <c r="H634" s="602">
        <f>I604</f>
        <v>0.4</v>
      </c>
      <c r="I634" s="602">
        <v>1.3</v>
      </c>
      <c r="J634" s="169"/>
      <c r="K634" s="114">
        <f>H634*H634*3.14*0.25*G634*F634*E634*I634</f>
        <v>0</v>
      </c>
      <c r="L634" s="497"/>
      <c r="M634" s="170"/>
      <c r="N634" s="171"/>
    </row>
    <row r="635" spans="2:14" hidden="1">
      <c r="B635" s="326" t="s">
        <v>376</v>
      </c>
      <c r="C635" s="53"/>
      <c r="D635" s="53"/>
      <c r="E635" s="130">
        <f>F610</f>
        <v>0</v>
      </c>
      <c r="F635" s="602">
        <f>G610</f>
        <v>0</v>
      </c>
      <c r="G635" s="602">
        <f>H615</f>
        <v>0</v>
      </c>
      <c r="H635" s="602">
        <f>I605</f>
        <v>0.4</v>
      </c>
      <c r="I635" s="602">
        <v>2.2999999999999998</v>
      </c>
      <c r="J635" s="169"/>
      <c r="K635" s="114">
        <f>I635*I635*3.14*0.25*H635*G635*F635*J635</f>
        <v>0</v>
      </c>
      <c r="L635" s="497"/>
      <c r="M635" s="170"/>
      <c r="N635" s="171"/>
    </row>
    <row r="636" spans="2:14" hidden="1">
      <c r="B636" s="326"/>
      <c r="C636" s="53"/>
      <c r="D636" s="53"/>
      <c r="E636" s="496"/>
      <c r="F636" s="602"/>
      <c r="G636" s="602"/>
      <c r="H636" s="602"/>
      <c r="I636" s="602"/>
      <c r="J636" s="169"/>
      <c r="K636" s="114"/>
      <c r="L636" s="497"/>
      <c r="M636" s="170"/>
      <c r="N636" s="171"/>
    </row>
    <row r="637" spans="2:14" ht="15" hidden="1">
      <c r="B637" s="330"/>
      <c r="C637" s="43">
        <v>95302</v>
      </c>
      <c r="D637" s="43" t="s">
        <v>9</v>
      </c>
      <c r="E637" s="184" t="s">
        <v>214</v>
      </c>
      <c r="F637" s="602"/>
      <c r="G637" s="602"/>
      <c r="H637" s="602"/>
      <c r="I637" s="602"/>
      <c r="J637" s="169"/>
      <c r="K637" s="401">
        <f>SUM(K639:K640)</f>
        <v>0</v>
      </c>
      <c r="L637" s="91" t="s">
        <v>56</v>
      </c>
      <c r="M637" s="170"/>
      <c r="N637" s="171"/>
    </row>
    <row r="638" spans="2:14" ht="28.5" hidden="1" customHeight="1">
      <c r="B638" s="326" t="s">
        <v>384</v>
      </c>
      <c r="C638" s="53"/>
      <c r="D638" s="53"/>
      <c r="E638" s="129" t="s">
        <v>216</v>
      </c>
      <c r="F638" s="602"/>
      <c r="G638" s="602"/>
      <c r="H638" s="603" t="s">
        <v>217</v>
      </c>
      <c r="I638" s="602"/>
      <c r="J638" s="169"/>
      <c r="K638" s="400"/>
      <c r="L638" s="497"/>
      <c r="M638" s="170"/>
      <c r="N638" s="171"/>
    </row>
    <row r="639" spans="2:14" hidden="1">
      <c r="B639" s="326"/>
      <c r="C639" s="53"/>
      <c r="D639" s="53"/>
      <c r="E639" s="183">
        <f>K632</f>
        <v>0</v>
      </c>
      <c r="F639" s="91"/>
      <c r="G639" s="91"/>
      <c r="H639" s="91">
        <f>(5+10)/2</f>
        <v>7.5</v>
      </c>
      <c r="I639" s="602"/>
      <c r="J639" s="111"/>
      <c r="K639" s="114">
        <f>H639*E639</f>
        <v>0</v>
      </c>
      <c r="L639" s="497"/>
      <c r="M639" s="170"/>
      <c r="N639" s="171"/>
    </row>
    <row r="640" spans="2:14" hidden="1">
      <c r="B640" s="333"/>
      <c r="C640" s="152"/>
      <c r="D640" s="152"/>
      <c r="E640" s="183"/>
      <c r="F640" s="91"/>
      <c r="G640" s="91"/>
      <c r="H640" s="91"/>
      <c r="I640" s="602"/>
      <c r="J640" s="169"/>
      <c r="K640" s="114">
        <f>H640*E640</f>
        <v>0</v>
      </c>
      <c r="L640" s="497"/>
      <c r="M640" s="170"/>
      <c r="N640" s="171"/>
    </row>
    <row r="641" spans="2:14">
      <c r="B641" s="333"/>
      <c r="C641" s="152"/>
      <c r="D641" s="152"/>
      <c r="E641" s="183"/>
      <c r="F641" s="91"/>
      <c r="G641" s="91"/>
      <c r="H641" s="91"/>
      <c r="I641" s="602"/>
      <c r="J641" s="169"/>
      <c r="K641" s="114"/>
      <c r="L641" s="497"/>
      <c r="M641" s="170"/>
      <c r="N641" s="171"/>
    </row>
    <row r="642" spans="2:14" ht="15">
      <c r="B642" s="327"/>
      <c r="C642" s="150"/>
      <c r="D642" s="150"/>
      <c r="E642" s="665" t="s">
        <v>385</v>
      </c>
      <c r="F642" s="666"/>
      <c r="G642" s="667"/>
      <c r="H642" s="86"/>
      <c r="I642" s="86"/>
      <c r="J642" s="223"/>
      <c r="K642" s="399"/>
      <c r="L642" s="614"/>
      <c r="M642" s="155"/>
      <c r="N642" s="177"/>
    </row>
    <row r="643" spans="2:14" hidden="1">
      <c r="B643" s="326"/>
      <c r="C643" s="53"/>
      <c r="D643" s="53"/>
      <c r="E643" s="226"/>
      <c r="F643" s="602"/>
      <c r="G643" s="602"/>
      <c r="H643" s="602"/>
      <c r="I643" s="602"/>
      <c r="J643" s="169"/>
      <c r="K643" s="114"/>
      <c r="L643" s="497"/>
      <c r="M643" s="170"/>
      <c r="N643" s="171"/>
    </row>
    <row r="644" spans="2:14" hidden="1">
      <c r="B644" s="326"/>
      <c r="C644" s="53"/>
      <c r="D644" s="53"/>
      <c r="E644" s="226"/>
      <c r="F644" s="602"/>
      <c r="G644" s="602"/>
      <c r="H644" s="602"/>
      <c r="I644" s="602"/>
      <c r="J644" s="169"/>
      <c r="K644" s="114"/>
      <c r="L644" s="497"/>
      <c r="M644" s="170"/>
      <c r="N644" s="171"/>
    </row>
    <row r="645" spans="2:14" hidden="1">
      <c r="B645" s="326"/>
      <c r="C645" s="53"/>
      <c r="D645" s="53"/>
      <c r="E645" s="226" t="s">
        <v>386</v>
      </c>
      <c r="F645" s="602"/>
      <c r="G645" s="602"/>
      <c r="H645" s="602"/>
      <c r="I645" s="602"/>
      <c r="J645" s="169"/>
      <c r="K645" s="114"/>
      <c r="L645" s="497"/>
      <c r="M645" s="170"/>
      <c r="N645" s="171"/>
    </row>
    <row r="646" spans="2:14" hidden="1">
      <c r="B646" s="326"/>
      <c r="C646" s="53"/>
      <c r="D646" s="53"/>
      <c r="E646" s="226"/>
      <c r="F646" s="602"/>
      <c r="G646" s="602"/>
      <c r="H646" s="602"/>
      <c r="I646" s="602"/>
      <c r="J646" s="169"/>
      <c r="K646" s="404">
        <v>1</v>
      </c>
      <c r="L646" s="497" t="s">
        <v>313</v>
      </c>
      <c r="M646" s="170"/>
      <c r="N646" s="171"/>
    </row>
    <row r="647" spans="2:14" hidden="1">
      <c r="B647" s="326"/>
      <c r="C647" s="53"/>
      <c r="D647" s="53"/>
      <c r="E647" s="226"/>
      <c r="F647" s="602"/>
      <c r="G647" s="602"/>
      <c r="H647" s="602"/>
      <c r="I647" s="602"/>
      <c r="J647" s="169"/>
      <c r="K647" s="400"/>
      <c r="L647" s="497"/>
      <c r="M647" s="170"/>
      <c r="N647" s="171"/>
    </row>
    <row r="648" spans="2:14" hidden="1">
      <c r="B648" s="326"/>
      <c r="C648" s="53"/>
      <c r="D648" s="53"/>
      <c r="E648" s="226"/>
      <c r="F648" s="602"/>
      <c r="G648" s="602"/>
      <c r="H648" s="602"/>
      <c r="I648" s="602"/>
      <c r="J648" s="169"/>
      <c r="K648" s="400"/>
      <c r="L648" s="497"/>
      <c r="M648" s="170"/>
      <c r="N648" s="171"/>
    </row>
    <row r="649" spans="2:14" hidden="1">
      <c r="B649" s="326"/>
      <c r="C649" s="53"/>
      <c r="D649" s="53"/>
      <c r="E649" s="226" t="s">
        <v>387</v>
      </c>
      <c r="F649" s="602"/>
      <c r="G649" s="602"/>
      <c r="H649" s="602"/>
      <c r="I649" s="602"/>
      <c r="J649" s="169"/>
      <c r="K649" s="400"/>
      <c r="L649" s="497"/>
      <c r="M649" s="170"/>
      <c r="N649" s="171"/>
    </row>
    <row r="650" spans="2:14" hidden="1">
      <c r="B650" s="326"/>
      <c r="C650" s="53"/>
      <c r="D650" s="53"/>
      <c r="E650" s="226"/>
      <c r="F650" s="602" t="s">
        <v>364</v>
      </c>
      <c r="G650" s="602" t="s">
        <v>365</v>
      </c>
      <c r="H650" s="602" t="s">
        <v>366</v>
      </c>
      <c r="I650" s="231" t="s">
        <v>374</v>
      </c>
      <c r="J650" s="169"/>
      <c r="K650" s="400"/>
      <c r="L650" s="497"/>
      <c r="M650" s="170"/>
      <c r="N650" s="171"/>
    </row>
    <row r="651" spans="2:14" hidden="1">
      <c r="B651" s="326"/>
      <c r="C651" s="53"/>
      <c r="D651" s="53"/>
      <c r="E651" s="226"/>
      <c r="F651" s="602" t="s">
        <v>294</v>
      </c>
      <c r="G651" s="602" t="s">
        <v>295</v>
      </c>
      <c r="H651" s="602" t="s">
        <v>388</v>
      </c>
      <c r="I651" s="602">
        <v>1.1399999999999999</v>
      </c>
      <c r="J651" s="169"/>
      <c r="K651" s="404" t="e">
        <f>F651*G651*H651*I651</f>
        <v>#VALUE!</v>
      </c>
      <c r="L651" s="497" t="s">
        <v>264</v>
      </c>
      <c r="M651" s="170"/>
      <c r="N651" s="171"/>
    </row>
    <row r="652" spans="2:14" hidden="1">
      <c r="B652" s="326"/>
      <c r="C652" s="53"/>
      <c r="D652" s="53"/>
      <c r="E652" s="226"/>
      <c r="F652" s="602"/>
      <c r="G652" s="602"/>
      <c r="H652" s="602"/>
      <c r="I652" s="602"/>
      <c r="J652" s="169"/>
      <c r="K652" s="400"/>
      <c r="L652" s="497"/>
      <c r="M652" s="170"/>
      <c r="N652" s="171"/>
    </row>
    <row r="653" spans="2:14" hidden="1">
      <c r="B653" s="326"/>
      <c r="C653" s="53"/>
      <c r="D653" s="53"/>
      <c r="E653" s="232" t="s">
        <v>389</v>
      </c>
      <c r="F653" s="602"/>
      <c r="G653" s="602"/>
      <c r="H653" s="602"/>
      <c r="I653" s="602"/>
      <c r="J653" s="169"/>
      <c r="K653" s="400"/>
      <c r="L653" s="497"/>
      <c r="M653" s="170"/>
      <c r="N653" s="171"/>
    </row>
    <row r="654" spans="2:14" hidden="1">
      <c r="B654" s="326"/>
      <c r="C654" s="53"/>
      <c r="D654" s="53"/>
      <c r="E654" s="232" t="s">
        <v>390</v>
      </c>
      <c r="F654" s="602"/>
      <c r="G654" s="602"/>
      <c r="H654" s="602"/>
      <c r="I654" s="602"/>
      <c r="J654" s="169"/>
      <c r="K654" s="400"/>
      <c r="L654" s="497"/>
      <c r="M654" s="170"/>
      <c r="N654" s="171"/>
    </row>
    <row r="655" spans="2:14" hidden="1">
      <c r="B655" s="326"/>
      <c r="C655" s="53"/>
      <c r="D655" s="53"/>
      <c r="E655" s="232" t="s">
        <v>391</v>
      </c>
      <c r="F655" s="602"/>
      <c r="G655" s="602"/>
      <c r="H655" s="602"/>
      <c r="I655" s="602"/>
      <c r="J655" s="169"/>
      <c r="K655" s="400"/>
      <c r="L655" s="497"/>
      <c r="M655" s="170"/>
      <c r="N655" s="171"/>
    </row>
    <row r="656" spans="2:14" hidden="1">
      <c r="B656" s="326"/>
      <c r="C656" s="53"/>
      <c r="D656" s="53"/>
      <c r="E656" s="232"/>
      <c r="F656" s="602"/>
      <c r="G656" s="602"/>
      <c r="H656" s="602"/>
      <c r="I656" s="602"/>
      <c r="J656" s="169"/>
      <c r="K656" s="400"/>
      <c r="L656" s="497"/>
      <c r="M656" s="170"/>
      <c r="N656" s="171"/>
    </row>
    <row r="657" spans="2:14" hidden="1">
      <c r="B657" s="326"/>
      <c r="C657" s="53"/>
      <c r="D657" s="53"/>
      <c r="E657" s="226" t="s">
        <v>392</v>
      </c>
      <c r="F657" s="602"/>
      <c r="G657" s="602"/>
      <c r="H657" s="602"/>
      <c r="I657" s="602"/>
      <c r="J657" s="169"/>
      <c r="K657" s="400"/>
      <c r="L657" s="497"/>
      <c r="M657" s="170"/>
      <c r="N657" s="171"/>
    </row>
    <row r="658" spans="2:14" hidden="1">
      <c r="B658" s="326"/>
      <c r="C658" s="53"/>
      <c r="D658" s="53"/>
      <c r="E658" s="226"/>
      <c r="F658" s="602"/>
      <c r="G658" s="602"/>
      <c r="H658" s="602"/>
      <c r="I658" s="602"/>
      <c r="J658" s="169"/>
      <c r="K658" s="404" t="e">
        <f>K651</f>
        <v>#VALUE!</v>
      </c>
      <c r="L658" s="497" t="s">
        <v>264</v>
      </c>
      <c r="M658" s="170"/>
      <c r="N658" s="171"/>
    </row>
    <row r="659" spans="2:14" hidden="1">
      <c r="B659" s="326"/>
      <c r="C659" s="53"/>
      <c r="D659" s="53"/>
      <c r="E659" s="226"/>
      <c r="F659" s="602"/>
      <c r="G659" s="602"/>
      <c r="H659" s="602"/>
      <c r="I659" s="602"/>
      <c r="J659" s="169"/>
      <c r="K659" s="400"/>
      <c r="L659" s="497"/>
      <c r="M659" s="170"/>
      <c r="N659" s="171"/>
    </row>
    <row r="660" spans="2:14" hidden="1">
      <c r="B660" s="326"/>
      <c r="C660" s="53"/>
      <c r="D660" s="53"/>
      <c r="E660" s="226" t="s">
        <v>393</v>
      </c>
      <c r="F660" s="602"/>
      <c r="G660" s="602"/>
      <c r="H660" s="602"/>
      <c r="I660" s="602"/>
      <c r="J660" s="169"/>
      <c r="K660" s="400"/>
      <c r="L660" s="497"/>
      <c r="M660" s="170"/>
      <c r="N660" s="171"/>
    </row>
    <row r="661" spans="2:14" hidden="1">
      <c r="B661" s="326"/>
      <c r="C661" s="53"/>
      <c r="D661" s="53"/>
      <c r="E661" s="226"/>
      <c r="F661" s="602"/>
      <c r="G661" s="602"/>
      <c r="H661" s="602"/>
      <c r="I661" s="602"/>
      <c r="J661" s="169"/>
      <c r="K661" s="404">
        <v>0</v>
      </c>
      <c r="L661" s="497" t="s">
        <v>322</v>
      </c>
      <c r="M661" s="170"/>
      <c r="N661" s="171"/>
    </row>
    <row r="662" spans="2:14" hidden="1">
      <c r="B662" s="326"/>
      <c r="C662" s="53"/>
      <c r="D662" s="53"/>
      <c r="E662" s="226"/>
      <c r="F662" s="602"/>
      <c r="G662" s="602"/>
      <c r="H662" s="602"/>
      <c r="I662" s="602"/>
      <c r="J662" s="169"/>
      <c r="K662" s="400"/>
      <c r="L662" s="497"/>
      <c r="M662" s="170"/>
      <c r="N662" s="171"/>
    </row>
    <row r="663" spans="2:14" hidden="1">
      <c r="B663" s="326"/>
      <c r="C663" s="53"/>
      <c r="D663" s="53"/>
      <c r="E663" s="226" t="s">
        <v>394</v>
      </c>
      <c r="F663" s="602"/>
      <c r="G663" s="602"/>
      <c r="H663" s="602"/>
      <c r="I663" s="602"/>
      <c r="J663" s="169"/>
      <c r="K663" s="400"/>
      <c r="L663" s="497"/>
      <c r="M663" s="170"/>
      <c r="N663" s="171"/>
    </row>
    <row r="664" spans="2:14" hidden="1">
      <c r="B664" s="326"/>
      <c r="C664" s="53"/>
      <c r="D664" s="53"/>
      <c r="E664" s="226"/>
      <c r="F664" s="602"/>
      <c r="G664" s="602"/>
      <c r="H664" s="602"/>
      <c r="I664" s="602"/>
      <c r="J664" s="169"/>
      <c r="K664" s="404">
        <v>1</v>
      </c>
      <c r="L664" s="497" t="s">
        <v>313</v>
      </c>
      <c r="M664" s="170"/>
      <c r="N664" s="171"/>
    </row>
    <row r="665" spans="2:14" hidden="1">
      <c r="B665" s="326"/>
      <c r="C665" s="53"/>
      <c r="D665" s="53"/>
      <c r="E665" s="226"/>
      <c r="F665" s="602"/>
      <c r="G665" s="602"/>
      <c r="H665" s="602"/>
      <c r="I665" s="602"/>
      <c r="J665" s="169"/>
      <c r="K665" s="114"/>
      <c r="L665" s="497"/>
      <c r="M665" s="170"/>
      <c r="N665" s="171"/>
    </row>
    <row r="666" spans="2:14" hidden="1">
      <c r="B666" s="326"/>
      <c r="C666" s="53"/>
      <c r="D666" s="53"/>
      <c r="E666" s="226" t="s">
        <v>395</v>
      </c>
      <c r="F666" s="602"/>
      <c r="G666" s="602"/>
      <c r="H666" s="602"/>
      <c r="I666" s="602"/>
      <c r="J666" s="169"/>
      <c r="K666" s="114">
        <v>1</v>
      </c>
      <c r="L666" s="91" t="s">
        <v>313</v>
      </c>
      <c r="M666" s="170"/>
      <c r="N666" s="171"/>
    </row>
    <row r="667" spans="2:14">
      <c r="B667" s="326"/>
      <c r="C667" s="53"/>
      <c r="D667" s="53"/>
      <c r="E667" s="226"/>
      <c r="F667" s="602"/>
      <c r="G667" s="602"/>
      <c r="H667" s="602"/>
      <c r="I667" s="602"/>
      <c r="J667" s="169"/>
      <c r="K667" s="114"/>
      <c r="L667" s="497"/>
      <c r="M667" s="170"/>
      <c r="N667" s="171"/>
    </row>
    <row r="668" spans="2:14" ht="15">
      <c r="B668" s="327"/>
      <c r="C668" s="150"/>
      <c r="D668" s="150"/>
      <c r="E668" s="665" t="s">
        <v>396</v>
      </c>
      <c r="F668" s="666"/>
      <c r="G668" s="667"/>
      <c r="H668" s="86"/>
      <c r="I668" s="86"/>
      <c r="J668" s="223"/>
      <c r="K668" s="399"/>
      <c r="L668" s="614"/>
      <c r="M668" s="155"/>
      <c r="N668" s="177"/>
    </row>
    <row r="669" spans="2:14" ht="33" hidden="1" customHeight="1">
      <c r="B669" s="326"/>
      <c r="C669" s="156" t="str">
        <f>'3-COMPO.ADM.PRF '!B86</f>
        <v>COMP 004</v>
      </c>
      <c r="D669" s="53" t="s">
        <v>90</v>
      </c>
      <c r="E669" s="644" t="str">
        <f>IFERROR(VLOOKUP($C669,'2-SINAPI OUTUBRO 2017'!$A$1:$D$11396,2,0),IFERROR(VLOOKUP($C669,'3-COMPO.ADM.PRF '!$B$11:$I$816,4,0),""))</f>
        <v>ESTACA A TRADO (BROCA) DIAMETRO = 30 CM, EM CONCRETO MOLDADO IN LOCO, 25 MPA, SEM ARMACAO.</v>
      </c>
      <c r="F669" s="645"/>
      <c r="G669" s="645"/>
      <c r="H669" s="645"/>
      <c r="I669" s="645"/>
      <c r="J669" s="646"/>
      <c r="K669" s="401">
        <f>SUM(K671:K672)</f>
        <v>0</v>
      </c>
      <c r="L669" s="497" t="s">
        <v>264</v>
      </c>
      <c r="M669" s="162">
        <f>I671*I671*3.14*0.25*K669</f>
        <v>0</v>
      </c>
      <c r="N669" s="177" t="s">
        <v>50</v>
      </c>
    </row>
    <row r="670" spans="2:14" hidden="1">
      <c r="B670" s="326"/>
      <c r="C670" s="53"/>
      <c r="D670" s="53"/>
      <c r="E670" s="496"/>
      <c r="F670" s="602" t="s">
        <v>364</v>
      </c>
      <c r="G670" s="602" t="s">
        <v>365</v>
      </c>
      <c r="H670" s="602" t="s">
        <v>366</v>
      </c>
      <c r="I670" s="602" t="s">
        <v>397</v>
      </c>
      <c r="J670" s="169"/>
      <c r="K670" s="412"/>
      <c r="L670" s="178"/>
      <c r="M670" s="178"/>
      <c r="N670" s="171"/>
    </row>
    <row r="671" spans="2:14" hidden="1">
      <c r="B671" s="326"/>
      <c r="C671" s="123"/>
      <c r="D671" s="123"/>
      <c r="E671" s="496"/>
      <c r="F671" s="174">
        <v>1</v>
      </c>
      <c r="G671" s="174">
        <f>H548</f>
        <v>0</v>
      </c>
      <c r="H671" s="174">
        <v>3</v>
      </c>
      <c r="I671" s="115">
        <v>0.3</v>
      </c>
      <c r="J671" s="169"/>
      <c r="K671" s="114">
        <f>H671*G671*F671</f>
        <v>0</v>
      </c>
      <c r="L671" s="497"/>
      <c r="M671" s="170"/>
      <c r="N671" s="171"/>
    </row>
    <row r="672" spans="2:14" hidden="1">
      <c r="B672" s="326"/>
      <c r="C672" s="123"/>
      <c r="D672" s="123"/>
      <c r="E672" s="183"/>
      <c r="F672" s="174">
        <v>0</v>
      </c>
      <c r="G672" s="174"/>
      <c r="H672" s="174"/>
      <c r="I672" s="602"/>
      <c r="J672" s="169"/>
      <c r="K672" s="114"/>
      <c r="L672" s="497"/>
      <c r="M672" s="170"/>
      <c r="N672" s="171"/>
    </row>
    <row r="673" spans="2:14" hidden="1">
      <c r="B673" s="326"/>
      <c r="C673" s="123"/>
      <c r="D673" s="123"/>
      <c r="E673" s="183"/>
      <c r="F673" s="602"/>
      <c r="G673" s="602"/>
      <c r="H673" s="602"/>
      <c r="I673" s="602"/>
      <c r="J673" s="169"/>
      <c r="K673" s="114"/>
      <c r="L673" s="497"/>
      <c r="M673" s="170"/>
      <c r="N673" s="171"/>
    </row>
    <row r="674" spans="2:14" ht="24" hidden="1" customHeight="1">
      <c r="B674" s="326"/>
      <c r="C674" s="53">
        <v>95583</v>
      </c>
      <c r="D674" s="53" t="s">
        <v>9</v>
      </c>
      <c r="E674" s="644" t="str">
        <f>IFERROR(VLOOKUP($C674,'2-SINAPI OUTUBRO 2017'!$A$1:$D$11396,2,0),IFERROR(VLOOKUP($C674,'3-COMPO.ADM.PRF '!$B$11:$I$816,4,0),""))</f>
        <v>MONTAGEM DE ARMADURA TRANSVERSAL DE ESTACAS DE SEÇÃO CIRCULAR, DIÂMETRO = 5,0 MM. AF_11/2016</v>
      </c>
      <c r="F674" s="645"/>
      <c r="G674" s="645"/>
      <c r="H674" s="645"/>
      <c r="I674" s="645"/>
      <c r="J674" s="646"/>
      <c r="K674" s="401">
        <f>SUM(K676:K678)</f>
        <v>0</v>
      </c>
      <c r="L674" s="497" t="s">
        <v>280</v>
      </c>
      <c r="M674" s="170"/>
      <c r="N674" s="171"/>
    </row>
    <row r="675" spans="2:14" hidden="1">
      <c r="B675" s="326"/>
      <c r="C675" s="53"/>
      <c r="D675" s="53"/>
      <c r="E675" s="496"/>
      <c r="F675" s="602"/>
      <c r="G675" s="602"/>
      <c r="H675" s="602" t="s">
        <v>398</v>
      </c>
      <c r="I675" s="611" t="e">
        <f>I677/M669</f>
        <v>#DIV/0!</v>
      </c>
      <c r="J675" s="169"/>
      <c r="K675" s="400"/>
      <c r="L675" s="497"/>
      <c r="M675" s="170"/>
      <c r="N675" s="171"/>
    </row>
    <row r="676" spans="2:14" hidden="1">
      <c r="B676" s="326"/>
      <c r="C676" s="53"/>
      <c r="D676" s="53"/>
      <c r="E676" s="129" t="s">
        <v>343</v>
      </c>
      <c r="F676" s="603" t="s">
        <v>46</v>
      </c>
      <c r="G676" s="603" t="s">
        <v>344</v>
      </c>
      <c r="H676" s="97" t="s">
        <v>345</v>
      </c>
      <c r="I676" s="112"/>
      <c r="J676" s="169"/>
      <c r="K676" s="114"/>
      <c r="L676" s="497"/>
      <c r="M676" s="170"/>
      <c r="N676" s="171"/>
    </row>
    <row r="677" spans="2:14" hidden="1">
      <c r="B677" s="326"/>
      <c r="C677" s="53"/>
      <c r="D677" s="53"/>
      <c r="E677" s="168">
        <v>5</v>
      </c>
      <c r="F677" s="602">
        <f>2*3.14*0.125+0.1</f>
        <v>0.88500000000000001</v>
      </c>
      <c r="G677" s="602">
        <f>K669/0.2</f>
        <v>0</v>
      </c>
      <c r="H677" s="602">
        <f>((E677/1000)*(E677/1000)*3.14*0.25)*7850</f>
        <v>0.15405625000000003</v>
      </c>
      <c r="I677" s="602"/>
      <c r="J677" s="169"/>
      <c r="K677" s="114">
        <f>G677*H677*F677</f>
        <v>0</v>
      </c>
      <c r="L677" s="497"/>
      <c r="M677" s="170"/>
      <c r="N677" s="171"/>
    </row>
    <row r="678" spans="2:14" hidden="1">
      <c r="B678" s="326"/>
      <c r="C678" s="53"/>
      <c r="D678" s="53"/>
      <c r="E678" s="168"/>
      <c r="F678" s="602">
        <f>((E664-0.08+G664*2)*(F664/0.1))</f>
        <v>0</v>
      </c>
      <c r="G678" s="602">
        <f>H664</f>
        <v>0</v>
      </c>
      <c r="H678" s="602">
        <f>((E678/1000)*(E678/1000)*3.14*0.25)*7850</f>
        <v>0</v>
      </c>
      <c r="I678" s="602"/>
      <c r="J678" s="169"/>
      <c r="K678" s="114">
        <f>G678*H678*F678</f>
        <v>0</v>
      </c>
      <c r="L678" s="497"/>
      <c r="M678" s="170"/>
      <c r="N678" s="171"/>
    </row>
    <row r="679" spans="2:14" hidden="1">
      <c r="B679" s="326"/>
      <c r="C679" s="53"/>
      <c r="D679" s="53"/>
      <c r="E679" s="496"/>
      <c r="F679" s="602"/>
      <c r="G679" s="602"/>
      <c r="H679" s="602"/>
      <c r="I679" s="611"/>
      <c r="J679" s="169"/>
      <c r="K679" s="404"/>
      <c r="L679" s="497"/>
      <c r="M679" s="170"/>
      <c r="N679" s="171"/>
    </row>
    <row r="680" spans="2:14" hidden="1">
      <c r="B680" s="326"/>
      <c r="C680" s="53"/>
      <c r="D680" s="53"/>
      <c r="E680" s="496"/>
      <c r="F680" s="602"/>
      <c r="G680" s="602"/>
      <c r="H680" s="611"/>
      <c r="I680" s="602"/>
      <c r="J680" s="169"/>
      <c r="K680" s="404"/>
      <c r="L680" s="497"/>
      <c r="M680" s="170"/>
      <c r="N680" s="171"/>
    </row>
    <row r="681" spans="2:14" ht="27.75" hidden="1" customHeight="1">
      <c r="B681" s="326"/>
      <c r="C681" s="53">
        <v>95577</v>
      </c>
      <c r="D681" s="53" t="s">
        <v>9</v>
      </c>
      <c r="E681" s="644" t="str">
        <f>IFERROR(VLOOKUP($C681,'2-SINAPI OUTUBRO 2017'!$A$1:$D$11396,2,0),IFERROR(VLOOKUP($C681,'3-COMPO.ADM.PRF '!$B$11:$I$816,4,0),""))</f>
        <v>MONTAGEM DE ARMADURA LONGITUDINAL DE ESTACAS DE SEÇÃO CIRCULAR, DIÂMETRO = 10,0 MM. AF_11/2016</v>
      </c>
      <c r="F681" s="645"/>
      <c r="G681" s="645"/>
      <c r="H681" s="645"/>
      <c r="I681" s="645"/>
      <c r="J681" s="646"/>
      <c r="K681" s="401">
        <f>SUM(K684:K685)</f>
        <v>0</v>
      </c>
      <c r="L681" s="497" t="s">
        <v>280</v>
      </c>
      <c r="M681" s="170"/>
      <c r="N681" s="171"/>
    </row>
    <row r="682" spans="2:14" hidden="1">
      <c r="B682" s="326"/>
      <c r="C682" s="53"/>
      <c r="D682" s="53"/>
      <c r="E682" s="496"/>
      <c r="F682" s="602"/>
      <c r="G682" s="602"/>
      <c r="H682" s="602" t="s">
        <v>398</v>
      </c>
      <c r="I682" s="611" t="e">
        <f>I684/M677</f>
        <v>#DIV/0!</v>
      </c>
      <c r="J682" s="169"/>
      <c r="K682" s="400"/>
      <c r="L682" s="497"/>
      <c r="M682" s="170"/>
      <c r="N682" s="171"/>
    </row>
    <row r="683" spans="2:14" hidden="1">
      <c r="B683" s="326"/>
      <c r="C683" s="53"/>
      <c r="D683" s="53"/>
      <c r="E683" s="129" t="s">
        <v>343</v>
      </c>
      <c r="F683" s="603" t="s">
        <v>46</v>
      </c>
      <c r="G683" s="603" t="s">
        <v>344</v>
      </c>
      <c r="H683" s="97" t="s">
        <v>345</v>
      </c>
      <c r="I683" s="112"/>
      <c r="J683" s="169"/>
      <c r="K683" s="114"/>
      <c r="L683" s="497"/>
      <c r="M683" s="170"/>
      <c r="N683" s="171"/>
    </row>
    <row r="684" spans="2:14" hidden="1">
      <c r="B684" s="326"/>
      <c r="C684" s="53"/>
      <c r="D684" s="53"/>
      <c r="E684" s="168">
        <v>10</v>
      </c>
      <c r="F684" s="602">
        <f>K669</f>
        <v>0</v>
      </c>
      <c r="G684" s="602">
        <v>4</v>
      </c>
      <c r="H684" s="602">
        <f>((E684/1000)*(E684/1000)*3.14*0.25)*7850</f>
        <v>0.61622500000000013</v>
      </c>
      <c r="I684" s="602"/>
      <c r="J684" s="169"/>
      <c r="K684" s="114">
        <f>G684*H684*F684</f>
        <v>0</v>
      </c>
      <c r="L684" s="497"/>
      <c r="M684" s="170"/>
      <c r="N684" s="171"/>
    </row>
    <row r="685" spans="2:14" hidden="1">
      <c r="B685" s="326"/>
      <c r="C685" s="53"/>
      <c r="D685" s="53"/>
      <c r="E685" s="168"/>
      <c r="F685" s="602"/>
      <c r="G685" s="602"/>
      <c r="H685" s="602"/>
      <c r="I685" s="602"/>
      <c r="J685" s="169"/>
      <c r="K685" s="114">
        <f>G685*H685*F685</f>
        <v>0</v>
      </c>
      <c r="L685" s="497"/>
      <c r="M685" s="170"/>
      <c r="N685" s="171"/>
    </row>
    <row r="686" spans="2:14" s="243" customFormat="1" hidden="1">
      <c r="B686" s="330"/>
      <c r="C686" s="151"/>
      <c r="D686" s="151"/>
      <c r="E686" s="198"/>
      <c r="F686" s="611"/>
      <c r="G686" s="611"/>
      <c r="H686" s="611"/>
      <c r="I686" s="611"/>
      <c r="J686" s="612"/>
      <c r="K686" s="405"/>
      <c r="L686" s="92"/>
      <c r="M686" s="247"/>
      <c r="N686" s="248"/>
    </row>
    <row r="687" spans="2:14" ht="28.5" hidden="1" customHeight="1">
      <c r="B687" s="326"/>
      <c r="C687" s="53">
        <v>95601</v>
      </c>
      <c r="D687" s="53" t="s">
        <v>160</v>
      </c>
      <c r="E687" s="644" t="str">
        <f>IFERROR(VLOOKUP($C687,'2-SINAPI OUTUBRO 2017'!$A$1:$D$11396,2,0),IFERROR(VLOOKUP($C687,'3-COMPO.ADM.PRF '!$B$11:$I$816,4,0),""))</f>
        <v>ARRASAMENTO MECANICO DE ESTACA DE CONCRETO ARMADO, DIAMETROS DE ATÉ 40 CM. AF_11/2016</v>
      </c>
      <c r="F687" s="645"/>
      <c r="G687" s="645"/>
      <c r="H687" s="645"/>
      <c r="I687" s="645"/>
      <c r="J687" s="646"/>
      <c r="K687" s="401">
        <f>H689</f>
        <v>0</v>
      </c>
      <c r="L687" s="497" t="s">
        <v>302</v>
      </c>
      <c r="M687" s="170"/>
      <c r="N687" s="171"/>
    </row>
    <row r="688" spans="2:14" ht="25.5" hidden="1">
      <c r="B688" s="326"/>
      <c r="C688" s="53"/>
      <c r="D688" s="53"/>
      <c r="E688" s="212"/>
      <c r="F688" s="611"/>
      <c r="G688" s="602"/>
      <c r="H688" s="97" t="s">
        <v>399</v>
      </c>
      <c r="I688" s="602"/>
      <c r="J688" s="169"/>
      <c r="K688" s="401"/>
      <c r="L688" s="497"/>
      <c r="M688" s="170"/>
      <c r="N688" s="171"/>
    </row>
    <row r="689" spans="2:14" hidden="1">
      <c r="B689" s="326"/>
      <c r="C689" s="53"/>
      <c r="D689" s="53"/>
      <c r="E689" s="496"/>
      <c r="F689" s="602"/>
      <c r="G689" s="602"/>
      <c r="H689" s="611">
        <f>G671*F671</f>
        <v>0</v>
      </c>
      <c r="I689" s="602"/>
      <c r="J689" s="169"/>
      <c r="K689" s="412"/>
      <c r="L689" s="178"/>
      <c r="M689" s="170"/>
      <c r="N689" s="171"/>
    </row>
    <row r="690" spans="2:14" hidden="1">
      <c r="B690" s="326"/>
      <c r="C690" s="53"/>
      <c r="D690" s="53"/>
      <c r="E690" s="496"/>
      <c r="F690" s="602"/>
      <c r="G690" s="602"/>
      <c r="H690" s="602"/>
      <c r="I690" s="602"/>
      <c r="J690" s="169"/>
      <c r="K690" s="114"/>
      <c r="L690" s="497"/>
      <c r="M690" s="170"/>
      <c r="N690" s="171"/>
    </row>
    <row r="691" spans="2:14" ht="28.5" hidden="1" customHeight="1">
      <c r="B691" s="326"/>
      <c r="C691" s="53">
        <v>72897</v>
      </c>
      <c r="D691" s="53" t="s">
        <v>160</v>
      </c>
      <c r="E691" s="644" t="str">
        <f>IFERROR(VLOOKUP($C691,'2-SINAPI OUTUBRO 2017'!$A$1:$D$11396,2,0),IFERROR(VLOOKUP($C691,'3-COMPO.ADM.PRF '!$B$11:$I$816,4,0),""))</f>
        <v>CARGA MANUAL DE ENTULHO EM CAMINHAO BASCULANTE 6 M3</v>
      </c>
      <c r="F691" s="645"/>
      <c r="G691" s="645"/>
      <c r="H691" s="645"/>
      <c r="I691" s="645"/>
      <c r="J691" s="646"/>
      <c r="K691" s="401">
        <f>M669*1.3</f>
        <v>0</v>
      </c>
      <c r="L691" s="497" t="s">
        <v>50</v>
      </c>
      <c r="M691" s="170"/>
      <c r="N691" s="171"/>
    </row>
    <row r="692" spans="2:14" hidden="1">
      <c r="B692" s="326"/>
      <c r="C692" s="53"/>
      <c r="D692" s="53"/>
      <c r="E692" s="496"/>
      <c r="F692" s="602"/>
      <c r="G692" s="602"/>
      <c r="H692" s="602"/>
      <c r="I692" s="602"/>
      <c r="J692" s="169"/>
      <c r="K692" s="400"/>
      <c r="L692" s="497"/>
      <c r="M692" s="170"/>
      <c r="N692" s="171"/>
    </row>
    <row r="693" spans="2:14" hidden="1">
      <c r="B693" s="326"/>
      <c r="C693" s="53"/>
      <c r="D693" s="53"/>
      <c r="E693" s="496"/>
      <c r="F693" s="602"/>
      <c r="G693" s="602"/>
      <c r="H693" s="602"/>
      <c r="I693" s="602"/>
      <c r="J693" s="169"/>
      <c r="K693" s="400"/>
      <c r="L693" s="497"/>
      <c r="M693" s="170"/>
      <c r="N693" s="171"/>
    </row>
    <row r="694" spans="2:14" ht="39.75" hidden="1" customHeight="1">
      <c r="B694" s="326"/>
      <c r="C694" s="53">
        <v>95302</v>
      </c>
      <c r="D694" s="53" t="s">
        <v>160</v>
      </c>
      <c r="E694" s="644" t="str">
        <f>IFERROR(VLOOKUP($C694,'2-SINAPI OUTUBRO 2017'!$A$1:$D$11396,2,0),IFERROR(VLOOKUP($C694,'3-COMPO.ADM.PRF '!$B$11:$I$816,4,0),""))</f>
        <v>TRANSPORTE COM CAMINHÃO BASCULANTE 6 M3 EM RODOVIA PAVIMENTADA ( PARA DISTÂNCIAS SUPERIORES A 4 KM)</v>
      </c>
      <c r="F694" s="645"/>
      <c r="G694" s="645"/>
      <c r="H694" s="645"/>
      <c r="I694" s="645"/>
      <c r="J694" s="646"/>
      <c r="K694" s="401">
        <f>SUM(K696)</f>
        <v>0</v>
      </c>
      <c r="L694" s="497" t="s">
        <v>50</v>
      </c>
      <c r="M694" s="170"/>
      <c r="N694" s="171"/>
    </row>
    <row r="695" spans="2:14" hidden="1">
      <c r="B695" s="326"/>
      <c r="C695" s="53"/>
      <c r="D695" s="53"/>
      <c r="E695" s="130" t="s">
        <v>400</v>
      </c>
      <c r="F695" s="602" t="s">
        <v>401</v>
      </c>
      <c r="G695" s="602"/>
      <c r="H695" s="602"/>
      <c r="I695" s="602"/>
      <c r="J695" s="169"/>
      <c r="K695" s="400"/>
      <c r="L695" s="497"/>
      <c r="M695" s="170"/>
      <c r="N695" s="171"/>
    </row>
    <row r="696" spans="2:14" hidden="1">
      <c r="B696" s="326"/>
      <c r="C696" s="53"/>
      <c r="D696" s="53"/>
      <c r="E696" s="126">
        <v>7.5</v>
      </c>
      <c r="F696" s="602">
        <f>K691</f>
        <v>0</v>
      </c>
      <c r="G696" s="602"/>
      <c r="H696" s="602"/>
      <c r="I696" s="602"/>
      <c r="J696" s="169"/>
      <c r="K696" s="400">
        <f>E696*F696</f>
        <v>0</v>
      </c>
      <c r="L696" s="497"/>
      <c r="M696" s="170"/>
      <c r="N696" s="171"/>
    </row>
    <row r="697" spans="2:14" hidden="1">
      <c r="B697" s="326"/>
      <c r="C697" s="53"/>
      <c r="D697" s="53"/>
      <c r="E697" s="496"/>
      <c r="F697" s="602"/>
      <c r="G697" s="602"/>
      <c r="H697" s="602"/>
      <c r="I697" s="602"/>
      <c r="J697" s="169"/>
      <c r="K697" s="400"/>
      <c r="L697" s="497"/>
      <c r="M697" s="170"/>
      <c r="N697" s="171"/>
    </row>
    <row r="698" spans="2:14" ht="15">
      <c r="B698" s="327"/>
      <c r="C698" s="150"/>
      <c r="D698" s="150"/>
      <c r="E698" s="665" t="s">
        <v>402</v>
      </c>
      <c r="F698" s="666"/>
      <c r="G698" s="667"/>
      <c r="H698" s="86"/>
      <c r="I698" s="86"/>
      <c r="J698" s="223"/>
      <c r="K698" s="399"/>
      <c r="L698" s="614"/>
      <c r="M698" s="155"/>
      <c r="N698" s="177"/>
    </row>
    <row r="699" spans="2:14" hidden="1">
      <c r="B699" s="326"/>
      <c r="C699" s="53"/>
      <c r="D699" s="53"/>
      <c r="E699" s="233" t="s">
        <v>265</v>
      </c>
      <c r="F699" s="85"/>
      <c r="G699" s="85"/>
      <c r="H699" s="85"/>
      <c r="I699" s="85"/>
      <c r="J699" s="234"/>
      <c r="K699" s="413"/>
      <c r="L699" s="497"/>
      <c r="M699" s="155"/>
      <c r="N699" s="111"/>
    </row>
    <row r="700" spans="2:14" hidden="1">
      <c r="B700" s="326"/>
      <c r="C700" s="53"/>
      <c r="D700" s="53"/>
      <c r="E700" s="496" t="s">
        <v>296</v>
      </c>
      <c r="F700" s="602" t="s">
        <v>403</v>
      </c>
      <c r="G700" s="602" t="s">
        <v>404</v>
      </c>
      <c r="H700" s="602">
        <v>1</v>
      </c>
      <c r="I700" s="602"/>
      <c r="J700" s="169"/>
      <c r="K700" s="404" t="e">
        <f>E700*F700*G700*H700</f>
        <v>#VALUE!</v>
      </c>
      <c r="L700" s="497" t="s">
        <v>50</v>
      </c>
      <c r="M700" s="155"/>
      <c r="N700" s="187" t="s">
        <v>405</v>
      </c>
    </row>
    <row r="701" spans="2:14" hidden="1">
      <c r="B701" s="326"/>
      <c r="C701" s="53"/>
      <c r="D701" s="53"/>
      <c r="E701" s="496"/>
      <c r="F701" s="602"/>
      <c r="G701" s="602"/>
      <c r="H701" s="602"/>
      <c r="I701" s="602"/>
      <c r="J701" s="169"/>
      <c r="K701" s="400"/>
      <c r="L701" s="497"/>
      <c r="M701" s="155"/>
      <c r="N701" s="111"/>
    </row>
    <row r="702" spans="2:14" hidden="1">
      <c r="B702" s="326"/>
      <c r="C702" s="53"/>
      <c r="D702" s="53"/>
      <c r="E702" s="212" t="s">
        <v>338</v>
      </c>
      <c r="F702" s="611"/>
      <c r="G702" s="602"/>
      <c r="H702" s="602"/>
      <c r="I702" s="602"/>
      <c r="J702" s="169"/>
      <c r="K702" s="404" t="e">
        <f>SUM(K704)</f>
        <v>#VALUE!</v>
      </c>
      <c r="L702" s="497" t="s">
        <v>50</v>
      </c>
      <c r="M702" s="155"/>
      <c r="N702" s="111"/>
    </row>
    <row r="703" spans="2:14" hidden="1">
      <c r="B703" s="326"/>
      <c r="C703" s="53"/>
      <c r="D703" s="53"/>
      <c r="E703" s="496"/>
      <c r="F703" s="83"/>
      <c r="G703" s="44" t="s">
        <v>406</v>
      </c>
      <c r="H703" s="602"/>
      <c r="I703" s="602"/>
      <c r="J703" s="169"/>
      <c r="K703" s="400"/>
      <c r="L703" s="497"/>
      <c r="M703" s="155"/>
      <c r="N703" s="111"/>
    </row>
    <row r="704" spans="2:14" hidden="1">
      <c r="B704" s="326"/>
      <c r="C704" s="53"/>
      <c r="D704" s="53"/>
      <c r="E704" s="496"/>
      <c r="F704" s="602" t="s">
        <v>296</v>
      </c>
      <c r="G704" s="601" t="s">
        <v>268</v>
      </c>
      <c r="H704" s="602" t="s">
        <v>404</v>
      </c>
      <c r="I704" s="602">
        <v>1</v>
      </c>
      <c r="J704" s="169"/>
      <c r="K704" s="404" t="e">
        <f>F704*G704*H704*I704</f>
        <v>#VALUE!</v>
      </c>
      <c r="L704" s="497"/>
      <c r="M704" s="155"/>
      <c r="N704" s="111"/>
    </row>
    <row r="705" spans="2:14" hidden="1">
      <c r="B705" s="326"/>
      <c r="C705" s="53"/>
      <c r="D705" s="53"/>
      <c r="E705" s="183" t="s">
        <v>407</v>
      </c>
      <c r="F705" s="602"/>
      <c r="G705" s="601"/>
      <c r="H705" s="602"/>
      <c r="I705" s="602"/>
      <c r="J705" s="169"/>
      <c r="K705" s="400"/>
      <c r="L705" s="497"/>
      <c r="M705" s="155"/>
      <c r="N705" s="111"/>
    </row>
    <row r="706" spans="2:14" hidden="1">
      <c r="B706" s="326"/>
      <c r="C706" s="53"/>
      <c r="D706" s="53"/>
      <c r="E706" s="183" t="s">
        <v>408</v>
      </c>
      <c r="F706" s="602"/>
      <c r="G706" s="601"/>
      <c r="H706" s="602"/>
      <c r="I706" s="602"/>
      <c r="J706" s="169"/>
      <c r="K706" s="400"/>
      <c r="L706" s="497"/>
      <c r="M706" s="155"/>
      <c r="N706" s="111"/>
    </row>
    <row r="707" spans="2:14" hidden="1">
      <c r="B707" s="326"/>
      <c r="C707" s="53"/>
      <c r="D707" s="53"/>
      <c r="E707" s="183" t="s">
        <v>409</v>
      </c>
      <c r="F707" s="602"/>
      <c r="G707" s="601"/>
      <c r="H707" s="602"/>
      <c r="I707" s="602"/>
      <c r="J707" s="169"/>
      <c r="K707" s="414" t="s">
        <v>410</v>
      </c>
      <c r="L707" s="497"/>
      <c r="M707" s="155"/>
      <c r="N707" s="111"/>
    </row>
    <row r="708" spans="2:14" hidden="1">
      <c r="B708" s="326"/>
      <c r="C708" s="53"/>
      <c r="D708" s="53"/>
      <c r="E708" s="496"/>
      <c r="F708" s="602"/>
      <c r="G708" s="601"/>
      <c r="H708" s="602"/>
      <c r="I708" s="602"/>
      <c r="J708" s="169"/>
      <c r="K708" s="400"/>
      <c r="L708" s="497"/>
      <c r="M708" s="155"/>
      <c r="N708" s="111"/>
    </row>
    <row r="709" spans="2:14" hidden="1">
      <c r="B709" s="326"/>
      <c r="C709" s="53"/>
      <c r="D709" s="53"/>
      <c r="E709" s="496"/>
      <c r="F709" s="602"/>
      <c r="G709" s="602"/>
      <c r="H709" s="602"/>
      <c r="I709" s="602"/>
      <c r="J709" s="169"/>
      <c r="K709" s="400"/>
      <c r="L709" s="497"/>
      <c r="M709" s="155"/>
      <c r="N709" s="111"/>
    </row>
    <row r="710" spans="2:14" hidden="1">
      <c r="B710" s="326"/>
      <c r="C710" s="53"/>
      <c r="D710" s="53"/>
      <c r="E710" s="212" t="s">
        <v>340</v>
      </c>
      <c r="F710" s="611"/>
      <c r="G710" s="602"/>
      <c r="H710" s="602"/>
      <c r="I710" s="602"/>
      <c r="J710" s="169"/>
      <c r="K710" s="400"/>
      <c r="L710" s="497"/>
      <c r="M710" s="155"/>
      <c r="N710" s="111"/>
    </row>
    <row r="711" spans="2:14" hidden="1">
      <c r="B711" s="326"/>
      <c r="C711" s="53"/>
      <c r="D711" s="53"/>
      <c r="E711" s="496"/>
      <c r="F711" s="602"/>
      <c r="G711" s="602"/>
      <c r="H711" s="602"/>
      <c r="I711" s="602"/>
      <c r="J711" s="169"/>
      <c r="K711" s="404" t="e">
        <f>K702+K734</f>
        <v>#VALUE!</v>
      </c>
      <c r="L711" s="497" t="s">
        <v>50</v>
      </c>
      <c r="M711" s="155"/>
      <c r="N711" s="111"/>
    </row>
    <row r="712" spans="2:14" hidden="1">
      <c r="B712" s="326"/>
      <c r="C712" s="53"/>
      <c r="D712" s="53"/>
      <c r="E712" s="496"/>
      <c r="F712" s="602"/>
      <c r="G712" s="602"/>
      <c r="H712" s="602"/>
      <c r="I712" s="602"/>
      <c r="J712" s="169"/>
      <c r="K712" s="400"/>
      <c r="L712" s="497"/>
      <c r="M712" s="155"/>
      <c r="N712" s="111"/>
    </row>
    <row r="713" spans="2:14" hidden="1">
      <c r="B713" s="326"/>
      <c r="C713" s="53"/>
      <c r="D713" s="53"/>
      <c r="E713" s="212" t="s">
        <v>279</v>
      </c>
      <c r="F713" s="83"/>
      <c r="G713" s="83"/>
      <c r="H713" s="83"/>
      <c r="I713" s="83"/>
      <c r="J713" s="205"/>
      <c r="K713" s="409"/>
      <c r="L713" s="165"/>
      <c r="M713" s="155"/>
      <c r="N713" s="111"/>
    </row>
    <row r="714" spans="2:14" hidden="1">
      <c r="B714" s="326"/>
      <c r="C714" s="53"/>
      <c r="D714" s="53"/>
      <c r="E714" s="496"/>
      <c r="F714" s="602"/>
      <c r="G714" s="602"/>
      <c r="H714" s="611">
        <v>80</v>
      </c>
      <c r="I714" s="602"/>
      <c r="J714" s="169"/>
      <c r="K714" s="404" t="e">
        <f>H714*K711</f>
        <v>#VALUE!</v>
      </c>
      <c r="L714" s="497" t="s">
        <v>280</v>
      </c>
      <c r="M714" s="155"/>
      <c r="N714" s="111"/>
    </row>
    <row r="715" spans="2:14" hidden="1">
      <c r="B715" s="326"/>
      <c r="C715" s="53"/>
      <c r="D715" s="53"/>
      <c r="E715" s="496"/>
      <c r="F715" s="602"/>
      <c r="G715" s="602"/>
      <c r="H715" s="602"/>
      <c r="I715" s="602"/>
      <c r="J715" s="169"/>
      <c r="K715" s="400"/>
      <c r="L715" s="497"/>
      <c r="M715" s="155"/>
      <c r="N715" s="111"/>
    </row>
    <row r="716" spans="2:14" hidden="1">
      <c r="B716" s="326"/>
      <c r="C716" s="53"/>
      <c r="D716" s="53"/>
      <c r="E716" s="212" t="s">
        <v>411</v>
      </c>
      <c r="F716" s="83"/>
      <c r="G716" s="83"/>
      <c r="H716" s="83"/>
      <c r="I716" s="83"/>
      <c r="J716" s="205"/>
      <c r="K716" s="409"/>
      <c r="L716" s="165"/>
      <c r="M716" s="155"/>
      <c r="N716" s="111"/>
    </row>
    <row r="717" spans="2:14" hidden="1">
      <c r="B717" s="326"/>
      <c r="C717" s="53"/>
      <c r="D717" s="53"/>
      <c r="E717" s="496"/>
      <c r="F717" s="602"/>
      <c r="G717" s="601" t="s">
        <v>267</v>
      </c>
      <c r="H717" s="601" t="s">
        <v>266</v>
      </c>
      <c r="I717" s="601" t="s">
        <v>268</v>
      </c>
      <c r="J717" s="140" t="s">
        <v>225</v>
      </c>
      <c r="K717" s="404">
        <f>SUM(K718:K720)</f>
        <v>0</v>
      </c>
      <c r="L717" s="91" t="s">
        <v>43</v>
      </c>
      <c r="M717" s="155"/>
      <c r="N717" s="111"/>
    </row>
    <row r="718" spans="2:14" hidden="1">
      <c r="B718" s="326"/>
      <c r="C718" s="53"/>
      <c r="D718" s="53"/>
      <c r="E718" s="183" t="s">
        <v>412</v>
      </c>
      <c r="F718" s="602"/>
      <c r="G718" s="602"/>
      <c r="H718" s="602"/>
      <c r="I718" s="602"/>
      <c r="J718" s="169"/>
      <c r="K718" s="400"/>
      <c r="L718" s="497"/>
      <c r="M718" s="155"/>
      <c r="N718" s="111"/>
    </row>
    <row r="719" spans="2:14" hidden="1">
      <c r="B719" s="326"/>
      <c r="C719" s="53"/>
      <c r="D719" s="53"/>
      <c r="E719" s="183" t="s">
        <v>413</v>
      </c>
      <c r="F719" s="602"/>
      <c r="G719" s="602"/>
      <c r="H719" s="602"/>
      <c r="I719" s="602"/>
      <c r="J719" s="169"/>
      <c r="K719" s="400"/>
      <c r="L719" s="497"/>
      <c r="M719" s="155"/>
      <c r="N719" s="111"/>
    </row>
    <row r="720" spans="2:14" hidden="1">
      <c r="B720" s="326"/>
      <c r="C720" s="53"/>
      <c r="D720" s="53"/>
      <c r="E720" s="183" t="s">
        <v>414</v>
      </c>
      <c r="F720" s="602"/>
      <c r="G720" s="602"/>
      <c r="H720" s="602"/>
      <c r="I720" s="602"/>
      <c r="J720" s="169"/>
      <c r="K720" s="400"/>
      <c r="L720" s="497"/>
      <c r="M720" s="155"/>
      <c r="N720" s="111"/>
    </row>
    <row r="721" spans="2:14" hidden="1">
      <c r="B721" s="326"/>
      <c r="C721" s="53"/>
      <c r="D721" s="53"/>
      <c r="E721" s="496"/>
      <c r="F721" s="602"/>
      <c r="G721" s="602"/>
      <c r="H721" s="602"/>
      <c r="I721" s="602"/>
      <c r="J721" s="169"/>
      <c r="K721" s="400"/>
      <c r="L721" s="497"/>
      <c r="M721" s="155"/>
      <c r="N721" s="111"/>
    </row>
    <row r="722" spans="2:14" hidden="1">
      <c r="B722" s="326"/>
      <c r="C722" s="53"/>
      <c r="D722" s="53"/>
      <c r="E722" s="496"/>
      <c r="F722" s="602"/>
      <c r="G722" s="602"/>
      <c r="H722" s="602"/>
      <c r="I722" s="602"/>
      <c r="J722" s="169"/>
      <c r="K722" s="400"/>
      <c r="L722" s="497"/>
      <c r="M722" s="155"/>
      <c r="N722" s="111"/>
    </row>
    <row r="723" spans="2:14" hidden="1">
      <c r="B723" s="326"/>
      <c r="C723" s="53"/>
      <c r="D723" s="53"/>
      <c r="E723" s="226" t="s">
        <v>349</v>
      </c>
      <c r="F723" s="602"/>
      <c r="G723" s="602"/>
      <c r="H723" s="602"/>
      <c r="I723" s="602"/>
      <c r="J723" s="169"/>
      <c r="K723" s="400"/>
      <c r="L723" s="497"/>
      <c r="M723" s="155"/>
      <c r="N723" s="111"/>
    </row>
    <row r="724" spans="2:14" hidden="1">
      <c r="B724" s="326"/>
      <c r="C724" s="53"/>
      <c r="D724" s="53"/>
      <c r="E724" s="496"/>
      <c r="F724" s="602"/>
      <c r="G724" s="602"/>
      <c r="H724" s="602"/>
      <c r="I724" s="602"/>
      <c r="J724" s="169"/>
      <c r="K724" s="404" t="e">
        <f>K700-K702</f>
        <v>#VALUE!</v>
      </c>
      <c r="L724" s="497" t="s">
        <v>50</v>
      </c>
      <c r="M724" s="155"/>
      <c r="N724" s="111"/>
    </row>
    <row r="725" spans="2:14" hidden="1">
      <c r="B725" s="326"/>
      <c r="C725" s="53"/>
      <c r="D725" s="53"/>
      <c r="E725" s="496"/>
      <c r="F725" s="602"/>
      <c r="G725" s="602"/>
      <c r="H725" s="602"/>
      <c r="I725" s="602"/>
      <c r="J725" s="169"/>
      <c r="K725" s="400"/>
      <c r="L725" s="497"/>
      <c r="M725" s="155"/>
      <c r="N725" s="111"/>
    </row>
    <row r="726" spans="2:14" hidden="1">
      <c r="B726" s="326"/>
      <c r="C726" s="53"/>
      <c r="D726" s="53"/>
      <c r="E726" s="496"/>
      <c r="F726" s="602"/>
      <c r="G726" s="602"/>
      <c r="H726" s="602"/>
      <c r="I726" s="602"/>
      <c r="J726" s="169"/>
      <c r="K726" s="400"/>
      <c r="L726" s="497"/>
      <c r="M726" s="155"/>
      <c r="N726" s="111"/>
    </row>
    <row r="727" spans="2:14" hidden="1">
      <c r="B727" s="326"/>
      <c r="C727" s="53"/>
      <c r="D727" s="53"/>
      <c r="E727" s="226" t="s">
        <v>415</v>
      </c>
      <c r="F727" s="602"/>
      <c r="G727" s="602"/>
      <c r="H727" s="602"/>
      <c r="I727" s="602"/>
      <c r="J727" s="169"/>
      <c r="K727" s="404" t="e">
        <f>K702*1.3</f>
        <v>#VALUE!</v>
      </c>
      <c r="L727" s="497" t="s">
        <v>50</v>
      </c>
      <c r="M727" s="155"/>
      <c r="N727" s="111"/>
    </row>
    <row r="728" spans="2:14" hidden="1">
      <c r="B728" s="326"/>
      <c r="C728" s="53"/>
      <c r="D728" s="53"/>
      <c r="E728" s="496"/>
      <c r="F728" s="602"/>
      <c r="G728" s="602"/>
      <c r="H728" s="602"/>
      <c r="I728" s="602"/>
      <c r="J728" s="169"/>
      <c r="K728" s="400"/>
      <c r="L728" s="497"/>
      <c r="M728" s="155"/>
      <c r="N728" s="111"/>
    </row>
    <row r="729" spans="2:14" hidden="1">
      <c r="B729" s="326"/>
      <c r="C729" s="53"/>
      <c r="D729" s="53"/>
      <c r="E729" s="226" t="s">
        <v>416</v>
      </c>
      <c r="F729" s="87"/>
      <c r="G729" s="87"/>
      <c r="H729" s="87"/>
      <c r="I729" s="602"/>
      <c r="J729" s="169"/>
      <c r="K729" s="400"/>
      <c r="L729" s="497"/>
      <c r="M729" s="155"/>
      <c r="N729" s="111"/>
    </row>
    <row r="730" spans="2:14" hidden="1">
      <c r="B730" s="326"/>
      <c r="C730" s="53"/>
      <c r="D730" s="53"/>
      <c r="E730" s="496"/>
      <c r="F730" s="602"/>
      <c r="G730" s="602"/>
      <c r="H730" s="602"/>
      <c r="I730" s="602"/>
      <c r="J730" s="169"/>
      <c r="K730" s="404" t="e">
        <f>K727</f>
        <v>#VALUE!</v>
      </c>
      <c r="L730" s="497" t="s">
        <v>50</v>
      </c>
      <c r="M730" s="155"/>
      <c r="N730" s="111"/>
    </row>
    <row r="731" spans="2:14" hidden="1">
      <c r="B731" s="326"/>
      <c r="C731" s="53"/>
      <c r="D731" s="53"/>
      <c r="E731" s="496"/>
      <c r="F731" s="602"/>
      <c r="G731" s="602"/>
      <c r="H731" s="602"/>
      <c r="I731" s="602"/>
      <c r="J731" s="169"/>
      <c r="K731" s="400"/>
      <c r="L731" s="497"/>
      <c r="M731" s="155"/>
      <c r="N731" s="111"/>
    </row>
    <row r="732" spans="2:14" hidden="1">
      <c r="B732" s="326"/>
      <c r="C732" s="53"/>
      <c r="D732" s="53"/>
      <c r="E732" s="183" t="s">
        <v>417</v>
      </c>
      <c r="F732" s="602"/>
      <c r="G732" s="601" t="s">
        <v>267</v>
      </c>
      <c r="H732" s="601" t="s">
        <v>266</v>
      </c>
      <c r="I732" s="601" t="s">
        <v>268</v>
      </c>
      <c r="J732" s="140" t="s">
        <v>225</v>
      </c>
      <c r="K732" s="404">
        <f>SUM(K733:K734)</f>
        <v>0</v>
      </c>
      <c r="L732" s="91" t="s">
        <v>50</v>
      </c>
      <c r="M732" s="155"/>
      <c r="N732" s="111"/>
    </row>
    <row r="733" spans="2:14" hidden="1">
      <c r="B733" s="326"/>
      <c r="C733" s="53"/>
      <c r="D733" s="53"/>
      <c r="E733" s="183" t="s">
        <v>418</v>
      </c>
      <c r="F733" s="602"/>
      <c r="G733" s="602"/>
      <c r="H733" s="602"/>
      <c r="I733" s="602"/>
      <c r="J733" s="169"/>
      <c r="K733" s="400"/>
      <c r="L733" s="497"/>
      <c r="M733" s="155"/>
      <c r="N733" s="111"/>
    </row>
    <row r="734" spans="2:14" hidden="1">
      <c r="B734" s="326"/>
      <c r="C734" s="53"/>
      <c r="D734" s="53"/>
      <c r="E734" s="183" t="s">
        <v>419</v>
      </c>
      <c r="F734" s="602"/>
      <c r="G734" s="602"/>
      <c r="H734" s="602"/>
      <c r="I734" s="602"/>
      <c r="J734" s="169"/>
      <c r="K734" s="414" t="s">
        <v>410</v>
      </c>
      <c r="L734" s="497"/>
      <c r="M734" s="170"/>
      <c r="N734" s="171"/>
    </row>
    <row r="735" spans="2:14" hidden="1">
      <c r="B735" s="326"/>
      <c r="C735" s="53"/>
      <c r="D735" s="53"/>
      <c r="E735" s="496"/>
      <c r="F735" s="602"/>
      <c r="G735" s="602"/>
      <c r="H735" s="602"/>
      <c r="I735" s="602"/>
      <c r="J735" s="169"/>
      <c r="K735" s="400"/>
      <c r="L735" s="497"/>
      <c r="M735" s="170"/>
      <c r="N735" s="171"/>
    </row>
    <row r="736" spans="2:14" hidden="1">
      <c r="B736" s="326"/>
      <c r="C736" s="53"/>
      <c r="D736" s="53"/>
      <c r="E736" s="183" t="s">
        <v>420</v>
      </c>
      <c r="F736" s="602"/>
      <c r="G736" s="602"/>
      <c r="H736" s="602"/>
      <c r="I736" s="602"/>
      <c r="J736" s="169"/>
      <c r="K736" s="400"/>
      <c r="L736" s="91" t="s">
        <v>322</v>
      </c>
      <c r="M736" s="170"/>
      <c r="N736" s="171"/>
    </row>
    <row r="737" spans="2:14">
      <c r="B737" s="326"/>
      <c r="C737" s="53"/>
      <c r="D737" s="53"/>
      <c r="E737" s="496"/>
      <c r="F737" s="602"/>
      <c r="G737" s="602"/>
      <c r="H737" s="602"/>
      <c r="I737" s="602"/>
      <c r="J737" s="169"/>
      <c r="K737" s="400"/>
      <c r="L737" s="497"/>
      <c r="M737" s="170"/>
      <c r="N737" s="171"/>
    </row>
    <row r="738" spans="2:14" ht="15">
      <c r="B738" s="327"/>
      <c r="C738" s="150"/>
      <c r="D738" s="150"/>
      <c r="E738" s="657" t="s">
        <v>421</v>
      </c>
      <c r="F738" s="658"/>
      <c r="G738" s="658"/>
      <c r="H738" s="221" t="s">
        <v>331</v>
      </c>
      <c r="I738" s="602"/>
      <c r="J738" s="223"/>
      <c r="K738" s="399"/>
      <c r="L738" s="614"/>
      <c r="M738" s="155"/>
      <c r="N738" s="177"/>
    </row>
    <row r="739" spans="2:14" ht="33" hidden="1" customHeight="1">
      <c r="B739" s="326"/>
      <c r="C739" s="53">
        <v>96527</v>
      </c>
      <c r="D739" s="123" t="s">
        <v>9</v>
      </c>
      <c r="E739" s="644" t="str">
        <f>IFERROR(VLOOKUP($C739,'2-SINAPI OUTUBRO 2017'!$A$1:$D$11396,2,0),IFERROR(VLOOKUP($C739,'3-COMPO.ADM.PRF '!$B$11:$I$816,4,0),""))</f>
        <v>ESCAVAÇÃO MANUAL DE VALA PARA VIGA BALDRAME, COM PREVISÃO DE FÔRMA. AF_06/2017</v>
      </c>
      <c r="F739" s="645"/>
      <c r="G739" s="645"/>
      <c r="H739" s="645"/>
      <c r="I739" s="645"/>
      <c r="J739" s="646"/>
      <c r="K739" s="401">
        <f>SUM(K741:K742)</f>
        <v>0</v>
      </c>
      <c r="L739" s="497" t="s">
        <v>50</v>
      </c>
      <c r="M739" s="155"/>
      <c r="N739" s="111"/>
    </row>
    <row r="740" spans="2:14" ht="38.25" hidden="1">
      <c r="B740" s="326" t="s">
        <v>422</v>
      </c>
      <c r="C740" s="53"/>
      <c r="D740" s="53"/>
      <c r="E740" s="125" t="s">
        <v>171</v>
      </c>
      <c r="F740" s="601" t="s">
        <v>157</v>
      </c>
      <c r="G740" s="601" t="s">
        <v>199</v>
      </c>
      <c r="H740" s="603" t="s">
        <v>89</v>
      </c>
      <c r="I740" s="599"/>
      <c r="J740" s="600"/>
      <c r="K740" s="406"/>
      <c r="L740" s="497"/>
      <c r="M740" s="155"/>
      <c r="N740" s="111"/>
    </row>
    <row r="741" spans="2:14" hidden="1">
      <c r="B741" s="330" t="str">
        <f>B751</f>
        <v xml:space="preserve">paredes verticais a serem construídas </v>
      </c>
      <c r="C741" s="53"/>
      <c r="D741" s="53"/>
      <c r="E741" s="496">
        <f>E751</f>
        <v>0</v>
      </c>
      <c r="F741" s="602">
        <f>F751+0.3</f>
        <v>0.3</v>
      </c>
      <c r="G741" s="602">
        <f>G751+0.03</f>
        <v>0.43000000000000005</v>
      </c>
      <c r="H741" s="602">
        <v>1</v>
      </c>
      <c r="I741" s="602"/>
      <c r="J741" s="169"/>
      <c r="K741" s="114">
        <f>E741*F741*G741*H741</f>
        <v>0</v>
      </c>
      <c r="L741" s="497"/>
      <c r="M741" s="155"/>
      <c r="N741" s="187" t="s">
        <v>405</v>
      </c>
    </row>
    <row r="742" spans="2:14" hidden="1">
      <c r="B742" s="330" t="str">
        <f t="shared" ref="B742" si="10">B752</f>
        <v xml:space="preserve">paredes horizontais a serem construidas </v>
      </c>
      <c r="C742" s="53"/>
      <c r="D742" s="53"/>
      <c r="E742" s="496">
        <v>0</v>
      </c>
      <c r="F742" s="602">
        <v>0</v>
      </c>
      <c r="G742" s="602"/>
      <c r="H742" s="602">
        <v>0</v>
      </c>
      <c r="I742" s="602"/>
      <c r="J742" s="169"/>
      <c r="K742" s="114">
        <f t="shared" ref="K742" si="11">E742*F742*G742*H742</f>
        <v>0</v>
      </c>
      <c r="L742" s="497"/>
      <c r="M742" s="155"/>
      <c r="N742" s="187"/>
    </row>
    <row r="743" spans="2:14" hidden="1">
      <c r="B743" s="330"/>
      <c r="C743" s="151"/>
      <c r="D743" s="151"/>
      <c r="E743" s="496"/>
      <c r="F743" s="602"/>
      <c r="G743" s="602"/>
      <c r="H743" s="611"/>
      <c r="I743" s="611"/>
      <c r="J743" s="612"/>
      <c r="K743" s="399"/>
      <c r="L743" s="92"/>
      <c r="M743" s="197"/>
      <c r="N743" s="195"/>
    </row>
    <row r="744" spans="2:14" ht="30" hidden="1" customHeight="1">
      <c r="B744" s="330"/>
      <c r="C744" s="53">
        <v>96617</v>
      </c>
      <c r="D744" s="123" t="s">
        <v>9</v>
      </c>
      <c r="E744" s="644" t="str">
        <f>IFERROR(VLOOKUP($C744,'2-SINAPI OUTUBRO 2017'!$A$1:$D$11396,2,0),IFERROR(VLOOKUP($C744,'3-COMPO.ADM.PRF '!$B$11:$I$816,4,0),""))</f>
        <v>LASTRO DE CONCRETO MAGRO, APLICADO EM BLOCOS DE COROAMENTO OU SAPATAS, ESPESSURA DE 3 CM. AF_08/2017</v>
      </c>
      <c r="F744" s="645"/>
      <c r="G744" s="645"/>
      <c r="H744" s="645"/>
      <c r="I744" s="645"/>
      <c r="J744" s="646"/>
      <c r="K744" s="401">
        <f>SUM(K746:K747)</f>
        <v>0</v>
      </c>
      <c r="L744" s="91" t="s">
        <v>43</v>
      </c>
      <c r="M744" s="80">
        <f>K744*H744</f>
        <v>0</v>
      </c>
      <c r="N744" s="180" t="s">
        <v>50</v>
      </c>
    </row>
    <row r="745" spans="2:14" ht="25.5" hidden="1">
      <c r="B745" s="330"/>
      <c r="C745" s="151"/>
      <c r="D745" s="151"/>
      <c r="E745" s="125" t="s">
        <v>171</v>
      </c>
      <c r="F745" s="601" t="s">
        <v>157</v>
      </c>
      <c r="G745" s="602"/>
      <c r="H745" s="603" t="s">
        <v>89</v>
      </c>
      <c r="I745" s="602"/>
      <c r="J745" s="169"/>
      <c r="K745" s="400"/>
      <c r="L745" s="497"/>
      <c r="M745" s="170"/>
      <c r="N745" s="171"/>
    </row>
    <row r="746" spans="2:14" hidden="1">
      <c r="B746" s="330" t="str">
        <f t="shared" ref="B746:B747" si="12">B751</f>
        <v xml:space="preserve">paredes verticais a serem construídas </v>
      </c>
      <c r="C746" s="151"/>
      <c r="D746" s="151"/>
      <c r="E746" s="496">
        <v>0</v>
      </c>
      <c r="F746" s="602">
        <f t="shared" ref="F746:F747" si="13">F751*2</f>
        <v>0</v>
      </c>
      <c r="G746" s="602"/>
      <c r="H746" s="602">
        <f>H741</f>
        <v>1</v>
      </c>
      <c r="I746" s="602"/>
      <c r="J746" s="169"/>
      <c r="K746" s="114">
        <f>H746*F746*E746</f>
        <v>0</v>
      </c>
      <c r="L746" s="497"/>
      <c r="M746" s="170"/>
      <c r="N746" s="171"/>
    </row>
    <row r="747" spans="2:14" hidden="1">
      <c r="B747" s="330" t="str">
        <f t="shared" si="12"/>
        <v xml:space="preserve">paredes horizontais a serem construidas </v>
      </c>
      <c r="C747" s="151"/>
      <c r="D747" s="151"/>
      <c r="E747" s="496">
        <f>E742</f>
        <v>0</v>
      </c>
      <c r="F747" s="602">
        <f t="shared" si="13"/>
        <v>0.3</v>
      </c>
      <c r="G747" s="602"/>
      <c r="H747" s="602">
        <f>H742</f>
        <v>0</v>
      </c>
      <c r="I747" s="602"/>
      <c r="J747" s="169"/>
      <c r="K747" s="114">
        <f t="shared" ref="K747" si="14">H747*F747*E747</f>
        <v>0</v>
      </c>
      <c r="L747" s="497"/>
      <c r="M747" s="170"/>
      <c r="N747" s="171"/>
    </row>
    <row r="748" spans="2:14" hidden="1">
      <c r="B748" s="330"/>
      <c r="C748" s="151"/>
      <c r="D748" s="151"/>
      <c r="E748" s="496"/>
      <c r="F748" s="602"/>
      <c r="G748" s="602"/>
      <c r="H748" s="611"/>
      <c r="I748" s="611"/>
      <c r="J748" s="612"/>
      <c r="K748" s="399"/>
      <c r="L748" s="92"/>
      <c r="M748" s="197"/>
      <c r="N748" s="195"/>
    </row>
    <row r="749" spans="2:14" ht="15" hidden="1">
      <c r="B749" s="326"/>
      <c r="C749" s="53">
        <v>94965</v>
      </c>
      <c r="D749" s="123" t="s">
        <v>9</v>
      </c>
      <c r="E749" s="644" t="s">
        <v>423</v>
      </c>
      <c r="F749" s="645"/>
      <c r="G749" s="645"/>
      <c r="H749" s="645"/>
      <c r="I749" s="645"/>
      <c r="J749" s="646"/>
      <c r="K749" s="401">
        <f>SUM(K751:K752)</f>
        <v>0</v>
      </c>
      <c r="L749" s="497" t="s">
        <v>50</v>
      </c>
      <c r="M749" s="155"/>
      <c r="N749" s="111"/>
    </row>
    <row r="750" spans="2:14" ht="25.5" hidden="1">
      <c r="B750" s="326" t="s">
        <v>424</v>
      </c>
      <c r="C750" s="53"/>
      <c r="D750" s="53"/>
      <c r="E750" s="125" t="s">
        <v>171</v>
      </c>
      <c r="F750" s="601" t="s">
        <v>157</v>
      </c>
      <c r="G750" s="601" t="s">
        <v>199</v>
      </c>
      <c r="H750" s="603" t="s">
        <v>89</v>
      </c>
      <c r="I750" s="599"/>
      <c r="J750" s="600"/>
      <c r="K750" s="404"/>
      <c r="L750" s="497"/>
      <c r="M750" s="155"/>
      <c r="N750" s="111"/>
    </row>
    <row r="751" spans="2:14" hidden="1">
      <c r="B751" s="330" t="s">
        <v>425</v>
      </c>
      <c r="C751" s="151"/>
      <c r="D751" s="151"/>
      <c r="E751" s="182">
        <v>0</v>
      </c>
      <c r="F751" s="119">
        <v>0</v>
      </c>
      <c r="G751" s="119">
        <v>0.4</v>
      </c>
      <c r="H751" s="119">
        <v>1</v>
      </c>
      <c r="I751" s="611"/>
      <c r="J751" s="612"/>
      <c r="K751" s="405">
        <f>E751*F751*G751*H751</f>
        <v>0</v>
      </c>
      <c r="L751" s="92"/>
      <c r="M751" s="197"/>
      <c r="N751" s="195"/>
    </row>
    <row r="752" spans="2:14" hidden="1">
      <c r="B752" s="330" t="s">
        <v>426</v>
      </c>
      <c r="C752" s="151"/>
      <c r="D752" s="151"/>
      <c r="E752" s="182">
        <v>0</v>
      </c>
      <c r="F752" s="119">
        <v>0.15</v>
      </c>
      <c r="G752" s="119">
        <v>0.4</v>
      </c>
      <c r="H752" s="119">
        <v>1</v>
      </c>
      <c r="I752" s="611"/>
      <c r="J752" s="612"/>
      <c r="K752" s="405">
        <f>E752*F752*G752*H752</f>
        <v>0</v>
      </c>
      <c r="L752" s="92"/>
      <c r="M752" s="197"/>
      <c r="N752" s="195"/>
    </row>
    <row r="753" spans="2:14" hidden="1">
      <c r="B753" s="330"/>
      <c r="C753" s="151"/>
      <c r="D753" s="151"/>
      <c r="E753" s="200"/>
      <c r="F753" s="602"/>
      <c r="G753" s="602"/>
      <c r="H753" s="611"/>
      <c r="I753" s="611"/>
      <c r="J753" s="612"/>
      <c r="K753" s="399"/>
      <c r="L753" s="92"/>
      <c r="M753" s="197"/>
      <c r="N753" s="195"/>
    </row>
    <row r="754" spans="2:14" hidden="1">
      <c r="B754" s="330"/>
      <c r="C754" s="151"/>
      <c r="D754" s="151"/>
      <c r="E754" s="200"/>
      <c r="F754" s="602"/>
      <c r="G754" s="602"/>
      <c r="H754" s="611"/>
      <c r="I754" s="611"/>
      <c r="J754" s="612"/>
      <c r="K754" s="399"/>
      <c r="L754" s="92"/>
      <c r="M754" s="197"/>
      <c r="N754" s="195"/>
    </row>
    <row r="755" spans="2:14" ht="15" hidden="1">
      <c r="B755" s="326"/>
      <c r="C755" s="53" t="s">
        <v>339</v>
      </c>
      <c r="D755" s="123" t="s">
        <v>9</v>
      </c>
      <c r="E755" s="644" t="s">
        <v>427</v>
      </c>
      <c r="F755" s="645"/>
      <c r="G755" s="645"/>
      <c r="H755" s="645"/>
      <c r="I755" s="645"/>
      <c r="J755" s="646"/>
      <c r="K755" s="401">
        <f>K749</f>
        <v>0</v>
      </c>
      <c r="L755" s="497" t="s">
        <v>50</v>
      </c>
      <c r="M755" s="155"/>
      <c r="N755" s="111"/>
    </row>
    <row r="756" spans="2:14" hidden="1">
      <c r="B756" s="326"/>
      <c r="C756" s="53"/>
      <c r="D756" s="53"/>
      <c r="E756" s="496"/>
      <c r="F756" s="602"/>
      <c r="G756" s="602"/>
      <c r="H756" s="602"/>
      <c r="I756" s="602"/>
      <c r="J756" s="169"/>
      <c r="K756" s="400"/>
      <c r="L756" s="497"/>
      <c r="M756" s="155"/>
      <c r="N756" s="111"/>
    </row>
    <row r="757" spans="2:14" ht="42.75" hidden="1" customHeight="1">
      <c r="B757" s="326"/>
      <c r="C757" s="53">
        <v>96543</v>
      </c>
      <c r="D757" s="123" t="s">
        <v>9</v>
      </c>
      <c r="E757" s="644" t="str">
        <f>IFERROR(VLOOKUP($C757,'2-SINAPI OUTUBRO 2017'!$A$1:$D$11396,2,0),IFERROR(VLOOKUP($C757,'3-COMPO.ADM.PRF '!$B$11:$I$816,4,0),""))</f>
        <v>ARMAÇÃO DE BLOCO, VIGA BALDRAME E SAPATA UTILIZANDO AÇO CA-60 DE 5 MM - MONTAGEM. AF_06/2017</v>
      </c>
      <c r="F757" s="645"/>
      <c r="G757" s="645"/>
      <c r="H757" s="645"/>
      <c r="I757" s="645"/>
      <c r="J757" s="646"/>
      <c r="K757" s="401">
        <f>SUM(K760:K761)</f>
        <v>0</v>
      </c>
      <c r="L757" s="497" t="s">
        <v>280</v>
      </c>
      <c r="M757" s="80">
        <v>0</v>
      </c>
      <c r="N757" s="111" t="s">
        <v>280</v>
      </c>
    </row>
    <row r="758" spans="2:14" hidden="1">
      <c r="B758" s="326"/>
      <c r="C758" s="53"/>
      <c r="D758" s="53"/>
      <c r="E758" s="496"/>
      <c r="F758" s="602"/>
      <c r="G758" s="602"/>
      <c r="H758" s="114" t="s">
        <v>341</v>
      </c>
      <c r="I758" s="113" t="e">
        <f>K757/K749</f>
        <v>#DIV/0!</v>
      </c>
      <c r="J758" s="169"/>
      <c r="K758" s="114"/>
      <c r="L758" s="497"/>
      <c r="M758" s="155"/>
      <c r="N758" s="111"/>
    </row>
    <row r="759" spans="2:14" ht="25.5" hidden="1">
      <c r="B759" s="326" t="s">
        <v>342</v>
      </c>
      <c r="C759" s="53"/>
      <c r="D759" s="53"/>
      <c r="E759" s="129" t="s">
        <v>343</v>
      </c>
      <c r="F759" s="603" t="s">
        <v>46</v>
      </c>
      <c r="G759" s="603" t="s">
        <v>344</v>
      </c>
      <c r="H759" s="97" t="s">
        <v>345</v>
      </c>
      <c r="I759" s="112"/>
      <c r="J759" s="169"/>
      <c r="K759" s="114"/>
      <c r="L759" s="497"/>
      <c r="M759" s="155"/>
      <c r="N759" s="111"/>
    </row>
    <row r="760" spans="2:14" hidden="1">
      <c r="B760" s="326" t="str">
        <f>B751</f>
        <v xml:space="preserve">paredes verticais a serem construídas </v>
      </c>
      <c r="C760" s="53"/>
      <c r="D760" s="53"/>
      <c r="E760" s="168">
        <v>0</v>
      </c>
      <c r="F760" s="602">
        <f>(F751-0.06)*2+(G751-0.06)*2+0.1</f>
        <v>0.66</v>
      </c>
      <c r="G760" s="602">
        <f>E751/0.15</f>
        <v>0</v>
      </c>
      <c r="H760" s="602">
        <f>((E760/1000)*(E760/1000)*3.14*0.25)*7850</f>
        <v>0</v>
      </c>
      <c r="I760" s="602"/>
      <c r="J760" s="169"/>
      <c r="K760" s="114">
        <f>G760*H760*F760</f>
        <v>0</v>
      </c>
      <c r="L760" s="497"/>
      <c r="M760" s="155"/>
      <c r="N760" s="111"/>
    </row>
    <row r="761" spans="2:14" hidden="1">
      <c r="B761" s="326" t="str">
        <f>B752</f>
        <v xml:space="preserve">paredes horizontais a serem construidas </v>
      </c>
      <c r="C761" s="53"/>
      <c r="D761" s="53"/>
      <c r="E761" s="168">
        <v>0</v>
      </c>
      <c r="F761" s="602">
        <f>(F752-0.06)*2+(G752-0.06)*2+0.1</f>
        <v>0.96000000000000008</v>
      </c>
      <c r="G761" s="602">
        <f>E752/0.15</f>
        <v>0</v>
      </c>
      <c r="H761" s="602">
        <f t="shared" ref="H761" si="15">((E761/1000)*(E761/1000)*3.14*0.25)*7850</f>
        <v>0</v>
      </c>
      <c r="I761" s="602"/>
      <c r="J761" s="169"/>
      <c r="K761" s="114">
        <f t="shared" ref="K761" si="16">G761*H761*F761</f>
        <v>0</v>
      </c>
      <c r="L761" s="497"/>
      <c r="M761" s="155"/>
      <c r="N761" s="111"/>
    </row>
    <row r="762" spans="2:14" hidden="1">
      <c r="B762" s="326"/>
      <c r="C762" s="53"/>
      <c r="D762" s="53"/>
      <c r="E762" s="496"/>
      <c r="F762" s="602"/>
      <c r="G762" s="602"/>
      <c r="H762" s="602"/>
      <c r="I762" s="602"/>
      <c r="J762" s="169"/>
      <c r="K762" s="400"/>
      <c r="L762" s="497"/>
      <c r="M762" s="155"/>
      <c r="N762" s="111"/>
    </row>
    <row r="763" spans="2:14" ht="41.25" hidden="1" customHeight="1">
      <c r="B763" s="326"/>
      <c r="C763" s="53">
        <v>96545</v>
      </c>
      <c r="D763" s="123" t="s">
        <v>9</v>
      </c>
      <c r="E763" s="644" t="str">
        <f>IFERROR(VLOOKUP($C763,'2-SINAPI OUTUBRO 2017'!$A$1:$D$11396,2,0),IFERROR(VLOOKUP($C763,'3-COMPO.ADM.PRF '!$B$11:$I$816,4,0),""))</f>
        <v>ARMAÇÃO DE BLOCO, VIGA BALDRAME OU SAPATA UTILIZANDO AÇO CA-50 DE 8 MM - MONTAGEM. AF_06/2017</v>
      </c>
      <c r="F763" s="645"/>
      <c r="G763" s="645"/>
      <c r="H763" s="645"/>
      <c r="I763" s="645"/>
      <c r="J763" s="646"/>
      <c r="K763" s="401">
        <f>SUM(K766:K767)</f>
        <v>0</v>
      </c>
      <c r="L763" s="497" t="s">
        <v>280</v>
      </c>
      <c r="M763" s="80">
        <v>0</v>
      </c>
      <c r="N763" s="111" t="s">
        <v>280</v>
      </c>
    </row>
    <row r="764" spans="2:14" hidden="1">
      <c r="B764" s="326"/>
      <c r="C764" s="53"/>
      <c r="D764" s="53"/>
      <c r="E764" s="496"/>
      <c r="F764" s="602"/>
      <c r="G764" s="602"/>
      <c r="H764" s="114" t="s">
        <v>341</v>
      </c>
      <c r="I764" s="113" t="e">
        <f>K763/K755</f>
        <v>#DIV/0!</v>
      </c>
      <c r="J764" s="169"/>
      <c r="K764" s="114"/>
      <c r="L764" s="497"/>
      <c r="M764" s="155"/>
      <c r="N764" s="111"/>
    </row>
    <row r="765" spans="2:14" ht="25.5" hidden="1">
      <c r="B765" s="326" t="s">
        <v>342</v>
      </c>
      <c r="C765" s="53"/>
      <c r="D765" s="53"/>
      <c r="E765" s="129" t="s">
        <v>343</v>
      </c>
      <c r="F765" s="603" t="s">
        <v>46</v>
      </c>
      <c r="G765" s="603" t="s">
        <v>47</v>
      </c>
      <c r="H765" s="97" t="s">
        <v>345</v>
      </c>
      <c r="I765" s="112"/>
      <c r="J765" s="169"/>
      <c r="K765" s="114"/>
      <c r="L765" s="497"/>
      <c r="M765" s="155"/>
      <c r="N765" s="111"/>
    </row>
    <row r="766" spans="2:14" hidden="1">
      <c r="B766" s="326" t="str">
        <f>B760</f>
        <v xml:space="preserve">paredes verticais a serem construídas </v>
      </c>
      <c r="C766" s="53"/>
      <c r="D766" s="53"/>
      <c r="E766" s="168">
        <v>8</v>
      </c>
      <c r="F766" s="602">
        <f>E751</f>
        <v>0</v>
      </c>
      <c r="G766" s="115">
        <v>4</v>
      </c>
      <c r="H766" s="602">
        <f>((E766/1000)*(E766/1000)*3.14*0.25)*7850</f>
        <v>0.39438400000000001</v>
      </c>
      <c r="I766" s="602"/>
      <c r="J766" s="169"/>
      <c r="K766" s="114">
        <f>G766*H766*F766</f>
        <v>0</v>
      </c>
      <c r="L766" s="497"/>
      <c r="M766" s="155"/>
      <c r="N766" s="111"/>
    </row>
    <row r="767" spans="2:14" hidden="1">
      <c r="B767" s="326" t="str">
        <f>B761</f>
        <v xml:space="preserve">paredes horizontais a serem construidas </v>
      </c>
      <c r="C767" s="53"/>
      <c r="D767" s="53"/>
      <c r="E767" s="168">
        <v>8</v>
      </c>
      <c r="F767" s="602">
        <f>E752</f>
        <v>0</v>
      </c>
      <c r="G767" s="115">
        <v>4</v>
      </c>
      <c r="H767" s="602">
        <f t="shared" ref="H767" si="17">((E767/1000)*(E767/1000)*3.14*0.25)*7850</f>
        <v>0.39438400000000001</v>
      </c>
      <c r="I767" s="602"/>
      <c r="J767" s="169"/>
      <c r="K767" s="114">
        <f t="shared" ref="K767" si="18">G767*H767*F767</f>
        <v>0</v>
      </c>
      <c r="L767" s="497"/>
      <c r="M767" s="155"/>
      <c r="N767" s="111"/>
    </row>
    <row r="768" spans="2:14" hidden="1">
      <c r="B768" s="326"/>
      <c r="C768" s="53"/>
      <c r="D768" s="53"/>
      <c r="E768" s="496"/>
      <c r="F768" s="602"/>
      <c r="G768" s="602"/>
      <c r="H768" s="611"/>
      <c r="I768" s="602"/>
      <c r="J768" s="169"/>
      <c r="K768" s="404"/>
      <c r="L768" s="497"/>
      <c r="M768" s="155"/>
      <c r="N768" s="111"/>
    </row>
    <row r="769" spans="2:14" ht="33.75" hidden="1" customHeight="1">
      <c r="B769" s="326"/>
      <c r="C769" s="53">
        <v>96536</v>
      </c>
      <c r="D769" s="123" t="s">
        <v>9</v>
      </c>
      <c r="E769" s="644" t="str">
        <f>IFERROR(VLOOKUP($C769,'2-SINAPI OUTUBRO 2017'!$A$1:$D$11396,2,0),IFERROR(VLOOKUP($C769,'3-COMPO.ADM.PRF '!$B$11:$I$816,4,0),""))</f>
        <v>FABRICAÇÃO, MONTAGEM E DESMONTAGEM DE FÔRMA PARA VIGA BALDRAME, EM MADEIRA SERRADA, E=25 MM, 4 UTILIZAÇÕES. AF_06/2017</v>
      </c>
      <c r="F769" s="645"/>
      <c r="G769" s="645"/>
      <c r="H769" s="645"/>
      <c r="I769" s="645"/>
      <c r="J769" s="646"/>
      <c r="K769" s="401">
        <f>SUM(K771:K772)</f>
        <v>0</v>
      </c>
      <c r="L769" s="497" t="s">
        <v>43</v>
      </c>
      <c r="M769" s="155"/>
      <c r="N769" s="111"/>
    </row>
    <row r="770" spans="2:14" ht="25.5" hidden="1">
      <c r="B770" s="326"/>
      <c r="C770" s="53"/>
      <c r="D770" s="602"/>
      <c r="E770" s="125" t="s">
        <v>171</v>
      </c>
      <c r="F770" s="601" t="s">
        <v>157</v>
      </c>
      <c r="G770" s="601" t="s">
        <v>199</v>
      </c>
      <c r="H770" s="603" t="s">
        <v>89</v>
      </c>
      <c r="I770" s="599"/>
      <c r="J770" s="600"/>
      <c r="K770" s="409"/>
      <c r="L770" s="165"/>
      <c r="M770" s="155"/>
      <c r="N770" s="111"/>
    </row>
    <row r="771" spans="2:14" hidden="1">
      <c r="B771" s="326" t="str">
        <f>B751</f>
        <v xml:space="preserve">paredes verticais a serem construídas </v>
      </c>
      <c r="C771" s="53"/>
      <c r="D771" s="53"/>
      <c r="E771" s="496">
        <f>E751</f>
        <v>0</v>
      </c>
      <c r="F771" s="602">
        <f>F751</f>
        <v>0</v>
      </c>
      <c r="G771" s="602">
        <f>G751</f>
        <v>0.4</v>
      </c>
      <c r="H771" s="602">
        <f>H751</f>
        <v>1</v>
      </c>
      <c r="I771" s="602"/>
      <c r="J771" s="169"/>
      <c r="K771" s="114">
        <f>E771*(F771+G771*2)*H771</f>
        <v>0</v>
      </c>
      <c r="L771" s="497"/>
      <c r="M771" s="155"/>
      <c r="N771" s="111"/>
    </row>
    <row r="772" spans="2:14" hidden="1">
      <c r="B772" s="326" t="str">
        <f>B752</f>
        <v xml:space="preserve">paredes horizontais a serem construidas </v>
      </c>
      <c r="C772" s="53"/>
      <c r="D772" s="53"/>
      <c r="E772" s="496">
        <f t="shared" ref="E772:H772" si="19">E752</f>
        <v>0</v>
      </c>
      <c r="F772" s="602">
        <f t="shared" si="19"/>
        <v>0.15</v>
      </c>
      <c r="G772" s="602">
        <f t="shared" si="19"/>
        <v>0.4</v>
      </c>
      <c r="H772" s="602">
        <f t="shared" si="19"/>
        <v>1</v>
      </c>
      <c r="I772" s="602"/>
      <c r="J772" s="169"/>
      <c r="K772" s="114">
        <f t="shared" ref="K772" si="20">E772*(F772+G772*2)*H772</f>
        <v>0</v>
      </c>
      <c r="L772" s="497"/>
      <c r="M772" s="155"/>
      <c r="N772" s="111"/>
    </row>
    <row r="773" spans="2:14" hidden="1">
      <c r="B773" s="326"/>
      <c r="C773" s="53"/>
      <c r="D773" s="53"/>
      <c r="E773" s="496"/>
      <c r="F773" s="602"/>
      <c r="G773" s="602"/>
      <c r="H773" s="602"/>
      <c r="I773" s="602"/>
      <c r="J773" s="169"/>
      <c r="K773" s="400"/>
      <c r="L773" s="497"/>
      <c r="M773" s="155"/>
      <c r="N773" s="111"/>
    </row>
    <row r="774" spans="2:14" ht="15" hidden="1">
      <c r="B774" s="326"/>
      <c r="C774" s="123" t="s">
        <v>348</v>
      </c>
      <c r="D774" s="123" t="s">
        <v>9</v>
      </c>
      <c r="E774" s="184" t="s">
        <v>349</v>
      </c>
      <c r="F774" s="602"/>
      <c r="G774" s="602"/>
      <c r="H774" s="602"/>
      <c r="I774" s="602"/>
      <c r="J774" s="169"/>
      <c r="K774" s="401">
        <f>SUM(K776)</f>
        <v>0</v>
      </c>
      <c r="L774" s="497" t="s">
        <v>50</v>
      </c>
      <c r="M774" s="155"/>
      <c r="N774" s="111"/>
    </row>
    <row r="775" spans="2:14" ht="40.5" hidden="1" customHeight="1">
      <c r="B775" s="328" t="s">
        <v>350</v>
      </c>
      <c r="C775" s="53"/>
      <c r="D775" s="53"/>
      <c r="E775" s="129" t="s">
        <v>428</v>
      </c>
      <c r="F775" s="603" t="s">
        <v>352</v>
      </c>
      <c r="G775" s="602"/>
      <c r="H775" s="602"/>
      <c r="I775" s="602"/>
      <c r="J775" s="169"/>
      <c r="K775" s="401"/>
      <c r="L775" s="497"/>
      <c r="M775" s="155"/>
      <c r="N775" s="111"/>
    </row>
    <row r="776" spans="2:14" hidden="1">
      <c r="B776" s="326"/>
      <c r="C776" s="53"/>
      <c r="D776" s="53"/>
      <c r="E776" s="183">
        <f>K739</f>
        <v>0</v>
      </c>
      <c r="F776" s="602">
        <f>K749</f>
        <v>0</v>
      </c>
      <c r="G776" s="602"/>
      <c r="H776" s="602"/>
      <c r="I776" s="602"/>
      <c r="J776" s="169"/>
      <c r="K776" s="114">
        <f>E776-F776</f>
        <v>0</v>
      </c>
      <c r="L776" s="497"/>
      <c r="M776" s="155"/>
      <c r="N776" s="111"/>
    </row>
    <row r="777" spans="2:14" hidden="1">
      <c r="B777" s="326"/>
      <c r="C777" s="53"/>
      <c r="D777" s="53"/>
      <c r="E777" s="496"/>
      <c r="F777" s="602"/>
      <c r="G777" s="602"/>
      <c r="H777" s="602"/>
      <c r="I777" s="602"/>
      <c r="J777" s="169"/>
      <c r="K777" s="400"/>
      <c r="L777" s="497"/>
      <c r="M777" s="155"/>
      <c r="N777" s="111"/>
    </row>
    <row r="778" spans="2:14" hidden="1">
      <c r="B778" s="326"/>
      <c r="C778" s="53"/>
      <c r="D778" s="53"/>
      <c r="E778" s="496"/>
      <c r="F778" s="602"/>
      <c r="G778" s="602"/>
      <c r="H778" s="602"/>
      <c r="I778" s="602"/>
      <c r="J778" s="169"/>
      <c r="K778" s="400"/>
      <c r="L778" s="497"/>
      <c r="M778" s="155"/>
      <c r="N778" s="111"/>
    </row>
    <row r="779" spans="2:14" ht="15" hidden="1">
      <c r="B779" s="326"/>
      <c r="C779" s="53">
        <v>83518</v>
      </c>
      <c r="D779" s="123" t="s">
        <v>9</v>
      </c>
      <c r="E779" s="644" t="s">
        <v>429</v>
      </c>
      <c r="F779" s="645"/>
      <c r="G779" s="645"/>
      <c r="H779" s="645"/>
      <c r="I779" s="645"/>
      <c r="J779" s="646"/>
      <c r="K779" s="401">
        <f>SUM(K781:K782)</f>
        <v>0</v>
      </c>
      <c r="L779" s="91" t="s">
        <v>50</v>
      </c>
      <c r="M779" s="80">
        <f>E781</f>
        <v>0</v>
      </c>
      <c r="N779" s="111" t="s">
        <v>264</v>
      </c>
    </row>
    <row r="780" spans="2:14" ht="25.5" hidden="1">
      <c r="B780" s="328" t="s">
        <v>430</v>
      </c>
      <c r="C780" s="53"/>
      <c r="D780" s="53"/>
      <c r="E780" s="129" t="s">
        <v>431</v>
      </c>
      <c r="F780" s="603" t="s">
        <v>432</v>
      </c>
      <c r="G780" s="601" t="s">
        <v>433</v>
      </c>
      <c r="H780" s="602"/>
      <c r="I780" s="602"/>
      <c r="J780" s="169"/>
      <c r="K780" s="400"/>
      <c r="L780" s="497"/>
      <c r="M780" s="170"/>
      <c r="N780" s="171"/>
    </row>
    <row r="781" spans="2:14" hidden="1">
      <c r="B781" s="326"/>
      <c r="C781" s="53"/>
      <c r="D781" s="53"/>
      <c r="E781" s="496">
        <f>SUM(E751:E752)</f>
        <v>0</v>
      </c>
      <c r="F781" s="602">
        <v>0.5</v>
      </c>
      <c r="G781" s="602">
        <v>0.2</v>
      </c>
      <c r="H781" s="602"/>
      <c r="I781" s="602"/>
      <c r="J781" s="169"/>
      <c r="K781" s="400">
        <f>E781*F781*G781</f>
        <v>0</v>
      </c>
      <c r="L781" s="497"/>
      <c r="M781" s="170"/>
      <c r="N781" s="171"/>
    </row>
    <row r="782" spans="2:14" hidden="1">
      <c r="B782" s="326"/>
      <c r="C782" s="53"/>
      <c r="D782" s="53"/>
      <c r="E782" s="496"/>
      <c r="F782" s="602"/>
      <c r="G782" s="602"/>
      <c r="H782" s="602"/>
      <c r="I782" s="602"/>
      <c r="J782" s="169"/>
      <c r="K782" s="400"/>
      <c r="L782" s="497"/>
      <c r="M782" s="170"/>
      <c r="N782" s="171"/>
    </row>
    <row r="783" spans="2:14" ht="15" hidden="1">
      <c r="B783" s="326"/>
      <c r="C783" s="123" t="s">
        <v>353</v>
      </c>
      <c r="D783" s="123" t="s">
        <v>9</v>
      </c>
      <c r="E783" s="644" t="s">
        <v>434</v>
      </c>
      <c r="F783" s="645"/>
      <c r="G783" s="645"/>
      <c r="H783" s="645"/>
      <c r="I783" s="645"/>
      <c r="J783" s="646"/>
      <c r="K783" s="401">
        <f>K769</f>
        <v>0</v>
      </c>
      <c r="L783" s="91" t="s">
        <v>43</v>
      </c>
      <c r="M783" s="80"/>
      <c r="N783" s="111"/>
    </row>
    <row r="784" spans="2:14" ht="25.5" hidden="1">
      <c r="B784" s="328" t="s">
        <v>435</v>
      </c>
      <c r="C784" s="53"/>
      <c r="D784" s="53"/>
      <c r="E784" s="183"/>
      <c r="F784" s="602"/>
      <c r="G784" s="602"/>
      <c r="H784" s="602"/>
      <c r="I784" s="602"/>
      <c r="J784" s="169"/>
      <c r="K784" s="404"/>
      <c r="L784" s="91"/>
      <c r="M784" s="235"/>
      <c r="N784" s="111"/>
    </row>
    <row r="785" spans="2:14" hidden="1">
      <c r="B785" s="326"/>
      <c r="C785" s="53"/>
      <c r="D785" s="53"/>
      <c r="E785" s="183"/>
      <c r="F785" s="602"/>
      <c r="G785" s="602"/>
      <c r="H785" s="602"/>
      <c r="I785" s="602"/>
      <c r="J785" s="169"/>
      <c r="K785" s="404"/>
      <c r="L785" s="91"/>
      <c r="M785" s="235"/>
      <c r="N785" s="111"/>
    </row>
    <row r="786" spans="2:14" ht="12.75" hidden="1" customHeight="1">
      <c r="B786" s="326"/>
      <c r="C786" s="53">
        <v>72897</v>
      </c>
      <c r="D786" s="123" t="s">
        <v>9</v>
      </c>
      <c r="E786" s="184" t="s">
        <v>436</v>
      </c>
      <c r="F786" s="87"/>
      <c r="G786" s="87"/>
      <c r="H786" s="87"/>
      <c r="I786" s="602"/>
      <c r="J786" s="169"/>
      <c r="K786" s="401">
        <f>SUM(K788:K788)</f>
        <v>0</v>
      </c>
      <c r="L786" s="497" t="s">
        <v>50</v>
      </c>
      <c r="M786" s="235"/>
      <c r="N786" s="111"/>
    </row>
    <row r="787" spans="2:14" ht="51" hidden="1">
      <c r="B787" s="328" t="s">
        <v>357</v>
      </c>
      <c r="C787" s="53"/>
      <c r="D787" s="53"/>
      <c r="E787" s="129"/>
      <c r="F787" s="603" t="s">
        <v>352</v>
      </c>
      <c r="G787" s="601"/>
      <c r="H787" s="603" t="s">
        <v>291</v>
      </c>
      <c r="I787" s="602"/>
      <c r="J787" s="604"/>
      <c r="K787" s="114"/>
      <c r="L787" s="497"/>
      <c r="M787" s="235"/>
      <c r="N787" s="111"/>
    </row>
    <row r="788" spans="2:14" hidden="1">
      <c r="B788" s="326"/>
      <c r="C788" s="53"/>
      <c r="D788" s="53"/>
      <c r="E788" s="496"/>
      <c r="F788" s="601">
        <f>K749</f>
        <v>0</v>
      </c>
      <c r="G788" s="601"/>
      <c r="H788" s="601">
        <v>1.3</v>
      </c>
      <c r="I788" s="602"/>
      <c r="J788" s="111"/>
      <c r="K788" s="114">
        <f>H788*F788</f>
        <v>0</v>
      </c>
      <c r="L788" s="497"/>
      <c r="M788" s="235"/>
      <c r="N788" s="111"/>
    </row>
    <row r="789" spans="2:14" hidden="1">
      <c r="B789" s="326"/>
      <c r="C789" s="53"/>
      <c r="D789" s="53"/>
      <c r="E789" s="496"/>
      <c r="F789" s="601"/>
      <c r="G789" s="601"/>
      <c r="H789" s="602"/>
      <c r="I789" s="601"/>
      <c r="J789" s="111"/>
      <c r="K789" s="114"/>
      <c r="L789" s="497"/>
      <c r="M789" s="235"/>
      <c r="N789" s="111"/>
    </row>
    <row r="790" spans="2:14" ht="15" hidden="1">
      <c r="B790" s="330"/>
      <c r="C790" s="53">
        <v>95302</v>
      </c>
      <c r="D790" s="43" t="s">
        <v>9</v>
      </c>
      <c r="E790" s="184" t="s">
        <v>214</v>
      </c>
      <c r="F790" s="602"/>
      <c r="G790" s="602"/>
      <c r="H790" s="602"/>
      <c r="I790" s="602"/>
      <c r="J790" s="169"/>
      <c r="K790" s="401">
        <f>SUM(K792:K793)</f>
        <v>0</v>
      </c>
      <c r="L790" s="91" t="s">
        <v>56</v>
      </c>
      <c r="M790" s="235"/>
      <c r="N790" s="111"/>
    </row>
    <row r="791" spans="2:14" ht="25.5" hidden="1">
      <c r="B791" s="326" t="s">
        <v>359</v>
      </c>
      <c r="C791" s="53"/>
      <c r="D791" s="53"/>
      <c r="E791" s="129" t="s">
        <v>216</v>
      </c>
      <c r="F791" s="602"/>
      <c r="G791" s="602"/>
      <c r="H791" s="603" t="s">
        <v>217</v>
      </c>
      <c r="I791" s="602"/>
      <c r="J791" s="169"/>
      <c r="K791" s="400"/>
      <c r="L791" s="497"/>
      <c r="M791" s="235"/>
      <c r="N791" s="111"/>
    </row>
    <row r="792" spans="2:14" hidden="1">
      <c r="B792" s="326"/>
      <c r="C792" s="53"/>
      <c r="D792" s="53"/>
      <c r="E792" s="183">
        <v>0</v>
      </c>
      <c r="F792" s="91"/>
      <c r="G792" s="91"/>
      <c r="H792" s="174">
        <f>(5+10)/2</f>
        <v>7.5</v>
      </c>
      <c r="I792" s="602"/>
      <c r="J792" s="111"/>
      <c r="K792" s="114">
        <f>H792*E792</f>
        <v>0</v>
      </c>
      <c r="L792" s="497"/>
      <c r="M792" s="235"/>
      <c r="N792" s="111"/>
    </row>
    <row r="793" spans="2:14" hidden="1">
      <c r="B793" s="333"/>
      <c r="C793" s="152"/>
      <c r="D793" s="152"/>
      <c r="E793" s="183"/>
      <c r="F793" s="91"/>
      <c r="G793" s="91"/>
      <c r="H793" s="91"/>
      <c r="I793" s="602"/>
      <c r="J793" s="169"/>
      <c r="K793" s="114">
        <f>H793*E793</f>
        <v>0</v>
      </c>
      <c r="L793" s="497"/>
      <c r="M793" s="170"/>
      <c r="N793" s="171"/>
    </row>
    <row r="794" spans="2:14" hidden="1">
      <c r="B794" s="333"/>
      <c r="C794" s="152"/>
      <c r="D794" s="152"/>
      <c r="E794" s="183"/>
      <c r="F794" s="91"/>
      <c r="G794" s="91"/>
      <c r="H794" s="91"/>
      <c r="I794" s="602"/>
      <c r="J794" s="169"/>
      <c r="K794" s="114"/>
      <c r="L794" s="497"/>
      <c r="M794" s="170"/>
      <c r="N794" s="171"/>
    </row>
    <row r="795" spans="2:14" hidden="1">
      <c r="B795" s="333"/>
      <c r="C795" s="152"/>
      <c r="D795" s="152"/>
      <c r="E795" s="183"/>
      <c r="F795" s="91"/>
      <c r="G795" s="91"/>
      <c r="H795" s="91"/>
      <c r="I795" s="602"/>
      <c r="J795" s="169"/>
      <c r="K795" s="114"/>
      <c r="L795" s="497"/>
      <c r="M795" s="170"/>
      <c r="N795" s="171"/>
    </row>
    <row r="796" spans="2:14" ht="13.5" thickBot="1">
      <c r="B796" s="333"/>
      <c r="C796" s="152"/>
      <c r="D796" s="152"/>
      <c r="E796" s="183"/>
      <c r="F796" s="91"/>
      <c r="G796" s="91"/>
      <c r="H796" s="91"/>
      <c r="I796" s="602"/>
      <c r="J796" s="169"/>
      <c r="K796" s="114"/>
      <c r="L796" s="497"/>
      <c r="M796" s="170"/>
      <c r="N796" s="171"/>
    </row>
    <row r="797" spans="2:14" ht="13.5" thickBot="1">
      <c r="B797" s="327"/>
      <c r="C797" s="150"/>
      <c r="D797" s="150"/>
      <c r="E797" s="659" t="s">
        <v>437</v>
      </c>
      <c r="F797" s="660"/>
      <c r="G797" s="660"/>
      <c r="H797" s="660"/>
      <c r="I797" s="660"/>
      <c r="J797" s="661"/>
      <c r="K797" s="399"/>
      <c r="L797" s="614"/>
      <c r="M797" s="155"/>
      <c r="N797" s="177"/>
    </row>
    <row r="798" spans="2:14">
      <c r="B798" s="326"/>
      <c r="C798" s="53"/>
      <c r="D798" s="53"/>
      <c r="E798" s="125"/>
      <c r="F798" s="601"/>
      <c r="G798" s="601"/>
      <c r="H798" s="603"/>
      <c r="I798" s="83"/>
      <c r="J798" s="205"/>
      <c r="K798" s="409"/>
      <c r="L798" s="165"/>
      <c r="M798" s="213"/>
      <c r="N798" s="171"/>
    </row>
    <row r="799" spans="2:14" ht="15">
      <c r="B799" s="334"/>
      <c r="C799" s="150"/>
      <c r="D799" s="150"/>
      <c r="E799" s="657" t="s">
        <v>438</v>
      </c>
      <c r="F799" s="658"/>
      <c r="G799" s="658"/>
      <c r="H799" s="221" t="s">
        <v>331</v>
      </c>
      <c r="I799" s="602"/>
      <c r="J799" s="223"/>
      <c r="K799" s="399"/>
      <c r="L799" s="614"/>
      <c r="M799" s="155"/>
      <c r="N799" s="177"/>
    </row>
    <row r="800" spans="2:14" hidden="1">
      <c r="B800" s="326"/>
      <c r="C800" s="53"/>
      <c r="D800" s="53"/>
      <c r="E800" s="125"/>
      <c r="F800" s="601"/>
      <c r="G800" s="601"/>
      <c r="H800" s="603"/>
      <c r="I800" s="83"/>
      <c r="J800" s="205"/>
      <c r="K800" s="409"/>
      <c r="L800" s="165"/>
      <c r="M800" s="213"/>
      <c r="N800" s="171"/>
    </row>
    <row r="801" spans="2:14" ht="39" hidden="1" customHeight="1">
      <c r="B801" s="326"/>
      <c r="C801" s="53">
        <v>94965</v>
      </c>
      <c r="D801" s="123" t="s">
        <v>9</v>
      </c>
      <c r="E801" s="644" t="str">
        <f>IFERROR(VLOOKUP($C801,'2-SINAPI OUTUBRO 2017'!$A$1:$D$11396,2,0),IFERROR(VLOOKUP($C801,'3-COMPO.ADM.PRF '!$B$11:$I$816,4,0),""))</f>
        <v>CONCRETO FCK = 25MPA, TRAÇO 1:2,3:2,7 (CIMENTO/ AREIA MÉDIA/ BRITA 1)  - PREPARO MECÂNICO COM BETONEIRA 400 L. AF_07/2016</v>
      </c>
      <c r="F801" s="645"/>
      <c r="G801" s="645"/>
      <c r="H801" s="645"/>
      <c r="I801" s="645"/>
      <c r="J801" s="646"/>
      <c r="K801" s="401">
        <f>SUM(K803:K806)</f>
        <v>0</v>
      </c>
      <c r="L801" s="497" t="s">
        <v>50</v>
      </c>
      <c r="M801" s="170"/>
      <c r="N801" s="171"/>
    </row>
    <row r="802" spans="2:14" ht="25.5" hidden="1">
      <c r="B802" s="326"/>
      <c r="C802" s="53"/>
      <c r="D802" s="53"/>
      <c r="E802" s="125" t="s">
        <v>180</v>
      </c>
      <c r="F802" s="601" t="s">
        <v>157</v>
      </c>
      <c r="G802" s="601" t="s">
        <v>199</v>
      </c>
      <c r="H802" s="603" t="s">
        <v>89</v>
      </c>
      <c r="I802" s="83"/>
      <c r="J802" s="205"/>
      <c r="K802" s="409"/>
      <c r="L802" s="165"/>
      <c r="M802" s="213"/>
      <c r="N802" s="171"/>
    </row>
    <row r="803" spans="2:14" hidden="1">
      <c r="B803" s="326" t="s">
        <v>439</v>
      </c>
      <c r="C803" s="53"/>
      <c r="D803" s="53"/>
      <c r="E803" s="168">
        <v>0</v>
      </c>
      <c r="F803" s="115">
        <v>0.4</v>
      </c>
      <c r="G803" s="236">
        <v>3.5</v>
      </c>
      <c r="H803" s="115">
        <f>H548</f>
        <v>0</v>
      </c>
      <c r="I803" s="602"/>
      <c r="J803" s="169"/>
      <c r="K803" s="114">
        <f>H803*F803*G803*E803</f>
        <v>0</v>
      </c>
      <c r="L803" s="497"/>
      <c r="M803" s="170"/>
      <c r="N803" s="171"/>
    </row>
    <row r="804" spans="2:14" hidden="1">
      <c r="B804" s="326" t="s">
        <v>440</v>
      </c>
      <c r="C804" s="53"/>
      <c r="D804" s="53"/>
      <c r="E804" s="168">
        <v>0</v>
      </c>
      <c r="F804" s="115">
        <v>0.4</v>
      </c>
      <c r="G804" s="236">
        <v>3</v>
      </c>
      <c r="H804" s="115">
        <v>0</v>
      </c>
      <c r="I804" s="602"/>
      <c r="J804" s="169"/>
      <c r="K804" s="404">
        <f t="shared" ref="K804:K805" si="21">H804*F804*G804*E804</f>
        <v>0</v>
      </c>
      <c r="L804" s="497"/>
      <c r="M804" s="170"/>
      <c r="N804" s="171"/>
    </row>
    <row r="805" spans="2:14" hidden="1">
      <c r="B805" s="326" t="s">
        <v>441</v>
      </c>
      <c r="C805" s="53"/>
      <c r="D805" s="53"/>
      <c r="E805" s="168">
        <v>0</v>
      </c>
      <c r="F805" s="115">
        <v>0.4</v>
      </c>
      <c r="G805" s="236">
        <v>3</v>
      </c>
      <c r="H805" s="115">
        <v>0</v>
      </c>
      <c r="I805" s="602"/>
      <c r="J805" s="169"/>
      <c r="K805" s="404">
        <f t="shared" si="21"/>
        <v>0</v>
      </c>
      <c r="L805" s="497"/>
      <c r="M805" s="170"/>
      <c r="N805" s="171"/>
    </row>
    <row r="806" spans="2:14" hidden="1">
      <c r="B806" s="326" t="s">
        <v>442</v>
      </c>
      <c r="C806" s="53"/>
      <c r="D806" s="53"/>
      <c r="E806" s="168"/>
      <c r="F806" s="115"/>
      <c r="G806" s="236"/>
      <c r="H806" s="115"/>
      <c r="I806" s="602"/>
      <c r="J806" s="169"/>
      <c r="K806" s="404"/>
      <c r="L806" s="497"/>
      <c r="M806" s="170"/>
      <c r="N806" s="171"/>
    </row>
    <row r="807" spans="2:14" hidden="1">
      <c r="B807" s="326"/>
      <c r="C807" s="53"/>
      <c r="D807" s="602"/>
      <c r="E807" s="496"/>
      <c r="F807" s="602"/>
      <c r="G807" s="602"/>
      <c r="H807" s="602"/>
      <c r="I807" s="602"/>
      <c r="J807" s="169"/>
      <c r="K807" s="400"/>
      <c r="L807" s="497"/>
      <c r="M807" s="170"/>
      <c r="N807" s="171"/>
    </row>
    <row r="808" spans="2:14" ht="25.5" hidden="1" customHeight="1">
      <c r="B808" s="326"/>
      <c r="C808" s="53">
        <v>92873</v>
      </c>
      <c r="D808" s="123" t="s">
        <v>9</v>
      </c>
      <c r="E808" s="644" t="str">
        <f>IFERROR(VLOOKUP($C808,'2-SINAPI OUTUBRO 2017'!$A$1:$D$11396,2,0),IFERROR(VLOOKUP($C808,'3-COMPO.ADM.PRF '!$B$11:$I$816,4,0),""))</f>
        <v>LANÇAMENTO COM USO DE BALDES, ADENSAMENTO E ACABAMENTO DE CONCRETO EM ESTRUTURAS. AF_12/2015</v>
      </c>
      <c r="F808" s="645"/>
      <c r="G808" s="645"/>
      <c r="H808" s="645"/>
      <c r="I808" s="645"/>
      <c r="J808" s="646"/>
      <c r="K808" s="401">
        <f>K801</f>
        <v>0</v>
      </c>
      <c r="L808" s="497" t="s">
        <v>50</v>
      </c>
      <c r="M808" s="170"/>
      <c r="N808" s="171"/>
    </row>
    <row r="809" spans="2:14" hidden="1">
      <c r="B809" s="326"/>
      <c r="C809" s="53"/>
      <c r="D809" s="53"/>
      <c r="E809" s="496"/>
      <c r="F809" s="602"/>
      <c r="G809" s="602"/>
      <c r="H809" s="602"/>
      <c r="I809" s="602"/>
      <c r="J809" s="169"/>
      <c r="K809" s="400"/>
      <c r="L809" s="497"/>
      <c r="M809" s="170"/>
      <c r="N809" s="171"/>
    </row>
    <row r="810" spans="2:14" ht="67.5" hidden="1" customHeight="1">
      <c r="B810" s="326"/>
      <c r="C810" s="53">
        <v>92775</v>
      </c>
      <c r="D810" s="123" t="s">
        <v>9</v>
      </c>
      <c r="E810" s="644" t="str">
        <f>IFERROR(VLOOKUP($C810,'2-SINAPI OUTUBRO 2017'!$A$1:$D$11396,2,0),IFERROR(VLOOKUP($C810,'3-COMPO.ADM.PRF '!$B$11:$I$816,4,0),""))</f>
        <v>ARMAÇÃO DE PILAR OU VIGA DE UMA ESTRUTURA CONVENCIONAL DE CONCRETO ARMADO EM UMA EDIFICAÇÃO TÉRREA OU SOBRADO UTILIZANDO AÇO CA-60 DE 5,0 MM - MONTAGEM. AF_12/2015</v>
      </c>
      <c r="F810" s="645"/>
      <c r="G810" s="645"/>
      <c r="H810" s="645"/>
      <c r="I810" s="645"/>
      <c r="J810" s="646"/>
      <c r="K810" s="401">
        <f>SUM(K813:K815)</f>
        <v>0</v>
      </c>
      <c r="L810" s="497" t="s">
        <v>280</v>
      </c>
      <c r="M810" s="80">
        <v>0</v>
      </c>
      <c r="N810" s="111" t="s">
        <v>280</v>
      </c>
    </row>
    <row r="811" spans="2:14" hidden="1">
      <c r="B811" s="326"/>
      <c r="C811" s="53"/>
      <c r="D811" s="53"/>
      <c r="E811" s="496"/>
      <c r="F811" s="602"/>
      <c r="G811" s="602"/>
      <c r="H811" s="114" t="s">
        <v>341</v>
      </c>
      <c r="I811" s="113" t="e">
        <f>K810/K801</f>
        <v>#DIV/0!</v>
      </c>
      <c r="J811" s="169"/>
      <c r="K811" s="114"/>
      <c r="L811" s="497"/>
      <c r="M811" s="155"/>
      <c r="N811" s="111"/>
    </row>
    <row r="812" spans="2:14" ht="25.5" hidden="1">
      <c r="B812" s="326" t="s">
        <v>342</v>
      </c>
      <c r="C812" s="53"/>
      <c r="D812" s="53"/>
      <c r="E812" s="129" t="s">
        <v>343</v>
      </c>
      <c r="F812" s="603" t="s">
        <v>171</v>
      </c>
      <c r="G812" s="603" t="s">
        <v>344</v>
      </c>
      <c r="H812" s="97" t="s">
        <v>345</v>
      </c>
      <c r="I812" s="112"/>
      <c r="J812" s="169"/>
      <c r="K812" s="114"/>
      <c r="L812" s="497"/>
      <c r="M812" s="155"/>
      <c r="N812" s="111"/>
    </row>
    <row r="813" spans="2:14" hidden="1">
      <c r="B813" s="326" t="str">
        <f>B803</f>
        <v xml:space="preserve">P1 </v>
      </c>
      <c r="C813" s="53"/>
      <c r="D813" s="53"/>
      <c r="E813" s="168">
        <v>0</v>
      </c>
      <c r="F813" s="602">
        <f>(E803-0.06)*2+(F803-0.06)*2+0.1</f>
        <v>0.66</v>
      </c>
      <c r="G813" s="602">
        <f>SUMPRODUCT(G803,H803)/0.15</f>
        <v>0</v>
      </c>
      <c r="H813" s="602">
        <f>((E813/1000)*(E813/1000)*3.14*0.25)*7850</f>
        <v>0</v>
      </c>
      <c r="I813" s="602"/>
      <c r="J813" s="169"/>
      <c r="K813" s="114">
        <f>G813*H813*F813</f>
        <v>0</v>
      </c>
      <c r="L813" s="497"/>
      <c r="M813" s="155"/>
      <c r="N813" s="111"/>
    </row>
    <row r="814" spans="2:14" hidden="1">
      <c r="B814" s="326" t="str">
        <f>B804</f>
        <v>P2</v>
      </c>
      <c r="C814" s="53"/>
      <c r="D814" s="53"/>
      <c r="E814" s="168">
        <v>5</v>
      </c>
      <c r="F814" s="602">
        <f t="shared" ref="F814:F815" si="22">(E804-0.06)*2+(F804-0.06)*2+0.1</f>
        <v>0.66</v>
      </c>
      <c r="G814" s="602">
        <f t="shared" ref="G814" si="23">E787/0.15</f>
        <v>0</v>
      </c>
      <c r="H814" s="602">
        <f t="shared" ref="H814" si="24">((E814/1000)*(E814/1000)*3.14*0.25)*7850</f>
        <v>0.15405625000000003</v>
      </c>
      <c r="I814" s="602"/>
      <c r="J814" s="169"/>
      <c r="K814" s="114">
        <f t="shared" ref="K814:K815" si="25">G814*H814*F814</f>
        <v>0</v>
      </c>
      <c r="L814" s="497"/>
      <c r="M814" s="155"/>
      <c r="N814" s="111"/>
    </row>
    <row r="815" spans="2:14" hidden="1">
      <c r="B815" s="326" t="str">
        <f>B805</f>
        <v>P3</v>
      </c>
      <c r="C815" s="53"/>
      <c r="D815" s="53"/>
      <c r="E815" s="168">
        <v>5</v>
      </c>
      <c r="F815" s="602">
        <f t="shared" si="22"/>
        <v>0.66</v>
      </c>
      <c r="G815" s="602">
        <f t="shared" ref="G815" si="26">E788/0.15</f>
        <v>0</v>
      </c>
      <c r="H815" s="602">
        <f t="shared" ref="H815" si="27">((E815/1000)*(E815/1000)*3.14*0.25)*7850</f>
        <v>0.15405625000000003</v>
      </c>
      <c r="I815" s="602"/>
      <c r="J815" s="169"/>
      <c r="K815" s="114">
        <f t="shared" si="25"/>
        <v>0</v>
      </c>
      <c r="L815" s="497"/>
      <c r="M815" s="155"/>
      <c r="N815" s="111"/>
    </row>
    <row r="816" spans="2:14" hidden="1">
      <c r="B816" s="326"/>
      <c r="C816" s="53"/>
      <c r="D816" s="53"/>
      <c r="E816" s="496"/>
      <c r="F816" s="602"/>
      <c r="G816" s="602"/>
      <c r="H816" s="602"/>
      <c r="I816" s="602"/>
      <c r="J816" s="169"/>
      <c r="K816" s="114"/>
      <c r="L816" s="497"/>
      <c r="M816" s="155"/>
      <c r="N816" s="111"/>
    </row>
    <row r="817" spans="2:14" hidden="1">
      <c r="B817" s="326"/>
      <c r="C817" s="53"/>
      <c r="D817" s="53"/>
      <c r="E817" s="496"/>
      <c r="F817" s="602"/>
      <c r="G817" s="602"/>
      <c r="H817" s="602"/>
      <c r="I817" s="602"/>
      <c r="J817" s="169"/>
      <c r="K817" s="114"/>
      <c r="L817" s="497"/>
      <c r="M817" s="155"/>
      <c r="N817" s="111"/>
    </row>
    <row r="818" spans="2:14" ht="67.5" hidden="1" customHeight="1">
      <c r="B818" s="326"/>
      <c r="C818" s="53">
        <v>92778</v>
      </c>
      <c r="D818" s="123" t="s">
        <v>9</v>
      </c>
      <c r="E818" s="644" t="str">
        <f>IFERROR(VLOOKUP($C818,'2-SINAPI OUTUBRO 2017'!$A$1:$D$11396,2,0),IFERROR(VLOOKUP($C818,'3-COMPO.ADM.PRF '!$B$11:$I$816,4,0),""))</f>
        <v>ARMAÇÃO DE PILAR OU VIGA DE UMA ESTRUTURA CONVENCIONAL DE CONCRETO ARMADO EM UMA EDIFICAÇÃO TÉRREA OU SOBRADO UTILIZANDO AÇO CA-50 DE 10,0 MM - MONTAGEM. AF_12/2015</v>
      </c>
      <c r="F818" s="645"/>
      <c r="G818" s="645"/>
      <c r="H818" s="645"/>
      <c r="I818" s="645"/>
      <c r="J818" s="646"/>
      <c r="K818" s="401">
        <f>SUM(K821:K823)</f>
        <v>0</v>
      </c>
      <c r="L818" s="497" t="s">
        <v>280</v>
      </c>
      <c r="M818" s="80">
        <v>0</v>
      </c>
      <c r="N818" s="111" t="s">
        <v>280</v>
      </c>
    </row>
    <row r="819" spans="2:14" hidden="1">
      <c r="B819" s="326"/>
      <c r="C819" s="53"/>
      <c r="D819" s="53"/>
      <c r="E819" s="496"/>
      <c r="F819" s="602"/>
      <c r="G819" s="602"/>
      <c r="H819" s="114" t="s">
        <v>341</v>
      </c>
      <c r="I819" s="113" t="e">
        <f>K818/K801</f>
        <v>#DIV/0!</v>
      </c>
      <c r="J819" s="169"/>
      <c r="K819" s="114"/>
      <c r="L819" s="497"/>
      <c r="M819" s="155"/>
      <c r="N819" s="171"/>
    </row>
    <row r="820" spans="2:14" ht="25.5" hidden="1">
      <c r="B820" s="326" t="s">
        <v>342</v>
      </c>
      <c r="C820" s="53"/>
      <c r="D820" s="53"/>
      <c r="E820" s="129" t="s">
        <v>343</v>
      </c>
      <c r="F820" s="603" t="s">
        <v>46</v>
      </c>
      <c r="G820" s="603" t="s">
        <v>443</v>
      </c>
      <c r="H820" s="490" t="s">
        <v>444</v>
      </c>
      <c r="I820" s="97" t="s">
        <v>345</v>
      </c>
      <c r="J820" s="169"/>
      <c r="K820" s="114"/>
      <c r="L820" s="497"/>
      <c r="M820" s="155"/>
      <c r="N820" s="171"/>
    </row>
    <row r="821" spans="2:14" hidden="1">
      <c r="B821" s="326" t="str">
        <f>B813</f>
        <v xml:space="preserve">P1 </v>
      </c>
      <c r="C821" s="53"/>
      <c r="D821" s="53"/>
      <c r="E821" s="168">
        <v>0</v>
      </c>
      <c r="F821" s="602">
        <f>G803</f>
        <v>3.5</v>
      </c>
      <c r="G821" s="115">
        <v>6</v>
      </c>
      <c r="H821" s="79">
        <f>H803</f>
        <v>0</v>
      </c>
      <c r="I821" s="602">
        <f>((E821/1000)*(E821/1000)*3.14*0.25)*7850</f>
        <v>0</v>
      </c>
      <c r="J821" s="169"/>
      <c r="K821" s="114">
        <f>G821*I821*F821*H821</f>
        <v>0</v>
      </c>
      <c r="L821" s="497"/>
      <c r="M821" s="155"/>
      <c r="N821" s="171"/>
    </row>
    <row r="822" spans="2:14" hidden="1">
      <c r="B822" s="326" t="str">
        <f t="shared" ref="B822:B823" si="28">B814</f>
        <v>P2</v>
      </c>
      <c r="C822" s="53"/>
      <c r="D822" s="53"/>
      <c r="E822" s="168">
        <v>10</v>
      </c>
      <c r="F822" s="602">
        <f t="shared" ref="F822:G823" si="29">G804</f>
        <v>3</v>
      </c>
      <c r="G822" s="115">
        <f t="shared" si="29"/>
        <v>0</v>
      </c>
      <c r="I822" s="602">
        <f>((E822/1000)*(E822/1000)*3.14*0.25)*7850</f>
        <v>0.61622500000000013</v>
      </c>
      <c r="J822" s="169"/>
      <c r="K822" s="114">
        <f>G822*I822*F822</f>
        <v>0</v>
      </c>
      <c r="L822" s="497"/>
      <c r="M822" s="155"/>
      <c r="N822" s="171"/>
    </row>
    <row r="823" spans="2:14" hidden="1">
      <c r="B823" s="326" t="str">
        <f t="shared" si="28"/>
        <v>P3</v>
      </c>
      <c r="C823" s="53"/>
      <c r="D823" s="53"/>
      <c r="E823" s="168">
        <v>10</v>
      </c>
      <c r="F823" s="602">
        <f t="shared" si="29"/>
        <v>3</v>
      </c>
      <c r="G823" s="115">
        <f t="shared" si="29"/>
        <v>0</v>
      </c>
      <c r="I823" s="602">
        <f>((E823/1000)*(E823/1000)*3.14*0.25)*7850</f>
        <v>0.61622500000000013</v>
      </c>
      <c r="J823" s="169"/>
      <c r="K823" s="114">
        <f>G823*I823*F823</f>
        <v>0</v>
      </c>
      <c r="L823" s="497"/>
      <c r="M823" s="155"/>
      <c r="N823" s="171"/>
    </row>
    <row r="824" spans="2:14" hidden="1">
      <c r="B824" s="326"/>
      <c r="C824" s="53"/>
      <c r="D824" s="53"/>
      <c r="E824" s="496"/>
      <c r="F824" s="602"/>
      <c r="G824" s="602"/>
      <c r="H824" s="602"/>
      <c r="I824" s="602"/>
      <c r="J824" s="169"/>
      <c r="K824" s="114"/>
      <c r="L824" s="497"/>
      <c r="M824" s="155"/>
      <c r="N824" s="171"/>
    </row>
    <row r="825" spans="2:14" ht="23.25" hidden="1" customHeight="1">
      <c r="B825" s="326"/>
      <c r="C825" s="53">
        <v>92412</v>
      </c>
      <c r="D825" s="123" t="s">
        <v>9</v>
      </c>
      <c r="E825" s="644" t="str">
        <f>IFERROR(VLOOKUP($C825,'2-SINAPI OUTUBRO 2017'!$A$1:$D$11396,2,0),IFERROR(VLOOKUP($C825,'3-COMPO.ADM.PRF '!$B$11:$I$816,4,0),""))</f>
        <v>MONTAGEM E DESMONTAGEM DE FÔRMA DE PILARES RETANGULARES E ESTRUTURAS SIMILARES COM ÁREA MÉDIA DAS SEÇÕES MENOR OU IGUAL A 0,25 M², PÉ-DIREITO SIMPLES, EM MADEIRA SERRADA, 4 UTILIZAÇÕES. AF_12/2015</v>
      </c>
      <c r="F825" s="645"/>
      <c r="G825" s="645"/>
      <c r="H825" s="645"/>
      <c r="I825" s="645"/>
      <c r="J825" s="646"/>
      <c r="K825" s="401">
        <f>SUM(K827:K830)</f>
        <v>0</v>
      </c>
      <c r="L825" s="497" t="s">
        <v>43</v>
      </c>
      <c r="M825" s="170"/>
      <c r="N825" s="171"/>
    </row>
    <row r="826" spans="2:14" ht="25.5" hidden="1">
      <c r="B826" s="326"/>
      <c r="C826" s="53"/>
      <c r="D826" s="53"/>
      <c r="E826" s="125" t="s">
        <v>180</v>
      </c>
      <c r="F826" s="601" t="s">
        <v>157</v>
      </c>
      <c r="G826" s="601" t="s">
        <v>199</v>
      </c>
      <c r="H826" s="603" t="s">
        <v>89</v>
      </c>
      <c r="I826" s="83"/>
      <c r="J826" s="205"/>
      <c r="K826" s="409"/>
      <c r="L826" s="497"/>
      <c r="M826" s="170"/>
      <c r="N826" s="171"/>
    </row>
    <row r="827" spans="2:14" hidden="1">
      <c r="B827" s="326" t="s">
        <v>439</v>
      </c>
      <c r="C827" s="53"/>
      <c r="D827" s="53"/>
      <c r="E827" s="198">
        <f>E803</f>
        <v>0</v>
      </c>
      <c r="F827" s="92">
        <v>0</v>
      </c>
      <c r="G827" s="92">
        <f t="shared" ref="G827:H827" si="30">G803</f>
        <v>3.5</v>
      </c>
      <c r="H827" s="92">
        <f t="shared" si="30"/>
        <v>0</v>
      </c>
      <c r="I827" s="602"/>
      <c r="J827" s="169"/>
      <c r="K827" s="114">
        <f>(E827*2+F827*2)*G827*H827</f>
        <v>0</v>
      </c>
      <c r="L827" s="497"/>
      <c r="M827" s="170"/>
      <c r="N827" s="171"/>
    </row>
    <row r="828" spans="2:14" hidden="1">
      <c r="B828" s="326" t="s">
        <v>440</v>
      </c>
      <c r="C828" s="53"/>
      <c r="D828" s="53"/>
      <c r="E828" s="198">
        <f t="shared" ref="E828:G829" si="31">E804</f>
        <v>0</v>
      </c>
      <c r="F828" s="92">
        <f t="shared" si="31"/>
        <v>0.4</v>
      </c>
      <c r="G828" s="92">
        <f t="shared" si="31"/>
        <v>3</v>
      </c>
      <c r="H828" s="611">
        <v>0</v>
      </c>
      <c r="I828" s="602"/>
      <c r="J828" s="169"/>
      <c r="K828" s="114">
        <f t="shared" ref="K828:K829" si="32">(E828*2+F828*2)*G828*H828</f>
        <v>0</v>
      </c>
      <c r="L828" s="497"/>
      <c r="M828" s="170"/>
      <c r="N828" s="171"/>
    </row>
    <row r="829" spans="2:14" hidden="1">
      <c r="B829" s="326" t="s">
        <v>441</v>
      </c>
      <c r="C829" s="53"/>
      <c r="D829" s="53"/>
      <c r="E829" s="198">
        <f t="shared" si="31"/>
        <v>0</v>
      </c>
      <c r="F829" s="92">
        <f t="shared" si="31"/>
        <v>0.4</v>
      </c>
      <c r="G829" s="92">
        <f t="shared" si="31"/>
        <v>3</v>
      </c>
      <c r="H829" s="611">
        <v>0</v>
      </c>
      <c r="I829" s="602"/>
      <c r="J829" s="169"/>
      <c r="K829" s="114">
        <f t="shared" si="32"/>
        <v>0</v>
      </c>
      <c r="L829" s="497"/>
      <c r="M829" s="170"/>
      <c r="N829" s="171"/>
    </row>
    <row r="830" spans="2:14" hidden="1">
      <c r="B830" s="326"/>
      <c r="C830" s="53"/>
      <c r="D830" s="53"/>
      <c r="E830" s="198"/>
      <c r="F830" s="611"/>
      <c r="G830" s="92"/>
      <c r="H830" s="611"/>
      <c r="I830" s="602"/>
      <c r="J830" s="169"/>
      <c r="K830" s="404"/>
      <c r="L830" s="497"/>
      <c r="M830" s="170"/>
      <c r="N830" s="171"/>
    </row>
    <row r="831" spans="2:14" ht="15" hidden="1">
      <c r="B831" s="326"/>
      <c r="C831" s="53"/>
      <c r="D831" s="53"/>
      <c r="E831" s="644" t="s">
        <v>445</v>
      </c>
      <c r="F831" s="645"/>
      <c r="G831" s="645"/>
      <c r="H831" s="645"/>
      <c r="I831" s="645"/>
      <c r="J831" s="646"/>
      <c r="K831" s="401">
        <f>SUM(K833:K833)</f>
        <v>0</v>
      </c>
      <c r="L831" s="497" t="s">
        <v>43</v>
      </c>
      <c r="M831" s="170"/>
      <c r="N831" s="171"/>
    </row>
    <row r="832" spans="2:14" ht="25.5" hidden="1">
      <c r="B832" s="326"/>
      <c r="C832" s="53"/>
      <c r="D832" s="53"/>
      <c r="E832" s="129" t="s">
        <v>446</v>
      </c>
      <c r="F832" s="602"/>
      <c r="G832" s="602"/>
      <c r="H832" s="603" t="s">
        <v>89</v>
      </c>
      <c r="I832" s="602"/>
      <c r="J832" s="169"/>
      <c r="K832" s="404"/>
      <c r="L832" s="497"/>
      <c r="M832" s="170"/>
      <c r="N832" s="171"/>
    </row>
    <row r="833" spans="2:14" hidden="1">
      <c r="B833" s="326"/>
      <c r="C833" s="53"/>
      <c r="D833" s="53"/>
      <c r="E833" s="496">
        <f>K825</f>
        <v>0</v>
      </c>
      <c r="F833" s="602"/>
      <c r="G833" s="602"/>
      <c r="H833" s="115">
        <v>0</v>
      </c>
      <c r="I833" s="602"/>
      <c r="J833" s="169"/>
      <c r="K833" s="114">
        <f>E833*H833</f>
        <v>0</v>
      </c>
      <c r="L833" s="497"/>
      <c r="M833" s="170"/>
      <c r="N833" s="171"/>
    </row>
    <row r="834" spans="2:14">
      <c r="B834" s="326"/>
      <c r="C834" s="53"/>
      <c r="D834" s="53"/>
      <c r="E834" s="496"/>
      <c r="F834" s="602"/>
      <c r="G834" s="602"/>
      <c r="H834" s="602"/>
      <c r="I834" s="602"/>
      <c r="J834" s="169"/>
      <c r="K834" s="400"/>
      <c r="L834" s="497"/>
      <c r="M834" s="170"/>
      <c r="N834" s="171"/>
    </row>
    <row r="835" spans="2:14" ht="15">
      <c r="B835" s="327"/>
      <c r="C835" s="150"/>
      <c r="D835" s="150"/>
      <c r="E835" s="657" t="s">
        <v>447</v>
      </c>
      <c r="F835" s="658"/>
      <c r="G835" s="658"/>
      <c r="H835" s="86"/>
      <c r="I835" s="222"/>
      <c r="J835" s="223"/>
      <c r="K835" s="399"/>
      <c r="L835" s="614"/>
      <c r="M835" s="155"/>
      <c r="N835" s="177"/>
    </row>
    <row r="836" spans="2:14" hidden="1">
      <c r="B836" s="326"/>
      <c r="C836" s="53"/>
      <c r="D836" s="53"/>
      <c r="E836" s="210" t="s">
        <v>448</v>
      </c>
      <c r="F836" s="84"/>
      <c r="G836" s="84"/>
      <c r="H836" s="84"/>
      <c r="I836" s="84"/>
      <c r="J836" s="211"/>
      <c r="K836" s="408"/>
      <c r="L836" s="164"/>
      <c r="M836" s="237"/>
      <c r="N836" s="171"/>
    </row>
    <row r="837" spans="2:14" hidden="1">
      <c r="B837" s="326"/>
      <c r="C837" s="53"/>
      <c r="D837" s="53"/>
      <c r="E837" s="496" t="s">
        <v>294</v>
      </c>
      <c r="F837" s="602" t="s">
        <v>295</v>
      </c>
      <c r="G837" s="602" t="s">
        <v>296</v>
      </c>
      <c r="H837" s="602" t="s">
        <v>225</v>
      </c>
      <c r="I837" s="602"/>
      <c r="J837" s="169"/>
      <c r="K837" s="404" t="e">
        <f>H837*G837*F837*E837</f>
        <v>#VALUE!</v>
      </c>
      <c r="L837" s="497" t="s">
        <v>50</v>
      </c>
      <c r="M837" s="170"/>
      <c r="N837" s="171"/>
    </row>
    <row r="838" spans="2:14" hidden="1">
      <c r="B838" s="326"/>
      <c r="C838" s="53"/>
      <c r="D838" s="53"/>
      <c r="E838" s="496"/>
      <c r="F838" s="602"/>
      <c r="G838" s="602"/>
      <c r="H838" s="602"/>
      <c r="I838" s="602"/>
      <c r="J838" s="169"/>
      <c r="K838" s="400"/>
      <c r="L838" s="497"/>
      <c r="M838" s="170"/>
      <c r="N838" s="171"/>
    </row>
    <row r="839" spans="2:14" hidden="1">
      <c r="B839" s="326"/>
      <c r="C839" s="53"/>
      <c r="D839" s="53"/>
      <c r="E839" s="496"/>
      <c r="F839" s="602"/>
      <c r="G839" s="602"/>
      <c r="H839" s="602"/>
      <c r="I839" s="602"/>
      <c r="J839" s="169"/>
      <c r="K839" s="400"/>
      <c r="L839" s="497"/>
      <c r="M839" s="170"/>
      <c r="N839" s="171"/>
    </row>
    <row r="840" spans="2:14" hidden="1">
      <c r="B840" s="326"/>
      <c r="C840" s="53"/>
      <c r="D840" s="53"/>
      <c r="E840" s="212" t="s">
        <v>449</v>
      </c>
      <c r="F840" s="611"/>
      <c r="G840" s="602"/>
      <c r="H840" s="602"/>
      <c r="I840" s="602"/>
      <c r="J840" s="169"/>
      <c r="K840" s="400"/>
      <c r="L840" s="497"/>
      <c r="M840" s="170"/>
      <c r="N840" s="171"/>
    </row>
    <row r="841" spans="2:14" hidden="1">
      <c r="B841" s="326"/>
      <c r="C841" s="53"/>
      <c r="D841" s="53"/>
      <c r="E841" s="496"/>
      <c r="F841" s="602"/>
      <c r="G841" s="602"/>
      <c r="H841" s="602"/>
      <c r="I841" s="602"/>
      <c r="J841" s="169"/>
      <c r="K841" s="404" t="e">
        <f>K837</f>
        <v>#VALUE!</v>
      </c>
      <c r="L841" s="497" t="s">
        <v>50</v>
      </c>
      <c r="M841" s="170"/>
      <c r="N841" s="171"/>
    </row>
    <row r="842" spans="2:14" hidden="1">
      <c r="B842" s="326"/>
      <c r="C842" s="53"/>
      <c r="D842" s="53"/>
      <c r="E842" s="496"/>
      <c r="F842" s="602"/>
      <c r="G842" s="602"/>
      <c r="H842" s="602"/>
      <c r="I842" s="602"/>
      <c r="J842" s="169"/>
      <c r="K842" s="400"/>
      <c r="L842" s="497"/>
      <c r="M842" s="170"/>
      <c r="N842" s="171"/>
    </row>
    <row r="843" spans="2:14" hidden="1">
      <c r="B843" s="326"/>
      <c r="C843" s="53"/>
      <c r="D843" s="53"/>
      <c r="E843" s="496"/>
      <c r="F843" s="602"/>
      <c r="G843" s="602"/>
      <c r="H843" s="602"/>
      <c r="I843" s="602"/>
      <c r="J843" s="169"/>
      <c r="K843" s="400"/>
      <c r="L843" s="497"/>
      <c r="M843" s="170"/>
      <c r="N843" s="171"/>
    </row>
    <row r="844" spans="2:14" hidden="1">
      <c r="B844" s="326"/>
      <c r="C844" s="53"/>
      <c r="D844" s="53"/>
      <c r="E844" s="212" t="s">
        <v>279</v>
      </c>
      <c r="F844" s="83"/>
      <c r="G844" s="83"/>
      <c r="H844" s="83"/>
      <c r="I844" s="83"/>
      <c r="J844" s="205"/>
      <c r="K844" s="409"/>
      <c r="L844" s="165"/>
      <c r="M844" s="170"/>
      <c r="N844" s="171"/>
    </row>
    <row r="845" spans="2:14" hidden="1">
      <c r="B845" s="326"/>
      <c r="C845" s="53"/>
      <c r="D845" s="53"/>
      <c r="E845" s="496"/>
      <c r="F845" s="602"/>
      <c r="G845" s="602"/>
      <c r="H845" s="602">
        <v>200</v>
      </c>
      <c r="I845" s="602"/>
      <c r="J845" s="169"/>
      <c r="K845" s="404" t="e">
        <f>H845*K841</f>
        <v>#VALUE!</v>
      </c>
      <c r="L845" s="497" t="s">
        <v>280</v>
      </c>
      <c r="M845" s="170"/>
      <c r="N845" s="171"/>
    </row>
    <row r="846" spans="2:14" hidden="1">
      <c r="B846" s="326"/>
      <c r="C846" s="53"/>
      <c r="D846" s="53"/>
      <c r="E846" s="496"/>
      <c r="F846" s="602"/>
      <c r="G846" s="602"/>
      <c r="H846" s="602"/>
      <c r="I846" s="602"/>
      <c r="J846" s="169"/>
      <c r="K846" s="400"/>
      <c r="L846" s="497"/>
      <c r="M846" s="170"/>
      <c r="N846" s="171"/>
    </row>
    <row r="847" spans="2:14" hidden="1">
      <c r="B847" s="326"/>
      <c r="C847" s="53"/>
      <c r="D847" s="53"/>
      <c r="E847" s="212" t="s">
        <v>450</v>
      </c>
      <c r="F847" s="83"/>
      <c r="G847" s="83"/>
      <c r="H847" s="83"/>
      <c r="I847" s="83"/>
      <c r="J847" s="205"/>
      <c r="K847" s="409"/>
      <c r="L847" s="165"/>
      <c r="M847" s="170"/>
      <c r="N847" s="171"/>
    </row>
    <row r="848" spans="2:14" hidden="1">
      <c r="B848" s="326"/>
      <c r="C848" s="53"/>
      <c r="D848" s="53"/>
      <c r="E848" s="496"/>
      <c r="F848" s="602" t="e">
        <f>(E837+F837)*2</f>
        <v>#VALUE!</v>
      </c>
      <c r="G848" s="602" t="str">
        <f>G837</f>
        <v>a</v>
      </c>
      <c r="H848" s="602" t="str">
        <f>H837</f>
        <v>quant</v>
      </c>
      <c r="I848" s="602"/>
      <c r="J848" s="169"/>
      <c r="K848" s="404" t="e">
        <f>H848*G848*F848</f>
        <v>#VALUE!</v>
      </c>
      <c r="L848" s="497" t="s">
        <v>43</v>
      </c>
      <c r="M848" s="170"/>
      <c r="N848" s="171"/>
    </row>
    <row r="849" spans="2:14" hidden="1">
      <c r="B849" s="326"/>
      <c r="C849" s="53"/>
      <c r="D849" s="53"/>
      <c r="E849" s="496"/>
      <c r="F849" s="602"/>
      <c r="G849" s="602"/>
      <c r="H849" s="602"/>
      <c r="I849" s="602"/>
      <c r="J849" s="169"/>
      <c r="K849" s="400"/>
      <c r="L849" s="497"/>
      <c r="M849" s="170"/>
      <c r="N849" s="171"/>
    </row>
    <row r="850" spans="2:14" hidden="1">
      <c r="B850" s="326"/>
      <c r="C850" s="53"/>
      <c r="D850" s="53"/>
      <c r="E850" s="183" t="s">
        <v>451</v>
      </c>
      <c r="F850" s="602"/>
      <c r="G850" s="602"/>
      <c r="H850" s="602"/>
      <c r="I850" s="602"/>
      <c r="J850" s="169"/>
      <c r="K850" s="400"/>
      <c r="L850" s="497"/>
      <c r="M850" s="170"/>
      <c r="N850" s="171"/>
    </row>
    <row r="851" spans="2:14" hidden="1">
      <c r="B851" s="326"/>
      <c r="C851" s="53"/>
      <c r="D851" s="53"/>
      <c r="E851" s="496"/>
      <c r="F851" s="602"/>
      <c r="G851" s="602"/>
      <c r="H851" s="602"/>
      <c r="I851" s="602"/>
      <c r="J851" s="169"/>
      <c r="K851" s="404" t="e">
        <f>K841</f>
        <v>#VALUE!</v>
      </c>
      <c r="L851" s="91" t="s">
        <v>50</v>
      </c>
      <c r="M851" s="170"/>
      <c r="N851" s="171"/>
    </row>
    <row r="852" spans="2:14" hidden="1">
      <c r="B852" s="326"/>
      <c r="C852" s="53"/>
      <c r="D852" s="53"/>
      <c r="E852" s="496"/>
      <c r="F852" s="602"/>
      <c r="G852" s="602"/>
      <c r="H852" s="602"/>
      <c r="I852" s="602"/>
      <c r="J852" s="169"/>
      <c r="K852" s="400"/>
      <c r="L852" s="497"/>
      <c r="M852" s="170"/>
      <c r="N852" s="171"/>
    </row>
    <row r="853" spans="2:14" hidden="1">
      <c r="B853" s="326"/>
      <c r="C853" s="53"/>
      <c r="D853" s="53"/>
      <c r="E853" s="183" t="s">
        <v>452</v>
      </c>
      <c r="F853" s="602"/>
      <c r="G853" s="602"/>
      <c r="H853" s="602"/>
      <c r="I853" s="602"/>
      <c r="J853" s="169"/>
      <c r="K853" s="404" t="e">
        <f>I855*H855*G855</f>
        <v>#VALUE!</v>
      </c>
      <c r="L853" s="91" t="s">
        <v>264</v>
      </c>
      <c r="M853" s="170"/>
      <c r="N853" s="171"/>
    </row>
    <row r="854" spans="2:14" hidden="1">
      <c r="B854" s="326"/>
      <c r="C854" s="53"/>
      <c r="D854" s="53"/>
      <c r="E854" s="496"/>
      <c r="F854" s="602"/>
      <c r="G854" s="601" t="s">
        <v>453</v>
      </c>
      <c r="H854" s="601" t="s">
        <v>454</v>
      </c>
      <c r="I854" s="601" t="s">
        <v>455</v>
      </c>
      <c r="J854" s="169"/>
      <c r="K854" s="400"/>
      <c r="L854" s="497"/>
      <c r="M854" s="170"/>
      <c r="N854" s="171"/>
    </row>
    <row r="855" spans="2:14" hidden="1">
      <c r="B855" s="326"/>
      <c r="C855" s="53"/>
      <c r="D855" s="53"/>
      <c r="E855" s="496"/>
      <c r="F855" s="602"/>
      <c r="G855" s="601" t="s">
        <v>456</v>
      </c>
      <c r="H855" s="601" t="s">
        <v>457</v>
      </c>
      <c r="I855" s="601" t="s">
        <v>457</v>
      </c>
      <c r="J855" s="169"/>
      <c r="K855" s="400"/>
      <c r="L855" s="497"/>
      <c r="M855" s="170"/>
      <c r="N855" s="171"/>
    </row>
    <row r="856" spans="2:14" hidden="1">
      <c r="B856" s="326"/>
      <c r="C856" s="53"/>
      <c r="D856" s="53"/>
      <c r="E856" s="496"/>
      <c r="F856" s="602"/>
      <c r="G856" s="602"/>
      <c r="H856" s="602"/>
      <c r="I856" s="602"/>
      <c r="J856" s="169"/>
      <c r="K856" s="400"/>
      <c r="L856" s="497"/>
      <c r="M856" s="170"/>
      <c r="N856" s="171"/>
    </row>
    <row r="857" spans="2:14" hidden="1">
      <c r="B857" s="326"/>
      <c r="C857" s="53"/>
      <c r="D857" s="53"/>
      <c r="E857" s="183" t="s">
        <v>458</v>
      </c>
      <c r="F857" s="602"/>
      <c r="G857" s="602"/>
      <c r="H857" s="602"/>
      <c r="I857" s="602"/>
      <c r="J857" s="169"/>
      <c r="K857" s="404">
        <v>1</v>
      </c>
      <c r="L857" s="91" t="s">
        <v>313</v>
      </c>
      <c r="M857" s="170"/>
      <c r="N857" s="171"/>
    </row>
    <row r="858" spans="2:14" hidden="1">
      <c r="B858" s="326"/>
      <c r="C858" s="53"/>
      <c r="D858" s="53"/>
      <c r="E858" s="496"/>
      <c r="F858" s="601" t="s">
        <v>459</v>
      </c>
      <c r="G858" s="602"/>
      <c r="H858" s="602"/>
      <c r="I858" s="602"/>
      <c r="J858" s="169"/>
      <c r="K858" s="400"/>
      <c r="L858" s="497"/>
      <c r="M858" s="170"/>
      <c r="N858" s="171"/>
    </row>
    <row r="859" spans="2:14" hidden="1">
      <c r="B859" s="326"/>
      <c r="C859" s="53"/>
      <c r="D859" s="53"/>
      <c r="E859" s="496"/>
      <c r="F859" s="602"/>
      <c r="G859" s="602"/>
      <c r="H859" s="602"/>
      <c r="I859" s="602"/>
      <c r="J859" s="169"/>
      <c r="K859" s="400"/>
      <c r="L859" s="497"/>
      <c r="M859" s="170"/>
      <c r="N859" s="171"/>
    </row>
    <row r="860" spans="2:14" hidden="1">
      <c r="B860" s="326"/>
      <c r="C860" s="53"/>
      <c r="D860" s="53"/>
      <c r="E860" s="183" t="s">
        <v>460</v>
      </c>
      <c r="F860" s="602"/>
      <c r="G860" s="602"/>
      <c r="H860" s="602"/>
      <c r="I860" s="602"/>
      <c r="J860" s="169"/>
      <c r="K860" s="404">
        <v>1</v>
      </c>
      <c r="L860" s="91" t="s">
        <v>313</v>
      </c>
      <c r="M860" s="170"/>
      <c r="N860" s="171"/>
    </row>
    <row r="861" spans="2:14" hidden="1">
      <c r="B861" s="326"/>
      <c r="C861" s="53"/>
      <c r="D861" s="53"/>
      <c r="E861" s="496"/>
      <c r="F861" s="601" t="s">
        <v>461</v>
      </c>
      <c r="G861" s="602"/>
      <c r="H861" s="602"/>
      <c r="I861" s="602"/>
      <c r="J861" s="169"/>
      <c r="K861" s="400"/>
      <c r="L861" s="497"/>
      <c r="M861" s="170"/>
      <c r="N861" s="171"/>
    </row>
    <row r="862" spans="2:14" hidden="1">
      <c r="B862" s="326"/>
      <c r="C862" s="53"/>
      <c r="D862" s="53"/>
      <c r="E862" s="496"/>
      <c r="F862" s="601" t="s">
        <v>462</v>
      </c>
      <c r="G862" s="602"/>
      <c r="H862" s="602"/>
      <c r="I862" s="602"/>
      <c r="J862" s="169"/>
      <c r="K862" s="400"/>
      <c r="L862" s="497"/>
      <c r="M862" s="170"/>
      <c r="N862" s="171"/>
    </row>
    <row r="863" spans="2:14" hidden="1">
      <c r="B863" s="326"/>
      <c r="C863" s="53"/>
      <c r="D863" s="53"/>
      <c r="E863" s="496"/>
      <c r="F863" s="602"/>
      <c r="G863" s="602"/>
      <c r="H863" s="602"/>
      <c r="I863" s="602"/>
      <c r="J863" s="169"/>
      <c r="K863" s="400"/>
      <c r="L863" s="497"/>
      <c r="M863" s="170"/>
      <c r="N863" s="171"/>
    </row>
    <row r="864" spans="2:14" hidden="1">
      <c r="B864" s="326"/>
      <c r="C864" s="53"/>
      <c r="D864" s="53"/>
      <c r="E864" s="227" t="s">
        <v>463</v>
      </c>
      <c r="F864" s="602"/>
      <c r="G864" s="602"/>
      <c r="H864" s="602"/>
      <c r="I864" s="602"/>
      <c r="J864" s="169"/>
      <c r="K864" s="400"/>
      <c r="L864" s="497"/>
      <c r="M864" s="170"/>
      <c r="N864" s="171"/>
    </row>
    <row r="865" spans="2:15" hidden="1">
      <c r="B865" s="326"/>
      <c r="C865" s="53"/>
      <c r="D865" s="53"/>
      <c r="E865" s="227" t="s">
        <v>464</v>
      </c>
      <c r="F865" s="602"/>
      <c r="G865" s="602"/>
      <c r="H865" s="602"/>
      <c r="I865" s="602"/>
      <c r="J865" s="169"/>
      <c r="K865" s="400"/>
      <c r="L865" s="497"/>
      <c r="M865" s="170"/>
      <c r="N865" s="171"/>
    </row>
    <row r="866" spans="2:15" hidden="1">
      <c r="B866" s="326"/>
      <c r="C866" s="53"/>
      <c r="D866" s="53"/>
      <c r="E866" s="496"/>
      <c r="F866" s="602"/>
      <c r="G866" s="602"/>
      <c r="H866" s="602"/>
      <c r="I866" s="602"/>
      <c r="J866" s="169"/>
      <c r="K866" s="400"/>
      <c r="L866" s="497"/>
      <c r="M866" s="170"/>
      <c r="N866" s="171"/>
    </row>
    <row r="867" spans="2:15" hidden="1">
      <c r="B867" s="326"/>
      <c r="C867" s="53"/>
      <c r="D867" s="53"/>
      <c r="E867" s="496"/>
      <c r="F867" s="602"/>
      <c r="G867" s="602"/>
      <c r="H867" s="602"/>
      <c r="I867" s="602"/>
      <c r="J867" s="169"/>
      <c r="K867" s="400"/>
      <c r="L867" s="497"/>
      <c r="M867" s="170"/>
      <c r="N867" s="171"/>
    </row>
    <row r="868" spans="2:15">
      <c r="B868" s="326"/>
      <c r="C868" s="53"/>
      <c r="D868" s="53"/>
      <c r="E868" s="496"/>
      <c r="F868" s="602"/>
      <c r="G868" s="602"/>
      <c r="H868" s="602"/>
      <c r="I868" s="602"/>
      <c r="J868" s="169"/>
      <c r="K868" s="400"/>
      <c r="L868" s="497"/>
      <c r="M868" s="170"/>
      <c r="N868" s="171"/>
    </row>
    <row r="869" spans="2:15" ht="15">
      <c r="B869" s="327"/>
      <c r="C869" s="150"/>
      <c r="D869" s="150"/>
      <c r="E869" s="657" t="s">
        <v>465</v>
      </c>
      <c r="F869" s="658"/>
      <c r="G869" s="658"/>
      <c r="H869" s="221" t="s">
        <v>331</v>
      </c>
      <c r="I869" s="602"/>
      <c r="J869" s="223"/>
      <c r="K869" s="399"/>
      <c r="L869" s="614"/>
      <c r="M869" s="155"/>
      <c r="N869" s="177"/>
    </row>
    <row r="870" spans="2:15" hidden="1">
      <c r="B870" s="326"/>
      <c r="C870" s="53"/>
      <c r="D870" s="53"/>
      <c r="E870" s="184"/>
      <c r="F870" s="82"/>
      <c r="G870" s="82"/>
      <c r="H870" s="82"/>
      <c r="I870" s="82"/>
      <c r="J870" s="194"/>
      <c r="K870" s="404"/>
      <c r="L870" s="88"/>
      <c r="M870" s="155"/>
      <c r="N870" s="111"/>
      <c r="O870" s="238"/>
    </row>
    <row r="871" spans="2:15" ht="40.5" hidden="1" customHeight="1">
      <c r="B871" s="326"/>
      <c r="C871" s="53">
        <v>94965</v>
      </c>
      <c r="D871" s="123" t="s">
        <v>9</v>
      </c>
      <c r="E871" s="644" t="str">
        <f>IFERROR(VLOOKUP($C871,'2-SINAPI OUTUBRO 2017'!$A$1:$D$11396,2,0),IFERROR(VLOOKUP($C871,'3-COMPO.ADM.PRF '!$B$11:$I$816,4,0),""))</f>
        <v>CONCRETO FCK = 25MPA, TRAÇO 1:2,3:2,7 (CIMENTO/ AREIA MÉDIA/ BRITA 1)  - PREPARO MECÂNICO COM BETONEIRA 400 L. AF_07/2016</v>
      </c>
      <c r="F871" s="645"/>
      <c r="G871" s="645"/>
      <c r="H871" s="645"/>
      <c r="I871" s="645"/>
      <c r="J871" s="646"/>
      <c r="K871" s="401">
        <f>SUM(K873:K874)</f>
        <v>0</v>
      </c>
      <c r="L871" s="497" t="s">
        <v>50</v>
      </c>
      <c r="M871" s="155"/>
      <c r="N871" s="111"/>
      <c r="O871" s="238"/>
    </row>
    <row r="872" spans="2:15" ht="25.5" hidden="1">
      <c r="B872" s="326" t="s">
        <v>424</v>
      </c>
      <c r="C872" s="53"/>
      <c r="D872" s="53"/>
      <c r="E872" s="125" t="s">
        <v>171</v>
      </c>
      <c r="F872" s="601" t="s">
        <v>157</v>
      </c>
      <c r="G872" s="601" t="s">
        <v>199</v>
      </c>
      <c r="H872" s="603" t="s">
        <v>89</v>
      </c>
      <c r="I872" s="599"/>
      <c r="J872" s="600"/>
      <c r="K872" s="404"/>
      <c r="L872" s="497"/>
      <c r="M872" s="155"/>
      <c r="N872" s="111"/>
      <c r="O872" s="239"/>
    </row>
    <row r="873" spans="2:15" hidden="1">
      <c r="B873" s="330" t="str">
        <f>B741</f>
        <v xml:space="preserve">paredes verticais a serem construídas </v>
      </c>
      <c r="C873" s="151"/>
      <c r="D873" s="151"/>
      <c r="E873" s="182">
        <v>0</v>
      </c>
      <c r="F873" s="174">
        <f t="shared" ref="F873:H873" si="33">F751</f>
        <v>0</v>
      </c>
      <c r="G873" s="174">
        <f t="shared" si="33"/>
        <v>0.4</v>
      </c>
      <c r="H873" s="174">
        <f t="shared" si="33"/>
        <v>1</v>
      </c>
      <c r="I873" s="611"/>
      <c r="J873" s="612"/>
      <c r="K873" s="405">
        <f>E873*F873*G873*H873</f>
        <v>0</v>
      </c>
      <c r="L873" s="92"/>
      <c r="M873" s="197"/>
      <c r="N873" s="195"/>
      <c r="O873" s="239"/>
    </row>
    <row r="874" spans="2:15" hidden="1">
      <c r="B874" s="330" t="str">
        <f>B742</f>
        <v xml:space="preserve">paredes horizontais a serem construidas </v>
      </c>
      <c r="C874" s="151"/>
      <c r="D874" s="151"/>
      <c r="E874" s="182">
        <v>0</v>
      </c>
      <c r="F874" s="174">
        <f t="shared" ref="F874:H874" si="34">F752</f>
        <v>0.15</v>
      </c>
      <c r="G874" s="174">
        <f t="shared" si="34"/>
        <v>0.4</v>
      </c>
      <c r="H874" s="174">
        <f t="shared" si="34"/>
        <v>1</v>
      </c>
      <c r="I874" s="611"/>
      <c r="J874" s="612"/>
      <c r="K874" s="405">
        <f>E874*F874*G874*H874</f>
        <v>0</v>
      </c>
      <c r="L874" s="92"/>
      <c r="M874" s="197"/>
      <c r="N874" s="195"/>
      <c r="O874" s="239"/>
    </row>
    <row r="875" spans="2:15" hidden="1">
      <c r="B875" s="330"/>
      <c r="C875" s="151"/>
      <c r="D875" s="151"/>
      <c r="E875" s="200"/>
      <c r="F875" s="602"/>
      <c r="G875" s="602"/>
      <c r="H875" s="611"/>
      <c r="I875" s="611"/>
      <c r="J875" s="612"/>
      <c r="K875" s="399"/>
      <c r="L875" s="92"/>
      <c r="M875" s="197"/>
      <c r="N875" s="195"/>
      <c r="O875" s="238"/>
    </row>
    <row r="876" spans="2:15" hidden="1">
      <c r="B876" s="330"/>
      <c r="C876" s="151"/>
      <c r="D876" s="151"/>
      <c r="E876" s="200"/>
      <c r="F876" s="602"/>
      <c r="G876" s="602"/>
      <c r="H876" s="611"/>
      <c r="I876" s="611"/>
      <c r="J876" s="612"/>
      <c r="K876" s="399"/>
      <c r="L876" s="92"/>
      <c r="M876" s="197"/>
      <c r="N876" s="195"/>
      <c r="O876" s="238"/>
    </row>
    <row r="877" spans="2:15" ht="28.5" hidden="1" customHeight="1">
      <c r="B877" s="326"/>
      <c r="C877" s="53">
        <v>92873</v>
      </c>
      <c r="D877" s="123" t="s">
        <v>9</v>
      </c>
      <c r="E877" s="644" t="str">
        <f>IFERROR(VLOOKUP($C877,'2-SINAPI OUTUBRO 2017'!$A$1:$D$11396,2,0),IFERROR(VLOOKUP($C877,'3-COMPO.ADM.PRF '!$B$11:$I$816,4,0),""))</f>
        <v>LANÇAMENTO COM USO DE BALDES, ADENSAMENTO E ACABAMENTO DE CONCRETO EM ESTRUTURAS. AF_12/2015</v>
      </c>
      <c r="F877" s="645"/>
      <c r="G877" s="645"/>
      <c r="H877" s="645"/>
      <c r="I877" s="645"/>
      <c r="J877" s="646"/>
      <c r="K877" s="401">
        <f>K871</f>
        <v>0</v>
      </c>
      <c r="L877" s="497" t="s">
        <v>50</v>
      </c>
      <c r="M877" s="155"/>
      <c r="N877" s="111"/>
      <c r="O877" s="238"/>
    </row>
    <row r="878" spans="2:15" hidden="1">
      <c r="B878" s="326"/>
      <c r="C878" s="53"/>
      <c r="D878" s="53"/>
      <c r="E878" s="496"/>
      <c r="F878" s="602"/>
      <c r="G878" s="602"/>
      <c r="H878" s="602"/>
      <c r="I878" s="602"/>
      <c r="J878" s="169"/>
      <c r="K878" s="400"/>
      <c r="L878" s="497"/>
      <c r="M878" s="155"/>
      <c r="N878" s="111"/>
      <c r="O878" s="238"/>
    </row>
    <row r="879" spans="2:15" ht="52.5" hidden="1" customHeight="1">
      <c r="B879" s="326"/>
      <c r="C879" s="53">
        <v>92775</v>
      </c>
      <c r="D879" s="123" t="s">
        <v>9</v>
      </c>
      <c r="E879" s="644" t="str">
        <f>IFERROR(VLOOKUP($C879,'2-SINAPI OUTUBRO 2017'!$A$1:$D$11396,2,0),IFERROR(VLOOKUP($C879,'3-COMPO.ADM.PRF '!$B$11:$I$816,4,0),""))</f>
        <v>ARMAÇÃO DE PILAR OU VIGA DE UMA ESTRUTURA CONVENCIONAL DE CONCRETO ARMADO EM UMA EDIFICAÇÃO TÉRREA OU SOBRADO UTILIZANDO AÇO CA-60 DE 5,0 MM - MONTAGEM. AF_12/2015</v>
      </c>
      <c r="F879" s="645"/>
      <c r="G879" s="645"/>
      <c r="H879" s="645"/>
      <c r="I879" s="645"/>
      <c r="J879" s="646"/>
      <c r="K879" s="401">
        <f>SUM(K882:K883)</f>
        <v>0</v>
      </c>
      <c r="L879" s="497" t="s">
        <v>280</v>
      </c>
      <c r="M879" s="80">
        <v>0</v>
      </c>
      <c r="N879" s="111" t="s">
        <v>280</v>
      </c>
      <c r="O879" s="238"/>
    </row>
    <row r="880" spans="2:15" hidden="1">
      <c r="B880" s="326"/>
      <c r="C880" s="53"/>
      <c r="D880" s="53"/>
      <c r="E880" s="496"/>
      <c r="F880" s="602"/>
      <c r="G880" s="602"/>
      <c r="H880" s="114" t="s">
        <v>341</v>
      </c>
      <c r="I880" s="113" t="e">
        <f>K879/K871</f>
        <v>#DIV/0!</v>
      </c>
      <c r="J880" s="169"/>
      <c r="K880" s="114"/>
      <c r="L880" s="497"/>
      <c r="M880" s="155"/>
      <c r="N880" s="111"/>
      <c r="O880" s="238"/>
    </row>
    <row r="881" spans="2:15" ht="38.25" hidden="1">
      <c r="B881" s="326" t="s">
        <v>342</v>
      </c>
      <c r="C881" s="53"/>
      <c r="D881" s="53"/>
      <c r="E881" s="129" t="s">
        <v>343</v>
      </c>
      <c r="F881" s="603" t="s">
        <v>46</v>
      </c>
      <c r="G881" s="603" t="s">
        <v>344</v>
      </c>
      <c r="H881" s="97" t="s">
        <v>345</v>
      </c>
      <c r="I881" s="112" t="s">
        <v>466</v>
      </c>
      <c r="J881" s="169"/>
      <c r="K881" s="114"/>
      <c r="L881" s="497"/>
      <c r="M881" s="155"/>
      <c r="N881" s="111"/>
      <c r="O881" s="238"/>
    </row>
    <row r="882" spans="2:15" hidden="1">
      <c r="B882" s="326" t="str">
        <f>B873</f>
        <v xml:space="preserve">paredes verticais a serem construídas </v>
      </c>
      <c r="C882" s="53"/>
      <c r="D882" s="53"/>
      <c r="E882" s="168">
        <v>5</v>
      </c>
      <c r="F882" s="602">
        <f>(F873-0.06)*2+(G873-0.06)*2+0.1</f>
        <v>0.66</v>
      </c>
      <c r="G882" s="602">
        <f>E873/0.15</f>
        <v>0</v>
      </c>
      <c r="H882" s="602">
        <f>((E882/1000)*(E882/1000)*3.14*0.25)*7850</f>
        <v>0.15405625000000003</v>
      </c>
      <c r="I882" s="602">
        <f>H873</f>
        <v>1</v>
      </c>
      <c r="J882" s="169"/>
      <c r="K882" s="114">
        <f>G882*H882*F882*I882</f>
        <v>0</v>
      </c>
      <c r="L882" s="497"/>
      <c r="M882" s="155"/>
      <c r="N882" s="111"/>
      <c r="O882" s="238"/>
    </row>
    <row r="883" spans="2:15" hidden="1">
      <c r="B883" s="326" t="str">
        <f>B874</f>
        <v xml:space="preserve">paredes horizontais a serem construidas </v>
      </c>
      <c r="C883" s="53"/>
      <c r="D883" s="53"/>
      <c r="E883" s="168">
        <v>5</v>
      </c>
      <c r="F883" s="602">
        <f>(F874-0.06)*2+(G874-0.06)*2+0.1</f>
        <v>0.96000000000000008</v>
      </c>
      <c r="G883" s="602">
        <f>E874/0.15</f>
        <v>0</v>
      </c>
      <c r="H883" s="602">
        <f>((E883/1000)*(E883/1000)*3.14*0.25)*7850</f>
        <v>0.15405625000000003</v>
      </c>
      <c r="I883" s="602">
        <f>H874</f>
        <v>1</v>
      </c>
      <c r="J883" s="169"/>
      <c r="K883" s="114">
        <f>G883*H883*F883*I883</f>
        <v>0</v>
      </c>
      <c r="L883" s="497"/>
      <c r="M883" s="155"/>
      <c r="N883" s="111"/>
      <c r="O883" s="238"/>
    </row>
    <row r="884" spans="2:15" hidden="1">
      <c r="B884" s="326"/>
      <c r="C884" s="53"/>
      <c r="D884" s="53"/>
      <c r="E884" s="496"/>
      <c r="F884" s="602"/>
      <c r="G884" s="602"/>
      <c r="H884" s="602"/>
      <c r="I884" s="602"/>
      <c r="J884" s="169"/>
      <c r="K884" s="400"/>
      <c r="L884" s="497"/>
      <c r="M884" s="155"/>
      <c r="N884" s="111"/>
      <c r="O884" s="238"/>
    </row>
    <row r="885" spans="2:15" ht="60.75" hidden="1" customHeight="1">
      <c r="B885" s="326"/>
      <c r="C885" s="53">
        <v>92777</v>
      </c>
      <c r="D885" s="123" t="s">
        <v>9</v>
      </c>
      <c r="E885" s="644" t="str">
        <f>IFERROR(VLOOKUP($C885,'2-SINAPI OUTUBRO 2017'!$A$1:$D$11396,2,0),IFERROR(VLOOKUP($C885,'3-COMPO.ADM.PRF '!$B$11:$I$816,4,0),""))</f>
        <v>ARMAÇÃO DE PILAR OU VIGA DE UMA ESTRUTURA CONVENCIONAL DE CONCRETO ARMADO EM UMA EDIFICAÇÃO TÉRREA OU SOBRADO UTILIZANDO AÇO CA-50 DE 8,0 MM - MONTAGEM. AF_12/2015</v>
      </c>
      <c r="F885" s="645"/>
      <c r="G885" s="645"/>
      <c r="H885" s="645"/>
      <c r="I885" s="645"/>
      <c r="J885" s="646"/>
      <c r="K885" s="401">
        <f>SUM(K888:K889)</f>
        <v>0</v>
      </c>
      <c r="L885" s="497" t="s">
        <v>280</v>
      </c>
      <c r="M885" s="80">
        <v>0</v>
      </c>
      <c r="N885" s="111" t="s">
        <v>280</v>
      </c>
      <c r="O885" s="238"/>
    </row>
    <row r="886" spans="2:15" hidden="1">
      <c r="B886" s="326"/>
      <c r="C886" s="53"/>
      <c r="D886" s="53"/>
      <c r="E886" s="496"/>
      <c r="F886" s="602"/>
      <c r="G886" s="602"/>
      <c r="H886" s="114" t="s">
        <v>341</v>
      </c>
      <c r="I886" s="113" t="e">
        <f>K885/K877</f>
        <v>#DIV/0!</v>
      </c>
      <c r="J886" s="169"/>
      <c r="K886" s="114"/>
      <c r="L886" s="497"/>
      <c r="M886" s="155"/>
      <c r="N886" s="111"/>
      <c r="O886" s="238"/>
    </row>
    <row r="887" spans="2:15" ht="38.25" hidden="1">
      <c r="B887" s="326" t="s">
        <v>342</v>
      </c>
      <c r="C887" s="53"/>
      <c r="D887" s="53"/>
      <c r="E887" s="129" t="s">
        <v>343</v>
      </c>
      <c r="F887" s="603" t="s">
        <v>46</v>
      </c>
      <c r="G887" s="603" t="s">
        <v>467</v>
      </c>
      <c r="H887" s="97" t="s">
        <v>345</v>
      </c>
      <c r="I887" s="112" t="s">
        <v>466</v>
      </c>
      <c r="J887" s="169"/>
      <c r="K887" s="114"/>
      <c r="L887" s="497"/>
      <c r="M887" s="155"/>
      <c r="N887" s="111"/>
      <c r="O887" s="238"/>
    </row>
    <row r="888" spans="2:15" hidden="1">
      <c r="B888" s="326" t="str">
        <f>B882</f>
        <v xml:space="preserve">paredes verticais a serem construídas </v>
      </c>
      <c r="C888" s="53"/>
      <c r="D888" s="53"/>
      <c r="E888" s="168">
        <v>0</v>
      </c>
      <c r="F888" s="602">
        <f>E873+0.4</f>
        <v>0.4</v>
      </c>
      <c r="G888" s="602">
        <v>4</v>
      </c>
      <c r="H888" s="602">
        <f>((E888/1000)*(E888/1000)*3.14*0.25)*7850</f>
        <v>0</v>
      </c>
      <c r="I888" s="602">
        <f>H873</f>
        <v>1</v>
      </c>
      <c r="J888" s="169"/>
      <c r="K888" s="114">
        <f>G888*H888*F888*I888</f>
        <v>0</v>
      </c>
      <c r="L888" s="497"/>
      <c r="M888" s="155"/>
      <c r="N888" s="111"/>
      <c r="O888" s="238"/>
    </row>
    <row r="889" spans="2:15" hidden="1">
      <c r="B889" s="326" t="str">
        <f>B874</f>
        <v xml:space="preserve">paredes horizontais a serem construidas </v>
      </c>
      <c r="C889" s="53"/>
      <c r="D889" s="53"/>
      <c r="E889" s="168">
        <v>0</v>
      </c>
      <c r="F889" s="602">
        <f>E874+0.4</f>
        <v>0.4</v>
      </c>
      <c r="G889" s="602">
        <v>4</v>
      </c>
      <c r="H889" s="602">
        <f t="shared" ref="H889" si="35">((E889/1000)*(E889/1000)*3.14*0.25)*7850</f>
        <v>0</v>
      </c>
      <c r="I889" s="602">
        <f>H874</f>
        <v>1</v>
      </c>
      <c r="J889" s="169"/>
      <c r="K889" s="114">
        <f>G889*H889*F889*I889</f>
        <v>0</v>
      </c>
      <c r="L889" s="497"/>
      <c r="M889" s="155"/>
      <c r="N889" s="111"/>
      <c r="O889" s="238"/>
    </row>
    <row r="890" spans="2:15" hidden="1">
      <c r="B890" s="326"/>
      <c r="C890" s="53"/>
      <c r="D890" s="53"/>
      <c r="E890" s="496"/>
      <c r="F890" s="602"/>
      <c r="G890" s="602"/>
      <c r="H890" s="611"/>
      <c r="I890" s="602"/>
      <c r="J890" s="169"/>
      <c r="K890" s="404"/>
      <c r="L890" s="497"/>
      <c r="M890" s="155"/>
      <c r="N890" s="111"/>
      <c r="O890" s="238"/>
    </row>
    <row r="891" spans="2:15" ht="15" hidden="1">
      <c r="B891" s="326"/>
      <c r="C891" s="53"/>
      <c r="D891" s="53"/>
      <c r="E891" s="184" t="s">
        <v>468</v>
      </c>
      <c r="F891" s="602"/>
      <c r="G891" s="602"/>
      <c r="H891" s="602"/>
      <c r="I891" s="602"/>
      <c r="J891" s="169"/>
      <c r="K891" s="401">
        <f>SUM(K893:K894)</f>
        <v>0</v>
      </c>
      <c r="L891" s="91" t="s">
        <v>43</v>
      </c>
      <c r="M891" s="170"/>
      <c r="N891" s="171"/>
    </row>
    <row r="892" spans="2:15" ht="25.5" hidden="1">
      <c r="B892" s="326"/>
      <c r="C892" s="53"/>
      <c r="D892" s="53"/>
      <c r="E892" s="129" t="s">
        <v>469</v>
      </c>
      <c r="F892" s="601" t="s">
        <v>157</v>
      </c>
      <c r="G892" s="602"/>
      <c r="H892" s="240"/>
      <c r="I892" s="602"/>
      <c r="J892" s="169"/>
      <c r="K892" s="400"/>
      <c r="L892" s="497"/>
      <c r="M892" s="170"/>
      <c r="N892" s="171"/>
    </row>
    <row r="893" spans="2:15" hidden="1">
      <c r="B893" s="326"/>
      <c r="C893" s="53"/>
      <c r="D893" s="53"/>
      <c r="E893" s="496">
        <f>SUM(F888:F889)</f>
        <v>0.8</v>
      </c>
      <c r="F893" s="602">
        <v>1</v>
      </c>
      <c r="G893" s="602"/>
      <c r="H893" s="115">
        <v>0</v>
      </c>
      <c r="I893" s="602"/>
      <c r="J893" s="169"/>
      <c r="K893" s="114">
        <f>H893*F893*E893</f>
        <v>0</v>
      </c>
      <c r="L893" s="497"/>
      <c r="M893" s="170"/>
      <c r="N893" s="171"/>
    </row>
    <row r="894" spans="2:15" hidden="1">
      <c r="B894" s="326"/>
      <c r="C894" s="53"/>
      <c r="D894" s="53"/>
      <c r="E894" s="496"/>
      <c r="F894" s="602"/>
      <c r="G894" s="602"/>
      <c r="H894" s="602"/>
      <c r="I894" s="602"/>
      <c r="J894" s="169"/>
      <c r="K894" s="114">
        <f>H894*F894*E894</f>
        <v>0</v>
      </c>
      <c r="L894" s="497"/>
      <c r="M894" s="170"/>
      <c r="N894" s="171"/>
      <c r="O894" s="238"/>
    </row>
    <row r="895" spans="2:15" hidden="1">
      <c r="B895" s="326"/>
      <c r="C895" s="53"/>
      <c r="D895" s="53"/>
      <c r="E895" s="496"/>
      <c r="F895" s="602"/>
      <c r="G895" s="602"/>
      <c r="H895" s="602"/>
      <c r="I895" s="602"/>
      <c r="J895" s="169"/>
      <c r="K895" s="114"/>
      <c r="L895" s="497"/>
      <c r="M895" s="170"/>
      <c r="N895" s="171"/>
      <c r="O895" s="238"/>
    </row>
    <row r="896" spans="2:15" ht="52.5" hidden="1" customHeight="1">
      <c r="B896" s="326"/>
      <c r="C896" s="53">
        <v>92448</v>
      </c>
      <c r="D896" s="123" t="s">
        <v>9</v>
      </c>
      <c r="E896" s="644" t="str">
        <f>IFERROR(VLOOKUP($C896,'2-SINAPI OUTUBRO 2017'!$A$1:$D$11396,2,0),IFERROR(VLOOKUP($C896,'3-COMPO.ADM.PRF '!$B$11:$I$816,4,0),""))</f>
        <v>MONTAGEM E DESMONTAGEM DE FÔRMA DE VIGA, ESCORAMENTO COM PONTALETE DE MADEIRA, PÉ-DIREITO SIMPLES, EM MADEIRA SERRADA, 4 UTILIZAÇÕES. AF_12/2015</v>
      </c>
      <c r="F896" s="645"/>
      <c r="G896" s="645"/>
      <c r="H896" s="645"/>
      <c r="I896" s="645"/>
      <c r="J896" s="646"/>
      <c r="K896" s="401">
        <f>SUM(K898:K899)</f>
        <v>0</v>
      </c>
      <c r="L896" s="497" t="s">
        <v>43</v>
      </c>
      <c r="M896" s="155"/>
      <c r="N896" s="111"/>
      <c r="O896" s="238"/>
    </row>
    <row r="897" spans="2:15" ht="25.5" hidden="1">
      <c r="B897" s="326"/>
      <c r="C897" s="53"/>
      <c r="D897" s="602"/>
      <c r="E897" s="125" t="s">
        <v>171</v>
      </c>
      <c r="F897" s="601" t="s">
        <v>157</v>
      </c>
      <c r="G897" s="601" t="s">
        <v>199</v>
      </c>
      <c r="H897" s="603" t="s">
        <v>89</v>
      </c>
      <c r="I897" s="599"/>
      <c r="J897" s="600"/>
      <c r="K897" s="409"/>
      <c r="L897" s="165"/>
      <c r="M897" s="155"/>
      <c r="N897" s="111"/>
      <c r="O897" s="238"/>
    </row>
    <row r="898" spans="2:15" hidden="1">
      <c r="B898" s="326" t="str">
        <f>B873</f>
        <v xml:space="preserve">paredes verticais a serem construídas </v>
      </c>
      <c r="C898" s="53"/>
      <c r="D898" s="53"/>
      <c r="E898" s="496">
        <f>E873</f>
        <v>0</v>
      </c>
      <c r="F898" s="602">
        <f>F873</f>
        <v>0</v>
      </c>
      <c r="G898" s="602">
        <f>G873</f>
        <v>0.4</v>
      </c>
      <c r="H898" s="602">
        <f>H873</f>
        <v>1</v>
      </c>
      <c r="I898" s="602"/>
      <c r="J898" s="169"/>
      <c r="K898" s="114">
        <f>E898*(F898+G898*2)*H898</f>
        <v>0</v>
      </c>
      <c r="L898" s="497"/>
      <c r="M898" s="155"/>
      <c r="N898" s="111"/>
      <c r="O898" s="238"/>
    </row>
    <row r="899" spans="2:15" hidden="1">
      <c r="B899" s="326" t="str">
        <f>B874</f>
        <v xml:space="preserve">paredes horizontais a serem construidas </v>
      </c>
      <c r="C899" s="53"/>
      <c r="D899" s="53"/>
      <c r="E899" s="496">
        <f t="shared" ref="E899:H899" si="36">E874</f>
        <v>0</v>
      </c>
      <c r="F899" s="602">
        <f t="shared" si="36"/>
        <v>0.15</v>
      </c>
      <c r="G899" s="602">
        <f t="shared" si="36"/>
        <v>0.4</v>
      </c>
      <c r="H899" s="602">
        <f t="shared" si="36"/>
        <v>1</v>
      </c>
      <c r="I899" s="602"/>
      <c r="J899" s="169"/>
      <c r="K899" s="114">
        <f t="shared" ref="K899" si="37">E899*(F899+G899*2)*H899</f>
        <v>0</v>
      </c>
      <c r="L899" s="497"/>
      <c r="M899" s="155"/>
      <c r="N899" s="111"/>
      <c r="O899" s="238"/>
    </row>
    <row r="900" spans="2:15" hidden="1">
      <c r="B900" s="326"/>
      <c r="C900" s="53"/>
      <c r="D900" s="53"/>
      <c r="E900" s="496"/>
      <c r="F900" s="602"/>
      <c r="G900" s="602"/>
      <c r="H900" s="602"/>
      <c r="I900" s="602"/>
      <c r="J900" s="169"/>
      <c r="K900" s="400"/>
      <c r="L900" s="497"/>
      <c r="M900" s="155"/>
      <c r="N900" s="111"/>
      <c r="O900" s="238"/>
    </row>
    <row r="901" spans="2:15" hidden="1">
      <c r="B901" s="326"/>
      <c r="C901" s="53"/>
      <c r="D901" s="53"/>
      <c r="E901" s="184"/>
      <c r="F901" s="82"/>
      <c r="G901" s="82"/>
      <c r="H901" s="82"/>
      <c r="I901" s="82"/>
      <c r="J901" s="194"/>
      <c r="K901" s="404"/>
      <c r="L901" s="88"/>
      <c r="M901" s="155"/>
      <c r="N901" s="111"/>
      <c r="O901" s="238"/>
    </row>
    <row r="902" spans="2:15" ht="15" hidden="1">
      <c r="B902" s="326"/>
      <c r="C902" s="53"/>
      <c r="D902" s="53"/>
      <c r="E902" s="644" t="s">
        <v>445</v>
      </c>
      <c r="F902" s="645"/>
      <c r="G902" s="645"/>
      <c r="H902" s="645"/>
      <c r="I902" s="645"/>
      <c r="J902" s="646"/>
      <c r="K902" s="401">
        <f>SUM(K904:K904)</f>
        <v>0</v>
      </c>
      <c r="L902" s="497" t="s">
        <v>43</v>
      </c>
      <c r="M902" s="155"/>
      <c r="N902" s="111"/>
      <c r="O902" s="238"/>
    </row>
    <row r="903" spans="2:15" ht="25.5" hidden="1">
      <c r="B903" s="326"/>
      <c r="C903" s="53"/>
      <c r="D903" s="53"/>
      <c r="E903" s="129" t="s">
        <v>446</v>
      </c>
      <c r="F903" s="602"/>
      <c r="G903" s="602"/>
      <c r="H903" s="603" t="s">
        <v>89</v>
      </c>
      <c r="I903" s="602"/>
      <c r="J903" s="169"/>
      <c r="K903" s="404"/>
      <c r="L903" s="497"/>
      <c r="M903" s="155"/>
      <c r="N903" s="111"/>
      <c r="O903" s="238"/>
    </row>
    <row r="904" spans="2:15" hidden="1">
      <c r="B904" s="326"/>
      <c r="C904" s="53"/>
      <c r="D904" s="53"/>
      <c r="E904" s="496">
        <f>K896</f>
        <v>0</v>
      </c>
      <c r="F904" s="602"/>
      <c r="G904" s="602"/>
      <c r="H904" s="115">
        <v>0</v>
      </c>
      <c r="I904" s="602"/>
      <c r="J904" s="169"/>
      <c r="K904" s="114">
        <f>E904*H904</f>
        <v>0</v>
      </c>
      <c r="L904" s="497"/>
      <c r="M904" s="155"/>
      <c r="N904" s="111"/>
      <c r="O904" s="238"/>
    </row>
    <row r="905" spans="2:15" hidden="1">
      <c r="B905" s="326"/>
      <c r="C905" s="53"/>
      <c r="D905" s="53"/>
      <c r="E905" s="184"/>
      <c r="F905" s="82"/>
      <c r="G905" s="82"/>
      <c r="H905" s="82"/>
      <c r="I905" s="82"/>
      <c r="J905" s="194"/>
      <c r="K905" s="404"/>
      <c r="L905" s="88"/>
      <c r="M905" s="155"/>
      <c r="N905" s="111"/>
      <c r="O905" s="238"/>
    </row>
    <row r="906" spans="2:15">
      <c r="B906" s="326"/>
      <c r="C906" s="53"/>
      <c r="D906" s="53"/>
      <c r="E906" s="184"/>
      <c r="F906" s="82"/>
      <c r="G906" s="82"/>
      <c r="H906" s="82"/>
      <c r="I906" s="82"/>
      <c r="J906" s="194"/>
      <c r="K906" s="404"/>
      <c r="L906" s="88"/>
      <c r="M906" s="155"/>
      <c r="N906" s="111"/>
      <c r="O906" s="238"/>
    </row>
    <row r="907" spans="2:15" ht="15">
      <c r="B907" s="327"/>
      <c r="C907" s="150"/>
      <c r="D907" s="150"/>
      <c r="E907" s="657" t="s">
        <v>470</v>
      </c>
      <c r="F907" s="658"/>
      <c r="G907" s="658"/>
      <c r="H907" s="221"/>
      <c r="I907" s="222"/>
      <c r="J907" s="223"/>
      <c r="K907" s="399"/>
      <c r="L907" s="614"/>
      <c r="M907" s="155"/>
      <c r="N907" s="177"/>
    </row>
    <row r="908" spans="2:15" ht="15" hidden="1">
      <c r="B908" s="326"/>
      <c r="C908" s="53"/>
      <c r="D908" s="53"/>
      <c r="E908" s="184" t="s">
        <v>471</v>
      </c>
      <c r="F908" s="602"/>
      <c r="G908" s="602"/>
      <c r="H908" s="240" t="s">
        <v>472</v>
      </c>
      <c r="I908" s="602"/>
      <c r="J908" s="169"/>
      <c r="K908" s="401">
        <f>SUM(K910:K911)</f>
        <v>0</v>
      </c>
      <c r="L908" s="497" t="s">
        <v>43</v>
      </c>
      <c r="M908" s="170"/>
      <c r="N908" s="171"/>
    </row>
    <row r="909" spans="2:15" hidden="1">
      <c r="B909" s="326"/>
      <c r="C909" s="53"/>
      <c r="D909" s="53"/>
      <c r="E909" s="146" t="s">
        <v>171</v>
      </c>
      <c r="F909" s="611" t="s">
        <v>157</v>
      </c>
      <c r="G909" s="611"/>
      <c r="H909" s="44" t="s">
        <v>98</v>
      </c>
      <c r="I909" s="602"/>
      <c r="J909" s="169"/>
      <c r="K909" s="400"/>
      <c r="L909" s="497"/>
      <c r="M909" s="170"/>
      <c r="N909" s="171"/>
    </row>
    <row r="910" spans="2:15" hidden="1">
      <c r="B910" s="326" t="s">
        <v>473</v>
      </c>
      <c r="C910" s="53"/>
      <c r="D910" s="53"/>
      <c r="E910" s="168">
        <v>0</v>
      </c>
      <c r="F910" s="115">
        <v>0</v>
      </c>
      <c r="G910" s="602"/>
      <c r="H910" s="115">
        <v>1</v>
      </c>
      <c r="I910" s="602"/>
      <c r="J910" s="169"/>
      <c r="K910" s="114">
        <f>H910*F910*E910</f>
        <v>0</v>
      </c>
      <c r="L910" s="497"/>
      <c r="M910" s="170"/>
      <c r="N910" s="171"/>
    </row>
    <row r="911" spans="2:15" hidden="1">
      <c r="B911" s="326" t="s">
        <v>474</v>
      </c>
      <c r="C911" s="53"/>
      <c r="D911" s="53"/>
      <c r="E911" s="168">
        <v>0</v>
      </c>
      <c r="F911" s="115">
        <v>0</v>
      </c>
      <c r="G911" s="602"/>
      <c r="H911" s="115">
        <v>0</v>
      </c>
      <c r="I911" s="602"/>
      <c r="J911" s="169"/>
      <c r="K911" s="114">
        <f>H911*F911*E911</f>
        <v>0</v>
      </c>
      <c r="L911" s="497"/>
      <c r="M911" s="170"/>
      <c r="N911" s="171"/>
      <c r="O911" s="238"/>
    </row>
    <row r="912" spans="2:15" hidden="1">
      <c r="B912" s="326"/>
      <c r="C912" s="53"/>
      <c r="D912" s="53"/>
      <c r="E912" s="496"/>
      <c r="F912" s="602"/>
      <c r="G912" s="602"/>
      <c r="H912" s="602"/>
      <c r="I912" s="602"/>
      <c r="J912" s="169"/>
      <c r="K912" s="404"/>
      <c r="L912" s="497"/>
      <c r="M912" s="170"/>
      <c r="N912" s="171"/>
      <c r="O912" s="238"/>
    </row>
    <row r="913" spans="2:15" hidden="1">
      <c r="B913" s="326"/>
      <c r="C913" s="53"/>
      <c r="D913" s="53"/>
      <c r="E913" s="496"/>
      <c r="F913" s="602"/>
      <c r="G913" s="602"/>
      <c r="H913" s="602"/>
      <c r="I913" s="602"/>
      <c r="J913" s="169"/>
      <c r="K913" s="400"/>
      <c r="L913" s="497"/>
      <c r="M913" s="170"/>
      <c r="N913" s="171"/>
    </row>
    <row r="914" spans="2:15" ht="15" hidden="1">
      <c r="B914" s="326"/>
      <c r="C914" s="53"/>
      <c r="D914" s="53"/>
      <c r="E914" s="184" t="s">
        <v>475</v>
      </c>
      <c r="F914" s="602"/>
      <c r="G914" s="602"/>
      <c r="H914" s="602"/>
      <c r="I914" s="602"/>
      <c r="J914" s="169"/>
      <c r="K914" s="401">
        <f>SUM(K916:K917)</f>
        <v>0</v>
      </c>
      <c r="L914" s="497" t="s">
        <v>43</v>
      </c>
      <c r="M914" s="170"/>
      <c r="N914" s="171"/>
    </row>
    <row r="915" spans="2:15" hidden="1">
      <c r="B915" s="326"/>
      <c r="C915" s="53"/>
      <c r="D915" s="53"/>
      <c r="E915" s="146" t="s">
        <v>171</v>
      </c>
      <c r="F915" s="611" t="s">
        <v>157</v>
      </c>
      <c r="G915" s="611"/>
      <c r="H915" s="44" t="s">
        <v>98</v>
      </c>
      <c r="I915" s="602"/>
      <c r="J915" s="169"/>
      <c r="K915" s="400"/>
      <c r="L915" s="497"/>
      <c r="M915" s="170"/>
      <c r="N915" s="171"/>
    </row>
    <row r="916" spans="2:15" hidden="1">
      <c r="B916" s="326" t="s">
        <v>473</v>
      </c>
      <c r="C916" s="53"/>
      <c r="D916" s="53"/>
      <c r="E916" s="168">
        <v>0</v>
      </c>
      <c r="F916" s="115">
        <v>0</v>
      </c>
      <c r="G916" s="602"/>
      <c r="H916" s="115">
        <v>1</v>
      </c>
      <c r="I916" s="602"/>
      <c r="J916" s="169"/>
      <c r="K916" s="114">
        <f>H916*F916*E916</f>
        <v>0</v>
      </c>
      <c r="L916" s="497"/>
      <c r="M916" s="170"/>
      <c r="N916" s="171"/>
    </row>
    <row r="917" spans="2:15" hidden="1">
      <c r="B917" s="326" t="s">
        <v>474</v>
      </c>
      <c r="C917" s="53"/>
      <c r="D917" s="53"/>
      <c r="E917" s="168">
        <v>0</v>
      </c>
      <c r="F917" s="115">
        <v>0</v>
      </c>
      <c r="G917" s="602"/>
      <c r="H917" s="115">
        <v>0</v>
      </c>
      <c r="I917" s="602"/>
      <c r="J917" s="169"/>
      <c r="K917" s="114">
        <f>H917*F917*E917</f>
        <v>0</v>
      </c>
      <c r="L917" s="497"/>
      <c r="M917" s="170"/>
      <c r="N917" s="171"/>
      <c r="O917" s="238"/>
    </row>
    <row r="918" spans="2:15" hidden="1">
      <c r="B918" s="326"/>
      <c r="C918" s="53"/>
      <c r="D918" s="53"/>
      <c r="E918" s="496"/>
      <c r="F918" s="602"/>
      <c r="G918" s="602"/>
      <c r="H918" s="602"/>
      <c r="I918" s="602"/>
      <c r="J918" s="169"/>
      <c r="K918" s="400"/>
      <c r="L918" s="497"/>
      <c r="M918" s="170"/>
      <c r="N918" s="171"/>
    </row>
    <row r="919" spans="2:15" ht="15" hidden="1">
      <c r="B919" s="326"/>
      <c r="C919" s="53"/>
      <c r="D919" s="53"/>
      <c r="E919" s="184" t="s">
        <v>476</v>
      </c>
      <c r="F919" s="602"/>
      <c r="G919" s="602"/>
      <c r="H919" s="602"/>
      <c r="I919" s="602"/>
      <c r="J919" s="169"/>
      <c r="K919" s="401">
        <f>SUM(K921:K922)</f>
        <v>0</v>
      </c>
      <c r="L919" s="497" t="s">
        <v>43</v>
      </c>
      <c r="M919" s="170"/>
      <c r="N919" s="171"/>
    </row>
    <row r="920" spans="2:15" hidden="1">
      <c r="B920" s="326"/>
      <c r="C920" s="53"/>
      <c r="D920" s="53"/>
      <c r="E920" s="146" t="s">
        <v>171</v>
      </c>
      <c r="F920" s="611" t="s">
        <v>157</v>
      </c>
      <c r="G920" s="611" t="s">
        <v>477</v>
      </c>
      <c r="H920" s="44" t="s">
        <v>98</v>
      </c>
      <c r="I920" s="602"/>
      <c r="J920" s="169"/>
      <c r="K920" s="400"/>
      <c r="L920" s="497"/>
      <c r="M920" s="170"/>
      <c r="N920" s="171"/>
    </row>
    <row r="921" spans="2:15" hidden="1">
      <c r="B921" s="326" t="s">
        <v>478</v>
      </c>
      <c r="C921" s="53"/>
      <c r="D921" s="53"/>
      <c r="E921" s="168">
        <v>0</v>
      </c>
      <c r="F921" s="115">
        <v>0</v>
      </c>
      <c r="G921" s="115">
        <v>0</v>
      </c>
      <c r="H921" s="115">
        <v>1</v>
      </c>
      <c r="I921" s="602"/>
      <c r="J921" s="169"/>
      <c r="K921" s="114">
        <f>H921*F921*E921</f>
        <v>0</v>
      </c>
      <c r="L921" s="497"/>
      <c r="M921" s="170"/>
      <c r="N921" s="171"/>
    </row>
    <row r="922" spans="2:15" hidden="1">
      <c r="B922" s="326" t="s">
        <v>479</v>
      </c>
      <c r="C922" s="53"/>
      <c r="D922" s="53"/>
      <c r="E922" s="496"/>
      <c r="F922" s="602"/>
      <c r="G922" s="602"/>
      <c r="H922" s="602"/>
      <c r="I922" s="602"/>
      <c r="J922" s="169"/>
      <c r="K922" s="114">
        <f>H922*F922*E922</f>
        <v>0</v>
      </c>
      <c r="L922" s="497"/>
      <c r="M922" s="170"/>
      <c r="N922" s="171"/>
      <c r="O922" s="238"/>
    </row>
    <row r="923" spans="2:15" hidden="1">
      <c r="B923" s="326"/>
      <c r="C923" s="53"/>
      <c r="D923" s="53"/>
      <c r="E923" s="496"/>
      <c r="F923" s="602"/>
      <c r="G923" s="602"/>
      <c r="H923" s="602"/>
      <c r="I923" s="602"/>
      <c r="J923" s="169"/>
      <c r="K923" s="114"/>
      <c r="L923" s="497"/>
      <c r="M923" s="170"/>
      <c r="N923" s="171"/>
      <c r="O923" s="238"/>
    </row>
    <row r="924" spans="2:15" ht="15" hidden="1">
      <c r="B924" s="326"/>
      <c r="C924" s="53"/>
      <c r="D924" s="53"/>
      <c r="E924" s="184" t="s">
        <v>480</v>
      </c>
      <c r="F924" s="602"/>
      <c r="G924" s="602"/>
      <c r="H924" s="240"/>
      <c r="I924" s="602"/>
      <c r="J924" s="169"/>
      <c r="K924" s="401">
        <f>SUM(K926:K928)</f>
        <v>0</v>
      </c>
      <c r="L924" s="91" t="s">
        <v>50</v>
      </c>
      <c r="M924" s="170"/>
      <c r="N924" s="171"/>
    </row>
    <row r="925" spans="2:15" ht="25.5" hidden="1">
      <c r="B925" s="326"/>
      <c r="C925" s="53"/>
      <c r="D925" s="53"/>
      <c r="E925" s="496"/>
      <c r="F925" s="602"/>
      <c r="G925" s="602"/>
      <c r="H925" s="603" t="s">
        <v>481</v>
      </c>
      <c r="I925" s="601" t="s">
        <v>482</v>
      </c>
      <c r="J925" s="169"/>
      <c r="K925" s="400"/>
      <c r="L925" s="497"/>
      <c r="M925" s="170"/>
      <c r="N925" s="171"/>
    </row>
    <row r="926" spans="2:15" hidden="1">
      <c r="B926" s="326"/>
      <c r="C926" s="53"/>
      <c r="D926" s="53"/>
      <c r="E926" s="496"/>
      <c r="F926" s="602"/>
      <c r="G926" s="601" t="s">
        <v>483</v>
      </c>
      <c r="H926" s="115">
        <v>0.06</v>
      </c>
      <c r="I926" s="241">
        <f>K908</f>
        <v>0</v>
      </c>
      <c r="J926" s="169"/>
      <c r="K926" s="114">
        <f>I926*H926</f>
        <v>0</v>
      </c>
      <c r="L926" s="497"/>
      <c r="M926" s="170"/>
      <c r="N926" s="171"/>
    </row>
    <row r="927" spans="2:15" hidden="1">
      <c r="B927" s="326"/>
      <c r="C927" s="53"/>
      <c r="D927" s="53"/>
      <c r="E927" s="496"/>
      <c r="F927" s="602"/>
      <c r="G927" s="601" t="s">
        <v>483</v>
      </c>
      <c r="H927" s="115">
        <v>0.06</v>
      </c>
      <c r="I927" s="241">
        <f>K914</f>
        <v>0</v>
      </c>
      <c r="J927" s="169"/>
      <c r="K927" s="114">
        <f>I927*H927</f>
        <v>0</v>
      </c>
      <c r="L927" s="497"/>
      <c r="M927" s="170"/>
      <c r="N927" s="171"/>
    </row>
    <row r="928" spans="2:15" hidden="1">
      <c r="B928" s="326"/>
      <c r="C928" s="53"/>
      <c r="D928" s="53"/>
      <c r="E928" s="496"/>
      <c r="F928" s="602"/>
      <c r="G928" s="601" t="s">
        <v>484</v>
      </c>
      <c r="H928" s="115">
        <f>G921</f>
        <v>0</v>
      </c>
      <c r="I928" s="241">
        <f>K919</f>
        <v>0</v>
      </c>
      <c r="J928" s="169"/>
      <c r="K928" s="114">
        <f>I928*H928</f>
        <v>0</v>
      </c>
      <c r="L928" s="497"/>
      <c r="M928" s="170"/>
      <c r="N928" s="171"/>
    </row>
    <row r="929" spans="2:15" hidden="1">
      <c r="B929" s="326"/>
      <c r="C929" s="53"/>
      <c r="D929" s="53"/>
      <c r="E929" s="496"/>
      <c r="F929" s="602"/>
      <c r="G929" s="601"/>
      <c r="H929" s="611"/>
      <c r="I929" s="241"/>
      <c r="J929" s="169"/>
      <c r="K929" s="114"/>
      <c r="L929" s="497"/>
      <c r="M929" s="170"/>
      <c r="N929" s="171"/>
    </row>
    <row r="930" spans="2:15" ht="15" hidden="1">
      <c r="B930" s="326"/>
      <c r="C930" s="53"/>
      <c r="D930" s="53"/>
      <c r="E930" s="644" t="s">
        <v>377</v>
      </c>
      <c r="F930" s="645"/>
      <c r="G930" s="645"/>
      <c r="H930" s="645"/>
      <c r="I930" s="645"/>
      <c r="J930" s="646"/>
      <c r="K930" s="401">
        <f>K924</f>
        <v>0</v>
      </c>
      <c r="L930" s="91" t="s">
        <v>50</v>
      </c>
      <c r="M930" s="170"/>
      <c r="N930" s="171"/>
    </row>
    <row r="931" spans="2:15" hidden="1">
      <c r="B931" s="326"/>
      <c r="C931" s="53"/>
      <c r="D931" s="53"/>
      <c r="E931" s="496"/>
      <c r="F931" s="602"/>
      <c r="G931" s="601"/>
      <c r="H931" s="611"/>
      <c r="I931" s="241"/>
      <c r="J931" s="169"/>
      <c r="K931" s="114"/>
      <c r="L931" s="497"/>
      <c r="M931" s="170"/>
      <c r="N931" s="171"/>
    </row>
    <row r="932" spans="2:15" hidden="1">
      <c r="B932" s="326"/>
      <c r="C932" s="53"/>
      <c r="D932" s="53"/>
      <c r="E932" s="496"/>
      <c r="F932" s="602"/>
      <c r="G932" s="602"/>
      <c r="H932" s="602"/>
      <c r="I932" s="602"/>
      <c r="J932" s="169"/>
      <c r="K932" s="400"/>
      <c r="L932" s="497"/>
      <c r="M932" s="170"/>
      <c r="N932" s="171"/>
    </row>
    <row r="933" spans="2:15" ht="30.75" hidden="1" customHeight="1">
      <c r="B933" s="326"/>
      <c r="C933" s="53"/>
      <c r="D933" s="53"/>
      <c r="E933" s="644" t="s">
        <v>485</v>
      </c>
      <c r="F933" s="645"/>
      <c r="G933" s="645"/>
      <c r="H933" s="645"/>
      <c r="I933" s="645"/>
      <c r="J933" s="646"/>
      <c r="K933" s="401">
        <f>SUM(K935:K936)</f>
        <v>0</v>
      </c>
      <c r="L933" s="91" t="s">
        <v>43</v>
      </c>
      <c r="M933" s="170"/>
      <c r="N933" s="171"/>
    </row>
    <row r="934" spans="2:15" ht="38.25" hidden="1">
      <c r="B934" s="326"/>
      <c r="C934" s="53"/>
      <c r="D934" s="53"/>
      <c r="E934" s="129" t="s">
        <v>486</v>
      </c>
      <c r="F934" s="603" t="s">
        <v>487</v>
      </c>
      <c r="G934" s="602"/>
      <c r="H934" s="123" t="s">
        <v>98</v>
      </c>
      <c r="I934" s="602"/>
      <c r="J934" s="169"/>
      <c r="K934" s="400"/>
      <c r="L934" s="497"/>
      <c r="M934" s="170"/>
      <c r="N934" s="171"/>
    </row>
    <row r="935" spans="2:15" hidden="1">
      <c r="B935" s="326"/>
      <c r="C935" s="53"/>
      <c r="D935" s="53"/>
      <c r="E935" s="496">
        <f>K919</f>
        <v>0</v>
      </c>
      <c r="F935" s="602">
        <f>K908+K914</f>
        <v>0</v>
      </c>
      <c r="G935" s="602"/>
      <c r="H935" s="115">
        <v>1</v>
      </c>
      <c r="I935" s="602"/>
      <c r="J935" s="169"/>
      <c r="K935" s="114">
        <f>H935*F935*E935</f>
        <v>0</v>
      </c>
      <c r="L935" s="497"/>
      <c r="M935" s="170"/>
      <c r="N935" s="171"/>
    </row>
    <row r="936" spans="2:15" hidden="1">
      <c r="B936" s="326"/>
      <c r="C936" s="53"/>
      <c r="D936" s="53"/>
      <c r="E936" s="496"/>
      <c r="F936" s="602"/>
      <c r="G936" s="602"/>
      <c r="H936" s="602"/>
      <c r="I936" s="602"/>
      <c r="J936" s="169"/>
      <c r="K936" s="114">
        <f>H936*F936*E936</f>
        <v>0</v>
      </c>
      <c r="L936" s="497"/>
      <c r="M936" s="170"/>
      <c r="N936" s="171"/>
      <c r="O936" s="238"/>
    </row>
    <row r="937" spans="2:15" hidden="1">
      <c r="B937" s="326"/>
      <c r="C937" s="53"/>
      <c r="D937" s="53"/>
      <c r="E937" s="496"/>
      <c r="F937" s="602"/>
      <c r="G937" s="602"/>
      <c r="H937" s="602"/>
      <c r="I937" s="602"/>
      <c r="J937" s="169"/>
      <c r="K937" s="114"/>
      <c r="L937" s="497"/>
      <c r="M937" s="170"/>
      <c r="N937" s="171"/>
      <c r="O937" s="238"/>
    </row>
    <row r="938" spans="2:15" ht="24.75" hidden="1" customHeight="1">
      <c r="B938" s="326"/>
      <c r="C938" s="53"/>
      <c r="D938" s="53"/>
      <c r="E938" s="686" t="s">
        <v>488</v>
      </c>
      <c r="F938" s="687"/>
      <c r="G938" s="687"/>
      <c r="H938" s="687"/>
      <c r="I938" s="687"/>
      <c r="J938" s="688"/>
      <c r="K938" s="401">
        <f>SUM(K940:K941)</f>
        <v>0</v>
      </c>
      <c r="L938" s="91" t="s">
        <v>43</v>
      </c>
      <c r="M938" s="170"/>
      <c r="N938" s="171"/>
      <c r="O938" s="238" t="s">
        <v>489</v>
      </c>
    </row>
    <row r="939" spans="2:15" ht="49.5" hidden="1" customHeight="1">
      <c r="B939" s="326"/>
      <c r="C939" s="53"/>
      <c r="D939" s="53"/>
      <c r="E939" s="129" t="s">
        <v>486</v>
      </c>
      <c r="F939" s="603" t="s">
        <v>487</v>
      </c>
      <c r="G939" s="602"/>
      <c r="H939" s="123" t="s">
        <v>98</v>
      </c>
      <c r="I939" s="602"/>
      <c r="J939" s="169"/>
      <c r="K939" s="400"/>
      <c r="L939" s="165"/>
      <c r="M939" s="170"/>
      <c r="N939" s="171"/>
      <c r="O939" s="238"/>
    </row>
    <row r="940" spans="2:15" hidden="1">
      <c r="B940" s="326"/>
      <c r="C940" s="53"/>
      <c r="D940" s="53"/>
      <c r="E940" s="496">
        <f>K919</f>
        <v>0</v>
      </c>
      <c r="F940" s="602">
        <f>K908+K914</f>
        <v>0</v>
      </c>
      <c r="G940" s="602"/>
      <c r="H940" s="115">
        <v>1</v>
      </c>
      <c r="I940" s="602"/>
      <c r="J940" s="169"/>
      <c r="K940" s="114">
        <f>H940*F940*E940</f>
        <v>0</v>
      </c>
      <c r="L940" s="497"/>
      <c r="M940" s="170"/>
      <c r="N940" s="171"/>
    </row>
    <row r="941" spans="2:15" hidden="1">
      <c r="B941" s="326"/>
      <c r="C941" s="53"/>
      <c r="D941" s="53"/>
      <c r="E941" s="496"/>
      <c r="F941" s="602"/>
      <c r="G941" s="602"/>
      <c r="H941" s="602"/>
      <c r="I941" s="602"/>
      <c r="J941" s="169"/>
      <c r="K941" s="114">
        <f>H941*F941*E941</f>
        <v>0</v>
      </c>
      <c r="L941" s="497"/>
      <c r="M941" s="170"/>
      <c r="N941" s="171"/>
    </row>
    <row r="942" spans="2:15" hidden="1">
      <c r="B942" s="326"/>
      <c r="C942" s="53"/>
      <c r="D942" s="53"/>
      <c r="E942" s="496"/>
      <c r="F942" s="602"/>
      <c r="G942" s="602"/>
      <c r="H942" s="602"/>
      <c r="I942" s="602"/>
      <c r="J942" s="169"/>
      <c r="K942" s="400"/>
      <c r="L942" s="497"/>
      <c r="M942" s="170"/>
      <c r="N942" s="171"/>
    </row>
    <row r="943" spans="2:15" ht="15" hidden="1">
      <c r="B943" s="326"/>
      <c r="C943" s="53"/>
      <c r="D943" s="53"/>
      <c r="E943" s="613" t="s">
        <v>490</v>
      </c>
      <c r="F943" s="611"/>
      <c r="G943" s="602"/>
      <c r="H943" s="602"/>
      <c r="I943" s="602"/>
      <c r="J943" s="169"/>
      <c r="K943" s="401">
        <f>SUM(K945:K949)</f>
        <v>0</v>
      </c>
      <c r="L943" s="497" t="s">
        <v>280</v>
      </c>
      <c r="M943" s="170"/>
      <c r="N943" s="171"/>
    </row>
    <row r="944" spans="2:15" hidden="1">
      <c r="B944" s="326"/>
      <c r="C944" s="53"/>
      <c r="D944" s="53"/>
      <c r="E944" s="125" t="s">
        <v>491</v>
      </c>
      <c r="F944" s="602"/>
      <c r="G944" s="602"/>
      <c r="H944" s="601" t="s">
        <v>492</v>
      </c>
      <c r="I944" s="602"/>
      <c r="J944" s="169"/>
      <c r="K944" s="400"/>
      <c r="L944" s="497"/>
      <c r="M944" s="170"/>
      <c r="N944" s="171"/>
    </row>
    <row r="945" spans="2:16" hidden="1">
      <c r="B945" s="326"/>
      <c r="C945" s="53"/>
      <c r="D945" s="53"/>
      <c r="E945" s="143">
        <v>5</v>
      </c>
      <c r="F945" s="602"/>
      <c r="G945" s="602"/>
      <c r="H945" s="115">
        <v>0</v>
      </c>
      <c r="I945" s="602"/>
      <c r="J945" s="169"/>
      <c r="K945" s="400">
        <f>H945</f>
        <v>0</v>
      </c>
      <c r="L945" s="497"/>
      <c r="M945" s="170"/>
      <c r="N945" s="171"/>
    </row>
    <row r="946" spans="2:16" hidden="1">
      <c r="B946" s="326"/>
      <c r="C946" s="53"/>
      <c r="D946" s="53"/>
      <c r="E946" s="143">
        <v>6.3</v>
      </c>
      <c r="F946" s="602"/>
      <c r="G946" s="602"/>
      <c r="H946" s="115">
        <v>0</v>
      </c>
      <c r="I946" s="602"/>
      <c r="J946" s="169"/>
      <c r="K946" s="400">
        <f t="shared" ref="K946:K949" si="38">H946</f>
        <v>0</v>
      </c>
      <c r="L946" s="497"/>
      <c r="M946" s="170"/>
      <c r="N946" s="171"/>
    </row>
    <row r="947" spans="2:16" hidden="1">
      <c r="B947" s="326"/>
      <c r="C947" s="53"/>
      <c r="D947" s="53"/>
      <c r="E947" s="143">
        <v>8</v>
      </c>
      <c r="F947" s="602"/>
      <c r="G947" s="602"/>
      <c r="H947" s="115">
        <v>0</v>
      </c>
      <c r="I947" s="602"/>
      <c r="J947" s="169"/>
      <c r="K947" s="400">
        <f t="shared" si="38"/>
        <v>0</v>
      </c>
      <c r="L947" s="497"/>
      <c r="M947" s="170"/>
      <c r="N947" s="171"/>
    </row>
    <row r="948" spans="2:16" hidden="1">
      <c r="B948" s="326"/>
      <c r="C948" s="53"/>
      <c r="D948" s="53"/>
      <c r="E948" s="143">
        <v>10</v>
      </c>
      <c r="F948" s="602"/>
      <c r="G948" s="602"/>
      <c r="H948" s="115">
        <v>0</v>
      </c>
      <c r="I948" s="602"/>
      <c r="J948" s="169"/>
      <c r="K948" s="400">
        <f t="shared" si="38"/>
        <v>0</v>
      </c>
      <c r="L948" s="497"/>
      <c r="M948" s="170"/>
      <c r="N948" s="171"/>
    </row>
    <row r="949" spans="2:16" hidden="1">
      <c r="B949" s="326"/>
      <c r="C949" s="53"/>
      <c r="D949" s="53"/>
      <c r="E949" s="143">
        <v>12.5</v>
      </c>
      <c r="F949" s="602"/>
      <c r="G949" s="602"/>
      <c r="H949" s="115">
        <v>0</v>
      </c>
      <c r="I949" s="602"/>
      <c r="J949" s="169"/>
      <c r="K949" s="400">
        <f t="shared" si="38"/>
        <v>0</v>
      </c>
      <c r="L949" s="497"/>
      <c r="M949" s="170"/>
      <c r="N949" s="171"/>
    </row>
    <row r="950" spans="2:16" hidden="1">
      <c r="B950" s="326"/>
      <c r="C950" s="53"/>
      <c r="D950" s="53"/>
      <c r="E950" s="496"/>
      <c r="F950" s="602"/>
      <c r="G950" s="602"/>
      <c r="H950" s="602"/>
      <c r="I950" s="602"/>
      <c r="J950" s="169"/>
      <c r="K950" s="400"/>
      <c r="L950" s="497"/>
      <c r="M950" s="170"/>
      <c r="N950" s="171"/>
    </row>
    <row r="951" spans="2:16" hidden="1">
      <c r="B951" s="326"/>
      <c r="C951" s="53"/>
      <c r="D951" s="53"/>
      <c r="E951" s="496"/>
      <c r="F951" s="602"/>
      <c r="G951" s="602"/>
      <c r="H951" s="602"/>
      <c r="I951" s="602"/>
      <c r="J951" s="169"/>
      <c r="K951" s="400"/>
      <c r="L951" s="497"/>
      <c r="M951" s="170"/>
      <c r="N951" s="171"/>
    </row>
    <row r="952" spans="2:16" ht="15" hidden="1">
      <c r="B952" s="326"/>
      <c r="C952" s="53"/>
      <c r="D952" s="53"/>
      <c r="E952" s="184" t="s">
        <v>493</v>
      </c>
      <c r="F952" s="602"/>
      <c r="G952" s="602"/>
      <c r="H952" s="602"/>
      <c r="I952" s="602"/>
      <c r="J952" s="169"/>
      <c r="K952" s="401">
        <f>SUM(K954:K955)</f>
        <v>0</v>
      </c>
      <c r="L952" s="497" t="s">
        <v>43</v>
      </c>
      <c r="M952" s="170"/>
      <c r="N952" s="171"/>
    </row>
    <row r="953" spans="2:16" ht="25.5" hidden="1">
      <c r="B953" s="326"/>
      <c r="C953" s="53"/>
      <c r="D953" s="53"/>
      <c r="E953" s="129" t="s">
        <v>494</v>
      </c>
      <c r="F953" s="603" t="s">
        <v>89</v>
      </c>
      <c r="G953" s="602"/>
      <c r="H953" s="602"/>
      <c r="I953" s="602"/>
      <c r="J953" s="169"/>
      <c r="K953" s="400"/>
      <c r="L953" s="497"/>
      <c r="M953" s="170"/>
      <c r="N953" s="171"/>
    </row>
    <row r="954" spans="2:16" hidden="1">
      <c r="B954" s="326"/>
      <c r="C954" s="53"/>
      <c r="D954" s="53"/>
      <c r="E954" s="496">
        <f>K908+K914+K919</f>
        <v>0</v>
      </c>
      <c r="F954" s="602">
        <f>H910</f>
        <v>1</v>
      </c>
      <c r="G954" s="602"/>
      <c r="H954" s="602"/>
      <c r="I954" s="602"/>
      <c r="J954" s="169"/>
      <c r="K954" s="114">
        <f>E954*F954</f>
        <v>0</v>
      </c>
      <c r="L954" s="497"/>
      <c r="M954" s="170"/>
      <c r="N954" s="171"/>
    </row>
    <row r="955" spans="2:16" s="577" customFormat="1" ht="13.5" thickBot="1">
      <c r="B955" s="568"/>
      <c r="C955" s="569"/>
      <c r="D955" s="569"/>
      <c r="E955" s="588"/>
      <c r="F955" s="571"/>
      <c r="G955" s="571"/>
      <c r="H955" s="571"/>
      <c r="I955" s="571"/>
      <c r="J955" s="572"/>
      <c r="K955" s="589"/>
      <c r="L955" s="574"/>
      <c r="M955" s="575"/>
      <c r="N955" s="576"/>
    </row>
    <row r="956" spans="2:16" ht="13.5" thickBot="1">
      <c r="B956" s="334"/>
      <c r="C956" s="150"/>
      <c r="D956" s="150"/>
      <c r="E956" s="659" t="s">
        <v>495</v>
      </c>
      <c r="F956" s="660"/>
      <c r="G956" s="660"/>
      <c r="H956" s="660"/>
      <c r="I956" s="660"/>
      <c r="J956" s="661"/>
      <c r="K956" s="399"/>
      <c r="L956" s="614"/>
      <c r="M956" s="155"/>
      <c r="N956" s="177"/>
    </row>
    <row r="957" spans="2:16">
      <c r="B957" s="326"/>
      <c r="C957" s="53"/>
      <c r="D957" s="53"/>
      <c r="E957" s="496"/>
      <c r="F957" s="602"/>
      <c r="G957" s="602"/>
      <c r="H957" s="602"/>
      <c r="I957" s="602"/>
      <c r="J957" s="169"/>
      <c r="K957" s="400"/>
      <c r="L957" s="497"/>
      <c r="M957" s="170" t="s">
        <v>496</v>
      </c>
      <c r="N957" s="171"/>
    </row>
    <row r="958" spans="2:16" ht="54.75" customHeight="1">
      <c r="B958" s="326"/>
      <c r="C958" s="123">
        <v>72110</v>
      </c>
      <c r="D958" s="123" t="s">
        <v>9</v>
      </c>
      <c r="E958" s="644" t="str">
        <f>IFERROR(VLOOKUP($C958,'2-SINAPI OUTUBRO 2017'!$A$1:$D$11396,2,0),IFERROR(VLOOKUP($C958,'3-COMPO.ADM.PRF '!$B$11:$I$816,4,0),""))</f>
        <v>ESTRUTURA METALICA EM TESOURAS OU TRELICAS, VAO LIVRE DE 12M, FORNECIMENTO E MONTAGEM, NAO SENDO CONSIDERADOS OS FECHAMENTOS METALICOS, AS COLUNAS, OS SERVICOS GERAIS EM ALVENARIA E CONCRETO, AS TELHAS DE COBERTURA E A PINTURA DE ACABAMENTO</v>
      </c>
      <c r="F958" s="645"/>
      <c r="G958" s="645"/>
      <c r="H958" s="645"/>
      <c r="I958" s="645"/>
      <c r="J958" s="646"/>
      <c r="K958" s="401">
        <f>SUM(K960:K962)</f>
        <v>0</v>
      </c>
      <c r="L958" s="91" t="s">
        <v>43</v>
      </c>
      <c r="M958" s="81">
        <f>SUM(M960:M961)</f>
        <v>0</v>
      </c>
      <c r="N958" s="121" t="s">
        <v>497</v>
      </c>
      <c r="P958" s="301">
        <f>10*K958</f>
        <v>0</v>
      </c>
    </row>
    <row r="959" spans="2:16" ht="25.5">
      <c r="B959" s="326"/>
      <c r="C959" s="123"/>
      <c r="D959" s="123"/>
      <c r="E959" s="144" t="s">
        <v>498</v>
      </c>
      <c r="F959" s="603" t="s">
        <v>499</v>
      </c>
      <c r="G959" s="601" t="s">
        <v>500</v>
      </c>
      <c r="H959" s="602"/>
      <c r="I959" s="601"/>
      <c r="J959" s="169"/>
      <c r="K959" s="400"/>
      <c r="L959" s="497"/>
      <c r="M959" s="170"/>
      <c r="N959" s="171"/>
    </row>
    <row r="960" spans="2:16">
      <c r="B960" s="326" t="s">
        <v>501</v>
      </c>
      <c r="C960" s="123"/>
      <c r="D960" s="123"/>
      <c r="E960" s="168">
        <v>0</v>
      </c>
      <c r="F960" s="115">
        <v>1</v>
      </c>
      <c r="G960" s="602">
        <v>15</v>
      </c>
      <c r="H960" s="602"/>
      <c r="I960" s="602"/>
      <c r="J960" s="169"/>
      <c r="K960" s="400">
        <f>E960*F960</f>
        <v>0</v>
      </c>
      <c r="L960" s="497"/>
      <c r="M960" s="170"/>
      <c r="N960" s="171"/>
    </row>
    <row r="961" spans="2:14" hidden="1">
      <c r="B961" s="326"/>
      <c r="C961" s="123"/>
      <c r="D961" s="123"/>
      <c r="E961" s="168">
        <v>0</v>
      </c>
      <c r="F961" s="115">
        <v>1</v>
      </c>
      <c r="G961" s="602">
        <v>15</v>
      </c>
      <c r="H961" s="602"/>
      <c r="I961" s="602"/>
      <c r="J961" s="169"/>
      <c r="K961" s="400">
        <f t="shared" ref="K961" si="39">E961*F961</f>
        <v>0</v>
      </c>
      <c r="L961" s="497"/>
      <c r="M961" s="170"/>
      <c r="N961" s="171"/>
    </row>
    <row r="962" spans="2:14" hidden="1">
      <c r="B962" s="326"/>
      <c r="C962" s="123"/>
      <c r="D962" s="123"/>
      <c r="E962" s="168"/>
      <c r="F962" s="115"/>
      <c r="G962" s="602"/>
      <c r="H962" s="602"/>
      <c r="I962" s="602"/>
      <c r="J962" s="169"/>
      <c r="K962" s="400"/>
      <c r="L962" s="497"/>
      <c r="M962" s="170"/>
      <c r="N962" s="171"/>
    </row>
    <row r="963" spans="2:14">
      <c r="B963" s="326"/>
      <c r="C963" s="123"/>
      <c r="D963" s="123"/>
      <c r="E963" s="523" t="s">
        <v>502</v>
      </c>
      <c r="F963" s="602"/>
      <c r="G963" s="602"/>
      <c r="H963" s="602"/>
      <c r="I963" s="602"/>
      <c r="J963" s="169"/>
      <c r="K963" s="400"/>
      <c r="L963" s="497"/>
      <c r="M963" s="170"/>
      <c r="N963" s="171"/>
    </row>
    <row r="964" spans="2:14" ht="60.75" customHeight="1">
      <c r="B964" s="326"/>
      <c r="C964" s="123">
        <v>92539</v>
      </c>
      <c r="D964" s="123" t="s">
        <v>9</v>
      </c>
      <c r="E964" s="644" t="str">
        <f>IFERROR(VLOOKUP($C964,'2-SINAPI OUTUBRO 2017'!$A$1:$D$11396,2,0),IFERROR(VLOOKUP($C964,'3-COMPO.ADM.PRF '!$B$11:$I$816,4,0),""))</f>
        <v>TRAMA DE MADEIRA COMPOSTA POR RIPAS, CAIBROS E TERÇAS PARA TELHADOS DE ATÉ 2 ÁGUAS PARA TELHA DE ENCAIXE DE CERÂMICA OU DE CONCRETO, INCLUSO TRANSPORTE VERTICAL. AF_12/2015</v>
      </c>
      <c r="F964" s="645"/>
      <c r="G964" s="645"/>
      <c r="H964" s="645"/>
      <c r="I964" s="645"/>
      <c r="J964" s="646"/>
      <c r="K964" s="401">
        <v>677</v>
      </c>
      <c r="L964" s="91" t="s">
        <v>43</v>
      </c>
      <c r="M964" s="162"/>
      <c r="N964" s="171"/>
    </row>
    <row r="965" spans="2:14">
      <c r="B965" s="326"/>
      <c r="C965" s="123"/>
      <c r="D965" s="123"/>
      <c r="E965" s="496"/>
      <c r="F965" s="602"/>
      <c r="G965" s="602"/>
      <c r="H965" s="602"/>
      <c r="I965" s="602"/>
      <c r="J965" s="169"/>
      <c r="K965" s="400"/>
      <c r="L965" s="497"/>
      <c r="M965" s="170"/>
      <c r="N965" s="171"/>
    </row>
    <row r="966" spans="2:14" ht="43.5" customHeight="1">
      <c r="B966" s="326"/>
      <c r="C966" s="522">
        <v>6082</v>
      </c>
      <c r="D966" s="123" t="s">
        <v>9</v>
      </c>
      <c r="E966" s="644" t="str">
        <f>IFERROR(VLOOKUP($C966,'2-SINAPI OUTUBRO 2017'!$A$1:$D$11396,2,0),IFERROR(VLOOKUP($C966,'3-COMPO.ADM.PRF '!$B$11:$I$816,4,0),""))</f>
        <v>PINTURA EM VERNIZ SINTETICO BRILHANTE EM MADEIRA, TRES DEMAOS</v>
      </c>
      <c r="F966" s="645"/>
      <c r="G966" s="645"/>
      <c r="H966" s="645"/>
      <c r="I966" s="645"/>
      <c r="J966" s="646"/>
      <c r="K966" s="401">
        <f>K964</f>
        <v>677</v>
      </c>
      <c r="L966" s="91" t="s">
        <v>43</v>
      </c>
      <c r="M966" s="170"/>
      <c r="N966" s="171"/>
    </row>
    <row r="967" spans="2:14">
      <c r="B967" s="326"/>
      <c r="C967" s="123"/>
      <c r="D967" s="123"/>
      <c r="E967" s="610"/>
      <c r="F967" s="602"/>
      <c r="G967" s="602"/>
      <c r="H967" s="602"/>
      <c r="I967" s="602"/>
      <c r="J967" s="169"/>
      <c r="K967" s="400"/>
      <c r="L967" s="497"/>
      <c r="M967" s="170"/>
      <c r="N967" s="171"/>
    </row>
    <row r="968" spans="2:14" ht="31.5" customHeight="1">
      <c r="B968" s="326"/>
      <c r="C968" s="123" t="s">
        <v>503</v>
      </c>
      <c r="D968" s="123" t="s">
        <v>9</v>
      </c>
      <c r="E968" s="644" t="s">
        <v>504</v>
      </c>
      <c r="F968" s="645"/>
      <c r="G968" s="645"/>
      <c r="H968" s="645"/>
      <c r="I968" s="645"/>
      <c r="J968" s="646"/>
      <c r="K968" s="401">
        <v>11</v>
      </c>
      <c r="L968" s="91" t="s">
        <v>43</v>
      </c>
      <c r="M968" s="170"/>
      <c r="N968" s="171"/>
    </row>
    <row r="969" spans="2:14">
      <c r="B969" s="326"/>
      <c r="C969" s="123"/>
      <c r="D969" s="123"/>
      <c r="E969" s="144" t="s">
        <v>171</v>
      </c>
      <c r="F969" s="603" t="s">
        <v>157</v>
      </c>
      <c r="G969" s="602"/>
      <c r="H969" s="602"/>
      <c r="I969" s="602"/>
      <c r="J969" s="169"/>
      <c r="K969" s="400"/>
      <c r="L969" s="497"/>
      <c r="M969" s="170"/>
      <c r="N969" s="171"/>
    </row>
    <row r="970" spans="2:14">
      <c r="B970" s="326" t="s">
        <v>505</v>
      </c>
      <c r="C970" s="123"/>
      <c r="D970" s="123"/>
      <c r="E970" s="198">
        <f>E960</f>
        <v>0</v>
      </c>
      <c r="F970" s="92">
        <v>0</v>
      </c>
      <c r="G970" s="602"/>
      <c r="H970" s="602"/>
      <c r="I970" s="602"/>
      <c r="J970" s="169"/>
      <c r="K970" s="400">
        <f>E970*F970</f>
        <v>0</v>
      </c>
      <c r="L970" s="497"/>
      <c r="M970" s="170"/>
      <c r="N970" s="171"/>
    </row>
    <row r="971" spans="2:14">
      <c r="B971" s="326" t="s">
        <v>506</v>
      </c>
      <c r="C971" s="123"/>
      <c r="D971" s="123"/>
      <c r="E971" s="198">
        <f>E961</f>
        <v>0</v>
      </c>
      <c r="F971" s="92">
        <v>0</v>
      </c>
      <c r="G971" s="602"/>
      <c r="H971" s="602"/>
      <c r="I971" s="602"/>
      <c r="J971" s="169"/>
      <c r="K971" s="400">
        <f>E971*F971</f>
        <v>0</v>
      </c>
      <c r="L971" s="497"/>
      <c r="M971" s="170"/>
      <c r="N971" s="171"/>
    </row>
    <row r="972" spans="2:14">
      <c r="B972" s="326"/>
      <c r="C972" s="123"/>
      <c r="D972" s="123"/>
      <c r="E972" s="610"/>
      <c r="F972" s="602"/>
      <c r="G972" s="602"/>
      <c r="H972" s="602"/>
      <c r="I972" s="602"/>
      <c r="J972" s="169"/>
      <c r="K972" s="400"/>
      <c r="L972" s="497"/>
      <c r="M972" s="170"/>
      <c r="N972" s="171"/>
    </row>
    <row r="973" spans="2:14" s="577" customFormat="1" ht="13.5" thickBot="1">
      <c r="B973" s="568"/>
      <c r="C973" s="569"/>
      <c r="D973" s="569"/>
      <c r="E973" s="588"/>
      <c r="F973" s="571"/>
      <c r="G973" s="571"/>
      <c r="H973" s="571"/>
      <c r="I973" s="571"/>
      <c r="J973" s="572"/>
      <c r="K973" s="573"/>
      <c r="L973" s="574"/>
      <c r="M973" s="575"/>
      <c r="N973" s="576"/>
    </row>
    <row r="974" spans="2:14" ht="13.5" thickBot="1">
      <c r="B974" s="327"/>
      <c r="C974" s="150"/>
      <c r="D974" s="150"/>
      <c r="E974" s="659" t="s">
        <v>507</v>
      </c>
      <c r="F974" s="660"/>
      <c r="G974" s="660"/>
      <c r="H974" s="660"/>
      <c r="I974" s="660"/>
      <c r="J974" s="661"/>
      <c r="K974" s="399"/>
      <c r="L974" s="614"/>
      <c r="M974" s="155"/>
      <c r="N974" s="177"/>
    </row>
    <row r="975" spans="2:14" s="243" customFormat="1" ht="15" customHeight="1">
      <c r="B975" s="334"/>
      <c r="C975" s="154"/>
      <c r="D975" s="154"/>
      <c r="E975" s="613"/>
      <c r="F975" s="86"/>
      <c r="G975" s="86"/>
      <c r="H975" s="86"/>
      <c r="I975" s="86"/>
      <c r="J975" s="223"/>
      <c r="K975" s="399"/>
      <c r="L975" s="614"/>
      <c r="M975" s="197"/>
      <c r="N975" s="242"/>
    </row>
    <row r="976" spans="2:14" ht="57" customHeight="1">
      <c r="B976" s="330"/>
      <c r="C976" s="269">
        <v>94443</v>
      </c>
      <c r="D976" s="123" t="s">
        <v>9</v>
      </c>
      <c r="E976" s="644" t="str">
        <f>IFERROR(VLOOKUP($C976,'2-SINAPI OUTUBRO 2017'!$A$1:$D$11396,2,0),IFERROR(VLOOKUP($C976,'3-COMPO.ADM.PRF '!$B$11:$I$816,4,0),""))</f>
        <v>TELHAMENTO COM TELHA CERÂMICA DE ENCAIXE, TIPO ROMANA, COM MAIS DE 2 ÁGUAS, INCLUSO TRANSPORTE VERTICAL. AF_06/2016</v>
      </c>
      <c r="F976" s="645"/>
      <c r="G976" s="645"/>
      <c r="H976" s="645"/>
      <c r="I976" s="645"/>
      <c r="J976" s="646"/>
      <c r="K976" s="401">
        <f>SUM(K978:K979)</f>
        <v>949</v>
      </c>
      <c r="L976" s="91" t="s">
        <v>43</v>
      </c>
      <c r="M976" s="170"/>
      <c r="N976" s="534"/>
    </row>
    <row r="977" spans="2:14" ht="38.25">
      <c r="B977" s="326" t="s">
        <v>508</v>
      </c>
      <c r="C977" s="123"/>
      <c r="D977" s="123"/>
      <c r="E977" s="144" t="s">
        <v>509</v>
      </c>
      <c r="F977" s="603" t="s">
        <v>157</v>
      </c>
      <c r="G977" s="603" t="s">
        <v>510</v>
      </c>
      <c r="H977" s="601" t="s">
        <v>511</v>
      </c>
      <c r="I977" s="603" t="s">
        <v>512</v>
      </c>
      <c r="J977" s="604" t="s">
        <v>513</v>
      </c>
      <c r="K977" s="114"/>
      <c r="L977" s="91"/>
      <c r="M977" s="170"/>
      <c r="N977" s="534"/>
    </row>
    <row r="978" spans="2:14">
      <c r="B978" s="326" t="s">
        <v>514</v>
      </c>
      <c r="C978" s="123"/>
      <c r="D978" s="123"/>
      <c r="E978" s="182">
        <v>949</v>
      </c>
      <c r="F978" s="119">
        <v>1</v>
      </c>
      <c r="G978" s="537">
        <v>0</v>
      </c>
      <c r="H978" s="601">
        <f t="shared" ref="H978:H979" si="40">E978*G978</f>
        <v>0</v>
      </c>
      <c r="I978" s="601">
        <f t="shared" ref="I978:I979" si="41">SQRT(E978^2+H978^2)</f>
        <v>949</v>
      </c>
      <c r="J978" s="140"/>
      <c r="K978" s="114">
        <f t="shared" ref="K978:K979" si="42">F978*I978</f>
        <v>949</v>
      </c>
      <c r="L978" s="91"/>
      <c r="M978" s="170"/>
      <c r="N978" s="534"/>
    </row>
    <row r="979" spans="2:14">
      <c r="B979" s="326" t="s">
        <v>515</v>
      </c>
      <c r="C979" s="123"/>
      <c r="D979" s="123"/>
      <c r="E979" s="182">
        <v>0</v>
      </c>
      <c r="F979" s="119">
        <v>1</v>
      </c>
      <c r="G979" s="537">
        <v>0</v>
      </c>
      <c r="H979" s="601">
        <f t="shared" si="40"/>
        <v>0</v>
      </c>
      <c r="I979" s="601">
        <f t="shared" si="41"/>
        <v>0</v>
      </c>
      <c r="J979" s="140"/>
      <c r="K979" s="114">
        <f t="shared" si="42"/>
        <v>0</v>
      </c>
      <c r="L979" s="91"/>
      <c r="M979" s="170"/>
      <c r="N979" s="534"/>
    </row>
    <row r="980" spans="2:14">
      <c r="B980" s="326"/>
      <c r="C980" s="123"/>
      <c r="D980" s="123"/>
      <c r="E980" s="183"/>
      <c r="F980" s="601"/>
      <c r="G980" s="537"/>
      <c r="H980" s="601"/>
      <c r="I980" s="601"/>
      <c r="J980" s="140"/>
      <c r="K980" s="114"/>
      <c r="L980" s="91"/>
      <c r="M980" s="170"/>
      <c r="N980" s="171"/>
    </row>
    <row r="981" spans="2:14">
      <c r="B981" s="326"/>
      <c r="C981" s="123"/>
      <c r="D981" s="123"/>
      <c r="E981" s="183"/>
      <c r="F981" s="601"/>
      <c r="G981" s="537"/>
      <c r="H981" s="601"/>
      <c r="I981" s="601"/>
      <c r="J981" s="140"/>
      <c r="K981" s="114"/>
      <c r="L981" s="91"/>
      <c r="M981" s="170"/>
      <c r="N981" s="171"/>
    </row>
    <row r="982" spans="2:14" ht="45.75" customHeight="1">
      <c r="B982" s="326"/>
      <c r="C982" s="123">
        <v>94228</v>
      </c>
      <c r="D982" s="123" t="s">
        <v>9</v>
      </c>
      <c r="E982" s="644" t="str">
        <f>IFERROR(VLOOKUP($C982,'2-SINAPI OUTUBRO 2017'!$A$1:$D$11396,2,0),IFERROR(VLOOKUP($C982,'3-COMPO.ADM.PRF '!$B$11:$I$816,4,0),""))</f>
        <v>CALHA EM CHAPA DE AÇO GALVANIZADO NÚMERO 24, DESENVOLVIMENTO DE 50 CM, INCLUSO TRANSPORTE VERTICAL. AF_06/2016</v>
      </c>
      <c r="F982" s="645"/>
      <c r="G982" s="645"/>
      <c r="H982" s="645"/>
      <c r="I982" s="645"/>
      <c r="J982" s="646"/>
      <c r="K982" s="401">
        <f>SUM(K984:K987)</f>
        <v>246</v>
      </c>
      <c r="L982" s="91" t="s">
        <v>173</v>
      </c>
      <c r="M982" s="170"/>
      <c r="N982" s="171"/>
    </row>
    <row r="983" spans="2:14">
      <c r="B983" s="326"/>
      <c r="C983" s="123"/>
      <c r="D983" s="123"/>
      <c r="E983" s="125" t="s">
        <v>46</v>
      </c>
      <c r="F983" s="601" t="s">
        <v>98</v>
      </c>
      <c r="G983" s="601"/>
      <c r="H983" s="601"/>
      <c r="I983" s="601"/>
      <c r="J983" s="140"/>
      <c r="K983" s="114"/>
      <c r="L983" s="91"/>
      <c r="M983" s="170"/>
      <c r="N983" s="171"/>
    </row>
    <row r="984" spans="2:14">
      <c r="B984" s="326" t="s">
        <v>516</v>
      </c>
      <c r="C984" s="123"/>
      <c r="D984" s="123"/>
      <c r="E984" s="182">
        <v>246</v>
      </c>
      <c r="F984" s="119">
        <v>1</v>
      </c>
      <c r="G984" s="601"/>
      <c r="H984" s="601"/>
      <c r="I984" s="601"/>
      <c r="J984" s="140"/>
      <c r="K984" s="114">
        <f>E984*F984</f>
        <v>246</v>
      </c>
      <c r="L984" s="91"/>
      <c r="M984" s="170"/>
      <c r="N984" s="171"/>
    </row>
    <row r="985" spans="2:14">
      <c r="B985" s="326"/>
      <c r="C985" s="123"/>
      <c r="D985" s="123"/>
      <c r="E985" s="182">
        <v>0</v>
      </c>
      <c r="F985" s="119">
        <v>1</v>
      </c>
      <c r="G985" s="601"/>
      <c r="H985" s="601"/>
      <c r="I985" s="601"/>
      <c r="J985" s="140"/>
      <c r="K985" s="114">
        <f>E985*F985</f>
        <v>0</v>
      </c>
      <c r="L985" s="91"/>
      <c r="M985" s="170"/>
      <c r="N985" s="171"/>
    </row>
    <row r="986" spans="2:14">
      <c r="B986" s="326"/>
      <c r="C986" s="123"/>
      <c r="D986" s="123"/>
      <c r="E986" s="182">
        <v>0</v>
      </c>
      <c r="F986" s="119">
        <v>1</v>
      </c>
      <c r="G986" s="601"/>
      <c r="H986" s="601"/>
      <c r="I986" s="601"/>
      <c r="J986" s="140"/>
      <c r="K986" s="114">
        <f>E986*F986</f>
        <v>0</v>
      </c>
      <c r="L986" s="91"/>
      <c r="M986" s="170"/>
      <c r="N986" s="171"/>
    </row>
    <row r="987" spans="2:14">
      <c r="B987" s="326"/>
      <c r="C987" s="123"/>
      <c r="D987" s="123"/>
      <c r="E987" s="183"/>
      <c r="F987" s="601"/>
      <c r="G987" s="601"/>
      <c r="H987" s="601"/>
      <c r="I987" s="601"/>
      <c r="J987" s="140"/>
      <c r="K987" s="114"/>
      <c r="L987" s="91"/>
      <c r="M987" s="170"/>
      <c r="N987" s="171"/>
    </row>
    <row r="988" spans="2:14" ht="39" customHeight="1">
      <c r="B988" s="326"/>
      <c r="C988" s="123">
        <v>94231</v>
      </c>
      <c r="D988" s="123" t="s">
        <v>9</v>
      </c>
      <c r="E988" s="644" t="str">
        <f>IFERROR(VLOOKUP($C988,'2-SINAPI OUTUBRO 2017'!$A$1:$D$11396,2,0),IFERROR(VLOOKUP($C988,'3-COMPO.ADM.PRF '!$B$11:$I$816,4,0),""))</f>
        <v>RUFO EM CHAPA DE AÇO GALVANIZADO NÚMERO 24, CORTE DE 25 CM, INCLUSO TRANSPORTE VERTICAL. AF_06/2016</v>
      </c>
      <c r="F988" s="645"/>
      <c r="G988" s="645"/>
      <c r="H988" s="645"/>
      <c r="I988" s="645"/>
      <c r="J988" s="646"/>
      <c r="K988" s="401">
        <f>SUM(K990:K993)</f>
        <v>0</v>
      </c>
      <c r="L988" s="91" t="s">
        <v>173</v>
      </c>
      <c r="M988" s="170"/>
      <c r="N988" s="171"/>
    </row>
    <row r="989" spans="2:14">
      <c r="B989" s="326"/>
      <c r="C989" s="123"/>
      <c r="D989" s="123"/>
      <c r="E989" s="125" t="s">
        <v>46</v>
      </c>
      <c r="F989" s="601" t="s">
        <v>98</v>
      </c>
      <c r="G989" s="601"/>
      <c r="H989" s="601"/>
      <c r="I989" s="601"/>
      <c r="J989" s="140"/>
      <c r="K989" s="114"/>
      <c r="L989" s="91"/>
      <c r="M989" s="170"/>
      <c r="N989" s="171"/>
    </row>
    <row r="990" spans="2:14">
      <c r="B990" s="326"/>
      <c r="C990" s="123"/>
      <c r="D990" s="123"/>
      <c r="E990" s="182">
        <v>0</v>
      </c>
      <c r="F990" s="119">
        <v>0</v>
      </c>
      <c r="G990" s="601"/>
      <c r="H990" s="601"/>
      <c r="I990" s="601"/>
      <c r="J990" s="140"/>
      <c r="K990" s="114">
        <f>E990*F990</f>
        <v>0</v>
      </c>
      <c r="L990" s="91"/>
      <c r="M990" s="170"/>
      <c r="N990" s="171"/>
    </row>
    <row r="991" spans="2:14">
      <c r="B991" s="326"/>
      <c r="C991" s="123"/>
      <c r="D991" s="123"/>
      <c r="E991" s="182">
        <v>0</v>
      </c>
      <c r="F991" s="119">
        <v>0</v>
      </c>
      <c r="G991" s="601"/>
      <c r="H991" s="601"/>
      <c r="I991" s="601"/>
      <c r="J991" s="140"/>
      <c r="K991" s="114">
        <f>E991*F991</f>
        <v>0</v>
      </c>
      <c r="L991" s="91"/>
      <c r="M991" s="170"/>
      <c r="N991" s="171"/>
    </row>
    <row r="992" spans="2:14">
      <c r="B992" s="326"/>
      <c r="C992" s="123"/>
      <c r="D992" s="123"/>
      <c r="E992" s="182">
        <v>0</v>
      </c>
      <c r="F992" s="119">
        <v>0</v>
      </c>
      <c r="G992" s="601"/>
      <c r="H992" s="601"/>
      <c r="I992" s="601"/>
      <c r="J992" s="140"/>
      <c r="K992" s="114">
        <f>E992*F992</f>
        <v>0</v>
      </c>
      <c r="L992" s="91"/>
      <c r="M992" s="170"/>
      <c r="N992" s="171"/>
    </row>
    <row r="993" spans="2:14">
      <c r="B993" s="326"/>
      <c r="C993" s="123"/>
      <c r="D993" s="123"/>
      <c r="E993" s="182">
        <v>0</v>
      </c>
      <c r="F993" s="119">
        <v>0</v>
      </c>
      <c r="G993" s="601"/>
      <c r="H993" s="601"/>
      <c r="I993" s="601"/>
      <c r="J993" s="140"/>
      <c r="K993" s="114">
        <f>E993*F993</f>
        <v>0</v>
      </c>
      <c r="L993" s="91"/>
      <c r="M993" s="170"/>
      <c r="N993" s="171"/>
    </row>
    <row r="994" spans="2:14">
      <c r="B994" s="326"/>
      <c r="C994" s="123"/>
      <c r="D994" s="123"/>
      <c r="E994" s="183"/>
      <c r="F994" s="601"/>
      <c r="G994" s="601"/>
      <c r="H994" s="601"/>
      <c r="I994" s="601"/>
      <c r="J994" s="140"/>
      <c r="K994" s="114"/>
      <c r="L994" s="91"/>
      <c r="M994" s="170"/>
      <c r="N994" s="171"/>
    </row>
    <row r="995" spans="2:14" ht="37.5" customHeight="1">
      <c r="B995" s="326"/>
      <c r="C995" s="269">
        <v>94221</v>
      </c>
      <c r="D995" s="123" t="s">
        <v>9</v>
      </c>
      <c r="E995" s="644" t="str">
        <f>IFERROR(VLOOKUP($C995,'2-SINAPI OUTUBRO 2017'!$A$1:$D$11396,2,0),IFERROR(VLOOKUP($C995,'3-COMPO.ADM.PRF '!$B$11:$I$816,4,0),""))</f>
        <v>CUMEEIRA PARA TELHA CERÂMICA EMBOÇADA COM ARGAMASSA TRAÇO 1:2:9 (CIMENTO, CAL E AREIA) PARA TELHADOS COM ATÉ 2 ÁGUAS, INCLUSO TRANSPORTE VERTICAL. AF_06/2016</v>
      </c>
      <c r="F995" s="645"/>
      <c r="G995" s="645"/>
      <c r="H995" s="645"/>
      <c r="I995" s="645"/>
      <c r="J995" s="646"/>
      <c r="K995" s="401">
        <f>SUM(K997:K999)</f>
        <v>88</v>
      </c>
      <c r="L995" s="91" t="s">
        <v>173</v>
      </c>
      <c r="M995" s="170"/>
      <c r="N995" s="171"/>
    </row>
    <row r="996" spans="2:14">
      <c r="B996" s="326"/>
      <c r="C996" s="123"/>
      <c r="D996" s="123"/>
      <c r="E996" s="125" t="s">
        <v>46</v>
      </c>
      <c r="F996" s="601" t="s">
        <v>98</v>
      </c>
      <c r="G996" s="601"/>
      <c r="H996" s="601"/>
      <c r="I996" s="601"/>
      <c r="J996" s="140"/>
      <c r="K996" s="114"/>
      <c r="L996" s="91"/>
      <c r="M996" s="170"/>
      <c r="N996" s="171"/>
    </row>
    <row r="997" spans="2:14">
      <c r="B997" s="326" t="s">
        <v>517</v>
      </c>
      <c r="C997" s="123"/>
      <c r="D997" s="123"/>
      <c r="E997" s="182">
        <v>88</v>
      </c>
      <c r="F997" s="119">
        <v>1</v>
      </c>
      <c r="G997" s="601"/>
      <c r="H997" s="601"/>
      <c r="I997" s="601"/>
      <c r="J997" s="140"/>
      <c r="K997" s="114">
        <f>E997*F997</f>
        <v>88</v>
      </c>
      <c r="L997" s="91"/>
      <c r="M997" s="170"/>
      <c r="N997" s="171"/>
    </row>
    <row r="998" spans="2:14">
      <c r="B998" s="326"/>
      <c r="C998" s="53"/>
      <c r="D998" s="53"/>
      <c r="E998" s="168">
        <v>0</v>
      </c>
      <c r="F998" s="115">
        <v>1</v>
      </c>
      <c r="G998" s="602"/>
      <c r="H998" s="602"/>
      <c r="I998" s="602"/>
      <c r="J998" s="169"/>
      <c r="K998" s="400">
        <f>E998*F998</f>
        <v>0</v>
      </c>
      <c r="L998" s="497"/>
      <c r="M998" s="170"/>
      <c r="N998" s="171"/>
    </row>
    <row r="999" spans="2:14">
      <c r="B999" s="326"/>
      <c r="C999" s="53"/>
      <c r="D999" s="53"/>
      <c r="E999" s="168">
        <v>0</v>
      </c>
      <c r="F999" s="115">
        <v>1</v>
      </c>
      <c r="G999" s="602"/>
      <c r="H999" s="602"/>
      <c r="I999" s="602"/>
      <c r="J999" s="169"/>
      <c r="K999" s="400">
        <f>E999*F999</f>
        <v>0</v>
      </c>
      <c r="L999" s="497"/>
      <c r="M999" s="170"/>
      <c r="N999" s="171"/>
    </row>
    <row r="1000" spans="2:14">
      <c r="B1000" s="326"/>
      <c r="C1000" s="53"/>
      <c r="D1000" s="53"/>
      <c r="E1000" s="168"/>
      <c r="F1000" s="115"/>
      <c r="G1000" s="602"/>
      <c r="H1000" s="602"/>
      <c r="I1000" s="602"/>
      <c r="J1000" s="169"/>
      <c r="K1000" s="400"/>
      <c r="L1000" s="497"/>
      <c r="M1000" s="170"/>
      <c r="N1000" s="171"/>
    </row>
    <row r="1001" spans="2:14">
      <c r="B1001" s="326"/>
      <c r="C1001" s="53"/>
      <c r="D1001" s="53"/>
      <c r="E1001" s="496"/>
      <c r="F1001" s="602"/>
      <c r="G1001" s="602"/>
      <c r="H1001" s="602"/>
      <c r="I1001" s="602"/>
      <c r="J1001" s="169"/>
      <c r="K1001" s="400"/>
      <c r="L1001" s="497"/>
      <c r="M1001" s="170"/>
      <c r="N1001" s="171"/>
    </row>
    <row r="1002" spans="2:14" ht="15">
      <c r="B1002" s="326"/>
      <c r="C1002" s="53"/>
      <c r="D1002" s="53"/>
      <c r="E1002" s="644" t="s">
        <v>518</v>
      </c>
      <c r="F1002" s="645"/>
      <c r="G1002" s="645"/>
      <c r="H1002" s="645"/>
      <c r="I1002" s="645"/>
      <c r="J1002" s="646"/>
      <c r="K1002" s="401">
        <f>SUM(K1004:K1005)</f>
        <v>0</v>
      </c>
      <c r="L1002" s="91" t="s">
        <v>173</v>
      </c>
      <c r="M1002" s="170"/>
      <c r="N1002" s="171"/>
    </row>
    <row r="1003" spans="2:14">
      <c r="B1003" s="326"/>
      <c r="C1003" s="53"/>
      <c r="D1003" s="53"/>
      <c r="E1003" s="125" t="s">
        <v>46</v>
      </c>
      <c r="F1003" s="601" t="s">
        <v>98</v>
      </c>
      <c r="G1003" s="602"/>
      <c r="H1003" s="602"/>
      <c r="I1003" s="602"/>
      <c r="J1003" s="169"/>
      <c r="K1003" s="400"/>
      <c r="L1003" s="497"/>
      <c r="M1003" s="170"/>
      <c r="N1003" s="171"/>
    </row>
    <row r="1004" spans="2:14">
      <c r="B1004" s="326" t="s">
        <v>519</v>
      </c>
      <c r="C1004" s="53"/>
      <c r="D1004" s="53"/>
      <c r="E1004" s="168">
        <v>0</v>
      </c>
      <c r="F1004" s="115">
        <v>0</v>
      </c>
      <c r="G1004" s="602"/>
      <c r="H1004" s="602"/>
      <c r="I1004" s="602"/>
      <c r="J1004" s="169"/>
      <c r="K1004" s="400">
        <f>E1004*F1004</f>
        <v>0</v>
      </c>
      <c r="L1004" s="497"/>
      <c r="M1004" s="170"/>
      <c r="N1004" s="171"/>
    </row>
    <row r="1005" spans="2:14">
      <c r="B1005" s="326" t="s">
        <v>520</v>
      </c>
      <c r="C1005" s="53"/>
      <c r="D1005" s="53"/>
      <c r="E1005" s="168">
        <v>0</v>
      </c>
      <c r="F1005" s="115">
        <v>0</v>
      </c>
      <c r="G1005" s="602"/>
      <c r="H1005" s="602"/>
      <c r="I1005" s="602"/>
      <c r="J1005" s="169"/>
      <c r="K1005" s="400">
        <f>E1005*F1005</f>
        <v>0</v>
      </c>
      <c r="L1005" s="497"/>
      <c r="M1005" s="170"/>
      <c r="N1005" s="171"/>
    </row>
    <row r="1006" spans="2:14">
      <c r="B1006" s="326"/>
      <c r="C1006" s="53"/>
      <c r="D1006" s="53"/>
      <c r="E1006" s="496"/>
      <c r="F1006" s="602"/>
      <c r="G1006" s="602"/>
      <c r="H1006" s="602"/>
      <c r="I1006" s="602"/>
      <c r="J1006" s="169"/>
      <c r="K1006" s="400"/>
      <c r="L1006" s="497"/>
      <c r="M1006" s="170"/>
      <c r="N1006" s="171"/>
    </row>
    <row r="1007" spans="2:14" ht="15">
      <c r="B1007" s="326"/>
      <c r="C1007" s="53"/>
      <c r="D1007" s="53"/>
      <c r="E1007" s="644" t="s">
        <v>521</v>
      </c>
      <c r="F1007" s="645"/>
      <c r="G1007" s="645"/>
      <c r="H1007" s="645"/>
      <c r="I1007" s="645"/>
      <c r="J1007" s="646"/>
      <c r="K1007" s="401">
        <f>SUM(K1009:K1010)</f>
        <v>0</v>
      </c>
      <c r="L1007" s="91" t="s">
        <v>173</v>
      </c>
      <c r="M1007" s="170"/>
      <c r="N1007" s="171"/>
    </row>
    <row r="1008" spans="2:14">
      <c r="B1008" s="326"/>
      <c r="C1008" s="53"/>
      <c r="D1008" s="53"/>
      <c r="E1008" s="125" t="s">
        <v>46</v>
      </c>
      <c r="F1008" s="601" t="s">
        <v>98</v>
      </c>
      <c r="G1008" s="602"/>
      <c r="H1008" s="602"/>
      <c r="I1008" s="602"/>
      <c r="J1008" s="169"/>
      <c r="K1008" s="400"/>
      <c r="L1008" s="497"/>
      <c r="M1008" s="170"/>
      <c r="N1008" s="171"/>
    </row>
    <row r="1009" spans="2:14">
      <c r="B1009" s="326" t="s">
        <v>519</v>
      </c>
      <c r="C1009" s="53"/>
      <c r="D1009" s="53"/>
      <c r="E1009" s="168">
        <v>0</v>
      </c>
      <c r="F1009" s="115">
        <v>0</v>
      </c>
      <c r="G1009" s="602"/>
      <c r="H1009" s="602"/>
      <c r="I1009" s="602"/>
      <c r="J1009" s="169"/>
      <c r="K1009" s="400">
        <f>E1009*F1009</f>
        <v>0</v>
      </c>
      <c r="L1009" s="497"/>
      <c r="M1009" s="170"/>
      <c r="N1009" s="171"/>
    </row>
    <row r="1010" spans="2:14">
      <c r="B1010" s="326" t="s">
        <v>520</v>
      </c>
      <c r="C1010" s="53"/>
      <c r="D1010" s="53"/>
      <c r="E1010" s="168">
        <v>0</v>
      </c>
      <c r="F1010" s="115">
        <v>0</v>
      </c>
      <c r="G1010" s="602"/>
      <c r="H1010" s="602"/>
      <c r="I1010" s="602"/>
      <c r="J1010" s="169"/>
      <c r="K1010" s="400">
        <f>E1010*F1010</f>
        <v>0</v>
      </c>
      <c r="L1010" s="497"/>
      <c r="M1010" s="170"/>
      <c r="N1010" s="171"/>
    </row>
    <row r="1011" spans="2:14">
      <c r="B1011" s="326"/>
      <c r="C1011" s="53"/>
      <c r="D1011" s="53"/>
      <c r="E1011" s="183"/>
      <c r="F1011" s="602"/>
      <c r="G1011" s="602"/>
      <c r="H1011" s="602"/>
      <c r="I1011" s="602"/>
      <c r="J1011" s="169"/>
      <c r="K1011" s="400"/>
      <c r="L1011" s="91"/>
      <c r="M1011" s="170"/>
      <c r="N1011" s="171"/>
    </row>
    <row r="1012" spans="2:14" ht="15">
      <c r="B1012" s="326"/>
      <c r="C1012" s="156" t="e">
        <f>'3-COMPO.ADM.PRF '!#REF!</f>
        <v>#REF!</v>
      </c>
      <c r="D1012" s="53" t="s">
        <v>90</v>
      </c>
      <c r="E1012" s="644" t="s">
        <v>522</v>
      </c>
      <c r="F1012" s="645"/>
      <c r="G1012" s="645"/>
      <c r="H1012" s="645"/>
      <c r="I1012" s="645"/>
      <c r="J1012" s="646"/>
      <c r="K1012" s="401">
        <f>SUM(K1014:K1017)</f>
        <v>0</v>
      </c>
      <c r="L1012" s="91" t="s">
        <v>173</v>
      </c>
      <c r="M1012" s="170"/>
      <c r="N1012" s="171"/>
    </row>
    <row r="1013" spans="2:14">
      <c r="B1013" s="326"/>
      <c r="C1013" s="53"/>
      <c r="D1013" s="53"/>
      <c r="E1013" s="125" t="s">
        <v>46</v>
      </c>
      <c r="F1013" s="601" t="s">
        <v>98</v>
      </c>
      <c r="G1013" s="602"/>
      <c r="H1013" s="602"/>
      <c r="I1013" s="602"/>
      <c r="J1013" s="169" t="s">
        <v>523</v>
      </c>
      <c r="K1013" s="400"/>
      <c r="L1013" s="497"/>
      <c r="M1013" s="170"/>
      <c r="N1013" s="171"/>
    </row>
    <row r="1014" spans="2:14">
      <c r="B1014" s="326" t="s">
        <v>524</v>
      </c>
      <c r="C1014" s="53"/>
      <c r="D1014" s="53"/>
      <c r="E1014" s="168">
        <v>0</v>
      </c>
      <c r="F1014" s="115">
        <v>0</v>
      </c>
      <c r="G1014" s="602"/>
      <c r="H1014" s="602"/>
      <c r="I1014" s="602"/>
      <c r="J1014" s="169"/>
      <c r="K1014" s="400">
        <f>E1014*F1014-J1014</f>
        <v>0</v>
      </c>
      <c r="L1014" s="497"/>
      <c r="M1014" s="170"/>
      <c r="N1014" s="171"/>
    </row>
    <row r="1015" spans="2:14">
      <c r="B1015" s="326" t="s">
        <v>525</v>
      </c>
      <c r="C1015" s="53"/>
      <c r="D1015" s="53"/>
      <c r="E1015" s="168">
        <v>0</v>
      </c>
      <c r="F1015" s="115">
        <v>0</v>
      </c>
      <c r="G1015" s="602"/>
      <c r="H1015" s="602"/>
      <c r="I1015" s="602"/>
      <c r="J1015" s="169"/>
      <c r="K1015" s="400">
        <f>E1015*F1015-J1015</f>
        <v>0</v>
      </c>
      <c r="L1015" s="497"/>
      <c r="M1015" s="170"/>
      <c r="N1015" s="171"/>
    </row>
    <row r="1016" spans="2:14">
      <c r="B1016" s="326" t="s">
        <v>526</v>
      </c>
      <c r="C1016" s="53"/>
      <c r="D1016" s="53"/>
      <c r="E1016" s="168">
        <v>0</v>
      </c>
      <c r="F1016" s="115">
        <v>0</v>
      </c>
      <c r="G1016" s="602"/>
      <c r="H1016" s="602"/>
      <c r="I1016" s="602"/>
      <c r="J1016" s="169"/>
      <c r="K1016" s="400">
        <f>E1016*F1016</f>
        <v>0</v>
      </c>
      <c r="L1016" s="497"/>
      <c r="M1016" s="170"/>
      <c r="N1016" s="171"/>
    </row>
    <row r="1017" spans="2:14">
      <c r="B1017" s="326" t="s">
        <v>527</v>
      </c>
      <c r="C1017" s="53"/>
      <c r="D1017" s="53"/>
      <c r="E1017" s="168">
        <v>0</v>
      </c>
      <c r="F1017" s="115">
        <v>0</v>
      </c>
      <c r="G1017" s="602"/>
      <c r="H1017" s="602"/>
      <c r="I1017" s="602"/>
      <c r="J1017" s="169"/>
      <c r="K1017" s="400">
        <f>E1017*F1017</f>
        <v>0</v>
      </c>
      <c r="L1017" s="497"/>
      <c r="M1017" s="170"/>
      <c r="N1017" s="171"/>
    </row>
    <row r="1018" spans="2:14">
      <c r="B1018" s="326"/>
      <c r="C1018" s="53"/>
      <c r="D1018" s="53"/>
      <c r="E1018" s="168"/>
      <c r="F1018" s="115"/>
      <c r="G1018" s="602"/>
      <c r="H1018" s="602"/>
      <c r="I1018" s="602"/>
      <c r="J1018" s="169"/>
      <c r="K1018" s="400"/>
      <c r="L1018" s="497"/>
      <c r="M1018" s="170"/>
      <c r="N1018" s="171"/>
    </row>
    <row r="1019" spans="2:14" ht="13.5" thickBot="1">
      <c r="B1019" s="326"/>
      <c r="C1019" s="53"/>
      <c r="D1019" s="53"/>
      <c r="E1019" s="496"/>
      <c r="F1019" s="602"/>
      <c r="G1019" s="602"/>
      <c r="H1019" s="602"/>
      <c r="I1019" s="602"/>
      <c r="J1019" s="169"/>
      <c r="K1019" s="400"/>
      <c r="L1019" s="497"/>
      <c r="M1019" s="170"/>
      <c r="N1019" s="171"/>
    </row>
    <row r="1020" spans="2:14" ht="18.75" customHeight="1" thickBot="1">
      <c r="B1020" s="330"/>
      <c r="C1020" s="150"/>
      <c r="D1020" s="150"/>
      <c r="E1020" s="659" t="s">
        <v>528</v>
      </c>
      <c r="F1020" s="660"/>
      <c r="G1020" s="660"/>
      <c r="H1020" s="660"/>
      <c r="I1020" s="660"/>
      <c r="J1020" s="661"/>
      <c r="K1020" s="399"/>
      <c r="L1020" s="614"/>
      <c r="M1020" s="148"/>
      <c r="N1020" s="347"/>
    </row>
    <row r="1021" spans="2:14">
      <c r="B1021" s="336"/>
      <c r="C1021" s="150"/>
      <c r="D1021" s="150"/>
      <c r="E1021" s="613"/>
      <c r="F1021" s="614"/>
      <c r="G1021" s="614"/>
      <c r="H1021" s="614"/>
      <c r="I1021" s="614"/>
      <c r="J1021" s="615"/>
      <c r="K1021" s="399"/>
      <c r="L1021" s="614"/>
      <c r="M1021" s="163"/>
      <c r="N1021" s="348"/>
    </row>
    <row r="1022" spans="2:14">
      <c r="B1022" s="336"/>
      <c r="C1022" s="150"/>
      <c r="D1022" s="150"/>
      <c r="E1022" s="613"/>
      <c r="F1022" s="614"/>
      <c r="G1022" s="614"/>
      <c r="H1022" s="614"/>
      <c r="I1022" s="614"/>
      <c r="J1022" s="615"/>
      <c r="K1022" s="399"/>
      <c r="L1022" s="614"/>
      <c r="M1022" s="163"/>
      <c r="N1022" s="348"/>
    </row>
    <row r="1023" spans="2:14" ht="45" customHeight="1">
      <c r="B1023" s="335"/>
      <c r="C1023" s="156" t="str">
        <f>'3-COMPO.ADM.PRF '!B91</f>
        <v>COMP 005</v>
      </c>
      <c r="D1023" s="53" t="s">
        <v>90</v>
      </c>
      <c r="E1023" s="644" t="str">
        <f>IFERROR(VLOOKUP($C1023,'2-SINAPI OUTUBRO 2017'!$A$1:$D$11396,2,0),IFERROR(VLOOKUP($C1023,'3-COMPO.ADM.PRF '!$B$11:$I$816,4,0),""))</f>
        <v xml:space="preserve">PORTA DE ABRIR EM ACO TIPO VENEZIANA, COM FUNDO ANTICORROSIVO / PRIMER DE PROTECAO </v>
      </c>
      <c r="F1023" s="645"/>
      <c r="G1023" s="645"/>
      <c r="H1023" s="645"/>
      <c r="I1023" s="645"/>
      <c r="J1023" s="646"/>
      <c r="K1023" s="401">
        <f>SUM(K1025:K1026)</f>
        <v>0</v>
      </c>
      <c r="L1023" s="91" t="s">
        <v>43</v>
      </c>
      <c r="M1023" s="170"/>
      <c r="N1023" s="171"/>
    </row>
    <row r="1024" spans="2:14">
      <c r="B1024" s="336"/>
      <c r="C1024" s="150"/>
      <c r="D1024" s="150"/>
      <c r="E1024" s="144" t="s">
        <v>157</v>
      </c>
      <c r="F1024" s="106" t="s">
        <v>239</v>
      </c>
      <c r="G1024" s="106" t="s">
        <v>225</v>
      </c>
      <c r="H1024" s="120"/>
      <c r="I1024" s="120"/>
      <c r="J1024" s="147"/>
      <c r="K1024" s="400"/>
      <c r="L1024" s="614"/>
      <c r="M1024" s="163"/>
      <c r="N1024" s="348"/>
    </row>
    <row r="1025" spans="2:14">
      <c r="B1025" s="336"/>
      <c r="C1025" s="150"/>
      <c r="D1025" s="150"/>
      <c r="E1025" s="168">
        <v>0</v>
      </c>
      <c r="F1025" s="115">
        <v>2.1</v>
      </c>
      <c r="G1025" s="119">
        <v>18</v>
      </c>
      <c r="H1025" s="602"/>
      <c r="I1025" s="82"/>
      <c r="J1025" s="194"/>
      <c r="K1025" s="400">
        <f>E1025*F1025*G1025</f>
        <v>0</v>
      </c>
      <c r="L1025" s="614"/>
      <c r="M1025" s="163">
        <f>(E1025+0.5)*G1025</f>
        <v>9</v>
      </c>
      <c r="N1025" s="348"/>
    </row>
    <row r="1026" spans="2:14">
      <c r="B1026" s="336"/>
      <c r="C1026" s="150"/>
      <c r="D1026" s="150"/>
      <c r="E1026" s="613"/>
      <c r="F1026" s="614"/>
      <c r="G1026" s="614"/>
      <c r="H1026" s="614"/>
      <c r="I1026" s="614"/>
      <c r="J1026" s="615"/>
      <c r="K1026" s="399"/>
      <c r="L1026" s="614"/>
      <c r="M1026" s="163"/>
      <c r="N1026" s="348"/>
    </row>
    <row r="1027" spans="2:14" ht="39.75" customHeight="1">
      <c r="B1027" s="336"/>
      <c r="C1027" s="156">
        <v>91341</v>
      </c>
      <c r="D1027" s="53" t="s">
        <v>9</v>
      </c>
      <c r="E1027" s="644" t="str">
        <f>IFERROR(VLOOKUP($C1027,'2-SINAPI OUTUBRO 2017'!$A$1:$D$11396,2,0),IFERROR(VLOOKUP($C1027,'3-COMPO.ADM.PRF '!$B$11:$I$816,4,0),""))</f>
        <v>PORTA EM ALUMÍNIO DE ABRIR TIPO VENEZIANA COM GUARNIÇÃO, FIXAÇÃO COM PARAFUSOS - FORNECIMENTO E INSTALAÇÃO. AF_08/2015</v>
      </c>
      <c r="F1027" s="645"/>
      <c r="G1027" s="645"/>
      <c r="H1027" s="645"/>
      <c r="I1027" s="645"/>
      <c r="J1027" s="646"/>
      <c r="K1027" s="401">
        <f>SUM(K1029:K1030)</f>
        <v>0</v>
      </c>
      <c r="L1027" s="91" t="s">
        <v>43</v>
      </c>
      <c r="M1027" s="163"/>
      <c r="N1027" s="348"/>
    </row>
    <row r="1028" spans="2:14">
      <c r="B1028" s="336"/>
      <c r="C1028" s="150"/>
      <c r="D1028" s="150"/>
      <c r="E1028" s="144" t="s">
        <v>157</v>
      </c>
      <c r="F1028" s="106" t="s">
        <v>239</v>
      </c>
      <c r="G1028" s="106" t="s">
        <v>225</v>
      </c>
      <c r="H1028" s="120"/>
      <c r="I1028" s="120"/>
      <c r="J1028" s="147"/>
      <c r="K1028" s="400"/>
      <c r="L1028" s="614"/>
      <c r="M1028" s="163"/>
      <c r="N1028" s="348"/>
    </row>
    <row r="1029" spans="2:14">
      <c r="B1029" s="330" t="s">
        <v>529</v>
      </c>
      <c r="C1029" s="150"/>
      <c r="D1029" s="150"/>
      <c r="E1029" s="168">
        <v>0</v>
      </c>
      <c r="F1029" s="115">
        <v>1.8</v>
      </c>
      <c r="G1029" s="119">
        <v>2</v>
      </c>
      <c r="H1029" s="602"/>
      <c r="I1029" s="82"/>
      <c r="J1029" s="194"/>
      <c r="K1029" s="400">
        <f>E1029*F1029*G1029</f>
        <v>0</v>
      </c>
      <c r="L1029" s="614"/>
      <c r="M1029" s="163"/>
      <c r="N1029" s="348"/>
    </row>
    <row r="1030" spans="2:14">
      <c r="B1030" s="330" t="s">
        <v>530</v>
      </c>
      <c r="C1030" s="150"/>
      <c r="D1030" s="150"/>
      <c r="E1030" s="168">
        <v>0</v>
      </c>
      <c r="F1030" s="115">
        <v>1.8</v>
      </c>
      <c r="G1030" s="119">
        <v>9</v>
      </c>
      <c r="H1030" s="602"/>
      <c r="I1030" s="82"/>
      <c r="J1030" s="194"/>
      <c r="K1030" s="400">
        <f t="shared" ref="K1030" si="43">E1030*F1030*G1030</f>
        <v>0</v>
      </c>
      <c r="L1030" s="614"/>
      <c r="M1030" s="163"/>
      <c r="N1030" s="348"/>
    </row>
    <row r="1031" spans="2:14">
      <c r="B1031" s="336"/>
      <c r="C1031" s="150"/>
      <c r="D1031" s="150"/>
      <c r="E1031" s="613"/>
      <c r="F1031" s="614"/>
      <c r="G1031" s="614"/>
      <c r="H1031" s="614"/>
      <c r="I1031" s="614"/>
      <c r="J1031" s="615"/>
      <c r="K1031" s="399"/>
      <c r="L1031" s="614"/>
      <c r="M1031" s="163"/>
      <c r="N1031" s="348"/>
    </row>
    <row r="1032" spans="2:14" ht="36.75" customHeight="1">
      <c r="B1032" s="335"/>
      <c r="C1032" s="156">
        <v>94559</v>
      </c>
      <c r="D1032" s="53" t="s">
        <v>9</v>
      </c>
      <c r="E1032" s="644" t="str">
        <f>IFERROR(VLOOKUP($C1032,'2-SINAPI OUTUBRO 2017'!$A$1:$D$11396,2,0),IFERROR(VLOOKUP($C1032,'3-COMPO.ADM.PRF '!$B$11:$I$816,4,0),""))</f>
        <v>JANELA DE AÇO BASCULANTE, FIXAÇÃO COM ARGAMASSA, SEM VIDROS, PADRONIZADA. AF_07/2016</v>
      </c>
      <c r="F1032" s="645"/>
      <c r="G1032" s="645"/>
      <c r="H1032" s="645"/>
      <c r="I1032" s="645"/>
      <c r="J1032" s="646"/>
      <c r="K1032" s="401">
        <f>SUM(K1034:K1035)</f>
        <v>0</v>
      </c>
      <c r="L1032" s="91" t="s">
        <v>43</v>
      </c>
      <c r="M1032" s="170"/>
      <c r="N1032" s="171"/>
    </row>
    <row r="1033" spans="2:14">
      <c r="B1033" s="336"/>
      <c r="C1033" s="150"/>
      <c r="D1033" s="150"/>
      <c r="E1033" s="144" t="s">
        <v>157</v>
      </c>
      <c r="F1033" s="106" t="s">
        <v>239</v>
      </c>
      <c r="G1033" s="106" t="s">
        <v>225</v>
      </c>
      <c r="H1033" s="120"/>
      <c r="I1033" s="120"/>
      <c r="J1033" s="147"/>
      <c r="K1033" s="400"/>
      <c r="L1033" s="614"/>
      <c r="M1033" s="163"/>
      <c r="N1033" s="348"/>
    </row>
    <row r="1034" spans="2:14">
      <c r="B1034" s="336"/>
      <c r="C1034" s="150"/>
      <c r="D1034" s="150"/>
      <c r="E1034" s="168">
        <v>0</v>
      </c>
      <c r="F1034" s="115">
        <v>0.5</v>
      </c>
      <c r="G1034" s="119">
        <v>9</v>
      </c>
      <c r="H1034" s="602"/>
      <c r="I1034" s="82"/>
      <c r="J1034" s="194"/>
      <c r="K1034" s="400">
        <f>E1034*F1034*G1034</f>
        <v>0</v>
      </c>
      <c r="L1034" s="614"/>
      <c r="M1034" s="163">
        <f>(E1034+0.5)*G1034</f>
        <v>4.5</v>
      </c>
      <c r="N1034" s="348"/>
    </row>
    <row r="1035" spans="2:14">
      <c r="B1035" s="336"/>
      <c r="C1035" s="150"/>
      <c r="D1035" s="150"/>
      <c r="E1035" s="168"/>
      <c r="F1035" s="115"/>
      <c r="G1035" s="119"/>
      <c r="H1035" s="602"/>
      <c r="I1035" s="82"/>
      <c r="J1035" s="194"/>
      <c r="K1035" s="400">
        <f t="shared" ref="K1035" si="44">E1035*F1035*G1035</f>
        <v>0</v>
      </c>
      <c r="L1035" s="614"/>
      <c r="M1035" s="163">
        <f>(E1035+0.5)*G1035</f>
        <v>0</v>
      </c>
      <c r="N1035" s="348"/>
    </row>
    <row r="1036" spans="2:14">
      <c r="B1036" s="336"/>
      <c r="C1036" s="150"/>
      <c r="D1036" s="150"/>
      <c r="E1036" s="613"/>
      <c r="F1036" s="614"/>
      <c r="G1036" s="614"/>
      <c r="H1036" s="614"/>
      <c r="I1036" s="614"/>
      <c r="J1036" s="615"/>
      <c r="K1036" s="399"/>
      <c r="L1036" s="614"/>
      <c r="M1036" s="163"/>
      <c r="N1036" s="348"/>
    </row>
    <row r="1037" spans="2:14">
      <c r="B1037" s="336"/>
      <c r="C1037" s="150"/>
      <c r="D1037" s="150"/>
      <c r="E1037" s="613"/>
      <c r="F1037" s="614"/>
      <c r="G1037" s="614"/>
      <c r="H1037" s="614"/>
      <c r="I1037" s="614"/>
      <c r="J1037" s="615"/>
      <c r="K1037" s="399"/>
      <c r="L1037" s="614"/>
      <c r="M1037" s="163"/>
      <c r="N1037" s="348"/>
    </row>
    <row r="1038" spans="2:14" ht="47.25" customHeight="1">
      <c r="B1038" s="336"/>
      <c r="C1038" s="156">
        <v>94562</v>
      </c>
      <c r="D1038" s="53" t="s">
        <v>9</v>
      </c>
      <c r="E1038" s="644" t="str">
        <f>IFERROR(VLOOKUP($C1038,'2-SINAPI OUTUBRO 2017'!$A$1:$D$11396,2,0),IFERROR(VLOOKUP($C1038,'3-COMPO.ADM.PRF '!$B$11:$I$816,4,0),""))</f>
        <v>JANELA DE AÇO DE CORRER, 4 FOLHAS, FIXAÇÃO COM ARGAMASSA, SEM VIDROS, PADRONIZADA. AF_07/2016</v>
      </c>
      <c r="F1038" s="645"/>
      <c r="G1038" s="645"/>
      <c r="H1038" s="645"/>
      <c r="I1038" s="645"/>
      <c r="J1038" s="646"/>
      <c r="K1038" s="401">
        <f>SUM(K1040:K1040)</f>
        <v>0</v>
      </c>
      <c r="L1038" s="91" t="s">
        <v>43</v>
      </c>
      <c r="M1038" s="163"/>
      <c r="N1038" s="348"/>
    </row>
    <row r="1039" spans="2:14">
      <c r="B1039" s="336"/>
      <c r="C1039" s="150"/>
      <c r="D1039" s="150"/>
      <c r="E1039" s="144" t="s">
        <v>157</v>
      </c>
      <c r="F1039" s="106" t="s">
        <v>239</v>
      </c>
      <c r="G1039" s="106" t="s">
        <v>225</v>
      </c>
      <c r="H1039" s="120"/>
      <c r="I1039" s="120"/>
      <c r="J1039" s="147"/>
      <c r="K1039" s="400"/>
      <c r="L1039" s="614"/>
      <c r="M1039" s="163"/>
      <c r="N1039" s="348"/>
    </row>
    <row r="1040" spans="2:14">
      <c r="B1040" s="336" t="s">
        <v>531</v>
      </c>
      <c r="C1040" s="150"/>
      <c r="D1040" s="150"/>
      <c r="E1040" s="168">
        <v>0</v>
      </c>
      <c r="F1040" s="115">
        <v>1</v>
      </c>
      <c r="G1040" s="119">
        <v>2</v>
      </c>
      <c r="H1040" s="602"/>
      <c r="I1040" s="82"/>
      <c r="J1040" s="194"/>
      <c r="K1040" s="400">
        <f>E1040*F1040*G1040</f>
        <v>0</v>
      </c>
      <c r="L1040" s="614"/>
      <c r="M1040" s="163">
        <f>(E1040+0.5)*G1040</f>
        <v>1</v>
      </c>
      <c r="N1040" s="348"/>
    </row>
    <row r="1041" spans="2:14">
      <c r="B1041" s="336"/>
      <c r="C1041" s="150"/>
      <c r="D1041" s="150"/>
      <c r="E1041" s="613"/>
      <c r="F1041" s="614"/>
      <c r="G1041" s="614"/>
      <c r="H1041" s="614"/>
      <c r="I1041" s="614"/>
      <c r="J1041" s="615"/>
      <c r="K1041" s="399"/>
      <c r="L1041" s="614"/>
      <c r="M1041" s="163"/>
      <c r="N1041" s="348"/>
    </row>
    <row r="1042" spans="2:14" s="243" customFormat="1">
      <c r="B1042" s="336"/>
      <c r="C1042" s="154"/>
      <c r="D1042" s="154"/>
      <c r="E1042" s="613"/>
      <c r="F1042" s="614"/>
      <c r="G1042" s="614"/>
      <c r="H1042" s="614"/>
      <c r="I1042" s="614"/>
      <c r="J1042" s="615"/>
      <c r="K1042" s="399"/>
      <c r="L1042" s="614"/>
      <c r="M1042" s="165"/>
      <c r="N1042" s="541"/>
    </row>
    <row r="1043" spans="2:14" ht="64.5" hidden="1" customHeight="1">
      <c r="B1043" s="326"/>
      <c r="C1043" s="53"/>
      <c r="D1043" s="53"/>
      <c r="E1043" s="695" t="s">
        <v>532</v>
      </c>
      <c r="F1043" s="696"/>
      <c r="G1043" s="696"/>
      <c r="H1043" s="696"/>
      <c r="I1043" s="696"/>
      <c r="J1043" s="697"/>
      <c r="K1043" s="401">
        <f>SUM(K1045)</f>
        <v>0</v>
      </c>
      <c r="L1043" s="497" t="s">
        <v>43</v>
      </c>
      <c r="M1043" s="170"/>
      <c r="N1043" s="171"/>
    </row>
    <row r="1044" spans="2:14" ht="12.75" hidden="1" customHeight="1">
      <c r="B1044" s="336" t="s">
        <v>533</v>
      </c>
      <c r="C1044" s="53"/>
      <c r="D1044" s="53"/>
      <c r="E1044" s="144" t="s">
        <v>157</v>
      </c>
      <c r="F1044" s="106" t="s">
        <v>239</v>
      </c>
      <c r="G1044" s="106" t="s">
        <v>225</v>
      </c>
      <c r="H1044" s="120"/>
      <c r="I1044" s="120"/>
      <c r="J1044" s="147"/>
      <c r="K1044" s="400"/>
      <c r="L1044" s="497"/>
      <c r="M1044" s="170"/>
      <c r="N1044" s="171"/>
    </row>
    <row r="1045" spans="2:14" ht="12.75" hidden="1" customHeight="1">
      <c r="B1045" s="326"/>
      <c r="C1045" s="53"/>
      <c r="D1045" s="53"/>
      <c r="E1045" s="168">
        <v>0</v>
      </c>
      <c r="F1045" s="115">
        <v>2.25</v>
      </c>
      <c r="G1045" s="119">
        <v>0</v>
      </c>
      <c r="H1045" s="602"/>
      <c r="I1045" s="82"/>
      <c r="J1045" s="194"/>
      <c r="K1045" s="400">
        <f>E1045*F1045*G1045</f>
        <v>0</v>
      </c>
      <c r="L1045" s="497"/>
      <c r="M1045" s="91">
        <f>(E1045+0.5)*G1045</f>
        <v>0</v>
      </c>
      <c r="N1045" s="171">
        <f>E1045*F1045*G1045</f>
        <v>0</v>
      </c>
    </row>
    <row r="1046" spans="2:14" hidden="1">
      <c r="B1046" s="326"/>
      <c r="C1046" s="53"/>
      <c r="D1046" s="53"/>
      <c r="E1046" s="198"/>
      <c r="F1046" s="611"/>
      <c r="G1046" s="602"/>
      <c r="H1046" s="82"/>
      <c r="I1046" s="82"/>
      <c r="J1046" s="194"/>
      <c r="K1046" s="400"/>
      <c r="L1046" s="497"/>
      <c r="M1046" s="178"/>
      <c r="N1046" s="171"/>
    </row>
    <row r="1047" spans="2:14" ht="45.75" hidden="1" customHeight="1">
      <c r="B1047" s="326"/>
      <c r="C1047" s="53"/>
      <c r="D1047" s="53"/>
      <c r="E1047" s="695" t="s">
        <v>534</v>
      </c>
      <c r="F1047" s="696"/>
      <c r="G1047" s="696"/>
      <c r="H1047" s="696"/>
      <c r="I1047" s="696"/>
      <c r="J1047" s="697"/>
      <c r="K1047" s="401">
        <f>SUM(K1049)</f>
        <v>0</v>
      </c>
      <c r="L1047" s="497" t="s">
        <v>43</v>
      </c>
      <c r="M1047" s="178"/>
      <c r="N1047" s="171"/>
    </row>
    <row r="1048" spans="2:14" hidden="1">
      <c r="B1048" s="336" t="s">
        <v>533</v>
      </c>
      <c r="C1048" s="53"/>
      <c r="D1048" s="53"/>
      <c r="E1048" s="144" t="s">
        <v>157</v>
      </c>
      <c r="F1048" s="106" t="s">
        <v>239</v>
      </c>
      <c r="G1048" s="106" t="s">
        <v>225</v>
      </c>
      <c r="H1048" s="120"/>
      <c r="I1048" s="120"/>
      <c r="J1048" s="147"/>
      <c r="K1048" s="400"/>
      <c r="L1048" s="497"/>
      <c r="M1048" s="170"/>
      <c r="N1048" s="171"/>
    </row>
    <row r="1049" spans="2:14" hidden="1">
      <c r="B1049" s="326"/>
      <c r="C1049" s="53"/>
      <c r="D1049" s="53"/>
      <c r="E1049" s="168">
        <v>0</v>
      </c>
      <c r="F1049" s="115">
        <v>2.1</v>
      </c>
      <c r="G1049" s="119">
        <v>0</v>
      </c>
      <c r="H1049" s="602"/>
      <c r="I1049" s="82"/>
      <c r="J1049" s="194"/>
      <c r="K1049" s="400">
        <f>E1049*F1049*G1049</f>
        <v>0</v>
      </c>
      <c r="L1049" s="497"/>
      <c r="M1049" s="91">
        <f>(E1049+0.5)*G1049</f>
        <v>0</v>
      </c>
      <c r="N1049" s="171">
        <f>E1049*F1049*G1049</f>
        <v>0</v>
      </c>
    </row>
    <row r="1050" spans="2:14" hidden="1">
      <c r="B1050" s="326"/>
      <c r="C1050" s="53"/>
      <c r="D1050" s="53"/>
      <c r="E1050" s="198"/>
      <c r="F1050" s="611"/>
      <c r="G1050" s="602"/>
      <c r="H1050" s="82"/>
      <c r="I1050" s="82"/>
      <c r="J1050" s="194"/>
      <c r="K1050" s="114"/>
      <c r="L1050" s="497"/>
      <c r="M1050" s="178"/>
      <c r="N1050" s="171"/>
    </row>
    <row r="1051" spans="2:14" hidden="1">
      <c r="B1051" s="326"/>
      <c r="C1051" s="53"/>
      <c r="D1051" s="53"/>
      <c r="E1051" s="198"/>
      <c r="F1051" s="611"/>
      <c r="G1051" s="602"/>
      <c r="H1051" s="82"/>
      <c r="I1051" s="82"/>
      <c r="J1051" s="194"/>
      <c r="K1051" s="114"/>
      <c r="L1051" s="497"/>
      <c r="M1051" s="178"/>
      <c r="N1051" s="171"/>
    </row>
    <row r="1052" spans="2:14" ht="56.25" hidden="1" customHeight="1">
      <c r="B1052" s="326"/>
      <c r="C1052" s="53"/>
      <c r="D1052" s="53"/>
      <c r="E1052" s="647" t="s">
        <v>535</v>
      </c>
      <c r="F1052" s="648"/>
      <c r="G1052" s="648"/>
      <c r="H1052" s="648"/>
      <c r="I1052" s="648"/>
      <c r="J1052" s="649"/>
      <c r="K1052" s="401">
        <f>SUM(K1054)</f>
        <v>0</v>
      </c>
      <c r="L1052" s="497" t="s">
        <v>43</v>
      </c>
      <c r="M1052" s="178"/>
      <c r="N1052" s="171"/>
    </row>
    <row r="1053" spans="2:14" hidden="1">
      <c r="B1053" s="336" t="s">
        <v>533</v>
      </c>
      <c r="C1053" s="53"/>
      <c r="D1053" s="53"/>
      <c r="E1053" s="144" t="s">
        <v>157</v>
      </c>
      <c r="F1053" s="106" t="s">
        <v>239</v>
      </c>
      <c r="G1053" s="106" t="s">
        <v>225</v>
      </c>
      <c r="H1053" s="120"/>
      <c r="I1053" s="120"/>
      <c r="J1053" s="147"/>
      <c r="K1053" s="400"/>
      <c r="L1053" s="497"/>
      <c r="M1053" s="170"/>
      <c r="N1053" s="171"/>
    </row>
    <row r="1054" spans="2:14" hidden="1">
      <c r="B1054" s="326"/>
      <c r="C1054" s="53"/>
      <c r="D1054" s="53"/>
      <c r="E1054" s="168">
        <v>0</v>
      </c>
      <c r="F1054" s="115">
        <v>2.1</v>
      </c>
      <c r="G1054" s="119">
        <v>0</v>
      </c>
      <c r="H1054" s="602"/>
      <c r="I1054" s="82"/>
      <c r="J1054" s="194"/>
      <c r="K1054" s="400">
        <f>E1054*F1054*G1054</f>
        <v>0</v>
      </c>
      <c r="L1054" s="497"/>
      <c r="M1054" s="91">
        <f>(E1054+0.5)*G1054</f>
        <v>0</v>
      </c>
      <c r="N1054" s="171">
        <f>E1054*F1054*G1054</f>
        <v>0</v>
      </c>
    </row>
    <row r="1055" spans="2:14" hidden="1">
      <c r="B1055" s="326"/>
      <c r="C1055" s="53"/>
      <c r="D1055" s="53"/>
      <c r="E1055" s="605"/>
      <c r="F1055" s="606"/>
      <c r="G1055" s="606"/>
      <c r="H1055" s="606"/>
      <c r="I1055" s="606"/>
      <c r="J1055" s="607"/>
      <c r="K1055" s="114"/>
      <c r="L1055" s="497"/>
      <c r="M1055" s="178"/>
      <c r="N1055" s="171"/>
    </row>
    <row r="1056" spans="2:14" ht="41.25" hidden="1" customHeight="1">
      <c r="B1056" s="326"/>
      <c r="C1056" s="53"/>
      <c r="D1056" s="53"/>
      <c r="E1056" s="668" t="s">
        <v>536</v>
      </c>
      <c r="F1056" s="669"/>
      <c r="G1056" s="669"/>
      <c r="H1056" s="669"/>
      <c r="I1056" s="669"/>
      <c r="J1056" s="670"/>
      <c r="K1056" s="401">
        <f>SUM(K1058)</f>
        <v>0</v>
      </c>
      <c r="L1056" s="497" t="s">
        <v>43</v>
      </c>
      <c r="M1056" s="178"/>
      <c r="N1056" s="171"/>
    </row>
    <row r="1057" spans="2:14" hidden="1">
      <c r="B1057" s="336" t="s">
        <v>533</v>
      </c>
      <c r="C1057" s="53"/>
      <c r="D1057" s="53"/>
      <c r="E1057" s="144" t="s">
        <v>157</v>
      </c>
      <c r="F1057" s="106" t="s">
        <v>239</v>
      </c>
      <c r="G1057" s="106" t="s">
        <v>225</v>
      </c>
      <c r="H1057" s="120"/>
      <c r="I1057" s="120"/>
      <c r="J1057" s="147"/>
      <c r="K1057" s="400"/>
      <c r="L1057" s="497"/>
      <c r="M1057" s="170"/>
      <c r="N1057" s="171"/>
    </row>
    <row r="1058" spans="2:14" hidden="1">
      <c r="B1058" s="326"/>
      <c r="C1058" s="53"/>
      <c r="D1058" s="53"/>
      <c r="E1058" s="168">
        <v>0</v>
      </c>
      <c r="F1058" s="115">
        <v>2.1</v>
      </c>
      <c r="G1058" s="119">
        <v>0</v>
      </c>
      <c r="H1058" s="602"/>
      <c r="I1058" s="82"/>
      <c r="J1058" s="194"/>
      <c r="K1058" s="400">
        <f>E1058*F1058*G1058</f>
        <v>0</v>
      </c>
      <c r="L1058" s="497"/>
      <c r="M1058" s="91">
        <f>(E1058+0.5)*G1058</f>
        <v>0</v>
      </c>
      <c r="N1058" s="171">
        <f>E1058*F1058*G1058</f>
        <v>0</v>
      </c>
    </row>
    <row r="1059" spans="2:14" hidden="1">
      <c r="B1059" s="326"/>
      <c r="C1059" s="53"/>
      <c r="D1059" s="53"/>
      <c r="E1059" s="605"/>
      <c r="F1059" s="606"/>
      <c r="G1059" s="606"/>
      <c r="H1059" s="606"/>
      <c r="I1059" s="606"/>
      <c r="J1059" s="607"/>
      <c r="K1059" s="114"/>
      <c r="L1059" s="497"/>
      <c r="M1059" s="178"/>
      <c r="N1059" s="171"/>
    </row>
    <row r="1060" spans="2:14" ht="15" hidden="1">
      <c r="B1060" s="326"/>
      <c r="C1060" s="53"/>
      <c r="D1060" s="53"/>
      <c r="E1060" s="647" t="s">
        <v>537</v>
      </c>
      <c r="F1060" s="648"/>
      <c r="G1060" s="648"/>
      <c r="H1060" s="648"/>
      <c r="I1060" s="648"/>
      <c r="J1060" s="649"/>
      <c r="K1060" s="401">
        <f>SUM(K1062)</f>
        <v>0</v>
      </c>
      <c r="L1060" s="497" t="s">
        <v>43</v>
      </c>
      <c r="M1060" s="178"/>
      <c r="N1060" s="171"/>
    </row>
    <row r="1061" spans="2:14" hidden="1">
      <c r="B1061" s="336" t="s">
        <v>533</v>
      </c>
      <c r="C1061" s="53"/>
      <c r="D1061" s="53"/>
      <c r="E1061" s="144" t="s">
        <v>157</v>
      </c>
      <c r="F1061" s="106" t="s">
        <v>239</v>
      </c>
      <c r="G1061" s="106" t="s">
        <v>225</v>
      </c>
      <c r="H1061" s="120"/>
      <c r="I1061" s="120"/>
      <c r="J1061" s="147"/>
      <c r="K1061" s="400"/>
      <c r="L1061" s="497"/>
      <c r="M1061" s="170"/>
      <c r="N1061" s="171"/>
    </row>
    <row r="1062" spans="2:14" hidden="1">
      <c r="B1062" s="326"/>
      <c r="C1062" s="53"/>
      <c r="D1062" s="53"/>
      <c r="E1062" s="168">
        <v>0</v>
      </c>
      <c r="F1062" s="115">
        <v>2.1</v>
      </c>
      <c r="G1062" s="119">
        <v>0</v>
      </c>
      <c r="H1062" s="602"/>
      <c r="I1062" s="82"/>
      <c r="J1062" s="194"/>
      <c r="K1062" s="400">
        <f>E1062*F1062*G1062</f>
        <v>0</v>
      </c>
      <c r="L1062" s="497"/>
      <c r="M1062" s="91">
        <f>(E1062+0.5)*G1062</f>
        <v>0</v>
      </c>
      <c r="N1062" s="171">
        <f>E1062*F1062*G1062</f>
        <v>0</v>
      </c>
    </row>
    <row r="1063" spans="2:14" hidden="1">
      <c r="B1063" s="326"/>
      <c r="C1063" s="53"/>
      <c r="D1063" s="53"/>
      <c r="E1063" s="605"/>
      <c r="F1063" s="606"/>
      <c r="G1063" s="606"/>
      <c r="H1063" s="606"/>
      <c r="I1063" s="606"/>
      <c r="J1063" s="607"/>
      <c r="K1063" s="114"/>
      <c r="L1063" s="497"/>
      <c r="M1063" s="178"/>
      <c r="N1063" s="171"/>
    </row>
    <row r="1064" spans="2:14" ht="46.5" hidden="1" customHeight="1">
      <c r="B1064" s="326"/>
      <c r="C1064" s="53"/>
      <c r="D1064" s="53"/>
      <c r="E1064" s="647" t="s">
        <v>538</v>
      </c>
      <c r="F1064" s="648"/>
      <c r="G1064" s="648"/>
      <c r="H1064" s="648"/>
      <c r="I1064" s="648"/>
      <c r="J1064" s="649"/>
      <c r="K1064" s="401">
        <f>SUM(K1066)</f>
        <v>0</v>
      </c>
      <c r="L1064" s="497" t="s">
        <v>43</v>
      </c>
      <c r="M1064" s="178"/>
      <c r="N1064" s="171"/>
    </row>
    <row r="1065" spans="2:14" hidden="1">
      <c r="B1065" s="336" t="s">
        <v>533</v>
      </c>
      <c r="C1065" s="53"/>
      <c r="D1065" s="53"/>
      <c r="E1065" s="144" t="s">
        <v>157</v>
      </c>
      <c r="F1065" s="106" t="s">
        <v>239</v>
      </c>
      <c r="G1065" s="106" t="s">
        <v>225</v>
      </c>
      <c r="H1065" s="120"/>
      <c r="I1065" s="120"/>
      <c r="J1065" s="147"/>
      <c r="K1065" s="400"/>
      <c r="L1065" s="497"/>
      <c r="M1065" s="170"/>
      <c r="N1065" s="171"/>
    </row>
    <row r="1066" spans="2:14" hidden="1">
      <c r="B1066" s="326"/>
      <c r="C1066" s="53"/>
      <c r="D1066" s="53"/>
      <c r="E1066" s="168">
        <v>0</v>
      </c>
      <c r="F1066" s="115">
        <v>1.9</v>
      </c>
      <c r="G1066" s="119">
        <v>0</v>
      </c>
      <c r="H1066" s="602"/>
      <c r="I1066" s="82"/>
      <c r="J1066" s="194"/>
      <c r="K1066" s="400">
        <f>E1066*F1066*G1066</f>
        <v>0</v>
      </c>
      <c r="L1066" s="497"/>
      <c r="M1066" s="91">
        <f>(E1066+0.5)*G1066</f>
        <v>0</v>
      </c>
      <c r="N1066" s="171">
        <f>E1066*F1066*G1066</f>
        <v>0</v>
      </c>
    </row>
    <row r="1067" spans="2:14" hidden="1">
      <c r="B1067" s="326"/>
      <c r="C1067" s="53"/>
      <c r="D1067" s="53"/>
      <c r="E1067" s="605"/>
      <c r="F1067" s="606"/>
      <c r="G1067" s="606"/>
      <c r="H1067" s="606"/>
      <c r="I1067" s="606"/>
      <c r="J1067" s="607"/>
      <c r="K1067" s="114"/>
      <c r="L1067" s="497"/>
      <c r="M1067" s="178"/>
      <c r="N1067" s="171"/>
    </row>
    <row r="1068" spans="2:14" ht="91.5" hidden="1" customHeight="1">
      <c r="B1068" s="326"/>
      <c r="C1068" s="53"/>
      <c r="D1068" s="53"/>
      <c r="E1068" s="647" t="s">
        <v>539</v>
      </c>
      <c r="F1068" s="648"/>
      <c r="G1068" s="648"/>
      <c r="H1068" s="648"/>
      <c r="I1068" s="648"/>
      <c r="J1068" s="649"/>
      <c r="K1068" s="401">
        <f>SUM(K1070)</f>
        <v>0</v>
      </c>
      <c r="L1068" s="497" t="s">
        <v>43</v>
      </c>
      <c r="M1068" s="178"/>
      <c r="N1068" s="171"/>
    </row>
    <row r="1069" spans="2:14" hidden="1">
      <c r="B1069" s="336" t="s">
        <v>533</v>
      </c>
      <c r="C1069" s="53"/>
      <c r="D1069" s="53"/>
      <c r="E1069" s="144" t="s">
        <v>157</v>
      </c>
      <c r="F1069" s="106" t="s">
        <v>239</v>
      </c>
      <c r="G1069" s="106" t="s">
        <v>225</v>
      </c>
      <c r="H1069" s="120"/>
      <c r="I1069" s="120"/>
      <c r="J1069" s="147"/>
      <c r="K1069" s="400"/>
      <c r="L1069" s="497"/>
      <c r="M1069" s="170"/>
      <c r="N1069" s="171"/>
    </row>
    <row r="1070" spans="2:14" hidden="1">
      <c r="B1070" s="326"/>
      <c r="C1070" s="53"/>
      <c r="D1070" s="53"/>
      <c r="E1070" s="168">
        <v>0</v>
      </c>
      <c r="F1070" s="115">
        <v>0.75</v>
      </c>
      <c r="G1070" s="119">
        <f>H291</f>
        <v>0</v>
      </c>
      <c r="H1070" s="602"/>
      <c r="I1070" s="82"/>
      <c r="J1070" s="194"/>
      <c r="K1070" s="400">
        <f>E1070*F1070*G1070</f>
        <v>0</v>
      </c>
      <c r="L1070" s="497"/>
      <c r="M1070" s="91">
        <f>(E1070+0.5)*G1070</f>
        <v>0</v>
      </c>
      <c r="N1070" s="171">
        <f>E1070*F1070*G1070</f>
        <v>0</v>
      </c>
    </row>
    <row r="1071" spans="2:14" hidden="1">
      <c r="B1071" s="326"/>
      <c r="C1071" s="53"/>
      <c r="D1071" s="53"/>
      <c r="E1071" s="605"/>
      <c r="F1071" s="606"/>
      <c r="G1071" s="606"/>
      <c r="H1071" s="606"/>
      <c r="I1071" s="606"/>
      <c r="J1071" s="607"/>
      <c r="K1071" s="114"/>
      <c r="L1071" s="497"/>
      <c r="M1071" s="178"/>
      <c r="N1071" s="171"/>
    </row>
    <row r="1072" spans="2:14" ht="73.5" hidden="1" customHeight="1">
      <c r="B1072" s="326"/>
      <c r="C1072" s="53"/>
      <c r="D1072" s="53"/>
      <c r="E1072" s="647" t="s">
        <v>540</v>
      </c>
      <c r="F1072" s="648"/>
      <c r="G1072" s="648"/>
      <c r="H1072" s="648"/>
      <c r="I1072" s="648"/>
      <c r="J1072" s="649"/>
      <c r="K1072" s="401">
        <f>SUM(K1074)</f>
        <v>0</v>
      </c>
      <c r="L1072" s="497" t="s">
        <v>43</v>
      </c>
      <c r="M1072" s="178"/>
      <c r="N1072" s="171"/>
    </row>
    <row r="1073" spans="2:14" hidden="1">
      <c r="B1073" s="336" t="s">
        <v>533</v>
      </c>
      <c r="C1073" s="53"/>
      <c r="D1073" s="53"/>
      <c r="E1073" s="144" t="s">
        <v>157</v>
      </c>
      <c r="F1073" s="106" t="s">
        <v>239</v>
      </c>
      <c r="G1073" s="106" t="s">
        <v>225</v>
      </c>
      <c r="H1073" s="120"/>
      <c r="I1073" s="120"/>
      <c r="J1073" s="147"/>
      <c r="K1073" s="400"/>
      <c r="L1073" s="497"/>
      <c r="M1073" s="170"/>
      <c r="N1073" s="171"/>
    </row>
    <row r="1074" spans="2:14" hidden="1">
      <c r="B1074" s="326"/>
      <c r="C1074" s="53"/>
      <c r="D1074" s="53"/>
      <c r="E1074" s="168">
        <v>0</v>
      </c>
      <c r="F1074" s="115">
        <v>1.85</v>
      </c>
      <c r="G1074" s="119">
        <v>0</v>
      </c>
      <c r="H1074" s="602"/>
      <c r="I1074" s="82"/>
      <c r="J1074" s="194"/>
      <c r="K1074" s="400">
        <f>E1074*F1074*G1074</f>
        <v>0</v>
      </c>
      <c r="L1074" s="497"/>
      <c r="M1074" s="91">
        <f>E1074*G1074</f>
        <v>0</v>
      </c>
      <c r="N1074" s="171">
        <f>E1074*F1074*G1074</f>
        <v>0</v>
      </c>
    </row>
    <row r="1075" spans="2:14" hidden="1">
      <c r="B1075" s="326"/>
      <c r="C1075" s="53"/>
      <c r="D1075" s="53"/>
      <c r="E1075" s="605"/>
      <c r="F1075" s="606"/>
      <c r="G1075" s="606"/>
      <c r="H1075" s="606"/>
      <c r="I1075" s="606"/>
      <c r="J1075" s="607"/>
      <c r="K1075" s="114"/>
      <c r="L1075" s="497"/>
      <c r="M1075" s="178"/>
      <c r="N1075" s="171"/>
    </row>
    <row r="1076" spans="2:14" ht="55.5" hidden="1" customHeight="1">
      <c r="B1076" s="326"/>
      <c r="C1076" s="53"/>
      <c r="D1076" s="53"/>
      <c r="E1076" s="647" t="s">
        <v>541</v>
      </c>
      <c r="F1076" s="648"/>
      <c r="G1076" s="648"/>
      <c r="H1076" s="648"/>
      <c r="I1076" s="648"/>
      <c r="J1076" s="649"/>
      <c r="K1076" s="401">
        <f>SUM(K1078)</f>
        <v>0</v>
      </c>
      <c r="L1076" s="497" t="s">
        <v>43</v>
      </c>
      <c r="M1076" s="178"/>
      <c r="N1076" s="171"/>
    </row>
    <row r="1077" spans="2:14" ht="17.25" hidden="1" customHeight="1">
      <c r="B1077" s="336" t="s">
        <v>533</v>
      </c>
      <c r="C1077" s="53"/>
      <c r="D1077" s="53"/>
      <c r="E1077" s="144" t="s">
        <v>157</v>
      </c>
      <c r="F1077" s="106" t="s">
        <v>239</v>
      </c>
      <c r="G1077" s="106" t="s">
        <v>225</v>
      </c>
      <c r="H1077" s="120"/>
      <c r="I1077" s="120"/>
      <c r="J1077" s="147"/>
      <c r="K1077" s="400"/>
      <c r="L1077" s="497"/>
      <c r="M1077" s="170"/>
      <c r="N1077" s="171"/>
    </row>
    <row r="1078" spans="2:14" ht="17.25" hidden="1" customHeight="1">
      <c r="B1078" s="326"/>
      <c r="C1078" s="53"/>
      <c r="D1078" s="53"/>
      <c r="E1078" s="168">
        <v>0</v>
      </c>
      <c r="F1078" s="115">
        <v>0.85</v>
      </c>
      <c r="G1078" s="119">
        <v>0</v>
      </c>
      <c r="H1078" s="602"/>
      <c r="I1078" s="82"/>
      <c r="J1078" s="194"/>
      <c r="K1078" s="400">
        <f>E1078*F1078*G1078</f>
        <v>0</v>
      </c>
      <c r="L1078" s="497"/>
      <c r="M1078" s="91">
        <f>(E1078+0.5)*G1078</f>
        <v>0</v>
      </c>
      <c r="N1078" s="171">
        <f>E1078*F1078*G1078</f>
        <v>0</v>
      </c>
    </row>
    <row r="1079" spans="2:14" hidden="1">
      <c r="B1079" s="326"/>
      <c r="C1079" s="53"/>
      <c r="D1079" s="53"/>
      <c r="E1079" s="198"/>
      <c r="F1079" s="602"/>
      <c r="G1079" s="601"/>
      <c r="H1079" s="602"/>
      <c r="I1079" s="82"/>
      <c r="J1079" s="194"/>
      <c r="K1079" s="400"/>
      <c r="L1079" s="497"/>
      <c r="M1079" s="91"/>
      <c r="N1079" s="171"/>
    </row>
    <row r="1080" spans="2:14" ht="15" hidden="1">
      <c r="B1080" s="326"/>
      <c r="C1080" s="53"/>
      <c r="D1080" s="53"/>
      <c r="E1080" s="647" t="s">
        <v>542</v>
      </c>
      <c r="F1080" s="648"/>
      <c r="G1080" s="648"/>
      <c r="H1080" s="648"/>
      <c r="I1080" s="648"/>
      <c r="J1080" s="649"/>
      <c r="K1080" s="401">
        <f>SUM(K1082)</f>
        <v>0</v>
      </c>
      <c r="L1080" s="497" t="s">
        <v>43</v>
      </c>
      <c r="M1080" s="178"/>
      <c r="N1080" s="171"/>
    </row>
    <row r="1081" spans="2:14" hidden="1">
      <c r="B1081" s="336" t="s">
        <v>533</v>
      </c>
      <c r="C1081" s="53"/>
      <c r="D1081" s="53"/>
      <c r="E1081" s="144" t="s">
        <v>157</v>
      </c>
      <c r="F1081" s="106" t="s">
        <v>239</v>
      </c>
      <c r="G1081" s="106" t="s">
        <v>225</v>
      </c>
      <c r="H1081" s="120"/>
      <c r="I1081" s="120"/>
      <c r="J1081" s="147"/>
      <c r="K1081" s="400"/>
      <c r="L1081" s="497"/>
      <c r="M1081" s="170"/>
      <c r="N1081" s="171"/>
    </row>
    <row r="1082" spans="2:14" hidden="1">
      <c r="B1082" s="326"/>
      <c r="C1082" s="53"/>
      <c r="D1082" s="53"/>
      <c r="E1082" s="168">
        <v>0</v>
      </c>
      <c r="F1082" s="115">
        <v>1.85</v>
      </c>
      <c r="G1082" s="119">
        <v>0</v>
      </c>
      <c r="H1082" s="602"/>
      <c r="I1082" s="82"/>
      <c r="J1082" s="194"/>
      <c r="K1082" s="400">
        <f>E1082*F1082*G1082</f>
        <v>0</v>
      </c>
      <c r="L1082" s="497"/>
      <c r="M1082" s="91">
        <f>(E1082+0.5)*G1082</f>
        <v>0</v>
      </c>
      <c r="N1082" s="171">
        <f>E1082*F1082*G1082</f>
        <v>0</v>
      </c>
    </row>
    <row r="1083" spans="2:14" hidden="1">
      <c r="B1083" s="326"/>
      <c r="C1083" s="53"/>
      <c r="D1083" s="53"/>
      <c r="E1083" s="198"/>
      <c r="F1083" s="602"/>
      <c r="G1083" s="601"/>
      <c r="H1083" s="602"/>
      <c r="I1083" s="82"/>
      <c r="J1083" s="194"/>
      <c r="K1083" s="400"/>
      <c r="L1083" s="497"/>
      <c r="M1083" s="91"/>
      <c r="N1083" s="171"/>
    </row>
    <row r="1084" spans="2:14" ht="15" hidden="1">
      <c r="B1084" s="326"/>
      <c r="C1084" s="53"/>
      <c r="D1084" s="53"/>
      <c r="E1084" s="647" t="s">
        <v>543</v>
      </c>
      <c r="F1084" s="648"/>
      <c r="G1084" s="648"/>
      <c r="H1084" s="648"/>
      <c r="I1084" s="648"/>
      <c r="J1084" s="649"/>
      <c r="K1084" s="401">
        <f>SUM(K1086)</f>
        <v>0</v>
      </c>
      <c r="L1084" s="497" t="s">
        <v>43</v>
      </c>
      <c r="M1084" s="178"/>
      <c r="N1084" s="171"/>
    </row>
    <row r="1085" spans="2:14" hidden="1">
      <c r="B1085" s="336" t="s">
        <v>533</v>
      </c>
      <c r="C1085" s="53"/>
      <c r="D1085" s="53"/>
      <c r="E1085" s="144" t="s">
        <v>157</v>
      </c>
      <c r="F1085" s="106" t="s">
        <v>239</v>
      </c>
      <c r="G1085" s="106" t="s">
        <v>225</v>
      </c>
      <c r="H1085" s="120"/>
      <c r="I1085" s="120"/>
      <c r="J1085" s="147"/>
      <c r="K1085" s="400"/>
      <c r="L1085" s="497"/>
      <c r="M1085" s="170"/>
      <c r="N1085" s="171"/>
    </row>
    <row r="1086" spans="2:14" hidden="1">
      <c r="B1086" s="326"/>
      <c r="C1086" s="53"/>
      <c r="D1086" s="53"/>
      <c r="E1086" s="168">
        <v>0</v>
      </c>
      <c r="F1086" s="115">
        <v>1.85</v>
      </c>
      <c r="G1086" s="119">
        <v>0</v>
      </c>
      <c r="H1086" s="602"/>
      <c r="I1086" s="82"/>
      <c r="J1086" s="194"/>
      <c r="K1086" s="400">
        <f>E1086*F1086*G1086</f>
        <v>0</v>
      </c>
      <c r="L1086" s="497"/>
      <c r="M1086" s="91">
        <f>(E1086+0.5)*G1086</f>
        <v>0</v>
      </c>
      <c r="N1086" s="171">
        <f>E1086*F1086*G1086</f>
        <v>0</v>
      </c>
    </row>
    <row r="1087" spans="2:14" hidden="1">
      <c r="B1087" s="326"/>
      <c r="C1087" s="53"/>
      <c r="D1087" s="53"/>
      <c r="E1087" s="198"/>
      <c r="F1087" s="602"/>
      <c r="G1087" s="601"/>
      <c r="H1087" s="602"/>
      <c r="I1087" s="82"/>
      <c r="J1087" s="194"/>
      <c r="K1087" s="400"/>
      <c r="L1087" s="497"/>
      <c r="M1087" s="91"/>
      <c r="N1087" s="171"/>
    </row>
    <row r="1088" spans="2:14" ht="15" hidden="1">
      <c r="B1088" s="326"/>
      <c r="C1088" s="53"/>
      <c r="D1088" s="53"/>
      <c r="E1088" s="647" t="s">
        <v>544</v>
      </c>
      <c r="F1088" s="648"/>
      <c r="G1088" s="648"/>
      <c r="H1088" s="648"/>
      <c r="I1088" s="648"/>
      <c r="J1088" s="649"/>
      <c r="K1088" s="401">
        <f>SUM(K1090)</f>
        <v>0</v>
      </c>
      <c r="L1088" s="497" t="s">
        <v>43</v>
      </c>
      <c r="M1088" s="178"/>
      <c r="N1088" s="171"/>
    </row>
    <row r="1089" spans="2:14" hidden="1">
      <c r="B1089" s="336" t="s">
        <v>533</v>
      </c>
      <c r="C1089" s="53"/>
      <c r="D1089" s="53"/>
      <c r="E1089" s="144" t="s">
        <v>157</v>
      </c>
      <c r="F1089" s="106" t="s">
        <v>239</v>
      </c>
      <c r="G1089" s="106" t="s">
        <v>225</v>
      </c>
      <c r="H1089" s="120"/>
      <c r="I1089" s="120"/>
      <c r="J1089" s="147"/>
      <c r="K1089" s="400"/>
      <c r="L1089" s="497"/>
      <c r="M1089" s="170"/>
      <c r="N1089" s="171"/>
    </row>
    <row r="1090" spans="2:14" hidden="1">
      <c r="B1090" s="326"/>
      <c r="C1090" s="53"/>
      <c r="D1090" s="53"/>
      <c r="E1090" s="168">
        <v>0</v>
      </c>
      <c r="F1090" s="115">
        <v>0.75</v>
      </c>
      <c r="G1090" s="119">
        <v>0</v>
      </c>
      <c r="H1090" s="602"/>
      <c r="I1090" s="82"/>
      <c r="J1090" s="194"/>
      <c r="K1090" s="400">
        <f>E1090*F1090*G1090</f>
        <v>0</v>
      </c>
      <c r="L1090" s="497"/>
      <c r="M1090" s="91">
        <f>(E1090+0.5)*G1090</f>
        <v>0</v>
      </c>
      <c r="N1090" s="171">
        <f>E1090*F1090*G1090</f>
        <v>0</v>
      </c>
    </row>
    <row r="1091" spans="2:14" hidden="1">
      <c r="B1091" s="326"/>
      <c r="C1091" s="53"/>
      <c r="D1091" s="53"/>
      <c r="E1091" s="198"/>
      <c r="F1091" s="602"/>
      <c r="G1091" s="601"/>
      <c r="H1091" s="602"/>
      <c r="I1091" s="82"/>
      <c r="J1091" s="194"/>
      <c r="K1091" s="400"/>
      <c r="L1091" s="497"/>
      <c r="M1091" s="91"/>
      <c r="N1091" s="171"/>
    </row>
    <row r="1092" spans="2:14" ht="15" hidden="1">
      <c r="B1092" s="326"/>
      <c r="C1092" s="53"/>
      <c r="D1092" s="53"/>
      <c r="E1092" s="647" t="s">
        <v>545</v>
      </c>
      <c r="F1092" s="648"/>
      <c r="G1092" s="648"/>
      <c r="H1092" s="648"/>
      <c r="I1092" s="648"/>
      <c r="J1092" s="649"/>
      <c r="K1092" s="401">
        <f>SUM(K1094)</f>
        <v>0</v>
      </c>
      <c r="L1092" s="497" t="s">
        <v>43</v>
      </c>
      <c r="M1092" s="178"/>
      <c r="N1092" s="171"/>
    </row>
    <row r="1093" spans="2:14" hidden="1">
      <c r="B1093" s="336" t="s">
        <v>533</v>
      </c>
      <c r="C1093" s="53"/>
      <c r="D1093" s="53"/>
      <c r="E1093" s="144" t="s">
        <v>157</v>
      </c>
      <c r="F1093" s="106" t="s">
        <v>239</v>
      </c>
      <c r="G1093" s="106" t="s">
        <v>225</v>
      </c>
      <c r="H1093" s="120"/>
      <c r="I1093" s="120"/>
      <c r="J1093" s="147"/>
      <c r="K1093" s="400"/>
      <c r="L1093" s="497"/>
      <c r="M1093" s="170"/>
      <c r="N1093" s="171"/>
    </row>
    <row r="1094" spans="2:14" hidden="1">
      <c r="B1094" s="326"/>
      <c r="C1094" s="53"/>
      <c r="D1094" s="53"/>
      <c r="E1094" s="168">
        <v>0</v>
      </c>
      <c r="F1094" s="115">
        <v>0.75</v>
      </c>
      <c r="G1094" s="119">
        <v>0</v>
      </c>
      <c r="H1094" s="602"/>
      <c r="I1094" s="82"/>
      <c r="J1094" s="194"/>
      <c r="K1094" s="400">
        <f>E1094*F1094*G1094</f>
        <v>0</v>
      </c>
      <c r="L1094" s="497"/>
      <c r="M1094" s="91">
        <f>(E1094+0.5)*G1094</f>
        <v>0</v>
      </c>
      <c r="N1094" s="171">
        <f>E1094*F1094*G1094</f>
        <v>0</v>
      </c>
    </row>
    <row r="1095" spans="2:14" hidden="1">
      <c r="B1095" s="326"/>
      <c r="C1095" s="53"/>
      <c r="D1095" s="53"/>
      <c r="E1095" s="198"/>
      <c r="F1095" s="602"/>
      <c r="G1095" s="601"/>
      <c r="H1095" s="602"/>
      <c r="I1095" s="82"/>
      <c r="J1095" s="194"/>
      <c r="K1095" s="400"/>
      <c r="L1095" s="497"/>
      <c r="M1095" s="91"/>
      <c r="N1095" s="171"/>
    </row>
    <row r="1096" spans="2:14" ht="15" hidden="1">
      <c r="B1096" s="326"/>
      <c r="C1096" s="53"/>
      <c r="D1096" s="53"/>
      <c r="E1096" s="647" t="s">
        <v>546</v>
      </c>
      <c r="F1096" s="648"/>
      <c r="G1096" s="648"/>
      <c r="H1096" s="648"/>
      <c r="I1096" s="648"/>
      <c r="J1096" s="649"/>
      <c r="K1096" s="401">
        <f>SUM(K1098)</f>
        <v>0</v>
      </c>
      <c r="L1096" s="497" t="s">
        <v>43</v>
      </c>
      <c r="M1096" s="178"/>
      <c r="N1096" s="171"/>
    </row>
    <row r="1097" spans="2:14" hidden="1">
      <c r="B1097" s="336" t="s">
        <v>533</v>
      </c>
      <c r="C1097" s="53"/>
      <c r="D1097" s="53"/>
      <c r="E1097" s="144" t="s">
        <v>157</v>
      </c>
      <c r="F1097" s="106" t="s">
        <v>239</v>
      </c>
      <c r="G1097" s="106" t="s">
        <v>225</v>
      </c>
      <c r="H1097" s="120"/>
      <c r="I1097" s="120"/>
      <c r="J1097" s="147"/>
      <c r="K1097" s="400"/>
      <c r="L1097" s="497"/>
      <c r="M1097" s="170"/>
      <c r="N1097" s="171"/>
    </row>
    <row r="1098" spans="2:14" hidden="1">
      <c r="B1098" s="326"/>
      <c r="C1098" s="53"/>
      <c r="D1098" s="53"/>
      <c r="E1098" s="168">
        <v>0</v>
      </c>
      <c r="F1098" s="115">
        <v>1.85</v>
      </c>
      <c r="G1098" s="119">
        <v>0</v>
      </c>
      <c r="H1098" s="602"/>
      <c r="I1098" s="82"/>
      <c r="J1098" s="194"/>
      <c r="K1098" s="400">
        <f>E1098*F1098*G1098</f>
        <v>0</v>
      </c>
      <c r="L1098" s="497"/>
      <c r="M1098" s="91">
        <f>(E1098+0.5)*G1098</f>
        <v>0</v>
      </c>
      <c r="N1098" s="171">
        <f>E1098*F1098*G1098</f>
        <v>0</v>
      </c>
    </row>
    <row r="1099" spans="2:14" hidden="1">
      <c r="B1099" s="326"/>
      <c r="C1099" s="53"/>
      <c r="D1099" s="53"/>
      <c r="E1099" s="198"/>
      <c r="F1099" s="602"/>
      <c r="G1099" s="601"/>
      <c r="H1099" s="602"/>
      <c r="I1099" s="82"/>
      <c r="J1099" s="194"/>
      <c r="K1099" s="400"/>
      <c r="L1099" s="497"/>
      <c r="M1099" s="91"/>
      <c r="N1099" s="171"/>
    </row>
    <row r="1100" spans="2:14" ht="15" hidden="1">
      <c r="B1100" s="326"/>
      <c r="C1100" s="53"/>
      <c r="D1100" s="53"/>
      <c r="E1100" s="647" t="s">
        <v>547</v>
      </c>
      <c r="F1100" s="648"/>
      <c r="G1100" s="648"/>
      <c r="H1100" s="648"/>
      <c r="I1100" s="648"/>
      <c r="J1100" s="649"/>
      <c r="K1100" s="401">
        <f>SUM(K1102)</f>
        <v>0</v>
      </c>
      <c r="L1100" s="497" t="s">
        <v>43</v>
      </c>
      <c r="M1100" s="178"/>
      <c r="N1100" s="171"/>
    </row>
    <row r="1101" spans="2:14" hidden="1">
      <c r="B1101" s="336" t="s">
        <v>533</v>
      </c>
      <c r="C1101" s="53"/>
      <c r="D1101" s="53"/>
      <c r="E1101" s="144" t="s">
        <v>157</v>
      </c>
      <c r="F1101" s="106" t="s">
        <v>239</v>
      </c>
      <c r="G1101" s="106" t="s">
        <v>225</v>
      </c>
      <c r="H1101" s="120"/>
      <c r="I1101" s="120"/>
      <c r="J1101" s="147"/>
      <c r="K1101" s="400"/>
      <c r="L1101" s="497"/>
      <c r="M1101" s="170"/>
      <c r="N1101" s="171"/>
    </row>
    <row r="1102" spans="2:14" hidden="1">
      <c r="B1102" s="326"/>
      <c r="C1102" s="53"/>
      <c r="D1102" s="53"/>
      <c r="E1102" s="168">
        <v>0</v>
      </c>
      <c r="F1102" s="115">
        <v>1</v>
      </c>
      <c r="G1102" s="119">
        <v>0</v>
      </c>
      <c r="H1102" s="602"/>
      <c r="I1102" s="82"/>
      <c r="J1102" s="194"/>
      <c r="K1102" s="400">
        <f>E1102*F1102*G1102</f>
        <v>0</v>
      </c>
      <c r="L1102" s="497"/>
      <c r="M1102" s="91">
        <f>(E1102+0.5)*G1102</f>
        <v>0</v>
      </c>
      <c r="N1102" s="171">
        <f>E1102*F1102*G1102</f>
        <v>0</v>
      </c>
    </row>
    <row r="1103" spans="2:14" hidden="1">
      <c r="B1103" s="326"/>
      <c r="C1103" s="53"/>
      <c r="D1103" s="53"/>
      <c r="E1103" s="605"/>
      <c r="F1103" s="606"/>
      <c r="G1103" s="606"/>
      <c r="H1103" s="606"/>
      <c r="I1103" s="606"/>
      <c r="J1103" s="607"/>
      <c r="K1103" s="114"/>
      <c r="L1103" s="497"/>
      <c r="M1103" s="178"/>
      <c r="N1103" s="171"/>
    </row>
    <row r="1104" spans="2:14" ht="15" hidden="1">
      <c r="B1104" s="326"/>
      <c r="C1104" s="53"/>
      <c r="D1104" s="53"/>
      <c r="E1104" s="647" t="s">
        <v>548</v>
      </c>
      <c r="F1104" s="648"/>
      <c r="G1104" s="648"/>
      <c r="H1104" s="648"/>
      <c r="I1104" s="648"/>
      <c r="J1104" s="649"/>
      <c r="K1104" s="401">
        <f>SUM(K1106)</f>
        <v>0</v>
      </c>
      <c r="L1104" s="497" t="s">
        <v>43</v>
      </c>
      <c r="M1104" s="178"/>
      <c r="N1104" s="171"/>
    </row>
    <row r="1105" spans="2:14" hidden="1">
      <c r="B1105" s="336" t="s">
        <v>533</v>
      </c>
      <c r="C1105" s="53"/>
      <c r="D1105" s="53"/>
      <c r="E1105" s="144" t="s">
        <v>157</v>
      </c>
      <c r="F1105" s="106" t="s">
        <v>239</v>
      </c>
      <c r="G1105" s="106" t="s">
        <v>225</v>
      </c>
      <c r="H1105" s="120"/>
      <c r="I1105" s="120"/>
      <c r="J1105" s="147"/>
      <c r="K1105" s="400"/>
      <c r="L1105" s="497"/>
      <c r="M1105" s="170"/>
      <c r="N1105" s="171"/>
    </row>
    <row r="1106" spans="2:14" hidden="1">
      <c r="B1106" s="326"/>
      <c r="C1106" s="53"/>
      <c r="D1106" s="53"/>
      <c r="E1106" s="168">
        <v>0</v>
      </c>
      <c r="F1106" s="115">
        <v>1</v>
      </c>
      <c r="G1106" s="119">
        <v>0</v>
      </c>
      <c r="H1106" s="602"/>
      <c r="I1106" s="82"/>
      <c r="J1106" s="194"/>
      <c r="K1106" s="400">
        <f>E1106*F1106*G1106</f>
        <v>0</v>
      </c>
      <c r="L1106" s="497"/>
      <c r="M1106" s="91">
        <f>(E1106+0.5)*G1106</f>
        <v>0</v>
      </c>
      <c r="N1106" s="171">
        <f>E1106*F1106*G1106</f>
        <v>0</v>
      </c>
    </row>
    <row r="1107" spans="2:14" ht="24.75" customHeight="1">
      <c r="B1107" s="326"/>
      <c r="C1107" s="53">
        <v>72117</v>
      </c>
      <c r="D1107" s="53" t="s">
        <v>9</v>
      </c>
      <c r="E1107" s="644" t="str">
        <f>IFERROR(VLOOKUP($C1107,'2-SINAPI OUTUBRO 2017'!$A$1:$D$11396,2,0),IFERROR(VLOOKUP($C1107,'3-COMPO.ADM.PRF '!$B$11:$I$816,4,0),""))</f>
        <v>VIDRO LISO COMUM TRANSPARENTE, ESPESSURA 4MM</v>
      </c>
      <c r="F1107" s="645"/>
      <c r="G1107" s="645"/>
      <c r="H1107" s="645"/>
      <c r="I1107" s="645"/>
      <c r="J1107" s="646"/>
      <c r="K1107" s="401">
        <v>10</v>
      </c>
      <c r="L1107" s="497" t="s">
        <v>43</v>
      </c>
      <c r="M1107" s="178"/>
      <c r="N1107" s="171"/>
    </row>
    <row r="1108" spans="2:14" hidden="1">
      <c r="B1108" s="326"/>
      <c r="C1108" s="53"/>
      <c r="D1108" s="53"/>
      <c r="E1108" s="198"/>
      <c r="F1108" s="611"/>
      <c r="G1108" s="602"/>
      <c r="H1108" s="82"/>
      <c r="I1108" s="82"/>
      <c r="J1108" s="194"/>
      <c r="K1108" s="114"/>
      <c r="L1108" s="497"/>
      <c r="M1108" s="178"/>
      <c r="N1108" s="171"/>
    </row>
    <row r="1109" spans="2:14" ht="15" hidden="1">
      <c r="B1109" s="326"/>
      <c r="C1109" s="53"/>
      <c r="D1109" s="53"/>
      <c r="E1109" s="184" t="s">
        <v>549</v>
      </c>
      <c r="F1109" s="602"/>
      <c r="G1109" s="602"/>
      <c r="H1109" s="602"/>
      <c r="I1109" s="602"/>
      <c r="J1109" s="169"/>
      <c r="K1109" s="401">
        <f>SUM(K1111:K1112)</f>
        <v>0</v>
      </c>
      <c r="L1109" s="497" t="s">
        <v>43</v>
      </c>
      <c r="M1109" s="170"/>
      <c r="N1109" s="171"/>
    </row>
    <row r="1110" spans="2:14" hidden="1">
      <c r="B1110" s="336"/>
      <c r="C1110" s="53"/>
      <c r="D1110" s="53"/>
      <c r="E1110" s="144" t="s">
        <v>157</v>
      </c>
      <c r="F1110" s="106" t="s">
        <v>239</v>
      </c>
      <c r="G1110" s="106" t="s">
        <v>225</v>
      </c>
      <c r="H1110" s="120"/>
      <c r="I1110" s="120"/>
      <c r="J1110" s="147"/>
      <c r="K1110" s="400"/>
      <c r="L1110" s="497"/>
      <c r="M1110" s="170"/>
      <c r="N1110" s="171"/>
    </row>
    <row r="1111" spans="2:14" hidden="1">
      <c r="B1111" s="326"/>
      <c r="C1111" s="53"/>
      <c r="D1111" s="53"/>
      <c r="E1111" s="168">
        <v>0</v>
      </c>
      <c r="F1111" s="115">
        <v>0</v>
      </c>
      <c r="G1111" s="119">
        <v>0</v>
      </c>
      <c r="H1111" s="602"/>
      <c r="I1111" s="82"/>
      <c r="J1111" s="194"/>
      <c r="K1111" s="114">
        <f>E1111*F1111*G1111</f>
        <v>0</v>
      </c>
      <c r="L1111" s="497"/>
      <c r="M1111" s="170"/>
      <c r="N1111" s="171"/>
    </row>
    <row r="1112" spans="2:14" hidden="1">
      <c r="B1112" s="326"/>
      <c r="C1112" s="53"/>
      <c r="D1112" s="53"/>
      <c r="E1112" s="168">
        <v>0</v>
      </c>
      <c r="F1112" s="115">
        <v>0</v>
      </c>
      <c r="G1112" s="119">
        <v>0</v>
      </c>
      <c r="H1112" s="602"/>
      <c r="I1112" s="82"/>
      <c r="J1112" s="194"/>
      <c r="K1112" s="114">
        <f>E1112*F1112*G1112</f>
        <v>0</v>
      </c>
      <c r="L1112" s="497"/>
      <c r="M1112" s="170"/>
      <c r="N1112" s="171"/>
    </row>
    <row r="1113" spans="2:14" hidden="1">
      <c r="B1113" s="326"/>
      <c r="C1113" s="53"/>
      <c r="D1113" s="53"/>
      <c r="E1113" s="496"/>
      <c r="F1113" s="602"/>
      <c r="G1113" s="602"/>
      <c r="H1113" s="602"/>
      <c r="I1113" s="602"/>
      <c r="J1113" s="169"/>
      <c r="K1113" s="400"/>
      <c r="L1113" s="497"/>
      <c r="M1113" s="170"/>
      <c r="N1113" s="171"/>
    </row>
    <row r="1114" spans="2:14" ht="15" hidden="1">
      <c r="B1114" s="327"/>
      <c r="C1114" s="150"/>
      <c r="D1114" s="150"/>
      <c r="E1114" s="184" t="s">
        <v>550</v>
      </c>
      <c r="F1114" s="601"/>
      <c r="G1114" s="601"/>
      <c r="H1114" s="601"/>
      <c r="I1114" s="601"/>
      <c r="J1114" s="140"/>
      <c r="K1114" s="401">
        <f>SUM(K1116:K1117)</f>
        <v>0</v>
      </c>
      <c r="L1114" s="497" t="s">
        <v>43</v>
      </c>
      <c r="M1114" s="170"/>
      <c r="N1114" s="171"/>
    </row>
    <row r="1115" spans="2:14" hidden="1">
      <c r="B1115" s="336"/>
      <c r="C1115" s="150"/>
      <c r="D1115" s="150"/>
      <c r="E1115" s="144" t="s">
        <v>157</v>
      </c>
      <c r="F1115" s="106" t="s">
        <v>239</v>
      </c>
      <c r="G1115" s="106" t="s">
        <v>225</v>
      </c>
      <c r="H1115" s="602"/>
      <c r="I1115" s="82"/>
      <c r="J1115" s="194"/>
      <c r="K1115" s="400"/>
      <c r="L1115" s="497"/>
      <c r="M1115" s="170"/>
      <c r="N1115" s="171"/>
    </row>
    <row r="1116" spans="2:14" hidden="1">
      <c r="B1116" s="327"/>
      <c r="C1116" s="150"/>
      <c r="D1116" s="150"/>
      <c r="E1116" s="168">
        <v>0</v>
      </c>
      <c r="F1116" s="115">
        <v>0</v>
      </c>
      <c r="G1116" s="119">
        <v>0</v>
      </c>
      <c r="H1116" s="602"/>
      <c r="I1116" s="82"/>
      <c r="J1116" s="194"/>
      <c r="K1116" s="114">
        <f>E1116*F1116*G1116</f>
        <v>0</v>
      </c>
      <c r="L1116" s="91"/>
      <c r="M1116" s="170"/>
      <c r="N1116" s="171"/>
    </row>
    <row r="1117" spans="2:14" hidden="1">
      <c r="B1117" s="327"/>
      <c r="C1117" s="150"/>
      <c r="D1117" s="150"/>
      <c r="E1117" s="168">
        <v>0</v>
      </c>
      <c r="F1117" s="115">
        <v>0</v>
      </c>
      <c r="G1117" s="119">
        <v>0</v>
      </c>
      <c r="H1117" s="602"/>
      <c r="I1117" s="82"/>
      <c r="J1117" s="194"/>
      <c r="K1117" s="114">
        <f>E1117*F1117*G1117</f>
        <v>0</v>
      </c>
      <c r="L1117" s="91"/>
      <c r="M1117" s="170"/>
      <c r="N1117" s="171"/>
    </row>
    <row r="1118" spans="2:14" hidden="1">
      <c r="B1118" s="326"/>
      <c r="C1118" s="53"/>
      <c r="D1118" s="53"/>
      <c r="E1118" s="496"/>
      <c r="F1118" s="602"/>
      <c r="G1118" s="602"/>
      <c r="H1118" s="602"/>
      <c r="I1118" s="602"/>
      <c r="J1118" s="169"/>
      <c r="K1118" s="400"/>
      <c r="L1118" s="497"/>
      <c r="M1118" s="170"/>
      <c r="N1118" s="171"/>
    </row>
    <row r="1119" spans="2:14" ht="15" hidden="1">
      <c r="B1119" s="326"/>
      <c r="C1119" s="53"/>
      <c r="D1119" s="53"/>
      <c r="E1119" s="613" t="s">
        <v>551</v>
      </c>
      <c r="F1119" s="602"/>
      <c r="G1119" s="602"/>
      <c r="H1119" s="602"/>
      <c r="I1119" s="602"/>
      <c r="J1119" s="169"/>
      <c r="K1119" s="401">
        <f>SUM(K1121:K1122)</f>
        <v>0</v>
      </c>
      <c r="L1119" s="497" t="s">
        <v>43</v>
      </c>
      <c r="M1119" s="170"/>
      <c r="N1119" s="171"/>
    </row>
    <row r="1120" spans="2:14" hidden="1">
      <c r="B1120" s="336"/>
      <c r="C1120" s="53"/>
      <c r="D1120" s="53"/>
      <c r="E1120" s="144" t="s">
        <v>157</v>
      </c>
      <c r="F1120" s="106" t="s">
        <v>239</v>
      </c>
      <c r="G1120" s="106" t="s">
        <v>225</v>
      </c>
      <c r="H1120" s="602"/>
      <c r="I1120" s="602"/>
      <c r="J1120" s="169"/>
      <c r="K1120" s="400"/>
      <c r="L1120" s="497"/>
      <c r="M1120" s="170"/>
      <c r="N1120" s="171"/>
    </row>
    <row r="1121" spans="2:17" hidden="1">
      <c r="B1121" s="326"/>
      <c r="C1121" s="53"/>
      <c r="D1121" s="53"/>
      <c r="E1121" s="168">
        <v>0</v>
      </c>
      <c r="F1121" s="115">
        <v>0</v>
      </c>
      <c r="G1121" s="119">
        <v>0</v>
      </c>
      <c r="H1121" s="602"/>
      <c r="I1121" s="82"/>
      <c r="J1121" s="194"/>
      <c r="K1121" s="114">
        <f>E1121*F1121*G1121</f>
        <v>0</v>
      </c>
      <c r="L1121" s="497"/>
      <c r="M1121" s="170"/>
      <c r="N1121" s="171"/>
    </row>
    <row r="1122" spans="2:17" hidden="1">
      <c r="B1122" s="326"/>
      <c r="C1122" s="53"/>
      <c r="D1122" s="53"/>
      <c r="E1122" s="168">
        <v>0</v>
      </c>
      <c r="F1122" s="115">
        <v>0</v>
      </c>
      <c r="G1122" s="119">
        <v>0</v>
      </c>
      <c r="H1122" s="602"/>
      <c r="I1122" s="602"/>
      <c r="J1122" s="169"/>
      <c r="K1122" s="114">
        <f>E1122*F1122*G1122</f>
        <v>0</v>
      </c>
      <c r="L1122" s="497"/>
      <c r="M1122" s="170"/>
      <c r="N1122" s="171"/>
    </row>
    <row r="1123" spans="2:17" hidden="1">
      <c r="B1123" s="326"/>
      <c r="C1123" s="53"/>
      <c r="D1123" s="53"/>
      <c r="E1123" s="198"/>
      <c r="F1123" s="611"/>
      <c r="G1123" s="44"/>
      <c r="H1123" s="602"/>
      <c r="I1123" s="602"/>
      <c r="J1123" s="169"/>
      <c r="K1123" s="400"/>
      <c r="L1123" s="497"/>
      <c r="M1123" s="170"/>
      <c r="N1123" s="171"/>
    </row>
    <row r="1124" spans="2:17" ht="13.5" thickBot="1">
      <c r="B1124" s="326"/>
      <c r="C1124" s="53"/>
      <c r="D1124" s="53"/>
      <c r="E1124" s="496"/>
      <c r="F1124" s="602"/>
      <c r="G1124" s="602"/>
      <c r="H1124" s="602"/>
      <c r="I1124" s="602"/>
      <c r="J1124" s="169"/>
      <c r="K1124" s="400"/>
      <c r="L1124" s="497"/>
      <c r="M1124" s="170"/>
      <c r="N1124" s="171"/>
    </row>
    <row r="1125" spans="2:17" ht="13.5" thickBot="1">
      <c r="B1125" s="327"/>
      <c r="C1125" s="150"/>
      <c r="D1125" s="150"/>
      <c r="E1125" s="659" t="s">
        <v>552</v>
      </c>
      <c r="F1125" s="660"/>
      <c r="G1125" s="660"/>
      <c r="H1125" s="660"/>
      <c r="I1125" s="660"/>
      <c r="J1125" s="661"/>
      <c r="K1125" s="399"/>
      <c r="L1125" s="614"/>
      <c r="M1125" s="155"/>
      <c r="N1125" s="177"/>
    </row>
    <row r="1126" spans="2:17" hidden="1">
      <c r="B1126" s="327"/>
      <c r="C1126" s="150"/>
      <c r="D1126" s="150"/>
      <c r="E1126" s="613"/>
      <c r="F1126" s="614"/>
      <c r="G1126" s="614"/>
      <c r="H1126" s="614"/>
      <c r="I1126" s="614"/>
      <c r="J1126" s="615"/>
      <c r="K1126" s="399"/>
      <c r="L1126" s="614"/>
      <c r="M1126" s="155"/>
      <c r="N1126" s="177"/>
    </row>
    <row r="1127" spans="2:17" ht="27" hidden="1" customHeight="1">
      <c r="B1127" s="326"/>
      <c r="C1127" s="53">
        <v>93187</v>
      </c>
      <c r="D1127" s="123" t="s">
        <v>9</v>
      </c>
      <c r="E1127" s="644" t="s">
        <v>553</v>
      </c>
      <c r="F1127" s="645"/>
      <c r="G1127" s="645"/>
      <c r="H1127" s="645"/>
      <c r="I1127" s="645"/>
      <c r="J1127" s="646"/>
      <c r="K1127" s="401">
        <f>SUM(K1128)</f>
        <v>0</v>
      </c>
      <c r="L1127" s="91" t="s">
        <v>173</v>
      </c>
      <c r="M1127" s="170"/>
      <c r="N1127" s="171"/>
    </row>
    <row r="1128" spans="2:17" hidden="1">
      <c r="B1128" s="326"/>
      <c r="C1128" s="53"/>
      <c r="D1128" s="53"/>
      <c r="E1128" s="244">
        <f>SUM(M1023:M1106)</f>
        <v>14.5</v>
      </c>
      <c r="F1128" s="119">
        <v>0</v>
      </c>
      <c r="G1128" s="601"/>
      <c r="H1128" s="601"/>
      <c r="I1128" s="601"/>
      <c r="J1128" s="140"/>
      <c r="K1128" s="114">
        <f>E1128*F1128</f>
        <v>0</v>
      </c>
      <c r="L1128" s="497"/>
      <c r="M1128" s="170"/>
      <c r="N1128" s="171"/>
    </row>
    <row r="1129" spans="2:17" hidden="1">
      <c r="B1129" s="326"/>
      <c r="C1129" s="53"/>
      <c r="D1129" s="53"/>
      <c r="E1129" s="183"/>
      <c r="F1129" s="601"/>
      <c r="G1129" s="601"/>
      <c r="H1129" s="601"/>
      <c r="I1129" s="601"/>
      <c r="J1129" s="140"/>
      <c r="K1129" s="114"/>
      <c r="L1129" s="497"/>
      <c r="M1129" s="170"/>
      <c r="N1129" s="171"/>
    </row>
    <row r="1130" spans="2:17" ht="36" hidden="1" customHeight="1">
      <c r="B1130" s="326"/>
      <c r="C1130" s="53">
        <v>93197</v>
      </c>
      <c r="D1130" s="123" t="s">
        <v>9</v>
      </c>
      <c r="E1130" s="644" t="s">
        <v>554</v>
      </c>
      <c r="F1130" s="645"/>
      <c r="G1130" s="645"/>
      <c r="H1130" s="645"/>
      <c r="I1130" s="645"/>
      <c r="J1130" s="646"/>
      <c r="K1130" s="401">
        <f>SUM(K1131)</f>
        <v>0</v>
      </c>
      <c r="L1130" s="91" t="s">
        <v>173</v>
      </c>
      <c r="M1130" s="170"/>
      <c r="N1130" s="171"/>
    </row>
    <row r="1131" spans="2:17" hidden="1">
      <c r="B1131" s="326"/>
      <c r="C1131" s="53"/>
      <c r="D1131" s="53"/>
      <c r="E1131" s="183">
        <f>M1070+M1074+M1078+M1082+M1086+M1090+M1094+M1098+M1102+M1106+M1040+M1035+M1034</f>
        <v>5.5</v>
      </c>
      <c r="F1131" s="119">
        <v>0</v>
      </c>
      <c r="G1131" s="601"/>
      <c r="H1131" s="601"/>
      <c r="I1131" s="601"/>
      <c r="J1131" s="140"/>
      <c r="K1131" s="114">
        <f>E1131*F1131</f>
        <v>0</v>
      </c>
      <c r="L1131" s="497"/>
      <c r="M1131" s="170"/>
      <c r="N1131" s="171"/>
    </row>
    <row r="1132" spans="2:17" hidden="1">
      <c r="B1132" s="327"/>
      <c r="C1132" s="150"/>
      <c r="D1132" s="150"/>
      <c r="E1132" s="613"/>
      <c r="F1132" s="614"/>
      <c r="G1132" s="614"/>
      <c r="H1132" s="614"/>
      <c r="I1132" s="614"/>
      <c r="J1132" s="615"/>
      <c r="K1132" s="399"/>
      <c r="L1132" s="614"/>
      <c r="M1132" s="155"/>
      <c r="N1132" s="177"/>
    </row>
    <row r="1133" spans="2:17" hidden="1">
      <c r="B1133" s="327"/>
      <c r="C1133" s="150"/>
      <c r="D1133" s="150"/>
      <c r="E1133" s="613"/>
      <c r="F1133" s="614"/>
      <c r="G1133" s="614"/>
      <c r="H1133" s="614"/>
      <c r="I1133" s="614"/>
      <c r="J1133" s="615"/>
      <c r="K1133" s="399"/>
      <c r="L1133" s="614"/>
      <c r="M1133" s="155"/>
      <c r="N1133" s="177"/>
    </row>
    <row r="1134" spans="2:17" s="530" customFormat="1" ht="55.5" hidden="1" customHeight="1">
      <c r="B1134" s="326"/>
      <c r="C1134" s="522">
        <v>87479</v>
      </c>
      <c r="D1134" s="123" t="s">
        <v>9</v>
      </c>
      <c r="E1134" s="644" t="s">
        <v>555</v>
      </c>
      <c r="F1134" s="645"/>
      <c r="G1134" s="645"/>
      <c r="H1134" s="645"/>
      <c r="I1134" s="645"/>
      <c r="J1134" s="646"/>
      <c r="K1134" s="401">
        <f>SUM(K1137:K1212)</f>
        <v>0</v>
      </c>
      <c r="L1134" s="526" t="s">
        <v>43</v>
      </c>
      <c r="M1134" s="527"/>
      <c r="N1134" s="528"/>
      <c r="O1134" s="529"/>
      <c r="Q1134" s="531"/>
    </row>
    <row r="1135" spans="2:17" s="530" customFormat="1" ht="60" hidden="1" customHeight="1">
      <c r="B1135" s="337" t="s">
        <v>556</v>
      </c>
      <c r="C1135" s="123"/>
      <c r="D1135" s="123"/>
      <c r="E1135" s="125" t="s">
        <v>46</v>
      </c>
      <c r="F1135" s="601" t="s">
        <v>557</v>
      </c>
      <c r="G1135" s="652" t="s">
        <v>558</v>
      </c>
      <c r="H1135" s="652"/>
      <c r="I1135" s="652"/>
      <c r="J1135" s="653"/>
      <c r="K1135" s="404"/>
      <c r="L1135" s="532"/>
      <c r="M1135" s="527"/>
      <c r="N1135" s="528"/>
      <c r="O1135" s="529"/>
      <c r="Q1135" s="531"/>
    </row>
    <row r="1136" spans="2:17" s="530" customFormat="1" ht="29.25" hidden="1" customHeight="1">
      <c r="B1136" s="337"/>
      <c r="C1136" s="123"/>
      <c r="D1136" s="123"/>
      <c r="E1136" s="145"/>
      <c r="F1136" s="122"/>
      <c r="G1136" s="601" t="s">
        <v>46</v>
      </c>
      <c r="H1136" s="601" t="s">
        <v>45</v>
      </c>
      <c r="I1136" s="601" t="s">
        <v>98</v>
      </c>
      <c r="J1136" s="604" t="s">
        <v>559</v>
      </c>
      <c r="K1136" s="114"/>
      <c r="L1136" s="526"/>
      <c r="M1136" s="533"/>
      <c r="N1136" s="534"/>
    </row>
    <row r="1137" spans="2:14" s="530" customFormat="1" hidden="1">
      <c r="B1137" s="326" t="s">
        <v>560</v>
      </c>
      <c r="C1137" s="123"/>
      <c r="D1137" s="123"/>
      <c r="E1137" s="139">
        <v>0</v>
      </c>
      <c r="F1137" s="119">
        <v>1</v>
      </c>
      <c r="G1137" s="538">
        <v>0</v>
      </c>
      <c r="H1137" s="538">
        <v>0</v>
      </c>
      <c r="I1137" s="538">
        <v>1</v>
      </c>
      <c r="J1137" s="323">
        <f>G1137*H1137*I1137</f>
        <v>0</v>
      </c>
      <c r="K1137" s="114">
        <f>F1137*E1137</f>
        <v>0</v>
      </c>
      <c r="L1137" s="526"/>
      <c r="M1137" s="533"/>
      <c r="N1137" s="534"/>
    </row>
    <row r="1138" spans="2:14" s="530" customFormat="1" hidden="1">
      <c r="B1138" s="326"/>
      <c r="C1138" s="123"/>
      <c r="D1138" s="123"/>
      <c r="E1138" s="141"/>
      <c r="F1138" s="44"/>
      <c r="G1138" s="538">
        <v>0</v>
      </c>
      <c r="H1138" s="538">
        <v>0</v>
      </c>
      <c r="I1138" s="538">
        <v>0</v>
      </c>
      <c r="J1138" s="323">
        <f t="shared" ref="J1138:J1187" si="45">G1138*H1138*I1138</f>
        <v>0</v>
      </c>
      <c r="K1138" s="114"/>
      <c r="L1138" s="526"/>
      <c r="M1138" s="533"/>
      <c r="N1138" s="534"/>
    </row>
    <row r="1139" spans="2:14" s="530" customFormat="1" hidden="1">
      <c r="B1139" s="326"/>
      <c r="C1139" s="123"/>
      <c r="D1139" s="123"/>
      <c r="E1139" s="141"/>
      <c r="F1139" s="44"/>
      <c r="G1139" s="538"/>
      <c r="H1139" s="538"/>
      <c r="I1139" s="538"/>
      <c r="J1139" s="323">
        <f t="shared" si="45"/>
        <v>0</v>
      </c>
      <c r="K1139" s="114"/>
      <c r="L1139" s="526"/>
      <c r="M1139" s="533"/>
      <c r="N1139" s="534"/>
    </row>
    <row r="1140" spans="2:14" s="530" customFormat="1" hidden="1">
      <c r="B1140" s="326"/>
      <c r="C1140" s="123"/>
      <c r="D1140" s="123"/>
      <c r="E1140" s="141"/>
      <c r="F1140" s="44"/>
      <c r="G1140" s="601"/>
      <c r="H1140" s="601"/>
      <c r="I1140" s="44"/>
      <c r="J1140" s="140"/>
      <c r="K1140" s="114"/>
      <c r="L1140" s="526"/>
      <c r="M1140" s="533"/>
      <c r="N1140" s="534"/>
    </row>
    <row r="1141" spans="2:14" s="530" customFormat="1" hidden="1">
      <c r="B1141" s="326"/>
      <c r="C1141" s="123"/>
      <c r="D1141" s="123"/>
      <c r="E1141" s="141"/>
      <c r="F1141" s="44"/>
      <c r="G1141" s="601"/>
      <c r="H1141" s="601"/>
      <c r="I1141" s="44"/>
      <c r="J1141" s="140">
        <f t="shared" si="45"/>
        <v>0</v>
      </c>
      <c r="K1141" s="114"/>
      <c r="L1141" s="526"/>
      <c r="M1141" s="533"/>
      <c r="N1141" s="534"/>
    </row>
    <row r="1142" spans="2:14" s="530" customFormat="1" hidden="1">
      <c r="B1142" s="326" t="s">
        <v>561</v>
      </c>
      <c r="C1142" s="123"/>
      <c r="D1142" s="123"/>
      <c r="E1142" s="139">
        <v>0</v>
      </c>
      <c r="F1142" s="119">
        <v>0.3</v>
      </c>
      <c r="G1142" s="538"/>
      <c r="H1142" s="538"/>
      <c r="I1142" s="538"/>
      <c r="J1142" s="323">
        <f t="shared" si="45"/>
        <v>0</v>
      </c>
      <c r="K1142" s="114">
        <f>F1142*E1142-J1142-J1143-J1144-J1145</f>
        <v>0</v>
      </c>
      <c r="L1142" s="526"/>
      <c r="M1142" s="533"/>
      <c r="N1142" s="534"/>
    </row>
    <row r="1143" spans="2:14" s="530" customFormat="1" hidden="1">
      <c r="B1143" s="326"/>
      <c r="C1143" s="123"/>
      <c r="D1143" s="123"/>
      <c r="E1143" s="141"/>
      <c r="F1143" s="44"/>
      <c r="G1143" s="538"/>
      <c r="H1143" s="538"/>
      <c r="I1143" s="538"/>
      <c r="J1143" s="323">
        <f t="shared" si="45"/>
        <v>0</v>
      </c>
      <c r="K1143" s="114"/>
      <c r="L1143" s="526"/>
      <c r="M1143" s="533"/>
      <c r="N1143" s="534"/>
    </row>
    <row r="1144" spans="2:14" s="530" customFormat="1" hidden="1">
      <c r="B1144" s="326"/>
      <c r="C1144" s="123"/>
      <c r="D1144" s="123"/>
      <c r="E1144" s="141"/>
      <c r="F1144" s="44"/>
      <c r="G1144" s="538"/>
      <c r="H1144" s="538"/>
      <c r="I1144" s="538"/>
      <c r="J1144" s="323">
        <f t="shared" si="45"/>
        <v>0</v>
      </c>
      <c r="K1144" s="114"/>
      <c r="L1144" s="526"/>
      <c r="M1144" s="533"/>
      <c r="N1144" s="534"/>
    </row>
    <row r="1145" spans="2:14" s="530" customFormat="1" hidden="1">
      <c r="B1145" s="326"/>
      <c r="C1145" s="123"/>
      <c r="D1145" s="123"/>
      <c r="E1145" s="141"/>
      <c r="F1145" s="44"/>
      <c r="G1145" s="601"/>
      <c r="H1145" s="601"/>
      <c r="I1145" s="44"/>
      <c r="J1145" s="140">
        <f t="shared" si="45"/>
        <v>0</v>
      </c>
      <c r="K1145" s="114"/>
      <c r="L1145" s="526"/>
      <c r="M1145" s="533"/>
      <c r="N1145" s="534"/>
    </row>
    <row r="1146" spans="2:14" s="530" customFormat="1" hidden="1">
      <c r="B1146" s="326" t="s">
        <v>562</v>
      </c>
      <c r="C1146" s="123"/>
      <c r="D1146" s="123"/>
      <c r="E1146" s="139"/>
      <c r="F1146" s="119"/>
      <c r="G1146" s="538">
        <v>0</v>
      </c>
      <c r="H1146" s="538">
        <v>0</v>
      </c>
      <c r="I1146" s="538">
        <v>0</v>
      </c>
      <c r="J1146" s="323">
        <f t="shared" si="45"/>
        <v>0</v>
      </c>
      <c r="K1146" s="114">
        <f>F1146*E1146-J1146-J1147-J1148-J1149</f>
        <v>0</v>
      </c>
      <c r="L1146" s="526"/>
      <c r="M1146" s="533"/>
      <c r="N1146" s="534"/>
    </row>
    <row r="1147" spans="2:14" s="530" customFormat="1" hidden="1">
      <c r="B1147" s="326"/>
      <c r="C1147" s="123"/>
      <c r="D1147" s="123"/>
      <c r="E1147" s="183"/>
      <c r="F1147" s="44"/>
      <c r="G1147" s="538">
        <v>0</v>
      </c>
      <c r="H1147" s="538">
        <v>0</v>
      </c>
      <c r="I1147" s="538">
        <v>0</v>
      </c>
      <c r="J1147" s="323">
        <f t="shared" si="45"/>
        <v>0</v>
      </c>
      <c r="K1147" s="114"/>
      <c r="L1147" s="526"/>
      <c r="M1147" s="533"/>
      <c r="N1147" s="534"/>
    </row>
    <row r="1148" spans="2:14" s="530" customFormat="1" hidden="1">
      <c r="B1148" s="326"/>
      <c r="C1148" s="123"/>
      <c r="D1148" s="123"/>
      <c r="E1148" s="183"/>
      <c r="F1148" s="44"/>
      <c r="G1148" s="538">
        <v>0</v>
      </c>
      <c r="H1148" s="538">
        <v>0</v>
      </c>
      <c r="I1148" s="538">
        <v>0</v>
      </c>
      <c r="J1148" s="323">
        <f t="shared" si="45"/>
        <v>0</v>
      </c>
      <c r="K1148" s="114"/>
      <c r="L1148" s="526"/>
      <c r="M1148" s="533"/>
      <c r="N1148" s="534"/>
    </row>
    <row r="1149" spans="2:14" s="530" customFormat="1" hidden="1">
      <c r="B1149" s="326"/>
      <c r="C1149" s="123"/>
      <c r="D1149" s="123"/>
      <c r="E1149" s="183"/>
      <c r="F1149" s="44"/>
      <c r="G1149" s="601"/>
      <c r="H1149" s="601"/>
      <c r="I1149" s="44"/>
      <c r="J1149" s="140">
        <f t="shared" si="45"/>
        <v>0</v>
      </c>
      <c r="K1149" s="114"/>
      <c r="L1149" s="526"/>
      <c r="M1149" s="533"/>
      <c r="N1149" s="534"/>
    </row>
    <row r="1150" spans="2:14" s="530" customFormat="1" hidden="1">
      <c r="B1150" s="326" t="s">
        <v>563</v>
      </c>
      <c r="C1150" s="123"/>
      <c r="D1150" s="123"/>
      <c r="E1150" s="139"/>
      <c r="F1150" s="119"/>
      <c r="G1150" s="538">
        <v>0</v>
      </c>
      <c r="H1150" s="538">
        <v>0</v>
      </c>
      <c r="I1150" s="538">
        <v>0</v>
      </c>
      <c r="J1150" s="323">
        <f t="shared" ref="J1150:J1152" si="46">G1150*H1150*I1150</f>
        <v>0</v>
      </c>
      <c r="K1150" s="114">
        <f>F1150*E1150-J1150-J1151-J1152-J1153</f>
        <v>0</v>
      </c>
      <c r="L1150" s="526"/>
      <c r="M1150" s="533"/>
      <c r="N1150" s="534"/>
    </row>
    <row r="1151" spans="2:14" s="530" customFormat="1" hidden="1">
      <c r="B1151" s="326"/>
      <c r="C1151" s="123"/>
      <c r="D1151" s="123"/>
      <c r="E1151" s="183"/>
      <c r="F1151" s="44"/>
      <c r="G1151" s="538">
        <v>0</v>
      </c>
      <c r="H1151" s="538">
        <v>0</v>
      </c>
      <c r="I1151" s="538">
        <v>0</v>
      </c>
      <c r="J1151" s="323">
        <f t="shared" si="46"/>
        <v>0</v>
      </c>
      <c r="K1151" s="114"/>
      <c r="L1151" s="526"/>
      <c r="M1151" s="533"/>
      <c r="N1151" s="534"/>
    </row>
    <row r="1152" spans="2:14" s="530" customFormat="1" hidden="1">
      <c r="B1152" s="326"/>
      <c r="C1152" s="123"/>
      <c r="D1152" s="123"/>
      <c r="E1152" s="183"/>
      <c r="F1152" s="44"/>
      <c r="G1152" s="538">
        <v>0</v>
      </c>
      <c r="H1152" s="538">
        <v>0</v>
      </c>
      <c r="I1152" s="538">
        <v>0</v>
      </c>
      <c r="J1152" s="323">
        <f t="shared" si="46"/>
        <v>0</v>
      </c>
      <c r="K1152" s="114"/>
      <c r="L1152" s="526"/>
      <c r="M1152" s="533"/>
      <c r="N1152" s="534"/>
    </row>
    <row r="1153" spans="2:14" s="530" customFormat="1" hidden="1">
      <c r="B1153" s="326"/>
      <c r="C1153" s="123"/>
      <c r="D1153" s="123"/>
      <c r="E1153" s="183"/>
      <c r="F1153" s="44"/>
      <c r="G1153" s="601"/>
      <c r="H1153" s="601"/>
      <c r="I1153" s="44"/>
      <c r="J1153" s="140">
        <f t="shared" si="45"/>
        <v>0</v>
      </c>
      <c r="K1153" s="114"/>
      <c r="L1153" s="526"/>
      <c r="M1153" s="533"/>
      <c r="N1153" s="534"/>
    </row>
    <row r="1154" spans="2:14" s="530" customFormat="1" hidden="1">
      <c r="B1154" s="326" t="s">
        <v>564</v>
      </c>
      <c r="C1154" s="123"/>
      <c r="D1154" s="123"/>
      <c r="E1154" s="139"/>
      <c r="F1154" s="119"/>
      <c r="G1154" s="538">
        <v>0</v>
      </c>
      <c r="H1154" s="538">
        <v>0</v>
      </c>
      <c r="I1154" s="538">
        <v>0</v>
      </c>
      <c r="J1154" s="323">
        <f t="shared" si="45"/>
        <v>0</v>
      </c>
      <c r="K1154" s="114">
        <f>F1154*E1154-J1154-J1155-J1156-J1157</f>
        <v>0</v>
      </c>
      <c r="L1154" s="526"/>
      <c r="M1154" s="533"/>
      <c r="N1154" s="534"/>
    </row>
    <row r="1155" spans="2:14" s="530" customFormat="1" hidden="1">
      <c r="B1155" s="326"/>
      <c r="C1155" s="123"/>
      <c r="D1155" s="123"/>
      <c r="E1155" s="183"/>
      <c r="F1155" s="44"/>
      <c r="G1155" s="538">
        <v>0</v>
      </c>
      <c r="H1155" s="538">
        <v>0</v>
      </c>
      <c r="I1155" s="538">
        <v>0</v>
      </c>
      <c r="J1155" s="323">
        <f t="shared" si="45"/>
        <v>0</v>
      </c>
      <c r="K1155" s="114"/>
      <c r="L1155" s="526"/>
      <c r="M1155" s="533"/>
      <c r="N1155" s="534"/>
    </row>
    <row r="1156" spans="2:14" s="530" customFormat="1" hidden="1">
      <c r="B1156" s="326"/>
      <c r="C1156" s="123"/>
      <c r="D1156" s="123"/>
      <c r="E1156" s="183"/>
      <c r="F1156" s="44"/>
      <c r="G1156" s="538">
        <v>0</v>
      </c>
      <c r="H1156" s="538">
        <v>0</v>
      </c>
      <c r="I1156" s="538">
        <v>0</v>
      </c>
      <c r="J1156" s="323">
        <f t="shared" si="45"/>
        <v>0</v>
      </c>
      <c r="K1156" s="114"/>
      <c r="L1156" s="526"/>
      <c r="M1156" s="533"/>
      <c r="N1156" s="534"/>
    </row>
    <row r="1157" spans="2:14" s="530" customFormat="1" hidden="1">
      <c r="B1157" s="326"/>
      <c r="C1157" s="123"/>
      <c r="D1157" s="123"/>
      <c r="E1157" s="183"/>
      <c r="F1157" s="44"/>
      <c r="G1157" s="601"/>
      <c r="H1157" s="601"/>
      <c r="I1157" s="44"/>
      <c r="J1157" s="140">
        <f t="shared" si="45"/>
        <v>0</v>
      </c>
      <c r="K1157" s="114"/>
      <c r="L1157" s="526"/>
      <c r="M1157" s="533"/>
      <c r="N1157" s="534"/>
    </row>
    <row r="1158" spans="2:14" s="530" customFormat="1" hidden="1">
      <c r="B1158" s="326" t="s">
        <v>565</v>
      </c>
      <c r="C1158" s="123"/>
      <c r="D1158" s="123"/>
      <c r="E1158" s="139"/>
      <c r="F1158" s="119"/>
      <c r="G1158" s="538"/>
      <c r="H1158" s="538"/>
      <c r="I1158" s="538"/>
      <c r="J1158" s="323"/>
      <c r="K1158" s="114">
        <f>F1158*E1158-J1158-J1159-J1160-J1161</f>
        <v>0</v>
      </c>
      <c r="L1158" s="526"/>
      <c r="M1158" s="533"/>
      <c r="N1158" s="534"/>
    </row>
    <row r="1159" spans="2:14" s="530" customFormat="1" hidden="1">
      <c r="B1159" s="326"/>
      <c r="C1159" s="123"/>
      <c r="D1159" s="123"/>
      <c r="E1159" s="183"/>
      <c r="F1159" s="44"/>
      <c r="G1159" s="538"/>
      <c r="H1159" s="538"/>
      <c r="I1159" s="538"/>
      <c r="J1159" s="323"/>
      <c r="K1159" s="114"/>
      <c r="L1159" s="526"/>
      <c r="M1159" s="533"/>
      <c r="N1159" s="534"/>
    </row>
    <row r="1160" spans="2:14" s="530" customFormat="1" hidden="1">
      <c r="B1160" s="326"/>
      <c r="C1160" s="123"/>
      <c r="D1160" s="123"/>
      <c r="E1160" s="183"/>
      <c r="F1160" s="44"/>
      <c r="G1160" s="538"/>
      <c r="H1160" s="538"/>
      <c r="I1160" s="538"/>
      <c r="J1160" s="323"/>
      <c r="K1160" s="114"/>
      <c r="L1160" s="526"/>
      <c r="M1160" s="533"/>
      <c r="N1160" s="534"/>
    </row>
    <row r="1161" spans="2:14" s="530" customFormat="1" hidden="1">
      <c r="B1161" s="326"/>
      <c r="C1161" s="123"/>
      <c r="D1161" s="123"/>
      <c r="E1161" s="183"/>
      <c r="F1161" s="601"/>
      <c r="G1161" s="601"/>
      <c r="H1161" s="601"/>
      <c r="I1161" s="44"/>
      <c r="J1161" s="140">
        <f t="shared" si="45"/>
        <v>0</v>
      </c>
      <c r="K1161" s="114"/>
      <c r="L1161" s="526"/>
      <c r="M1161" s="533"/>
      <c r="N1161" s="534"/>
    </row>
    <row r="1162" spans="2:14" s="530" customFormat="1" hidden="1">
      <c r="B1162" s="326"/>
      <c r="C1162" s="123"/>
      <c r="D1162" s="123"/>
      <c r="E1162" s="183"/>
      <c r="F1162" s="601"/>
      <c r="G1162" s="601"/>
      <c r="H1162" s="601"/>
      <c r="I1162" s="44"/>
      <c r="J1162" s="140"/>
      <c r="K1162" s="114"/>
      <c r="L1162" s="526"/>
      <c r="M1162" s="533"/>
      <c r="N1162" s="534"/>
    </row>
    <row r="1163" spans="2:14" s="530" customFormat="1" hidden="1">
      <c r="B1163" s="326" t="s">
        <v>566</v>
      </c>
      <c r="C1163" s="123"/>
      <c r="D1163" s="123"/>
      <c r="E1163" s="139"/>
      <c r="F1163" s="119"/>
      <c r="G1163" s="538">
        <v>0</v>
      </c>
      <c r="H1163" s="538">
        <v>0</v>
      </c>
      <c r="I1163" s="538">
        <v>0</v>
      </c>
      <c r="J1163" s="323">
        <f t="shared" ref="J1163:J1166" si="47">G1163*H1163*I1163</f>
        <v>0</v>
      </c>
      <c r="K1163" s="114">
        <f>F1163*E1163-J1163-J1164-J1165-J1166</f>
        <v>0</v>
      </c>
      <c r="L1163" s="526"/>
      <c r="M1163" s="533"/>
      <c r="N1163" s="534"/>
    </row>
    <row r="1164" spans="2:14" s="530" customFormat="1" hidden="1">
      <c r="B1164" s="326"/>
      <c r="C1164" s="123"/>
      <c r="D1164" s="123"/>
      <c r="E1164" s="183"/>
      <c r="F1164" s="44"/>
      <c r="G1164" s="538">
        <v>0</v>
      </c>
      <c r="H1164" s="538">
        <v>0</v>
      </c>
      <c r="I1164" s="538">
        <v>0</v>
      </c>
      <c r="J1164" s="323">
        <f t="shared" si="47"/>
        <v>0</v>
      </c>
      <c r="K1164" s="114"/>
      <c r="L1164" s="526"/>
      <c r="M1164" s="533"/>
      <c r="N1164" s="534"/>
    </row>
    <row r="1165" spans="2:14" s="530" customFormat="1" hidden="1">
      <c r="B1165" s="326"/>
      <c r="C1165" s="123"/>
      <c r="D1165" s="123"/>
      <c r="E1165" s="183"/>
      <c r="F1165" s="44"/>
      <c r="G1165" s="538">
        <v>0</v>
      </c>
      <c r="H1165" s="538">
        <v>0</v>
      </c>
      <c r="I1165" s="538">
        <v>0</v>
      </c>
      <c r="J1165" s="323">
        <f t="shared" si="47"/>
        <v>0</v>
      </c>
      <c r="K1165" s="114"/>
      <c r="L1165" s="526"/>
      <c r="M1165" s="533"/>
      <c r="N1165" s="534"/>
    </row>
    <row r="1166" spans="2:14" s="530" customFormat="1" hidden="1">
      <c r="B1166" s="326"/>
      <c r="C1166" s="123"/>
      <c r="D1166" s="123"/>
      <c r="E1166" s="183"/>
      <c r="F1166" s="601"/>
      <c r="G1166" s="601"/>
      <c r="H1166" s="601"/>
      <c r="I1166" s="44"/>
      <c r="J1166" s="140">
        <f t="shared" si="47"/>
        <v>0</v>
      </c>
      <c r="K1166" s="114"/>
      <c r="L1166" s="526"/>
      <c r="M1166" s="533"/>
      <c r="N1166" s="534"/>
    </row>
    <row r="1167" spans="2:14" s="530" customFormat="1" hidden="1">
      <c r="B1167" s="326" t="s">
        <v>567</v>
      </c>
      <c r="C1167" s="123"/>
      <c r="D1167" s="123"/>
      <c r="E1167" s="139"/>
      <c r="F1167" s="119"/>
      <c r="G1167" s="538"/>
      <c r="H1167" s="538"/>
      <c r="I1167" s="538"/>
      <c r="J1167" s="323"/>
      <c r="K1167" s="114">
        <f>F1167*E1167-J1167-J1168-J1169-J1170</f>
        <v>0</v>
      </c>
      <c r="L1167" s="526"/>
      <c r="M1167" s="533"/>
      <c r="N1167" s="534"/>
    </row>
    <row r="1168" spans="2:14" s="530" customFormat="1" hidden="1">
      <c r="B1168" s="326"/>
      <c r="C1168" s="123"/>
      <c r="D1168" s="123"/>
      <c r="E1168" s="183"/>
      <c r="F1168" s="44"/>
      <c r="G1168" s="538"/>
      <c r="H1168" s="538"/>
      <c r="I1168" s="538"/>
      <c r="J1168" s="323"/>
      <c r="K1168" s="114"/>
      <c r="L1168" s="526"/>
      <c r="M1168" s="533"/>
      <c r="N1168" s="534"/>
    </row>
    <row r="1169" spans="2:14" s="530" customFormat="1" hidden="1">
      <c r="B1169" s="326"/>
      <c r="C1169" s="123"/>
      <c r="D1169" s="123"/>
      <c r="E1169" s="183"/>
      <c r="F1169" s="44"/>
      <c r="G1169" s="538"/>
      <c r="H1169" s="538"/>
      <c r="I1169" s="538"/>
      <c r="J1169" s="323"/>
      <c r="K1169" s="114"/>
      <c r="L1169" s="526"/>
      <c r="M1169" s="533"/>
      <c r="N1169" s="534"/>
    </row>
    <row r="1170" spans="2:14" s="530" customFormat="1" hidden="1">
      <c r="B1170" s="326"/>
      <c r="C1170" s="123"/>
      <c r="D1170" s="123"/>
      <c r="E1170" s="183"/>
      <c r="F1170" s="601"/>
      <c r="G1170" s="601"/>
      <c r="H1170" s="601"/>
      <c r="I1170" s="44"/>
      <c r="J1170" s="140">
        <f t="shared" ref="J1170" si="48">G1170*H1170*I1170</f>
        <v>0</v>
      </c>
      <c r="K1170" s="114"/>
      <c r="L1170" s="526"/>
      <c r="M1170" s="533"/>
      <c r="N1170" s="534"/>
    </row>
    <row r="1171" spans="2:14" s="530" customFormat="1" hidden="1">
      <c r="B1171" s="326"/>
      <c r="C1171" s="123"/>
      <c r="D1171" s="123"/>
      <c r="E1171" s="183"/>
      <c r="F1171" s="601"/>
      <c r="G1171" s="601"/>
      <c r="H1171" s="601"/>
      <c r="I1171" s="44"/>
      <c r="J1171" s="140"/>
      <c r="K1171" s="114"/>
      <c r="L1171" s="526"/>
      <c r="M1171" s="533"/>
      <c r="N1171" s="534"/>
    </row>
    <row r="1172" spans="2:14" s="530" customFormat="1" hidden="1">
      <c r="B1172" s="326" t="s">
        <v>568</v>
      </c>
      <c r="C1172" s="123"/>
      <c r="D1172" s="123"/>
      <c r="E1172" s="139"/>
      <c r="F1172" s="119"/>
      <c r="G1172" s="538"/>
      <c r="H1172" s="538"/>
      <c r="I1172" s="538"/>
      <c r="J1172" s="323"/>
      <c r="K1172" s="114">
        <f>F1172*E1172-J1172-J1173-J1174-J1175</f>
        <v>0</v>
      </c>
      <c r="L1172" s="526"/>
      <c r="M1172" s="533"/>
      <c r="N1172" s="534"/>
    </row>
    <row r="1173" spans="2:14" s="530" customFormat="1" hidden="1">
      <c r="B1173" s="326"/>
      <c r="C1173" s="123"/>
      <c r="D1173" s="123"/>
      <c r="E1173" s="183"/>
      <c r="F1173" s="44"/>
      <c r="G1173" s="538"/>
      <c r="H1173" s="538"/>
      <c r="I1173" s="538"/>
      <c r="J1173" s="323"/>
      <c r="K1173" s="114"/>
      <c r="L1173" s="526"/>
      <c r="M1173" s="533"/>
      <c r="N1173" s="534"/>
    </row>
    <row r="1174" spans="2:14" s="530" customFormat="1" hidden="1">
      <c r="B1174" s="326"/>
      <c r="C1174" s="123"/>
      <c r="D1174" s="123"/>
      <c r="E1174" s="183"/>
      <c r="F1174" s="44"/>
      <c r="G1174" s="538"/>
      <c r="H1174" s="538"/>
      <c r="I1174" s="538"/>
      <c r="J1174" s="323"/>
      <c r="K1174" s="114"/>
      <c r="L1174" s="526"/>
      <c r="M1174" s="533"/>
      <c r="N1174" s="534"/>
    </row>
    <row r="1175" spans="2:14" s="530" customFormat="1" hidden="1">
      <c r="B1175" s="326"/>
      <c r="C1175" s="123"/>
      <c r="D1175" s="123"/>
      <c r="E1175" s="183"/>
      <c r="F1175" s="44"/>
      <c r="G1175" s="601"/>
      <c r="H1175" s="601"/>
      <c r="I1175" s="44"/>
      <c r="J1175" s="140">
        <f t="shared" si="45"/>
        <v>0</v>
      </c>
      <c r="K1175" s="114"/>
      <c r="L1175" s="526"/>
      <c r="M1175" s="533"/>
      <c r="N1175" s="534"/>
    </row>
    <row r="1176" spans="2:14" s="530" customFormat="1" hidden="1">
      <c r="B1176" s="326" t="s">
        <v>569</v>
      </c>
      <c r="C1176" s="123"/>
      <c r="D1176" s="123"/>
      <c r="E1176" s="139"/>
      <c r="F1176" s="119"/>
      <c r="G1176" s="538"/>
      <c r="H1176" s="538"/>
      <c r="I1176" s="538"/>
      <c r="J1176" s="323">
        <f t="shared" si="45"/>
        <v>0</v>
      </c>
      <c r="K1176" s="114">
        <f>F1176*E1176-J1176-J1177-J1178-J1179</f>
        <v>0</v>
      </c>
      <c r="L1176" s="526"/>
      <c r="M1176" s="533"/>
      <c r="N1176" s="534"/>
    </row>
    <row r="1177" spans="2:14" s="530" customFormat="1" hidden="1">
      <c r="B1177" s="326"/>
      <c r="C1177" s="123"/>
      <c r="D1177" s="123"/>
      <c r="E1177" s="183"/>
      <c r="F1177" s="44"/>
      <c r="G1177" s="538"/>
      <c r="H1177" s="538"/>
      <c r="I1177" s="538"/>
      <c r="J1177" s="323">
        <f t="shared" si="45"/>
        <v>0</v>
      </c>
      <c r="K1177" s="114"/>
      <c r="L1177" s="526"/>
      <c r="M1177" s="533"/>
      <c r="N1177" s="534"/>
    </row>
    <row r="1178" spans="2:14" s="530" customFormat="1" hidden="1">
      <c r="B1178" s="326"/>
      <c r="C1178" s="123"/>
      <c r="D1178" s="123"/>
      <c r="E1178" s="183"/>
      <c r="F1178" s="44"/>
      <c r="G1178" s="538"/>
      <c r="H1178" s="538"/>
      <c r="I1178" s="538"/>
      <c r="J1178" s="323">
        <f t="shared" si="45"/>
        <v>0</v>
      </c>
      <c r="K1178" s="114"/>
      <c r="L1178" s="526"/>
      <c r="M1178" s="533"/>
      <c r="N1178" s="534"/>
    </row>
    <row r="1179" spans="2:14" s="530" customFormat="1" hidden="1">
      <c r="B1179" s="326"/>
      <c r="C1179" s="123"/>
      <c r="D1179" s="123"/>
      <c r="E1179" s="183"/>
      <c r="F1179" s="44"/>
      <c r="G1179" s="601"/>
      <c r="H1179" s="601"/>
      <c r="I1179" s="44"/>
      <c r="J1179" s="140">
        <f t="shared" si="45"/>
        <v>0</v>
      </c>
      <c r="K1179" s="114"/>
      <c r="L1179" s="526"/>
      <c r="M1179" s="533"/>
      <c r="N1179" s="534"/>
    </row>
    <row r="1180" spans="2:14" s="530" customFormat="1" hidden="1">
      <c r="B1180" s="326" t="s">
        <v>570</v>
      </c>
      <c r="C1180" s="123"/>
      <c r="D1180" s="123"/>
      <c r="E1180" s="139"/>
      <c r="F1180" s="119"/>
      <c r="G1180" s="538"/>
      <c r="H1180" s="538"/>
      <c r="I1180" s="538"/>
      <c r="J1180" s="323"/>
      <c r="K1180" s="114">
        <f>F1180*E1180-J1180-J1181-J1182-J1183</f>
        <v>0</v>
      </c>
      <c r="L1180" s="526"/>
      <c r="M1180" s="533"/>
      <c r="N1180" s="534"/>
    </row>
    <row r="1181" spans="2:14" s="530" customFormat="1" hidden="1">
      <c r="B1181" s="326"/>
      <c r="C1181" s="123"/>
      <c r="D1181" s="123"/>
      <c r="E1181" s="183"/>
      <c r="F1181" s="44"/>
      <c r="G1181" s="538"/>
      <c r="H1181" s="538"/>
      <c r="I1181" s="538"/>
      <c r="J1181" s="323"/>
      <c r="K1181" s="114"/>
      <c r="L1181" s="526"/>
      <c r="M1181" s="533"/>
      <c r="N1181" s="534"/>
    </row>
    <row r="1182" spans="2:14" s="530" customFormat="1" hidden="1">
      <c r="B1182" s="326"/>
      <c r="C1182" s="123"/>
      <c r="D1182" s="123"/>
      <c r="E1182" s="183"/>
      <c r="F1182" s="44"/>
      <c r="G1182" s="538"/>
      <c r="H1182" s="538"/>
      <c r="I1182" s="538"/>
      <c r="J1182" s="323"/>
      <c r="K1182" s="114"/>
      <c r="L1182" s="526"/>
      <c r="M1182" s="533"/>
      <c r="N1182" s="534"/>
    </row>
    <row r="1183" spans="2:14" s="530" customFormat="1" hidden="1">
      <c r="B1183" s="326"/>
      <c r="C1183" s="123"/>
      <c r="D1183" s="123"/>
      <c r="E1183" s="183"/>
      <c r="F1183" s="44"/>
      <c r="G1183" s="601"/>
      <c r="H1183" s="601"/>
      <c r="I1183" s="44"/>
      <c r="J1183" s="140">
        <f t="shared" si="45"/>
        <v>0</v>
      </c>
      <c r="K1183" s="114"/>
      <c r="L1183" s="526"/>
      <c r="M1183" s="533"/>
      <c r="N1183" s="534"/>
    </row>
    <row r="1184" spans="2:14" s="530" customFormat="1" hidden="1">
      <c r="B1184" s="326" t="s">
        <v>571</v>
      </c>
      <c r="C1184" s="123"/>
      <c r="D1184" s="123"/>
      <c r="E1184" s="139"/>
      <c r="F1184" s="119"/>
      <c r="G1184" s="538"/>
      <c r="H1184" s="538"/>
      <c r="I1184" s="538"/>
      <c r="J1184" s="323">
        <f t="shared" si="45"/>
        <v>0</v>
      </c>
      <c r="K1184" s="114">
        <f>F1184*E1184-J1184-J1185-J1186-J1187</f>
        <v>0</v>
      </c>
      <c r="L1184" s="526"/>
      <c r="M1184" s="533"/>
      <c r="N1184" s="534"/>
    </row>
    <row r="1185" spans="2:14" s="530" customFormat="1" hidden="1">
      <c r="B1185" s="326"/>
      <c r="C1185" s="123"/>
      <c r="D1185" s="123"/>
      <c r="E1185" s="183"/>
      <c r="F1185" s="601"/>
      <c r="G1185" s="538"/>
      <c r="H1185" s="538"/>
      <c r="I1185" s="538"/>
      <c r="J1185" s="323">
        <f t="shared" si="45"/>
        <v>0</v>
      </c>
      <c r="K1185" s="114"/>
      <c r="L1185" s="526"/>
      <c r="M1185" s="533"/>
      <c r="N1185" s="534"/>
    </row>
    <row r="1186" spans="2:14" s="530" customFormat="1" hidden="1">
      <c r="B1186" s="326"/>
      <c r="C1186" s="123"/>
      <c r="D1186" s="123"/>
      <c r="E1186" s="183"/>
      <c r="F1186" s="601"/>
      <c r="G1186" s="538"/>
      <c r="H1186" s="538"/>
      <c r="I1186" s="538"/>
      <c r="J1186" s="323">
        <f t="shared" si="45"/>
        <v>0</v>
      </c>
      <c r="K1186" s="114"/>
      <c r="L1186" s="526"/>
      <c r="M1186" s="533"/>
      <c r="N1186" s="534"/>
    </row>
    <row r="1187" spans="2:14" s="530" customFormat="1" hidden="1">
      <c r="B1187" s="326"/>
      <c r="C1187" s="123"/>
      <c r="D1187" s="123"/>
      <c r="E1187" s="183"/>
      <c r="F1187" s="601"/>
      <c r="G1187" s="44"/>
      <c r="H1187" s="44"/>
      <c r="I1187" s="44"/>
      <c r="J1187" s="140">
        <f t="shared" si="45"/>
        <v>0</v>
      </c>
      <c r="K1187" s="114"/>
      <c r="L1187" s="526"/>
      <c r="M1187" s="533"/>
      <c r="N1187" s="534"/>
    </row>
    <row r="1188" spans="2:14" s="530" customFormat="1" hidden="1">
      <c r="B1188" s="326"/>
      <c r="C1188" s="123"/>
      <c r="D1188" s="123"/>
      <c r="E1188" s="183"/>
      <c r="F1188" s="601"/>
      <c r="G1188" s="44"/>
      <c r="H1188" s="44"/>
      <c r="I1188" s="44"/>
      <c r="J1188" s="140"/>
      <c r="K1188" s="114"/>
      <c r="L1188" s="526"/>
      <c r="M1188" s="533"/>
      <c r="N1188" s="534"/>
    </row>
    <row r="1189" spans="2:14" s="530" customFormat="1" hidden="1">
      <c r="B1189" s="326" t="s">
        <v>572</v>
      </c>
      <c r="C1189" s="123"/>
      <c r="D1189" s="123"/>
      <c r="E1189" s="139"/>
      <c r="F1189" s="119"/>
      <c r="G1189" s="538"/>
      <c r="H1189" s="538"/>
      <c r="I1189" s="538"/>
      <c r="J1189" s="323">
        <f t="shared" ref="J1189:J1192" si="49">G1189*H1189*I1189</f>
        <v>0</v>
      </c>
      <c r="K1189" s="114">
        <f>F1189*E1189-J1189-J1190-J1191-J1192</f>
        <v>0</v>
      </c>
      <c r="L1189" s="526"/>
      <c r="M1189" s="533"/>
      <c r="N1189" s="534"/>
    </row>
    <row r="1190" spans="2:14" s="530" customFormat="1" hidden="1">
      <c r="B1190" s="326"/>
      <c r="C1190" s="123"/>
      <c r="D1190" s="123"/>
      <c r="E1190" s="183"/>
      <c r="F1190" s="601"/>
      <c r="G1190" s="538"/>
      <c r="H1190" s="538"/>
      <c r="I1190" s="538"/>
      <c r="J1190" s="323">
        <f t="shared" si="49"/>
        <v>0</v>
      </c>
      <c r="K1190" s="114"/>
      <c r="L1190" s="526"/>
      <c r="M1190" s="533"/>
      <c r="N1190" s="534"/>
    </row>
    <row r="1191" spans="2:14" s="530" customFormat="1" hidden="1">
      <c r="B1191" s="326"/>
      <c r="C1191" s="123"/>
      <c r="D1191" s="123"/>
      <c r="E1191" s="183"/>
      <c r="F1191" s="601"/>
      <c r="G1191" s="538"/>
      <c r="H1191" s="538"/>
      <c r="I1191" s="538"/>
      <c r="J1191" s="323">
        <f t="shared" si="49"/>
        <v>0</v>
      </c>
      <c r="K1191" s="114"/>
      <c r="L1191" s="526"/>
      <c r="M1191" s="533"/>
      <c r="N1191" s="534"/>
    </row>
    <row r="1192" spans="2:14" s="530" customFormat="1" hidden="1">
      <c r="B1192" s="326"/>
      <c r="C1192" s="123"/>
      <c r="D1192" s="123"/>
      <c r="E1192" s="183"/>
      <c r="F1192" s="601"/>
      <c r="G1192" s="44"/>
      <c r="H1192" s="44"/>
      <c r="I1192" s="44"/>
      <c r="J1192" s="140">
        <f t="shared" si="49"/>
        <v>0</v>
      </c>
      <c r="K1192" s="114"/>
      <c r="L1192" s="526"/>
      <c r="M1192" s="533"/>
      <c r="N1192" s="534"/>
    </row>
    <row r="1193" spans="2:14" s="530" customFormat="1" hidden="1">
      <c r="B1193" s="326"/>
      <c r="C1193" s="123"/>
      <c r="D1193" s="123"/>
      <c r="E1193" s="183"/>
      <c r="F1193" s="601"/>
      <c r="G1193" s="44"/>
      <c r="H1193" s="44"/>
      <c r="I1193" s="44"/>
      <c r="J1193" s="140"/>
      <c r="K1193" s="114"/>
      <c r="L1193" s="526"/>
      <c r="M1193" s="533"/>
      <c r="N1193" s="534"/>
    </row>
    <row r="1194" spans="2:14" s="530" customFormat="1" hidden="1">
      <c r="B1194" s="326" t="s">
        <v>573</v>
      </c>
      <c r="C1194" s="123"/>
      <c r="D1194" s="123"/>
      <c r="E1194" s="139"/>
      <c r="F1194" s="119"/>
      <c r="G1194" s="538"/>
      <c r="H1194" s="538"/>
      <c r="I1194" s="538"/>
      <c r="J1194" s="323">
        <f t="shared" ref="J1194:J1197" si="50">G1194*H1194*I1194</f>
        <v>0</v>
      </c>
      <c r="K1194" s="114">
        <f>F1194*E1194-J1194-J1195-J1196-J1197</f>
        <v>0</v>
      </c>
      <c r="L1194" s="526"/>
      <c r="M1194" s="533"/>
      <c r="N1194" s="534"/>
    </row>
    <row r="1195" spans="2:14" s="530" customFormat="1" hidden="1">
      <c r="B1195" s="326"/>
      <c r="C1195" s="123"/>
      <c r="D1195" s="123"/>
      <c r="E1195" s="183"/>
      <c r="F1195" s="601"/>
      <c r="G1195" s="538"/>
      <c r="H1195" s="538"/>
      <c r="I1195" s="538"/>
      <c r="J1195" s="323">
        <f t="shared" si="50"/>
        <v>0</v>
      </c>
      <c r="K1195" s="114"/>
      <c r="L1195" s="526"/>
      <c r="M1195" s="533"/>
      <c r="N1195" s="534"/>
    </row>
    <row r="1196" spans="2:14" s="530" customFormat="1" hidden="1">
      <c r="B1196" s="326"/>
      <c r="C1196" s="123"/>
      <c r="D1196" s="123"/>
      <c r="E1196" s="183"/>
      <c r="F1196" s="601"/>
      <c r="G1196" s="538"/>
      <c r="H1196" s="538"/>
      <c r="I1196" s="538"/>
      <c r="J1196" s="323">
        <f t="shared" si="50"/>
        <v>0</v>
      </c>
      <c r="K1196" s="114"/>
      <c r="L1196" s="526"/>
      <c r="M1196" s="533"/>
      <c r="N1196" s="534"/>
    </row>
    <row r="1197" spans="2:14" s="530" customFormat="1" hidden="1">
      <c r="B1197" s="326"/>
      <c r="C1197" s="123"/>
      <c r="D1197" s="123"/>
      <c r="E1197" s="183"/>
      <c r="F1197" s="601"/>
      <c r="G1197" s="44"/>
      <c r="H1197" s="44"/>
      <c r="I1197" s="44"/>
      <c r="J1197" s="140">
        <f t="shared" si="50"/>
        <v>0</v>
      </c>
      <c r="K1197" s="114"/>
      <c r="L1197" s="526"/>
      <c r="M1197" s="533"/>
      <c r="N1197" s="534"/>
    </row>
    <row r="1198" spans="2:14" s="530" customFormat="1" hidden="1">
      <c r="B1198" s="326"/>
      <c r="C1198" s="123"/>
      <c r="D1198" s="123"/>
      <c r="E1198" s="183"/>
      <c r="F1198" s="601"/>
      <c r="G1198" s="44"/>
      <c r="H1198" s="44"/>
      <c r="I1198" s="44"/>
      <c r="J1198" s="140"/>
      <c r="K1198" s="114"/>
      <c r="L1198" s="526"/>
      <c r="M1198" s="533"/>
      <c r="N1198" s="534"/>
    </row>
    <row r="1199" spans="2:14" s="530" customFormat="1" hidden="1">
      <c r="B1199" s="326" t="s">
        <v>574</v>
      </c>
      <c r="C1199" s="123"/>
      <c r="D1199" s="123"/>
      <c r="E1199" s="139"/>
      <c r="F1199" s="119"/>
      <c r="G1199" s="538"/>
      <c r="H1199" s="538"/>
      <c r="I1199" s="538"/>
      <c r="J1199" s="323">
        <f t="shared" ref="J1199:J1202" si="51">G1199*H1199*I1199</f>
        <v>0</v>
      </c>
      <c r="K1199" s="114">
        <f>F1199*E1199-J1199-J1200-J1201-J1202</f>
        <v>0</v>
      </c>
      <c r="L1199" s="526"/>
      <c r="M1199" s="533"/>
      <c r="N1199" s="534"/>
    </row>
    <row r="1200" spans="2:14" s="530" customFormat="1" hidden="1">
      <c r="B1200" s="326"/>
      <c r="C1200" s="123"/>
      <c r="D1200" s="123"/>
      <c r="E1200" s="183"/>
      <c r="F1200" s="601"/>
      <c r="G1200" s="538"/>
      <c r="H1200" s="538"/>
      <c r="I1200" s="538"/>
      <c r="J1200" s="323">
        <f t="shared" si="51"/>
        <v>0</v>
      </c>
      <c r="K1200" s="114"/>
      <c r="L1200" s="526"/>
      <c r="M1200" s="533"/>
      <c r="N1200" s="534"/>
    </row>
    <row r="1201" spans="2:14" s="530" customFormat="1" hidden="1">
      <c r="B1201" s="326"/>
      <c r="C1201" s="123"/>
      <c r="D1201" s="123"/>
      <c r="E1201" s="183"/>
      <c r="F1201" s="601"/>
      <c r="G1201" s="538"/>
      <c r="H1201" s="538"/>
      <c r="I1201" s="538"/>
      <c r="J1201" s="323">
        <f t="shared" si="51"/>
        <v>0</v>
      </c>
      <c r="K1201" s="114"/>
      <c r="L1201" s="526"/>
      <c r="M1201" s="533"/>
      <c r="N1201" s="534"/>
    </row>
    <row r="1202" spans="2:14" s="530" customFormat="1" hidden="1">
      <c r="B1202" s="326"/>
      <c r="C1202" s="123"/>
      <c r="D1202" s="123"/>
      <c r="E1202" s="183"/>
      <c r="F1202" s="601"/>
      <c r="G1202" s="44"/>
      <c r="H1202" s="44"/>
      <c r="I1202" s="44"/>
      <c r="J1202" s="140">
        <f t="shared" si="51"/>
        <v>0</v>
      </c>
      <c r="K1202" s="114"/>
      <c r="L1202" s="526"/>
      <c r="M1202" s="533"/>
      <c r="N1202" s="534"/>
    </row>
    <row r="1203" spans="2:14" s="530" customFormat="1" hidden="1">
      <c r="B1203" s="326"/>
      <c r="C1203" s="123"/>
      <c r="D1203" s="123"/>
      <c r="E1203" s="183"/>
      <c r="F1203" s="601"/>
      <c r="G1203" s="44"/>
      <c r="H1203" s="44"/>
      <c r="I1203" s="44"/>
      <c r="J1203" s="140"/>
      <c r="K1203" s="114"/>
      <c r="L1203" s="526"/>
      <c r="M1203" s="533"/>
      <c r="N1203" s="534"/>
    </row>
    <row r="1204" spans="2:14" s="530" customFormat="1" hidden="1">
      <c r="B1204" s="326" t="s">
        <v>575</v>
      </c>
      <c r="C1204" s="123"/>
      <c r="D1204" s="123"/>
      <c r="E1204" s="139"/>
      <c r="F1204" s="119"/>
      <c r="G1204" s="538"/>
      <c r="H1204" s="538"/>
      <c r="I1204" s="538"/>
      <c r="J1204" s="323">
        <f t="shared" ref="J1204:J1207" si="52">G1204*H1204*I1204</f>
        <v>0</v>
      </c>
      <c r="K1204" s="114">
        <f>F1204*E1204-J1204-J1205-J1206-J1207</f>
        <v>0</v>
      </c>
      <c r="L1204" s="526"/>
      <c r="M1204" s="533"/>
      <c r="N1204" s="534"/>
    </row>
    <row r="1205" spans="2:14" s="530" customFormat="1" hidden="1">
      <c r="B1205" s="326"/>
      <c r="C1205" s="123"/>
      <c r="D1205" s="123"/>
      <c r="E1205" s="183"/>
      <c r="F1205" s="601"/>
      <c r="G1205" s="538"/>
      <c r="H1205" s="538"/>
      <c r="I1205" s="538"/>
      <c r="J1205" s="323">
        <f t="shared" si="52"/>
        <v>0</v>
      </c>
      <c r="K1205" s="114"/>
      <c r="L1205" s="526"/>
      <c r="M1205" s="533"/>
      <c r="N1205" s="534"/>
    </row>
    <row r="1206" spans="2:14" s="530" customFormat="1" hidden="1">
      <c r="B1206" s="326"/>
      <c r="C1206" s="123"/>
      <c r="D1206" s="123"/>
      <c r="E1206" s="183"/>
      <c r="F1206" s="601"/>
      <c r="G1206" s="538"/>
      <c r="H1206" s="538"/>
      <c r="I1206" s="538"/>
      <c r="J1206" s="323">
        <f t="shared" si="52"/>
        <v>0</v>
      </c>
      <c r="K1206" s="114"/>
      <c r="L1206" s="526"/>
      <c r="M1206" s="533"/>
      <c r="N1206" s="534"/>
    </row>
    <row r="1207" spans="2:14" s="530" customFormat="1" hidden="1">
      <c r="B1207" s="326"/>
      <c r="C1207" s="123"/>
      <c r="D1207" s="123"/>
      <c r="E1207" s="183"/>
      <c r="F1207" s="601"/>
      <c r="G1207" s="44"/>
      <c r="H1207" s="44"/>
      <c r="I1207" s="44"/>
      <c r="J1207" s="140">
        <f t="shared" si="52"/>
        <v>0</v>
      </c>
      <c r="K1207" s="114"/>
      <c r="L1207" s="526"/>
      <c r="M1207" s="533"/>
      <c r="N1207" s="534"/>
    </row>
    <row r="1208" spans="2:14" s="530" customFormat="1" hidden="1">
      <c r="B1208" s="326"/>
      <c r="C1208" s="123"/>
      <c r="D1208" s="123"/>
      <c r="E1208" s="183"/>
      <c r="F1208" s="601"/>
      <c r="G1208" s="44"/>
      <c r="H1208" s="44"/>
      <c r="I1208" s="44"/>
      <c r="J1208" s="140"/>
      <c r="K1208" s="114"/>
      <c r="L1208" s="526"/>
      <c r="M1208" s="533"/>
      <c r="N1208" s="534"/>
    </row>
    <row r="1209" spans="2:14" s="530" customFormat="1" hidden="1">
      <c r="B1209" s="326" t="s">
        <v>576</v>
      </c>
      <c r="C1209" s="123"/>
      <c r="D1209" s="123"/>
      <c r="E1209" s="139"/>
      <c r="F1209" s="119"/>
      <c r="G1209" s="538"/>
      <c r="H1209" s="538"/>
      <c r="I1209" s="538"/>
      <c r="J1209" s="323">
        <f t="shared" ref="J1209:J1212" si="53">G1209*H1209*I1209</f>
        <v>0</v>
      </c>
      <c r="K1209" s="114">
        <f>F1209*E1209-J1209-J1210-J1211-J1212</f>
        <v>0</v>
      </c>
      <c r="L1209" s="526"/>
      <c r="M1209" s="533"/>
      <c r="N1209" s="534"/>
    </row>
    <row r="1210" spans="2:14" s="530" customFormat="1" hidden="1">
      <c r="B1210" s="326"/>
      <c r="C1210" s="123"/>
      <c r="D1210" s="123"/>
      <c r="E1210" s="183"/>
      <c r="F1210" s="601"/>
      <c r="G1210" s="538"/>
      <c r="H1210" s="538"/>
      <c r="I1210" s="538"/>
      <c r="J1210" s="323">
        <f t="shared" si="53"/>
        <v>0</v>
      </c>
      <c r="K1210" s="114"/>
      <c r="L1210" s="526"/>
      <c r="M1210" s="533"/>
      <c r="N1210" s="534"/>
    </row>
    <row r="1211" spans="2:14" s="530" customFormat="1" hidden="1">
      <c r="B1211" s="326"/>
      <c r="C1211" s="123"/>
      <c r="D1211" s="123"/>
      <c r="E1211" s="183"/>
      <c r="F1211" s="601"/>
      <c r="G1211" s="538"/>
      <c r="H1211" s="538"/>
      <c r="I1211" s="538"/>
      <c r="J1211" s="323">
        <f t="shared" si="53"/>
        <v>0</v>
      </c>
      <c r="K1211" s="114"/>
      <c r="L1211" s="526"/>
      <c r="M1211" s="533"/>
      <c r="N1211" s="534"/>
    </row>
    <row r="1212" spans="2:14" s="530" customFormat="1" hidden="1">
      <c r="B1212" s="326"/>
      <c r="C1212" s="123"/>
      <c r="D1212" s="123"/>
      <c r="E1212" s="183"/>
      <c r="F1212" s="601"/>
      <c r="G1212" s="44"/>
      <c r="H1212" s="44"/>
      <c r="I1212" s="44"/>
      <c r="J1212" s="140">
        <f t="shared" si="53"/>
        <v>0</v>
      </c>
      <c r="K1212" s="114"/>
      <c r="L1212" s="526"/>
      <c r="M1212" s="533"/>
      <c r="N1212" s="534"/>
    </row>
    <row r="1213" spans="2:14" s="530" customFormat="1" hidden="1">
      <c r="B1213" s="326"/>
      <c r="C1213" s="123"/>
      <c r="D1213" s="123"/>
      <c r="E1213" s="183"/>
      <c r="F1213" s="601"/>
      <c r="G1213" s="44"/>
      <c r="H1213" s="44"/>
      <c r="I1213" s="44"/>
      <c r="J1213" s="140"/>
      <c r="K1213" s="114"/>
      <c r="L1213" s="526"/>
      <c r="M1213" s="533"/>
      <c r="N1213" s="534"/>
    </row>
    <row r="1214" spans="2:14" s="530" customFormat="1" hidden="1">
      <c r="B1214" s="326"/>
      <c r="C1214" s="123"/>
      <c r="D1214" s="123"/>
      <c r="E1214" s="183"/>
      <c r="F1214" s="601"/>
      <c r="G1214" s="44"/>
      <c r="H1214" s="44"/>
      <c r="I1214" s="44"/>
      <c r="J1214" s="140"/>
      <c r="K1214" s="114"/>
      <c r="L1214" s="526"/>
      <c r="M1214" s="533"/>
      <c r="N1214" s="534"/>
    </row>
    <row r="1215" spans="2:14" s="530" customFormat="1" hidden="1">
      <c r="B1215" s="326"/>
      <c r="C1215" s="123"/>
      <c r="D1215" s="123"/>
      <c r="E1215" s="183"/>
      <c r="F1215" s="601"/>
      <c r="G1215" s="44"/>
      <c r="H1215" s="44"/>
      <c r="I1215" s="44"/>
      <c r="J1215" s="140"/>
      <c r="K1215" s="114"/>
      <c r="L1215" s="526"/>
      <c r="M1215" s="533"/>
      <c r="N1215" s="534"/>
    </row>
    <row r="1216" spans="2:14" s="530" customFormat="1" ht="34.5" hidden="1" customHeight="1">
      <c r="B1216" s="330"/>
      <c r="C1216" s="123"/>
      <c r="D1216" s="123"/>
      <c r="E1216" s="644" t="s">
        <v>577</v>
      </c>
      <c r="F1216" s="645"/>
      <c r="G1216" s="645"/>
      <c r="H1216" s="645"/>
      <c r="I1216" s="645"/>
      <c r="J1216" s="646"/>
      <c r="K1216" s="401">
        <f>SUM(K1219:K1226)</f>
        <v>0</v>
      </c>
      <c r="L1216" s="526" t="s">
        <v>43</v>
      </c>
      <c r="M1216" s="533"/>
      <c r="N1216" s="534"/>
    </row>
    <row r="1217" spans="2:14" s="530" customFormat="1" ht="63" hidden="1" customHeight="1">
      <c r="B1217" s="337" t="s">
        <v>556</v>
      </c>
      <c r="C1217" s="123"/>
      <c r="D1217" s="123"/>
      <c r="E1217" s="125" t="s">
        <v>46</v>
      </c>
      <c r="F1217" s="601" t="s">
        <v>557</v>
      </c>
      <c r="G1217" s="652" t="s">
        <v>558</v>
      </c>
      <c r="H1217" s="652"/>
      <c r="I1217" s="652"/>
      <c r="J1217" s="653"/>
      <c r="K1217" s="404"/>
      <c r="L1217" s="526"/>
      <c r="M1217" s="533"/>
      <c r="N1217" s="534"/>
    </row>
    <row r="1218" spans="2:14" s="530" customFormat="1" ht="25.5" hidden="1">
      <c r="B1218" s="337"/>
      <c r="C1218" s="123"/>
      <c r="D1218" s="123"/>
      <c r="E1218" s="145"/>
      <c r="F1218" s="122"/>
      <c r="G1218" s="601" t="s">
        <v>46</v>
      </c>
      <c r="H1218" s="601" t="s">
        <v>45</v>
      </c>
      <c r="I1218" s="601" t="s">
        <v>98</v>
      </c>
      <c r="J1218" s="604" t="s">
        <v>559</v>
      </c>
      <c r="K1218" s="114"/>
      <c r="L1218" s="526"/>
      <c r="M1218" s="533"/>
      <c r="N1218" s="534"/>
    </row>
    <row r="1219" spans="2:14" s="530" customFormat="1" hidden="1">
      <c r="B1219" s="326" t="s">
        <v>578</v>
      </c>
      <c r="C1219" s="123"/>
      <c r="D1219" s="123"/>
      <c r="E1219" s="139">
        <v>0</v>
      </c>
      <c r="F1219" s="119">
        <v>3</v>
      </c>
      <c r="G1219" s="119"/>
      <c r="H1219" s="119"/>
      <c r="I1219" s="119"/>
      <c r="J1219" s="140">
        <f>G1219*H1219*I1219</f>
        <v>0</v>
      </c>
      <c r="K1219" s="114">
        <f>F1219*E1219-J1219-J1220-J1221-J1222</f>
        <v>0</v>
      </c>
      <c r="L1219" s="526"/>
      <c r="M1219" s="533"/>
      <c r="N1219" s="534"/>
    </row>
    <row r="1220" spans="2:14" s="530" customFormat="1" hidden="1">
      <c r="B1220" s="326"/>
      <c r="C1220" s="123"/>
      <c r="D1220" s="123"/>
      <c r="E1220" s="141"/>
      <c r="F1220" s="44"/>
      <c r="G1220" s="601"/>
      <c r="H1220" s="601"/>
      <c r="I1220" s="44"/>
      <c r="J1220" s="140">
        <f t="shared" ref="J1220:J1226" si="54">G1220*H1220*I1220</f>
        <v>0</v>
      </c>
      <c r="K1220" s="114"/>
      <c r="L1220" s="526"/>
      <c r="M1220" s="533"/>
      <c r="N1220" s="534"/>
    </row>
    <row r="1221" spans="2:14" s="530" customFormat="1" hidden="1">
      <c r="B1221" s="326"/>
      <c r="C1221" s="123"/>
      <c r="D1221" s="123"/>
      <c r="E1221" s="141"/>
      <c r="F1221" s="44"/>
      <c r="G1221" s="601"/>
      <c r="H1221" s="601"/>
      <c r="I1221" s="44"/>
      <c r="J1221" s="140">
        <f t="shared" si="54"/>
        <v>0</v>
      </c>
      <c r="K1221" s="114"/>
      <c r="L1221" s="526"/>
      <c r="M1221" s="533"/>
      <c r="N1221" s="534"/>
    </row>
    <row r="1222" spans="2:14" s="530" customFormat="1" hidden="1">
      <c r="B1222" s="326"/>
      <c r="C1222" s="123"/>
      <c r="D1222" s="123"/>
      <c r="E1222" s="141"/>
      <c r="F1222" s="44"/>
      <c r="G1222" s="601"/>
      <c r="H1222" s="601"/>
      <c r="I1222" s="44"/>
      <c r="J1222" s="140">
        <f t="shared" si="54"/>
        <v>0</v>
      </c>
      <c r="K1222" s="114"/>
      <c r="L1222" s="526"/>
      <c r="M1222" s="533"/>
      <c r="N1222" s="534"/>
    </row>
    <row r="1223" spans="2:14" s="530" customFormat="1" hidden="1">
      <c r="B1223" s="326" t="s">
        <v>579</v>
      </c>
      <c r="C1223" s="123"/>
      <c r="D1223" s="123"/>
      <c r="E1223" s="139">
        <v>0</v>
      </c>
      <c r="F1223" s="119">
        <v>3</v>
      </c>
      <c r="G1223" s="119"/>
      <c r="H1223" s="119"/>
      <c r="I1223" s="119"/>
      <c r="J1223" s="140">
        <f t="shared" si="54"/>
        <v>0</v>
      </c>
      <c r="K1223" s="114">
        <f>F1223*E1223-J1223-J1224-J1225-J1226</f>
        <v>0</v>
      </c>
      <c r="L1223" s="526"/>
      <c r="M1223" s="533"/>
      <c r="N1223" s="534"/>
    </row>
    <row r="1224" spans="2:14" s="530" customFormat="1" hidden="1">
      <c r="B1224" s="326"/>
      <c r="C1224" s="123"/>
      <c r="D1224" s="123"/>
      <c r="E1224" s="141"/>
      <c r="F1224" s="44"/>
      <c r="G1224" s="601"/>
      <c r="H1224" s="601"/>
      <c r="I1224" s="44"/>
      <c r="J1224" s="140">
        <f t="shared" si="54"/>
        <v>0</v>
      </c>
      <c r="K1224" s="114"/>
      <c r="L1224" s="526"/>
      <c r="M1224" s="533"/>
      <c r="N1224" s="534"/>
    </row>
    <row r="1225" spans="2:14" s="530" customFormat="1" hidden="1">
      <c r="B1225" s="326"/>
      <c r="C1225" s="123"/>
      <c r="D1225" s="123"/>
      <c r="E1225" s="141"/>
      <c r="F1225" s="44"/>
      <c r="G1225" s="601"/>
      <c r="H1225" s="601"/>
      <c r="I1225" s="44"/>
      <c r="J1225" s="140">
        <f t="shared" si="54"/>
        <v>0</v>
      </c>
      <c r="K1225" s="114"/>
      <c r="L1225" s="526"/>
      <c r="M1225" s="533"/>
      <c r="N1225" s="534"/>
    </row>
    <row r="1226" spans="2:14" s="530" customFormat="1" hidden="1">
      <c r="B1226" s="326"/>
      <c r="C1226" s="123"/>
      <c r="D1226" s="123"/>
      <c r="E1226" s="141"/>
      <c r="F1226" s="44"/>
      <c r="G1226" s="601"/>
      <c r="H1226" s="601"/>
      <c r="I1226" s="44"/>
      <c r="J1226" s="140">
        <f t="shared" si="54"/>
        <v>0</v>
      </c>
      <c r="K1226" s="114"/>
      <c r="L1226" s="526"/>
      <c r="M1226" s="533"/>
      <c r="N1226" s="534"/>
    </row>
    <row r="1227" spans="2:14" s="530" customFormat="1" hidden="1">
      <c r="B1227" s="326" t="s">
        <v>580</v>
      </c>
      <c r="C1227" s="123"/>
      <c r="D1227" s="123"/>
      <c r="E1227" s="139">
        <v>0</v>
      </c>
      <c r="F1227" s="119">
        <v>3</v>
      </c>
      <c r="G1227" s="119"/>
      <c r="H1227" s="119"/>
      <c r="I1227" s="119"/>
      <c r="J1227" s="140">
        <f>G1227*H1227*I1227</f>
        <v>0</v>
      </c>
      <c r="K1227" s="114">
        <f>F1227*E1227-J1227-J1228-J1229-J1230</f>
        <v>0</v>
      </c>
      <c r="L1227" s="526"/>
      <c r="M1227" s="533"/>
      <c r="N1227" s="534"/>
    </row>
    <row r="1228" spans="2:14" s="530" customFormat="1" hidden="1">
      <c r="B1228" s="326"/>
      <c r="C1228" s="123"/>
      <c r="D1228" s="123"/>
      <c r="E1228" s="141"/>
      <c r="F1228" s="44"/>
      <c r="G1228" s="601"/>
      <c r="H1228" s="601"/>
      <c r="I1228" s="44"/>
      <c r="J1228" s="140">
        <f t="shared" ref="J1228:J1234" si="55">G1228*H1228*I1228</f>
        <v>0</v>
      </c>
      <c r="K1228" s="114"/>
      <c r="L1228" s="526"/>
      <c r="M1228" s="533"/>
      <c r="N1228" s="534"/>
    </row>
    <row r="1229" spans="2:14" s="530" customFormat="1" hidden="1">
      <c r="B1229" s="326"/>
      <c r="C1229" s="123"/>
      <c r="D1229" s="123"/>
      <c r="E1229" s="141"/>
      <c r="F1229" s="44"/>
      <c r="G1229" s="601"/>
      <c r="H1229" s="601"/>
      <c r="I1229" s="44"/>
      <c r="J1229" s="140">
        <f t="shared" si="55"/>
        <v>0</v>
      </c>
      <c r="K1229" s="114"/>
      <c r="L1229" s="526"/>
      <c r="M1229" s="533"/>
      <c r="N1229" s="534"/>
    </row>
    <row r="1230" spans="2:14" s="530" customFormat="1" hidden="1">
      <c r="B1230" s="326"/>
      <c r="C1230" s="123"/>
      <c r="D1230" s="123"/>
      <c r="E1230" s="141"/>
      <c r="F1230" s="44"/>
      <c r="G1230" s="601"/>
      <c r="H1230" s="601"/>
      <c r="I1230" s="44"/>
      <c r="J1230" s="140">
        <f t="shared" si="55"/>
        <v>0</v>
      </c>
      <c r="K1230" s="114"/>
      <c r="L1230" s="526"/>
      <c r="M1230" s="533"/>
      <c r="N1230" s="534"/>
    </row>
    <row r="1231" spans="2:14" s="530" customFormat="1" hidden="1">
      <c r="B1231" s="326" t="s">
        <v>581</v>
      </c>
      <c r="C1231" s="123"/>
      <c r="D1231" s="123"/>
      <c r="E1231" s="139">
        <v>0</v>
      </c>
      <c r="F1231" s="119">
        <v>3</v>
      </c>
      <c r="G1231" s="119"/>
      <c r="H1231" s="119"/>
      <c r="I1231" s="119"/>
      <c r="J1231" s="140">
        <f t="shared" si="55"/>
        <v>0</v>
      </c>
      <c r="K1231" s="114">
        <f>F1231*E1231-J1231-J1232-J1233-J1234</f>
        <v>0</v>
      </c>
      <c r="L1231" s="526"/>
      <c r="M1231" s="533"/>
      <c r="N1231" s="534"/>
    </row>
    <row r="1232" spans="2:14" s="530" customFormat="1" hidden="1">
      <c r="B1232" s="326"/>
      <c r="C1232" s="123"/>
      <c r="D1232" s="123"/>
      <c r="E1232" s="141"/>
      <c r="F1232" s="44"/>
      <c r="G1232" s="601"/>
      <c r="H1232" s="601"/>
      <c r="I1232" s="44"/>
      <c r="J1232" s="140">
        <f t="shared" si="55"/>
        <v>0</v>
      </c>
      <c r="K1232" s="114"/>
      <c r="L1232" s="526"/>
      <c r="M1232" s="533"/>
      <c r="N1232" s="534"/>
    </row>
    <row r="1233" spans="2:14" s="530" customFormat="1" hidden="1">
      <c r="B1233" s="326"/>
      <c r="C1233" s="123"/>
      <c r="D1233" s="123"/>
      <c r="E1233" s="141"/>
      <c r="F1233" s="44"/>
      <c r="G1233" s="601"/>
      <c r="H1233" s="601"/>
      <c r="I1233" s="44"/>
      <c r="J1233" s="140">
        <f t="shared" si="55"/>
        <v>0</v>
      </c>
      <c r="K1233" s="114"/>
      <c r="L1233" s="526"/>
      <c r="M1233" s="533"/>
      <c r="N1233" s="534"/>
    </row>
    <row r="1234" spans="2:14" s="530" customFormat="1" hidden="1">
      <c r="B1234" s="326"/>
      <c r="C1234" s="123"/>
      <c r="D1234" s="123"/>
      <c r="E1234" s="141"/>
      <c r="F1234" s="44"/>
      <c r="G1234" s="601"/>
      <c r="H1234" s="601"/>
      <c r="I1234" s="44"/>
      <c r="J1234" s="140">
        <f t="shared" si="55"/>
        <v>0</v>
      </c>
      <c r="K1234" s="114"/>
      <c r="L1234" s="526"/>
      <c r="M1234" s="533"/>
      <c r="N1234" s="534"/>
    </row>
    <row r="1235" spans="2:14" s="530" customFormat="1" hidden="1">
      <c r="B1235" s="326"/>
      <c r="C1235" s="123"/>
      <c r="D1235" s="123"/>
      <c r="E1235" s="183"/>
      <c r="F1235" s="601"/>
      <c r="G1235" s="44"/>
      <c r="H1235" s="44"/>
      <c r="I1235" s="44"/>
      <c r="J1235" s="140"/>
      <c r="K1235" s="114"/>
      <c r="L1235" s="526"/>
      <c r="M1235" s="533"/>
      <c r="N1235" s="534"/>
    </row>
    <row r="1236" spans="2:14" s="530" customFormat="1" hidden="1">
      <c r="B1236" s="326"/>
      <c r="C1236" s="123">
        <v>87894</v>
      </c>
      <c r="D1236" s="123" t="s">
        <v>9</v>
      </c>
      <c r="E1236" s="184" t="s">
        <v>582</v>
      </c>
      <c r="F1236" s="601">
        <f>K1137*2</f>
        <v>0</v>
      </c>
      <c r="G1236" s="601"/>
      <c r="H1236" s="601"/>
      <c r="I1236" s="601"/>
      <c r="J1236" s="140"/>
      <c r="K1236" s="404">
        <f>F1236</f>
        <v>0</v>
      </c>
      <c r="L1236" s="91" t="s">
        <v>43</v>
      </c>
      <c r="M1236" s="533"/>
      <c r="N1236" s="534"/>
    </row>
    <row r="1237" spans="2:14" s="530" customFormat="1" hidden="1">
      <c r="B1237" s="326"/>
      <c r="C1237" s="123"/>
      <c r="D1237" s="123"/>
      <c r="E1237" s="183"/>
      <c r="F1237" s="601"/>
      <c r="G1237" s="601"/>
      <c r="H1237" s="601"/>
      <c r="I1237" s="601"/>
      <c r="J1237" s="140"/>
      <c r="K1237" s="114"/>
      <c r="L1237" s="497"/>
      <c r="M1237" s="533"/>
      <c r="N1237" s="534"/>
    </row>
    <row r="1238" spans="2:14" s="530" customFormat="1" hidden="1">
      <c r="B1238" s="326"/>
      <c r="C1238" s="123">
        <v>87529</v>
      </c>
      <c r="D1238" s="123" t="s">
        <v>9</v>
      </c>
      <c r="E1238" s="184" t="s">
        <v>583</v>
      </c>
      <c r="F1238" s="601">
        <f>F1236</f>
        <v>0</v>
      </c>
      <c r="G1238" s="601"/>
      <c r="H1238" s="601"/>
      <c r="I1238" s="601"/>
      <c r="J1238" s="140"/>
      <c r="K1238" s="404">
        <f>K1236</f>
        <v>0</v>
      </c>
      <c r="L1238" s="91" t="s">
        <v>43</v>
      </c>
      <c r="M1238" s="533"/>
      <c r="N1238" s="534"/>
    </row>
    <row r="1239" spans="2:14" s="587" customFormat="1" ht="13.5" thickBot="1">
      <c r="B1239" s="578"/>
      <c r="C1239" s="579"/>
      <c r="D1239" s="579"/>
      <c r="E1239" s="580"/>
      <c r="F1239" s="581"/>
      <c r="G1239" s="581"/>
      <c r="H1239" s="581"/>
      <c r="I1239" s="581"/>
      <c r="J1239" s="582"/>
      <c r="K1239" s="583"/>
      <c r="L1239" s="584"/>
      <c r="M1239" s="585"/>
      <c r="N1239" s="586"/>
    </row>
    <row r="1240" spans="2:14" ht="13.5" thickBot="1">
      <c r="B1240" s="327"/>
      <c r="C1240" s="150"/>
      <c r="D1240" s="150"/>
      <c r="E1240" s="659" t="s">
        <v>584</v>
      </c>
      <c r="F1240" s="660"/>
      <c r="G1240" s="660"/>
      <c r="H1240" s="660"/>
      <c r="I1240" s="660"/>
      <c r="J1240" s="661"/>
      <c r="K1240" s="399"/>
      <c r="L1240" s="614"/>
      <c r="M1240" s="155"/>
      <c r="N1240" s="177"/>
    </row>
    <row r="1241" spans="2:14">
      <c r="B1241" s="326"/>
      <c r="C1241" s="53"/>
      <c r="D1241" s="53"/>
      <c r="E1241" s="184"/>
      <c r="F1241" s="82"/>
      <c r="G1241" s="82"/>
      <c r="H1241" s="82"/>
      <c r="I1241" s="82"/>
      <c r="J1241" s="194"/>
      <c r="K1241" s="404"/>
      <c r="L1241" s="88"/>
      <c r="M1241" s="155"/>
      <c r="N1241" s="111"/>
    </row>
    <row r="1242" spans="2:14" ht="29.25" customHeight="1">
      <c r="B1242" s="326"/>
      <c r="C1242" s="53">
        <v>94319</v>
      </c>
      <c r="D1242" s="53" t="s">
        <v>9</v>
      </c>
      <c r="E1242" s="644" t="str">
        <f>IFERROR(VLOOKUP($C1242,'2-SINAPI OUTUBRO 2017'!$A$1:$D$11396,2,0),IFERROR(VLOOKUP($C1242,'3-COMPO.ADM.PRF '!$B$11:$I$816,4,0),""))</f>
        <v>ATERRO MANUAL DE VALAS COM SOLO ARGILO-ARENOSO E COMPACTAÇÃO MECANIZADA. AF_05/2016</v>
      </c>
      <c r="F1242" s="645"/>
      <c r="G1242" s="645"/>
      <c r="H1242" s="645"/>
      <c r="I1242" s="645"/>
      <c r="J1242" s="646"/>
      <c r="K1242" s="401">
        <f>SUM(K1244)</f>
        <v>0</v>
      </c>
      <c r="L1242" s="497" t="s">
        <v>585</v>
      </c>
      <c r="M1242" s="155"/>
      <c r="N1242" s="111"/>
    </row>
    <row r="1243" spans="2:14">
      <c r="B1243" s="326"/>
      <c r="C1243" s="53"/>
      <c r="D1243" s="53"/>
      <c r="E1243" s="184" t="s">
        <v>586</v>
      </c>
      <c r="F1243" s="82" t="s">
        <v>587</v>
      </c>
      <c r="G1243" s="82"/>
      <c r="H1243" s="82"/>
      <c r="I1243" s="82"/>
      <c r="J1243" s="194"/>
      <c r="K1243" s="404"/>
      <c r="L1243" s="88"/>
      <c r="M1243" s="155"/>
      <c r="N1243" s="111"/>
    </row>
    <row r="1244" spans="2:14">
      <c r="B1244" s="326" t="s">
        <v>588</v>
      </c>
      <c r="C1244" s="53"/>
      <c r="D1244" s="53"/>
      <c r="E1244" s="184">
        <v>0</v>
      </c>
      <c r="F1244" s="82">
        <v>1</v>
      </c>
      <c r="G1244" s="82"/>
      <c r="H1244" s="82"/>
      <c r="I1244" s="82"/>
      <c r="J1244" s="194"/>
      <c r="K1244" s="114">
        <f>E1244*F1244</f>
        <v>0</v>
      </c>
      <c r="L1244" s="88"/>
      <c r="M1244" s="155"/>
      <c r="N1244" s="111"/>
    </row>
    <row r="1245" spans="2:14">
      <c r="B1245" s="326"/>
      <c r="C1245" s="53"/>
      <c r="D1245" s="53"/>
      <c r="E1245" s="184"/>
      <c r="F1245" s="82"/>
      <c r="G1245" s="82"/>
      <c r="H1245" s="82"/>
      <c r="I1245" s="82"/>
      <c r="J1245" s="194"/>
      <c r="K1245" s="404"/>
      <c r="L1245" s="88"/>
      <c r="M1245" s="155"/>
      <c r="N1245" s="111"/>
    </row>
    <row r="1246" spans="2:14">
      <c r="B1246" s="326"/>
      <c r="C1246" s="53"/>
      <c r="D1246" s="53"/>
      <c r="E1246" s="184"/>
      <c r="F1246" s="82"/>
      <c r="G1246" s="82"/>
      <c r="H1246" s="82"/>
      <c r="I1246" s="82"/>
      <c r="J1246" s="194"/>
      <c r="K1246" s="404"/>
      <c r="L1246" s="88"/>
      <c r="M1246" s="155"/>
      <c r="N1246" s="111"/>
    </row>
    <row r="1247" spans="2:14" ht="15">
      <c r="B1247" s="326"/>
      <c r="C1247" s="53">
        <v>85422</v>
      </c>
      <c r="D1247" s="53" t="s">
        <v>9</v>
      </c>
      <c r="E1247" s="644" t="str">
        <f>IFERROR(VLOOKUP($C1247,'2-SINAPI OUTUBRO 2017'!$A$1:$D$11396,2,0),IFERROR(VLOOKUP($C1247,'3-COMPO.ADM.PRF '!$B$11:$I$816,4,0),""))</f>
        <v>PREPARO MANUAL DE TERRENO S/ RASPAGEM SUPERFICIAL</v>
      </c>
      <c r="F1247" s="645"/>
      <c r="G1247" s="645"/>
      <c r="H1247" s="645"/>
      <c r="I1247" s="645"/>
      <c r="J1247" s="646"/>
      <c r="K1247" s="401">
        <f>SUM(K1249:K1250)</f>
        <v>258.35000000000002</v>
      </c>
      <c r="L1247" s="497" t="s">
        <v>43</v>
      </c>
      <c r="M1247" s="155"/>
      <c r="N1247" s="111"/>
    </row>
    <row r="1248" spans="2:14" ht="25.5">
      <c r="B1248" s="326"/>
      <c r="C1248" s="53"/>
      <c r="D1248" s="53"/>
      <c r="E1248" s="129" t="s">
        <v>589</v>
      </c>
      <c r="F1248" s="603" t="s">
        <v>590</v>
      </c>
      <c r="G1248" s="82"/>
      <c r="H1248" s="82"/>
      <c r="I1248" s="82"/>
      <c r="J1248" s="194"/>
      <c r="K1248" s="404"/>
      <c r="L1248" s="88"/>
      <c r="M1248" s="155"/>
      <c r="N1248" s="111"/>
    </row>
    <row r="1249" spans="1:14">
      <c r="B1249" s="326" t="s">
        <v>591</v>
      </c>
      <c r="C1249" s="53"/>
      <c r="D1249" s="53"/>
      <c r="E1249" s="126">
        <f>M236</f>
        <v>258.35000000000002</v>
      </c>
      <c r="F1249" s="115">
        <v>1</v>
      </c>
      <c r="G1249" s="82"/>
      <c r="H1249" s="82"/>
      <c r="I1249" s="82"/>
      <c r="J1249" s="194"/>
      <c r="K1249" s="114">
        <f>E1249*F1249</f>
        <v>258.35000000000002</v>
      </c>
      <c r="L1249" s="88"/>
      <c r="M1249" s="155"/>
      <c r="N1249" s="111"/>
    </row>
    <row r="1250" spans="1:14">
      <c r="B1250" s="326" t="s">
        <v>592</v>
      </c>
      <c r="C1250" s="53"/>
      <c r="D1250" s="53"/>
      <c r="E1250" s="126">
        <v>0</v>
      </c>
      <c r="F1250" s="115">
        <v>1</v>
      </c>
      <c r="G1250" s="82"/>
      <c r="H1250" s="82"/>
      <c r="I1250" s="82"/>
      <c r="J1250" s="194"/>
      <c r="K1250" s="114">
        <f>E1250*F1250</f>
        <v>0</v>
      </c>
      <c r="L1250" s="88"/>
      <c r="M1250" s="155"/>
      <c r="N1250" s="111"/>
    </row>
    <row r="1251" spans="1:14">
      <c r="B1251" s="326"/>
      <c r="C1251" s="53"/>
      <c r="D1251" s="53"/>
      <c r="E1251" s="184"/>
      <c r="F1251" s="82"/>
      <c r="G1251" s="82"/>
      <c r="H1251" s="82"/>
      <c r="I1251" s="82"/>
      <c r="J1251" s="194"/>
      <c r="K1251" s="404"/>
      <c r="L1251" s="88"/>
      <c r="M1251" s="155"/>
      <c r="N1251" s="111"/>
    </row>
    <row r="1252" spans="1:14" ht="15">
      <c r="B1252" s="326" t="s">
        <v>593</v>
      </c>
      <c r="C1252" s="53">
        <v>95241</v>
      </c>
      <c r="D1252" s="53" t="s">
        <v>9</v>
      </c>
      <c r="E1252" s="613" t="s">
        <v>594</v>
      </c>
      <c r="F1252" s="602"/>
      <c r="G1252" s="602"/>
      <c r="H1252" s="602"/>
      <c r="I1252" s="602"/>
      <c r="J1252" s="169"/>
      <c r="K1252" s="401">
        <f>K1247</f>
        <v>258.35000000000002</v>
      </c>
      <c r="L1252" s="497" t="s">
        <v>43</v>
      </c>
      <c r="M1252" s="246">
        <f>K1252*0.07</f>
        <v>18.084500000000002</v>
      </c>
      <c r="N1252" s="180" t="s">
        <v>50</v>
      </c>
    </row>
    <row r="1253" spans="1:14" s="577" customFormat="1">
      <c r="B1253" s="568"/>
      <c r="C1253" s="569"/>
      <c r="D1253" s="569"/>
      <c r="E1253" s="588"/>
      <c r="F1253" s="571"/>
      <c r="G1253" s="571"/>
      <c r="H1253" s="571"/>
      <c r="I1253" s="571"/>
      <c r="J1253" s="572"/>
      <c r="K1253" s="573"/>
      <c r="L1253" s="574"/>
      <c r="M1253" s="575"/>
      <c r="N1253" s="576"/>
    </row>
    <row r="1254" spans="1:14" ht="15">
      <c r="B1254" s="326" t="s">
        <v>595</v>
      </c>
      <c r="C1254" s="53">
        <v>87620</v>
      </c>
      <c r="D1254" s="53" t="s">
        <v>160</v>
      </c>
      <c r="E1254" s="184" t="s">
        <v>596</v>
      </c>
      <c r="F1254" s="602"/>
      <c r="G1254" s="602"/>
      <c r="H1254" s="602"/>
      <c r="I1254" s="602"/>
      <c r="J1254" s="169"/>
      <c r="K1254" s="401">
        <f>K1256</f>
        <v>248.35</v>
      </c>
      <c r="L1254" s="91" t="s">
        <v>43</v>
      </c>
      <c r="M1254" s="246">
        <f>K1254*0.03</f>
        <v>7.4504999999999999</v>
      </c>
      <c r="N1254" s="180" t="s">
        <v>50</v>
      </c>
    </row>
    <row r="1255" spans="1:14">
      <c r="B1255" s="326"/>
      <c r="C1255" s="53"/>
      <c r="D1255" s="53"/>
      <c r="E1255" s="496"/>
      <c r="F1255" s="602"/>
      <c r="G1255" s="602"/>
      <c r="H1255" s="602"/>
      <c r="I1255" s="602"/>
      <c r="J1255" s="169"/>
      <c r="K1255" s="400"/>
      <c r="L1255" s="497"/>
      <c r="M1255" s="170"/>
      <c r="N1255" s="171"/>
    </row>
    <row r="1256" spans="1:14" ht="15">
      <c r="B1256" s="326"/>
      <c r="C1256" s="53">
        <v>84191</v>
      </c>
      <c r="D1256" s="53" t="s">
        <v>9</v>
      </c>
      <c r="E1256" s="184" t="s">
        <v>597</v>
      </c>
      <c r="F1256" s="82"/>
      <c r="G1256" s="82"/>
      <c r="H1256" s="82"/>
      <c r="I1256" s="82"/>
      <c r="J1256" s="194"/>
      <c r="K1256" s="401">
        <f>SUM(K1258:K1259)</f>
        <v>248.35</v>
      </c>
      <c r="L1256" s="497" t="s">
        <v>43</v>
      </c>
      <c r="M1256" s="170"/>
      <c r="N1256" s="171"/>
    </row>
    <row r="1257" spans="1:14" ht="25.5">
      <c r="B1257" s="326"/>
      <c r="C1257" s="53"/>
      <c r="D1257" s="53"/>
      <c r="E1257" s="129" t="s">
        <v>589</v>
      </c>
      <c r="F1257" s="603" t="s">
        <v>590</v>
      </c>
      <c r="G1257" s="82"/>
      <c r="H1257" s="82"/>
      <c r="I1257" s="82"/>
      <c r="J1257" s="194"/>
      <c r="K1257" s="404"/>
      <c r="L1257" s="88"/>
      <c r="M1257" s="170"/>
      <c r="N1257" s="171"/>
    </row>
    <row r="1258" spans="1:14">
      <c r="B1258" s="326" t="s">
        <v>598</v>
      </c>
      <c r="C1258" s="53"/>
      <c r="D1258" s="53"/>
      <c r="E1258" s="126">
        <v>56.35</v>
      </c>
      <c r="F1258" s="115">
        <v>1</v>
      </c>
      <c r="G1258" s="82"/>
      <c r="H1258" s="82"/>
      <c r="I1258" s="82"/>
      <c r="J1258" s="194"/>
      <c r="K1258" s="114">
        <f>E1258*F1258</f>
        <v>56.35</v>
      </c>
      <c r="L1258" s="88"/>
      <c r="M1258" s="170"/>
      <c r="N1258" s="171"/>
    </row>
    <row r="1259" spans="1:14">
      <c r="B1259" s="326" t="s">
        <v>599</v>
      </c>
      <c r="C1259" s="53"/>
      <c r="D1259" s="53"/>
      <c r="E1259" s="126">
        <v>192</v>
      </c>
      <c r="F1259" s="115">
        <v>1</v>
      </c>
      <c r="G1259" s="82"/>
      <c r="H1259" s="82"/>
      <c r="I1259" s="82"/>
      <c r="J1259" s="194"/>
      <c r="K1259" s="114">
        <f>E1259*F1259</f>
        <v>192</v>
      </c>
      <c r="L1259" s="88"/>
      <c r="M1259" s="170"/>
      <c r="N1259" s="171"/>
    </row>
    <row r="1260" spans="1:14">
      <c r="A1260" s="590"/>
      <c r="B1260" s="326"/>
      <c r="C1260" s="53"/>
      <c r="D1260" s="53"/>
      <c r="E1260" s="496"/>
      <c r="F1260" s="602"/>
      <c r="G1260" s="602"/>
      <c r="H1260" s="602"/>
      <c r="I1260" s="602"/>
      <c r="J1260" s="169"/>
      <c r="K1260" s="400"/>
      <c r="L1260" s="497"/>
      <c r="M1260" s="170"/>
      <c r="N1260" s="171"/>
    </row>
    <row r="1261" spans="1:14" ht="15">
      <c r="B1261" s="326"/>
      <c r="C1261" s="53" t="s">
        <v>600</v>
      </c>
      <c r="D1261" s="53" t="s">
        <v>9</v>
      </c>
      <c r="E1261" s="184" t="s">
        <v>601</v>
      </c>
      <c r="F1261" s="602"/>
      <c r="G1261" s="602"/>
      <c r="H1261" s="602"/>
      <c r="I1261" s="602"/>
      <c r="J1261" s="169"/>
      <c r="K1261" s="401">
        <f>K1256</f>
        <v>248.35</v>
      </c>
      <c r="L1261" s="497" t="s">
        <v>43</v>
      </c>
      <c r="M1261" s="170"/>
      <c r="N1261" s="171"/>
    </row>
    <row r="1262" spans="1:14">
      <c r="B1262" s="326"/>
      <c r="C1262" s="53"/>
      <c r="D1262" s="53"/>
      <c r="E1262" s="496"/>
      <c r="F1262" s="602"/>
      <c r="G1262" s="602"/>
      <c r="H1262" s="602"/>
      <c r="I1262" s="602"/>
      <c r="J1262" s="169"/>
      <c r="K1262" s="400"/>
      <c r="L1262" s="497"/>
      <c r="M1262" s="170"/>
      <c r="N1262" s="171"/>
    </row>
    <row r="1263" spans="1:14">
      <c r="B1263" s="326"/>
      <c r="C1263" s="53"/>
      <c r="D1263" s="53"/>
      <c r="E1263" s="496"/>
      <c r="F1263" s="602"/>
      <c r="G1263" s="602"/>
      <c r="H1263" s="602"/>
      <c r="I1263" s="602"/>
      <c r="J1263" s="169"/>
      <c r="K1263" s="400"/>
      <c r="L1263" s="497"/>
      <c r="M1263" s="170"/>
      <c r="N1263" s="171"/>
    </row>
    <row r="1264" spans="1:14" ht="15">
      <c r="B1264" s="326"/>
      <c r="C1264" s="53"/>
      <c r="D1264" s="53"/>
      <c r="E1264" s="184" t="s">
        <v>602</v>
      </c>
      <c r="F1264" s="602"/>
      <c r="G1264" s="602"/>
      <c r="H1264" s="602"/>
      <c r="I1264" s="602"/>
      <c r="J1264" s="169"/>
      <c r="K1264" s="401">
        <f>SUM(K1266:K1272)</f>
        <v>0</v>
      </c>
      <c r="L1264" s="497" t="s">
        <v>43</v>
      </c>
      <c r="M1264" s="170"/>
      <c r="N1264" s="171"/>
    </row>
    <row r="1265" spans="2:14" ht="25.5">
      <c r="B1265" s="338" t="s">
        <v>603</v>
      </c>
      <c r="C1265" s="53"/>
      <c r="D1265" s="53"/>
      <c r="E1265" s="129" t="s">
        <v>589</v>
      </c>
      <c r="F1265" s="603" t="s">
        <v>590</v>
      </c>
      <c r="G1265" s="82"/>
      <c r="H1265" s="82"/>
      <c r="I1265" s="82"/>
      <c r="J1265" s="194"/>
      <c r="K1265" s="404"/>
      <c r="L1265" s="497"/>
      <c r="M1265" s="170"/>
      <c r="N1265" s="171"/>
    </row>
    <row r="1266" spans="2:14">
      <c r="B1266" s="326" t="s">
        <v>604</v>
      </c>
      <c r="C1266" s="53"/>
      <c r="D1266" s="53"/>
      <c r="E1266" s="126">
        <v>0</v>
      </c>
      <c r="F1266" s="115">
        <v>0</v>
      </c>
      <c r="G1266" s="82"/>
      <c r="H1266" s="82"/>
      <c r="I1266" s="82"/>
      <c r="J1266" s="194"/>
      <c r="K1266" s="114">
        <f>E1266*F1266</f>
        <v>0</v>
      </c>
      <c r="L1266" s="497"/>
      <c r="M1266" s="170"/>
      <c r="N1266" s="171"/>
    </row>
    <row r="1267" spans="2:14">
      <c r="B1267" s="326"/>
      <c r="C1267" s="53"/>
      <c r="D1267" s="53"/>
      <c r="E1267" s="126">
        <v>0</v>
      </c>
      <c r="F1267" s="115">
        <v>0</v>
      </c>
      <c r="G1267" s="82"/>
      <c r="H1267" s="82"/>
      <c r="I1267" s="82"/>
      <c r="J1267" s="194"/>
      <c r="K1267" s="114">
        <f t="shared" ref="K1267:K1272" si="56">E1267*F1267</f>
        <v>0</v>
      </c>
      <c r="L1267" s="497"/>
      <c r="M1267" s="170"/>
      <c r="N1267" s="171"/>
    </row>
    <row r="1268" spans="2:14">
      <c r="B1268" s="326"/>
      <c r="C1268" s="53"/>
      <c r="D1268" s="53"/>
      <c r="E1268" s="126">
        <v>0</v>
      </c>
      <c r="F1268" s="115">
        <v>0</v>
      </c>
      <c r="G1268" s="82"/>
      <c r="H1268" s="82"/>
      <c r="I1268" s="82"/>
      <c r="J1268" s="194"/>
      <c r="K1268" s="114">
        <f t="shared" si="56"/>
        <v>0</v>
      </c>
      <c r="L1268" s="497"/>
      <c r="M1268" s="170"/>
      <c r="N1268" s="171"/>
    </row>
    <row r="1269" spans="2:14">
      <c r="B1269" s="326"/>
      <c r="C1269" s="53"/>
      <c r="D1269" s="53"/>
      <c r="E1269" s="126">
        <v>0</v>
      </c>
      <c r="F1269" s="115">
        <v>0</v>
      </c>
      <c r="G1269" s="82"/>
      <c r="H1269" s="82"/>
      <c r="I1269" s="82"/>
      <c r="J1269" s="194"/>
      <c r="K1269" s="114">
        <f t="shared" si="56"/>
        <v>0</v>
      </c>
      <c r="L1269" s="497"/>
      <c r="M1269" s="170"/>
      <c r="N1269" s="171"/>
    </row>
    <row r="1270" spans="2:14">
      <c r="B1270" s="326"/>
      <c r="C1270" s="53"/>
      <c r="D1270" s="53"/>
      <c r="E1270" s="126">
        <v>0</v>
      </c>
      <c r="F1270" s="115">
        <v>0</v>
      </c>
      <c r="G1270" s="82"/>
      <c r="H1270" s="82"/>
      <c r="I1270" s="82"/>
      <c r="J1270" s="194"/>
      <c r="K1270" s="114">
        <f t="shared" si="56"/>
        <v>0</v>
      </c>
      <c r="L1270" s="497"/>
      <c r="M1270" s="170"/>
      <c r="N1270" s="171"/>
    </row>
    <row r="1271" spans="2:14">
      <c r="B1271" s="326"/>
      <c r="C1271" s="53"/>
      <c r="D1271" s="53"/>
      <c r="E1271" s="126">
        <v>0</v>
      </c>
      <c r="F1271" s="115">
        <v>0</v>
      </c>
      <c r="G1271" s="82"/>
      <c r="H1271" s="82"/>
      <c r="I1271" s="82"/>
      <c r="J1271" s="194"/>
      <c r="K1271" s="114">
        <f t="shared" si="56"/>
        <v>0</v>
      </c>
      <c r="L1271" s="497"/>
      <c r="M1271" s="170"/>
      <c r="N1271" s="171"/>
    </row>
    <row r="1272" spans="2:14">
      <c r="B1272" s="326"/>
      <c r="C1272" s="53"/>
      <c r="D1272" s="53"/>
      <c r="E1272" s="126">
        <v>0</v>
      </c>
      <c r="F1272" s="115">
        <v>0</v>
      </c>
      <c r="G1272" s="82"/>
      <c r="H1272" s="82"/>
      <c r="I1272" s="82"/>
      <c r="J1272" s="194"/>
      <c r="K1272" s="114">
        <f t="shared" si="56"/>
        <v>0</v>
      </c>
      <c r="L1272" s="497"/>
      <c r="M1272" s="170"/>
      <c r="N1272" s="171"/>
    </row>
    <row r="1273" spans="2:14">
      <c r="B1273" s="326"/>
      <c r="C1273" s="53"/>
      <c r="D1273" s="53"/>
      <c r="E1273" s="496"/>
      <c r="F1273" s="602"/>
      <c r="G1273" s="602"/>
      <c r="H1273" s="602"/>
      <c r="I1273" s="602"/>
      <c r="J1273" s="169"/>
      <c r="K1273" s="400"/>
      <c r="L1273" s="497"/>
      <c r="M1273" s="170"/>
      <c r="N1273" s="171"/>
    </row>
    <row r="1274" spans="2:14" ht="15">
      <c r="B1274" s="326"/>
      <c r="C1274" s="53" t="s">
        <v>605</v>
      </c>
      <c r="D1274" s="123" t="s">
        <v>9</v>
      </c>
      <c r="E1274" s="184" t="s">
        <v>606</v>
      </c>
      <c r="F1274" s="602"/>
      <c r="G1274" s="602"/>
      <c r="H1274" s="602"/>
      <c r="I1274" s="602"/>
      <c r="J1274" s="169"/>
      <c r="K1274" s="401">
        <f>SUM(K1277:K1281)</f>
        <v>0</v>
      </c>
      <c r="L1274" s="497" t="s">
        <v>43</v>
      </c>
      <c r="M1274" s="162">
        <f>SUM(M1277:M1281)</f>
        <v>0</v>
      </c>
      <c r="N1274" s="180" t="s">
        <v>264</v>
      </c>
    </row>
    <row r="1275" spans="2:14">
      <c r="B1275" s="338" t="s">
        <v>603</v>
      </c>
      <c r="C1275" s="53"/>
      <c r="D1275" s="53"/>
      <c r="E1275" s="129" t="s">
        <v>607</v>
      </c>
      <c r="F1275" s="603" t="s">
        <v>45</v>
      </c>
      <c r="G1275" s="303" t="s">
        <v>98</v>
      </c>
      <c r="H1275" s="82"/>
      <c r="I1275" s="82"/>
      <c r="J1275" s="194"/>
      <c r="K1275" s="404"/>
      <c r="L1275" s="497"/>
      <c r="M1275" s="170"/>
      <c r="N1275" s="171"/>
    </row>
    <row r="1276" spans="2:14">
      <c r="B1276" s="339" t="s">
        <v>608</v>
      </c>
      <c r="C1276" s="53"/>
      <c r="D1276" s="53"/>
      <c r="E1276" s="129"/>
      <c r="F1276" s="603"/>
      <c r="G1276" s="303"/>
      <c r="H1276" s="82"/>
      <c r="I1276" s="82"/>
      <c r="J1276" s="194"/>
      <c r="K1276" s="404"/>
      <c r="L1276" s="497"/>
      <c r="M1276" s="170"/>
      <c r="N1276" s="171"/>
    </row>
    <row r="1277" spans="2:14">
      <c r="B1277" s="326" t="s">
        <v>609</v>
      </c>
      <c r="C1277" s="53"/>
      <c r="D1277" s="53"/>
      <c r="E1277" s="168">
        <v>0</v>
      </c>
      <c r="F1277" s="115">
        <v>0.12</v>
      </c>
      <c r="G1277" s="115">
        <v>1</v>
      </c>
      <c r="H1277" s="602"/>
      <c r="I1277" s="602"/>
      <c r="J1277" s="169"/>
      <c r="K1277" s="114">
        <f t="shared" ref="K1277:K1281" si="57">E1277*F1277</f>
        <v>0</v>
      </c>
      <c r="L1277" s="497"/>
      <c r="M1277" s="91">
        <f>E1277*G1277</f>
        <v>0</v>
      </c>
      <c r="N1277" s="171"/>
    </row>
    <row r="1278" spans="2:14">
      <c r="B1278" s="326" t="s">
        <v>610</v>
      </c>
      <c r="C1278" s="53"/>
      <c r="D1278" s="53"/>
      <c r="E1278" s="168">
        <v>0</v>
      </c>
      <c r="F1278" s="115">
        <v>0.12</v>
      </c>
      <c r="G1278" s="115">
        <v>2</v>
      </c>
      <c r="H1278" s="602"/>
      <c r="I1278" s="602"/>
      <c r="J1278" s="169"/>
      <c r="K1278" s="114">
        <f t="shared" si="57"/>
        <v>0</v>
      </c>
      <c r="L1278" s="497"/>
      <c r="M1278" s="91">
        <f t="shared" ref="M1278:M1281" si="58">E1278*G1278</f>
        <v>0</v>
      </c>
      <c r="N1278" s="171"/>
    </row>
    <row r="1279" spans="2:14">
      <c r="B1279" s="326" t="s">
        <v>611</v>
      </c>
      <c r="C1279" s="53"/>
      <c r="D1279" s="53"/>
      <c r="E1279" s="168">
        <v>0</v>
      </c>
      <c r="F1279" s="115">
        <v>0.12</v>
      </c>
      <c r="G1279" s="115">
        <v>2</v>
      </c>
      <c r="H1279" s="602"/>
      <c r="I1279" s="602"/>
      <c r="J1279" s="169"/>
      <c r="K1279" s="114">
        <f t="shared" si="57"/>
        <v>0</v>
      </c>
      <c r="L1279" s="497"/>
      <c r="M1279" s="91">
        <f t="shared" si="58"/>
        <v>0</v>
      </c>
      <c r="N1279" s="171"/>
    </row>
    <row r="1280" spans="2:14">
      <c r="B1280" s="326" t="s">
        <v>612</v>
      </c>
      <c r="C1280" s="53"/>
      <c r="D1280" s="53"/>
      <c r="E1280" s="168">
        <v>0</v>
      </c>
      <c r="F1280" s="115">
        <v>0.12</v>
      </c>
      <c r="G1280" s="115">
        <v>2</v>
      </c>
      <c r="H1280" s="602"/>
      <c r="I1280" s="602"/>
      <c r="J1280" s="169"/>
      <c r="K1280" s="114">
        <f t="shared" si="57"/>
        <v>0</v>
      </c>
      <c r="L1280" s="497"/>
      <c r="M1280" s="91">
        <f t="shared" si="58"/>
        <v>0</v>
      </c>
      <c r="N1280" s="171"/>
    </row>
    <row r="1281" spans="2:14">
      <c r="B1281" s="326" t="s">
        <v>613</v>
      </c>
      <c r="C1281" s="53"/>
      <c r="D1281" s="53"/>
      <c r="E1281" s="168">
        <v>0</v>
      </c>
      <c r="F1281" s="115">
        <v>0.12</v>
      </c>
      <c r="G1281" s="115">
        <v>1</v>
      </c>
      <c r="H1281" s="602"/>
      <c r="I1281" s="602"/>
      <c r="J1281" s="169"/>
      <c r="K1281" s="114">
        <f t="shared" si="57"/>
        <v>0</v>
      </c>
      <c r="L1281" s="497"/>
      <c r="M1281" s="91">
        <f t="shared" si="58"/>
        <v>0</v>
      </c>
      <c r="N1281" s="171"/>
    </row>
    <row r="1282" spans="2:14" s="243" customFormat="1">
      <c r="B1282" s="330"/>
      <c r="C1282" s="151"/>
      <c r="D1282" s="151"/>
      <c r="E1282" s="198"/>
      <c r="F1282" s="611"/>
      <c r="G1282" s="611"/>
      <c r="H1282" s="611"/>
      <c r="I1282" s="611"/>
      <c r="J1282" s="612"/>
      <c r="K1282" s="405"/>
      <c r="L1282" s="92"/>
      <c r="M1282" s="247"/>
      <c r="N1282" s="248"/>
    </row>
    <row r="1283" spans="2:14" s="243" customFormat="1">
      <c r="B1283" s="330"/>
      <c r="C1283" s="151"/>
      <c r="D1283" s="151"/>
      <c r="E1283" s="198"/>
      <c r="F1283" s="611"/>
      <c r="G1283" s="611"/>
      <c r="H1283" s="611"/>
      <c r="I1283" s="611"/>
      <c r="J1283" s="612"/>
      <c r="K1283" s="405"/>
      <c r="L1283" s="92"/>
      <c r="M1283" s="247"/>
      <c r="N1283" s="248"/>
    </row>
    <row r="1284" spans="2:14" ht="15">
      <c r="B1284" s="326"/>
      <c r="C1284" s="53"/>
      <c r="D1284" s="53"/>
      <c r="E1284" s="184" t="s">
        <v>614</v>
      </c>
      <c r="F1284" s="602"/>
      <c r="G1284" s="602"/>
      <c r="H1284" s="602"/>
      <c r="I1284" s="602"/>
      <c r="J1284" s="169"/>
      <c r="K1284" s="401">
        <f>SUM(K1286:K1293)</f>
        <v>0</v>
      </c>
      <c r="L1284" s="497" t="s">
        <v>43</v>
      </c>
      <c r="M1284" s="170"/>
      <c r="N1284" s="171"/>
    </row>
    <row r="1285" spans="2:14">
      <c r="B1285" s="338" t="s">
        <v>603</v>
      </c>
      <c r="C1285" s="53"/>
      <c r="D1285" s="53"/>
      <c r="E1285" s="129" t="s">
        <v>607</v>
      </c>
      <c r="F1285" s="603" t="s">
        <v>45</v>
      </c>
      <c r="G1285" s="82"/>
      <c r="H1285" s="82"/>
      <c r="I1285" s="82"/>
      <c r="J1285" s="194"/>
      <c r="K1285" s="404"/>
      <c r="L1285" s="497"/>
      <c r="M1285" s="170"/>
      <c r="N1285" s="171"/>
    </row>
    <row r="1286" spans="2:14">
      <c r="B1286" s="326" t="s">
        <v>604</v>
      </c>
      <c r="C1286" s="53"/>
      <c r="D1286" s="53"/>
      <c r="E1286" s="168">
        <v>0</v>
      </c>
      <c r="F1286" s="115">
        <v>0.12</v>
      </c>
      <c r="G1286" s="602"/>
      <c r="H1286" s="602"/>
      <c r="I1286" s="602"/>
      <c r="J1286" s="169"/>
      <c r="K1286" s="114">
        <f t="shared" ref="K1286:K1293" si="59">E1286*F1286</f>
        <v>0</v>
      </c>
      <c r="L1286" s="497"/>
      <c r="M1286" s="170"/>
      <c r="N1286" s="171"/>
    </row>
    <row r="1287" spans="2:14">
      <c r="B1287" s="326"/>
      <c r="C1287" s="53"/>
      <c r="D1287" s="53"/>
      <c r="E1287" s="168">
        <v>0</v>
      </c>
      <c r="F1287" s="115">
        <v>0.12</v>
      </c>
      <c r="G1287" s="602"/>
      <c r="H1287" s="602"/>
      <c r="I1287" s="602"/>
      <c r="J1287" s="169"/>
      <c r="K1287" s="114">
        <f t="shared" si="59"/>
        <v>0</v>
      </c>
      <c r="L1287" s="497"/>
      <c r="M1287" s="170"/>
      <c r="N1287" s="171"/>
    </row>
    <row r="1288" spans="2:14">
      <c r="B1288" s="326"/>
      <c r="C1288" s="53"/>
      <c r="D1288" s="53"/>
      <c r="E1288" s="168">
        <v>0</v>
      </c>
      <c r="F1288" s="115">
        <v>0.12</v>
      </c>
      <c r="G1288" s="602"/>
      <c r="H1288" s="602"/>
      <c r="I1288" s="602"/>
      <c r="J1288" s="169"/>
      <c r="K1288" s="114">
        <f t="shared" si="59"/>
        <v>0</v>
      </c>
      <c r="L1288" s="497"/>
      <c r="M1288" s="170"/>
      <c r="N1288" s="171"/>
    </row>
    <row r="1289" spans="2:14">
      <c r="B1289" s="326"/>
      <c r="C1289" s="53"/>
      <c r="D1289" s="53"/>
      <c r="E1289" s="168">
        <v>0</v>
      </c>
      <c r="F1289" s="115">
        <v>0.12</v>
      </c>
      <c r="G1289" s="602"/>
      <c r="H1289" s="602"/>
      <c r="I1289" s="602"/>
      <c r="J1289" s="169"/>
      <c r="K1289" s="114">
        <f t="shared" si="59"/>
        <v>0</v>
      </c>
      <c r="L1289" s="497"/>
      <c r="M1289" s="170"/>
      <c r="N1289" s="171"/>
    </row>
    <row r="1290" spans="2:14">
      <c r="B1290" s="326"/>
      <c r="C1290" s="53"/>
      <c r="D1290" s="53"/>
      <c r="E1290" s="168">
        <v>0</v>
      </c>
      <c r="F1290" s="115">
        <v>0.12</v>
      </c>
      <c r="G1290" s="602"/>
      <c r="H1290" s="602"/>
      <c r="I1290" s="602"/>
      <c r="J1290" s="169"/>
      <c r="K1290" s="114">
        <f t="shared" si="59"/>
        <v>0</v>
      </c>
      <c r="L1290" s="497"/>
      <c r="M1290" s="170"/>
      <c r="N1290" s="171"/>
    </row>
    <row r="1291" spans="2:14">
      <c r="B1291" s="326"/>
      <c r="C1291" s="53"/>
      <c r="D1291" s="53"/>
      <c r="E1291" s="168">
        <v>0</v>
      </c>
      <c r="F1291" s="115">
        <v>0.12</v>
      </c>
      <c r="G1291" s="602"/>
      <c r="H1291" s="602"/>
      <c r="I1291" s="602"/>
      <c r="J1291" s="169"/>
      <c r="K1291" s="114">
        <f t="shared" si="59"/>
        <v>0</v>
      </c>
      <c r="L1291" s="497"/>
      <c r="M1291" s="170"/>
      <c r="N1291" s="171"/>
    </row>
    <row r="1292" spans="2:14">
      <c r="B1292" s="326"/>
      <c r="C1292" s="53"/>
      <c r="D1292" s="53"/>
      <c r="E1292" s="168">
        <v>0</v>
      </c>
      <c r="F1292" s="115">
        <v>0.12</v>
      </c>
      <c r="G1292" s="602"/>
      <c r="H1292" s="602"/>
      <c r="I1292" s="602"/>
      <c r="J1292" s="169"/>
      <c r="K1292" s="114">
        <f t="shared" si="59"/>
        <v>0</v>
      </c>
      <c r="L1292" s="497"/>
      <c r="M1292" s="170"/>
      <c r="N1292" s="171"/>
    </row>
    <row r="1293" spans="2:14">
      <c r="B1293" s="326"/>
      <c r="C1293" s="53"/>
      <c r="D1293" s="53"/>
      <c r="E1293" s="168">
        <v>0</v>
      </c>
      <c r="F1293" s="115">
        <v>0.12</v>
      </c>
      <c r="G1293" s="602"/>
      <c r="H1293" s="602"/>
      <c r="I1293" s="602"/>
      <c r="J1293" s="169"/>
      <c r="K1293" s="114">
        <f t="shared" si="59"/>
        <v>0</v>
      </c>
      <c r="L1293" s="497"/>
      <c r="M1293" s="170"/>
      <c r="N1293" s="171"/>
    </row>
    <row r="1294" spans="2:14">
      <c r="B1294" s="326"/>
      <c r="C1294" s="53"/>
      <c r="D1294" s="53"/>
      <c r="E1294" s="496"/>
      <c r="F1294" s="602"/>
      <c r="G1294" s="602"/>
      <c r="H1294" s="602"/>
      <c r="I1294" s="602"/>
      <c r="J1294" s="169"/>
      <c r="K1294" s="400"/>
      <c r="L1294" s="497"/>
      <c r="M1294" s="170"/>
      <c r="N1294" s="171"/>
    </row>
    <row r="1295" spans="2:14">
      <c r="B1295" s="326"/>
      <c r="C1295" s="53"/>
      <c r="D1295" s="53"/>
      <c r="E1295" s="496"/>
      <c r="F1295" s="602"/>
      <c r="G1295" s="602"/>
      <c r="H1295" s="602"/>
      <c r="I1295" s="602"/>
      <c r="J1295" s="169"/>
      <c r="K1295" s="400"/>
      <c r="L1295" s="497"/>
      <c r="M1295" s="170"/>
      <c r="N1295" s="171"/>
    </row>
    <row r="1296" spans="2:14" ht="15">
      <c r="B1296" s="326"/>
      <c r="C1296" s="53">
        <v>94990</v>
      </c>
      <c r="D1296" s="123" t="s">
        <v>9</v>
      </c>
      <c r="E1296" s="184" t="s">
        <v>615</v>
      </c>
      <c r="F1296" s="602"/>
      <c r="G1296" s="602"/>
      <c r="H1296" s="602"/>
      <c r="I1296" s="602"/>
      <c r="J1296" s="169"/>
      <c r="K1296" s="401">
        <f>SUM(K1298:K1303)</f>
        <v>0</v>
      </c>
      <c r="L1296" s="497" t="s">
        <v>43</v>
      </c>
      <c r="M1296" s="161">
        <f>K1296*0.07</f>
        <v>0</v>
      </c>
      <c r="N1296" s="111" t="s">
        <v>50</v>
      </c>
    </row>
    <row r="1297" spans="2:14" ht="25.5">
      <c r="B1297" s="338" t="s">
        <v>616</v>
      </c>
      <c r="C1297" s="53"/>
      <c r="D1297" s="53"/>
      <c r="E1297" s="129" t="s">
        <v>617</v>
      </c>
      <c r="F1297" s="603" t="s">
        <v>590</v>
      </c>
      <c r="G1297" s="602"/>
      <c r="H1297" s="602"/>
      <c r="I1297" s="602"/>
      <c r="J1297" s="169"/>
      <c r="K1297" s="401"/>
      <c r="L1297" s="497"/>
      <c r="M1297" s="161"/>
      <c r="N1297" s="111"/>
    </row>
    <row r="1298" spans="2:14">
      <c r="B1298" s="326" t="s">
        <v>618</v>
      </c>
      <c r="C1298" s="53"/>
      <c r="D1298" s="53"/>
      <c r="E1298" s="168">
        <v>0</v>
      </c>
      <c r="F1298" s="115">
        <v>1</v>
      </c>
      <c r="G1298" s="602"/>
      <c r="H1298" s="602"/>
      <c r="I1298" s="602"/>
      <c r="J1298" s="169"/>
      <c r="K1298" s="114">
        <f t="shared" ref="K1298:K1299" si="60">E1298*F1298</f>
        <v>0</v>
      </c>
      <c r="L1298" s="497"/>
      <c r="M1298" s="170"/>
      <c r="N1298" s="171"/>
    </row>
    <row r="1299" spans="2:14">
      <c r="B1299" s="326" t="s">
        <v>619</v>
      </c>
      <c r="C1299" s="53"/>
      <c r="D1299" s="53"/>
      <c r="E1299" s="168">
        <v>0</v>
      </c>
      <c r="F1299" s="115">
        <v>1</v>
      </c>
      <c r="G1299" s="602"/>
      <c r="H1299" s="602"/>
      <c r="I1299" s="602"/>
      <c r="J1299" s="169"/>
      <c r="K1299" s="114">
        <f t="shared" si="60"/>
        <v>0</v>
      </c>
      <c r="L1299" s="497"/>
      <c r="M1299" s="170"/>
      <c r="N1299" s="171"/>
    </row>
    <row r="1300" spans="2:14">
      <c r="B1300" s="326" t="s">
        <v>620</v>
      </c>
      <c r="C1300" s="53"/>
      <c r="D1300" s="53"/>
      <c r="E1300" s="168">
        <v>0</v>
      </c>
      <c r="F1300" s="115">
        <v>1</v>
      </c>
      <c r="G1300" s="602"/>
      <c r="H1300" s="602"/>
      <c r="I1300" s="602"/>
      <c r="J1300" s="169"/>
      <c r="K1300" s="114">
        <f t="shared" ref="K1300:K1303" si="61">E1300*F1300</f>
        <v>0</v>
      </c>
      <c r="L1300" s="497"/>
      <c r="M1300" s="170"/>
      <c r="N1300" s="171"/>
    </row>
    <row r="1301" spans="2:14">
      <c r="B1301" s="326" t="s">
        <v>621</v>
      </c>
      <c r="C1301" s="53"/>
      <c r="D1301" s="53"/>
      <c r="E1301" s="168">
        <v>0</v>
      </c>
      <c r="F1301" s="115">
        <v>1</v>
      </c>
      <c r="G1301" s="602"/>
      <c r="H1301" s="602"/>
      <c r="I1301" s="602"/>
      <c r="J1301" s="169"/>
      <c r="K1301" s="114">
        <f t="shared" si="61"/>
        <v>0</v>
      </c>
      <c r="L1301" s="497"/>
      <c r="M1301" s="170"/>
      <c r="N1301" s="171"/>
    </row>
    <row r="1302" spans="2:14">
      <c r="B1302" s="326" t="s">
        <v>622</v>
      </c>
      <c r="C1302" s="53"/>
      <c r="D1302" s="53"/>
      <c r="E1302" s="168">
        <v>0</v>
      </c>
      <c r="F1302" s="115">
        <v>1</v>
      </c>
      <c r="G1302" s="602"/>
      <c r="H1302" s="602"/>
      <c r="I1302" s="602"/>
      <c r="J1302" s="169"/>
      <c r="K1302" s="114">
        <f t="shared" si="61"/>
        <v>0</v>
      </c>
      <c r="L1302" s="497"/>
      <c r="M1302" s="170"/>
      <c r="N1302" s="171"/>
    </row>
    <row r="1303" spans="2:14">
      <c r="B1303" s="326" t="s">
        <v>623</v>
      </c>
      <c r="C1303" s="53"/>
      <c r="D1303" s="53"/>
      <c r="E1303" s="168">
        <v>0</v>
      </c>
      <c r="F1303" s="115">
        <v>1</v>
      </c>
      <c r="G1303" s="602"/>
      <c r="H1303" s="602"/>
      <c r="I1303" s="602"/>
      <c r="J1303" s="169"/>
      <c r="K1303" s="114">
        <f t="shared" si="61"/>
        <v>0</v>
      </c>
      <c r="L1303" s="497"/>
      <c r="M1303" s="170"/>
      <c r="N1303" s="171"/>
    </row>
    <row r="1304" spans="2:14">
      <c r="B1304" s="326"/>
      <c r="C1304" s="53"/>
      <c r="D1304" s="53"/>
      <c r="E1304" s="496"/>
      <c r="F1304" s="602"/>
      <c r="G1304" s="602"/>
      <c r="H1304" s="602"/>
      <c r="I1304" s="602"/>
      <c r="J1304" s="169"/>
      <c r="K1304" s="400"/>
      <c r="L1304" s="497"/>
      <c r="M1304" s="170"/>
      <c r="N1304" s="171"/>
    </row>
    <row r="1305" spans="2:14" ht="15">
      <c r="B1305" s="326"/>
      <c r="C1305" s="53"/>
      <c r="D1305" s="53"/>
      <c r="E1305" s="184" t="s">
        <v>624</v>
      </c>
      <c r="F1305" s="602"/>
      <c r="G1305" s="602"/>
      <c r="H1305" s="602"/>
      <c r="I1305" s="602"/>
      <c r="J1305" s="169"/>
      <c r="K1305" s="401">
        <f>SUM(K1307:K1308)</f>
        <v>0</v>
      </c>
      <c r="L1305" s="497" t="s">
        <v>43</v>
      </c>
      <c r="M1305" s="170"/>
      <c r="N1305" s="171"/>
    </row>
    <row r="1306" spans="2:14" ht="25.5">
      <c r="B1306" s="338" t="s">
        <v>616</v>
      </c>
      <c r="C1306" s="53"/>
      <c r="D1306" s="53"/>
      <c r="E1306" s="129" t="s">
        <v>617</v>
      </c>
      <c r="F1306" s="603" t="s">
        <v>590</v>
      </c>
      <c r="G1306" s="602"/>
      <c r="H1306" s="602"/>
      <c r="I1306" s="602"/>
      <c r="J1306" s="169"/>
      <c r="K1306" s="401"/>
      <c r="L1306" s="497"/>
      <c r="M1306" s="170"/>
      <c r="N1306" s="171"/>
    </row>
    <row r="1307" spans="2:14">
      <c r="B1307" s="326" t="s">
        <v>604</v>
      </c>
      <c r="C1307" s="53"/>
      <c r="D1307" s="53"/>
      <c r="E1307" s="168">
        <v>0</v>
      </c>
      <c r="F1307" s="115">
        <v>1</v>
      </c>
      <c r="G1307" s="602"/>
      <c r="H1307" s="602"/>
      <c r="I1307" s="602"/>
      <c r="J1307" s="169"/>
      <c r="K1307" s="114">
        <f t="shared" ref="K1307:K1308" si="62">E1307*F1307</f>
        <v>0</v>
      </c>
      <c r="L1307" s="497"/>
      <c r="M1307" s="170"/>
      <c r="N1307" s="171"/>
    </row>
    <row r="1308" spans="2:14">
      <c r="B1308" s="326"/>
      <c r="C1308" s="53"/>
      <c r="D1308" s="53"/>
      <c r="E1308" s="168">
        <v>0</v>
      </c>
      <c r="F1308" s="115">
        <v>1</v>
      </c>
      <c r="G1308" s="602"/>
      <c r="H1308" s="602"/>
      <c r="I1308" s="602"/>
      <c r="J1308" s="169"/>
      <c r="K1308" s="114">
        <f t="shared" si="62"/>
        <v>0</v>
      </c>
      <c r="L1308" s="497"/>
      <c r="M1308" s="170"/>
      <c r="N1308" s="171"/>
    </row>
    <row r="1309" spans="2:14">
      <c r="B1309" s="326"/>
      <c r="C1309" s="53"/>
      <c r="D1309" s="53"/>
      <c r="E1309" s="496"/>
      <c r="F1309" s="602"/>
      <c r="G1309" s="602"/>
      <c r="H1309" s="602"/>
      <c r="I1309" s="602"/>
      <c r="J1309" s="169"/>
      <c r="K1309" s="400"/>
      <c r="L1309" s="497"/>
      <c r="M1309" s="170"/>
      <c r="N1309" s="171"/>
    </row>
    <row r="1310" spans="2:14" ht="15">
      <c r="B1310" s="326"/>
      <c r="C1310" s="53"/>
      <c r="D1310" s="53"/>
      <c r="E1310" s="184" t="s">
        <v>625</v>
      </c>
      <c r="F1310" s="602"/>
      <c r="G1310" s="602"/>
      <c r="H1310" s="602"/>
      <c r="I1310" s="602"/>
      <c r="J1310" s="169"/>
      <c r="K1310" s="401">
        <f>SUM(K1312:K1313)</f>
        <v>0</v>
      </c>
      <c r="L1310" s="91" t="s">
        <v>173</v>
      </c>
      <c r="M1310" s="170"/>
      <c r="N1310" s="171"/>
    </row>
    <row r="1311" spans="2:14" ht="15">
      <c r="B1311" s="338" t="s">
        <v>616</v>
      </c>
      <c r="C1311" s="53"/>
      <c r="D1311" s="53"/>
      <c r="E1311" s="129" t="s">
        <v>72</v>
      </c>
      <c r="F1311" s="603" t="s">
        <v>626</v>
      </c>
      <c r="G1311" s="602"/>
      <c r="H1311" s="602"/>
      <c r="I1311" s="602"/>
      <c r="J1311" s="169"/>
      <c r="K1311" s="401"/>
      <c r="L1311" s="497"/>
      <c r="M1311" s="170"/>
      <c r="N1311" s="171"/>
    </row>
    <row r="1312" spans="2:14">
      <c r="B1312" s="326" t="s">
        <v>604</v>
      </c>
      <c r="C1312" s="53"/>
      <c r="D1312" s="53"/>
      <c r="E1312" s="168">
        <v>0</v>
      </c>
      <c r="F1312" s="115">
        <v>1</v>
      </c>
      <c r="G1312" s="602"/>
      <c r="H1312" s="602"/>
      <c r="I1312" s="602"/>
      <c r="J1312" s="169"/>
      <c r="K1312" s="114">
        <f t="shared" ref="K1312:K1313" si="63">E1312*F1312</f>
        <v>0</v>
      </c>
      <c r="L1312" s="497"/>
      <c r="M1312" s="170"/>
      <c r="N1312" s="171"/>
    </row>
    <row r="1313" spans="2:14">
      <c r="B1313" s="326"/>
      <c r="C1313" s="53"/>
      <c r="D1313" s="53"/>
      <c r="E1313" s="168">
        <v>0</v>
      </c>
      <c r="F1313" s="115">
        <v>1</v>
      </c>
      <c r="G1313" s="602"/>
      <c r="H1313" s="602"/>
      <c r="I1313" s="602"/>
      <c r="J1313" s="169"/>
      <c r="K1313" s="114">
        <f t="shared" si="63"/>
        <v>0</v>
      </c>
      <c r="L1313" s="497"/>
      <c r="M1313" s="170"/>
      <c r="N1313" s="171"/>
    </row>
    <row r="1314" spans="2:14">
      <c r="B1314" s="326"/>
      <c r="C1314" s="53"/>
      <c r="D1314" s="53"/>
      <c r="E1314" s="496"/>
      <c r="F1314" s="602"/>
      <c r="G1314" s="602"/>
      <c r="H1314" s="602"/>
      <c r="I1314" s="602"/>
      <c r="J1314" s="169"/>
      <c r="K1314" s="400"/>
      <c r="L1314" s="497"/>
      <c r="M1314" s="170"/>
      <c r="N1314" s="171"/>
    </row>
    <row r="1315" spans="2:14" ht="15">
      <c r="B1315" s="326"/>
      <c r="C1315" s="53"/>
      <c r="D1315" s="53"/>
      <c r="E1315" s="184" t="s">
        <v>627</v>
      </c>
      <c r="F1315" s="602"/>
      <c r="G1315" s="602"/>
      <c r="H1315" s="602"/>
      <c r="I1315" s="602"/>
      <c r="J1315" s="169"/>
      <c r="K1315" s="401">
        <f>SUM(K1317:K1318)</f>
        <v>0</v>
      </c>
      <c r="L1315" s="91" t="s">
        <v>173</v>
      </c>
      <c r="M1315" s="170"/>
      <c r="N1315" s="171"/>
    </row>
    <row r="1316" spans="2:14" ht="15">
      <c r="B1316" s="338" t="s">
        <v>616</v>
      </c>
      <c r="C1316" s="53">
        <v>94267</v>
      </c>
      <c r="D1316" s="123" t="s">
        <v>9</v>
      </c>
      <c r="E1316" s="129" t="s">
        <v>72</v>
      </c>
      <c r="F1316" s="603" t="s">
        <v>626</v>
      </c>
      <c r="G1316" s="602"/>
      <c r="H1316" s="602"/>
      <c r="I1316" s="602"/>
      <c r="J1316" s="169"/>
      <c r="K1316" s="401"/>
      <c r="L1316" s="497"/>
      <c r="M1316" s="170"/>
      <c r="N1316" s="171"/>
    </row>
    <row r="1317" spans="2:14">
      <c r="B1317" s="326" t="s">
        <v>628</v>
      </c>
      <c r="C1317" s="53"/>
      <c r="D1317" s="53"/>
      <c r="E1317" s="168">
        <v>0</v>
      </c>
      <c r="F1317" s="115">
        <v>1</v>
      </c>
      <c r="G1317" s="602"/>
      <c r="H1317" s="602"/>
      <c r="I1317" s="602"/>
      <c r="J1317" s="169"/>
      <c r="K1317" s="114">
        <f t="shared" ref="K1317:K1318" si="64">E1317*F1317</f>
        <v>0</v>
      </c>
      <c r="L1317" s="497"/>
      <c r="M1317" s="170"/>
      <c r="N1317" s="171"/>
    </row>
    <row r="1318" spans="2:14">
      <c r="B1318" s="326"/>
      <c r="C1318" s="53"/>
      <c r="D1318" s="53"/>
      <c r="E1318" s="168">
        <v>0</v>
      </c>
      <c r="F1318" s="115">
        <v>1</v>
      </c>
      <c r="G1318" s="602"/>
      <c r="H1318" s="602"/>
      <c r="I1318" s="602"/>
      <c r="J1318" s="169"/>
      <c r="K1318" s="114">
        <f t="shared" si="64"/>
        <v>0</v>
      </c>
      <c r="L1318" s="497"/>
      <c r="M1318" s="170"/>
      <c r="N1318" s="171"/>
    </row>
    <row r="1319" spans="2:14">
      <c r="B1319" s="326"/>
      <c r="C1319" s="53"/>
      <c r="D1319" s="53"/>
      <c r="E1319" s="496"/>
      <c r="F1319" s="602"/>
      <c r="G1319" s="602"/>
      <c r="H1319" s="602"/>
      <c r="I1319" s="602"/>
      <c r="J1319" s="169"/>
      <c r="K1319" s="114"/>
      <c r="L1319" s="497"/>
      <c r="M1319" s="170"/>
      <c r="N1319" s="171"/>
    </row>
    <row r="1320" spans="2:14" ht="15">
      <c r="B1320" s="326"/>
      <c r="C1320" s="53"/>
      <c r="D1320" s="53"/>
      <c r="E1320" s="184" t="s">
        <v>629</v>
      </c>
      <c r="F1320" s="602"/>
      <c r="G1320" s="602"/>
      <c r="H1320" s="602"/>
      <c r="I1320" s="602"/>
      <c r="J1320" s="169"/>
      <c r="K1320" s="401">
        <f>SUM(K1322:K1323)</f>
        <v>0</v>
      </c>
      <c r="L1320" s="497" t="s">
        <v>43</v>
      </c>
      <c r="M1320" s="246">
        <f>K1320*0.05</f>
        <v>0</v>
      </c>
      <c r="N1320" s="180" t="s">
        <v>50</v>
      </c>
    </row>
    <row r="1321" spans="2:14" ht="25.5">
      <c r="B1321" s="338" t="s">
        <v>616</v>
      </c>
      <c r="C1321" s="53"/>
      <c r="D1321" s="53"/>
      <c r="E1321" s="129" t="s">
        <v>617</v>
      </c>
      <c r="F1321" s="603" t="s">
        <v>590</v>
      </c>
      <c r="G1321" s="602"/>
      <c r="H1321" s="602"/>
      <c r="I1321" s="602"/>
      <c r="J1321" s="169"/>
      <c r="K1321" s="401"/>
      <c r="L1321" s="497"/>
      <c r="M1321" s="170"/>
      <c r="N1321" s="171"/>
    </row>
    <row r="1322" spans="2:14">
      <c r="B1322" s="326" t="s">
        <v>604</v>
      </c>
      <c r="C1322" s="53"/>
      <c r="D1322" s="53"/>
      <c r="E1322" s="168">
        <v>0</v>
      </c>
      <c r="F1322" s="115">
        <v>1</v>
      </c>
      <c r="G1322" s="602"/>
      <c r="H1322" s="602"/>
      <c r="I1322" s="602"/>
      <c r="J1322" s="169"/>
      <c r="K1322" s="114">
        <f t="shared" ref="K1322:K1323" si="65">E1322*F1322</f>
        <v>0</v>
      </c>
      <c r="L1322" s="497"/>
      <c r="M1322" s="170"/>
      <c r="N1322" s="171"/>
    </row>
    <row r="1323" spans="2:14">
      <c r="B1323" s="326"/>
      <c r="C1323" s="53"/>
      <c r="D1323" s="53"/>
      <c r="E1323" s="168">
        <v>0</v>
      </c>
      <c r="F1323" s="115">
        <v>1</v>
      </c>
      <c r="G1323" s="602"/>
      <c r="H1323" s="602"/>
      <c r="I1323" s="602"/>
      <c r="J1323" s="169"/>
      <c r="K1323" s="114">
        <f t="shared" si="65"/>
        <v>0</v>
      </c>
      <c r="L1323" s="497"/>
      <c r="M1323" s="170"/>
      <c r="N1323" s="171"/>
    </row>
    <row r="1324" spans="2:14">
      <c r="B1324" s="326"/>
      <c r="C1324" s="53"/>
      <c r="D1324" s="53"/>
      <c r="E1324" s="496"/>
      <c r="F1324" s="602"/>
      <c r="G1324" s="602"/>
      <c r="H1324" s="602"/>
      <c r="I1324" s="602"/>
      <c r="J1324" s="169"/>
      <c r="K1324" s="400"/>
      <c r="L1324" s="497"/>
      <c r="M1324" s="170"/>
      <c r="N1324" s="171"/>
    </row>
    <row r="1325" spans="2:14">
      <c r="B1325" s="326"/>
      <c r="C1325" s="53"/>
      <c r="D1325" s="53"/>
      <c r="E1325" s="496"/>
      <c r="F1325" s="602"/>
      <c r="G1325" s="602"/>
      <c r="H1325" s="602"/>
      <c r="I1325" s="602"/>
      <c r="J1325" s="169"/>
      <c r="K1325" s="400"/>
      <c r="L1325" s="497"/>
      <c r="M1325" s="170"/>
      <c r="N1325" s="171"/>
    </row>
    <row r="1326" spans="2:14">
      <c r="B1326" s="326"/>
      <c r="C1326" s="53"/>
      <c r="D1326" s="53"/>
      <c r="E1326" s="496"/>
      <c r="F1326" s="602"/>
      <c r="G1326" s="602"/>
      <c r="H1326" s="602"/>
      <c r="I1326" s="602"/>
      <c r="J1326" s="169"/>
      <c r="K1326" s="400"/>
      <c r="L1326" s="497"/>
      <c r="M1326" s="170"/>
      <c r="N1326" s="171"/>
    </row>
    <row r="1327" spans="2:14">
      <c r="B1327" s="326"/>
      <c r="C1327" s="53"/>
      <c r="D1327" s="53"/>
      <c r="E1327" s="496"/>
      <c r="F1327" s="602"/>
      <c r="G1327" s="611"/>
      <c r="H1327" s="611"/>
      <c r="I1327" s="611"/>
      <c r="J1327" s="140"/>
      <c r="K1327" s="400"/>
      <c r="L1327" s="497"/>
      <c r="M1327" s="170"/>
      <c r="N1327" s="171"/>
    </row>
    <row r="1328" spans="2:14" ht="13.5" thickBot="1">
      <c r="B1328" s="326"/>
      <c r="C1328" s="53"/>
      <c r="D1328" s="53"/>
      <c r="E1328" s="496"/>
      <c r="F1328" s="602"/>
      <c r="G1328" s="611"/>
      <c r="H1328" s="611"/>
      <c r="I1328" s="611"/>
      <c r="J1328" s="140"/>
      <c r="K1328" s="400"/>
      <c r="L1328" s="497"/>
      <c r="M1328" s="170"/>
      <c r="N1328" s="171"/>
    </row>
    <row r="1329" spans="2:15" ht="13.5" thickBot="1">
      <c r="B1329" s="327"/>
      <c r="C1329" s="150"/>
      <c r="D1329" s="150"/>
      <c r="E1329" s="659" t="s">
        <v>630</v>
      </c>
      <c r="F1329" s="660"/>
      <c r="G1329" s="660"/>
      <c r="H1329" s="660"/>
      <c r="I1329" s="660"/>
      <c r="J1329" s="661"/>
      <c r="K1329" s="399"/>
      <c r="L1329" s="614"/>
      <c r="M1329" s="155"/>
      <c r="N1329" s="177"/>
    </row>
    <row r="1330" spans="2:15" s="243" customFormat="1" ht="29.25" customHeight="1">
      <c r="B1330" s="326"/>
      <c r="C1330" s="53">
        <v>84084</v>
      </c>
      <c r="D1330" s="123" t="s">
        <v>9</v>
      </c>
      <c r="E1330" s="644" t="s">
        <v>631</v>
      </c>
      <c r="F1330" s="645"/>
      <c r="G1330" s="645"/>
      <c r="H1330" s="645"/>
      <c r="I1330" s="645"/>
      <c r="J1330" s="646"/>
      <c r="K1330" s="401">
        <f>SUM(K1333:K1333)</f>
        <v>105.6</v>
      </c>
      <c r="L1330" s="497" t="s">
        <v>43</v>
      </c>
      <c r="M1330" s="197"/>
      <c r="N1330" s="242"/>
    </row>
    <row r="1331" spans="2:15" s="243" customFormat="1" ht="15">
      <c r="B1331" s="326"/>
      <c r="C1331" s="53"/>
      <c r="D1331" s="123"/>
      <c r="E1331" s="184"/>
      <c r="F1331" s="602"/>
      <c r="G1331" s="650" t="s">
        <v>632</v>
      </c>
      <c r="H1331" s="651"/>
      <c r="I1331" s="651"/>
      <c r="J1331" s="140"/>
      <c r="K1331" s="401"/>
      <c r="L1331" s="497"/>
      <c r="M1331" s="197"/>
      <c r="N1331" s="242"/>
    </row>
    <row r="1332" spans="2:15" s="243" customFormat="1">
      <c r="B1332" s="328"/>
      <c r="C1332" s="123"/>
      <c r="D1332" s="123"/>
      <c r="E1332" s="129" t="s">
        <v>633</v>
      </c>
      <c r="F1332" s="601" t="s">
        <v>634</v>
      </c>
      <c r="G1332" s="123" t="s">
        <v>266</v>
      </c>
      <c r="H1332" s="123" t="s">
        <v>635</v>
      </c>
      <c r="I1332" s="123" t="s">
        <v>636</v>
      </c>
      <c r="J1332" s="140" t="s">
        <v>637</v>
      </c>
      <c r="K1332" s="114"/>
      <c r="L1332" s="497"/>
      <c r="M1332" s="197"/>
      <c r="N1332" s="242"/>
    </row>
    <row r="1333" spans="2:15" ht="25.5">
      <c r="B1333" s="326" t="s">
        <v>638</v>
      </c>
      <c r="C1333" s="123"/>
      <c r="D1333" s="123"/>
      <c r="E1333" s="168">
        <v>176</v>
      </c>
      <c r="F1333" s="115">
        <v>0.6</v>
      </c>
      <c r="G1333" s="321">
        <v>0</v>
      </c>
      <c r="H1333" s="321">
        <v>0</v>
      </c>
      <c r="I1333" s="321">
        <v>0</v>
      </c>
      <c r="J1333" s="322">
        <f>G1333*H1333*I1333</f>
        <v>0</v>
      </c>
      <c r="K1333" s="114">
        <f>E1333*F1333-J1333</f>
        <v>105.6</v>
      </c>
      <c r="L1333" s="497"/>
      <c r="M1333" s="170"/>
      <c r="N1333" s="171"/>
    </row>
    <row r="1334" spans="2:15" s="243" customFormat="1">
      <c r="B1334" s="334"/>
      <c r="C1334" s="154"/>
      <c r="D1334" s="154"/>
      <c r="E1334" s="613"/>
      <c r="F1334" s="614"/>
      <c r="G1334" s="614"/>
      <c r="H1334" s="614"/>
      <c r="I1334" s="614"/>
      <c r="J1334" s="615"/>
      <c r="K1334" s="399"/>
      <c r="L1334" s="614"/>
      <c r="M1334" s="197"/>
      <c r="N1334" s="242"/>
    </row>
    <row r="1335" spans="2:15" s="243" customFormat="1" hidden="1">
      <c r="B1335" s="334"/>
      <c r="C1335" s="154"/>
      <c r="D1335" s="154"/>
      <c r="E1335" s="613"/>
      <c r="F1335" s="614"/>
      <c r="G1335" s="614"/>
      <c r="H1335" s="614"/>
      <c r="I1335" s="614"/>
      <c r="J1335" s="615"/>
      <c r="K1335" s="399"/>
      <c r="L1335" s="614"/>
      <c r="M1335" s="197"/>
      <c r="N1335" s="242"/>
    </row>
    <row r="1336" spans="2:15" ht="52.5" hidden="1" customHeight="1">
      <c r="B1336" s="326"/>
      <c r="C1336" s="53">
        <v>87905</v>
      </c>
      <c r="D1336" s="123" t="s">
        <v>9</v>
      </c>
      <c r="E1336" s="644" t="str">
        <f>IFERROR(VLOOKUP($C1336,'2-SINAPI OUTUBRO 2017'!$A$1:$D$11396,2,0),IFERROR(VLOOKUP($C1336,'3-COMPO.ADM.PRF '!$B$11:$I$816,4,0),""))</f>
        <v>CHAPISCO APLICADO EM ALVENARIA (COM PRESENÇA DE VÃOS) E ESTRUTURAS DE CONCRETO DE FACHADA, COM COLHER DE PEDREIRO.  ARGAMASSA TRAÇO 1:3 COM PREPARO EM BETONEIRA 400L. AF_06/2014</v>
      </c>
      <c r="F1336" s="645"/>
      <c r="G1336" s="645"/>
      <c r="H1336" s="645"/>
      <c r="I1336" s="645"/>
      <c r="J1336" s="646"/>
      <c r="K1336" s="401">
        <f>SUM(K1339:K1340)</f>
        <v>0</v>
      </c>
      <c r="L1336" s="497" t="s">
        <v>43</v>
      </c>
      <c r="M1336" s="170"/>
      <c r="N1336" s="171"/>
    </row>
    <row r="1337" spans="2:15" hidden="1">
      <c r="B1337" s="326"/>
      <c r="C1337" s="178"/>
      <c r="D1337" s="178"/>
      <c r="E1337" s="184"/>
      <c r="F1337" s="602"/>
      <c r="G1337" s="650" t="s">
        <v>632</v>
      </c>
      <c r="H1337" s="651"/>
      <c r="I1337" s="651"/>
      <c r="J1337" s="140"/>
      <c r="K1337" s="400"/>
      <c r="L1337" s="497"/>
      <c r="M1337" s="170"/>
      <c r="N1337" s="171"/>
    </row>
    <row r="1338" spans="2:15" ht="32.25" hidden="1" customHeight="1">
      <c r="B1338" s="328"/>
      <c r="C1338" s="123"/>
      <c r="D1338" s="123"/>
      <c r="E1338" s="129" t="s">
        <v>639</v>
      </c>
      <c r="F1338" s="601" t="s">
        <v>640</v>
      </c>
      <c r="G1338" s="123" t="s">
        <v>266</v>
      </c>
      <c r="H1338" s="123" t="s">
        <v>635</v>
      </c>
      <c r="I1338" s="123" t="s">
        <v>636</v>
      </c>
      <c r="J1338" s="140" t="s">
        <v>637</v>
      </c>
      <c r="K1338" s="114"/>
      <c r="L1338" s="497"/>
      <c r="M1338" s="170"/>
      <c r="N1338" s="171"/>
    </row>
    <row r="1339" spans="2:15" hidden="1">
      <c r="B1339" s="326" t="s">
        <v>641</v>
      </c>
      <c r="C1339" s="123"/>
      <c r="D1339" s="123"/>
      <c r="E1339" s="496">
        <v>0</v>
      </c>
      <c r="F1339" s="115">
        <v>0</v>
      </c>
      <c r="G1339" s="602"/>
      <c r="H1339" s="602"/>
      <c r="I1339" s="602"/>
      <c r="J1339" s="140"/>
      <c r="K1339" s="114">
        <f>E1339*F1339</f>
        <v>0</v>
      </c>
      <c r="L1339" s="497"/>
      <c r="M1339" s="170"/>
      <c r="N1339" s="171"/>
    </row>
    <row r="1340" spans="2:15" ht="25.5" hidden="1">
      <c r="B1340" s="326" t="s">
        <v>638</v>
      </c>
      <c r="C1340" s="123"/>
      <c r="D1340" s="123"/>
      <c r="E1340" s="496">
        <v>0</v>
      </c>
      <c r="F1340" s="115">
        <v>1.5</v>
      </c>
      <c r="G1340" s="602">
        <v>0</v>
      </c>
      <c r="H1340" s="602">
        <v>0.8</v>
      </c>
      <c r="I1340" s="602">
        <v>14</v>
      </c>
      <c r="J1340" s="140">
        <f>G1340*H1340*I1340</f>
        <v>0</v>
      </c>
      <c r="K1340" s="114">
        <f>E1340*F1340-J1340</f>
        <v>0</v>
      </c>
      <c r="L1340" s="497"/>
      <c r="M1340" s="170"/>
      <c r="N1340" s="171"/>
    </row>
    <row r="1341" spans="2:15" hidden="1">
      <c r="B1341" s="326"/>
      <c r="C1341" s="53"/>
      <c r="D1341" s="53"/>
      <c r="E1341" s="496"/>
      <c r="F1341" s="602"/>
      <c r="G1341" s="602"/>
      <c r="H1341" s="602"/>
      <c r="I1341" s="602"/>
      <c r="J1341" s="140"/>
      <c r="K1341" s="400"/>
      <c r="L1341" s="497"/>
      <c r="M1341" s="170"/>
      <c r="N1341" s="171"/>
    </row>
    <row r="1342" spans="2:15" ht="79.5" customHeight="1">
      <c r="B1342" s="326"/>
      <c r="C1342" s="53">
        <v>87529</v>
      </c>
      <c r="D1342" s="123" t="s">
        <v>9</v>
      </c>
      <c r="E1342" s="644" t="str">
        <f>IFERROR(VLOOKUP($C1342,'2-SINAPI OUTUBRO 2017'!$A$1:$D$11396,2,0),IFERROR(VLOOKUP($C1342,'3-COMPO.ADM.PRF '!$B$11:$I$816,4,0),""))</f>
        <v>MASSA ÚNICA, PARA RECEBIMENTO DE PINTURA, EM ARGAMASSA TRAÇO 1:2:8, PREPARO MECÂNICO COM BETONEIRA 400L, APLICADA MANUALMENTE EM FACES INTERNAS DE PAREDES, ESPESSURA DE 20MM, COM EXECUÇÃO DE TALISCAS. AF_06/2014</v>
      </c>
      <c r="F1342" s="645"/>
      <c r="G1342" s="645"/>
      <c r="H1342" s="645"/>
      <c r="I1342" s="645"/>
      <c r="J1342" s="646"/>
      <c r="K1342" s="401">
        <f>SUM(K1344:K1345)</f>
        <v>105.6</v>
      </c>
      <c r="L1342" s="497" t="s">
        <v>43</v>
      </c>
      <c r="M1342" s="170"/>
      <c r="N1342" s="171"/>
      <c r="O1342" s="238"/>
    </row>
    <row r="1343" spans="2:15" ht="63.75">
      <c r="B1343" s="328" t="s">
        <v>642</v>
      </c>
      <c r="C1343" s="123"/>
      <c r="D1343" s="123"/>
      <c r="E1343" s="129" t="s">
        <v>639</v>
      </c>
      <c r="F1343" s="601" t="s">
        <v>640</v>
      </c>
      <c r="G1343" s="603" t="s">
        <v>643</v>
      </c>
      <c r="H1343" s="602"/>
      <c r="I1343" s="602"/>
      <c r="J1343" s="140"/>
      <c r="K1343" s="114"/>
      <c r="L1343" s="497"/>
      <c r="M1343" s="170"/>
      <c r="N1343" s="171"/>
      <c r="O1343" s="238"/>
    </row>
    <row r="1344" spans="2:15" s="530" customFormat="1">
      <c r="B1344" s="326" t="s">
        <v>644</v>
      </c>
      <c r="C1344" s="123"/>
      <c r="D1344" s="123"/>
      <c r="E1344" s="183">
        <f>K1333</f>
        <v>105.6</v>
      </c>
      <c r="F1344" s="119">
        <v>1</v>
      </c>
      <c r="G1344" s="231">
        <f>K1359+K1393+K1405+K1417</f>
        <v>0</v>
      </c>
      <c r="H1344" s="231"/>
      <c r="I1344" s="231"/>
      <c r="J1344" s="179"/>
      <c r="K1344" s="114">
        <f>E1344*F1344-G1344</f>
        <v>105.6</v>
      </c>
      <c r="L1344" s="526"/>
      <c r="M1344" s="533"/>
      <c r="N1344" s="534"/>
    </row>
    <row r="1345" spans="2:15" s="243" customFormat="1">
      <c r="B1345" s="330"/>
      <c r="C1345" s="43"/>
      <c r="D1345" s="43"/>
      <c r="E1345" s="198"/>
      <c r="F1345" s="611"/>
      <c r="G1345" s="611"/>
      <c r="H1345" s="611"/>
      <c r="I1345" s="611"/>
      <c r="J1345" s="324"/>
      <c r="K1345" s="405">
        <f>K1340</f>
        <v>0</v>
      </c>
      <c r="L1345" s="92"/>
      <c r="M1345" s="247"/>
      <c r="N1345" s="248"/>
      <c r="O1345" s="239"/>
    </row>
    <row r="1346" spans="2:15">
      <c r="B1346" s="326"/>
      <c r="C1346" s="123"/>
      <c r="D1346" s="123"/>
      <c r="E1346" s="496"/>
      <c r="F1346" s="602"/>
      <c r="G1346" s="602"/>
      <c r="H1346" s="602"/>
      <c r="I1346" s="602"/>
      <c r="J1346" s="140"/>
      <c r="K1346" s="400"/>
      <c r="L1346" s="497"/>
      <c r="M1346" s="170"/>
      <c r="N1346" s="171"/>
      <c r="O1346" s="238"/>
    </row>
    <row r="1347" spans="2:15" s="243" customFormat="1" ht="28.5" customHeight="1">
      <c r="B1347" s="330"/>
      <c r="C1347" s="43">
        <v>87553</v>
      </c>
      <c r="D1347" s="43" t="s">
        <v>9</v>
      </c>
      <c r="E1347" s="695" t="s">
        <v>645</v>
      </c>
      <c r="F1347" s="696"/>
      <c r="G1347" s="696"/>
      <c r="H1347" s="696"/>
      <c r="I1347" s="696"/>
      <c r="J1347" s="697"/>
      <c r="K1347" s="535">
        <f>SUM(K1349:K1429)</f>
        <v>3</v>
      </c>
      <c r="L1347" s="92" t="s">
        <v>43</v>
      </c>
      <c r="M1347" s="247"/>
      <c r="N1347" s="248"/>
      <c r="O1347" s="239"/>
    </row>
    <row r="1348" spans="2:15" ht="27" customHeight="1">
      <c r="B1348" s="326"/>
      <c r="C1348" s="123"/>
      <c r="D1348" s="123"/>
      <c r="E1348" s="129"/>
      <c r="F1348" s="601"/>
      <c r="G1348" s="603" t="s">
        <v>643</v>
      </c>
      <c r="H1348" s="602"/>
      <c r="I1348" s="602"/>
      <c r="J1348" s="140"/>
      <c r="K1348" s="400"/>
      <c r="L1348" s="497"/>
      <c r="M1348" s="170"/>
      <c r="N1348" s="171"/>
      <c r="O1348" s="238"/>
    </row>
    <row r="1349" spans="2:15">
      <c r="B1349" s="330" t="s">
        <v>208</v>
      </c>
      <c r="C1349" s="123"/>
      <c r="D1349" s="123"/>
      <c r="E1349" s="496"/>
      <c r="F1349" s="602"/>
      <c r="G1349" s="602">
        <v>1</v>
      </c>
      <c r="H1349" s="602"/>
      <c r="I1349" s="602"/>
      <c r="J1349" s="140"/>
      <c r="K1349" s="114">
        <f>G1349</f>
        <v>1</v>
      </c>
      <c r="L1349" s="497"/>
      <c r="M1349" s="170"/>
      <c r="N1349" s="171"/>
      <c r="O1349" s="238"/>
    </row>
    <row r="1350" spans="2:15">
      <c r="B1350" s="330" t="s">
        <v>207</v>
      </c>
      <c r="C1350" s="123"/>
      <c r="D1350" s="123"/>
      <c r="E1350" s="496"/>
      <c r="F1350" s="602"/>
      <c r="G1350" s="602">
        <v>1</v>
      </c>
      <c r="H1350" s="602"/>
      <c r="I1350" s="602"/>
      <c r="J1350" s="140"/>
      <c r="K1350" s="114">
        <f t="shared" ref="K1350:K1413" si="66">G1350</f>
        <v>1</v>
      </c>
      <c r="L1350" s="497"/>
      <c r="M1350" s="170"/>
      <c r="N1350" s="171"/>
      <c r="O1350" s="238"/>
    </row>
    <row r="1351" spans="2:15">
      <c r="B1351" s="330" t="s">
        <v>206</v>
      </c>
      <c r="C1351" s="123"/>
      <c r="D1351" s="123"/>
      <c r="E1351" s="496"/>
      <c r="F1351" s="602"/>
      <c r="G1351" s="602">
        <v>1</v>
      </c>
      <c r="H1351" s="602"/>
      <c r="I1351" s="602"/>
      <c r="J1351" s="140"/>
      <c r="K1351" s="114">
        <f t="shared" si="66"/>
        <v>1</v>
      </c>
      <c r="L1351" s="497"/>
      <c r="M1351" s="170"/>
      <c r="N1351" s="171"/>
      <c r="O1351" s="238"/>
    </row>
    <row r="1352" spans="2:15" hidden="1">
      <c r="B1352" s="330"/>
      <c r="C1352" s="123"/>
      <c r="D1352" s="123"/>
      <c r="E1352" s="496"/>
      <c r="F1352" s="602"/>
      <c r="G1352" s="602"/>
      <c r="H1352" s="602"/>
      <c r="I1352" s="602"/>
      <c r="J1352" s="140"/>
      <c r="K1352" s="114">
        <f t="shared" si="66"/>
        <v>0</v>
      </c>
      <c r="L1352" s="497"/>
      <c r="M1352" s="170"/>
      <c r="N1352" s="171"/>
      <c r="O1352" s="238"/>
    </row>
    <row r="1353" spans="2:15" hidden="1">
      <c r="B1353" s="330"/>
      <c r="C1353" s="123"/>
      <c r="D1353" s="123"/>
      <c r="E1353" s="496"/>
      <c r="F1353" s="602"/>
      <c r="G1353" s="602"/>
      <c r="H1353" s="602"/>
      <c r="I1353" s="602"/>
      <c r="J1353" s="140"/>
      <c r="K1353" s="114">
        <f t="shared" si="66"/>
        <v>0</v>
      </c>
      <c r="L1353" s="497"/>
      <c r="M1353" s="170"/>
      <c r="N1353" s="171"/>
      <c r="O1353" s="238"/>
    </row>
    <row r="1354" spans="2:15" hidden="1">
      <c r="B1354" s="330"/>
      <c r="C1354" s="123"/>
      <c r="D1354" s="123"/>
      <c r="E1354" s="496"/>
      <c r="F1354" s="602"/>
      <c r="G1354" s="602"/>
      <c r="H1354" s="602"/>
      <c r="I1354" s="602"/>
      <c r="J1354" s="140"/>
      <c r="K1354" s="114">
        <f t="shared" si="66"/>
        <v>0</v>
      </c>
      <c r="L1354" s="497"/>
      <c r="M1354" s="170"/>
      <c r="N1354" s="171"/>
      <c r="O1354" s="238"/>
    </row>
    <row r="1355" spans="2:15" hidden="1">
      <c r="B1355" s="330"/>
      <c r="C1355" s="123"/>
      <c r="D1355" s="123"/>
      <c r="E1355" s="496"/>
      <c r="F1355" s="602"/>
      <c r="G1355" s="602"/>
      <c r="H1355" s="602"/>
      <c r="I1355" s="602"/>
      <c r="J1355" s="140"/>
      <c r="K1355" s="114">
        <f t="shared" si="66"/>
        <v>0</v>
      </c>
      <c r="L1355" s="497"/>
      <c r="M1355" s="170"/>
      <c r="N1355" s="171"/>
      <c r="O1355" s="238"/>
    </row>
    <row r="1356" spans="2:15" hidden="1">
      <c r="B1356" s="330"/>
      <c r="C1356" s="123"/>
      <c r="D1356" s="123"/>
      <c r="E1356" s="496"/>
      <c r="F1356" s="602"/>
      <c r="G1356" s="602"/>
      <c r="H1356" s="602"/>
      <c r="I1356" s="602"/>
      <c r="J1356" s="140"/>
      <c r="K1356" s="114">
        <f t="shared" si="66"/>
        <v>0</v>
      </c>
      <c r="L1356" s="497"/>
      <c r="M1356" s="170"/>
      <c r="N1356" s="171"/>
      <c r="O1356" s="238"/>
    </row>
    <row r="1357" spans="2:15" hidden="1">
      <c r="B1357" s="330"/>
      <c r="C1357" s="123"/>
      <c r="D1357" s="123"/>
      <c r="E1357" s="496"/>
      <c r="F1357" s="602"/>
      <c r="G1357" s="602"/>
      <c r="H1357" s="602"/>
      <c r="I1357" s="602"/>
      <c r="J1357" s="140"/>
      <c r="K1357" s="114">
        <f t="shared" si="66"/>
        <v>0</v>
      </c>
      <c r="L1357" s="497"/>
      <c r="M1357" s="170"/>
      <c r="N1357" s="171"/>
      <c r="O1357" s="238"/>
    </row>
    <row r="1358" spans="2:15" hidden="1">
      <c r="B1358" s="326"/>
      <c r="C1358" s="123"/>
      <c r="D1358" s="123"/>
      <c r="E1358" s="496"/>
      <c r="F1358" s="602"/>
      <c r="G1358" s="602"/>
      <c r="H1358" s="602"/>
      <c r="I1358" s="602"/>
      <c r="J1358" s="140"/>
      <c r="K1358" s="114">
        <f t="shared" si="66"/>
        <v>0</v>
      </c>
      <c r="L1358" s="497"/>
      <c r="M1358" s="170"/>
      <c r="N1358" s="171"/>
      <c r="O1358" s="238"/>
    </row>
    <row r="1359" spans="2:15" ht="77.25" hidden="1" customHeight="1">
      <c r="B1359" s="326"/>
      <c r="C1359" s="123">
        <v>87275</v>
      </c>
      <c r="D1359" s="123" t="s">
        <v>9</v>
      </c>
      <c r="E1359" s="644"/>
      <c r="F1359" s="645"/>
      <c r="G1359" s="645"/>
      <c r="H1359" s="645"/>
      <c r="I1359" s="645"/>
      <c r="J1359" s="646"/>
      <c r="K1359" s="114">
        <f t="shared" si="66"/>
        <v>0</v>
      </c>
      <c r="L1359" s="497" t="s">
        <v>43</v>
      </c>
      <c r="M1359" s="170"/>
      <c r="N1359" s="171"/>
    </row>
    <row r="1360" spans="2:15" ht="42.75" hidden="1" customHeight="1">
      <c r="B1360" s="338"/>
      <c r="C1360" s="155"/>
      <c r="D1360" s="155"/>
      <c r="E1360" s="125"/>
      <c r="F1360" s="601"/>
      <c r="G1360" s="652"/>
      <c r="H1360" s="652"/>
      <c r="I1360" s="652"/>
      <c r="J1360" s="653"/>
      <c r="K1360" s="114">
        <f t="shared" si="66"/>
        <v>0</v>
      </c>
      <c r="L1360" s="497"/>
      <c r="M1360" s="170"/>
      <c r="N1360" s="171"/>
    </row>
    <row r="1361" spans="2:14" hidden="1">
      <c r="B1361" s="337"/>
      <c r="C1361" s="53"/>
      <c r="D1361" s="53"/>
      <c r="E1361" s="145"/>
      <c r="F1361" s="122"/>
      <c r="G1361" s="601"/>
      <c r="H1361" s="601"/>
      <c r="I1361" s="601"/>
      <c r="J1361" s="604"/>
      <c r="K1361" s="114">
        <f t="shared" si="66"/>
        <v>0</v>
      </c>
      <c r="L1361" s="497"/>
      <c r="M1361" s="170"/>
      <c r="N1361" s="171"/>
    </row>
    <row r="1362" spans="2:14" hidden="1">
      <c r="B1362" s="326"/>
      <c r="C1362" s="53"/>
      <c r="D1362" s="53"/>
      <c r="E1362" s="126"/>
      <c r="F1362" s="115"/>
      <c r="G1362" s="115"/>
      <c r="H1362" s="115"/>
      <c r="I1362" s="115"/>
      <c r="J1362" s="140"/>
      <c r="K1362" s="114">
        <f t="shared" si="66"/>
        <v>0</v>
      </c>
      <c r="L1362" s="497"/>
      <c r="M1362" s="170"/>
      <c r="N1362" s="171"/>
    </row>
    <row r="1363" spans="2:14" hidden="1">
      <c r="B1363" s="326"/>
      <c r="C1363" s="53"/>
      <c r="D1363" s="53"/>
      <c r="E1363" s="146"/>
      <c r="F1363" s="611"/>
      <c r="G1363" s="602"/>
      <c r="H1363" s="602"/>
      <c r="I1363" s="611"/>
      <c r="J1363" s="140"/>
      <c r="K1363" s="114">
        <f t="shared" si="66"/>
        <v>0</v>
      </c>
      <c r="L1363" s="497"/>
      <c r="M1363" s="170"/>
      <c r="N1363" s="171"/>
    </row>
    <row r="1364" spans="2:14" hidden="1">
      <c r="B1364" s="326"/>
      <c r="C1364" s="53"/>
      <c r="D1364" s="53"/>
      <c r="E1364" s="146"/>
      <c r="F1364" s="611"/>
      <c r="G1364" s="602"/>
      <c r="H1364" s="602"/>
      <c r="I1364" s="611"/>
      <c r="J1364" s="140"/>
      <c r="K1364" s="114">
        <f t="shared" si="66"/>
        <v>0</v>
      </c>
      <c r="L1364" s="614"/>
      <c r="M1364" s="202"/>
      <c r="N1364" s="195"/>
    </row>
    <row r="1365" spans="2:14" hidden="1">
      <c r="B1365" s="326"/>
      <c r="C1365" s="53"/>
      <c r="D1365" s="53"/>
      <c r="E1365" s="146"/>
      <c r="F1365" s="611"/>
      <c r="G1365" s="602"/>
      <c r="H1365" s="602"/>
      <c r="I1365" s="611"/>
      <c r="J1365" s="140"/>
      <c r="K1365" s="114">
        <f t="shared" si="66"/>
        <v>0</v>
      </c>
      <c r="L1365" s="614"/>
      <c r="M1365" s="202"/>
      <c r="N1365" s="195"/>
    </row>
    <row r="1366" spans="2:14" hidden="1">
      <c r="B1366" s="326"/>
      <c r="C1366" s="53"/>
      <c r="D1366" s="53"/>
      <c r="E1366" s="126"/>
      <c r="F1366" s="115"/>
      <c r="G1366" s="115"/>
      <c r="H1366" s="115"/>
      <c r="I1366" s="115"/>
      <c r="J1366" s="140"/>
      <c r="K1366" s="114">
        <f t="shared" si="66"/>
        <v>0</v>
      </c>
      <c r="L1366" s="614"/>
      <c r="M1366" s="202"/>
      <c r="N1366" s="195"/>
    </row>
    <row r="1367" spans="2:14" hidden="1">
      <c r="B1367" s="326"/>
      <c r="C1367" s="53"/>
      <c r="D1367" s="53"/>
      <c r="E1367" s="146"/>
      <c r="F1367" s="611"/>
      <c r="G1367" s="602"/>
      <c r="H1367" s="602"/>
      <c r="I1367" s="611"/>
      <c r="J1367" s="140"/>
      <c r="K1367" s="114">
        <f t="shared" si="66"/>
        <v>0</v>
      </c>
      <c r="L1367" s="614"/>
      <c r="M1367" s="202"/>
      <c r="N1367" s="195"/>
    </row>
    <row r="1368" spans="2:14" hidden="1">
      <c r="B1368" s="326"/>
      <c r="C1368" s="53"/>
      <c r="D1368" s="53"/>
      <c r="E1368" s="146"/>
      <c r="F1368" s="611"/>
      <c r="G1368" s="602"/>
      <c r="H1368" s="602"/>
      <c r="I1368" s="611"/>
      <c r="J1368" s="140"/>
      <c r="K1368" s="114">
        <f t="shared" si="66"/>
        <v>0</v>
      </c>
      <c r="L1368" s="614"/>
      <c r="M1368" s="202"/>
      <c r="N1368" s="195"/>
    </row>
    <row r="1369" spans="2:14" hidden="1">
      <c r="B1369" s="326"/>
      <c r="C1369" s="53"/>
      <c r="D1369" s="53"/>
      <c r="E1369" s="146"/>
      <c r="F1369" s="611"/>
      <c r="G1369" s="602"/>
      <c r="H1369" s="602"/>
      <c r="I1369" s="611"/>
      <c r="J1369" s="140"/>
      <c r="K1369" s="114">
        <f t="shared" si="66"/>
        <v>0</v>
      </c>
      <c r="L1369" s="614"/>
      <c r="M1369" s="202"/>
      <c r="N1369" s="195"/>
    </row>
    <row r="1370" spans="2:14" hidden="1">
      <c r="B1370" s="326"/>
      <c r="C1370" s="53"/>
      <c r="D1370" s="53"/>
      <c r="E1370" s="183"/>
      <c r="F1370" s="602"/>
      <c r="G1370" s="602"/>
      <c r="H1370" s="602"/>
      <c r="I1370" s="602"/>
      <c r="J1370" s="169"/>
      <c r="K1370" s="114">
        <f t="shared" si="66"/>
        <v>0</v>
      </c>
      <c r="L1370" s="497"/>
      <c r="M1370" s="170"/>
      <c r="N1370" s="171"/>
    </row>
    <row r="1371" spans="2:14" ht="28.5" hidden="1" customHeight="1">
      <c r="B1371" s="326"/>
      <c r="C1371" s="269" t="str">
        <f>'3-COMPO.ADM.PRF '!B103</f>
        <v>COMP 007</v>
      </c>
      <c r="D1371" s="123" t="s">
        <v>90</v>
      </c>
      <c r="E1371" s="644"/>
      <c r="F1371" s="645"/>
      <c r="G1371" s="645"/>
      <c r="H1371" s="645"/>
      <c r="I1371" s="645"/>
      <c r="J1371" s="646"/>
      <c r="K1371" s="114">
        <f t="shared" si="66"/>
        <v>0</v>
      </c>
      <c r="L1371" s="497" t="s">
        <v>43</v>
      </c>
      <c r="M1371" s="170"/>
      <c r="N1371" s="171"/>
    </row>
    <row r="1372" spans="2:14" hidden="1">
      <c r="B1372" s="338"/>
      <c r="C1372" s="155"/>
      <c r="D1372" s="155"/>
      <c r="E1372" s="125"/>
      <c r="F1372" s="601"/>
      <c r="G1372" s="652"/>
      <c r="H1372" s="652"/>
      <c r="I1372" s="652"/>
      <c r="J1372" s="653"/>
      <c r="K1372" s="114">
        <f t="shared" si="66"/>
        <v>0</v>
      </c>
      <c r="L1372" s="497"/>
      <c r="M1372" s="170"/>
      <c r="N1372" s="171"/>
    </row>
    <row r="1373" spans="2:14" hidden="1">
      <c r="B1373" s="337"/>
      <c r="C1373" s="53"/>
      <c r="D1373" s="53"/>
      <c r="E1373" s="145"/>
      <c r="F1373" s="122"/>
      <c r="G1373" s="601"/>
      <c r="H1373" s="601"/>
      <c r="I1373" s="601"/>
      <c r="J1373" s="604"/>
      <c r="K1373" s="114">
        <f t="shared" si="66"/>
        <v>0</v>
      </c>
      <c r="L1373" s="497"/>
      <c r="M1373" s="170"/>
      <c r="N1373" s="171"/>
    </row>
    <row r="1374" spans="2:14" hidden="1">
      <c r="B1374" s="326"/>
      <c r="C1374" s="53"/>
      <c r="D1374" s="53"/>
      <c r="E1374" s="126"/>
      <c r="F1374" s="115"/>
      <c r="G1374" s="115"/>
      <c r="H1374" s="115"/>
      <c r="I1374" s="115"/>
      <c r="J1374" s="140"/>
      <c r="K1374" s="114">
        <f t="shared" si="66"/>
        <v>0</v>
      </c>
      <c r="L1374" s="497"/>
      <c r="M1374" s="170"/>
      <c r="N1374" s="171"/>
    </row>
    <row r="1375" spans="2:14" hidden="1">
      <c r="B1375" s="326"/>
      <c r="C1375" s="53"/>
      <c r="D1375" s="53"/>
      <c r="E1375" s="146"/>
      <c r="F1375" s="611"/>
      <c r="G1375" s="602"/>
      <c r="H1375" s="602"/>
      <c r="I1375" s="611"/>
      <c r="J1375" s="140"/>
      <c r="K1375" s="114">
        <f t="shared" si="66"/>
        <v>0</v>
      </c>
      <c r="L1375" s="497"/>
      <c r="M1375" s="170"/>
      <c r="N1375" s="171"/>
    </row>
    <row r="1376" spans="2:14" hidden="1">
      <c r="B1376" s="326"/>
      <c r="C1376" s="53"/>
      <c r="D1376" s="53"/>
      <c r="E1376" s="146"/>
      <c r="F1376" s="611"/>
      <c r="G1376" s="602"/>
      <c r="H1376" s="602"/>
      <c r="I1376" s="611"/>
      <c r="J1376" s="140"/>
      <c r="K1376" s="114">
        <f t="shared" si="66"/>
        <v>0</v>
      </c>
      <c r="L1376" s="614"/>
      <c r="M1376" s="170"/>
      <c r="N1376" s="171"/>
    </row>
    <row r="1377" spans="2:14" hidden="1">
      <c r="B1377" s="326"/>
      <c r="C1377" s="53"/>
      <c r="D1377" s="53"/>
      <c r="E1377" s="146"/>
      <c r="F1377" s="611"/>
      <c r="G1377" s="602"/>
      <c r="H1377" s="602"/>
      <c r="I1377" s="611"/>
      <c r="J1377" s="140"/>
      <c r="K1377" s="114">
        <f t="shared" si="66"/>
        <v>0</v>
      </c>
      <c r="L1377" s="614"/>
      <c r="M1377" s="170"/>
      <c r="N1377" s="171"/>
    </row>
    <row r="1378" spans="2:14" hidden="1">
      <c r="B1378" s="326"/>
      <c r="C1378" s="53"/>
      <c r="D1378" s="53"/>
      <c r="E1378" s="126"/>
      <c r="F1378" s="115"/>
      <c r="G1378" s="115"/>
      <c r="H1378" s="115"/>
      <c r="I1378" s="115"/>
      <c r="J1378" s="140"/>
      <c r="K1378" s="114">
        <f t="shared" si="66"/>
        <v>0</v>
      </c>
      <c r="L1378" s="614"/>
      <c r="M1378" s="170"/>
      <c r="N1378" s="171"/>
    </row>
    <row r="1379" spans="2:14" hidden="1">
      <c r="B1379" s="326"/>
      <c r="C1379" s="53"/>
      <c r="D1379" s="53"/>
      <c r="E1379" s="146"/>
      <c r="F1379" s="611"/>
      <c r="G1379" s="602"/>
      <c r="H1379" s="602"/>
      <c r="I1379" s="611"/>
      <c r="J1379" s="140"/>
      <c r="K1379" s="114">
        <f t="shared" si="66"/>
        <v>0</v>
      </c>
      <c r="L1379" s="614"/>
      <c r="M1379" s="170"/>
      <c r="N1379" s="171"/>
    </row>
    <row r="1380" spans="2:14" hidden="1">
      <c r="B1380" s="326"/>
      <c r="C1380" s="53"/>
      <c r="D1380" s="53"/>
      <c r="E1380" s="146"/>
      <c r="F1380" s="611"/>
      <c r="G1380" s="602"/>
      <c r="H1380" s="602"/>
      <c r="I1380" s="611"/>
      <c r="J1380" s="140"/>
      <c r="K1380" s="114">
        <f t="shared" si="66"/>
        <v>0</v>
      </c>
      <c r="L1380" s="614"/>
      <c r="M1380" s="170"/>
      <c r="N1380" s="171"/>
    </row>
    <row r="1381" spans="2:14" hidden="1">
      <c r="B1381" s="326"/>
      <c r="C1381" s="53"/>
      <c r="D1381" s="53"/>
      <c r="E1381" s="146"/>
      <c r="F1381" s="611"/>
      <c r="G1381" s="602"/>
      <c r="H1381" s="602"/>
      <c r="I1381" s="611"/>
      <c r="J1381" s="140"/>
      <c r="K1381" s="114">
        <f t="shared" si="66"/>
        <v>0</v>
      </c>
      <c r="L1381" s="614"/>
      <c r="M1381" s="170"/>
      <c r="N1381" s="171"/>
    </row>
    <row r="1382" spans="2:14" hidden="1">
      <c r="B1382" s="326"/>
      <c r="C1382" s="53"/>
      <c r="D1382" s="53"/>
      <c r="E1382" s="183"/>
      <c r="F1382" s="602"/>
      <c r="G1382" s="602"/>
      <c r="H1382" s="602"/>
      <c r="I1382" s="602"/>
      <c r="J1382" s="169"/>
      <c r="K1382" s="114">
        <f t="shared" si="66"/>
        <v>0</v>
      </c>
      <c r="L1382" s="497"/>
      <c r="M1382" s="170"/>
      <c r="N1382" s="171"/>
    </row>
    <row r="1383" spans="2:14" hidden="1">
      <c r="B1383" s="326"/>
      <c r="C1383" s="53"/>
      <c r="D1383" s="53"/>
      <c r="E1383" s="183"/>
      <c r="F1383" s="602"/>
      <c r="G1383" s="602"/>
      <c r="H1383" s="602"/>
      <c r="I1383" s="602"/>
      <c r="J1383" s="169"/>
      <c r="K1383" s="114">
        <f t="shared" si="66"/>
        <v>0</v>
      </c>
      <c r="L1383" s="497"/>
      <c r="M1383" s="170"/>
      <c r="N1383" s="171"/>
    </row>
    <row r="1384" spans="2:14" ht="36.75" hidden="1" customHeight="1">
      <c r="B1384" s="326"/>
      <c r="C1384" s="53">
        <v>87265</v>
      </c>
      <c r="D1384" s="53" t="s">
        <v>9</v>
      </c>
      <c r="E1384" s="644"/>
      <c r="F1384" s="645"/>
      <c r="G1384" s="645"/>
      <c r="H1384" s="645"/>
      <c r="I1384" s="645"/>
      <c r="J1384" s="646"/>
      <c r="K1384" s="114">
        <f t="shared" si="66"/>
        <v>0</v>
      </c>
      <c r="L1384" s="497" t="s">
        <v>43</v>
      </c>
      <c r="M1384" s="170"/>
      <c r="N1384" s="171"/>
    </row>
    <row r="1385" spans="2:14" hidden="1">
      <c r="B1385" s="326"/>
      <c r="C1385" s="53"/>
      <c r="D1385" s="53"/>
      <c r="E1385" s="125"/>
      <c r="F1385" s="601"/>
      <c r="G1385" s="652"/>
      <c r="H1385" s="652"/>
      <c r="I1385" s="652"/>
      <c r="J1385" s="653"/>
      <c r="K1385" s="114">
        <f t="shared" si="66"/>
        <v>0</v>
      </c>
      <c r="L1385" s="497"/>
      <c r="M1385" s="170"/>
      <c r="N1385" s="171"/>
    </row>
    <row r="1386" spans="2:14" hidden="1">
      <c r="B1386" s="326"/>
      <c r="C1386" s="53"/>
      <c r="D1386" s="53"/>
      <c r="E1386" s="145"/>
      <c r="F1386" s="122"/>
      <c r="G1386" s="601"/>
      <c r="H1386" s="601"/>
      <c r="I1386" s="601"/>
      <c r="J1386" s="604"/>
      <c r="K1386" s="114">
        <f t="shared" si="66"/>
        <v>0</v>
      </c>
      <c r="L1386" s="497"/>
      <c r="M1386" s="170"/>
      <c r="N1386" s="171"/>
    </row>
    <row r="1387" spans="2:14" hidden="1">
      <c r="B1387" s="326"/>
      <c r="C1387" s="53"/>
      <c r="D1387" s="53"/>
      <c r="E1387" s="126"/>
      <c r="F1387" s="115"/>
      <c r="G1387" s="115"/>
      <c r="H1387" s="115"/>
      <c r="I1387" s="115"/>
      <c r="J1387" s="140"/>
      <c r="K1387" s="114">
        <f t="shared" si="66"/>
        <v>0</v>
      </c>
      <c r="L1387" s="497"/>
      <c r="M1387" s="170"/>
      <c r="N1387" s="171"/>
    </row>
    <row r="1388" spans="2:14" hidden="1">
      <c r="B1388" s="326"/>
      <c r="C1388" s="53"/>
      <c r="D1388" s="53"/>
      <c r="E1388" s="146"/>
      <c r="F1388" s="611"/>
      <c r="G1388" s="602"/>
      <c r="H1388" s="602"/>
      <c r="I1388" s="611"/>
      <c r="J1388" s="140"/>
      <c r="K1388" s="114">
        <f t="shared" si="66"/>
        <v>0</v>
      </c>
      <c r="L1388" s="497"/>
      <c r="M1388" s="170"/>
      <c r="N1388" s="171"/>
    </row>
    <row r="1389" spans="2:14" hidden="1">
      <c r="B1389" s="330"/>
      <c r="C1389" s="151"/>
      <c r="D1389" s="151"/>
      <c r="E1389" s="198"/>
      <c r="F1389" s="611"/>
      <c r="G1389" s="602"/>
      <c r="H1389" s="602"/>
      <c r="I1389" s="611"/>
      <c r="J1389" s="140"/>
      <c r="K1389" s="114">
        <f t="shared" si="66"/>
        <v>0</v>
      </c>
      <c r="L1389" s="614"/>
      <c r="M1389" s="170"/>
      <c r="N1389" s="171"/>
    </row>
    <row r="1390" spans="2:14" hidden="1">
      <c r="B1390" s="326"/>
      <c r="C1390" s="53"/>
      <c r="D1390" s="53"/>
      <c r="E1390" s="146"/>
      <c r="F1390" s="611"/>
      <c r="G1390" s="602"/>
      <c r="H1390" s="602"/>
      <c r="I1390" s="611"/>
      <c r="J1390" s="140"/>
      <c r="K1390" s="114">
        <f t="shared" si="66"/>
        <v>0</v>
      </c>
      <c r="L1390" s="614"/>
      <c r="M1390" s="170"/>
      <c r="N1390" s="171"/>
    </row>
    <row r="1391" spans="2:14" hidden="1">
      <c r="B1391" s="326"/>
      <c r="C1391" s="53"/>
      <c r="D1391" s="53"/>
      <c r="E1391" s="146"/>
      <c r="F1391" s="611"/>
      <c r="G1391" s="602"/>
      <c r="H1391" s="602"/>
      <c r="I1391" s="611"/>
      <c r="J1391" s="140"/>
      <c r="K1391" s="114">
        <f t="shared" si="66"/>
        <v>0</v>
      </c>
      <c r="L1391" s="614"/>
      <c r="M1391" s="170"/>
      <c r="N1391" s="171"/>
    </row>
    <row r="1392" spans="2:14" hidden="1">
      <c r="B1392" s="326"/>
      <c r="C1392" s="53"/>
      <c r="D1392" s="53"/>
      <c r="E1392" s="146"/>
      <c r="F1392" s="611"/>
      <c r="G1392" s="602"/>
      <c r="H1392" s="602"/>
      <c r="I1392" s="611"/>
      <c r="J1392" s="140"/>
      <c r="K1392" s="114">
        <f t="shared" si="66"/>
        <v>0</v>
      </c>
      <c r="L1392" s="614"/>
      <c r="M1392" s="170"/>
      <c r="N1392" s="171"/>
    </row>
    <row r="1393" spans="2:14" hidden="1">
      <c r="B1393" s="326"/>
      <c r="C1393" s="155"/>
      <c r="D1393" s="155"/>
      <c r="E1393" s="644"/>
      <c r="F1393" s="645"/>
      <c r="G1393" s="645"/>
      <c r="H1393" s="645"/>
      <c r="I1393" s="645"/>
      <c r="J1393" s="646"/>
      <c r="K1393" s="114">
        <f t="shared" si="66"/>
        <v>0</v>
      </c>
      <c r="L1393" s="497" t="s">
        <v>43</v>
      </c>
      <c r="M1393" s="170"/>
      <c r="N1393" s="171"/>
    </row>
    <row r="1394" spans="2:14" hidden="1">
      <c r="B1394" s="338"/>
      <c r="C1394" s="155"/>
      <c r="D1394" s="155"/>
      <c r="E1394" s="125"/>
      <c r="F1394" s="601"/>
      <c r="G1394" s="652"/>
      <c r="H1394" s="652"/>
      <c r="I1394" s="652"/>
      <c r="J1394" s="653"/>
      <c r="K1394" s="114">
        <f t="shared" si="66"/>
        <v>0</v>
      </c>
      <c r="L1394" s="497"/>
      <c r="M1394" s="170"/>
      <c r="N1394" s="171"/>
    </row>
    <row r="1395" spans="2:14" hidden="1">
      <c r="B1395" s="337"/>
      <c r="C1395" s="53"/>
      <c r="D1395" s="53"/>
      <c r="E1395" s="145"/>
      <c r="F1395" s="122"/>
      <c r="G1395" s="601"/>
      <c r="H1395" s="601"/>
      <c r="I1395" s="601"/>
      <c r="J1395" s="604"/>
      <c r="K1395" s="114">
        <f t="shared" si="66"/>
        <v>0</v>
      </c>
      <c r="L1395" s="497"/>
      <c r="M1395" s="170"/>
      <c r="N1395" s="171"/>
    </row>
    <row r="1396" spans="2:14" hidden="1">
      <c r="B1396" s="326"/>
      <c r="C1396" s="53"/>
      <c r="D1396" s="53"/>
      <c r="E1396" s="126"/>
      <c r="F1396" s="115"/>
      <c r="G1396" s="115"/>
      <c r="H1396" s="115"/>
      <c r="I1396" s="115"/>
      <c r="J1396" s="140"/>
      <c r="K1396" s="114">
        <f t="shared" si="66"/>
        <v>0</v>
      </c>
      <c r="L1396" s="497"/>
      <c r="M1396" s="170"/>
      <c r="N1396" s="171"/>
    </row>
    <row r="1397" spans="2:14" hidden="1">
      <c r="B1397" s="326"/>
      <c r="C1397" s="53"/>
      <c r="D1397" s="53"/>
      <c r="E1397" s="146"/>
      <c r="F1397" s="611"/>
      <c r="G1397" s="602"/>
      <c r="H1397" s="602"/>
      <c r="I1397" s="611"/>
      <c r="J1397" s="140"/>
      <c r="K1397" s="114">
        <f t="shared" si="66"/>
        <v>0</v>
      </c>
      <c r="L1397" s="497"/>
      <c r="M1397" s="170"/>
      <c r="N1397" s="171"/>
    </row>
    <row r="1398" spans="2:14" hidden="1">
      <c r="B1398" s="326"/>
      <c r="C1398" s="53"/>
      <c r="D1398" s="53"/>
      <c r="E1398" s="146"/>
      <c r="F1398" s="611"/>
      <c r="G1398" s="602"/>
      <c r="H1398" s="602"/>
      <c r="I1398" s="611"/>
      <c r="J1398" s="140"/>
      <c r="K1398" s="114">
        <f t="shared" si="66"/>
        <v>0</v>
      </c>
      <c r="L1398" s="614"/>
      <c r="M1398" s="202"/>
      <c r="N1398" s="195"/>
    </row>
    <row r="1399" spans="2:14" hidden="1">
      <c r="B1399" s="326"/>
      <c r="C1399" s="53"/>
      <c r="D1399" s="53"/>
      <c r="E1399" s="146"/>
      <c r="F1399" s="611"/>
      <c r="G1399" s="602"/>
      <c r="H1399" s="602"/>
      <c r="I1399" s="611"/>
      <c r="J1399" s="140"/>
      <c r="K1399" s="114">
        <f t="shared" si="66"/>
        <v>0</v>
      </c>
      <c r="L1399" s="614"/>
      <c r="M1399" s="202"/>
      <c r="N1399" s="195"/>
    </row>
    <row r="1400" spans="2:14" hidden="1">
      <c r="B1400" s="326"/>
      <c r="C1400" s="53"/>
      <c r="D1400" s="53"/>
      <c r="E1400" s="126"/>
      <c r="F1400" s="115"/>
      <c r="G1400" s="115"/>
      <c r="H1400" s="115"/>
      <c r="I1400" s="115"/>
      <c r="J1400" s="140"/>
      <c r="K1400" s="114">
        <f t="shared" si="66"/>
        <v>0</v>
      </c>
      <c r="L1400" s="614"/>
      <c r="M1400" s="202"/>
      <c r="N1400" s="195"/>
    </row>
    <row r="1401" spans="2:14" hidden="1">
      <c r="B1401" s="326"/>
      <c r="C1401" s="53"/>
      <c r="D1401" s="53"/>
      <c r="E1401" s="146"/>
      <c r="F1401" s="611"/>
      <c r="G1401" s="602"/>
      <c r="H1401" s="602"/>
      <c r="I1401" s="611"/>
      <c r="J1401" s="140"/>
      <c r="K1401" s="114">
        <f t="shared" si="66"/>
        <v>0</v>
      </c>
      <c r="L1401" s="614"/>
      <c r="M1401" s="202"/>
      <c r="N1401" s="195"/>
    </row>
    <row r="1402" spans="2:14" hidden="1">
      <c r="B1402" s="326"/>
      <c r="C1402" s="53"/>
      <c r="D1402" s="53"/>
      <c r="E1402" s="146"/>
      <c r="F1402" s="611"/>
      <c r="G1402" s="602"/>
      <c r="H1402" s="602"/>
      <c r="I1402" s="611"/>
      <c r="J1402" s="140"/>
      <c r="K1402" s="114">
        <f t="shared" si="66"/>
        <v>0</v>
      </c>
      <c r="L1402" s="614"/>
      <c r="M1402" s="202"/>
      <c r="N1402" s="195"/>
    </row>
    <row r="1403" spans="2:14" hidden="1">
      <c r="B1403" s="326"/>
      <c r="C1403" s="53"/>
      <c r="D1403" s="53"/>
      <c r="E1403" s="146"/>
      <c r="F1403" s="611"/>
      <c r="G1403" s="602"/>
      <c r="H1403" s="602"/>
      <c r="I1403" s="611"/>
      <c r="J1403" s="140"/>
      <c r="K1403" s="114">
        <f t="shared" si="66"/>
        <v>0</v>
      </c>
      <c r="L1403" s="614"/>
      <c r="M1403" s="202"/>
      <c r="N1403" s="195"/>
    </row>
    <row r="1404" spans="2:14" hidden="1">
      <c r="B1404" s="330"/>
      <c r="C1404" s="151"/>
      <c r="D1404" s="151"/>
      <c r="E1404" s="200"/>
      <c r="F1404" s="611"/>
      <c r="G1404" s="611"/>
      <c r="H1404" s="611"/>
      <c r="I1404" s="611"/>
      <c r="J1404" s="612"/>
      <c r="K1404" s="114">
        <f t="shared" si="66"/>
        <v>0</v>
      </c>
      <c r="L1404" s="92"/>
      <c r="M1404" s="247"/>
      <c r="N1404" s="248"/>
    </row>
    <row r="1405" spans="2:14" ht="30.75" hidden="1" customHeight="1">
      <c r="B1405" s="326"/>
      <c r="C1405" s="155"/>
      <c r="D1405" s="155"/>
      <c r="E1405" s="644"/>
      <c r="F1405" s="645"/>
      <c r="G1405" s="645"/>
      <c r="H1405" s="645"/>
      <c r="I1405" s="645"/>
      <c r="J1405" s="646"/>
      <c r="K1405" s="114">
        <f t="shared" si="66"/>
        <v>0</v>
      </c>
      <c r="L1405" s="497" t="s">
        <v>43</v>
      </c>
      <c r="M1405" s="170"/>
      <c r="N1405" s="171"/>
    </row>
    <row r="1406" spans="2:14" hidden="1">
      <c r="B1406" s="338"/>
      <c r="C1406" s="155"/>
      <c r="D1406" s="155"/>
      <c r="E1406" s="125"/>
      <c r="F1406" s="601"/>
      <c r="G1406" s="652"/>
      <c r="H1406" s="652"/>
      <c r="I1406" s="652"/>
      <c r="J1406" s="653"/>
      <c r="K1406" s="114">
        <f t="shared" si="66"/>
        <v>0</v>
      </c>
      <c r="L1406" s="497"/>
      <c r="M1406" s="170"/>
      <c r="N1406" s="171"/>
    </row>
    <row r="1407" spans="2:14" hidden="1">
      <c r="B1407" s="337"/>
      <c r="C1407" s="53"/>
      <c r="D1407" s="53"/>
      <c r="E1407" s="145"/>
      <c r="F1407" s="122"/>
      <c r="G1407" s="601"/>
      <c r="H1407" s="601"/>
      <c r="I1407" s="601"/>
      <c r="J1407" s="604"/>
      <c r="K1407" s="114">
        <f t="shared" si="66"/>
        <v>0</v>
      </c>
      <c r="L1407" s="497"/>
      <c r="M1407" s="170"/>
      <c r="N1407" s="171"/>
    </row>
    <row r="1408" spans="2:14" hidden="1">
      <c r="B1408" s="326"/>
      <c r="C1408" s="53"/>
      <c r="D1408" s="53"/>
      <c r="E1408" s="126"/>
      <c r="F1408" s="115"/>
      <c r="G1408" s="115"/>
      <c r="H1408" s="115"/>
      <c r="I1408" s="115"/>
      <c r="J1408" s="140"/>
      <c r="K1408" s="114">
        <f t="shared" si="66"/>
        <v>0</v>
      </c>
      <c r="L1408" s="497"/>
      <c r="M1408" s="170"/>
      <c r="N1408" s="171"/>
    </row>
    <row r="1409" spans="2:15" hidden="1">
      <c r="B1409" s="326"/>
      <c r="C1409" s="53"/>
      <c r="D1409" s="53"/>
      <c r="E1409" s="146"/>
      <c r="F1409" s="611"/>
      <c r="G1409" s="602"/>
      <c r="H1409" s="602"/>
      <c r="I1409" s="611"/>
      <c r="J1409" s="140"/>
      <c r="K1409" s="114">
        <f t="shared" si="66"/>
        <v>0</v>
      </c>
      <c r="L1409" s="497"/>
      <c r="M1409" s="170"/>
      <c r="N1409" s="171"/>
    </row>
    <row r="1410" spans="2:15" hidden="1">
      <c r="B1410" s="326"/>
      <c r="C1410" s="53"/>
      <c r="D1410" s="53"/>
      <c r="E1410" s="146"/>
      <c r="F1410" s="611"/>
      <c r="G1410" s="602"/>
      <c r="H1410" s="602"/>
      <c r="I1410" s="611"/>
      <c r="J1410" s="140"/>
      <c r="K1410" s="114">
        <f t="shared" si="66"/>
        <v>0</v>
      </c>
      <c r="L1410" s="614"/>
      <c r="M1410" s="202"/>
      <c r="N1410" s="195"/>
    </row>
    <row r="1411" spans="2:15" hidden="1">
      <c r="B1411" s="326"/>
      <c r="C1411" s="53"/>
      <c r="D1411" s="53"/>
      <c r="E1411" s="146"/>
      <c r="F1411" s="611"/>
      <c r="G1411" s="602"/>
      <c r="H1411" s="602"/>
      <c r="I1411" s="611"/>
      <c r="J1411" s="140"/>
      <c r="K1411" s="114">
        <f t="shared" si="66"/>
        <v>0</v>
      </c>
      <c r="L1411" s="614"/>
      <c r="M1411" s="202"/>
      <c r="N1411" s="195"/>
    </row>
    <row r="1412" spans="2:15" hidden="1">
      <c r="B1412" s="326"/>
      <c r="C1412" s="53"/>
      <c r="D1412" s="53"/>
      <c r="E1412" s="126"/>
      <c r="F1412" s="115"/>
      <c r="G1412" s="115"/>
      <c r="H1412" s="115"/>
      <c r="I1412" s="115"/>
      <c r="J1412" s="140"/>
      <c r="K1412" s="114">
        <f t="shared" si="66"/>
        <v>0</v>
      </c>
      <c r="L1412" s="614"/>
      <c r="M1412" s="202"/>
      <c r="N1412" s="195"/>
      <c r="O1412" s="3" t="s">
        <v>646</v>
      </c>
    </row>
    <row r="1413" spans="2:15" hidden="1">
      <c r="B1413" s="326"/>
      <c r="C1413" s="53"/>
      <c r="D1413" s="53"/>
      <c r="E1413" s="146"/>
      <c r="F1413" s="611"/>
      <c r="G1413" s="602"/>
      <c r="H1413" s="602"/>
      <c r="I1413" s="611"/>
      <c r="J1413" s="140"/>
      <c r="K1413" s="114">
        <f t="shared" si="66"/>
        <v>0</v>
      </c>
      <c r="L1413" s="614"/>
      <c r="M1413" s="202"/>
      <c r="N1413" s="195"/>
      <c r="O1413" s="3" t="s">
        <v>647</v>
      </c>
    </row>
    <row r="1414" spans="2:15" hidden="1">
      <c r="B1414" s="326"/>
      <c r="C1414" s="53"/>
      <c r="D1414" s="53"/>
      <c r="E1414" s="146"/>
      <c r="F1414" s="611"/>
      <c r="G1414" s="602"/>
      <c r="H1414" s="602"/>
      <c r="I1414" s="611"/>
      <c r="J1414" s="140"/>
      <c r="K1414" s="114">
        <f t="shared" ref="K1414:K1429" si="67">G1414</f>
        <v>0</v>
      </c>
      <c r="L1414" s="614"/>
      <c r="M1414" s="202"/>
      <c r="N1414" s="195"/>
      <c r="O1414" s="3" t="s">
        <v>648</v>
      </c>
    </row>
    <row r="1415" spans="2:15" hidden="1">
      <c r="B1415" s="326"/>
      <c r="C1415" s="53"/>
      <c r="D1415" s="53"/>
      <c r="E1415" s="146"/>
      <c r="F1415" s="611"/>
      <c r="G1415" s="602"/>
      <c r="H1415" s="602"/>
      <c r="I1415" s="611"/>
      <c r="J1415" s="140"/>
      <c r="K1415" s="114">
        <f t="shared" si="67"/>
        <v>0</v>
      </c>
      <c r="L1415" s="614"/>
      <c r="M1415" s="202"/>
      <c r="N1415" s="195"/>
      <c r="O1415" s="3" t="s">
        <v>649</v>
      </c>
    </row>
    <row r="1416" spans="2:15" hidden="1">
      <c r="B1416" s="330"/>
      <c r="C1416" s="151"/>
      <c r="D1416" s="151"/>
      <c r="E1416" s="200"/>
      <c r="F1416" s="611"/>
      <c r="G1416" s="611"/>
      <c r="H1416" s="611"/>
      <c r="I1416" s="611"/>
      <c r="J1416" s="612"/>
      <c r="K1416" s="114">
        <f t="shared" si="67"/>
        <v>0</v>
      </c>
      <c r="L1416" s="92"/>
      <c r="M1416" s="247"/>
      <c r="N1416" s="248"/>
    </row>
    <row r="1417" spans="2:15" ht="63.75" hidden="1" customHeight="1">
      <c r="B1417" s="326"/>
      <c r="C1417" s="155"/>
      <c r="D1417" s="155"/>
      <c r="E1417" s="641"/>
      <c r="F1417" s="642"/>
      <c r="G1417" s="642"/>
      <c r="H1417" s="642"/>
      <c r="I1417" s="642"/>
      <c r="J1417" s="643"/>
      <c r="K1417" s="114">
        <f t="shared" si="67"/>
        <v>0</v>
      </c>
      <c r="L1417" s="497" t="s">
        <v>43</v>
      </c>
      <c r="M1417" s="247"/>
      <c r="N1417" s="248"/>
    </row>
    <row r="1418" spans="2:15" hidden="1">
      <c r="B1418" s="338"/>
      <c r="C1418" s="155"/>
      <c r="D1418" s="155"/>
      <c r="E1418" s="125"/>
      <c r="F1418" s="601"/>
      <c r="G1418" s="652"/>
      <c r="H1418" s="652"/>
      <c r="I1418" s="652"/>
      <c r="J1418" s="653"/>
      <c r="K1418" s="114">
        <f t="shared" si="67"/>
        <v>0</v>
      </c>
      <c r="L1418" s="497"/>
      <c r="M1418" s="247"/>
      <c r="N1418" s="248"/>
    </row>
    <row r="1419" spans="2:15" hidden="1">
      <c r="B1419" s="337"/>
      <c r="C1419" s="53"/>
      <c r="D1419" s="53"/>
      <c r="E1419" s="145"/>
      <c r="F1419" s="122"/>
      <c r="G1419" s="601"/>
      <c r="H1419" s="601"/>
      <c r="I1419" s="601"/>
      <c r="J1419" s="604"/>
      <c r="K1419" s="114">
        <f t="shared" si="67"/>
        <v>0</v>
      </c>
      <c r="L1419" s="497"/>
      <c r="M1419" s="247"/>
      <c r="N1419" s="248"/>
    </row>
    <row r="1420" spans="2:15" hidden="1">
      <c r="B1420" s="326"/>
      <c r="C1420" s="53"/>
      <c r="D1420" s="53"/>
      <c r="E1420" s="126"/>
      <c r="F1420" s="115"/>
      <c r="G1420" s="115"/>
      <c r="H1420" s="115"/>
      <c r="I1420" s="115"/>
      <c r="J1420" s="140"/>
      <c r="K1420" s="114">
        <f t="shared" si="67"/>
        <v>0</v>
      </c>
      <c r="L1420" s="497"/>
      <c r="M1420" s="249"/>
      <c r="N1420" s="195"/>
    </row>
    <row r="1421" spans="2:15" hidden="1">
      <c r="B1421" s="326"/>
      <c r="C1421" s="53"/>
      <c r="D1421" s="53"/>
      <c r="E1421" s="146"/>
      <c r="F1421" s="611"/>
      <c r="G1421" s="602"/>
      <c r="H1421" s="602"/>
      <c r="I1421" s="611"/>
      <c r="J1421" s="140"/>
      <c r="K1421" s="114">
        <f t="shared" si="67"/>
        <v>0</v>
      </c>
      <c r="L1421" s="497"/>
      <c r="M1421" s="247"/>
      <c r="N1421" s="248"/>
    </row>
    <row r="1422" spans="2:15" hidden="1">
      <c r="B1422" s="326"/>
      <c r="C1422" s="53"/>
      <c r="D1422" s="53"/>
      <c r="E1422" s="146"/>
      <c r="F1422" s="611"/>
      <c r="G1422" s="602"/>
      <c r="H1422" s="602"/>
      <c r="I1422" s="611"/>
      <c r="J1422" s="140"/>
      <c r="K1422" s="114">
        <f t="shared" si="67"/>
        <v>0</v>
      </c>
      <c r="L1422" s="614"/>
      <c r="M1422" s="247"/>
      <c r="N1422" s="250"/>
    </row>
    <row r="1423" spans="2:15" hidden="1">
      <c r="B1423" s="326"/>
      <c r="C1423" s="53"/>
      <c r="D1423" s="53"/>
      <c r="E1423" s="146"/>
      <c r="F1423" s="611"/>
      <c r="G1423" s="602"/>
      <c r="H1423" s="602"/>
      <c r="I1423" s="611"/>
      <c r="J1423" s="140"/>
      <c r="K1423" s="114">
        <f t="shared" si="67"/>
        <v>0</v>
      </c>
      <c r="L1423" s="614"/>
      <c r="M1423" s="247"/>
      <c r="N1423" s="250"/>
    </row>
    <row r="1424" spans="2:15" hidden="1">
      <c r="B1424" s="326"/>
      <c r="C1424" s="53"/>
      <c r="D1424" s="53"/>
      <c r="E1424" s="126"/>
      <c r="F1424" s="115"/>
      <c r="G1424" s="115"/>
      <c r="H1424" s="115"/>
      <c r="I1424" s="115"/>
      <c r="J1424" s="140"/>
      <c r="K1424" s="114">
        <f t="shared" si="67"/>
        <v>0</v>
      </c>
      <c r="L1424" s="614"/>
      <c r="M1424" s="247"/>
      <c r="N1424" s="250"/>
    </row>
    <row r="1425" spans="2:15" hidden="1">
      <c r="B1425" s="326"/>
      <c r="C1425" s="53"/>
      <c r="D1425" s="53"/>
      <c r="E1425" s="146"/>
      <c r="F1425" s="611"/>
      <c r="G1425" s="602"/>
      <c r="H1425" s="602"/>
      <c r="I1425" s="611"/>
      <c r="J1425" s="140"/>
      <c r="K1425" s="114">
        <f t="shared" si="67"/>
        <v>0</v>
      </c>
      <c r="L1425" s="614"/>
      <c r="M1425" s="247"/>
      <c r="N1425" s="250"/>
    </row>
    <row r="1426" spans="2:15" hidden="1">
      <c r="B1426" s="326"/>
      <c r="C1426" s="53"/>
      <c r="D1426" s="53"/>
      <c r="E1426" s="146"/>
      <c r="F1426" s="611"/>
      <c r="G1426" s="602"/>
      <c r="H1426" s="602"/>
      <c r="I1426" s="611"/>
      <c r="J1426" s="140"/>
      <c r="K1426" s="114">
        <f t="shared" si="67"/>
        <v>0</v>
      </c>
      <c r="L1426" s="614"/>
      <c r="M1426" s="247"/>
      <c r="N1426" s="250"/>
    </row>
    <row r="1427" spans="2:15" hidden="1">
      <c r="B1427" s="326"/>
      <c r="C1427" s="53"/>
      <c r="D1427" s="53"/>
      <c r="E1427" s="146"/>
      <c r="F1427" s="611"/>
      <c r="G1427" s="602"/>
      <c r="H1427" s="602"/>
      <c r="I1427" s="611"/>
      <c r="J1427" s="140"/>
      <c r="K1427" s="114">
        <f t="shared" si="67"/>
        <v>0</v>
      </c>
      <c r="L1427" s="614"/>
      <c r="M1427" s="247"/>
      <c r="N1427" s="250"/>
    </row>
    <row r="1428" spans="2:15" hidden="1">
      <c r="B1428" s="326"/>
      <c r="C1428" s="53"/>
      <c r="D1428" s="53"/>
      <c r="E1428" s="146"/>
      <c r="F1428" s="611"/>
      <c r="G1428" s="602"/>
      <c r="H1428" s="602"/>
      <c r="I1428" s="611"/>
      <c r="J1428" s="140"/>
      <c r="K1428" s="114">
        <f t="shared" si="67"/>
        <v>0</v>
      </c>
      <c r="L1428" s="614"/>
      <c r="M1428" s="247"/>
      <c r="N1428" s="250"/>
    </row>
    <row r="1429" spans="2:15" hidden="1">
      <c r="B1429" s="326"/>
      <c r="C1429" s="53"/>
      <c r="D1429" s="53"/>
      <c r="E1429" s="146"/>
      <c r="F1429" s="611"/>
      <c r="G1429" s="602"/>
      <c r="H1429" s="602"/>
      <c r="I1429" s="611"/>
      <c r="J1429" s="140"/>
      <c r="K1429" s="114">
        <f t="shared" si="67"/>
        <v>0</v>
      </c>
      <c r="L1429" s="614"/>
      <c r="M1429" s="247"/>
      <c r="N1429" s="250"/>
    </row>
    <row r="1430" spans="2:15" s="243" customFormat="1" hidden="1">
      <c r="B1430" s="335"/>
      <c r="C1430" s="151"/>
      <c r="D1430" s="151"/>
      <c r="E1430" s="200"/>
      <c r="F1430" s="44"/>
      <c r="G1430" s="44"/>
      <c r="H1430" s="44"/>
      <c r="I1430" s="44"/>
      <c r="J1430" s="324"/>
      <c r="K1430" s="405"/>
      <c r="L1430" s="105"/>
      <c r="M1430" s="247"/>
      <c r="N1430" s="248"/>
    </row>
    <row r="1431" spans="2:15" s="243" customFormat="1">
      <c r="B1431" s="335"/>
      <c r="C1431" s="151"/>
      <c r="D1431" s="151"/>
      <c r="E1431" s="200"/>
      <c r="F1431" s="44"/>
      <c r="G1431" s="44"/>
      <c r="H1431" s="44"/>
      <c r="I1431" s="44"/>
      <c r="J1431" s="324"/>
      <c r="K1431" s="405"/>
      <c r="L1431" s="105"/>
      <c r="M1431" s="247"/>
      <c r="N1431" s="248"/>
    </row>
    <row r="1432" spans="2:15" s="243" customFormat="1" ht="28.5" customHeight="1">
      <c r="B1432" s="330"/>
      <c r="C1432" s="43">
        <v>87273</v>
      </c>
      <c r="D1432" s="43" t="s">
        <v>9</v>
      </c>
      <c r="E1432" s="695" t="s">
        <v>650</v>
      </c>
      <c r="F1432" s="696"/>
      <c r="G1432" s="696"/>
      <c r="H1432" s="696"/>
      <c r="I1432" s="696"/>
      <c r="J1432" s="697"/>
      <c r="K1432" s="535">
        <v>3</v>
      </c>
      <c r="L1432" s="92" t="s">
        <v>43</v>
      </c>
      <c r="M1432" s="247"/>
      <c r="N1432" s="248"/>
      <c r="O1432" s="239"/>
    </row>
    <row r="1433" spans="2:15" s="530" customFormat="1" ht="13.5" thickBot="1">
      <c r="B1433" s="520"/>
      <c r="C1433" s="420"/>
      <c r="D1433" s="420"/>
      <c r="E1433" s="227"/>
      <c r="F1433" s="231"/>
      <c r="G1433" s="231"/>
      <c r="H1433" s="231"/>
      <c r="I1433" s="231"/>
      <c r="J1433" s="179"/>
      <c r="K1433" s="414"/>
      <c r="L1433" s="526"/>
      <c r="M1433" s="533"/>
      <c r="N1433" s="534"/>
    </row>
    <row r="1434" spans="2:15" ht="13.5" thickBot="1">
      <c r="B1434" s="327"/>
      <c r="C1434" s="150"/>
      <c r="D1434" s="150"/>
      <c r="E1434" s="659" t="s">
        <v>651</v>
      </c>
      <c r="F1434" s="660"/>
      <c r="G1434" s="660"/>
      <c r="H1434" s="660"/>
      <c r="I1434" s="660"/>
      <c r="J1434" s="661"/>
      <c r="K1434" s="399"/>
      <c r="L1434" s="614"/>
      <c r="M1434" s="155"/>
      <c r="N1434" s="177"/>
    </row>
    <row r="1435" spans="2:15" hidden="1">
      <c r="B1435" s="326"/>
      <c r="C1435" s="53"/>
      <c r="D1435" s="53"/>
      <c r="E1435" s="496"/>
      <c r="F1435" s="602"/>
      <c r="G1435" s="602"/>
      <c r="H1435" s="602"/>
      <c r="I1435" s="602"/>
      <c r="J1435" s="169"/>
      <c r="K1435" s="400"/>
      <c r="L1435" s="497"/>
      <c r="M1435" s="170"/>
      <c r="N1435" s="171"/>
    </row>
    <row r="1436" spans="2:15" ht="51.75" hidden="1" customHeight="1">
      <c r="B1436" s="326"/>
      <c r="C1436" s="53" t="s">
        <v>652</v>
      </c>
      <c r="D1436" s="53" t="s">
        <v>9</v>
      </c>
      <c r="E1436" s="644" t="str">
        <f>IFERROR(VLOOKUP($C1436,'2-SINAPI OUTUBRO 2017'!$A$1:$D$11396,2,0),IFERROR(VLOOKUP($C1436,'3-COMPO.ADM.PRF '!$B$11:$I$816,4,0),""))</f>
        <v>DIVISORIA EM MARMORITE ESPESSURA 35MM, CHUMBAMENTO NO PISO E PAREDE COM ARGAMASSA DE CIMENTO E AREIA, POLIMENTO MANUAL, EXCLUSIVE FERRAGENS</v>
      </c>
      <c r="F1436" s="645"/>
      <c r="G1436" s="645"/>
      <c r="H1436" s="645"/>
      <c r="I1436" s="645"/>
      <c r="J1436" s="646"/>
      <c r="K1436" s="401">
        <f>SUM(K1438:K1441)</f>
        <v>0</v>
      </c>
      <c r="L1436" s="497" t="s">
        <v>43</v>
      </c>
      <c r="M1436" s="170"/>
      <c r="N1436" s="171"/>
    </row>
    <row r="1437" spans="2:15" ht="14.25" hidden="1" customHeight="1">
      <c r="B1437" s="326"/>
      <c r="C1437" s="53"/>
      <c r="D1437" s="53"/>
      <c r="E1437" s="598"/>
      <c r="F1437" s="599"/>
      <c r="G1437" s="599"/>
      <c r="H1437" s="599"/>
      <c r="I1437" s="599"/>
      <c r="J1437" s="600"/>
      <c r="K1437" s="401"/>
      <c r="L1437" s="497"/>
      <c r="M1437" s="170"/>
      <c r="N1437" s="171"/>
    </row>
    <row r="1438" spans="2:15" hidden="1">
      <c r="B1438" s="338" t="s">
        <v>603</v>
      </c>
      <c r="C1438" s="53"/>
      <c r="D1438" s="53"/>
      <c r="E1438" s="129" t="s">
        <v>171</v>
      </c>
      <c r="F1438" s="603" t="s">
        <v>157</v>
      </c>
      <c r="G1438" s="603" t="s">
        <v>626</v>
      </c>
      <c r="H1438" s="602"/>
      <c r="I1438" s="602"/>
      <c r="J1438" s="140" t="s">
        <v>653</v>
      </c>
      <c r="K1438" s="400"/>
      <c r="L1438" s="497"/>
      <c r="M1438" s="170"/>
      <c r="N1438" s="171"/>
    </row>
    <row r="1439" spans="2:15" hidden="1">
      <c r="B1439" s="326" t="s">
        <v>654</v>
      </c>
      <c r="C1439" s="53"/>
      <c r="D1439" s="53"/>
      <c r="E1439" s="168">
        <v>0</v>
      </c>
      <c r="F1439" s="115">
        <v>0</v>
      </c>
      <c r="G1439" s="115">
        <v>1</v>
      </c>
      <c r="H1439" s="602"/>
      <c r="I1439" s="602"/>
      <c r="J1439" s="169">
        <v>0</v>
      </c>
      <c r="K1439" s="400">
        <f>E1439*F1439*G1439-J1439</f>
        <v>0</v>
      </c>
      <c r="L1439" s="497"/>
      <c r="M1439" s="170"/>
      <c r="N1439" s="171"/>
    </row>
    <row r="1440" spans="2:15" hidden="1">
      <c r="B1440" s="326"/>
      <c r="C1440" s="53"/>
      <c r="D1440" s="53"/>
      <c r="E1440" s="168">
        <v>0</v>
      </c>
      <c r="F1440" s="115">
        <v>0</v>
      </c>
      <c r="G1440" s="115">
        <v>2</v>
      </c>
      <c r="H1440" s="602"/>
      <c r="I1440" s="602"/>
      <c r="J1440" s="169"/>
      <c r="K1440" s="400">
        <f>E1440*F1440*G1440-J1440</f>
        <v>0</v>
      </c>
      <c r="L1440" s="497"/>
      <c r="M1440" s="170"/>
      <c r="N1440" s="171"/>
    </row>
    <row r="1441" spans="2:14" hidden="1">
      <c r="B1441" s="326" t="s">
        <v>655</v>
      </c>
      <c r="C1441" s="53"/>
      <c r="D1441" s="53"/>
      <c r="E1441" s="168">
        <v>0</v>
      </c>
      <c r="F1441" s="115">
        <v>0</v>
      </c>
      <c r="G1441" s="115">
        <v>1</v>
      </c>
      <c r="H1441" s="602"/>
      <c r="I1441" s="602"/>
      <c r="J1441" s="169">
        <v>0</v>
      </c>
      <c r="K1441" s="400">
        <f>E1441*F1441*G1441-J1441</f>
        <v>0</v>
      </c>
      <c r="L1441" s="497"/>
      <c r="M1441" s="170"/>
      <c r="N1441" s="171"/>
    </row>
    <row r="1442" spans="2:14" hidden="1">
      <c r="B1442" s="326"/>
      <c r="C1442" s="53"/>
      <c r="D1442" s="53"/>
      <c r="E1442" s="496"/>
      <c r="F1442" s="602"/>
      <c r="G1442" s="602"/>
      <c r="H1442" s="602"/>
      <c r="I1442" s="602"/>
      <c r="J1442" s="169"/>
      <c r="K1442" s="400"/>
      <c r="L1442" s="497"/>
      <c r="M1442" s="170"/>
      <c r="N1442" s="171"/>
    </row>
    <row r="1443" spans="2:14" hidden="1">
      <c r="B1443" s="326"/>
      <c r="C1443" s="53"/>
      <c r="D1443" s="53"/>
      <c r="E1443" s="496"/>
      <c r="F1443" s="602"/>
      <c r="G1443" s="602"/>
      <c r="H1443" s="602"/>
      <c r="I1443" s="602"/>
      <c r="J1443" s="169"/>
      <c r="K1443" s="400"/>
      <c r="L1443" s="497"/>
      <c r="M1443" s="170"/>
      <c r="N1443" s="171"/>
    </row>
    <row r="1444" spans="2:14" ht="55.5" hidden="1" customHeight="1">
      <c r="B1444" s="326"/>
      <c r="C1444" s="53">
        <v>84161</v>
      </c>
      <c r="D1444" s="53" t="s">
        <v>9</v>
      </c>
      <c r="E1444" s="644" t="str">
        <f>IFERROR(VLOOKUP($C1444,'2-SINAPI OUTUBRO 2017'!$A$1:$D$11396,2,0),IFERROR(VLOOKUP($C1444,'3-COMPO.ADM.PRF '!$B$11:$I$816,4,0),""))</f>
        <v>SOLEIRA DE MARMORE BRANCO, LARGURA 15CM, ESPESSURA 3CM, ASSENTADA SOBRE ARGAMASSA TRACO 1:4 (CIMENTO E AREIA)</v>
      </c>
      <c r="F1444" s="645"/>
      <c r="G1444" s="645"/>
      <c r="H1444" s="645"/>
      <c r="I1444" s="645"/>
      <c r="J1444" s="646"/>
      <c r="K1444" s="401">
        <f>SUM(K1445:K1447)</f>
        <v>0</v>
      </c>
      <c r="L1444" s="91" t="s">
        <v>264</v>
      </c>
      <c r="M1444" s="162">
        <f>K1444*0.15</f>
        <v>0</v>
      </c>
      <c r="N1444" s="111" t="s">
        <v>43</v>
      </c>
    </row>
    <row r="1445" spans="2:14" ht="38.25" hidden="1">
      <c r="B1445" s="326" t="s">
        <v>656</v>
      </c>
      <c r="C1445" s="53"/>
      <c r="D1445" s="53"/>
      <c r="E1445" s="129" t="s">
        <v>657</v>
      </c>
      <c r="F1445" s="44"/>
      <c r="G1445" s="602"/>
      <c r="H1445" s="602"/>
      <c r="I1445" s="602"/>
      <c r="J1445" s="169"/>
      <c r="K1445" s="400"/>
      <c r="L1445" s="497"/>
      <c r="M1445" s="170"/>
      <c r="N1445" s="171"/>
    </row>
    <row r="1446" spans="2:14" hidden="1">
      <c r="B1446" s="326" t="s">
        <v>658</v>
      </c>
      <c r="C1446" s="53"/>
      <c r="D1446" s="53"/>
      <c r="E1446" s="168">
        <f>SUMPRODUCT(E1025,G1025)</f>
        <v>0</v>
      </c>
      <c r="F1446" s="92"/>
      <c r="G1446" s="602"/>
      <c r="H1446" s="602"/>
      <c r="I1446" s="602"/>
      <c r="J1446" s="169"/>
      <c r="K1446" s="400">
        <f>E1446</f>
        <v>0</v>
      </c>
      <c r="L1446" s="497"/>
      <c r="M1446" s="170"/>
      <c r="N1446" s="171"/>
    </row>
    <row r="1447" spans="2:14" hidden="1">
      <c r="B1447" s="326" t="s">
        <v>659</v>
      </c>
      <c r="C1447" s="53"/>
      <c r="D1447" s="53"/>
      <c r="E1447" s="168">
        <f>SUMPRODUCT(E1034:E1035,G1034:G1035)</f>
        <v>0</v>
      </c>
      <c r="F1447" s="611"/>
      <c r="G1447" s="602"/>
      <c r="H1447" s="602"/>
      <c r="I1447" s="602"/>
      <c r="J1447" s="169"/>
      <c r="K1447" s="400">
        <f t="shared" ref="K1447:K1448" si="68">E1447</f>
        <v>0</v>
      </c>
      <c r="L1447" s="497"/>
      <c r="M1447" s="170"/>
      <c r="N1447" s="171"/>
    </row>
    <row r="1448" spans="2:14" hidden="1">
      <c r="B1448" s="326" t="s">
        <v>660</v>
      </c>
      <c r="C1448" s="53"/>
      <c r="D1448" s="53"/>
      <c r="E1448" s="168">
        <f>SUMPRODUCT(E1040:E1041,G1040:G1041)</f>
        <v>0</v>
      </c>
      <c r="F1448" s="611"/>
      <c r="G1448" s="602"/>
      <c r="H1448" s="602"/>
      <c r="I1448" s="602"/>
      <c r="J1448" s="169"/>
      <c r="K1448" s="400">
        <f t="shared" si="68"/>
        <v>0</v>
      </c>
      <c r="L1448" s="497"/>
      <c r="M1448" s="170"/>
      <c r="N1448" s="171"/>
    </row>
    <row r="1449" spans="2:14" hidden="1">
      <c r="B1449" s="326"/>
      <c r="C1449" s="53"/>
      <c r="D1449" s="53"/>
      <c r="E1449" s="496"/>
      <c r="F1449" s="602"/>
      <c r="G1449" s="602"/>
      <c r="H1449" s="602"/>
      <c r="I1449" s="602"/>
      <c r="J1449" s="169"/>
      <c r="K1449" s="400"/>
      <c r="L1449" s="497"/>
      <c r="M1449" s="170"/>
      <c r="N1449" s="171"/>
    </row>
    <row r="1450" spans="2:14" ht="47.25" hidden="1" customHeight="1">
      <c r="B1450" s="326"/>
      <c r="C1450" s="156" t="str">
        <f>'3-COMPO.ADM.PRF '!B110</f>
        <v>COMP 008</v>
      </c>
      <c r="D1450" s="123" t="s">
        <v>90</v>
      </c>
      <c r="E1450" s="644" t="str">
        <f>IFERROR(VLOOKUP($C1450,'2-SINAPI OUTUBRO 2017'!$A$1:$D$11396,2,0),IFERROR(VLOOKUP($C1450,'3-COMPO.ADM.PRF '!$B$11:$I$816,4,0),""))</f>
        <v xml:space="preserve">FORNECIMENTO E INSTALAÇÃO DE BANCADAS EM GRANITO POLIDO ESP =2,5CM A 3,0CM </v>
      </c>
      <c r="F1450" s="645"/>
      <c r="G1450" s="645"/>
      <c r="H1450" s="645"/>
      <c r="I1450" s="645"/>
      <c r="J1450" s="646"/>
      <c r="K1450" s="401">
        <f>SUM(K1451:K1454)</f>
        <v>0</v>
      </c>
      <c r="L1450" s="497" t="s">
        <v>43</v>
      </c>
      <c r="M1450" s="170"/>
      <c r="N1450" s="171"/>
    </row>
    <row r="1451" spans="2:14" hidden="1">
      <c r="B1451" s="338" t="s">
        <v>603</v>
      </c>
      <c r="C1451" s="53"/>
      <c r="D1451" s="53"/>
      <c r="E1451" s="129" t="s">
        <v>171</v>
      </c>
      <c r="F1451" s="603" t="s">
        <v>157</v>
      </c>
      <c r="G1451" s="603" t="s">
        <v>626</v>
      </c>
      <c r="H1451" s="602"/>
      <c r="I1451" s="602"/>
      <c r="J1451" s="169"/>
      <c r="K1451" s="400"/>
      <c r="L1451" s="497"/>
      <c r="M1451" s="170"/>
      <c r="N1451" s="171"/>
    </row>
    <row r="1452" spans="2:14" hidden="1">
      <c r="B1452" s="326" t="s">
        <v>661</v>
      </c>
      <c r="C1452" s="53"/>
      <c r="D1452" s="53"/>
      <c r="E1452" s="168">
        <v>0</v>
      </c>
      <c r="F1452" s="115">
        <v>0.6</v>
      </c>
      <c r="G1452" s="115">
        <v>1</v>
      </c>
      <c r="H1452" s="602"/>
      <c r="I1452" s="602"/>
      <c r="J1452" s="169"/>
      <c r="K1452" s="400">
        <f>E1452*F1452*G1452</f>
        <v>0</v>
      </c>
      <c r="L1452" s="497"/>
      <c r="M1452" s="170"/>
      <c r="N1452" s="171"/>
    </row>
    <row r="1453" spans="2:14" hidden="1">
      <c r="B1453" s="326" t="s">
        <v>662</v>
      </c>
      <c r="C1453" s="53"/>
      <c r="D1453" s="53"/>
      <c r="E1453" s="168">
        <v>0</v>
      </c>
      <c r="F1453" s="115">
        <v>0.6</v>
      </c>
      <c r="G1453" s="115">
        <v>1</v>
      </c>
      <c r="H1453" s="602"/>
      <c r="I1453" s="602"/>
      <c r="J1453" s="169"/>
      <c r="K1453" s="400">
        <f>E1453*F1453*G1453</f>
        <v>0</v>
      </c>
      <c r="L1453" s="497"/>
      <c r="M1453" s="170"/>
      <c r="N1453" s="171"/>
    </row>
    <row r="1454" spans="2:14" hidden="1">
      <c r="B1454" s="326" t="s">
        <v>663</v>
      </c>
      <c r="C1454" s="53"/>
      <c r="D1454" s="53"/>
      <c r="E1454" s="168">
        <v>0</v>
      </c>
      <c r="F1454" s="115">
        <v>0.6</v>
      </c>
      <c r="G1454" s="115">
        <v>1</v>
      </c>
      <c r="H1454" s="602"/>
      <c r="I1454" s="602"/>
      <c r="J1454" s="169"/>
      <c r="K1454" s="400">
        <f>E1454*F1454*G1454</f>
        <v>0</v>
      </c>
      <c r="L1454" s="497"/>
      <c r="M1454" s="170"/>
      <c r="N1454" s="171"/>
    </row>
    <row r="1455" spans="2:14" hidden="1">
      <c r="B1455" s="326"/>
      <c r="C1455" s="53"/>
      <c r="D1455" s="53"/>
      <c r="E1455" s="496"/>
      <c r="F1455" s="602"/>
      <c r="G1455" s="602"/>
      <c r="H1455" s="602"/>
      <c r="I1455" s="602"/>
      <c r="J1455" s="169"/>
      <c r="K1455" s="400"/>
      <c r="L1455" s="497"/>
      <c r="M1455" s="170"/>
      <c r="N1455" s="171"/>
    </row>
    <row r="1456" spans="2:14" s="577" customFormat="1" ht="13.5" thickBot="1">
      <c r="B1456" s="568"/>
      <c r="C1456" s="569"/>
      <c r="D1456" s="569"/>
      <c r="E1456" s="588"/>
      <c r="F1456" s="571"/>
      <c r="G1456" s="571"/>
      <c r="H1456" s="571"/>
      <c r="I1456" s="571"/>
      <c r="J1456" s="572"/>
      <c r="K1456" s="573"/>
      <c r="L1456" s="574"/>
      <c r="M1456" s="575"/>
      <c r="N1456" s="576"/>
    </row>
    <row r="1457" spans="2:14" ht="13.5" thickBot="1">
      <c r="B1457" s="327"/>
      <c r="C1457" s="150"/>
      <c r="D1457" s="150"/>
      <c r="E1457" s="659" t="s">
        <v>664</v>
      </c>
      <c r="F1457" s="660"/>
      <c r="G1457" s="660"/>
      <c r="H1457" s="660"/>
      <c r="I1457" s="660"/>
      <c r="J1457" s="661"/>
      <c r="K1457" s="399"/>
      <c r="L1457" s="614"/>
      <c r="M1457" s="155"/>
      <c r="N1457" s="177"/>
    </row>
    <row r="1458" spans="2:14" ht="13.5" customHeight="1">
      <c r="B1458" s="326"/>
      <c r="C1458" s="53"/>
      <c r="D1458" s="53"/>
      <c r="E1458" s="496"/>
      <c r="F1458" s="602"/>
      <c r="G1458" s="602"/>
      <c r="H1458" s="602"/>
      <c r="I1458" s="602"/>
      <c r="J1458" s="169"/>
      <c r="K1458" s="400"/>
      <c r="L1458" s="497"/>
      <c r="M1458" s="170"/>
      <c r="N1458" s="171"/>
    </row>
    <row r="1459" spans="2:14" ht="25.5" customHeight="1">
      <c r="B1459" s="326"/>
      <c r="C1459" s="53">
        <v>96485</v>
      </c>
      <c r="D1459" s="53" t="s">
        <v>9</v>
      </c>
      <c r="E1459" s="644" t="str">
        <f>IFERROR(VLOOKUP($C1459,'2-SINAPI OUTUBRO 2017'!$A$1:$D$11396,2,0),IFERROR(VLOOKUP($C1459,'3-COMPO.ADM.PRF '!$B$11:$I$816,4,0),""))</f>
        <v>FORRO EM RÉGUAS DE PVC, LISO, PARA AMBIENTES RESIDENCIAIS, INCLUSIVE ESTRUTURA DE FIXAÇÃO. AF_05/2017_P</v>
      </c>
      <c r="F1459" s="645"/>
      <c r="G1459" s="645"/>
      <c r="H1459" s="645"/>
      <c r="I1459" s="645"/>
      <c r="J1459" s="646"/>
      <c r="K1459" s="401">
        <f>SUM(K1461:K1462)</f>
        <v>949</v>
      </c>
      <c r="L1459" s="497" t="s">
        <v>43</v>
      </c>
      <c r="M1459" s="170"/>
      <c r="N1459" s="171"/>
    </row>
    <row r="1460" spans="2:14" ht="25.5">
      <c r="B1460" s="338" t="s">
        <v>603</v>
      </c>
      <c r="C1460" s="53"/>
      <c r="D1460" s="53"/>
      <c r="E1460" s="129" t="s">
        <v>617</v>
      </c>
      <c r="F1460" s="603" t="s">
        <v>665</v>
      </c>
      <c r="G1460" s="603" t="s">
        <v>626</v>
      </c>
      <c r="H1460" s="602"/>
      <c r="I1460" s="602"/>
      <c r="J1460" s="169"/>
      <c r="K1460" s="400"/>
      <c r="L1460" s="497"/>
      <c r="M1460" s="170"/>
      <c r="N1460" s="171"/>
    </row>
    <row r="1461" spans="2:14">
      <c r="B1461" s="326" t="s">
        <v>666</v>
      </c>
      <c r="C1461" s="53"/>
      <c r="D1461" s="53"/>
      <c r="E1461" s="168">
        <v>949</v>
      </c>
      <c r="F1461" s="115">
        <v>1</v>
      </c>
      <c r="G1461" s="115">
        <v>1</v>
      </c>
      <c r="H1461" s="602"/>
      <c r="I1461" s="602"/>
      <c r="J1461" s="169"/>
      <c r="K1461" s="400">
        <f>E1461*F1461*G1461</f>
        <v>949</v>
      </c>
      <c r="L1461" s="497"/>
      <c r="M1461" s="170"/>
      <c r="N1461" s="171"/>
    </row>
    <row r="1462" spans="2:14">
      <c r="B1462" s="326"/>
      <c r="C1462" s="53"/>
      <c r="D1462" s="53"/>
      <c r="E1462" s="168">
        <v>0</v>
      </c>
      <c r="F1462" s="115">
        <v>0</v>
      </c>
      <c r="G1462" s="115">
        <v>0</v>
      </c>
      <c r="H1462" s="602"/>
      <c r="I1462" s="602"/>
      <c r="J1462" s="169"/>
      <c r="K1462" s="400">
        <f>E1462*F1462*G1462</f>
        <v>0</v>
      </c>
      <c r="L1462" s="497"/>
      <c r="M1462" s="170"/>
      <c r="N1462" s="171"/>
    </row>
    <row r="1463" spans="2:14" hidden="1">
      <c r="B1463" s="326"/>
      <c r="C1463" s="53"/>
      <c r="D1463" s="53"/>
      <c r="E1463" s="496"/>
      <c r="F1463" s="602"/>
      <c r="G1463" s="602"/>
      <c r="H1463" s="602"/>
      <c r="I1463" s="602"/>
      <c r="J1463" s="169"/>
      <c r="K1463" s="400"/>
      <c r="L1463" s="497"/>
      <c r="M1463" s="170"/>
      <c r="N1463" s="171"/>
    </row>
    <row r="1464" spans="2:14" ht="54.75" hidden="1" customHeight="1">
      <c r="B1464" s="326"/>
      <c r="C1464" s="53"/>
      <c r="D1464" s="53"/>
      <c r="E1464" s="698" t="s">
        <v>667</v>
      </c>
      <c r="F1464" s="699"/>
      <c r="G1464" s="699"/>
      <c r="H1464" s="699"/>
      <c r="I1464" s="699"/>
      <c r="J1464" s="700"/>
      <c r="K1464" s="401">
        <f>SUM(K1466:K1467)</f>
        <v>0</v>
      </c>
      <c r="L1464" s="497" t="s">
        <v>43</v>
      </c>
      <c r="M1464" s="170"/>
      <c r="N1464" s="171"/>
    </row>
    <row r="1465" spans="2:14" ht="25.5" hidden="1">
      <c r="B1465" s="338" t="s">
        <v>603</v>
      </c>
      <c r="C1465" s="53"/>
      <c r="D1465" s="53"/>
      <c r="E1465" s="129" t="s">
        <v>617</v>
      </c>
      <c r="F1465" s="603" t="s">
        <v>665</v>
      </c>
      <c r="G1465" s="603" t="s">
        <v>626</v>
      </c>
      <c r="H1465" s="602"/>
      <c r="I1465" s="602"/>
      <c r="J1465" s="169"/>
      <c r="K1465" s="400"/>
      <c r="L1465" s="497"/>
      <c r="M1465" s="170"/>
      <c r="N1465" s="171"/>
    </row>
    <row r="1466" spans="2:14" hidden="1">
      <c r="B1466" s="326"/>
      <c r="C1466" s="53"/>
      <c r="D1466" s="53"/>
      <c r="E1466" s="168">
        <v>0</v>
      </c>
      <c r="F1466" s="115">
        <v>0</v>
      </c>
      <c r="G1466" s="115">
        <v>0</v>
      </c>
      <c r="H1466" s="602"/>
      <c r="I1466" s="602"/>
      <c r="J1466" s="169"/>
      <c r="K1466" s="400">
        <f>E1466*F1466*G1466</f>
        <v>0</v>
      </c>
      <c r="L1466" s="497"/>
      <c r="M1466" s="170"/>
      <c r="N1466" s="171"/>
    </row>
    <row r="1467" spans="2:14" hidden="1">
      <c r="B1467" s="326"/>
      <c r="C1467" s="53"/>
      <c r="D1467" s="53"/>
      <c r="E1467" s="168">
        <v>0</v>
      </c>
      <c r="F1467" s="115">
        <v>0</v>
      </c>
      <c r="G1467" s="115">
        <v>0</v>
      </c>
      <c r="H1467" s="602"/>
      <c r="I1467" s="602"/>
      <c r="J1467" s="169"/>
      <c r="K1467" s="400">
        <f>E1467*F1467*G1467</f>
        <v>0</v>
      </c>
      <c r="L1467" s="497"/>
      <c r="M1467" s="170"/>
      <c r="N1467" s="171"/>
    </row>
    <row r="1468" spans="2:14" hidden="1">
      <c r="B1468" s="326"/>
      <c r="C1468" s="53"/>
      <c r="D1468" s="53"/>
      <c r="E1468" s="496"/>
      <c r="F1468" s="602"/>
      <c r="G1468" s="602"/>
      <c r="H1468" s="602"/>
      <c r="I1468" s="602"/>
      <c r="J1468" s="169"/>
      <c r="K1468" s="400"/>
      <c r="L1468" s="497"/>
      <c r="M1468" s="170"/>
      <c r="N1468" s="171"/>
    </row>
    <row r="1469" spans="2:14" hidden="1">
      <c r="B1469" s="326"/>
      <c r="C1469" s="53"/>
      <c r="D1469" s="53"/>
      <c r="E1469" s="496"/>
      <c r="F1469" s="602"/>
      <c r="G1469" s="602"/>
      <c r="H1469" s="602"/>
      <c r="I1469" s="602"/>
      <c r="J1469" s="169"/>
      <c r="K1469" s="400"/>
      <c r="L1469" s="497"/>
      <c r="M1469" s="170"/>
      <c r="N1469" s="171"/>
    </row>
    <row r="1470" spans="2:14" ht="13.5" thickBot="1">
      <c r="B1470" s="326"/>
      <c r="C1470" s="53"/>
      <c r="D1470" s="53"/>
      <c r="E1470" s="496"/>
      <c r="F1470" s="602"/>
      <c r="G1470" s="602"/>
      <c r="H1470" s="602"/>
      <c r="I1470" s="602"/>
      <c r="J1470" s="169"/>
      <c r="K1470" s="400"/>
      <c r="L1470" s="497"/>
      <c r="M1470" s="170"/>
      <c r="N1470" s="171"/>
    </row>
    <row r="1471" spans="2:14" s="243" customFormat="1" ht="30.75" customHeight="1" thickBot="1">
      <c r="B1471" s="334"/>
      <c r="C1471" s="154"/>
      <c r="D1471" s="154"/>
      <c r="E1471" s="654" t="s">
        <v>668</v>
      </c>
      <c r="F1471" s="655"/>
      <c r="G1471" s="655"/>
      <c r="H1471" s="655"/>
      <c r="I1471" s="655"/>
      <c r="J1471" s="656"/>
      <c r="K1471" s="399"/>
      <c r="L1471" s="614"/>
      <c r="M1471" s="197"/>
      <c r="N1471" s="242"/>
    </row>
    <row r="1472" spans="2:14">
      <c r="B1472" s="330"/>
      <c r="C1472" s="53"/>
      <c r="D1472" s="53"/>
      <c r="E1472" s="496"/>
      <c r="F1472" s="602"/>
      <c r="G1472" s="602"/>
      <c r="H1472" s="602"/>
      <c r="I1472" s="602"/>
      <c r="J1472" s="169"/>
      <c r="K1472" s="404"/>
      <c r="L1472" s="91"/>
      <c r="M1472" s="155"/>
      <c r="N1472" s="177"/>
    </row>
    <row r="1473" spans="2:14" ht="15" hidden="1">
      <c r="B1473" s="326"/>
      <c r="C1473" s="53">
        <v>84123</v>
      </c>
      <c r="D1473" s="53" t="s">
        <v>9</v>
      </c>
      <c r="E1473" s="184" t="s">
        <v>669</v>
      </c>
      <c r="F1473" s="602"/>
      <c r="G1473" s="602"/>
      <c r="H1473" s="602"/>
      <c r="I1473" s="602"/>
      <c r="J1473" s="169"/>
      <c r="K1473" s="401">
        <v>0</v>
      </c>
      <c r="L1473" s="497" t="s">
        <v>43</v>
      </c>
      <c r="M1473" s="155"/>
      <c r="N1473" s="177"/>
    </row>
    <row r="1474" spans="2:14" hidden="1">
      <c r="B1474" s="326"/>
      <c r="C1474" s="123"/>
      <c r="D1474" s="123"/>
      <c r="E1474" s="496"/>
      <c r="F1474" s="602"/>
      <c r="G1474" s="602"/>
      <c r="H1474" s="602"/>
      <c r="I1474" s="602"/>
      <c r="J1474" s="169"/>
      <c r="K1474" s="114"/>
      <c r="L1474" s="91"/>
      <c r="M1474" s="155"/>
      <c r="N1474" s="177"/>
    </row>
    <row r="1475" spans="2:14">
      <c r="B1475" s="326"/>
      <c r="C1475" s="53"/>
      <c r="D1475" s="53"/>
      <c r="E1475" s="496"/>
      <c r="F1475" s="602"/>
      <c r="G1475" s="602"/>
      <c r="H1475" s="602"/>
      <c r="I1475" s="602"/>
      <c r="J1475" s="169"/>
      <c r="K1475" s="404"/>
      <c r="L1475" s="91"/>
      <c r="M1475" s="155"/>
      <c r="N1475" s="177"/>
    </row>
    <row r="1476" spans="2:14" ht="15">
      <c r="B1476" s="326" t="s">
        <v>670</v>
      </c>
      <c r="C1476" s="53">
        <v>88485</v>
      </c>
      <c r="D1476" s="53" t="s">
        <v>9</v>
      </c>
      <c r="E1476" s="184" t="s">
        <v>671</v>
      </c>
      <c r="F1476" s="602"/>
      <c r="G1476" s="602"/>
      <c r="H1476" s="602"/>
      <c r="I1476" s="602"/>
      <c r="J1476" s="169"/>
      <c r="K1476" s="401">
        <f>SUM(K1479:K1528)</f>
        <v>1601.3099999999993</v>
      </c>
      <c r="L1476" s="497" t="s">
        <v>43</v>
      </c>
      <c r="M1476" s="155"/>
      <c r="N1476" s="177"/>
    </row>
    <row r="1477" spans="2:14" ht="21" customHeight="1">
      <c r="B1477" s="326"/>
      <c r="C1477" s="53"/>
      <c r="D1477" s="53"/>
      <c r="E1477" s="496"/>
      <c r="F1477" s="602"/>
      <c r="G1477" s="652" t="s">
        <v>558</v>
      </c>
      <c r="H1477" s="652"/>
      <c r="I1477" s="652"/>
      <c r="J1477" s="653"/>
      <c r="K1477" s="404"/>
      <c r="L1477" s="91"/>
      <c r="M1477" s="155"/>
      <c r="N1477" s="177"/>
    </row>
    <row r="1478" spans="2:14" ht="25.5">
      <c r="B1478" s="338" t="s">
        <v>672</v>
      </c>
      <c r="C1478" s="123"/>
      <c r="D1478" s="43"/>
      <c r="E1478" s="129" t="s">
        <v>673</v>
      </c>
      <c r="F1478" s="603" t="s">
        <v>674</v>
      </c>
      <c r="G1478" s="601" t="s">
        <v>46</v>
      </c>
      <c r="H1478" s="601" t="s">
        <v>45</v>
      </c>
      <c r="I1478" s="601" t="s">
        <v>98</v>
      </c>
      <c r="J1478" s="604" t="s">
        <v>559</v>
      </c>
      <c r="K1478" s="114"/>
      <c r="L1478" s="497"/>
      <c r="M1478" s="170"/>
      <c r="N1478" s="171"/>
    </row>
    <row r="1479" spans="2:14">
      <c r="B1479" s="326" t="s">
        <v>675</v>
      </c>
      <c r="C1479" s="123"/>
      <c r="D1479" s="123"/>
      <c r="E1479" s="168">
        <v>218.9</v>
      </c>
      <c r="F1479" s="115">
        <v>3.5</v>
      </c>
      <c r="G1479" s="515">
        <v>0.8</v>
      </c>
      <c r="H1479" s="515">
        <v>2.1</v>
      </c>
      <c r="I1479" s="515">
        <v>10</v>
      </c>
      <c r="J1479" s="516">
        <f>G1479*H1479*I1479</f>
        <v>16.8</v>
      </c>
      <c r="K1479" s="114">
        <f>E1479*F1479-J1479-J1480-J1481</f>
        <v>694.15</v>
      </c>
      <c r="L1479" s="497"/>
      <c r="M1479" s="170"/>
      <c r="N1479" s="171"/>
    </row>
    <row r="1480" spans="2:14">
      <c r="B1480" s="326"/>
      <c r="C1480" s="123"/>
      <c r="D1480" s="123"/>
      <c r="E1480" s="168"/>
      <c r="F1480" s="115"/>
      <c r="G1480" s="515">
        <v>1</v>
      </c>
      <c r="H1480" s="515">
        <v>0.6</v>
      </c>
      <c r="I1480" s="515">
        <v>7</v>
      </c>
      <c r="J1480" s="516">
        <f t="shared" ref="J1480:J1481" si="69">G1480*H1480*I1480</f>
        <v>4.2</v>
      </c>
      <c r="K1480" s="114"/>
      <c r="L1480" s="497"/>
      <c r="M1480" s="170"/>
      <c r="N1480" s="171"/>
    </row>
    <row r="1481" spans="2:14">
      <c r="B1481" s="326"/>
      <c r="C1481" s="123"/>
      <c r="D1481" s="123"/>
      <c r="E1481" s="168"/>
      <c r="F1481" s="115"/>
      <c r="G1481" s="515">
        <v>1.5</v>
      </c>
      <c r="H1481" s="515">
        <v>1</v>
      </c>
      <c r="I1481" s="515">
        <v>34</v>
      </c>
      <c r="J1481" s="516">
        <f t="shared" si="69"/>
        <v>51</v>
      </c>
      <c r="K1481" s="114"/>
      <c r="L1481" s="497"/>
      <c r="M1481" s="170"/>
      <c r="N1481" s="171"/>
    </row>
    <row r="1482" spans="2:14">
      <c r="B1482" s="330" t="s">
        <v>676</v>
      </c>
      <c r="C1482" s="123"/>
      <c r="D1482" s="123"/>
      <c r="E1482" s="168">
        <v>20</v>
      </c>
      <c r="F1482" s="115">
        <v>2</v>
      </c>
      <c r="G1482" s="515"/>
      <c r="H1482" s="515"/>
      <c r="I1482" s="515"/>
      <c r="J1482" s="516"/>
      <c r="K1482" s="114">
        <f>E1482*F1482</f>
        <v>40</v>
      </c>
      <c r="L1482" s="497"/>
      <c r="M1482" s="170"/>
      <c r="N1482" s="171"/>
    </row>
    <row r="1483" spans="2:14" s="243" customFormat="1">
      <c r="B1483" s="330"/>
      <c r="C1483" s="43"/>
      <c r="D1483" s="43"/>
      <c r="E1483" s="198"/>
      <c r="F1483" s="611"/>
      <c r="G1483" s="611"/>
      <c r="H1483" s="611"/>
      <c r="I1483" s="611"/>
      <c r="J1483" s="324"/>
      <c r="K1483" s="405"/>
      <c r="L1483" s="92"/>
      <c r="M1483" s="247"/>
      <c r="N1483" s="248"/>
    </row>
    <row r="1484" spans="2:14">
      <c r="B1484" s="338" t="s">
        <v>677</v>
      </c>
      <c r="C1484" s="123"/>
      <c r="D1484" s="123"/>
      <c r="E1484" s="496"/>
      <c r="F1484" s="602"/>
      <c r="G1484" s="602"/>
      <c r="H1484" s="602"/>
      <c r="I1484" s="602"/>
      <c r="J1484" s="169"/>
      <c r="K1484" s="114">
        <f t="shared" ref="K1484" si="70">E1484*F1484</f>
        <v>0</v>
      </c>
      <c r="L1484" s="497"/>
      <c r="M1484" s="170"/>
      <c r="N1484" s="171"/>
    </row>
    <row r="1485" spans="2:14">
      <c r="B1485" s="330" t="s">
        <v>678</v>
      </c>
      <c r="C1485" s="123"/>
      <c r="D1485" s="123"/>
      <c r="E1485" s="168">
        <v>28</v>
      </c>
      <c r="F1485" s="115">
        <v>2.8</v>
      </c>
      <c r="G1485" s="515">
        <v>1.5</v>
      </c>
      <c r="H1485" s="515">
        <v>1</v>
      </c>
      <c r="I1485" s="515">
        <v>4</v>
      </c>
      <c r="J1485" s="516">
        <f>G1485*H1485*I1485</f>
        <v>6</v>
      </c>
      <c r="K1485" s="114">
        <f>E1485*F1485-J1485-J1486</f>
        <v>70.719999999999985</v>
      </c>
      <c r="L1485" s="497"/>
      <c r="M1485" s="170"/>
      <c r="N1485" s="171"/>
    </row>
    <row r="1486" spans="2:14">
      <c r="B1486" s="245"/>
      <c r="C1486" s="123"/>
      <c r="D1486" s="123"/>
      <c r="E1486" s="168"/>
      <c r="F1486" s="115"/>
      <c r="G1486" s="515">
        <v>0.8</v>
      </c>
      <c r="H1486" s="515">
        <v>2.1</v>
      </c>
      <c r="I1486" s="515">
        <v>1</v>
      </c>
      <c r="J1486" s="516">
        <f>G1486*H1486*I1486</f>
        <v>1.6800000000000002</v>
      </c>
      <c r="K1486" s="114"/>
      <c r="L1486" s="497"/>
      <c r="M1486" s="170"/>
      <c r="N1486" s="171"/>
    </row>
    <row r="1487" spans="2:14">
      <c r="B1487" s="330" t="s">
        <v>679</v>
      </c>
      <c r="C1487" s="123"/>
      <c r="D1487" s="123"/>
      <c r="E1487" s="168">
        <v>28</v>
      </c>
      <c r="F1487" s="115">
        <v>2.85</v>
      </c>
      <c r="G1487" s="515">
        <v>1.5</v>
      </c>
      <c r="H1487" s="515">
        <v>1</v>
      </c>
      <c r="I1487" s="515">
        <v>4</v>
      </c>
      <c r="J1487" s="516">
        <f t="shared" ref="J1487:J1496" si="71">G1487*H1487*I1487</f>
        <v>6</v>
      </c>
      <c r="K1487" s="114">
        <f t="shared" ref="K1487:K1501" si="72">E1487*F1487-J1487-J1488</f>
        <v>72.11999999999999</v>
      </c>
      <c r="L1487" s="497"/>
      <c r="M1487" s="170"/>
      <c r="N1487" s="171"/>
    </row>
    <row r="1488" spans="2:14">
      <c r="B1488" s="330"/>
      <c r="C1488" s="123"/>
      <c r="D1488" s="123"/>
      <c r="E1488" s="168"/>
      <c r="F1488" s="115"/>
      <c r="G1488" s="515">
        <v>0.8</v>
      </c>
      <c r="H1488" s="515">
        <v>2.1</v>
      </c>
      <c r="I1488" s="515">
        <v>1</v>
      </c>
      <c r="J1488" s="516">
        <f t="shared" si="71"/>
        <v>1.6800000000000002</v>
      </c>
      <c r="K1488" s="114"/>
      <c r="L1488" s="497"/>
      <c r="M1488" s="170"/>
      <c r="N1488" s="171"/>
    </row>
    <row r="1489" spans="2:14">
      <c r="B1489" s="330" t="s">
        <v>680</v>
      </c>
      <c r="C1489" s="123"/>
      <c r="D1489" s="123"/>
      <c r="E1489" s="168">
        <v>23.6</v>
      </c>
      <c r="F1489" s="115">
        <v>1.25</v>
      </c>
      <c r="G1489" s="515">
        <v>1.5</v>
      </c>
      <c r="H1489" s="515">
        <v>1</v>
      </c>
      <c r="I1489" s="515">
        <v>4</v>
      </c>
      <c r="J1489" s="516">
        <f t="shared" si="71"/>
        <v>6</v>
      </c>
      <c r="K1489" s="114">
        <f t="shared" si="72"/>
        <v>21.82</v>
      </c>
      <c r="L1489" s="497"/>
      <c r="M1489" s="170"/>
      <c r="N1489" s="171"/>
    </row>
    <row r="1490" spans="2:14">
      <c r="B1490" s="330"/>
      <c r="C1490" s="123"/>
      <c r="D1490" s="123"/>
      <c r="E1490" s="168"/>
      <c r="F1490" s="115"/>
      <c r="G1490" s="515">
        <v>0.8</v>
      </c>
      <c r="H1490" s="515">
        <v>2.1</v>
      </c>
      <c r="I1490" s="515">
        <v>1</v>
      </c>
      <c r="J1490" s="516">
        <f t="shared" si="71"/>
        <v>1.6800000000000002</v>
      </c>
      <c r="K1490" s="114"/>
      <c r="L1490" s="497"/>
      <c r="M1490" s="170"/>
      <c r="N1490" s="171"/>
    </row>
    <row r="1491" spans="2:14">
      <c r="B1491" s="330" t="s">
        <v>681</v>
      </c>
      <c r="C1491" s="123"/>
      <c r="D1491" s="123"/>
      <c r="E1491" s="168">
        <v>28.2</v>
      </c>
      <c r="F1491" s="115">
        <v>1.85</v>
      </c>
      <c r="G1491" s="515">
        <v>1.5</v>
      </c>
      <c r="H1491" s="515">
        <v>1</v>
      </c>
      <c r="I1491" s="515">
        <v>2</v>
      </c>
      <c r="J1491" s="516">
        <f t="shared" si="71"/>
        <v>3</v>
      </c>
      <c r="K1491" s="114">
        <f t="shared" si="72"/>
        <v>47.49</v>
      </c>
      <c r="L1491" s="497"/>
      <c r="M1491" s="170"/>
      <c r="N1491" s="171"/>
    </row>
    <row r="1492" spans="2:14">
      <c r="B1492" s="330"/>
      <c r="C1492" s="123"/>
      <c r="D1492" s="123"/>
      <c r="E1492" s="168"/>
      <c r="F1492" s="115"/>
      <c r="G1492" s="515">
        <v>0.8</v>
      </c>
      <c r="H1492" s="515">
        <v>2.1</v>
      </c>
      <c r="I1492" s="515">
        <v>1</v>
      </c>
      <c r="J1492" s="516">
        <f t="shared" si="71"/>
        <v>1.6800000000000002</v>
      </c>
      <c r="K1492" s="114"/>
      <c r="L1492" s="497"/>
      <c r="M1492" s="170"/>
      <c r="N1492" s="171"/>
    </row>
    <row r="1493" spans="2:14">
      <c r="B1493" s="330" t="s">
        <v>682</v>
      </c>
      <c r="C1493" s="123"/>
      <c r="D1493" s="123"/>
      <c r="E1493" s="168">
        <v>28.2</v>
      </c>
      <c r="F1493" s="115">
        <v>1.85</v>
      </c>
      <c r="G1493" s="515">
        <v>1.5</v>
      </c>
      <c r="H1493" s="515">
        <v>1</v>
      </c>
      <c r="I1493" s="515">
        <v>2</v>
      </c>
      <c r="J1493" s="516">
        <f t="shared" si="71"/>
        <v>3</v>
      </c>
      <c r="K1493" s="114">
        <f t="shared" si="72"/>
        <v>47.49</v>
      </c>
      <c r="L1493" s="497"/>
      <c r="M1493" s="170"/>
      <c r="N1493" s="171"/>
    </row>
    <row r="1494" spans="2:14">
      <c r="B1494" s="326"/>
      <c r="C1494" s="123"/>
      <c r="D1494" s="123"/>
      <c r="E1494" s="168"/>
      <c r="F1494" s="115"/>
      <c r="G1494" s="515">
        <v>0.8</v>
      </c>
      <c r="H1494" s="515">
        <v>2.1</v>
      </c>
      <c r="I1494" s="515">
        <v>1</v>
      </c>
      <c r="J1494" s="516">
        <f t="shared" si="71"/>
        <v>1.6800000000000002</v>
      </c>
      <c r="K1494" s="114"/>
      <c r="L1494" s="497"/>
      <c r="M1494" s="170"/>
      <c r="N1494" s="171"/>
    </row>
    <row r="1495" spans="2:14">
      <c r="B1495" s="330" t="s">
        <v>683</v>
      </c>
      <c r="C1495" s="123"/>
      <c r="D1495" s="123"/>
      <c r="E1495" s="168">
        <v>28</v>
      </c>
      <c r="F1495" s="115">
        <v>2.8</v>
      </c>
      <c r="G1495" s="515">
        <v>2</v>
      </c>
      <c r="H1495" s="515">
        <v>1</v>
      </c>
      <c r="I1495" s="515">
        <v>4</v>
      </c>
      <c r="J1495" s="516">
        <f t="shared" si="71"/>
        <v>8</v>
      </c>
      <c r="K1495" s="114">
        <f t="shared" si="72"/>
        <v>68.719999999999985</v>
      </c>
      <c r="L1495" s="497"/>
      <c r="M1495" s="170"/>
      <c r="N1495" s="171"/>
    </row>
    <row r="1496" spans="2:14">
      <c r="B1496" s="326"/>
      <c r="C1496" s="123"/>
      <c r="D1496" s="123"/>
      <c r="E1496" s="168"/>
      <c r="F1496" s="115"/>
      <c r="G1496" s="515">
        <v>0.8</v>
      </c>
      <c r="H1496" s="515">
        <v>2.1</v>
      </c>
      <c r="I1496" s="515">
        <v>1</v>
      </c>
      <c r="J1496" s="516">
        <f t="shared" si="71"/>
        <v>1.6800000000000002</v>
      </c>
      <c r="K1496" s="114"/>
      <c r="L1496" s="497"/>
      <c r="M1496" s="170"/>
      <c r="N1496" s="171"/>
    </row>
    <row r="1497" spans="2:14">
      <c r="B1497" s="330" t="s">
        <v>684</v>
      </c>
      <c r="C1497" s="123"/>
      <c r="D1497" s="123"/>
      <c r="E1497" s="168">
        <v>28</v>
      </c>
      <c r="F1497" s="115">
        <v>2.8</v>
      </c>
      <c r="G1497" s="515">
        <v>2</v>
      </c>
      <c r="H1497" s="515">
        <v>1</v>
      </c>
      <c r="I1497" s="515">
        <v>4</v>
      </c>
      <c r="J1497" s="516">
        <f t="shared" ref="J1497:J1515" si="73">G1497*H1497*I1497</f>
        <v>8</v>
      </c>
      <c r="K1497" s="114">
        <f t="shared" si="72"/>
        <v>68.719999999999985</v>
      </c>
      <c r="L1497" s="497"/>
      <c r="M1497" s="170"/>
      <c r="N1497" s="171"/>
    </row>
    <row r="1498" spans="2:14">
      <c r="B1498" s="330"/>
      <c r="C1498" s="123"/>
      <c r="D1498" s="123"/>
      <c r="E1498" s="168"/>
      <c r="F1498" s="115"/>
      <c r="G1498" s="515">
        <v>0.8</v>
      </c>
      <c r="H1498" s="515">
        <v>2.1</v>
      </c>
      <c r="I1498" s="515">
        <v>1</v>
      </c>
      <c r="J1498" s="516">
        <f t="shared" si="73"/>
        <v>1.6800000000000002</v>
      </c>
      <c r="K1498" s="114"/>
      <c r="L1498" s="497"/>
      <c r="M1498" s="170"/>
      <c r="N1498" s="171"/>
    </row>
    <row r="1499" spans="2:14">
      <c r="B1499" s="330" t="s">
        <v>685</v>
      </c>
      <c r="C1499" s="123"/>
      <c r="D1499" s="123"/>
      <c r="E1499" s="168">
        <v>28</v>
      </c>
      <c r="F1499" s="115">
        <v>2.9</v>
      </c>
      <c r="G1499" s="515">
        <v>2</v>
      </c>
      <c r="H1499" s="515">
        <v>1</v>
      </c>
      <c r="I1499" s="515">
        <v>4</v>
      </c>
      <c r="J1499" s="516">
        <f t="shared" si="73"/>
        <v>8</v>
      </c>
      <c r="K1499" s="114">
        <f t="shared" si="72"/>
        <v>71.52</v>
      </c>
      <c r="L1499" s="497"/>
      <c r="M1499" s="170"/>
      <c r="N1499" s="171"/>
    </row>
    <row r="1500" spans="2:14">
      <c r="B1500" s="330"/>
      <c r="C1500" s="123"/>
      <c r="D1500" s="123"/>
      <c r="E1500" s="168"/>
      <c r="F1500" s="115"/>
      <c r="G1500" s="515">
        <v>0.8</v>
      </c>
      <c r="H1500" s="515">
        <v>2.1</v>
      </c>
      <c r="I1500" s="515">
        <v>1</v>
      </c>
      <c r="J1500" s="516">
        <f t="shared" si="73"/>
        <v>1.6800000000000002</v>
      </c>
      <c r="K1500" s="114"/>
      <c r="L1500" s="497"/>
      <c r="M1500" s="170"/>
      <c r="N1500" s="171"/>
    </row>
    <row r="1501" spans="2:14">
      <c r="B1501" s="330" t="s">
        <v>686</v>
      </c>
      <c r="C1501" s="123"/>
      <c r="D1501" s="123"/>
      <c r="E1501" s="168">
        <v>28</v>
      </c>
      <c r="F1501" s="115">
        <v>1.35</v>
      </c>
      <c r="G1501" s="515">
        <v>1.5</v>
      </c>
      <c r="H1501" s="515">
        <v>1</v>
      </c>
      <c r="I1501" s="515">
        <v>4</v>
      </c>
      <c r="J1501" s="516">
        <f t="shared" si="73"/>
        <v>6</v>
      </c>
      <c r="K1501" s="114">
        <f t="shared" si="72"/>
        <v>30.120000000000005</v>
      </c>
      <c r="L1501" s="497"/>
      <c r="M1501" s="170"/>
      <c r="N1501" s="171"/>
    </row>
    <row r="1502" spans="2:14">
      <c r="B1502" s="326"/>
      <c r="C1502" s="123"/>
      <c r="D1502" s="123"/>
      <c r="E1502" s="168"/>
      <c r="F1502" s="115"/>
      <c r="G1502" s="515">
        <v>0.8</v>
      </c>
      <c r="H1502" s="515">
        <v>2.1</v>
      </c>
      <c r="I1502" s="515">
        <v>1</v>
      </c>
      <c r="J1502" s="516">
        <f t="shared" si="73"/>
        <v>1.6800000000000002</v>
      </c>
      <c r="K1502" s="114"/>
      <c r="L1502" s="497"/>
      <c r="M1502" s="170"/>
      <c r="N1502" s="171"/>
    </row>
    <row r="1503" spans="2:14">
      <c r="B1503" s="330" t="s">
        <v>687</v>
      </c>
      <c r="C1503" s="123"/>
      <c r="D1503" s="123"/>
      <c r="E1503" s="168">
        <v>28</v>
      </c>
      <c r="F1503" s="115">
        <v>1.35</v>
      </c>
      <c r="G1503" s="515">
        <v>1.5</v>
      </c>
      <c r="H1503" s="515">
        <v>1</v>
      </c>
      <c r="I1503" s="515">
        <v>4</v>
      </c>
      <c r="J1503" s="516">
        <f t="shared" ref="J1503:J1504" si="74">G1503*H1503*I1503</f>
        <v>6</v>
      </c>
      <c r="K1503" s="114">
        <f t="shared" ref="K1503" si="75">E1503*F1503-J1503-J1504</f>
        <v>30.120000000000005</v>
      </c>
      <c r="L1503" s="497"/>
      <c r="M1503" s="170"/>
      <c r="N1503" s="171"/>
    </row>
    <row r="1504" spans="2:14">
      <c r="B1504" s="326"/>
      <c r="C1504" s="123"/>
      <c r="D1504" s="123"/>
      <c r="E1504" s="168"/>
      <c r="F1504" s="115"/>
      <c r="G1504" s="515">
        <v>0.8</v>
      </c>
      <c r="H1504" s="515">
        <v>2.1</v>
      </c>
      <c r="I1504" s="515">
        <v>1</v>
      </c>
      <c r="J1504" s="516">
        <f t="shared" si="74"/>
        <v>1.6800000000000002</v>
      </c>
      <c r="K1504" s="114"/>
      <c r="L1504" s="497"/>
      <c r="M1504" s="170"/>
      <c r="N1504" s="171"/>
    </row>
    <row r="1505" spans="2:14">
      <c r="B1505" s="330" t="s">
        <v>688</v>
      </c>
      <c r="C1505" s="123"/>
      <c r="D1505" s="123"/>
      <c r="E1505" s="168">
        <v>22.9</v>
      </c>
      <c r="F1505" s="115">
        <v>0.8</v>
      </c>
      <c r="G1505" s="515">
        <v>1</v>
      </c>
      <c r="H1505" s="515">
        <v>0.6</v>
      </c>
      <c r="I1505" s="515">
        <v>3</v>
      </c>
      <c r="J1505" s="516">
        <f t="shared" si="73"/>
        <v>1.7999999999999998</v>
      </c>
      <c r="K1505" s="114">
        <f>E1505*F1505-J1505-J1506</f>
        <v>16.36</v>
      </c>
      <c r="L1505" s="497"/>
      <c r="M1505" s="170"/>
      <c r="N1505" s="171"/>
    </row>
    <row r="1506" spans="2:14">
      <c r="B1506" s="330"/>
      <c r="C1506" s="123"/>
      <c r="D1506" s="123"/>
      <c r="E1506" s="168"/>
      <c r="F1506" s="115"/>
      <c r="G1506" s="515">
        <v>0.8</v>
      </c>
      <c r="H1506" s="515">
        <v>0.2</v>
      </c>
      <c r="I1506" s="515">
        <v>1</v>
      </c>
      <c r="J1506" s="516">
        <f t="shared" si="73"/>
        <v>0.16000000000000003</v>
      </c>
      <c r="K1506" s="114"/>
      <c r="L1506" s="497"/>
      <c r="M1506" s="170"/>
      <c r="N1506" s="171"/>
    </row>
    <row r="1507" spans="2:14">
      <c r="B1507" s="330" t="s">
        <v>689</v>
      </c>
      <c r="C1507" s="123"/>
      <c r="D1507" s="123"/>
      <c r="E1507" s="168">
        <v>23.65</v>
      </c>
      <c r="F1507" s="115">
        <v>0.8</v>
      </c>
      <c r="G1507" s="515">
        <v>1</v>
      </c>
      <c r="H1507" s="515">
        <v>0.6</v>
      </c>
      <c r="I1507" s="515">
        <v>3</v>
      </c>
      <c r="J1507" s="516">
        <f t="shared" ref="J1507:J1508" si="76">G1507*H1507*I1507</f>
        <v>1.7999999999999998</v>
      </c>
      <c r="K1507" s="114">
        <f>E1507*F1507-J1507-J1508</f>
        <v>16.959999999999997</v>
      </c>
      <c r="L1507" s="497"/>
      <c r="M1507" s="170"/>
      <c r="N1507" s="171"/>
    </row>
    <row r="1508" spans="2:14">
      <c r="B1508" s="330"/>
      <c r="C1508" s="123"/>
      <c r="D1508" s="123"/>
      <c r="E1508" s="168"/>
      <c r="F1508" s="115"/>
      <c r="G1508" s="515">
        <v>0.8</v>
      </c>
      <c r="H1508" s="515">
        <v>0.2</v>
      </c>
      <c r="I1508" s="515">
        <v>1</v>
      </c>
      <c r="J1508" s="516">
        <f t="shared" si="76"/>
        <v>0.16000000000000003</v>
      </c>
      <c r="K1508" s="114"/>
      <c r="L1508" s="497"/>
      <c r="M1508" s="170"/>
      <c r="N1508" s="171"/>
    </row>
    <row r="1509" spans="2:14">
      <c r="B1509" s="330" t="s">
        <v>690</v>
      </c>
      <c r="C1509" s="123"/>
      <c r="D1509" s="123"/>
      <c r="E1509" s="168">
        <v>8.9</v>
      </c>
      <c r="F1509" s="115">
        <v>3</v>
      </c>
      <c r="G1509" s="515">
        <v>1</v>
      </c>
      <c r="H1509" s="515">
        <v>0.6</v>
      </c>
      <c r="I1509" s="515">
        <v>1</v>
      </c>
      <c r="J1509" s="516">
        <f t="shared" si="73"/>
        <v>0.6</v>
      </c>
      <c r="K1509" s="114">
        <f>E1509*F1509-J1509-J1510</f>
        <v>24.42</v>
      </c>
      <c r="L1509" s="497"/>
      <c r="M1509" s="170"/>
      <c r="N1509" s="171"/>
    </row>
    <row r="1510" spans="2:14">
      <c r="B1510" s="330"/>
      <c r="C1510" s="123"/>
      <c r="D1510" s="123"/>
      <c r="E1510" s="168"/>
      <c r="F1510" s="115"/>
      <c r="G1510" s="515">
        <v>0.8</v>
      </c>
      <c r="H1510" s="515">
        <v>2.1</v>
      </c>
      <c r="I1510" s="515">
        <v>1</v>
      </c>
      <c r="J1510" s="516">
        <f t="shared" si="73"/>
        <v>1.6800000000000002</v>
      </c>
      <c r="K1510" s="114"/>
      <c r="L1510" s="497"/>
      <c r="M1510" s="170"/>
      <c r="N1510" s="171"/>
    </row>
    <row r="1511" spans="2:14">
      <c r="B1511" s="330" t="s">
        <v>691</v>
      </c>
      <c r="C1511" s="123"/>
      <c r="D1511" s="123"/>
      <c r="E1511" s="168">
        <v>9</v>
      </c>
      <c r="F1511" s="115">
        <v>3</v>
      </c>
      <c r="G1511" s="515">
        <v>1</v>
      </c>
      <c r="H1511" s="515">
        <v>0.6</v>
      </c>
      <c r="I1511" s="515">
        <v>1</v>
      </c>
      <c r="J1511" s="516">
        <f t="shared" ref="J1511:J1512" si="77">G1511*H1511*I1511</f>
        <v>0.6</v>
      </c>
      <c r="K1511" s="114">
        <f>E1511*F1511-J1511-J1512</f>
        <v>24.72</v>
      </c>
      <c r="L1511" s="497"/>
      <c r="M1511" s="170"/>
      <c r="N1511" s="171"/>
    </row>
    <row r="1512" spans="2:14">
      <c r="B1512" s="330"/>
      <c r="C1512" s="123"/>
      <c r="D1512" s="123"/>
      <c r="E1512" s="168"/>
      <c r="F1512" s="115"/>
      <c r="G1512" s="515">
        <v>0.8</v>
      </c>
      <c r="H1512" s="515">
        <v>2.1</v>
      </c>
      <c r="I1512" s="515">
        <v>1</v>
      </c>
      <c r="J1512" s="516">
        <f t="shared" si="77"/>
        <v>1.6800000000000002</v>
      </c>
      <c r="K1512" s="114"/>
      <c r="L1512" s="497"/>
      <c r="M1512" s="170"/>
      <c r="N1512" s="171"/>
    </row>
    <row r="1513" spans="2:14">
      <c r="B1513" s="330" t="s">
        <v>692</v>
      </c>
      <c r="C1513" s="123"/>
      <c r="D1513" s="123"/>
      <c r="E1513" s="168">
        <v>12.9</v>
      </c>
      <c r="F1513" s="115">
        <v>3</v>
      </c>
      <c r="G1513" s="515">
        <v>1.5</v>
      </c>
      <c r="H1513" s="515">
        <v>1</v>
      </c>
      <c r="I1513" s="515">
        <v>2</v>
      </c>
      <c r="J1513" s="516">
        <f t="shared" si="73"/>
        <v>3</v>
      </c>
      <c r="K1513" s="114">
        <f>E1513*F1513-J1513-J1514</f>
        <v>34.020000000000003</v>
      </c>
      <c r="L1513" s="497"/>
      <c r="M1513" s="170"/>
      <c r="N1513" s="171"/>
    </row>
    <row r="1514" spans="2:14">
      <c r="B1514" s="330"/>
      <c r="C1514" s="123"/>
      <c r="D1514" s="123"/>
      <c r="E1514" s="168"/>
      <c r="F1514" s="115"/>
      <c r="G1514" s="515">
        <v>0.8</v>
      </c>
      <c r="H1514" s="515">
        <v>2.1</v>
      </c>
      <c r="I1514" s="515">
        <v>1</v>
      </c>
      <c r="J1514" s="516">
        <f t="shared" si="73"/>
        <v>1.6800000000000002</v>
      </c>
      <c r="K1514" s="114"/>
      <c r="L1514" s="497"/>
      <c r="M1514" s="170"/>
      <c r="N1514" s="171"/>
    </row>
    <row r="1515" spans="2:14">
      <c r="B1515" s="330" t="s">
        <v>693</v>
      </c>
      <c r="C1515" s="123"/>
      <c r="D1515" s="123"/>
      <c r="E1515" s="168">
        <v>21.8</v>
      </c>
      <c r="F1515" s="115">
        <v>2.8</v>
      </c>
      <c r="G1515" s="515">
        <v>1.5</v>
      </c>
      <c r="H1515" s="515">
        <v>1</v>
      </c>
      <c r="I1515" s="515">
        <v>2</v>
      </c>
      <c r="J1515" s="516">
        <f t="shared" si="73"/>
        <v>3</v>
      </c>
      <c r="K1515" s="114">
        <f>E1515*F1515-J1515-J1516</f>
        <v>56.36</v>
      </c>
      <c r="L1515" s="497"/>
      <c r="M1515" s="170"/>
      <c r="N1515" s="171"/>
    </row>
    <row r="1516" spans="2:14">
      <c r="B1516" s="330"/>
      <c r="C1516" s="123"/>
      <c r="D1516" s="123"/>
      <c r="E1516" s="168"/>
      <c r="F1516" s="115"/>
      <c r="G1516" s="515">
        <v>0.8</v>
      </c>
      <c r="H1516" s="515">
        <v>2.1</v>
      </c>
      <c r="I1516" s="515">
        <v>1</v>
      </c>
      <c r="J1516" s="516">
        <f t="shared" ref="J1516" si="78">G1516*H1516*I1516</f>
        <v>1.6800000000000002</v>
      </c>
      <c r="K1516" s="114"/>
      <c r="L1516" s="497"/>
      <c r="M1516" s="170"/>
      <c r="N1516" s="171"/>
    </row>
    <row r="1517" spans="2:14">
      <c r="B1517" s="330" t="s">
        <v>694</v>
      </c>
      <c r="C1517" s="123"/>
      <c r="D1517" s="123"/>
      <c r="E1517" s="168">
        <v>6.3</v>
      </c>
      <c r="F1517" s="115">
        <v>0.8</v>
      </c>
      <c r="G1517" s="515">
        <v>0.6</v>
      </c>
      <c r="H1517" s="515">
        <v>0.4</v>
      </c>
      <c r="I1517" s="515">
        <v>1</v>
      </c>
      <c r="J1517" s="516">
        <f t="shared" ref="J1517:J1520" si="79">G1517*H1517*I1517</f>
        <v>0.24</v>
      </c>
      <c r="K1517" s="114">
        <f>E1517*F1517-J1517-J1518</f>
        <v>3.1199999999999997</v>
      </c>
      <c r="L1517" s="497"/>
      <c r="M1517" s="170"/>
      <c r="N1517" s="171"/>
    </row>
    <row r="1518" spans="2:14">
      <c r="B1518" s="330"/>
      <c r="C1518" s="123"/>
      <c r="D1518" s="123"/>
      <c r="E1518" s="168"/>
      <c r="F1518" s="115"/>
      <c r="G1518" s="515">
        <v>0.8</v>
      </c>
      <c r="H1518" s="515">
        <v>2.1</v>
      </c>
      <c r="I1518" s="515">
        <v>1</v>
      </c>
      <c r="J1518" s="516">
        <f t="shared" si="79"/>
        <v>1.6800000000000002</v>
      </c>
      <c r="K1518" s="114"/>
      <c r="L1518" s="497"/>
      <c r="M1518" s="170"/>
      <c r="N1518" s="171"/>
    </row>
    <row r="1519" spans="2:14">
      <c r="B1519" s="330" t="s">
        <v>695</v>
      </c>
      <c r="C1519" s="123"/>
      <c r="D1519" s="123"/>
      <c r="E1519" s="168">
        <v>17</v>
      </c>
      <c r="F1519" s="115">
        <v>3</v>
      </c>
      <c r="G1519" s="515">
        <v>1.5</v>
      </c>
      <c r="H1519" s="515">
        <v>1</v>
      </c>
      <c r="I1519" s="515">
        <v>1</v>
      </c>
      <c r="J1519" s="516">
        <f t="shared" si="79"/>
        <v>1.5</v>
      </c>
      <c r="K1519" s="114">
        <f>E1519*F1519-J1519-J1520</f>
        <v>47.82</v>
      </c>
      <c r="L1519" s="497"/>
      <c r="M1519" s="170"/>
      <c r="N1519" s="171"/>
    </row>
    <row r="1520" spans="2:14">
      <c r="B1520" s="330"/>
      <c r="C1520" s="123"/>
      <c r="D1520" s="123"/>
      <c r="E1520" s="168"/>
      <c r="F1520" s="115"/>
      <c r="G1520" s="515">
        <v>0.8</v>
      </c>
      <c r="H1520" s="515">
        <v>2.1</v>
      </c>
      <c r="I1520" s="515">
        <v>1</v>
      </c>
      <c r="J1520" s="516">
        <f t="shared" si="79"/>
        <v>1.6800000000000002</v>
      </c>
      <c r="K1520" s="114"/>
      <c r="L1520" s="497"/>
      <c r="M1520" s="170"/>
      <c r="N1520" s="171"/>
    </row>
    <row r="1521" spans="2:14">
      <c r="B1521" s="330" t="s">
        <v>696</v>
      </c>
      <c r="C1521" s="123"/>
      <c r="D1521" s="123"/>
      <c r="E1521" s="168">
        <v>5.4</v>
      </c>
      <c r="F1521" s="115">
        <v>1.3</v>
      </c>
      <c r="G1521" s="515">
        <v>0.6</v>
      </c>
      <c r="H1521" s="515">
        <v>0.4</v>
      </c>
      <c r="I1521" s="515">
        <v>1</v>
      </c>
      <c r="J1521" s="516">
        <f t="shared" ref="J1521:J1522" si="80">G1521*H1521*I1521</f>
        <v>0.24</v>
      </c>
      <c r="K1521" s="114">
        <f>E1521*F1521-J1521-J1522</f>
        <v>5.0999999999999996</v>
      </c>
      <c r="L1521" s="497"/>
      <c r="M1521" s="170"/>
      <c r="N1521" s="171"/>
    </row>
    <row r="1522" spans="2:14">
      <c r="B1522" s="330"/>
      <c r="C1522" s="123"/>
      <c r="D1522" s="123"/>
      <c r="E1522" s="168"/>
      <c r="F1522" s="115"/>
      <c r="G1522" s="515">
        <v>0.8</v>
      </c>
      <c r="H1522" s="515">
        <v>2.1</v>
      </c>
      <c r="I1522" s="515">
        <v>1</v>
      </c>
      <c r="J1522" s="516">
        <f t="shared" si="80"/>
        <v>1.6800000000000002</v>
      </c>
      <c r="K1522" s="114"/>
      <c r="L1522" s="497"/>
      <c r="M1522" s="170"/>
      <c r="N1522" s="171"/>
    </row>
    <row r="1523" spans="2:14">
      <c r="B1523" s="330" t="s">
        <v>697</v>
      </c>
      <c r="C1523" s="123"/>
      <c r="D1523" s="123"/>
      <c r="E1523" s="168">
        <v>17</v>
      </c>
      <c r="F1523" s="115">
        <v>3</v>
      </c>
      <c r="G1523" s="515">
        <v>1.5</v>
      </c>
      <c r="H1523" s="515">
        <v>1</v>
      </c>
      <c r="I1523" s="515">
        <v>1</v>
      </c>
      <c r="J1523" s="516">
        <f t="shared" ref="J1523:J1526" si="81">G1523*H1523*I1523</f>
        <v>1.5</v>
      </c>
      <c r="K1523" s="114">
        <f>E1523*F1523-J1523-J1524</f>
        <v>47.82</v>
      </c>
      <c r="L1523" s="497"/>
      <c r="M1523" s="170"/>
      <c r="N1523" s="171"/>
    </row>
    <row r="1524" spans="2:14">
      <c r="B1524" s="330"/>
      <c r="C1524" s="123"/>
      <c r="D1524" s="123"/>
      <c r="E1524" s="168"/>
      <c r="F1524" s="115"/>
      <c r="G1524" s="515">
        <v>0.8</v>
      </c>
      <c r="H1524" s="515">
        <v>2.1</v>
      </c>
      <c r="I1524" s="515">
        <v>1</v>
      </c>
      <c r="J1524" s="516">
        <f t="shared" si="81"/>
        <v>1.6800000000000002</v>
      </c>
      <c r="K1524" s="114"/>
      <c r="L1524" s="497"/>
      <c r="M1524" s="170"/>
      <c r="N1524" s="171"/>
    </row>
    <row r="1525" spans="2:14">
      <c r="B1525" s="330" t="s">
        <v>698</v>
      </c>
      <c r="C1525" s="123"/>
      <c r="D1525" s="123"/>
      <c r="E1525" s="168">
        <v>5.4</v>
      </c>
      <c r="F1525" s="115">
        <v>1.3</v>
      </c>
      <c r="G1525" s="515">
        <v>0.6</v>
      </c>
      <c r="H1525" s="515">
        <v>0.4</v>
      </c>
      <c r="I1525" s="515">
        <v>1</v>
      </c>
      <c r="J1525" s="516">
        <f t="shared" si="81"/>
        <v>0.24</v>
      </c>
      <c r="K1525" s="114">
        <f>E1525*F1525-J1525-J1526</f>
        <v>5.0999999999999996</v>
      </c>
      <c r="L1525" s="497"/>
      <c r="M1525" s="170"/>
      <c r="N1525" s="171"/>
    </row>
    <row r="1526" spans="2:14">
      <c r="B1526" s="330"/>
      <c r="C1526" s="123"/>
      <c r="D1526" s="123"/>
      <c r="E1526" s="168"/>
      <c r="F1526" s="115"/>
      <c r="G1526" s="515">
        <v>0.8</v>
      </c>
      <c r="H1526" s="515">
        <v>2.1</v>
      </c>
      <c r="I1526" s="515">
        <v>1</v>
      </c>
      <c r="J1526" s="516">
        <f t="shared" si="81"/>
        <v>1.6800000000000002</v>
      </c>
      <c r="K1526" s="114"/>
      <c r="L1526" s="497"/>
      <c r="M1526" s="170"/>
      <c r="N1526" s="171"/>
    </row>
    <row r="1527" spans="2:14">
      <c r="B1527" s="330" t="s">
        <v>699</v>
      </c>
      <c r="C1527" s="123"/>
      <c r="D1527" s="123"/>
      <c r="E1527" s="168">
        <v>19.899999999999999</v>
      </c>
      <c r="F1527" s="115">
        <v>3</v>
      </c>
      <c r="G1527" s="515">
        <v>1.5</v>
      </c>
      <c r="H1527" s="515">
        <v>1</v>
      </c>
      <c r="I1527" s="515">
        <v>1</v>
      </c>
      <c r="J1527" s="516">
        <f t="shared" ref="J1527:J1528" si="82">G1527*H1527*I1527</f>
        <v>1.5</v>
      </c>
      <c r="K1527" s="114">
        <f>E1527*F1527-J1527-J1528</f>
        <v>56.519999999999996</v>
      </c>
      <c r="L1527" s="497"/>
      <c r="M1527" s="170"/>
      <c r="N1527" s="171"/>
    </row>
    <row r="1528" spans="2:14">
      <c r="B1528" s="330"/>
      <c r="C1528" s="123"/>
      <c r="D1528" s="123"/>
      <c r="E1528" s="168"/>
      <c r="F1528" s="115"/>
      <c r="G1528" s="515">
        <v>0.8</v>
      </c>
      <c r="H1528" s="515">
        <v>2.1</v>
      </c>
      <c r="I1528" s="515">
        <v>1</v>
      </c>
      <c r="J1528" s="516">
        <f t="shared" si="82"/>
        <v>1.6800000000000002</v>
      </c>
      <c r="K1528" s="114"/>
      <c r="L1528" s="497"/>
      <c r="M1528" s="170"/>
      <c r="N1528" s="171"/>
    </row>
    <row r="1529" spans="2:14">
      <c r="B1529" s="326"/>
      <c r="C1529" s="123"/>
      <c r="D1529" s="123"/>
      <c r="E1529" s="496"/>
      <c r="F1529" s="602"/>
      <c r="G1529" s="602"/>
      <c r="H1529" s="602"/>
      <c r="I1529" s="602"/>
      <c r="J1529" s="169"/>
      <c r="K1529" s="416" t="s">
        <v>502</v>
      </c>
      <c r="L1529" s="497"/>
      <c r="M1529" s="170"/>
      <c r="N1529" s="171"/>
    </row>
    <row r="1530" spans="2:14" ht="15">
      <c r="B1530" s="326" t="s">
        <v>700</v>
      </c>
      <c r="C1530" s="53">
        <v>88495</v>
      </c>
      <c r="D1530" s="53" t="s">
        <v>9</v>
      </c>
      <c r="E1530" s="184" t="s">
        <v>701</v>
      </c>
      <c r="F1530" s="602"/>
      <c r="G1530" s="602"/>
      <c r="H1530" s="602"/>
      <c r="I1530" s="602"/>
      <c r="J1530" s="169"/>
      <c r="K1530" s="401">
        <f>SUM(K1485:K1528)</f>
        <v>867.16000000000008</v>
      </c>
      <c r="L1530" s="91" t="s">
        <v>43</v>
      </c>
      <c r="M1530" s="170"/>
      <c r="N1530" s="171"/>
    </row>
    <row r="1531" spans="2:14">
      <c r="B1531" s="326"/>
      <c r="C1531" s="53"/>
      <c r="D1531" s="53"/>
      <c r="E1531" s="496"/>
      <c r="F1531" s="349"/>
      <c r="G1531" s="602"/>
      <c r="H1531" s="602"/>
      <c r="I1531" s="602"/>
      <c r="J1531" s="169"/>
      <c r="K1531" s="404"/>
      <c r="L1531" s="91"/>
      <c r="M1531" s="170"/>
      <c r="N1531" s="171"/>
    </row>
    <row r="1532" spans="2:14">
      <c r="B1532" s="326"/>
      <c r="C1532" s="53"/>
      <c r="D1532" s="53"/>
      <c r="E1532" s="183"/>
      <c r="F1532" s="602"/>
      <c r="G1532" s="602"/>
      <c r="H1532" s="602"/>
      <c r="I1532" s="602"/>
      <c r="J1532" s="169"/>
      <c r="K1532" s="400"/>
      <c r="L1532" s="497"/>
      <c r="M1532" s="170"/>
      <c r="N1532" s="171"/>
    </row>
    <row r="1533" spans="2:14" ht="28.5" customHeight="1">
      <c r="B1533" s="326"/>
      <c r="C1533" s="53">
        <v>88487</v>
      </c>
      <c r="D1533" s="53" t="s">
        <v>9</v>
      </c>
      <c r="E1533" s="644" t="s">
        <v>702</v>
      </c>
      <c r="F1533" s="645"/>
      <c r="G1533" s="645"/>
      <c r="H1533" s="645"/>
      <c r="I1533" s="645"/>
      <c r="J1533" s="646"/>
      <c r="K1533" s="401">
        <f>SUM(K1485:K1528)</f>
        <v>867.16000000000008</v>
      </c>
      <c r="L1533" s="91" t="s">
        <v>43</v>
      </c>
      <c r="M1533" s="170"/>
      <c r="N1533" s="171"/>
    </row>
    <row r="1534" spans="2:14">
      <c r="B1534" s="326"/>
      <c r="C1534" s="53"/>
      <c r="D1534" s="53"/>
      <c r="E1534" s="496"/>
      <c r="F1534" s="602"/>
      <c r="G1534" s="602"/>
      <c r="H1534" s="602"/>
      <c r="I1534" s="602"/>
      <c r="J1534" s="169"/>
      <c r="K1534" s="404"/>
      <c r="L1534" s="497"/>
      <c r="M1534" s="170"/>
      <c r="N1534" s="171"/>
    </row>
    <row r="1535" spans="2:14">
      <c r="B1535" s="326"/>
      <c r="C1535" s="53"/>
      <c r="D1535" s="53"/>
      <c r="E1535" s="496"/>
      <c r="F1535" s="602"/>
      <c r="G1535" s="602"/>
      <c r="H1535" s="602"/>
      <c r="I1535" s="602"/>
      <c r="J1535" s="169"/>
      <c r="K1535" s="400"/>
      <c r="L1535" s="497"/>
      <c r="M1535" s="170"/>
      <c r="N1535" s="171"/>
    </row>
    <row r="1536" spans="2:14" ht="15">
      <c r="B1536" s="326"/>
      <c r="C1536" s="53">
        <v>88489</v>
      </c>
      <c r="D1536" s="53" t="s">
        <v>9</v>
      </c>
      <c r="E1536" s="184" t="s">
        <v>703</v>
      </c>
      <c r="F1536" s="602"/>
      <c r="G1536" s="602"/>
      <c r="H1536" s="602"/>
      <c r="I1536" s="602"/>
      <c r="J1536" s="169"/>
      <c r="K1536" s="401">
        <f>SUM(K1479)</f>
        <v>694.15</v>
      </c>
      <c r="L1536" s="91" t="s">
        <v>43</v>
      </c>
      <c r="M1536" s="170"/>
      <c r="N1536" s="171"/>
    </row>
    <row r="1537" spans="2:14">
      <c r="B1537" s="326"/>
      <c r="C1537" s="53"/>
      <c r="D1537" s="53"/>
      <c r="E1537" s="496"/>
      <c r="F1537" s="602"/>
      <c r="G1537" s="602"/>
      <c r="H1537" s="602"/>
      <c r="I1537" s="602"/>
      <c r="J1537" s="169"/>
      <c r="K1537" s="114"/>
      <c r="L1537" s="497"/>
      <c r="M1537" s="170"/>
      <c r="N1537" s="171"/>
    </row>
    <row r="1538" spans="2:14">
      <c r="B1538" s="326"/>
      <c r="C1538" s="53"/>
      <c r="D1538" s="53"/>
      <c r="E1538" s="496"/>
      <c r="F1538" s="602"/>
      <c r="G1538" s="602"/>
      <c r="H1538" s="602"/>
      <c r="I1538" s="602"/>
      <c r="J1538" s="169"/>
      <c r="K1538" s="400"/>
      <c r="L1538" s="497"/>
      <c r="M1538" s="170"/>
      <c r="N1538" s="171"/>
    </row>
    <row r="1539" spans="2:14">
      <c r="B1539" s="326"/>
      <c r="C1539" s="53"/>
      <c r="D1539" s="53"/>
      <c r="E1539" s="496"/>
      <c r="F1539" s="602"/>
      <c r="G1539" s="602"/>
      <c r="H1539" s="602"/>
      <c r="I1539" s="602"/>
      <c r="J1539" s="169"/>
      <c r="K1539" s="400"/>
      <c r="L1539" s="497"/>
      <c r="M1539" s="170"/>
      <c r="N1539" s="171"/>
    </row>
    <row r="1540" spans="2:14">
      <c r="B1540" s="326"/>
      <c r="C1540" s="53" t="s">
        <v>704</v>
      </c>
      <c r="D1540" s="53" t="s">
        <v>9</v>
      </c>
      <c r="E1540" s="184" t="s">
        <v>705</v>
      </c>
      <c r="F1540" s="602"/>
      <c r="G1540" s="602"/>
      <c r="H1540" s="602"/>
      <c r="I1540" s="602"/>
      <c r="J1540" s="169"/>
      <c r="K1540" s="400"/>
      <c r="L1540" s="497"/>
      <c r="M1540" s="170"/>
      <c r="N1540" s="171"/>
    </row>
    <row r="1541" spans="2:14" ht="15">
      <c r="B1541" s="326"/>
      <c r="C1541" s="53"/>
      <c r="D1541" s="53"/>
      <c r="E1541" s="496"/>
      <c r="F1541" s="602">
        <v>0</v>
      </c>
      <c r="G1541" s="602">
        <v>1.5</v>
      </c>
      <c r="H1541" s="602">
        <v>10</v>
      </c>
      <c r="I1541" s="602"/>
      <c r="J1541" s="169"/>
      <c r="K1541" s="401">
        <f>F1541*G1541*H1541</f>
        <v>0</v>
      </c>
      <c r="L1541" s="91" t="s">
        <v>43</v>
      </c>
      <c r="M1541" s="170"/>
      <c r="N1541" s="171"/>
    </row>
    <row r="1542" spans="2:14">
      <c r="B1542" s="326"/>
      <c r="C1542" s="53"/>
      <c r="D1542" s="53"/>
      <c r="E1542" s="496"/>
      <c r="F1542" s="602"/>
      <c r="G1542" s="602"/>
      <c r="H1542" s="602"/>
      <c r="I1542" s="602"/>
      <c r="J1542" s="169"/>
      <c r="K1542" s="400"/>
      <c r="L1542" s="497"/>
      <c r="M1542" s="170"/>
      <c r="N1542" s="171"/>
    </row>
    <row r="1543" spans="2:14" hidden="1">
      <c r="B1543" s="326"/>
      <c r="C1543" s="53"/>
      <c r="D1543" s="53"/>
      <c r="E1543" s="496" t="s">
        <v>706</v>
      </c>
      <c r="F1543" s="602"/>
      <c r="G1543" s="602"/>
      <c r="H1543" s="602"/>
      <c r="I1543" s="602"/>
      <c r="J1543" s="169"/>
      <c r="K1543" s="400"/>
      <c r="L1543" s="497"/>
      <c r="M1543" s="170"/>
      <c r="N1543" s="171"/>
    </row>
    <row r="1544" spans="2:14" hidden="1">
      <c r="B1544" s="326"/>
      <c r="C1544" s="53"/>
      <c r="D1544" s="53"/>
      <c r="E1544" s="496"/>
      <c r="F1544" s="602" t="s">
        <v>294</v>
      </c>
      <c r="G1544" s="602" t="s">
        <v>295</v>
      </c>
      <c r="H1544" s="602">
        <v>1</v>
      </c>
      <c r="I1544" s="602"/>
      <c r="J1544" s="169"/>
      <c r="K1544" s="404" t="e">
        <f>H1544*G1544*F1544</f>
        <v>#VALUE!</v>
      </c>
      <c r="L1544" s="497" t="s">
        <v>43</v>
      </c>
      <c r="M1544" s="170"/>
      <c r="N1544" s="171"/>
    </row>
    <row r="1545" spans="2:14" hidden="1">
      <c r="B1545" s="326"/>
      <c r="C1545" s="53"/>
      <c r="D1545" s="53"/>
      <c r="E1545" s="496"/>
      <c r="F1545" s="602"/>
      <c r="G1545" s="602"/>
      <c r="H1545" s="602"/>
      <c r="I1545" s="602"/>
      <c r="J1545" s="169"/>
      <c r="K1545" s="400"/>
      <c r="L1545" s="497"/>
      <c r="M1545" s="170"/>
      <c r="N1545" s="171"/>
    </row>
    <row r="1546" spans="2:14" hidden="1">
      <c r="B1546" s="326"/>
      <c r="C1546" s="53"/>
      <c r="D1546" s="53"/>
      <c r="E1546" s="496" t="s">
        <v>707</v>
      </c>
      <c r="F1546" s="602"/>
      <c r="G1546" s="602"/>
      <c r="H1546" s="602"/>
      <c r="I1546" s="602"/>
      <c r="J1546" s="169"/>
      <c r="K1546" s="400"/>
      <c r="L1546" s="497"/>
      <c r="M1546" s="170"/>
      <c r="N1546" s="171"/>
    </row>
    <row r="1547" spans="2:14" hidden="1">
      <c r="B1547" s="326"/>
      <c r="C1547" s="53"/>
      <c r="D1547" s="53"/>
      <c r="E1547" s="496"/>
      <c r="F1547" s="602" t="s">
        <v>294</v>
      </c>
      <c r="G1547" s="602" t="s">
        <v>295</v>
      </c>
      <c r="H1547" s="602">
        <v>1</v>
      </c>
      <c r="I1547" s="602"/>
      <c r="J1547" s="169"/>
      <c r="K1547" s="404" t="e">
        <f>H1547*G1547*F1547</f>
        <v>#VALUE!</v>
      </c>
      <c r="L1547" s="497" t="s">
        <v>43</v>
      </c>
      <c r="M1547" s="170"/>
      <c r="N1547" s="171"/>
    </row>
    <row r="1548" spans="2:14" hidden="1">
      <c r="B1548" s="326"/>
      <c r="C1548" s="53"/>
      <c r="D1548" s="53"/>
      <c r="E1548" s="496"/>
      <c r="F1548" s="602"/>
      <c r="G1548" s="602"/>
      <c r="H1548" s="602"/>
      <c r="I1548" s="602"/>
      <c r="J1548" s="169"/>
      <c r="K1548" s="400"/>
      <c r="L1548" s="497"/>
      <c r="M1548" s="170"/>
      <c r="N1548" s="171"/>
    </row>
    <row r="1549" spans="2:14" hidden="1">
      <c r="B1549" s="326"/>
      <c r="C1549" s="53"/>
      <c r="D1549" s="53"/>
      <c r="E1549" s="496" t="s">
        <v>708</v>
      </c>
      <c r="F1549" s="602"/>
      <c r="G1549" s="602"/>
      <c r="H1549" s="602"/>
      <c r="I1549" s="602"/>
      <c r="J1549" s="169"/>
      <c r="K1549" s="400"/>
      <c r="L1549" s="497"/>
      <c r="M1549" s="203" t="s">
        <v>709</v>
      </c>
      <c r="N1549" s="171"/>
    </row>
    <row r="1550" spans="2:14" hidden="1">
      <c r="B1550" s="326"/>
      <c r="C1550" s="53"/>
      <c r="D1550" s="53"/>
      <c r="E1550" s="496"/>
      <c r="F1550" s="602"/>
      <c r="G1550" s="602"/>
      <c r="H1550" s="602"/>
      <c r="I1550" s="602"/>
      <c r="J1550" s="169"/>
      <c r="K1550" s="404" t="e">
        <f>#REF!+#REF!</f>
        <v>#REF!</v>
      </c>
      <c r="L1550" s="497" t="s">
        <v>43</v>
      </c>
      <c r="M1550" s="170"/>
      <c r="N1550" s="171"/>
    </row>
    <row r="1551" spans="2:14">
      <c r="B1551" s="326"/>
      <c r="C1551" s="53"/>
      <c r="D1551" s="53"/>
      <c r="E1551" s="496"/>
      <c r="F1551" s="602"/>
      <c r="G1551" s="602"/>
      <c r="H1551" s="602"/>
      <c r="I1551" s="602"/>
      <c r="J1551" s="169"/>
      <c r="K1551" s="400"/>
      <c r="L1551" s="497"/>
      <c r="M1551" s="170"/>
      <c r="N1551" s="171"/>
    </row>
    <row r="1552" spans="2:14" ht="15">
      <c r="B1552" s="326"/>
      <c r="C1552" s="123" t="s">
        <v>710</v>
      </c>
      <c r="D1552" s="53" t="s">
        <v>9</v>
      </c>
      <c r="E1552" s="644" t="s">
        <v>711</v>
      </c>
      <c r="F1552" s="645"/>
      <c r="G1552" s="645"/>
      <c r="H1552" s="645"/>
      <c r="I1552" s="645"/>
      <c r="J1552" s="646"/>
      <c r="K1552" s="401">
        <f>SUM(K1553:K1554)</f>
        <v>269.36800000000011</v>
      </c>
      <c r="L1552" s="91" t="s">
        <v>43</v>
      </c>
      <c r="M1552" s="203"/>
      <c r="N1552" s="171"/>
    </row>
    <row r="1553" spans="2:14">
      <c r="B1553" s="326" t="s">
        <v>528</v>
      </c>
      <c r="C1553" s="123"/>
      <c r="D1553" s="123"/>
      <c r="E1553" s="496"/>
      <c r="F1553" s="601">
        <f>SUM(J1485:J1528)+K1040</f>
        <v>109.94000000000004</v>
      </c>
      <c r="G1553" s="602">
        <v>2.2000000000000002</v>
      </c>
      <c r="H1553" s="602"/>
      <c r="I1553" s="602"/>
      <c r="J1553" s="169"/>
      <c r="K1553" s="114">
        <f>F1553*G1553</f>
        <v>241.86800000000011</v>
      </c>
      <c r="L1553" s="497"/>
      <c r="M1553" s="170"/>
      <c r="N1553" s="171"/>
    </row>
    <row r="1554" spans="2:14">
      <c r="B1554" s="326" t="s">
        <v>712</v>
      </c>
      <c r="C1554" s="123"/>
      <c r="D1554" s="123"/>
      <c r="E1554" s="496"/>
      <c r="F1554" s="602">
        <f>5*2.5</f>
        <v>12.5</v>
      </c>
      <c r="G1554" s="602">
        <f>G1553</f>
        <v>2.2000000000000002</v>
      </c>
      <c r="H1554" s="602"/>
      <c r="I1554" s="602"/>
      <c r="J1554" s="169"/>
      <c r="K1554" s="114">
        <f>F1554*G1554</f>
        <v>27.500000000000004</v>
      </c>
      <c r="L1554" s="497"/>
      <c r="M1554" s="170"/>
      <c r="N1554" s="171"/>
    </row>
    <row r="1555" spans="2:14">
      <c r="B1555" s="326"/>
      <c r="C1555" s="123"/>
      <c r="D1555" s="123"/>
      <c r="E1555" s="496"/>
      <c r="F1555" s="602"/>
      <c r="G1555" s="602"/>
      <c r="H1555" s="602"/>
      <c r="I1555" s="602"/>
      <c r="J1555" s="169"/>
      <c r="K1555" s="114"/>
      <c r="L1555" s="497"/>
      <c r="M1555" s="170"/>
      <c r="N1555" s="171"/>
    </row>
    <row r="1556" spans="2:14" s="243" customFormat="1" ht="15">
      <c r="B1556" s="330"/>
      <c r="C1556" s="43">
        <v>73445</v>
      </c>
      <c r="D1556" s="53" t="s">
        <v>9</v>
      </c>
      <c r="E1556" s="613" t="s">
        <v>713</v>
      </c>
      <c r="F1556" s="611"/>
      <c r="G1556" s="611"/>
      <c r="H1556" s="611"/>
      <c r="I1556" s="611"/>
      <c r="J1556" s="612"/>
      <c r="K1556" s="535">
        <f>SUM(K1559:K1563)</f>
        <v>718.2</v>
      </c>
      <c r="L1556" s="105" t="s">
        <v>43</v>
      </c>
      <c r="M1556" s="247"/>
      <c r="N1556" s="248"/>
    </row>
    <row r="1557" spans="2:14" s="243" customFormat="1">
      <c r="B1557" s="330"/>
      <c r="C1557" s="43"/>
      <c r="D1557" s="43"/>
      <c r="E1557" s="200"/>
      <c r="F1557" s="611"/>
      <c r="G1557" s="716" t="s">
        <v>714</v>
      </c>
      <c r="H1557" s="716"/>
      <c r="I1557" s="716"/>
      <c r="J1557" s="717"/>
      <c r="K1557" s="405"/>
      <c r="L1557" s="92"/>
      <c r="M1557" s="247"/>
      <c r="N1557" s="248"/>
    </row>
    <row r="1558" spans="2:14" ht="25.5">
      <c r="B1558" s="338" t="s">
        <v>715</v>
      </c>
      <c r="C1558" s="123"/>
      <c r="D1558" s="43"/>
      <c r="E1558" s="129" t="s">
        <v>673</v>
      </c>
      <c r="F1558" s="603" t="s">
        <v>674</v>
      </c>
      <c r="G1558" s="601" t="s">
        <v>46</v>
      </c>
      <c r="H1558" s="601" t="s">
        <v>45</v>
      </c>
      <c r="I1558" s="601" t="s">
        <v>98</v>
      </c>
      <c r="J1558" s="604" t="s">
        <v>559</v>
      </c>
      <c r="K1558" s="114"/>
      <c r="L1558" s="497"/>
      <c r="M1558" s="170"/>
      <c r="N1558" s="171"/>
    </row>
    <row r="1559" spans="2:14">
      <c r="B1559" s="330" t="s">
        <v>716</v>
      </c>
      <c r="C1559" s="3"/>
      <c r="D1559" s="53" t="s">
        <v>9</v>
      </c>
      <c r="E1559" s="168">
        <v>220</v>
      </c>
      <c r="F1559" s="115">
        <v>2.2000000000000002</v>
      </c>
      <c r="G1559" s="515">
        <v>2</v>
      </c>
      <c r="H1559" s="515">
        <v>2.1</v>
      </c>
      <c r="I1559" s="515">
        <v>2</v>
      </c>
      <c r="J1559" s="516">
        <f>G1559*H1559*I1559</f>
        <v>8.4</v>
      </c>
      <c r="K1559" s="114">
        <f>E1559*F1559-J1559-J1560</f>
        <v>473.50000000000006</v>
      </c>
      <c r="L1559" s="497"/>
      <c r="M1559" s="170"/>
      <c r="N1559" s="171"/>
    </row>
    <row r="1560" spans="2:14">
      <c r="B1560" s="335"/>
      <c r="C1560" s="123"/>
      <c r="D1560" s="53"/>
      <c r="E1560" s="168"/>
      <c r="F1560" s="115"/>
      <c r="G1560" s="515">
        <v>1</v>
      </c>
      <c r="H1560" s="515">
        <v>2.1</v>
      </c>
      <c r="I1560" s="515">
        <v>1</v>
      </c>
      <c r="J1560" s="516">
        <f>G1560*H1560*I1560</f>
        <v>2.1</v>
      </c>
      <c r="K1560" s="114"/>
      <c r="L1560" s="497"/>
      <c r="M1560" s="170"/>
      <c r="N1560" s="171"/>
    </row>
    <row r="1561" spans="2:14">
      <c r="B1561" s="335"/>
      <c r="C1561" s="123"/>
      <c r="D1561" s="123"/>
      <c r="E1561" s="198"/>
      <c r="F1561" s="611"/>
      <c r="G1561" s="611"/>
      <c r="H1561" s="611"/>
      <c r="I1561" s="611"/>
      <c r="J1561" s="324"/>
      <c r="K1561" s="114"/>
      <c r="L1561" s="497"/>
      <c r="M1561" s="170"/>
      <c r="N1561" s="171"/>
    </row>
    <row r="1562" spans="2:14">
      <c r="B1562" s="330" t="s">
        <v>717</v>
      </c>
      <c r="C1562" s="123"/>
      <c r="D1562" s="53" t="s">
        <v>9</v>
      </c>
      <c r="E1562" s="168">
        <v>116</v>
      </c>
      <c r="F1562" s="115">
        <v>2.2000000000000002</v>
      </c>
      <c r="G1562" s="515">
        <v>2</v>
      </c>
      <c r="H1562" s="515">
        <v>2.1</v>
      </c>
      <c r="I1562" s="515">
        <v>2</v>
      </c>
      <c r="J1562" s="516">
        <f>G1562*H1562*I1562</f>
        <v>8.4</v>
      </c>
      <c r="K1562" s="114">
        <f>E1562*F1562-J1562-J1563</f>
        <v>244.70000000000002</v>
      </c>
      <c r="L1562" s="497"/>
      <c r="M1562" s="170"/>
      <c r="N1562" s="171"/>
    </row>
    <row r="1563" spans="2:14">
      <c r="B1563" s="326"/>
      <c r="C1563" s="123"/>
      <c r="D1563" s="53"/>
      <c r="E1563" s="168"/>
      <c r="F1563" s="115"/>
      <c r="G1563" s="515">
        <v>1</v>
      </c>
      <c r="H1563" s="515">
        <v>2.1</v>
      </c>
      <c r="I1563" s="515">
        <v>1</v>
      </c>
      <c r="J1563" s="516">
        <f>G1563*H1563*I1563</f>
        <v>2.1</v>
      </c>
      <c r="K1563" s="114"/>
      <c r="L1563" s="497"/>
      <c r="M1563" s="170"/>
      <c r="N1563" s="171"/>
    </row>
    <row r="1564" spans="2:14" s="243" customFormat="1">
      <c r="B1564" s="330"/>
      <c r="C1564" s="43"/>
      <c r="D1564" s="151"/>
      <c r="E1564" s="198"/>
      <c r="F1564" s="611"/>
      <c r="G1564" s="611"/>
      <c r="H1564" s="611"/>
      <c r="I1564" s="611"/>
      <c r="J1564" s="324"/>
      <c r="K1564" s="405"/>
      <c r="L1564" s="92"/>
      <c r="M1564" s="247"/>
      <c r="N1564" s="248"/>
    </row>
    <row r="1565" spans="2:14">
      <c r="B1565" s="326"/>
      <c r="C1565" s="43">
        <v>84662</v>
      </c>
      <c r="D1565" s="53" t="s">
        <v>9</v>
      </c>
      <c r="E1565" s="184" t="s">
        <v>718</v>
      </c>
      <c r="F1565" s="602"/>
      <c r="G1565" s="602"/>
      <c r="H1565" s="602"/>
      <c r="I1565" s="602"/>
      <c r="J1565" s="169"/>
      <c r="K1565" s="400"/>
      <c r="L1565" s="497"/>
      <c r="M1565" s="170"/>
      <c r="N1565" s="171"/>
    </row>
    <row r="1566" spans="2:14" ht="15">
      <c r="B1566" s="326"/>
      <c r="C1566" s="123"/>
      <c r="D1566" s="53"/>
      <c r="E1566" s="496"/>
      <c r="F1566" s="602">
        <v>0</v>
      </c>
      <c r="G1566" s="602">
        <v>0</v>
      </c>
      <c r="H1566" s="602">
        <v>0</v>
      </c>
      <c r="I1566" s="602"/>
      <c r="J1566" s="169"/>
      <c r="K1566" s="401">
        <v>11</v>
      </c>
      <c r="L1566" s="91" t="s">
        <v>43</v>
      </c>
      <c r="M1566" s="170"/>
      <c r="N1566" s="171"/>
    </row>
    <row r="1567" spans="2:14">
      <c r="B1567" s="326"/>
      <c r="C1567" s="123"/>
      <c r="D1567" s="53"/>
      <c r="E1567" s="198"/>
      <c r="F1567" s="611"/>
      <c r="G1567" s="611"/>
      <c r="H1567" s="611"/>
      <c r="I1567" s="611"/>
      <c r="J1567" s="324"/>
      <c r="K1567" s="114"/>
      <c r="L1567" s="497"/>
      <c r="M1567" s="170"/>
      <c r="N1567" s="171"/>
    </row>
    <row r="1568" spans="2:14">
      <c r="B1568" s="326"/>
      <c r="C1568" s="123"/>
      <c r="D1568" s="53"/>
      <c r="E1568" s="198"/>
      <c r="F1568" s="611"/>
      <c r="G1568" s="611"/>
      <c r="H1568" s="611"/>
      <c r="I1568" s="611"/>
      <c r="J1568" s="324"/>
      <c r="K1568" s="114"/>
      <c r="L1568" s="497"/>
      <c r="M1568" s="170"/>
      <c r="N1568" s="171"/>
    </row>
    <row r="1569" spans="2:14" ht="13.5" thickBot="1">
      <c r="B1569" s="326"/>
      <c r="C1569" s="123"/>
      <c r="D1569" s="123"/>
      <c r="E1569" s="517"/>
      <c r="F1569" s="518"/>
      <c r="G1569" s="518"/>
      <c r="H1569" s="518"/>
      <c r="I1569" s="518"/>
      <c r="J1569" s="519"/>
      <c r="K1569" s="114"/>
      <c r="L1569" s="497"/>
      <c r="M1569" s="170"/>
      <c r="N1569" s="171"/>
    </row>
    <row r="1570" spans="2:14" ht="33" customHeight="1" thickBot="1">
      <c r="B1570" s="327"/>
      <c r="C1570" s="150"/>
      <c r="D1570" s="150"/>
      <c r="E1570" s="654" t="s">
        <v>719</v>
      </c>
      <c r="F1570" s="655"/>
      <c r="G1570" s="655"/>
      <c r="H1570" s="655"/>
      <c r="I1570" s="655"/>
      <c r="J1570" s="656"/>
      <c r="K1570" s="399"/>
      <c r="L1570" s="614"/>
      <c r="M1570" s="155"/>
      <c r="N1570" s="177"/>
    </row>
    <row r="1571" spans="2:14" ht="15" hidden="1">
      <c r="B1571" s="326"/>
      <c r="C1571" s="153"/>
      <c r="D1571" s="153"/>
      <c r="E1571" s="710" t="s">
        <v>720</v>
      </c>
      <c r="F1571" s="711"/>
      <c r="G1571" s="711"/>
      <c r="H1571" s="711"/>
      <c r="I1571" s="711"/>
      <c r="J1571" s="712"/>
      <c r="K1571" s="417"/>
      <c r="L1571" s="166"/>
      <c r="M1571" s="251"/>
      <c r="N1571" s="252"/>
    </row>
    <row r="1572" spans="2:14" hidden="1">
      <c r="B1572" s="326"/>
      <c r="C1572" s="3"/>
      <c r="D1572" s="53"/>
      <c r="E1572" s="375" t="s">
        <v>721</v>
      </c>
      <c r="F1572" s="376"/>
      <c r="G1572" s="376"/>
      <c r="H1572" s="376"/>
      <c r="I1572" s="376"/>
      <c r="J1572" s="377"/>
      <c r="K1572" s="400"/>
      <c r="L1572" s="497"/>
      <c r="M1572" s="170"/>
      <c r="N1572" s="171"/>
    </row>
    <row r="1573" spans="2:14" hidden="1">
      <c r="B1573" s="326"/>
      <c r="C1573" s="53">
        <v>90371</v>
      </c>
      <c r="D1573" s="53" t="s">
        <v>9</v>
      </c>
      <c r="E1573" s="375" t="s">
        <v>722</v>
      </c>
      <c r="F1573" s="376"/>
      <c r="G1573" s="376"/>
      <c r="H1573" s="376"/>
      <c r="I1573" s="376"/>
      <c r="J1573" s="377"/>
      <c r="K1573" s="404">
        <v>0</v>
      </c>
      <c r="L1573" s="497"/>
      <c r="M1573" s="170"/>
      <c r="N1573" s="171"/>
    </row>
    <row r="1574" spans="2:14" hidden="1">
      <c r="B1574" s="326"/>
      <c r="C1574" s="3"/>
      <c r="D1574" s="53"/>
      <c r="E1574" s="375" t="s">
        <v>723</v>
      </c>
      <c r="F1574" s="376"/>
      <c r="G1574" s="376"/>
      <c r="H1574" s="376"/>
      <c r="I1574" s="376"/>
      <c r="J1574" s="377"/>
      <c r="K1574" s="404"/>
      <c r="L1574" s="497"/>
      <c r="M1574" s="170"/>
      <c r="N1574" s="171"/>
    </row>
    <row r="1575" spans="2:14" hidden="1">
      <c r="B1575" s="326"/>
      <c r="C1575" s="53">
        <v>94703</v>
      </c>
      <c r="D1575" s="53" t="s">
        <v>9</v>
      </c>
      <c r="E1575" s="375" t="s">
        <v>722</v>
      </c>
      <c r="F1575" s="376"/>
      <c r="G1575" s="376"/>
      <c r="H1575" s="376"/>
      <c r="I1575" s="376"/>
      <c r="J1575" s="377"/>
      <c r="K1575" s="404">
        <v>0</v>
      </c>
      <c r="L1575" s="497"/>
      <c r="M1575" s="170"/>
      <c r="N1575" s="171"/>
    </row>
    <row r="1576" spans="2:14" hidden="1">
      <c r="B1576" s="326"/>
      <c r="C1576" s="3"/>
      <c r="D1576" s="53"/>
      <c r="E1576" s="375" t="s">
        <v>724</v>
      </c>
      <c r="F1576" s="376"/>
      <c r="G1576" s="376"/>
      <c r="H1576" s="376"/>
      <c r="I1576" s="376"/>
      <c r="J1576" s="377"/>
      <c r="K1576" s="404"/>
      <c r="L1576" s="497"/>
      <c r="M1576" s="170"/>
      <c r="N1576" s="171"/>
    </row>
    <row r="1577" spans="2:14" hidden="1">
      <c r="B1577" s="326"/>
      <c r="C1577" s="269" t="str">
        <f>'3-COMPO.ADM.PRF '!B117</f>
        <v>COMP 009</v>
      </c>
      <c r="D1577" s="123" t="s">
        <v>90</v>
      </c>
      <c r="E1577" s="375" t="s">
        <v>725</v>
      </c>
      <c r="F1577" s="376"/>
      <c r="G1577" s="376"/>
      <c r="H1577" s="376"/>
      <c r="I1577" s="376"/>
      <c r="J1577" s="377"/>
      <c r="K1577" s="404">
        <v>0</v>
      </c>
      <c r="L1577" s="497"/>
      <c r="M1577" s="170"/>
      <c r="N1577" s="171"/>
    </row>
    <row r="1578" spans="2:14" hidden="1">
      <c r="B1578" s="326"/>
      <c r="C1578" s="3"/>
      <c r="D1578" s="53"/>
      <c r="E1578" s="375" t="s">
        <v>726</v>
      </c>
      <c r="F1578" s="376"/>
      <c r="G1578" s="376"/>
      <c r="H1578" s="376"/>
      <c r="I1578" s="376"/>
      <c r="J1578" s="377"/>
      <c r="K1578" s="404"/>
      <c r="L1578" s="497"/>
      <c r="M1578" s="170"/>
      <c r="N1578" s="171"/>
    </row>
    <row r="1579" spans="2:14" hidden="1">
      <c r="B1579" s="326"/>
      <c r="C1579" s="53">
        <v>94656</v>
      </c>
      <c r="D1579" s="53" t="s">
        <v>9</v>
      </c>
      <c r="E1579" s="375" t="s">
        <v>725</v>
      </c>
      <c r="F1579" s="376"/>
      <c r="G1579" s="376"/>
      <c r="H1579" s="376"/>
      <c r="I1579" s="376"/>
      <c r="J1579" s="377"/>
      <c r="K1579" s="404">
        <v>0</v>
      </c>
      <c r="L1579" s="497"/>
      <c r="M1579" s="170"/>
      <c r="N1579" s="171"/>
    </row>
    <row r="1580" spans="2:14" hidden="1">
      <c r="B1580" s="326"/>
      <c r="C1580" s="53"/>
      <c r="D1580" s="53"/>
      <c r="E1580" s="375" t="s">
        <v>727</v>
      </c>
      <c r="F1580" s="376"/>
      <c r="G1580" s="376"/>
      <c r="H1580" s="376"/>
      <c r="I1580" s="376"/>
      <c r="J1580" s="377"/>
      <c r="K1580" s="404"/>
      <c r="L1580" s="497"/>
      <c r="M1580" s="170"/>
      <c r="N1580" s="171"/>
    </row>
    <row r="1581" spans="2:14" hidden="1">
      <c r="B1581" s="326"/>
      <c r="C1581" s="53">
        <v>89408</v>
      </c>
      <c r="D1581" s="53" t="s">
        <v>9</v>
      </c>
      <c r="E1581" s="375" t="s">
        <v>728</v>
      </c>
      <c r="F1581" s="376"/>
      <c r="G1581" s="376"/>
      <c r="H1581" s="376"/>
      <c r="I1581" s="376"/>
      <c r="J1581" s="377"/>
      <c r="K1581" s="404">
        <v>0</v>
      </c>
      <c r="L1581" s="497"/>
      <c r="M1581" s="170"/>
      <c r="N1581" s="171"/>
    </row>
    <row r="1582" spans="2:14" hidden="1">
      <c r="B1582" s="326"/>
      <c r="C1582" s="53"/>
      <c r="D1582" s="53"/>
      <c r="E1582" s="375" t="s">
        <v>729</v>
      </c>
      <c r="F1582" s="376"/>
      <c r="G1582" s="376"/>
      <c r="H1582" s="376"/>
      <c r="I1582" s="376"/>
      <c r="J1582" s="377"/>
      <c r="K1582" s="404"/>
      <c r="L1582" s="497"/>
      <c r="M1582" s="170"/>
      <c r="N1582" s="171"/>
    </row>
    <row r="1583" spans="2:14" hidden="1">
      <c r="B1583" s="326"/>
      <c r="C1583" s="53">
        <v>89402</v>
      </c>
      <c r="D1583" s="53" t="s">
        <v>9</v>
      </c>
      <c r="E1583" s="375" t="s">
        <v>728</v>
      </c>
      <c r="F1583" s="376"/>
      <c r="G1583" s="376"/>
      <c r="H1583" s="376"/>
      <c r="I1583" s="376"/>
      <c r="J1583" s="377"/>
      <c r="K1583" s="404">
        <v>0</v>
      </c>
      <c r="L1583" s="497"/>
      <c r="M1583" s="170"/>
      <c r="N1583" s="171"/>
    </row>
    <row r="1584" spans="2:14" hidden="1">
      <c r="B1584" s="326"/>
      <c r="C1584" s="53"/>
      <c r="D1584" s="53"/>
      <c r="E1584" s="375" t="s">
        <v>730</v>
      </c>
      <c r="F1584" s="376"/>
      <c r="G1584" s="376"/>
      <c r="H1584" s="376"/>
      <c r="I1584" s="376"/>
      <c r="J1584" s="377"/>
      <c r="K1584" s="404">
        <v>0</v>
      </c>
      <c r="L1584" s="497"/>
      <c r="M1584" s="170"/>
      <c r="N1584" s="171"/>
    </row>
    <row r="1585" spans="2:14" hidden="1">
      <c r="B1585" s="330"/>
      <c r="C1585" s="269" t="str">
        <f>'3-COMPO.ADM.PRF '!B125</f>
        <v>COMP 010</v>
      </c>
      <c r="D1585" s="123" t="s">
        <v>90</v>
      </c>
      <c r="E1585" s="375" t="s">
        <v>731</v>
      </c>
      <c r="F1585" s="376"/>
      <c r="G1585" s="376"/>
      <c r="H1585" s="376"/>
      <c r="I1585" s="376"/>
      <c r="J1585" s="377"/>
      <c r="K1585" s="404">
        <v>0</v>
      </c>
      <c r="L1585" s="497"/>
      <c r="M1585" s="170"/>
      <c r="N1585" s="171"/>
    </row>
    <row r="1586" spans="2:14" hidden="1">
      <c r="B1586" s="326"/>
      <c r="C1586" s="53"/>
      <c r="D1586" s="53"/>
      <c r="E1586" s="375" t="s">
        <v>732</v>
      </c>
      <c r="F1586" s="376"/>
      <c r="G1586" s="376"/>
      <c r="H1586" s="376"/>
      <c r="I1586" s="376"/>
      <c r="J1586" s="377"/>
      <c r="K1586" s="404">
        <v>0</v>
      </c>
      <c r="L1586" s="497"/>
      <c r="M1586" s="170"/>
      <c r="N1586" s="171"/>
    </row>
    <row r="1587" spans="2:14" hidden="1">
      <c r="B1587" s="326"/>
      <c r="C1587" s="53">
        <v>83486</v>
      </c>
      <c r="D1587" s="53" t="s">
        <v>9</v>
      </c>
      <c r="E1587" s="375" t="s">
        <v>733</v>
      </c>
      <c r="F1587" s="376"/>
      <c r="G1587" s="376"/>
      <c r="H1587" s="376"/>
      <c r="I1587" s="376"/>
      <c r="J1587" s="377"/>
      <c r="K1587" s="404">
        <v>0</v>
      </c>
      <c r="L1587" s="497"/>
      <c r="M1587" s="170"/>
      <c r="N1587" s="171"/>
    </row>
    <row r="1588" spans="2:14" hidden="1">
      <c r="B1588" s="326"/>
      <c r="C1588" s="53"/>
      <c r="D1588" s="53"/>
      <c r="E1588" s="145" t="s">
        <v>734</v>
      </c>
      <c r="F1588" s="376"/>
      <c r="G1588" s="376"/>
      <c r="H1588" s="376"/>
      <c r="I1588" s="376"/>
      <c r="J1588" s="377"/>
      <c r="K1588" s="404">
        <v>0</v>
      </c>
      <c r="L1588" s="497"/>
      <c r="M1588" s="170"/>
      <c r="N1588" s="171"/>
    </row>
    <row r="1589" spans="2:14" hidden="1">
      <c r="B1589" s="326"/>
      <c r="C1589" s="123" t="s">
        <v>735</v>
      </c>
      <c r="D1589" s="53" t="s">
        <v>9</v>
      </c>
      <c r="E1589" s="375" t="s">
        <v>722</v>
      </c>
      <c r="F1589" s="376"/>
      <c r="G1589" s="376"/>
      <c r="H1589" s="376"/>
      <c r="I1589" s="376"/>
      <c r="J1589" s="377"/>
      <c r="K1589" s="404">
        <v>0</v>
      </c>
      <c r="L1589" s="497"/>
      <c r="M1589" s="170"/>
      <c r="N1589" s="171"/>
    </row>
    <row r="1590" spans="2:14" hidden="1">
      <c r="B1590" s="326"/>
      <c r="C1590" s="53"/>
      <c r="D1590" s="53"/>
      <c r="E1590" s="375" t="s">
        <v>736</v>
      </c>
      <c r="F1590" s="376"/>
      <c r="G1590" s="376"/>
      <c r="H1590" s="376"/>
      <c r="I1590" s="376"/>
      <c r="J1590" s="377"/>
      <c r="K1590" s="404">
        <v>0</v>
      </c>
      <c r="L1590" s="497"/>
      <c r="M1590" s="170"/>
      <c r="N1590" s="171"/>
    </row>
    <row r="1591" spans="2:14" hidden="1">
      <c r="B1591" s="326"/>
      <c r="C1591" s="53">
        <v>86915</v>
      </c>
      <c r="D1591" s="53" t="s">
        <v>9</v>
      </c>
      <c r="E1591" s="375" t="s">
        <v>737</v>
      </c>
      <c r="F1591" s="376"/>
      <c r="G1591" s="376"/>
      <c r="H1591" s="376"/>
      <c r="I1591" s="376"/>
      <c r="J1591" s="377"/>
      <c r="K1591" s="404">
        <v>0</v>
      </c>
      <c r="L1591" s="497"/>
      <c r="M1591" s="170"/>
      <c r="N1591" s="171"/>
    </row>
    <row r="1592" spans="2:14" hidden="1">
      <c r="B1592" s="326"/>
      <c r="C1592" s="53"/>
      <c r="D1592" s="53"/>
      <c r="E1592" s="375" t="s">
        <v>738</v>
      </c>
      <c r="F1592" s="376"/>
      <c r="G1592" s="376"/>
      <c r="H1592" s="376"/>
      <c r="I1592" s="376"/>
      <c r="J1592" s="377"/>
      <c r="K1592" s="404">
        <v>0</v>
      </c>
      <c r="L1592" s="497"/>
      <c r="M1592" s="170"/>
      <c r="N1592" s="171"/>
    </row>
    <row r="1593" spans="2:14" hidden="1">
      <c r="B1593" s="326"/>
      <c r="C1593" s="156" t="str">
        <f>'3-COMPO.ADM.PRF '!B133</f>
        <v>COMP 011</v>
      </c>
      <c r="D1593" s="123" t="s">
        <v>90</v>
      </c>
      <c r="E1593" s="375" t="s">
        <v>739</v>
      </c>
      <c r="F1593" s="376"/>
      <c r="G1593" s="376"/>
      <c r="H1593" s="376"/>
      <c r="I1593" s="376"/>
      <c r="J1593" s="377"/>
      <c r="K1593" s="404">
        <v>0</v>
      </c>
      <c r="L1593" s="497"/>
      <c r="M1593" s="170"/>
      <c r="N1593" s="171"/>
    </row>
    <row r="1594" spans="2:14" hidden="1">
      <c r="B1594" s="326"/>
      <c r="C1594" s="156">
        <v>86903</v>
      </c>
      <c r="D1594" s="53" t="s">
        <v>9</v>
      </c>
      <c r="E1594" s="145" t="s">
        <v>740</v>
      </c>
      <c r="F1594" s="376"/>
      <c r="G1594" s="376"/>
      <c r="H1594" s="376"/>
      <c r="I1594" s="376"/>
      <c r="J1594" s="377"/>
      <c r="K1594" s="404">
        <v>0</v>
      </c>
      <c r="L1594" s="497"/>
      <c r="M1594" s="170"/>
      <c r="N1594" s="171"/>
    </row>
    <row r="1595" spans="2:14" hidden="1">
      <c r="B1595" s="326"/>
      <c r="C1595" s="156">
        <v>86904</v>
      </c>
      <c r="D1595" s="53" t="s">
        <v>9</v>
      </c>
      <c r="E1595" s="145" t="s">
        <v>741</v>
      </c>
      <c r="F1595" s="376"/>
      <c r="G1595" s="376"/>
      <c r="H1595" s="376"/>
      <c r="I1595" s="376"/>
      <c r="J1595" s="377"/>
      <c r="K1595" s="404">
        <v>0</v>
      </c>
      <c r="L1595" s="497"/>
      <c r="M1595" s="170"/>
      <c r="N1595" s="171"/>
    </row>
    <row r="1596" spans="2:14" hidden="1">
      <c r="B1596" s="326"/>
      <c r="C1596" s="156">
        <v>86938</v>
      </c>
      <c r="D1596" s="53" t="s">
        <v>9</v>
      </c>
      <c r="E1596" s="145" t="s">
        <v>742</v>
      </c>
      <c r="F1596" s="376"/>
      <c r="G1596" s="376"/>
      <c r="H1596" s="376"/>
      <c r="I1596" s="376"/>
      <c r="J1596" s="377"/>
      <c r="K1596" s="404">
        <v>0</v>
      </c>
      <c r="L1596" s="91"/>
      <c r="M1596" s="170"/>
      <c r="N1596" s="171"/>
    </row>
    <row r="1597" spans="2:14" hidden="1">
      <c r="B1597" s="326"/>
      <c r="C1597" s="156">
        <v>86936</v>
      </c>
      <c r="D1597" s="53" t="s">
        <v>9</v>
      </c>
      <c r="E1597" s="145" t="s">
        <v>743</v>
      </c>
      <c r="F1597" s="376"/>
      <c r="G1597" s="376"/>
      <c r="H1597" s="376"/>
      <c r="I1597" s="376"/>
      <c r="J1597" s="377"/>
      <c r="K1597" s="404">
        <v>0</v>
      </c>
      <c r="L1597" s="91"/>
      <c r="M1597" s="170"/>
      <c r="N1597" s="171"/>
    </row>
    <row r="1598" spans="2:14" hidden="1">
      <c r="B1598" s="326"/>
      <c r="C1598" s="53"/>
      <c r="D1598" s="53"/>
      <c r="E1598" s="375" t="s">
        <v>744</v>
      </c>
      <c r="F1598" s="376"/>
      <c r="G1598" s="376"/>
      <c r="H1598" s="376"/>
      <c r="I1598" s="376"/>
      <c r="J1598" s="377"/>
      <c r="K1598" s="404">
        <v>0</v>
      </c>
      <c r="L1598" s="497"/>
      <c r="M1598" s="170"/>
      <c r="N1598" s="171"/>
    </row>
    <row r="1599" spans="2:14" hidden="1">
      <c r="B1599" s="326"/>
      <c r="C1599" s="53">
        <v>94499</v>
      </c>
      <c r="D1599" s="53" t="s">
        <v>9</v>
      </c>
      <c r="E1599" s="375" t="s">
        <v>745</v>
      </c>
      <c r="F1599" s="376"/>
      <c r="G1599" s="376"/>
      <c r="H1599" s="376"/>
      <c r="I1599" s="376"/>
      <c r="J1599" s="377"/>
      <c r="K1599" s="404">
        <v>0</v>
      </c>
      <c r="L1599" s="497"/>
      <c r="M1599" s="170"/>
      <c r="N1599" s="171"/>
    </row>
    <row r="1600" spans="2:14" hidden="1">
      <c r="B1600" s="326"/>
      <c r="C1600" s="53"/>
      <c r="D1600" s="53"/>
      <c r="E1600" s="375" t="s">
        <v>746</v>
      </c>
      <c r="F1600" s="376"/>
      <c r="G1600" s="376"/>
      <c r="H1600" s="376"/>
      <c r="I1600" s="376"/>
      <c r="J1600" s="377"/>
      <c r="K1600" s="404">
        <v>0</v>
      </c>
      <c r="L1600" s="497"/>
      <c r="M1600" s="170"/>
      <c r="N1600" s="171"/>
    </row>
    <row r="1601" spans="2:14" hidden="1">
      <c r="B1601" s="326"/>
      <c r="C1601" s="53">
        <v>94496</v>
      </c>
      <c r="D1601" s="53" t="s">
        <v>9</v>
      </c>
      <c r="E1601" s="375" t="s">
        <v>747</v>
      </c>
      <c r="F1601" s="376"/>
      <c r="G1601" s="376"/>
      <c r="H1601" s="376"/>
      <c r="I1601" s="376"/>
      <c r="J1601" s="377"/>
      <c r="K1601" s="404">
        <v>0</v>
      </c>
      <c r="L1601" s="497"/>
      <c r="M1601" s="170"/>
      <c r="N1601" s="171"/>
    </row>
    <row r="1602" spans="2:14" hidden="1">
      <c r="B1602" s="326"/>
      <c r="C1602" s="53">
        <v>94498</v>
      </c>
      <c r="D1602" s="53" t="s">
        <v>9</v>
      </c>
      <c r="E1602" s="375" t="s">
        <v>748</v>
      </c>
      <c r="F1602" s="376"/>
      <c r="G1602" s="376"/>
      <c r="H1602" s="376"/>
      <c r="I1602" s="376"/>
      <c r="J1602" s="377"/>
      <c r="K1602" s="404">
        <v>0</v>
      </c>
      <c r="L1602" s="497"/>
      <c r="M1602" s="170"/>
      <c r="N1602" s="171"/>
    </row>
    <row r="1603" spans="2:14" hidden="1">
      <c r="B1603" s="326"/>
      <c r="C1603" s="53"/>
      <c r="D1603" s="53"/>
      <c r="E1603" s="375" t="s">
        <v>749</v>
      </c>
      <c r="F1603" s="376"/>
      <c r="G1603" s="376"/>
      <c r="H1603" s="376"/>
      <c r="I1603" s="376"/>
      <c r="J1603" s="377"/>
      <c r="K1603" s="404">
        <v>0</v>
      </c>
      <c r="L1603" s="497"/>
      <c r="M1603" s="170"/>
      <c r="N1603" s="171"/>
    </row>
    <row r="1604" spans="2:14" hidden="1">
      <c r="B1604" s="326"/>
      <c r="C1604" s="53">
        <v>94794</v>
      </c>
      <c r="D1604" s="53" t="s">
        <v>9</v>
      </c>
      <c r="E1604" s="375" t="s">
        <v>750</v>
      </c>
      <c r="F1604" s="376"/>
      <c r="G1604" s="376"/>
      <c r="H1604" s="376"/>
      <c r="I1604" s="376"/>
      <c r="J1604" s="377"/>
      <c r="K1604" s="404">
        <v>0</v>
      </c>
      <c r="L1604" s="497"/>
      <c r="M1604" s="203"/>
      <c r="N1604" s="171"/>
    </row>
    <row r="1605" spans="2:14" hidden="1">
      <c r="B1605" s="326"/>
      <c r="C1605" s="53">
        <v>89986</v>
      </c>
      <c r="D1605" s="53" t="s">
        <v>9</v>
      </c>
      <c r="E1605" s="375" t="s">
        <v>751</v>
      </c>
      <c r="F1605" s="376"/>
      <c r="G1605" s="376"/>
      <c r="H1605" s="376"/>
      <c r="I1605" s="376"/>
      <c r="J1605" s="377"/>
      <c r="K1605" s="404">
        <v>0</v>
      </c>
      <c r="L1605" s="497"/>
      <c r="M1605" s="170"/>
      <c r="N1605" s="171"/>
    </row>
    <row r="1606" spans="2:14" hidden="1">
      <c r="B1606" s="326"/>
      <c r="C1606" s="53">
        <v>89987</v>
      </c>
      <c r="D1606" s="53" t="s">
        <v>9</v>
      </c>
      <c r="E1606" s="375" t="s">
        <v>722</v>
      </c>
      <c r="F1606" s="376"/>
      <c r="G1606" s="376"/>
      <c r="H1606" s="376"/>
      <c r="I1606" s="376"/>
      <c r="J1606" s="377"/>
      <c r="K1606" s="404">
        <v>0</v>
      </c>
      <c r="L1606" s="497"/>
      <c r="M1606" s="170"/>
      <c r="N1606" s="171"/>
    </row>
    <row r="1607" spans="2:14" hidden="1">
      <c r="B1607" s="326"/>
      <c r="C1607" s="53"/>
      <c r="D1607" s="53"/>
      <c r="E1607" s="375" t="s">
        <v>752</v>
      </c>
      <c r="F1607" s="376"/>
      <c r="G1607" s="376"/>
      <c r="H1607" s="376"/>
      <c r="I1607" s="376"/>
      <c r="J1607" s="377"/>
      <c r="K1607" s="404">
        <v>0</v>
      </c>
      <c r="L1607" s="497"/>
      <c r="M1607" s="170"/>
      <c r="N1607" s="171"/>
    </row>
    <row r="1608" spans="2:14" hidden="1">
      <c r="B1608" s="326"/>
      <c r="C1608" s="53">
        <v>40729</v>
      </c>
      <c r="D1608" s="53" t="s">
        <v>9</v>
      </c>
      <c r="E1608" s="375" t="s">
        <v>750</v>
      </c>
      <c r="F1608" s="376"/>
      <c r="G1608" s="376"/>
      <c r="H1608" s="376"/>
      <c r="I1608" s="376"/>
      <c r="J1608" s="377"/>
      <c r="K1608" s="404">
        <v>0</v>
      </c>
      <c r="L1608" s="497"/>
      <c r="M1608" s="170"/>
      <c r="N1608" s="171"/>
    </row>
    <row r="1609" spans="2:14" hidden="1">
      <c r="B1609" s="326"/>
      <c r="C1609" s="53"/>
      <c r="D1609" s="53"/>
      <c r="E1609" s="375" t="s">
        <v>753</v>
      </c>
      <c r="F1609" s="376"/>
      <c r="G1609" s="376"/>
      <c r="H1609" s="376"/>
      <c r="I1609" s="376"/>
      <c r="J1609" s="377"/>
      <c r="K1609" s="404">
        <v>0</v>
      </c>
      <c r="L1609" s="497"/>
      <c r="M1609" s="170"/>
      <c r="N1609" s="171"/>
    </row>
    <row r="1610" spans="2:14" hidden="1">
      <c r="B1610" s="326"/>
      <c r="C1610" s="269" t="str">
        <f>'3-COMPO.ADM.PRF '!B139</f>
        <v>COMP 012</v>
      </c>
      <c r="D1610" s="123" t="s">
        <v>90</v>
      </c>
      <c r="E1610" s="375" t="s">
        <v>750</v>
      </c>
      <c r="F1610" s="376"/>
      <c r="G1610" s="376"/>
      <c r="H1610" s="376"/>
      <c r="I1610" s="376"/>
      <c r="J1610" s="377"/>
      <c r="K1610" s="404">
        <v>0</v>
      </c>
      <c r="L1610" s="497"/>
      <c r="M1610" s="170"/>
      <c r="N1610" s="171"/>
    </row>
    <row r="1611" spans="2:14" hidden="1">
      <c r="B1611" s="326"/>
      <c r="C1611" s="53"/>
      <c r="D1611" s="53"/>
      <c r="E1611" s="375" t="s">
        <v>754</v>
      </c>
      <c r="F1611" s="376"/>
      <c r="G1611" s="376"/>
      <c r="H1611" s="376"/>
      <c r="I1611" s="376"/>
      <c r="J1611" s="377"/>
      <c r="K1611" s="404">
        <v>0</v>
      </c>
      <c r="L1611" s="497"/>
      <c r="M1611" s="170"/>
      <c r="N1611" s="171"/>
    </row>
    <row r="1612" spans="2:14" hidden="1">
      <c r="B1612" s="326"/>
      <c r="C1612" s="53">
        <v>86884</v>
      </c>
      <c r="D1612" s="53" t="s">
        <v>9</v>
      </c>
      <c r="E1612" s="375" t="s">
        <v>755</v>
      </c>
      <c r="F1612" s="376"/>
      <c r="G1612" s="376"/>
      <c r="H1612" s="376"/>
      <c r="I1612" s="376"/>
      <c r="J1612" s="377"/>
      <c r="K1612" s="404">
        <v>0</v>
      </c>
      <c r="L1612" s="497"/>
      <c r="M1612" s="170"/>
      <c r="N1612" s="171"/>
    </row>
    <row r="1613" spans="2:14" hidden="1">
      <c r="B1613" s="326"/>
      <c r="C1613" s="53"/>
      <c r="D1613" s="53"/>
      <c r="E1613" s="375" t="s">
        <v>756</v>
      </c>
      <c r="F1613" s="376"/>
      <c r="G1613" s="376"/>
      <c r="H1613" s="376"/>
      <c r="I1613" s="376"/>
      <c r="J1613" s="377"/>
      <c r="K1613" s="404">
        <v>0</v>
      </c>
      <c r="L1613" s="497"/>
      <c r="M1613" s="170"/>
      <c r="N1613" s="171"/>
    </row>
    <row r="1614" spans="2:14" hidden="1">
      <c r="B1614" s="326"/>
      <c r="C1614" s="156" t="str">
        <f>'3-COMPO.ADM.PRF '!B144</f>
        <v>COMP 013</v>
      </c>
      <c r="D1614" s="123" t="s">
        <v>90</v>
      </c>
      <c r="E1614" s="375" t="s">
        <v>757</v>
      </c>
      <c r="F1614" s="376"/>
      <c r="G1614" s="376"/>
      <c r="H1614" s="376"/>
      <c r="I1614" s="376"/>
      <c r="J1614" s="377"/>
      <c r="K1614" s="404">
        <v>0</v>
      </c>
      <c r="L1614" s="497"/>
      <c r="M1614" s="170"/>
      <c r="N1614" s="171"/>
    </row>
    <row r="1615" spans="2:14" hidden="1">
      <c r="B1615" s="326"/>
      <c r="C1615" s="53"/>
      <c r="D1615" s="53"/>
      <c r="E1615" s="375" t="s">
        <v>758</v>
      </c>
      <c r="F1615" s="376"/>
      <c r="G1615" s="376"/>
      <c r="H1615" s="376"/>
      <c r="I1615" s="376"/>
      <c r="J1615" s="377"/>
      <c r="K1615" s="404">
        <v>0</v>
      </c>
      <c r="L1615" s="497"/>
      <c r="M1615" s="170"/>
      <c r="N1615" s="171"/>
    </row>
    <row r="1616" spans="2:14" hidden="1">
      <c r="B1616" s="326"/>
      <c r="C1616" s="156" t="str">
        <f>'3-COMPO.ADM.PRF '!B149</f>
        <v>COMP 014</v>
      </c>
      <c r="D1616" s="123" t="s">
        <v>90</v>
      </c>
      <c r="E1616" s="375" t="s">
        <v>757</v>
      </c>
      <c r="F1616" s="376"/>
      <c r="G1616" s="376"/>
      <c r="H1616" s="376"/>
      <c r="I1616" s="376"/>
      <c r="J1616" s="377"/>
      <c r="K1616" s="404">
        <v>0</v>
      </c>
      <c r="L1616" s="497"/>
      <c r="M1616" s="170"/>
      <c r="N1616" s="171"/>
    </row>
    <row r="1617" spans="2:14" hidden="1">
      <c r="B1617" s="326"/>
      <c r="C1617" s="53"/>
      <c r="D1617" s="53"/>
      <c r="E1617" s="375" t="s">
        <v>759</v>
      </c>
      <c r="F1617" s="376"/>
      <c r="G1617" s="376"/>
      <c r="H1617" s="376"/>
      <c r="I1617" s="376"/>
      <c r="J1617" s="377"/>
      <c r="K1617" s="404">
        <v>0</v>
      </c>
      <c r="L1617" s="497"/>
      <c r="M1617" s="170"/>
      <c r="N1617" s="171"/>
    </row>
    <row r="1618" spans="2:14" hidden="1">
      <c r="B1618" s="326"/>
      <c r="C1618" s="53">
        <v>89422</v>
      </c>
      <c r="D1618" s="53" t="s">
        <v>9</v>
      </c>
      <c r="E1618" s="375" t="s">
        <v>760</v>
      </c>
      <c r="F1618" s="376"/>
      <c r="G1618" s="376"/>
      <c r="H1618" s="376"/>
      <c r="I1618" s="376"/>
      <c r="J1618" s="377"/>
      <c r="K1618" s="404">
        <v>0</v>
      </c>
      <c r="L1618" s="497"/>
      <c r="M1618" s="170"/>
      <c r="N1618" s="171"/>
    </row>
    <row r="1619" spans="2:14" hidden="1">
      <c r="B1619" s="326"/>
      <c r="C1619" s="53">
        <v>95141</v>
      </c>
      <c r="D1619" s="53" t="s">
        <v>9</v>
      </c>
      <c r="E1619" s="375" t="s">
        <v>725</v>
      </c>
      <c r="F1619" s="376"/>
      <c r="G1619" s="376"/>
      <c r="H1619" s="376"/>
      <c r="I1619" s="376"/>
      <c r="J1619" s="377"/>
      <c r="K1619" s="404">
        <v>0</v>
      </c>
      <c r="L1619" s="497"/>
      <c r="M1619" s="170"/>
      <c r="N1619" s="171"/>
    </row>
    <row r="1620" spans="2:14" hidden="1">
      <c r="B1620" s="326"/>
      <c r="C1620" s="53">
        <v>94785</v>
      </c>
      <c r="D1620" s="53" t="s">
        <v>9</v>
      </c>
      <c r="E1620" s="375" t="s">
        <v>761</v>
      </c>
      <c r="F1620" s="376"/>
      <c r="G1620" s="376"/>
      <c r="H1620" s="376"/>
      <c r="I1620" s="376"/>
      <c r="J1620" s="377"/>
      <c r="K1620" s="404">
        <v>0</v>
      </c>
      <c r="L1620" s="497"/>
      <c r="M1620" s="170"/>
      <c r="N1620" s="171"/>
    </row>
    <row r="1621" spans="2:14" hidden="1">
      <c r="B1621" s="326"/>
      <c r="C1621" s="53">
        <v>94786</v>
      </c>
      <c r="D1621" s="53" t="s">
        <v>9</v>
      </c>
      <c r="E1621" s="375" t="s">
        <v>762</v>
      </c>
      <c r="F1621" s="376"/>
      <c r="G1621" s="376"/>
      <c r="H1621" s="376"/>
      <c r="I1621" s="376"/>
      <c r="J1621" s="377"/>
      <c r="K1621" s="404">
        <v>0</v>
      </c>
      <c r="L1621" s="497"/>
      <c r="M1621" s="170"/>
      <c r="N1621" s="171"/>
    </row>
    <row r="1622" spans="2:14" hidden="1">
      <c r="B1622" s="326"/>
      <c r="C1622" s="53">
        <v>94789</v>
      </c>
      <c r="D1622" s="53" t="s">
        <v>9</v>
      </c>
      <c r="E1622" s="375" t="s">
        <v>763</v>
      </c>
      <c r="F1622" s="376"/>
      <c r="G1622" s="376"/>
      <c r="H1622" s="376"/>
      <c r="I1622" s="376"/>
      <c r="J1622" s="377"/>
      <c r="K1622" s="404">
        <v>0</v>
      </c>
      <c r="L1622" s="497"/>
      <c r="M1622" s="170"/>
      <c r="N1622" s="171"/>
    </row>
    <row r="1623" spans="2:14" hidden="1">
      <c r="B1623" s="326"/>
      <c r="C1623" s="53"/>
      <c r="D1623" s="53"/>
      <c r="E1623" s="375" t="s">
        <v>726</v>
      </c>
      <c r="F1623" s="376"/>
      <c r="G1623" s="376"/>
      <c r="H1623" s="376"/>
      <c r="I1623" s="376"/>
      <c r="J1623" s="377"/>
      <c r="K1623" s="404">
        <v>0</v>
      </c>
      <c r="L1623" s="497"/>
      <c r="M1623" s="170"/>
      <c r="N1623" s="171"/>
    </row>
    <row r="1624" spans="2:14" hidden="1">
      <c r="B1624" s="326"/>
      <c r="C1624" s="53">
        <v>89376</v>
      </c>
      <c r="D1624" s="53" t="s">
        <v>9</v>
      </c>
      <c r="E1624" s="375" t="s">
        <v>760</v>
      </c>
      <c r="F1624" s="376"/>
      <c r="G1624" s="376"/>
      <c r="H1624" s="376"/>
      <c r="I1624" s="376"/>
      <c r="J1624" s="377"/>
      <c r="K1624" s="404">
        <v>0</v>
      </c>
      <c r="L1624" s="497"/>
      <c r="M1624" s="170"/>
      <c r="N1624" s="171"/>
    </row>
    <row r="1625" spans="2:14" hidden="1">
      <c r="B1625" s="326"/>
      <c r="C1625" s="53">
        <v>89538</v>
      </c>
      <c r="D1625" s="53" t="s">
        <v>9</v>
      </c>
      <c r="E1625" s="375" t="s">
        <v>725</v>
      </c>
      <c r="F1625" s="376"/>
      <c r="G1625" s="376"/>
      <c r="H1625" s="376"/>
      <c r="I1625" s="376"/>
      <c r="J1625" s="377"/>
      <c r="K1625" s="404">
        <v>0</v>
      </c>
      <c r="L1625" s="497"/>
      <c r="M1625" s="170"/>
      <c r="N1625" s="171"/>
    </row>
    <row r="1626" spans="2:14" hidden="1">
      <c r="B1626" s="326"/>
      <c r="C1626" s="53">
        <v>89572</v>
      </c>
      <c r="D1626" s="53" t="s">
        <v>9</v>
      </c>
      <c r="E1626" s="375" t="s">
        <v>762</v>
      </c>
      <c r="F1626" s="376"/>
      <c r="G1626" s="376"/>
      <c r="H1626" s="376"/>
      <c r="I1626" s="376"/>
      <c r="J1626" s="377"/>
      <c r="K1626" s="404">
        <v>0</v>
      </c>
      <c r="L1626" s="497"/>
      <c r="M1626" s="170"/>
      <c r="N1626" s="171"/>
    </row>
    <row r="1627" spans="2:14" hidden="1">
      <c r="B1627" s="326"/>
      <c r="C1627" s="53">
        <v>89596</v>
      </c>
      <c r="D1627" s="53" t="s">
        <v>9</v>
      </c>
      <c r="E1627" s="375" t="s">
        <v>764</v>
      </c>
      <c r="F1627" s="376"/>
      <c r="G1627" s="376"/>
      <c r="H1627" s="376"/>
      <c r="I1627" s="376"/>
      <c r="J1627" s="377"/>
      <c r="K1627" s="404">
        <v>0</v>
      </c>
      <c r="L1627" s="497"/>
      <c r="M1627" s="170"/>
      <c r="N1627" s="171"/>
    </row>
    <row r="1628" spans="2:14" hidden="1">
      <c r="B1628" s="326"/>
      <c r="C1628" s="53">
        <v>89610</v>
      </c>
      <c r="D1628" s="53" t="s">
        <v>9</v>
      </c>
      <c r="E1628" s="375" t="s">
        <v>765</v>
      </c>
      <c r="F1628" s="376"/>
      <c r="G1628" s="376"/>
      <c r="H1628" s="376"/>
      <c r="I1628" s="376"/>
      <c r="J1628" s="377"/>
      <c r="K1628" s="404">
        <v>0</v>
      </c>
      <c r="L1628" s="497"/>
      <c r="M1628" s="170"/>
      <c r="N1628" s="171"/>
    </row>
    <row r="1629" spans="2:14" hidden="1">
      <c r="B1629" s="326"/>
      <c r="C1629" s="53">
        <v>89613</v>
      </c>
      <c r="D1629" s="53" t="s">
        <v>9</v>
      </c>
      <c r="E1629" s="375" t="s">
        <v>763</v>
      </c>
      <c r="F1629" s="376"/>
      <c r="G1629" s="376"/>
      <c r="H1629" s="376"/>
      <c r="I1629" s="376"/>
      <c r="J1629" s="377"/>
      <c r="K1629" s="404">
        <v>0</v>
      </c>
      <c r="L1629" s="497"/>
      <c r="M1629" s="170"/>
      <c r="N1629" s="171"/>
    </row>
    <row r="1630" spans="2:14" hidden="1">
      <c r="B1630" s="326"/>
      <c r="C1630" s="53"/>
      <c r="D1630" s="53"/>
      <c r="E1630" s="375" t="s">
        <v>766</v>
      </c>
      <c r="F1630" s="376"/>
      <c r="G1630" s="376"/>
      <c r="H1630" s="376"/>
      <c r="I1630" s="376"/>
      <c r="J1630" s="377"/>
      <c r="K1630" s="404">
        <v>0</v>
      </c>
      <c r="L1630" s="497"/>
      <c r="M1630" s="170"/>
      <c r="N1630" s="171"/>
    </row>
    <row r="1631" spans="2:14" hidden="1">
      <c r="B1631" s="326"/>
      <c r="C1631" s="156" t="str">
        <f>'3-COMPO.ADM.PRF '!B154</f>
        <v>COMP 015</v>
      </c>
      <c r="D1631" s="123" t="s">
        <v>90</v>
      </c>
      <c r="E1631" s="375" t="s">
        <v>767</v>
      </c>
      <c r="F1631" s="376"/>
      <c r="G1631" s="376"/>
      <c r="H1631" s="376"/>
      <c r="I1631" s="376"/>
      <c r="J1631" s="377"/>
      <c r="K1631" s="404">
        <v>0</v>
      </c>
      <c r="L1631" s="497"/>
      <c r="M1631" s="170"/>
      <c r="N1631" s="171"/>
    </row>
    <row r="1632" spans="2:14" hidden="1">
      <c r="B1632" s="326"/>
      <c r="C1632" s="156" t="str">
        <f>'3-COMPO.ADM.PRF '!B162</f>
        <v>COMP 016</v>
      </c>
      <c r="D1632" s="123" t="s">
        <v>90</v>
      </c>
      <c r="E1632" s="375" t="s">
        <v>768</v>
      </c>
      <c r="F1632" s="376"/>
      <c r="G1632" s="376"/>
      <c r="H1632" s="376"/>
      <c r="I1632" s="376"/>
      <c r="J1632" s="377"/>
      <c r="K1632" s="404">
        <v>0</v>
      </c>
      <c r="L1632" s="497"/>
      <c r="M1632" s="170"/>
      <c r="N1632" s="171"/>
    </row>
    <row r="1633" spans="2:14" hidden="1">
      <c r="B1633" s="326"/>
      <c r="C1633" s="156" t="str">
        <f>'3-COMPO.ADM.PRF '!B170</f>
        <v>COMP 017</v>
      </c>
      <c r="D1633" s="123" t="s">
        <v>90</v>
      </c>
      <c r="E1633" s="375" t="s">
        <v>769</v>
      </c>
      <c r="F1633" s="376"/>
      <c r="G1633" s="376"/>
      <c r="H1633" s="376"/>
      <c r="I1633" s="376"/>
      <c r="J1633" s="377"/>
      <c r="K1633" s="404">
        <v>0</v>
      </c>
      <c r="L1633" s="497"/>
      <c r="M1633" s="170"/>
      <c r="N1633" s="171"/>
    </row>
    <row r="1634" spans="2:14" hidden="1">
      <c r="B1634" s="326"/>
      <c r="C1634" s="53"/>
      <c r="D1634" s="53"/>
      <c r="E1634" s="375" t="s">
        <v>770</v>
      </c>
      <c r="F1634" s="376"/>
      <c r="G1634" s="376"/>
      <c r="H1634" s="376"/>
      <c r="I1634" s="376"/>
      <c r="J1634" s="377"/>
      <c r="K1634" s="404">
        <v>0</v>
      </c>
      <c r="L1634" s="497"/>
      <c r="M1634" s="170"/>
      <c r="N1634" s="171"/>
    </row>
    <row r="1635" spans="2:14" hidden="1">
      <c r="B1635" s="326"/>
      <c r="C1635" s="156" t="str">
        <f>'3-COMPO.ADM.PRF '!B178</f>
        <v>COMP 018</v>
      </c>
      <c r="D1635" s="123" t="s">
        <v>90</v>
      </c>
      <c r="E1635" s="375" t="s">
        <v>771</v>
      </c>
      <c r="F1635" s="376"/>
      <c r="G1635" s="376"/>
      <c r="H1635" s="376"/>
      <c r="I1635" s="376"/>
      <c r="J1635" s="377"/>
      <c r="K1635" s="404">
        <v>0</v>
      </c>
      <c r="L1635" s="497"/>
      <c r="M1635" s="170"/>
      <c r="N1635" s="171"/>
    </row>
    <row r="1636" spans="2:14" hidden="1">
      <c r="B1636" s="326"/>
      <c r="C1636" s="156" t="str">
        <f>'3-COMPO.ADM.PRF '!B186</f>
        <v>COMP 019</v>
      </c>
      <c r="D1636" s="123" t="s">
        <v>90</v>
      </c>
      <c r="E1636" s="375" t="s">
        <v>768</v>
      </c>
      <c r="F1636" s="376"/>
      <c r="G1636" s="376"/>
      <c r="H1636" s="376"/>
      <c r="I1636" s="376"/>
      <c r="J1636" s="377"/>
      <c r="K1636" s="404">
        <v>0</v>
      </c>
      <c r="L1636" s="497"/>
      <c r="M1636" s="170"/>
      <c r="N1636" s="171"/>
    </row>
    <row r="1637" spans="2:14" hidden="1">
      <c r="B1637" s="326"/>
      <c r="C1637" s="156" t="str">
        <f>'3-COMPO.ADM.PRF '!B194</f>
        <v>COMP 020</v>
      </c>
      <c r="D1637" s="123" t="s">
        <v>90</v>
      </c>
      <c r="E1637" s="375" t="s">
        <v>772</v>
      </c>
      <c r="F1637" s="376"/>
      <c r="G1637" s="376"/>
      <c r="H1637" s="376"/>
      <c r="I1637" s="376"/>
      <c r="J1637" s="377"/>
      <c r="K1637" s="404">
        <v>0</v>
      </c>
      <c r="L1637" s="497"/>
      <c r="M1637" s="170"/>
      <c r="N1637" s="171"/>
    </row>
    <row r="1638" spans="2:14" hidden="1">
      <c r="B1638" s="326"/>
      <c r="C1638" s="53"/>
      <c r="D1638" s="53"/>
      <c r="E1638" s="375" t="s">
        <v>727</v>
      </c>
      <c r="F1638" s="376"/>
      <c r="G1638" s="376"/>
      <c r="H1638" s="376"/>
      <c r="I1638" s="376"/>
      <c r="J1638" s="377"/>
      <c r="K1638" s="404">
        <v>0</v>
      </c>
      <c r="L1638" s="497"/>
      <c r="M1638" s="170"/>
      <c r="N1638" s="171"/>
    </row>
    <row r="1639" spans="2:14" hidden="1">
      <c r="B1639" s="326"/>
      <c r="C1639" s="53">
        <v>89358</v>
      </c>
      <c r="D1639" s="53" t="s">
        <v>9</v>
      </c>
      <c r="E1639" s="375" t="s">
        <v>773</v>
      </c>
      <c r="F1639" s="376"/>
      <c r="G1639" s="376"/>
      <c r="H1639" s="376"/>
      <c r="I1639" s="376"/>
      <c r="J1639" s="377"/>
      <c r="K1639" s="404">
        <v>0</v>
      </c>
      <c r="L1639" s="497"/>
      <c r="M1639" s="170"/>
      <c r="N1639" s="171"/>
    </row>
    <row r="1640" spans="2:14" hidden="1">
      <c r="B1640" s="326"/>
      <c r="C1640" s="53">
        <v>89408</v>
      </c>
      <c r="D1640" s="53" t="s">
        <v>9</v>
      </c>
      <c r="E1640" s="375" t="s">
        <v>728</v>
      </c>
      <c r="F1640" s="376"/>
      <c r="G1640" s="376"/>
      <c r="H1640" s="376"/>
      <c r="I1640" s="376"/>
      <c r="J1640" s="377"/>
      <c r="K1640" s="404">
        <v>0</v>
      </c>
      <c r="L1640" s="497"/>
      <c r="M1640" s="170"/>
      <c r="N1640" s="171"/>
    </row>
    <row r="1641" spans="2:14" hidden="1">
      <c r="B1641" s="326"/>
      <c r="C1641" s="53">
        <v>89413</v>
      </c>
      <c r="D1641" s="53" t="s">
        <v>9</v>
      </c>
      <c r="E1641" s="375" t="s">
        <v>774</v>
      </c>
      <c r="F1641" s="376"/>
      <c r="G1641" s="376"/>
      <c r="H1641" s="376"/>
      <c r="I1641" s="376"/>
      <c r="J1641" s="377"/>
      <c r="K1641" s="404">
        <v>0</v>
      </c>
      <c r="L1641" s="497"/>
      <c r="M1641" s="170"/>
      <c r="N1641" s="171"/>
    </row>
    <row r="1642" spans="2:14" hidden="1">
      <c r="B1642" s="326"/>
      <c r="C1642" s="53">
        <v>89497</v>
      </c>
      <c r="D1642" s="53" t="s">
        <v>9</v>
      </c>
      <c r="E1642" s="375" t="s">
        <v>775</v>
      </c>
      <c r="F1642" s="376"/>
      <c r="G1642" s="376"/>
      <c r="H1642" s="376"/>
      <c r="I1642" s="376"/>
      <c r="J1642" s="377"/>
      <c r="K1642" s="404">
        <v>0</v>
      </c>
      <c r="L1642" s="497"/>
      <c r="M1642" s="170"/>
      <c r="N1642" s="171"/>
    </row>
    <row r="1643" spans="2:14" hidden="1">
      <c r="B1643" s="326"/>
      <c r="C1643" s="53">
        <v>89501</v>
      </c>
      <c r="D1643" s="53" t="s">
        <v>9</v>
      </c>
      <c r="E1643" s="375" t="s">
        <v>776</v>
      </c>
      <c r="F1643" s="376"/>
      <c r="G1643" s="376"/>
      <c r="H1643" s="376"/>
      <c r="I1643" s="376"/>
      <c r="J1643" s="377"/>
      <c r="K1643" s="404">
        <v>0</v>
      </c>
      <c r="L1643" s="497"/>
      <c r="M1643" s="170"/>
      <c r="N1643" s="171"/>
    </row>
    <row r="1644" spans="2:14" hidden="1">
      <c r="B1644" s="326"/>
      <c r="C1644" s="53">
        <v>89505</v>
      </c>
      <c r="D1644" s="53" t="s">
        <v>9</v>
      </c>
      <c r="E1644" s="375" t="s">
        <v>777</v>
      </c>
      <c r="F1644" s="376"/>
      <c r="G1644" s="376"/>
      <c r="H1644" s="376"/>
      <c r="I1644" s="376"/>
      <c r="J1644" s="377"/>
      <c r="K1644" s="404">
        <v>0</v>
      </c>
      <c r="L1644" s="497"/>
      <c r="M1644" s="170"/>
      <c r="N1644" s="171"/>
    </row>
    <row r="1645" spans="2:14" hidden="1">
      <c r="B1645" s="326"/>
      <c r="C1645" s="123">
        <v>94682</v>
      </c>
      <c r="D1645" s="53" t="s">
        <v>9</v>
      </c>
      <c r="E1645" s="375" t="s">
        <v>778</v>
      </c>
      <c r="F1645" s="376"/>
      <c r="G1645" s="376"/>
      <c r="H1645" s="376"/>
      <c r="I1645" s="376"/>
      <c r="J1645" s="377"/>
      <c r="K1645" s="404">
        <v>0</v>
      </c>
      <c r="L1645" s="497"/>
      <c r="M1645" s="170"/>
      <c r="N1645" s="171"/>
    </row>
    <row r="1646" spans="2:14" hidden="1">
      <c r="B1646" s="326"/>
      <c r="C1646" s="53"/>
      <c r="D1646" s="53"/>
      <c r="E1646" s="375" t="s">
        <v>779</v>
      </c>
      <c r="F1646" s="376"/>
      <c r="G1646" s="376"/>
      <c r="H1646" s="376"/>
      <c r="I1646" s="376"/>
      <c r="J1646" s="377"/>
      <c r="K1646" s="404">
        <v>0</v>
      </c>
      <c r="L1646" s="497"/>
      <c r="M1646" s="170"/>
      <c r="N1646" s="171"/>
    </row>
    <row r="1647" spans="2:14" hidden="1">
      <c r="B1647" s="326"/>
      <c r="C1647" s="156" t="str">
        <f>'3-COMPO.ADM.PRF '!B202</f>
        <v>COMP 021</v>
      </c>
      <c r="D1647" s="123" t="s">
        <v>90</v>
      </c>
      <c r="E1647" s="375" t="s">
        <v>780</v>
      </c>
      <c r="F1647" s="376"/>
      <c r="G1647" s="376"/>
      <c r="H1647" s="376"/>
      <c r="I1647" s="376"/>
      <c r="J1647" s="377"/>
      <c r="K1647" s="404">
        <v>0</v>
      </c>
      <c r="L1647" s="497"/>
      <c r="M1647" s="170"/>
      <c r="N1647" s="171"/>
    </row>
    <row r="1648" spans="2:14" hidden="1">
      <c r="B1648" s="326"/>
      <c r="C1648" s="156" t="str">
        <f>'3-COMPO.ADM.PRF '!B210</f>
        <v>COMP 022</v>
      </c>
      <c r="D1648" s="123" t="s">
        <v>90</v>
      </c>
      <c r="E1648" s="375" t="s">
        <v>781</v>
      </c>
      <c r="F1648" s="376"/>
      <c r="G1648" s="376"/>
      <c r="H1648" s="376"/>
      <c r="I1648" s="376"/>
      <c r="J1648" s="377"/>
      <c r="K1648" s="404">
        <v>0</v>
      </c>
      <c r="L1648" s="497"/>
      <c r="M1648" s="170"/>
      <c r="N1648" s="171"/>
    </row>
    <row r="1649" spans="2:14" hidden="1">
      <c r="B1649" s="326"/>
      <c r="C1649" s="53"/>
      <c r="D1649" s="53"/>
      <c r="E1649" s="375" t="s">
        <v>782</v>
      </c>
      <c r="F1649" s="376"/>
      <c r="G1649" s="376"/>
      <c r="H1649" s="376"/>
      <c r="I1649" s="376"/>
      <c r="J1649" s="377"/>
      <c r="K1649" s="404">
        <v>0</v>
      </c>
      <c r="L1649" s="497"/>
      <c r="M1649" s="170"/>
      <c r="N1649" s="171"/>
    </row>
    <row r="1650" spans="2:14" hidden="1">
      <c r="B1650" s="326"/>
      <c r="C1650" s="53">
        <v>89426</v>
      </c>
      <c r="D1650" s="53" t="s">
        <v>9</v>
      </c>
      <c r="E1650" s="375" t="s">
        <v>780</v>
      </c>
      <c r="F1650" s="376"/>
      <c r="G1650" s="376"/>
      <c r="H1650" s="376"/>
      <c r="I1650" s="376"/>
      <c r="J1650" s="377"/>
      <c r="K1650" s="404">
        <v>0</v>
      </c>
      <c r="L1650" s="497"/>
      <c r="M1650" s="170"/>
      <c r="N1650" s="171"/>
    </row>
    <row r="1651" spans="2:14" hidden="1">
      <c r="B1651" s="326"/>
      <c r="C1651" s="53"/>
      <c r="D1651" s="53"/>
      <c r="E1651" s="375" t="s">
        <v>783</v>
      </c>
      <c r="F1651" s="376"/>
      <c r="G1651" s="376"/>
      <c r="H1651" s="376"/>
      <c r="I1651" s="376"/>
      <c r="J1651" s="377"/>
      <c r="K1651" s="404">
        <v>0</v>
      </c>
      <c r="L1651" s="497"/>
      <c r="M1651" s="170"/>
      <c r="N1651" s="171"/>
    </row>
    <row r="1652" spans="2:14" hidden="1">
      <c r="B1652" s="326"/>
      <c r="C1652" s="53">
        <v>89528</v>
      </c>
      <c r="D1652" s="53" t="s">
        <v>9</v>
      </c>
      <c r="E1652" s="375" t="s">
        <v>728</v>
      </c>
      <c r="F1652" s="376"/>
      <c r="G1652" s="376"/>
      <c r="H1652" s="376"/>
      <c r="I1652" s="376"/>
      <c r="J1652" s="377"/>
      <c r="K1652" s="404">
        <v>0</v>
      </c>
      <c r="L1652" s="497"/>
      <c r="M1652" s="170"/>
      <c r="N1652" s="171"/>
    </row>
    <row r="1653" spans="2:14" hidden="1">
      <c r="B1653" s="326"/>
      <c r="C1653" s="53"/>
      <c r="D1653" s="53"/>
      <c r="E1653" s="375" t="s">
        <v>729</v>
      </c>
      <c r="F1653" s="376"/>
      <c r="G1653" s="376"/>
      <c r="H1653" s="376"/>
      <c r="I1653" s="376"/>
      <c r="J1653" s="377"/>
      <c r="K1653" s="404">
        <v>0</v>
      </c>
      <c r="L1653" s="497"/>
      <c r="M1653" s="170"/>
      <c r="N1653" s="171"/>
    </row>
    <row r="1654" spans="2:14" hidden="1">
      <c r="B1654" s="326"/>
      <c r="C1654" s="53">
        <v>89355</v>
      </c>
      <c r="D1654" s="53" t="s">
        <v>9</v>
      </c>
      <c r="E1654" s="375" t="s">
        <v>773</v>
      </c>
      <c r="F1654" s="376"/>
      <c r="G1654" s="376"/>
      <c r="H1654" s="376"/>
      <c r="I1654" s="376"/>
      <c r="J1654" s="377"/>
      <c r="K1654" s="404">
        <v>0</v>
      </c>
      <c r="L1654" s="497"/>
      <c r="M1654" s="170"/>
      <c r="N1654" s="171"/>
    </row>
    <row r="1655" spans="2:14" hidden="1">
      <c r="B1655" s="326"/>
      <c r="C1655" s="53">
        <v>89356</v>
      </c>
      <c r="D1655" s="53" t="s">
        <v>9</v>
      </c>
      <c r="E1655" s="375" t="s">
        <v>728</v>
      </c>
      <c r="F1655" s="376"/>
      <c r="G1655" s="376"/>
      <c r="H1655" s="376"/>
      <c r="I1655" s="376"/>
      <c r="J1655" s="377"/>
      <c r="K1655" s="404">
        <v>0</v>
      </c>
      <c r="L1655" s="497"/>
      <c r="M1655" s="170"/>
      <c r="N1655" s="171"/>
    </row>
    <row r="1656" spans="2:14" hidden="1">
      <c r="B1656" s="326"/>
      <c r="C1656" s="53">
        <v>89357</v>
      </c>
      <c r="D1656" s="53" t="s">
        <v>9</v>
      </c>
      <c r="E1656" s="375" t="s">
        <v>774</v>
      </c>
      <c r="F1656" s="376"/>
      <c r="G1656" s="376"/>
      <c r="H1656" s="376"/>
      <c r="I1656" s="376"/>
      <c r="J1656" s="377"/>
      <c r="K1656" s="404">
        <v>0</v>
      </c>
      <c r="L1656" s="497"/>
      <c r="M1656" s="170"/>
      <c r="N1656" s="171"/>
    </row>
    <row r="1657" spans="2:14" hidden="1">
      <c r="B1657" s="326"/>
      <c r="C1657" s="53">
        <v>89448</v>
      </c>
      <c r="D1657" s="53" t="s">
        <v>9</v>
      </c>
      <c r="E1657" s="375" t="s">
        <v>775</v>
      </c>
      <c r="F1657" s="376"/>
      <c r="G1657" s="376"/>
      <c r="H1657" s="376"/>
      <c r="I1657" s="376"/>
      <c r="J1657" s="377"/>
      <c r="K1657" s="404">
        <v>0</v>
      </c>
      <c r="L1657" s="497"/>
      <c r="M1657" s="170"/>
      <c r="N1657" s="171"/>
    </row>
    <row r="1658" spans="2:14" hidden="1">
      <c r="B1658" s="326"/>
      <c r="C1658" s="53">
        <v>89448</v>
      </c>
      <c r="D1658" s="53" t="s">
        <v>9</v>
      </c>
      <c r="E1658" s="375" t="s">
        <v>776</v>
      </c>
      <c r="F1658" s="376"/>
      <c r="G1658" s="376"/>
      <c r="H1658" s="376"/>
      <c r="I1658" s="376"/>
      <c r="J1658" s="377"/>
      <c r="K1658" s="404">
        <v>0</v>
      </c>
      <c r="L1658" s="497"/>
      <c r="M1658" s="170"/>
      <c r="N1658" s="171"/>
    </row>
    <row r="1659" spans="2:14" hidden="1">
      <c r="B1659" s="326"/>
      <c r="C1659" s="53">
        <v>94652</v>
      </c>
      <c r="D1659" s="53" t="s">
        <v>9</v>
      </c>
      <c r="E1659" s="375" t="s">
        <v>777</v>
      </c>
      <c r="F1659" s="376"/>
      <c r="G1659" s="376"/>
      <c r="H1659" s="376"/>
      <c r="I1659" s="376"/>
      <c r="J1659" s="377"/>
      <c r="K1659" s="404">
        <v>0</v>
      </c>
      <c r="L1659" s="497"/>
      <c r="M1659" s="170"/>
      <c r="N1659" s="171"/>
    </row>
    <row r="1660" spans="2:14" hidden="1">
      <c r="B1660" s="326"/>
      <c r="C1660" s="53">
        <v>94653</v>
      </c>
      <c r="D1660" s="53" t="s">
        <v>9</v>
      </c>
      <c r="E1660" s="375" t="s">
        <v>778</v>
      </c>
      <c r="F1660" s="376"/>
      <c r="G1660" s="376"/>
      <c r="H1660" s="376"/>
      <c r="I1660" s="376"/>
      <c r="J1660" s="377"/>
      <c r="K1660" s="404">
        <v>0</v>
      </c>
      <c r="L1660" s="497"/>
      <c r="M1660" s="170"/>
      <c r="N1660" s="171"/>
    </row>
    <row r="1661" spans="2:14" hidden="1">
      <c r="B1661" s="326"/>
      <c r="C1661" s="53"/>
      <c r="D1661" s="53"/>
      <c r="E1661" s="375" t="s">
        <v>784</v>
      </c>
      <c r="F1661" s="376"/>
      <c r="G1661" s="376"/>
      <c r="H1661" s="376"/>
      <c r="I1661" s="376"/>
      <c r="J1661" s="377"/>
      <c r="K1661" s="404">
        <v>0</v>
      </c>
      <c r="L1661" s="497"/>
      <c r="M1661" s="170"/>
      <c r="N1661" s="171"/>
    </row>
    <row r="1662" spans="2:14" hidden="1">
      <c r="B1662" s="326"/>
      <c r="C1662" s="53">
        <v>94688</v>
      </c>
      <c r="D1662" s="53" t="s">
        <v>9</v>
      </c>
      <c r="E1662" s="496" t="s">
        <v>728</v>
      </c>
      <c r="F1662" s="602"/>
      <c r="G1662" s="602"/>
      <c r="H1662" s="602"/>
      <c r="I1662" s="602"/>
      <c r="J1662" s="169"/>
      <c r="K1662" s="404">
        <v>0</v>
      </c>
      <c r="L1662" s="497"/>
      <c r="M1662" s="170"/>
      <c r="N1662" s="171"/>
    </row>
    <row r="1663" spans="2:14" hidden="1">
      <c r="B1663" s="326"/>
      <c r="C1663" s="53">
        <v>94694</v>
      </c>
      <c r="D1663" s="53" t="s">
        <v>9</v>
      </c>
      <c r="E1663" s="496" t="s">
        <v>776</v>
      </c>
      <c r="F1663" s="602"/>
      <c r="G1663" s="602"/>
      <c r="H1663" s="602"/>
      <c r="I1663" s="602"/>
      <c r="J1663" s="169"/>
      <c r="K1663" s="404">
        <v>0</v>
      </c>
      <c r="L1663" s="497"/>
      <c r="M1663" s="170"/>
      <c r="N1663" s="171"/>
    </row>
    <row r="1664" spans="2:14" hidden="1">
      <c r="B1664" s="326"/>
      <c r="C1664" s="53">
        <v>94696</v>
      </c>
      <c r="D1664" s="53" t="s">
        <v>9</v>
      </c>
      <c r="E1664" s="496" t="s">
        <v>777</v>
      </c>
      <c r="F1664" s="602"/>
      <c r="G1664" s="602"/>
      <c r="H1664" s="602"/>
      <c r="I1664" s="602"/>
      <c r="J1664" s="169"/>
      <c r="K1664" s="404">
        <v>0</v>
      </c>
      <c r="L1664" s="497"/>
      <c r="M1664" s="170"/>
      <c r="N1664" s="171"/>
    </row>
    <row r="1665" spans="2:14" hidden="1">
      <c r="B1665" s="326"/>
      <c r="C1665" s="53"/>
      <c r="D1665" s="53"/>
      <c r="E1665" s="496" t="s">
        <v>785</v>
      </c>
      <c r="F1665" s="602"/>
      <c r="G1665" s="602"/>
      <c r="H1665" s="602"/>
      <c r="I1665" s="602"/>
      <c r="J1665" s="169"/>
      <c r="K1665" s="404">
        <v>0</v>
      </c>
      <c r="L1665" s="497"/>
      <c r="M1665" s="170"/>
      <c r="N1665" s="171"/>
    </row>
    <row r="1666" spans="2:14" hidden="1">
      <c r="B1666" s="326"/>
      <c r="C1666" s="156" t="str">
        <f>'3-COMPO.ADM.PRF '!B218</f>
        <v>COMP 023</v>
      </c>
      <c r="D1666" s="123" t="s">
        <v>90</v>
      </c>
      <c r="E1666" s="496" t="s">
        <v>769</v>
      </c>
      <c r="F1666" s="602"/>
      <c r="G1666" s="602"/>
      <c r="H1666" s="602"/>
      <c r="I1666" s="602"/>
      <c r="J1666" s="169"/>
      <c r="K1666" s="404">
        <v>0</v>
      </c>
      <c r="L1666" s="497"/>
      <c r="M1666" s="170"/>
      <c r="N1666" s="171"/>
    </row>
    <row r="1667" spans="2:14" hidden="1">
      <c r="B1667" s="326"/>
      <c r="C1667" s="53"/>
      <c r="D1667" s="53"/>
      <c r="E1667" s="496" t="s">
        <v>786</v>
      </c>
      <c r="F1667" s="602"/>
      <c r="G1667" s="602"/>
      <c r="H1667" s="602"/>
      <c r="I1667" s="602"/>
      <c r="J1667" s="169"/>
      <c r="K1667" s="404">
        <v>0</v>
      </c>
      <c r="L1667" s="497"/>
      <c r="M1667" s="170"/>
      <c r="N1667" s="171"/>
    </row>
    <row r="1668" spans="2:14" hidden="1">
      <c r="B1668" s="326"/>
      <c r="C1668" s="53">
        <v>89366</v>
      </c>
      <c r="D1668" s="53" t="s">
        <v>9</v>
      </c>
      <c r="E1668" s="496" t="s">
        <v>725</v>
      </c>
      <c r="F1668" s="602"/>
      <c r="G1668" s="602"/>
      <c r="H1668" s="602"/>
      <c r="I1668" s="602"/>
      <c r="J1668" s="169"/>
      <c r="K1668" s="404">
        <v>0</v>
      </c>
      <c r="L1668" s="497"/>
      <c r="M1668" s="170"/>
      <c r="N1668" s="171"/>
    </row>
    <row r="1669" spans="2:14" hidden="1">
      <c r="B1669" s="326"/>
      <c r="C1669" s="53"/>
      <c r="D1669" s="53"/>
      <c r="E1669" s="496" t="s">
        <v>787</v>
      </c>
      <c r="F1669" s="602"/>
      <c r="G1669" s="602"/>
      <c r="H1669" s="602"/>
      <c r="I1669" s="602"/>
      <c r="J1669" s="169"/>
      <c r="K1669" s="404">
        <v>0</v>
      </c>
      <c r="L1669" s="497"/>
      <c r="M1669" s="170"/>
      <c r="N1669" s="171"/>
    </row>
    <row r="1670" spans="2:14" hidden="1">
      <c r="B1670" s="326"/>
      <c r="C1670" s="53">
        <v>90373</v>
      </c>
      <c r="D1670" s="53" t="s">
        <v>9</v>
      </c>
      <c r="E1670" s="496" t="s">
        <v>788</v>
      </c>
      <c r="F1670" s="602"/>
      <c r="G1670" s="602"/>
      <c r="H1670" s="602"/>
      <c r="I1670" s="602"/>
      <c r="J1670" s="169"/>
      <c r="K1670" s="404">
        <v>0</v>
      </c>
      <c r="L1670" s="497"/>
      <c r="M1670" s="170"/>
      <c r="N1670" s="171"/>
    </row>
    <row r="1671" spans="2:14" hidden="1">
      <c r="B1671" s="326"/>
      <c r="C1671" s="53"/>
      <c r="D1671" s="53"/>
      <c r="E1671" s="496" t="s">
        <v>789</v>
      </c>
      <c r="F1671" s="602"/>
      <c r="G1671" s="602"/>
      <c r="H1671" s="602"/>
      <c r="I1671" s="602"/>
      <c r="J1671" s="169"/>
      <c r="K1671" s="404">
        <v>0</v>
      </c>
      <c r="L1671" s="497"/>
      <c r="M1671" s="170"/>
      <c r="N1671" s="171"/>
    </row>
    <row r="1672" spans="2:14" hidden="1">
      <c r="B1672" s="326"/>
      <c r="C1672" s="53">
        <v>89396</v>
      </c>
      <c r="D1672" s="53" t="s">
        <v>9</v>
      </c>
      <c r="E1672" s="496" t="s">
        <v>790</v>
      </c>
      <c r="F1672" s="602"/>
      <c r="G1672" s="602"/>
      <c r="H1672" s="602"/>
      <c r="I1672" s="602"/>
      <c r="J1672" s="169"/>
      <c r="K1672" s="404">
        <v>0</v>
      </c>
      <c r="L1672" s="497"/>
      <c r="M1672" s="170"/>
      <c r="N1672" s="171"/>
    </row>
    <row r="1673" spans="2:14" hidden="1">
      <c r="B1673" s="326"/>
      <c r="C1673" s="53" t="s">
        <v>791</v>
      </c>
      <c r="D1673" s="53" t="s">
        <v>9</v>
      </c>
      <c r="E1673" s="496" t="s">
        <v>792</v>
      </c>
      <c r="F1673" s="602"/>
      <c r="G1673" s="602"/>
      <c r="H1673" s="602"/>
      <c r="I1673" s="602"/>
      <c r="J1673" s="169"/>
      <c r="K1673" s="404">
        <v>0</v>
      </c>
      <c r="L1673" s="497" t="s">
        <v>43</v>
      </c>
      <c r="M1673" s="170"/>
      <c r="N1673" s="171"/>
    </row>
    <row r="1674" spans="2:14" hidden="1">
      <c r="B1674" s="326"/>
      <c r="C1674" s="156" t="str">
        <f>'3-COMPO.ADM.PRF '!B226</f>
        <v>COMP 024</v>
      </c>
      <c r="D1674" s="123" t="s">
        <v>90</v>
      </c>
      <c r="E1674" s="183" t="s">
        <v>793</v>
      </c>
      <c r="F1674" s="602"/>
      <c r="G1674" s="602"/>
      <c r="H1674" s="602"/>
      <c r="I1674" s="602"/>
      <c r="J1674" s="169"/>
      <c r="K1674" s="404">
        <v>0</v>
      </c>
      <c r="L1674" s="91" t="s">
        <v>794</v>
      </c>
      <c r="M1674" s="170"/>
      <c r="N1674" s="171"/>
    </row>
    <row r="1675" spans="2:14" hidden="1">
      <c r="B1675" s="326"/>
      <c r="C1675" s="156" t="str">
        <f>'3-COMPO.ADM.PRF '!B231</f>
        <v>COMP 025</v>
      </c>
      <c r="D1675" s="123" t="s">
        <v>90</v>
      </c>
      <c r="E1675" s="183" t="s">
        <v>795</v>
      </c>
      <c r="F1675" s="602"/>
      <c r="G1675" s="602"/>
      <c r="H1675" s="602"/>
      <c r="I1675" s="602"/>
      <c r="J1675" s="169"/>
      <c r="K1675" s="404">
        <v>0</v>
      </c>
      <c r="L1675" s="91" t="s">
        <v>794</v>
      </c>
      <c r="M1675" s="170"/>
      <c r="N1675" s="171"/>
    </row>
    <row r="1676" spans="2:14" hidden="1">
      <c r="B1676" s="326"/>
      <c r="C1676" s="156" t="str">
        <f>'3-COMPO.ADM.PRF '!B236</f>
        <v>COMP 026</v>
      </c>
      <c r="D1676" s="123" t="s">
        <v>90</v>
      </c>
      <c r="E1676" s="183" t="s">
        <v>796</v>
      </c>
      <c r="F1676" s="602"/>
      <c r="G1676" s="602"/>
      <c r="H1676" s="602"/>
      <c r="I1676" s="602"/>
      <c r="J1676" s="169"/>
      <c r="K1676" s="404">
        <v>0</v>
      </c>
      <c r="L1676" s="91" t="s">
        <v>794</v>
      </c>
      <c r="M1676" s="170"/>
      <c r="N1676" s="171"/>
    </row>
    <row r="1677" spans="2:14" hidden="1">
      <c r="B1677" s="326"/>
      <c r="C1677" s="156" t="str">
        <f>'3-COMPO.ADM.PRF '!B247</f>
        <v>COMP 027</v>
      </c>
      <c r="D1677" s="123" t="s">
        <v>90</v>
      </c>
      <c r="E1677" s="183" t="s">
        <v>797</v>
      </c>
      <c r="F1677" s="602"/>
      <c r="G1677" s="602"/>
      <c r="H1677" s="602"/>
      <c r="I1677" s="602"/>
      <c r="J1677" s="169"/>
      <c r="K1677" s="404">
        <v>0</v>
      </c>
      <c r="L1677" s="91" t="s">
        <v>794</v>
      </c>
      <c r="M1677" s="170"/>
      <c r="N1677" s="171"/>
    </row>
    <row r="1678" spans="2:14" hidden="1">
      <c r="B1678" s="326"/>
      <c r="C1678" s="156"/>
      <c r="D1678" s="123"/>
      <c r="E1678" s="183"/>
      <c r="F1678" s="602"/>
      <c r="G1678" s="602"/>
      <c r="H1678" s="602"/>
      <c r="I1678" s="602"/>
      <c r="J1678" s="169"/>
      <c r="K1678" s="404">
        <v>0</v>
      </c>
      <c r="L1678" s="91"/>
      <c r="M1678" s="170"/>
      <c r="N1678" s="171"/>
    </row>
    <row r="1679" spans="2:14" hidden="1">
      <c r="B1679" s="326"/>
      <c r="C1679" s="156"/>
      <c r="D1679" s="123"/>
      <c r="E1679" s="184" t="s">
        <v>798</v>
      </c>
      <c r="F1679" s="602"/>
      <c r="G1679" s="602"/>
      <c r="H1679" s="602"/>
      <c r="I1679" s="602"/>
      <c r="J1679" s="169"/>
      <c r="K1679" s="404">
        <v>0</v>
      </c>
      <c r="L1679" s="91"/>
      <c r="M1679" s="170"/>
      <c r="N1679" s="171"/>
    </row>
    <row r="1680" spans="2:14" hidden="1">
      <c r="B1680" s="326"/>
      <c r="C1680" s="156"/>
      <c r="D1680" s="123"/>
      <c r="E1680" s="183" t="s">
        <v>799</v>
      </c>
      <c r="F1680" s="602"/>
      <c r="G1680" s="602"/>
      <c r="H1680" s="602"/>
      <c r="I1680" s="602"/>
      <c r="J1680" s="169"/>
      <c r="K1680" s="404"/>
      <c r="L1680" s="91"/>
      <c r="M1680" s="170"/>
      <c r="N1680" s="171"/>
    </row>
    <row r="1681" spans="2:14" hidden="1">
      <c r="B1681" s="326"/>
      <c r="C1681" s="156">
        <v>72289</v>
      </c>
      <c r="D1681" s="123" t="s">
        <v>9</v>
      </c>
      <c r="E1681" s="183" t="s">
        <v>800</v>
      </c>
      <c r="F1681" s="602"/>
      <c r="G1681" s="602"/>
      <c r="H1681" s="602"/>
      <c r="I1681" s="602"/>
      <c r="J1681" s="169"/>
      <c r="K1681" s="404">
        <v>0</v>
      </c>
      <c r="L1681" s="91"/>
      <c r="M1681" s="170"/>
      <c r="N1681" s="171"/>
    </row>
    <row r="1682" spans="2:14" hidden="1">
      <c r="B1682" s="326"/>
      <c r="C1682" s="156"/>
      <c r="D1682" s="123"/>
      <c r="E1682" s="183" t="s">
        <v>801</v>
      </c>
      <c r="F1682" s="602"/>
      <c r="G1682" s="602"/>
      <c r="H1682" s="602"/>
      <c r="I1682" s="602"/>
      <c r="J1682" s="169"/>
      <c r="K1682" s="404">
        <v>0</v>
      </c>
      <c r="L1682" s="91"/>
      <c r="M1682" s="170"/>
      <c r="N1682" s="171"/>
    </row>
    <row r="1683" spans="2:14" hidden="1">
      <c r="B1683" s="326"/>
      <c r="C1683" s="156" t="str">
        <f>'3-COMPO.ADM.PRF '!B261</f>
        <v>COMP 028</v>
      </c>
      <c r="D1683" s="123" t="s">
        <v>90</v>
      </c>
      <c r="E1683" s="183" t="s">
        <v>802</v>
      </c>
      <c r="F1683" s="602"/>
      <c r="G1683" s="602"/>
      <c r="H1683" s="602"/>
      <c r="I1683" s="602"/>
      <c r="J1683" s="169"/>
      <c r="K1683" s="404">
        <v>0</v>
      </c>
      <c r="L1683" s="91"/>
      <c r="M1683" s="170"/>
      <c r="N1683" s="171"/>
    </row>
    <row r="1684" spans="2:14" hidden="1">
      <c r="B1684" s="326"/>
      <c r="C1684" s="156"/>
      <c r="D1684" s="123"/>
      <c r="E1684" s="183" t="s">
        <v>803</v>
      </c>
      <c r="F1684" s="602"/>
      <c r="G1684" s="602"/>
      <c r="H1684" s="602"/>
      <c r="I1684" s="602"/>
      <c r="J1684" s="169"/>
      <c r="K1684" s="404">
        <v>0</v>
      </c>
      <c r="L1684" s="91"/>
      <c r="M1684" s="170"/>
      <c r="N1684" s="171"/>
    </row>
    <row r="1685" spans="2:14" hidden="1">
      <c r="B1685" s="326"/>
      <c r="C1685" s="156">
        <v>86882</v>
      </c>
      <c r="D1685" s="123" t="s">
        <v>9</v>
      </c>
      <c r="E1685" s="183" t="s">
        <v>804</v>
      </c>
      <c r="F1685" s="602"/>
      <c r="G1685" s="602"/>
      <c r="H1685" s="602"/>
      <c r="I1685" s="602"/>
      <c r="J1685" s="169"/>
      <c r="K1685" s="404">
        <v>0</v>
      </c>
      <c r="L1685" s="91"/>
      <c r="M1685" s="170"/>
      <c r="N1685" s="171"/>
    </row>
    <row r="1686" spans="2:14" hidden="1">
      <c r="B1686" s="326"/>
      <c r="C1686" s="156"/>
      <c r="D1686" s="123"/>
      <c r="E1686" s="183" t="s">
        <v>805</v>
      </c>
      <c r="F1686" s="602"/>
      <c r="G1686" s="602"/>
      <c r="H1686" s="602"/>
      <c r="I1686" s="602"/>
      <c r="J1686" s="169"/>
      <c r="K1686" s="404">
        <v>0</v>
      </c>
      <c r="L1686" s="91"/>
      <c r="M1686" s="170"/>
      <c r="N1686" s="171"/>
    </row>
    <row r="1687" spans="2:14" hidden="1">
      <c r="B1687" s="326"/>
      <c r="C1687" s="156">
        <v>86883</v>
      </c>
      <c r="D1687" s="123" t="s">
        <v>9</v>
      </c>
      <c r="E1687" s="183" t="s">
        <v>806</v>
      </c>
      <c r="F1687" s="602"/>
      <c r="G1687" s="602"/>
      <c r="H1687" s="602"/>
      <c r="I1687" s="602"/>
      <c r="J1687" s="169"/>
      <c r="K1687" s="404">
        <v>0</v>
      </c>
      <c r="L1687" s="91"/>
      <c r="M1687" s="170"/>
      <c r="N1687" s="171"/>
    </row>
    <row r="1688" spans="2:14" hidden="1">
      <c r="B1688" s="326"/>
      <c r="C1688" s="156"/>
      <c r="D1688" s="123"/>
      <c r="E1688" s="183" t="s">
        <v>807</v>
      </c>
      <c r="F1688" s="602"/>
      <c r="G1688" s="602"/>
      <c r="H1688" s="602"/>
      <c r="I1688" s="602"/>
      <c r="J1688" s="169"/>
      <c r="K1688" s="404">
        <v>0</v>
      </c>
      <c r="L1688" s="91"/>
      <c r="M1688" s="170"/>
      <c r="N1688" s="171"/>
    </row>
    <row r="1689" spans="2:14" hidden="1">
      <c r="B1689" s="326"/>
      <c r="C1689" s="156">
        <v>86877</v>
      </c>
      <c r="D1689" s="123" t="s">
        <v>9</v>
      </c>
      <c r="E1689" s="183" t="s">
        <v>733</v>
      </c>
      <c r="F1689" s="602"/>
      <c r="G1689" s="602"/>
      <c r="H1689" s="602"/>
      <c r="I1689" s="602"/>
      <c r="J1689" s="169"/>
      <c r="K1689" s="404">
        <v>0</v>
      </c>
      <c r="L1689" s="91"/>
      <c r="M1689" s="170"/>
      <c r="N1689" s="171"/>
    </row>
    <row r="1690" spans="2:14" hidden="1">
      <c r="B1690" s="326"/>
      <c r="C1690" s="156"/>
      <c r="D1690" s="123"/>
      <c r="E1690" s="183" t="s">
        <v>808</v>
      </c>
      <c r="F1690" s="602"/>
      <c r="G1690" s="602"/>
      <c r="H1690" s="602"/>
      <c r="I1690" s="602"/>
      <c r="J1690" s="169"/>
      <c r="K1690" s="404">
        <v>0</v>
      </c>
      <c r="L1690" s="91"/>
      <c r="M1690" s="170"/>
      <c r="N1690" s="171"/>
    </row>
    <row r="1691" spans="2:14" hidden="1">
      <c r="B1691" s="326"/>
      <c r="C1691" s="156">
        <v>89728</v>
      </c>
      <c r="D1691" s="123" t="s">
        <v>9</v>
      </c>
      <c r="E1691" s="183" t="s">
        <v>775</v>
      </c>
      <c r="F1691" s="602"/>
      <c r="G1691" s="602"/>
      <c r="H1691" s="602"/>
      <c r="I1691" s="602"/>
      <c r="J1691" s="169"/>
      <c r="K1691" s="404">
        <v>0</v>
      </c>
      <c r="L1691" s="91"/>
      <c r="M1691" s="170"/>
      <c r="N1691" s="171"/>
    </row>
    <row r="1692" spans="2:14" hidden="1">
      <c r="B1692" s="326"/>
      <c r="C1692" s="156">
        <v>89733</v>
      </c>
      <c r="D1692" s="123" t="s">
        <v>9</v>
      </c>
      <c r="E1692" s="183" t="s">
        <v>776</v>
      </c>
      <c r="F1692" s="602"/>
      <c r="G1692" s="602"/>
      <c r="H1692" s="602"/>
      <c r="I1692" s="602"/>
      <c r="J1692" s="169"/>
      <c r="K1692" s="404">
        <v>0</v>
      </c>
      <c r="L1692" s="91"/>
      <c r="M1692" s="170"/>
      <c r="N1692" s="171"/>
    </row>
    <row r="1693" spans="2:14" hidden="1">
      <c r="B1693" s="326"/>
      <c r="C1693" s="156"/>
      <c r="D1693" s="123"/>
      <c r="E1693" s="183" t="s">
        <v>809</v>
      </c>
      <c r="F1693" s="602"/>
      <c r="G1693" s="602"/>
      <c r="H1693" s="602"/>
      <c r="I1693" s="602"/>
      <c r="J1693" s="169"/>
      <c r="K1693" s="404">
        <v>0</v>
      </c>
      <c r="L1693" s="91"/>
      <c r="M1693" s="170"/>
      <c r="N1693" s="171"/>
    </row>
    <row r="1694" spans="2:14" hidden="1">
      <c r="B1694" s="326"/>
      <c r="C1694" s="156">
        <v>89746</v>
      </c>
      <c r="D1694" s="123" t="s">
        <v>9</v>
      </c>
      <c r="E1694" s="183" t="s">
        <v>810</v>
      </c>
      <c r="F1694" s="602"/>
      <c r="G1694" s="602"/>
      <c r="H1694" s="602"/>
      <c r="I1694" s="602"/>
      <c r="J1694" s="169"/>
      <c r="K1694" s="404">
        <v>0</v>
      </c>
      <c r="L1694" s="91"/>
      <c r="M1694" s="170"/>
      <c r="N1694" s="171"/>
    </row>
    <row r="1695" spans="2:14" hidden="1">
      <c r="B1695" s="326"/>
      <c r="C1695" s="156">
        <v>89726</v>
      </c>
      <c r="D1695" s="123" t="s">
        <v>9</v>
      </c>
      <c r="E1695" s="183" t="s">
        <v>775</v>
      </c>
      <c r="F1695" s="602"/>
      <c r="G1695" s="602"/>
      <c r="H1695" s="602"/>
      <c r="I1695" s="602"/>
      <c r="J1695" s="169"/>
      <c r="K1695" s="404">
        <v>0</v>
      </c>
      <c r="L1695" s="91"/>
      <c r="M1695" s="170"/>
      <c r="N1695" s="171"/>
    </row>
    <row r="1696" spans="2:14" hidden="1">
      <c r="B1696" s="326"/>
      <c r="C1696" s="156">
        <v>89732</v>
      </c>
      <c r="D1696" s="123" t="s">
        <v>9</v>
      </c>
      <c r="E1696" s="183" t="s">
        <v>776</v>
      </c>
      <c r="F1696" s="602"/>
      <c r="G1696" s="602"/>
      <c r="H1696" s="602"/>
      <c r="I1696" s="602"/>
      <c r="J1696" s="169"/>
      <c r="K1696" s="404">
        <v>0</v>
      </c>
      <c r="L1696" s="91"/>
      <c r="M1696" s="170"/>
      <c r="N1696" s="171"/>
    </row>
    <row r="1697" spans="2:14" hidden="1">
      <c r="B1697" s="326"/>
      <c r="C1697" s="156"/>
      <c r="D1697" s="123"/>
      <c r="E1697" s="183" t="s">
        <v>811</v>
      </c>
      <c r="F1697" s="602"/>
      <c r="G1697" s="602"/>
      <c r="H1697" s="602"/>
      <c r="I1697" s="602"/>
      <c r="J1697" s="169"/>
      <c r="K1697" s="404">
        <v>0</v>
      </c>
      <c r="L1697" s="91"/>
      <c r="M1697" s="170"/>
      <c r="N1697" s="171"/>
    </row>
    <row r="1698" spans="2:14" hidden="1">
      <c r="B1698" s="326"/>
      <c r="C1698" s="156">
        <v>89744</v>
      </c>
      <c r="D1698" s="123" t="s">
        <v>9</v>
      </c>
      <c r="E1698" s="183" t="s">
        <v>810</v>
      </c>
      <c r="F1698" s="602"/>
      <c r="G1698" s="602"/>
      <c r="H1698" s="602"/>
      <c r="I1698" s="602"/>
      <c r="J1698" s="169"/>
      <c r="K1698" s="404">
        <v>0</v>
      </c>
      <c r="L1698" s="91"/>
      <c r="M1698" s="170"/>
      <c r="N1698" s="171"/>
    </row>
    <row r="1699" spans="2:14" hidden="1">
      <c r="B1699" s="326"/>
      <c r="C1699" s="156">
        <v>89731</v>
      </c>
      <c r="D1699" s="123" t="s">
        <v>9</v>
      </c>
      <c r="E1699" s="183" t="s">
        <v>776</v>
      </c>
      <c r="F1699" s="602"/>
      <c r="G1699" s="602"/>
      <c r="H1699" s="602"/>
      <c r="I1699" s="602"/>
      <c r="J1699" s="169"/>
      <c r="K1699" s="404">
        <v>0</v>
      </c>
      <c r="L1699" s="91"/>
      <c r="M1699" s="170"/>
      <c r="N1699" s="171"/>
    </row>
    <row r="1700" spans="2:14" hidden="1">
      <c r="B1700" s="326"/>
      <c r="C1700" s="156"/>
      <c r="D1700" s="123"/>
      <c r="E1700" s="183" t="s">
        <v>812</v>
      </c>
      <c r="F1700" s="602"/>
      <c r="G1700" s="602"/>
      <c r="H1700" s="602"/>
      <c r="I1700" s="602"/>
      <c r="J1700" s="169"/>
      <c r="K1700" s="404">
        <v>0</v>
      </c>
      <c r="L1700" s="91"/>
      <c r="M1700" s="170"/>
      <c r="N1700" s="171"/>
    </row>
    <row r="1701" spans="2:14" hidden="1">
      <c r="B1701" s="326"/>
      <c r="C1701" s="156">
        <v>89724</v>
      </c>
      <c r="D1701" s="123" t="s">
        <v>9</v>
      </c>
      <c r="E1701" s="183" t="s">
        <v>813</v>
      </c>
      <c r="F1701" s="602"/>
      <c r="G1701" s="602"/>
      <c r="H1701" s="602"/>
      <c r="I1701" s="602"/>
      <c r="J1701" s="169"/>
      <c r="K1701" s="404">
        <v>0</v>
      </c>
      <c r="L1701" s="91"/>
      <c r="M1701" s="170"/>
      <c r="N1701" s="171"/>
    </row>
    <row r="1702" spans="2:14" hidden="1">
      <c r="B1702" s="326"/>
      <c r="C1702" s="156"/>
      <c r="D1702" s="123"/>
      <c r="E1702" s="183" t="s">
        <v>814</v>
      </c>
      <c r="F1702" s="602"/>
      <c r="G1702" s="602"/>
      <c r="H1702" s="602"/>
      <c r="I1702" s="602"/>
      <c r="J1702" s="169"/>
      <c r="K1702" s="404">
        <v>0</v>
      </c>
      <c r="L1702" s="91"/>
      <c r="M1702" s="170"/>
      <c r="N1702" s="171"/>
    </row>
    <row r="1703" spans="2:14" hidden="1">
      <c r="B1703" s="326"/>
      <c r="C1703" s="156" t="str">
        <f>'3-COMPO.ADM.PRF '!B271</f>
        <v>COMP 029</v>
      </c>
      <c r="D1703" s="123" t="s">
        <v>90</v>
      </c>
      <c r="E1703" s="183" t="s">
        <v>815</v>
      </c>
      <c r="F1703" s="602"/>
      <c r="G1703" s="602"/>
      <c r="H1703" s="602"/>
      <c r="I1703" s="602"/>
      <c r="J1703" s="169"/>
      <c r="K1703" s="404">
        <v>0</v>
      </c>
      <c r="L1703" s="91"/>
      <c r="M1703" s="170"/>
      <c r="N1703" s="171"/>
    </row>
    <row r="1704" spans="2:14" hidden="1">
      <c r="B1704" s="326"/>
      <c r="C1704" s="156">
        <v>89797</v>
      </c>
      <c r="D1704" s="123" t="s">
        <v>9</v>
      </c>
      <c r="E1704" s="183" t="s">
        <v>816</v>
      </c>
      <c r="F1704" s="602"/>
      <c r="G1704" s="602"/>
      <c r="H1704" s="602"/>
      <c r="I1704" s="602"/>
      <c r="J1704" s="169"/>
      <c r="K1704" s="404">
        <v>0</v>
      </c>
      <c r="L1704" s="91"/>
      <c r="M1704" s="170"/>
      <c r="N1704" s="171"/>
    </row>
    <row r="1705" spans="2:14" hidden="1">
      <c r="B1705" s="326"/>
      <c r="C1705" s="156">
        <v>89785</v>
      </c>
      <c r="D1705" s="123" t="s">
        <v>9</v>
      </c>
      <c r="E1705" s="183" t="s">
        <v>817</v>
      </c>
      <c r="F1705" s="602"/>
      <c r="G1705" s="602"/>
      <c r="H1705" s="602"/>
      <c r="I1705" s="602"/>
      <c r="J1705" s="169"/>
      <c r="K1705" s="404">
        <v>0</v>
      </c>
      <c r="L1705" s="91"/>
      <c r="M1705" s="170"/>
      <c r="N1705" s="171"/>
    </row>
    <row r="1706" spans="2:14" hidden="1">
      <c r="B1706" s="326"/>
      <c r="C1706" s="156"/>
      <c r="D1706" s="123"/>
      <c r="E1706" s="183" t="s">
        <v>818</v>
      </c>
      <c r="F1706" s="602"/>
      <c r="G1706" s="602"/>
      <c r="H1706" s="602"/>
      <c r="I1706" s="602"/>
      <c r="J1706" s="169"/>
      <c r="K1706" s="404">
        <v>0</v>
      </c>
      <c r="L1706" s="91"/>
      <c r="M1706" s="170"/>
      <c r="N1706" s="171"/>
    </row>
    <row r="1707" spans="2:14" hidden="1">
      <c r="B1707" s="326"/>
      <c r="C1707" s="156">
        <v>89714</v>
      </c>
      <c r="D1707" s="123" t="s">
        <v>9</v>
      </c>
      <c r="E1707" s="183" t="s">
        <v>819</v>
      </c>
      <c r="F1707" s="602"/>
      <c r="G1707" s="602"/>
      <c r="H1707" s="602"/>
      <c r="I1707" s="602"/>
      <c r="J1707" s="169"/>
      <c r="K1707" s="404">
        <v>0</v>
      </c>
      <c r="L1707" s="91"/>
      <c r="M1707" s="170"/>
      <c r="N1707" s="171"/>
    </row>
    <row r="1708" spans="2:14" hidden="1">
      <c r="B1708" s="326"/>
      <c r="C1708" s="156">
        <v>89849</v>
      </c>
      <c r="D1708" s="123" t="s">
        <v>9</v>
      </c>
      <c r="E1708" s="183" t="s">
        <v>820</v>
      </c>
      <c r="F1708" s="602"/>
      <c r="G1708" s="602"/>
      <c r="H1708" s="602"/>
      <c r="I1708" s="602"/>
      <c r="J1708" s="169"/>
      <c r="K1708" s="404">
        <v>0</v>
      </c>
      <c r="L1708" s="91"/>
      <c r="M1708" s="170"/>
      <c r="N1708" s="171"/>
    </row>
    <row r="1709" spans="2:14" hidden="1">
      <c r="B1709" s="326"/>
      <c r="C1709" s="156">
        <v>89711</v>
      </c>
      <c r="D1709" s="123" t="s">
        <v>9</v>
      </c>
      <c r="E1709" s="183" t="s">
        <v>775</v>
      </c>
      <c r="F1709" s="602"/>
      <c r="G1709" s="602"/>
      <c r="H1709" s="602"/>
      <c r="I1709" s="602"/>
      <c r="J1709" s="169"/>
      <c r="K1709" s="404">
        <v>0</v>
      </c>
      <c r="L1709" s="91"/>
      <c r="M1709" s="170"/>
      <c r="N1709" s="171"/>
    </row>
    <row r="1710" spans="2:14" hidden="1">
      <c r="B1710" s="326"/>
      <c r="C1710" s="156">
        <v>89712</v>
      </c>
      <c r="D1710" s="123" t="s">
        <v>9</v>
      </c>
      <c r="E1710" s="183" t="s">
        <v>821</v>
      </c>
      <c r="F1710" s="602"/>
      <c r="G1710" s="602"/>
      <c r="H1710" s="602"/>
      <c r="I1710" s="602"/>
      <c r="J1710" s="169"/>
      <c r="K1710" s="404">
        <v>0</v>
      </c>
      <c r="L1710" s="91"/>
      <c r="M1710" s="170"/>
      <c r="N1710" s="171"/>
    </row>
    <row r="1711" spans="2:14" hidden="1">
      <c r="B1711" s="326"/>
      <c r="C1711" s="156"/>
      <c r="D1711" s="123"/>
      <c r="E1711" s="183" t="s">
        <v>822</v>
      </c>
      <c r="F1711" s="602"/>
      <c r="G1711" s="602"/>
      <c r="H1711" s="602"/>
      <c r="I1711" s="602"/>
      <c r="J1711" s="169"/>
      <c r="K1711" s="404">
        <v>0</v>
      </c>
      <c r="L1711" s="91"/>
      <c r="M1711" s="170"/>
      <c r="N1711" s="171"/>
    </row>
    <row r="1712" spans="2:14" hidden="1">
      <c r="B1712" s="326"/>
      <c r="C1712" s="156">
        <v>89783</v>
      </c>
      <c r="D1712" s="123" t="s">
        <v>9</v>
      </c>
      <c r="E1712" s="183" t="s">
        <v>775</v>
      </c>
      <c r="F1712" s="602"/>
      <c r="G1712" s="602"/>
      <c r="H1712" s="602"/>
      <c r="I1712" s="602"/>
      <c r="J1712" s="169"/>
      <c r="K1712" s="404">
        <v>0</v>
      </c>
      <c r="L1712" s="91"/>
      <c r="M1712" s="170"/>
      <c r="N1712" s="171"/>
    </row>
    <row r="1713" spans="2:14" hidden="1">
      <c r="B1713" s="326"/>
      <c r="C1713" s="156"/>
      <c r="D1713" s="123"/>
      <c r="E1713" s="183" t="s">
        <v>823</v>
      </c>
      <c r="F1713" s="602"/>
      <c r="G1713" s="602"/>
      <c r="H1713" s="602"/>
      <c r="I1713" s="602"/>
      <c r="J1713" s="169"/>
      <c r="K1713" s="404">
        <v>0</v>
      </c>
      <c r="L1713" s="91"/>
      <c r="M1713" s="170"/>
      <c r="N1713" s="171"/>
    </row>
    <row r="1714" spans="2:14" hidden="1">
      <c r="B1714" s="326"/>
      <c r="C1714" s="156" t="str">
        <f>'3-COMPO.ADM.PRF '!B278</f>
        <v>COMP 030</v>
      </c>
      <c r="D1714" s="123" t="s">
        <v>90</v>
      </c>
      <c r="E1714" s="183" t="s">
        <v>776</v>
      </c>
      <c r="F1714" s="602"/>
      <c r="G1714" s="602"/>
      <c r="H1714" s="602"/>
      <c r="I1714" s="602"/>
      <c r="J1714" s="169"/>
      <c r="K1714" s="404">
        <v>0</v>
      </c>
      <c r="L1714" s="91"/>
      <c r="M1714" s="170"/>
      <c r="N1714" s="171"/>
    </row>
    <row r="1715" spans="2:14" hidden="1">
      <c r="B1715" s="326"/>
      <c r="C1715" s="156" t="str">
        <f>'3-COMPO.ADM.PRF '!B285</f>
        <v>COMP 031</v>
      </c>
      <c r="D1715" s="123" t="s">
        <v>90</v>
      </c>
      <c r="E1715" s="183" t="s">
        <v>778</v>
      </c>
      <c r="F1715" s="602"/>
      <c r="G1715" s="602"/>
      <c r="H1715" s="602"/>
      <c r="I1715" s="602"/>
      <c r="J1715" s="169"/>
      <c r="K1715" s="404">
        <v>0</v>
      </c>
      <c r="L1715" s="91"/>
      <c r="M1715" s="170"/>
      <c r="N1715" s="171"/>
    </row>
    <row r="1716" spans="2:14" hidden="1">
      <c r="B1716" s="326"/>
      <c r="C1716" s="156"/>
      <c r="D1716" s="123"/>
      <c r="E1716" s="183" t="s">
        <v>809</v>
      </c>
      <c r="F1716" s="602"/>
      <c r="G1716" s="602"/>
      <c r="H1716" s="602"/>
      <c r="I1716" s="602"/>
      <c r="J1716" s="169"/>
      <c r="K1716" s="404">
        <v>0</v>
      </c>
      <c r="L1716" s="91"/>
      <c r="M1716" s="170"/>
      <c r="N1716" s="171"/>
    </row>
    <row r="1717" spans="2:14" hidden="1">
      <c r="B1717" s="326"/>
      <c r="C1717" s="156">
        <v>10767</v>
      </c>
      <c r="D1717" s="123" t="s">
        <v>9</v>
      </c>
      <c r="E1717" s="183" t="s">
        <v>776</v>
      </c>
      <c r="F1717" s="602"/>
      <c r="G1717" s="602"/>
      <c r="H1717" s="602"/>
      <c r="I1717" s="602"/>
      <c r="J1717" s="169"/>
      <c r="K1717" s="404">
        <v>0</v>
      </c>
      <c r="L1717" s="91"/>
      <c r="M1717" s="170"/>
      <c r="N1717" s="171"/>
    </row>
    <row r="1718" spans="2:14" hidden="1">
      <c r="B1718" s="326"/>
      <c r="C1718" s="156"/>
      <c r="D1718" s="123"/>
      <c r="E1718" s="183" t="s">
        <v>811</v>
      </c>
      <c r="F1718" s="602"/>
      <c r="G1718" s="602"/>
      <c r="H1718" s="602"/>
      <c r="I1718" s="602"/>
      <c r="J1718" s="169"/>
      <c r="K1718" s="404">
        <v>0</v>
      </c>
      <c r="L1718" s="91"/>
      <c r="M1718" s="170"/>
      <c r="N1718" s="171"/>
    </row>
    <row r="1719" spans="2:14" hidden="1">
      <c r="B1719" s="326"/>
      <c r="C1719" s="156">
        <v>89801</v>
      </c>
      <c r="D1719" s="123" t="s">
        <v>9</v>
      </c>
      <c r="E1719" s="183" t="s">
        <v>776</v>
      </c>
      <c r="F1719" s="602"/>
      <c r="G1719" s="602"/>
      <c r="H1719" s="602"/>
      <c r="I1719" s="602"/>
      <c r="J1719" s="169"/>
      <c r="K1719" s="404">
        <v>0</v>
      </c>
      <c r="L1719" s="91"/>
      <c r="M1719" s="170"/>
      <c r="N1719" s="171"/>
    </row>
    <row r="1720" spans="2:14" hidden="1">
      <c r="B1720" s="326"/>
      <c r="C1720" s="156"/>
      <c r="D1720" s="123"/>
      <c r="E1720" s="183" t="s">
        <v>824</v>
      </c>
      <c r="F1720" s="602"/>
      <c r="G1720" s="602"/>
      <c r="H1720" s="602"/>
      <c r="I1720" s="602"/>
      <c r="J1720" s="169"/>
      <c r="K1720" s="404">
        <v>0</v>
      </c>
      <c r="L1720" s="91"/>
      <c r="M1720" s="170"/>
      <c r="N1720" s="171"/>
    </row>
    <row r="1721" spans="2:14" hidden="1">
      <c r="B1721" s="326"/>
      <c r="C1721" s="156" t="str">
        <f>'3-COMPO.ADM.PRF '!B292</f>
        <v>COMP 032</v>
      </c>
      <c r="D1721" s="123" t="s">
        <v>90</v>
      </c>
      <c r="E1721" s="183" t="s">
        <v>825</v>
      </c>
      <c r="F1721" s="602"/>
      <c r="G1721" s="602"/>
      <c r="H1721" s="602"/>
      <c r="I1721" s="602"/>
      <c r="J1721" s="169"/>
      <c r="K1721" s="404">
        <v>0</v>
      </c>
      <c r="L1721" s="91"/>
      <c r="M1721" s="170"/>
      <c r="N1721" s="171"/>
    </row>
    <row r="1722" spans="2:14" hidden="1">
      <c r="B1722" s="326"/>
      <c r="C1722" s="156"/>
      <c r="D1722" s="123"/>
      <c r="E1722" s="183" t="s">
        <v>818</v>
      </c>
      <c r="F1722" s="602"/>
      <c r="G1722" s="602"/>
      <c r="H1722" s="602"/>
      <c r="I1722" s="602"/>
      <c r="J1722" s="169"/>
      <c r="K1722" s="404">
        <v>0</v>
      </c>
      <c r="L1722" s="91"/>
      <c r="M1722" s="170"/>
      <c r="N1722" s="171"/>
    </row>
    <row r="1723" spans="2:14" hidden="1">
      <c r="B1723" s="326"/>
      <c r="C1723" s="156">
        <v>89712</v>
      </c>
      <c r="D1723" s="123" t="s">
        <v>9</v>
      </c>
      <c r="E1723" s="183" t="s">
        <v>821</v>
      </c>
      <c r="F1723" s="602"/>
      <c r="G1723" s="602"/>
      <c r="H1723" s="602"/>
      <c r="I1723" s="602"/>
      <c r="J1723" s="169"/>
      <c r="K1723" s="404">
        <v>0</v>
      </c>
      <c r="L1723" s="91"/>
      <c r="M1723" s="170"/>
      <c r="N1723" s="171"/>
    </row>
    <row r="1724" spans="2:14" hidden="1">
      <c r="B1724" s="326"/>
      <c r="C1724" s="156">
        <v>89713</v>
      </c>
      <c r="D1724" s="123" t="s">
        <v>9</v>
      </c>
      <c r="E1724" s="183" t="s">
        <v>826</v>
      </c>
      <c r="F1724" s="602"/>
      <c r="G1724" s="602"/>
      <c r="H1724" s="602"/>
      <c r="I1724" s="602"/>
      <c r="J1724" s="169"/>
      <c r="K1724" s="404">
        <v>0</v>
      </c>
      <c r="L1724" s="91"/>
      <c r="M1724" s="170"/>
      <c r="N1724" s="171"/>
    </row>
    <row r="1725" spans="2:14" hidden="1">
      <c r="B1725" s="326"/>
      <c r="C1725" s="156"/>
      <c r="D1725" s="123"/>
      <c r="E1725" s="183" t="s">
        <v>827</v>
      </c>
      <c r="F1725" s="602"/>
      <c r="G1725" s="602"/>
      <c r="H1725" s="602"/>
      <c r="I1725" s="602"/>
      <c r="J1725" s="169"/>
      <c r="K1725" s="404">
        <v>0</v>
      </c>
      <c r="L1725" s="91"/>
      <c r="M1725" s="170"/>
      <c r="N1725" s="171"/>
    </row>
    <row r="1726" spans="2:14" hidden="1">
      <c r="B1726" s="326"/>
      <c r="C1726" s="156">
        <v>89784</v>
      </c>
      <c r="D1726" s="123" t="s">
        <v>9</v>
      </c>
      <c r="E1726" s="183" t="s">
        <v>828</v>
      </c>
      <c r="F1726" s="602"/>
      <c r="G1726" s="602"/>
      <c r="H1726" s="602"/>
      <c r="I1726" s="602"/>
      <c r="J1726" s="169"/>
      <c r="K1726" s="404">
        <v>0</v>
      </c>
      <c r="L1726" s="91"/>
      <c r="M1726" s="170"/>
      <c r="N1726" s="171"/>
    </row>
    <row r="1727" spans="2:14" hidden="1">
      <c r="B1727" s="326"/>
      <c r="C1727" s="156"/>
      <c r="D1727" s="123"/>
      <c r="E1727" s="183"/>
      <c r="F1727" s="602"/>
      <c r="G1727" s="602"/>
      <c r="H1727" s="602"/>
      <c r="I1727" s="602"/>
      <c r="J1727" s="169"/>
      <c r="K1727" s="404">
        <v>0</v>
      </c>
      <c r="L1727" s="91"/>
      <c r="M1727" s="170"/>
      <c r="N1727" s="171"/>
    </row>
    <row r="1728" spans="2:14" ht="27.75" hidden="1" customHeight="1">
      <c r="B1728" s="326"/>
      <c r="C1728" s="156" t="str">
        <f>'3-COMPO.ADM.PRF '!B299</f>
        <v>COMP 033</v>
      </c>
      <c r="D1728" s="123" t="s">
        <v>90</v>
      </c>
      <c r="E1728" s="713" t="s">
        <v>829</v>
      </c>
      <c r="F1728" s="714"/>
      <c r="G1728" s="714"/>
      <c r="H1728" s="714"/>
      <c r="I1728" s="714"/>
      <c r="J1728" s="715"/>
      <c r="K1728" s="404">
        <v>0</v>
      </c>
      <c r="L1728" s="91"/>
      <c r="M1728" s="170"/>
      <c r="N1728" s="171"/>
    </row>
    <row r="1729" spans="2:14" ht="27.75" hidden="1" customHeight="1">
      <c r="B1729" s="326"/>
      <c r="C1729" s="156" t="str">
        <f>'3-COMPO.ADM.PRF '!B317</f>
        <v>COMP 034</v>
      </c>
      <c r="D1729" s="123" t="s">
        <v>90</v>
      </c>
      <c r="E1729" s="713" t="s">
        <v>830</v>
      </c>
      <c r="F1729" s="714"/>
      <c r="G1729" s="714"/>
      <c r="H1729" s="714"/>
      <c r="I1729" s="714"/>
      <c r="J1729" s="715"/>
      <c r="K1729" s="404">
        <v>0</v>
      </c>
      <c r="L1729" s="91"/>
      <c r="M1729" s="170"/>
      <c r="N1729" s="171"/>
    </row>
    <row r="1730" spans="2:14" ht="27.75" hidden="1" customHeight="1">
      <c r="B1730" s="326"/>
      <c r="C1730" s="156" t="str">
        <f>'3-COMPO.ADM.PRF '!B332</f>
        <v>COMP 035</v>
      </c>
      <c r="D1730" s="123" t="s">
        <v>90</v>
      </c>
      <c r="E1730" s="713" t="s">
        <v>831</v>
      </c>
      <c r="F1730" s="714"/>
      <c r="G1730" s="714"/>
      <c r="H1730" s="714"/>
      <c r="I1730" s="714"/>
      <c r="J1730" s="715"/>
      <c r="K1730" s="404">
        <v>0</v>
      </c>
      <c r="L1730" s="91"/>
      <c r="M1730" s="170"/>
      <c r="N1730" s="171"/>
    </row>
    <row r="1731" spans="2:14" hidden="1">
      <c r="B1731" s="326"/>
      <c r="C1731" s="156"/>
      <c r="D1731" s="123"/>
      <c r="E1731" s="183"/>
      <c r="F1731" s="602"/>
      <c r="G1731" s="602"/>
      <c r="H1731" s="602"/>
      <c r="I1731" s="602"/>
      <c r="J1731" s="169"/>
      <c r="K1731" s="404"/>
      <c r="L1731" s="91"/>
      <c r="M1731" s="170"/>
      <c r="N1731" s="171"/>
    </row>
    <row r="1732" spans="2:14" ht="57" hidden="1" customHeight="1">
      <c r="B1732" s="326"/>
      <c r="C1732" s="43">
        <v>93441</v>
      </c>
      <c r="D1732" s="43" t="s">
        <v>9</v>
      </c>
      <c r="E1732" s="641" t="str">
        <f>IFERROR(VLOOKUP($C1732,'2-SINAPI OUTUBRO 2017'!$A$1:$D$11396,2,0),IFERROR(VLOOKUP($C1732,'3-COMPO.ADM.PRF '!$B$11:$I$816,4,0),""))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732" s="642"/>
      <c r="G1732" s="642"/>
      <c r="H1732" s="642"/>
      <c r="I1732" s="642"/>
      <c r="J1732" s="643"/>
      <c r="K1732" s="401">
        <v>0</v>
      </c>
      <c r="L1732" s="105" t="s">
        <v>86</v>
      </c>
      <c r="M1732" s="170"/>
      <c r="N1732" s="171"/>
    </row>
    <row r="1733" spans="2:14" ht="18.75" hidden="1" customHeight="1">
      <c r="B1733" s="326"/>
      <c r="C1733" s="43"/>
      <c r="D1733" s="43"/>
      <c r="E1733" s="641"/>
      <c r="F1733" s="642"/>
      <c r="G1733" s="642"/>
      <c r="H1733" s="642"/>
      <c r="I1733" s="642"/>
      <c r="J1733" s="643"/>
      <c r="K1733" s="401"/>
      <c r="L1733" s="105"/>
      <c r="M1733" s="170"/>
      <c r="N1733" s="171"/>
    </row>
    <row r="1734" spans="2:14" ht="42" hidden="1" customHeight="1">
      <c r="B1734" s="326"/>
      <c r="C1734" s="43">
        <v>86927</v>
      </c>
      <c r="D1734" s="43" t="s">
        <v>9</v>
      </c>
      <c r="E1734" s="641" t="str">
        <f>IFERROR(VLOOKUP($C1734,'2-SINAPI OUTUBRO 2017'!$A$1:$D$11396,2,0),IFERROR(VLOOKUP($C1734,'3-COMPO.ADM.PRF '!$B$11:$I$816,4,0),""))</f>
        <v>TANQUE DE MÁRMORE SINTÉTICO SUSPENSO, 22L OU EQUIVALENTE, INCLUSO SIFÃO TIPO GARRAFA EM PVC, VÁLVULA PLÁSTICA E TORNEIRA DE METAL CROMADO PADRÃO POPULAR - FORNECIMENTO E INSTALAÇÃO. AF_12/2013</v>
      </c>
      <c r="F1734" s="642"/>
      <c r="G1734" s="642"/>
      <c r="H1734" s="642"/>
      <c r="I1734" s="642"/>
      <c r="J1734" s="643"/>
      <c r="K1734" s="401">
        <v>0</v>
      </c>
      <c r="L1734" s="105" t="s">
        <v>86</v>
      </c>
      <c r="M1734" s="170"/>
      <c r="N1734" s="171"/>
    </row>
    <row r="1735" spans="2:14" hidden="1">
      <c r="B1735" s="326"/>
      <c r="C1735" s="156"/>
      <c r="D1735" s="123"/>
      <c r="E1735" s="183"/>
      <c r="F1735" s="602"/>
      <c r="G1735" s="602"/>
      <c r="H1735" s="602"/>
      <c r="I1735" s="602"/>
      <c r="J1735" s="169"/>
      <c r="K1735" s="404"/>
      <c r="L1735" s="91"/>
      <c r="M1735" s="170"/>
      <c r="N1735" s="171"/>
    </row>
    <row r="1736" spans="2:14" hidden="1">
      <c r="B1736" s="326"/>
      <c r="C1736" s="156"/>
      <c r="D1736" s="123"/>
      <c r="E1736" s="183"/>
      <c r="F1736" s="602"/>
      <c r="G1736" s="602"/>
      <c r="H1736" s="602"/>
      <c r="I1736" s="602"/>
      <c r="J1736" s="169"/>
      <c r="K1736" s="404"/>
      <c r="L1736" s="91"/>
      <c r="M1736" s="170"/>
      <c r="N1736" s="171"/>
    </row>
    <row r="1737" spans="2:14" hidden="1">
      <c r="B1737" s="326"/>
      <c r="C1737" s="156"/>
      <c r="D1737" s="123"/>
      <c r="E1737" s="183"/>
      <c r="F1737" s="602"/>
      <c r="G1737" s="602"/>
      <c r="H1737" s="602"/>
      <c r="I1737" s="602"/>
      <c r="J1737" s="169"/>
      <c r="K1737" s="404"/>
      <c r="L1737" s="91"/>
      <c r="M1737" s="170"/>
      <c r="N1737" s="171"/>
    </row>
    <row r="1738" spans="2:14" hidden="1">
      <c r="B1738" s="326"/>
      <c r="C1738" s="156"/>
      <c r="D1738" s="123"/>
      <c r="E1738" s="183"/>
      <c r="F1738" s="602"/>
      <c r="G1738" s="602"/>
      <c r="H1738" s="602"/>
      <c r="I1738" s="602"/>
      <c r="J1738" s="169"/>
      <c r="K1738" s="404"/>
      <c r="L1738" s="91"/>
      <c r="M1738" s="170"/>
      <c r="N1738" s="171"/>
    </row>
    <row r="1739" spans="2:14" hidden="1">
      <c r="B1739" s="326"/>
      <c r="C1739" s="156"/>
      <c r="D1739" s="123"/>
      <c r="E1739" s="183"/>
      <c r="F1739" s="602"/>
      <c r="G1739" s="602"/>
      <c r="H1739" s="602"/>
      <c r="I1739" s="602"/>
      <c r="J1739" s="169"/>
      <c r="K1739" s="404"/>
      <c r="L1739" s="91"/>
      <c r="M1739" s="170"/>
      <c r="N1739" s="171"/>
    </row>
    <row r="1740" spans="2:14" hidden="1">
      <c r="B1740" s="326"/>
      <c r="C1740" s="156"/>
      <c r="D1740" s="123"/>
      <c r="E1740" s="183"/>
      <c r="F1740" s="602"/>
      <c r="G1740" s="602"/>
      <c r="H1740" s="602"/>
      <c r="I1740" s="602"/>
      <c r="J1740" s="169"/>
      <c r="K1740" s="404"/>
      <c r="L1740" s="91"/>
      <c r="M1740" s="170"/>
      <c r="N1740" s="171"/>
    </row>
    <row r="1741" spans="2:14" hidden="1">
      <c r="B1741" s="326"/>
      <c r="C1741" s="156"/>
      <c r="D1741" s="123"/>
      <c r="E1741" s="183"/>
      <c r="F1741" s="602"/>
      <c r="G1741" s="602"/>
      <c r="H1741" s="602"/>
      <c r="I1741" s="602"/>
      <c r="J1741" s="169"/>
      <c r="K1741" s="404"/>
      <c r="L1741" s="91"/>
      <c r="M1741" s="170"/>
      <c r="N1741" s="171"/>
    </row>
    <row r="1742" spans="2:14" hidden="1">
      <c r="B1742" s="326"/>
      <c r="C1742" s="156"/>
      <c r="D1742" s="123"/>
      <c r="E1742" s="183"/>
      <c r="F1742" s="602"/>
      <c r="G1742" s="602"/>
      <c r="H1742" s="602"/>
      <c r="I1742" s="602"/>
      <c r="J1742" s="169"/>
      <c r="K1742" s="404"/>
      <c r="L1742" s="91"/>
      <c r="M1742" s="170"/>
      <c r="N1742" s="171"/>
    </row>
    <row r="1743" spans="2:14" hidden="1">
      <c r="B1743" s="326"/>
      <c r="C1743" s="156"/>
      <c r="D1743" s="123"/>
      <c r="E1743" s="183"/>
      <c r="F1743" s="602"/>
      <c r="G1743" s="602"/>
      <c r="H1743" s="602"/>
      <c r="I1743" s="602"/>
      <c r="J1743" s="169"/>
      <c r="K1743" s="404"/>
      <c r="L1743" s="91"/>
      <c r="M1743" s="170"/>
      <c r="N1743" s="171"/>
    </row>
    <row r="1744" spans="2:14" hidden="1">
      <c r="B1744" s="326"/>
      <c r="C1744" s="156"/>
      <c r="D1744" s="123"/>
      <c r="E1744" s="183"/>
      <c r="F1744" s="602"/>
      <c r="G1744" s="602"/>
      <c r="H1744" s="602"/>
      <c r="I1744" s="602"/>
      <c r="J1744" s="169"/>
      <c r="K1744" s="404"/>
      <c r="L1744" s="91"/>
      <c r="M1744" s="170"/>
      <c r="N1744" s="171"/>
    </row>
    <row r="1745" spans="2:14" hidden="1">
      <c r="B1745" s="326"/>
      <c r="C1745" s="156"/>
      <c r="D1745" s="123"/>
      <c r="E1745" s="183"/>
      <c r="F1745" s="602"/>
      <c r="G1745" s="602"/>
      <c r="H1745" s="602"/>
      <c r="I1745" s="602"/>
      <c r="J1745" s="169"/>
      <c r="K1745" s="404"/>
      <c r="L1745" s="91"/>
      <c r="M1745" s="170"/>
      <c r="N1745" s="171"/>
    </row>
    <row r="1746" spans="2:14" hidden="1">
      <c r="B1746" s="326"/>
      <c r="C1746" s="156"/>
      <c r="D1746" s="123"/>
      <c r="E1746" s="183"/>
      <c r="F1746" s="602"/>
      <c r="G1746" s="602"/>
      <c r="H1746" s="602"/>
      <c r="I1746" s="602"/>
      <c r="J1746" s="169"/>
      <c r="K1746" s="404"/>
      <c r="L1746" s="91"/>
      <c r="M1746" s="170"/>
      <c r="N1746" s="171"/>
    </row>
    <row r="1747" spans="2:14" hidden="1">
      <c r="B1747" s="326"/>
      <c r="C1747" s="156"/>
      <c r="D1747" s="123"/>
      <c r="E1747" s="183"/>
      <c r="F1747" s="602"/>
      <c r="G1747" s="602"/>
      <c r="H1747" s="602"/>
      <c r="I1747" s="602"/>
      <c r="J1747" s="169"/>
      <c r="K1747" s="404"/>
      <c r="L1747" s="91"/>
      <c r="M1747" s="170"/>
      <c r="N1747" s="171"/>
    </row>
    <row r="1748" spans="2:14" s="243" customFormat="1" ht="13.5" thickBot="1">
      <c r="B1748" s="330"/>
      <c r="C1748" s="43"/>
      <c r="D1748" s="43"/>
      <c r="E1748" s="198"/>
      <c r="F1748" s="611"/>
      <c r="G1748" s="611"/>
      <c r="H1748" s="611"/>
      <c r="I1748" s="611"/>
      <c r="J1748" s="612"/>
      <c r="K1748" s="405"/>
      <c r="L1748" s="92"/>
      <c r="M1748" s="247"/>
      <c r="N1748" s="248"/>
    </row>
    <row r="1749" spans="2:14" ht="13.5" thickBot="1">
      <c r="B1749" s="327"/>
      <c r="C1749" s="150"/>
      <c r="D1749" s="150"/>
      <c r="E1749" s="659" t="s">
        <v>832</v>
      </c>
      <c r="F1749" s="660"/>
      <c r="G1749" s="660"/>
      <c r="H1749" s="660"/>
      <c r="I1749" s="660"/>
      <c r="J1749" s="661"/>
      <c r="K1749" s="399"/>
      <c r="L1749" s="614"/>
      <c r="M1749" s="155"/>
      <c r="N1749" s="177"/>
    </row>
    <row r="1750" spans="2:14" ht="13.5" thickBot="1">
      <c r="B1750" s="326"/>
      <c r="C1750" s="123"/>
      <c r="D1750" s="123"/>
      <c r="E1750" s="496"/>
      <c r="F1750" s="602"/>
      <c r="G1750" s="602"/>
      <c r="H1750" s="602"/>
      <c r="I1750" s="602"/>
      <c r="J1750" s="169"/>
      <c r="K1750" s="114"/>
      <c r="L1750" s="497"/>
      <c r="M1750" s="170"/>
      <c r="N1750" s="171"/>
    </row>
    <row r="1751" spans="2:14" ht="26.25" hidden="1" customHeight="1">
      <c r="B1751" s="326"/>
      <c r="C1751" s="269" t="str">
        <f>'3-COMPO.ADM.PRF '!B349</f>
        <v>COMP 036</v>
      </c>
      <c r="D1751" s="123" t="s">
        <v>90</v>
      </c>
      <c r="E1751" s="713" t="s">
        <v>833</v>
      </c>
      <c r="F1751" s="714"/>
      <c r="G1751" s="714"/>
      <c r="H1751" s="714"/>
      <c r="I1751" s="714"/>
      <c r="J1751" s="715"/>
      <c r="K1751" s="404">
        <v>0</v>
      </c>
      <c r="L1751" s="497"/>
      <c r="M1751" s="170"/>
      <c r="N1751" s="171"/>
    </row>
    <row r="1752" spans="2:14" hidden="1">
      <c r="B1752" s="326"/>
      <c r="C1752" s="123">
        <v>92688</v>
      </c>
      <c r="D1752" s="123" t="s">
        <v>9</v>
      </c>
      <c r="E1752" s="183" t="s">
        <v>834</v>
      </c>
      <c r="F1752" s="602"/>
      <c r="G1752" s="602"/>
      <c r="H1752" s="602"/>
      <c r="I1752" s="602"/>
      <c r="J1752" s="169"/>
      <c r="K1752" s="404">
        <v>0</v>
      </c>
      <c r="L1752" s="497" t="s">
        <v>264</v>
      </c>
      <c r="M1752" s="170"/>
      <c r="N1752" s="171"/>
    </row>
    <row r="1753" spans="2:14" hidden="1">
      <c r="B1753" s="326"/>
      <c r="C1753" s="123">
        <v>83534</v>
      </c>
      <c r="D1753" s="123" t="s">
        <v>9</v>
      </c>
      <c r="E1753" s="496" t="s">
        <v>835</v>
      </c>
      <c r="F1753" s="602"/>
      <c r="G1753" s="602"/>
      <c r="H1753" s="602"/>
      <c r="I1753" s="602"/>
      <c r="J1753" s="169"/>
      <c r="K1753" s="404">
        <v>0</v>
      </c>
      <c r="L1753" s="497" t="s">
        <v>264</v>
      </c>
      <c r="M1753" s="170"/>
      <c r="N1753" s="171"/>
    </row>
    <row r="1754" spans="2:14" hidden="1">
      <c r="B1754" s="326"/>
      <c r="C1754" s="269" t="str">
        <f>'3-COMPO.ADM.PRF '!B372</f>
        <v>COMP 037</v>
      </c>
      <c r="D1754" s="123" t="s">
        <v>90</v>
      </c>
      <c r="E1754" s="183" t="s">
        <v>836</v>
      </c>
      <c r="F1754" s="602"/>
      <c r="G1754" s="602"/>
      <c r="H1754" s="602"/>
      <c r="I1754" s="602"/>
      <c r="J1754" s="169"/>
      <c r="K1754" s="404">
        <v>0</v>
      </c>
      <c r="L1754" s="91" t="s">
        <v>837</v>
      </c>
      <c r="M1754" s="170"/>
      <c r="N1754" s="171"/>
    </row>
    <row r="1755" spans="2:14" hidden="1">
      <c r="B1755" s="326"/>
      <c r="C1755" s="269" t="str">
        <f>'3-COMPO.ADM.PRF '!B377</f>
        <v>COMP 038</v>
      </c>
      <c r="D1755" s="123" t="s">
        <v>90</v>
      </c>
      <c r="E1755" s="183" t="s">
        <v>838</v>
      </c>
      <c r="F1755" s="602"/>
      <c r="G1755" s="602"/>
      <c r="H1755" s="602"/>
      <c r="I1755" s="602"/>
      <c r="J1755" s="169"/>
      <c r="K1755" s="404">
        <v>0</v>
      </c>
      <c r="L1755" s="497" t="s">
        <v>839</v>
      </c>
      <c r="M1755" s="170"/>
      <c r="N1755" s="171"/>
    </row>
    <row r="1756" spans="2:14" hidden="1">
      <c r="B1756" s="326"/>
      <c r="C1756" s="123">
        <v>92905</v>
      </c>
      <c r="D1756" s="123" t="s">
        <v>9</v>
      </c>
      <c r="E1756" s="183" t="s">
        <v>840</v>
      </c>
      <c r="F1756" s="602"/>
      <c r="G1756" s="602"/>
      <c r="H1756" s="602"/>
      <c r="I1756" s="602"/>
      <c r="J1756" s="169"/>
      <c r="K1756" s="404">
        <v>0</v>
      </c>
      <c r="L1756" s="497" t="s">
        <v>839</v>
      </c>
      <c r="M1756" s="170"/>
      <c r="N1756" s="171"/>
    </row>
    <row r="1757" spans="2:14" hidden="1">
      <c r="B1757" s="326"/>
      <c r="C1757" s="123">
        <v>92694</v>
      </c>
      <c r="D1757" s="123" t="s">
        <v>9</v>
      </c>
      <c r="E1757" s="183" t="s">
        <v>841</v>
      </c>
      <c r="F1757" s="602"/>
      <c r="G1757" s="602"/>
      <c r="H1757" s="602"/>
      <c r="I1757" s="602"/>
      <c r="J1757" s="169"/>
      <c r="K1757" s="404">
        <v>0</v>
      </c>
      <c r="L1757" s="497" t="s">
        <v>839</v>
      </c>
      <c r="M1757" s="170"/>
      <c r="N1757" s="171"/>
    </row>
    <row r="1758" spans="2:14" hidden="1">
      <c r="B1758" s="326"/>
      <c r="C1758" s="123">
        <v>92692</v>
      </c>
      <c r="D1758" s="123" t="s">
        <v>9</v>
      </c>
      <c r="E1758" s="183" t="s">
        <v>842</v>
      </c>
      <c r="F1758" s="602"/>
      <c r="G1758" s="602"/>
      <c r="H1758" s="602"/>
      <c r="I1758" s="602"/>
      <c r="J1758" s="169"/>
      <c r="K1758" s="404">
        <v>0</v>
      </c>
      <c r="L1758" s="497" t="s">
        <v>839</v>
      </c>
      <c r="M1758" s="170"/>
      <c r="N1758" s="171"/>
    </row>
    <row r="1759" spans="2:14" hidden="1">
      <c r="B1759" s="326"/>
      <c r="C1759" s="269" t="str">
        <f>'3-COMPO.ADM.PRF '!B384</f>
        <v>COMP 039</v>
      </c>
      <c r="D1759" s="123" t="s">
        <v>90</v>
      </c>
      <c r="E1759" s="183" t="s">
        <v>843</v>
      </c>
      <c r="F1759" s="602"/>
      <c r="G1759" s="602"/>
      <c r="H1759" s="602"/>
      <c r="I1759" s="602"/>
      <c r="J1759" s="169"/>
      <c r="K1759" s="404">
        <v>0</v>
      </c>
      <c r="L1759" s="497" t="s">
        <v>839</v>
      </c>
      <c r="M1759" s="170"/>
      <c r="N1759" s="171"/>
    </row>
    <row r="1760" spans="2:14" hidden="1">
      <c r="B1760" s="326"/>
      <c r="C1760" s="123">
        <v>92953</v>
      </c>
      <c r="D1760" s="123" t="s">
        <v>9</v>
      </c>
      <c r="E1760" s="183" t="s">
        <v>844</v>
      </c>
      <c r="F1760" s="602"/>
      <c r="G1760" s="602"/>
      <c r="H1760" s="602"/>
      <c r="I1760" s="602"/>
      <c r="J1760" s="169"/>
      <c r="K1760" s="404">
        <v>0</v>
      </c>
      <c r="L1760" s="497" t="s">
        <v>839</v>
      </c>
      <c r="M1760" s="170"/>
      <c r="N1760" s="171"/>
    </row>
    <row r="1761" spans="2:14" hidden="1">
      <c r="B1761" s="326"/>
      <c r="C1761" s="123">
        <v>92701</v>
      </c>
      <c r="D1761" s="123" t="s">
        <v>9</v>
      </c>
      <c r="E1761" s="183" t="s">
        <v>845</v>
      </c>
      <c r="F1761" s="602"/>
      <c r="G1761" s="602"/>
      <c r="H1761" s="602"/>
      <c r="I1761" s="602"/>
      <c r="J1761" s="169"/>
      <c r="K1761" s="404">
        <v>0</v>
      </c>
      <c r="L1761" s="497" t="s">
        <v>839</v>
      </c>
      <c r="M1761" s="170"/>
      <c r="N1761" s="171"/>
    </row>
    <row r="1762" spans="2:14" hidden="1">
      <c r="B1762" s="326"/>
      <c r="C1762" s="269" t="str">
        <f>'3-COMPO.ADM.PRF '!B391</f>
        <v>COMP 040</v>
      </c>
      <c r="D1762" s="123" t="s">
        <v>90</v>
      </c>
      <c r="E1762" s="183" t="s">
        <v>846</v>
      </c>
      <c r="F1762" s="602"/>
      <c r="G1762" s="602"/>
      <c r="H1762" s="602"/>
      <c r="I1762" s="602"/>
      <c r="J1762" s="169"/>
      <c r="K1762" s="404">
        <v>0</v>
      </c>
      <c r="L1762" s="497" t="s">
        <v>839</v>
      </c>
      <c r="M1762" s="170"/>
      <c r="N1762" s="171"/>
    </row>
    <row r="1763" spans="2:14" hidden="1">
      <c r="B1763" s="326"/>
      <c r="C1763" s="269" t="str">
        <f>'3-COMPO.ADM.PRF '!B397</f>
        <v>COMP 041</v>
      </c>
      <c r="D1763" s="123" t="s">
        <v>90</v>
      </c>
      <c r="E1763" s="183" t="s">
        <v>847</v>
      </c>
      <c r="F1763" s="602"/>
      <c r="G1763" s="602"/>
      <c r="H1763" s="602"/>
      <c r="I1763" s="602"/>
      <c r="J1763" s="169"/>
      <c r="K1763" s="404">
        <v>0</v>
      </c>
      <c r="L1763" s="497" t="s">
        <v>839</v>
      </c>
      <c r="M1763" s="170"/>
      <c r="N1763" s="171"/>
    </row>
    <row r="1764" spans="2:14" hidden="1">
      <c r="B1764" s="326"/>
      <c r="C1764" s="269" t="str">
        <f>'3-COMPO.ADM.PRF '!B403</f>
        <v>COMP 042</v>
      </c>
      <c r="D1764" s="123" t="s">
        <v>90</v>
      </c>
      <c r="E1764" s="183" t="s">
        <v>848</v>
      </c>
      <c r="F1764" s="602"/>
      <c r="G1764" s="602"/>
      <c r="H1764" s="602"/>
      <c r="I1764" s="602"/>
      <c r="J1764" s="169"/>
      <c r="K1764" s="404">
        <v>0</v>
      </c>
      <c r="L1764" s="497" t="s">
        <v>264</v>
      </c>
      <c r="M1764" s="170"/>
      <c r="N1764" s="171"/>
    </row>
    <row r="1765" spans="2:14" hidden="1">
      <c r="B1765" s="326"/>
      <c r="C1765" s="269" t="str">
        <f>'3-COMPO.ADM.PRF '!B408</f>
        <v>COMP 043</v>
      </c>
      <c r="D1765" s="123" t="s">
        <v>90</v>
      </c>
      <c r="E1765" s="183" t="s">
        <v>849</v>
      </c>
      <c r="F1765" s="602"/>
      <c r="G1765" s="602"/>
      <c r="H1765" s="602"/>
      <c r="I1765" s="602"/>
      <c r="J1765" s="169"/>
      <c r="K1765" s="404">
        <v>0</v>
      </c>
      <c r="L1765" s="497" t="s">
        <v>839</v>
      </c>
      <c r="M1765" s="170"/>
      <c r="N1765" s="171"/>
    </row>
    <row r="1766" spans="2:14" hidden="1">
      <c r="B1766" s="326"/>
      <c r="C1766" s="269" t="str">
        <f>'3-COMPO.ADM.PRF '!B413</f>
        <v>COMP 044</v>
      </c>
      <c r="D1766" s="123" t="s">
        <v>90</v>
      </c>
      <c r="E1766" s="183" t="s">
        <v>850</v>
      </c>
      <c r="F1766" s="602"/>
      <c r="G1766" s="602"/>
      <c r="H1766" s="602"/>
      <c r="I1766" s="602"/>
      <c r="J1766" s="169"/>
      <c r="K1766" s="404">
        <v>0</v>
      </c>
      <c r="L1766" s="497" t="s">
        <v>839</v>
      </c>
      <c r="M1766" s="170"/>
      <c r="N1766" s="171"/>
    </row>
    <row r="1767" spans="2:14" hidden="1">
      <c r="B1767" s="326"/>
      <c r="C1767" s="123"/>
      <c r="D1767" s="123"/>
      <c r="E1767" s="183"/>
      <c r="F1767" s="602"/>
      <c r="G1767" s="602"/>
      <c r="H1767" s="602"/>
      <c r="I1767" s="602"/>
      <c r="J1767" s="169"/>
      <c r="K1767" s="114"/>
      <c r="L1767" s="497"/>
      <c r="M1767" s="170"/>
      <c r="N1767" s="171"/>
    </row>
    <row r="1768" spans="2:14" hidden="1">
      <c r="B1768" s="326"/>
      <c r="C1768" s="123"/>
      <c r="D1768" s="123"/>
      <c r="E1768" s="183"/>
      <c r="F1768" s="602"/>
      <c r="G1768" s="602"/>
      <c r="H1768" s="602"/>
      <c r="I1768" s="602"/>
      <c r="J1768" s="169"/>
      <c r="K1768" s="114"/>
      <c r="L1768" s="497"/>
      <c r="M1768" s="170"/>
      <c r="N1768" s="171"/>
    </row>
    <row r="1769" spans="2:14" hidden="1">
      <c r="B1769" s="326"/>
      <c r="C1769" s="123"/>
      <c r="D1769" s="123"/>
      <c r="E1769" s="183"/>
      <c r="F1769" s="602"/>
      <c r="G1769" s="602"/>
      <c r="H1769" s="602"/>
      <c r="I1769" s="602"/>
      <c r="J1769" s="169"/>
      <c r="K1769" s="114"/>
      <c r="L1769" s="497"/>
      <c r="M1769" s="170"/>
      <c r="N1769" s="171"/>
    </row>
    <row r="1770" spans="2:14" hidden="1">
      <c r="B1770" s="326"/>
      <c r="C1770" s="123"/>
      <c r="D1770" s="123"/>
      <c r="E1770" s="183"/>
      <c r="F1770" s="602"/>
      <c r="G1770" s="602"/>
      <c r="H1770" s="602"/>
      <c r="I1770" s="602"/>
      <c r="J1770" s="169"/>
      <c r="K1770" s="114"/>
      <c r="L1770" s="497"/>
      <c r="M1770" s="170"/>
      <c r="N1770" s="171"/>
    </row>
    <row r="1771" spans="2:14" hidden="1">
      <c r="B1771" s="326"/>
      <c r="C1771" s="123"/>
      <c r="D1771" s="123"/>
      <c r="E1771" s="183"/>
      <c r="F1771" s="602"/>
      <c r="G1771" s="602"/>
      <c r="H1771" s="602"/>
      <c r="I1771" s="602"/>
      <c r="J1771" s="169"/>
      <c r="K1771" s="114"/>
      <c r="L1771" s="497"/>
      <c r="M1771" s="170"/>
      <c r="N1771" s="171"/>
    </row>
    <row r="1772" spans="2:14" hidden="1">
      <c r="B1772" s="326"/>
      <c r="C1772" s="123"/>
      <c r="D1772" s="123"/>
      <c r="E1772" s="183"/>
      <c r="F1772" s="602"/>
      <c r="G1772" s="602"/>
      <c r="H1772" s="602"/>
      <c r="I1772" s="602"/>
      <c r="J1772" s="169"/>
      <c r="K1772" s="114"/>
      <c r="L1772" s="497"/>
      <c r="M1772" s="170"/>
      <c r="N1772" s="171"/>
    </row>
    <row r="1773" spans="2:14" hidden="1">
      <c r="B1773" s="326"/>
      <c r="C1773" s="123"/>
      <c r="D1773" s="123"/>
      <c r="E1773" s="183"/>
      <c r="F1773" s="602"/>
      <c r="G1773" s="602"/>
      <c r="H1773" s="602"/>
      <c r="I1773" s="602"/>
      <c r="J1773" s="169"/>
      <c r="K1773" s="114"/>
      <c r="L1773" s="497"/>
      <c r="M1773" s="170"/>
      <c r="N1773" s="171"/>
    </row>
    <row r="1774" spans="2:14" hidden="1">
      <c r="B1774" s="326"/>
      <c r="C1774" s="123"/>
      <c r="D1774" s="123"/>
      <c r="E1774" s="183"/>
      <c r="F1774" s="602"/>
      <c r="G1774" s="602"/>
      <c r="H1774" s="602"/>
      <c r="I1774" s="602"/>
      <c r="J1774" s="169"/>
      <c r="K1774" s="114"/>
      <c r="L1774" s="497"/>
      <c r="M1774" s="170"/>
      <c r="N1774" s="171"/>
    </row>
    <row r="1775" spans="2:14" hidden="1">
      <c r="B1775" s="326"/>
      <c r="C1775" s="123"/>
      <c r="D1775" s="123"/>
      <c r="E1775" s="183"/>
      <c r="F1775" s="602"/>
      <c r="G1775" s="602"/>
      <c r="H1775" s="602"/>
      <c r="I1775" s="602"/>
      <c r="J1775" s="169"/>
      <c r="K1775" s="114"/>
      <c r="L1775" s="497"/>
      <c r="M1775" s="170"/>
      <c r="N1775" s="171"/>
    </row>
    <row r="1776" spans="2:14" hidden="1">
      <c r="B1776" s="326"/>
      <c r="C1776" s="123"/>
      <c r="D1776" s="123"/>
      <c r="E1776" s="183"/>
      <c r="F1776" s="602"/>
      <c r="G1776" s="602"/>
      <c r="H1776" s="602"/>
      <c r="I1776" s="602"/>
      <c r="J1776" s="169"/>
      <c r="K1776" s="114"/>
      <c r="L1776" s="497"/>
      <c r="M1776" s="170"/>
      <c r="N1776" s="171"/>
    </row>
    <row r="1777" spans="2:14" hidden="1">
      <c r="B1777" s="326"/>
      <c r="C1777" s="123"/>
      <c r="D1777" s="123"/>
      <c r="E1777" s="183"/>
      <c r="F1777" s="602"/>
      <c r="G1777" s="602"/>
      <c r="H1777" s="602"/>
      <c r="I1777" s="602"/>
      <c r="J1777" s="169"/>
      <c r="K1777" s="114"/>
      <c r="L1777" s="497"/>
      <c r="M1777" s="170"/>
      <c r="N1777" s="171"/>
    </row>
    <row r="1778" spans="2:14" hidden="1">
      <c r="B1778" s="326"/>
      <c r="C1778" s="123"/>
      <c r="D1778" s="123"/>
      <c r="E1778" s="183"/>
      <c r="F1778" s="602"/>
      <c r="G1778" s="602"/>
      <c r="H1778" s="602"/>
      <c r="I1778" s="602"/>
      <c r="J1778" s="169"/>
      <c r="K1778" s="114"/>
      <c r="L1778" s="497"/>
      <c r="M1778" s="170"/>
      <c r="N1778" s="171"/>
    </row>
    <row r="1779" spans="2:14" hidden="1">
      <c r="B1779" s="326"/>
      <c r="C1779" s="123"/>
      <c r="D1779" s="123"/>
      <c r="E1779" s="496"/>
      <c r="F1779" s="602"/>
      <c r="G1779" s="602"/>
      <c r="H1779" s="602"/>
      <c r="I1779" s="602"/>
      <c r="J1779" s="169"/>
      <c r="K1779" s="114"/>
      <c r="L1779" s="497"/>
      <c r="M1779" s="170"/>
      <c r="N1779" s="171"/>
    </row>
    <row r="1780" spans="2:14" hidden="1">
      <c r="B1780" s="326"/>
      <c r="C1780" s="123"/>
      <c r="D1780" s="123"/>
      <c r="E1780" s="183"/>
      <c r="F1780" s="602"/>
      <c r="G1780" s="602"/>
      <c r="H1780" s="602"/>
      <c r="I1780" s="602"/>
      <c r="J1780" s="169"/>
      <c r="K1780" s="114"/>
      <c r="L1780" s="497"/>
      <c r="M1780" s="170"/>
      <c r="N1780" s="171"/>
    </row>
    <row r="1781" spans="2:14" hidden="1">
      <c r="B1781" s="326"/>
      <c r="C1781" s="123"/>
      <c r="D1781" s="123"/>
      <c r="E1781" s="496"/>
      <c r="F1781" s="602"/>
      <c r="G1781" s="602"/>
      <c r="H1781" s="602"/>
      <c r="I1781" s="602"/>
      <c r="J1781" s="169"/>
      <c r="K1781" s="114"/>
      <c r="L1781" s="497"/>
      <c r="M1781" s="170"/>
      <c r="N1781" s="171"/>
    </row>
    <row r="1782" spans="2:14" hidden="1">
      <c r="B1782" s="326"/>
      <c r="C1782" s="123"/>
      <c r="D1782" s="123"/>
      <c r="E1782" s="496"/>
      <c r="F1782" s="602"/>
      <c r="G1782" s="602"/>
      <c r="H1782" s="602"/>
      <c r="I1782" s="602"/>
      <c r="J1782" s="169"/>
      <c r="K1782" s="114"/>
      <c r="L1782" s="497"/>
      <c r="M1782" s="170"/>
      <c r="N1782" s="171"/>
    </row>
    <row r="1783" spans="2:14" hidden="1">
      <c r="B1783" s="326"/>
      <c r="C1783" s="123"/>
      <c r="D1783" s="123"/>
      <c r="E1783" s="496"/>
      <c r="F1783" s="602"/>
      <c r="G1783" s="602"/>
      <c r="H1783" s="602"/>
      <c r="I1783" s="602"/>
      <c r="J1783" s="169"/>
      <c r="K1783" s="114"/>
      <c r="L1783" s="497"/>
      <c r="M1783" s="170"/>
      <c r="N1783" s="171"/>
    </row>
    <row r="1784" spans="2:14" hidden="1">
      <c r="B1784" s="326"/>
      <c r="C1784" s="123"/>
      <c r="D1784" s="123"/>
      <c r="E1784" s="496"/>
      <c r="F1784" s="602"/>
      <c r="G1784" s="602"/>
      <c r="H1784" s="602"/>
      <c r="I1784" s="602"/>
      <c r="J1784" s="169"/>
      <c r="K1784" s="114"/>
      <c r="L1784" s="497"/>
      <c r="M1784" s="170"/>
      <c r="N1784" s="171"/>
    </row>
    <row r="1785" spans="2:14" hidden="1">
      <c r="B1785" s="326"/>
      <c r="C1785" s="123"/>
      <c r="D1785" s="123"/>
      <c r="E1785" s="496"/>
      <c r="F1785" s="602"/>
      <c r="G1785" s="602"/>
      <c r="H1785" s="602"/>
      <c r="I1785" s="602"/>
      <c r="J1785" s="169"/>
      <c r="K1785" s="114"/>
      <c r="L1785" s="497"/>
      <c r="M1785" s="170"/>
      <c r="N1785" s="171"/>
    </row>
    <row r="1786" spans="2:14" hidden="1">
      <c r="B1786" s="326"/>
      <c r="C1786" s="123"/>
      <c r="D1786" s="123"/>
      <c r="E1786" s="496"/>
      <c r="F1786" s="602"/>
      <c r="G1786" s="602"/>
      <c r="H1786" s="602"/>
      <c r="I1786" s="602"/>
      <c r="J1786" s="169"/>
      <c r="K1786" s="114"/>
      <c r="L1786" s="497"/>
      <c r="M1786" s="170"/>
      <c r="N1786" s="171"/>
    </row>
    <row r="1787" spans="2:14" hidden="1">
      <c r="B1787" s="326"/>
      <c r="C1787" s="123"/>
      <c r="D1787" s="123"/>
      <c r="E1787" s="496"/>
      <c r="F1787" s="602"/>
      <c r="G1787" s="602"/>
      <c r="H1787" s="602"/>
      <c r="I1787" s="602"/>
      <c r="J1787" s="169"/>
      <c r="K1787" s="114"/>
      <c r="L1787" s="497"/>
      <c r="M1787" s="170"/>
      <c r="N1787" s="171"/>
    </row>
    <row r="1788" spans="2:14" ht="13.5" hidden="1" thickBot="1">
      <c r="B1788" s="326"/>
      <c r="C1788" s="123"/>
      <c r="D1788" s="123"/>
      <c r="E1788" s="496"/>
      <c r="F1788" s="602"/>
      <c r="G1788" s="602"/>
      <c r="H1788" s="602"/>
      <c r="I1788" s="602"/>
      <c r="J1788" s="169"/>
      <c r="K1788" s="114"/>
      <c r="L1788" s="497"/>
      <c r="M1788" s="170"/>
      <c r="N1788" s="171"/>
    </row>
    <row r="1789" spans="2:14" ht="13.5" thickBot="1">
      <c r="B1789" s="327"/>
      <c r="C1789" s="150"/>
      <c r="D1789" s="150"/>
      <c r="E1789" s="659" t="s">
        <v>851</v>
      </c>
      <c r="F1789" s="660"/>
      <c r="G1789" s="660"/>
      <c r="H1789" s="660"/>
      <c r="I1789" s="660"/>
      <c r="J1789" s="661"/>
      <c r="K1789" s="399"/>
      <c r="L1789" s="614"/>
      <c r="M1789" s="155"/>
      <c r="N1789" s="177"/>
    </row>
    <row r="1790" spans="2:14">
      <c r="B1790" s="326"/>
      <c r="C1790" s="53"/>
      <c r="D1790" s="53"/>
      <c r="E1790" s="496"/>
      <c r="F1790" s="602"/>
      <c r="G1790" s="602"/>
      <c r="H1790" s="602"/>
      <c r="I1790" s="602"/>
      <c r="J1790" s="169"/>
      <c r="K1790" s="400"/>
      <c r="L1790" s="497"/>
      <c r="M1790" s="170"/>
      <c r="N1790" s="171"/>
    </row>
    <row r="1791" spans="2:14">
      <c r="B1791" s="326"/>
      <c r="C1791" s="53"/>
      <c r="D1791" s="53"/>
      <c r="E1791" s="184" t="s">
        <v>852</v>
      </c>
      <c r="F1791" s="602"/>
      <c r="G1791" s="602"/>
      <c r="H1791" s="602"/>
      <c r="I1791" s="602"/>
      <c r="J1791" s="169"/>
      <c r="K1791" s="400"/>
      <c r="L1791" s="497"/>
      <c r="M1791" s="170"/>
      <c r="N1791" s="171"/>
    </row>
    <row r="1792" spans="2:14">
      <c r="B1792" s="326"/>
      <c r="C1792" s="53"/>
      <c r="D1792" s="53"/>
      <c r="E1792" s="496" t="s">
        <v>853</v>
      </c>
      <c r="F1792" s="602"/>
      <c r="G1792" s="602"/>
      <c r="H1792" s="602"/>
      <c r="I1792" s="602"/>
      <c r="J1792" s="169"/>
      <c r="K1792" s="400"/>
      <c r="L1792" s="497"/>
      <c r="M1792" s="170"/>
      <c r="N1792" s="171"/>
    </row>
    <row r="1793" spans="2:14">
      <c r="B1793" s="326"/>
      <c r="C1793" s="156" t="str">
        <f>'3-COMPO.ADM.PRF '!B420</f>
        <v>COMP 045</v>
      </c>
      <c r="D1793" s="123" t="s">
        <v>90</v>
      </c>
      <c r="E1793" s="496" t="s">
        <v>750</v>
      </c>
      <c r="F1793" s="602"/>
      <c r="G1793" s="602"/>
      <c r="H1793" s="602"/>
      <c r="I1793" s="602"/>
      <c r="J1793" s="169"/>
      <c r="K1793" s="404">
        <v>0</v>
      </c>
      <c r="L1793" s="497"/>
      <c r="M1793" s="170"/>
      <c r="N1793" s="171"/>
    </row>
    <row r="1794" spans="2:14">
      <c r="B1794" s="326"/>
      <c r="C1794" s="156" t="str">
        <f>'3-COMPO.ADM.PRF '!B425</f>
        <v>COMP 046</v>
      </c>
      <c r="D1794" s="123" t="s">
        <v>90</v>
      </c>
      <c r="E1794" s="496" t="s">
        <v>722</v>
      </c>
      <c r="F1794" s="602"/>
      <c r="G1794" s="602"/>
      <c r="H1794" s="602"/>
      <c r="I1794" s="602"/>
      <c r="J1794" s="169"/>
      <c r="K1794" s="404">
        <v>0</v>
      </c>
      <c r="L1794" s="497"/>
      <c r="M1794" s="170"/>
      <c r="N1794" s="171"/>
    </row>
    <row r="1795" spans="2:14">
      <c r="B1795" s="326"/>
      <c r="C1795" s="53"/>
      <c r="D1795" s="123"/>
      <c r="E1795" s="496" t="s">
        <v>854</v>
      </c>
      <c r="F1795" s="602"/>
      <c r="G1795" s="602"/>
      <c r="H1795" s="602"/>
      <c r="I1795" s="602"/>
      <c r="J1795" s="169"/>
      <c r="K1795" s="404">
        <v>0</v>
      </c>
      <c r="L1795" s="497"/>
      <c r="M1795" s="170"/>
      <c r="N1795" s="171"/>
    </row>
    <row r="1796" spans="2:14">
      <c r="B1796" s="326"/>
      <c r="C1796" s="156" t="str">
        <f>'3-COMPO.ADM.PRF '!B430</f>
        <v>COMP 047</v>
      </c>
      <c r="D1796" s="123" t="s">
        <v>90</v>
      </c>
      <c r="E1796" s="496" t="s">
        <v>745</v>
      </c>
      <c r="F1796" s="602"/>
      <c r="G1796" s="602"/>
      <c r="H1796" s="602"/>
      <c r="I1796" s="602"/>
      <c r="J1796" s="169"/>
      <c r="K1796" s="404">
        <v>0</v>
      </c>
      <c r="L1796" s="497"/>
      <c r="M1796" s="170"/>
      <c r="N1796" s="171"/>
    </row>
    <row r="1797" spans="2:14">
      <c r="B1797" s="326"/>
      <c r="C1797" s="53"/>
      <c r="D1797" s="53"/>
      <c r="E1797" s="496" t="s">
        <v>855</v>
      </c>
      <c r="F1797" s="602"/>
      <c r="G1797" s="602"/>
      <c r="H1797" s="602"/>
      <c r="I1797" s="602"/>
      <c r="J1797" s="169"/>
      <c r="K1797" s="404">
        <v>0</v>
      </c>
      <c r="L1797" s="497"/>
      <c r="M1797" s="170"/>
      <c r="N1797" s="171"/>
    </row>
    <row r="1798" spans="2:14">
      <c r="B1798" s="326"/>
      <c r="C1798" s="156" t="str">
        <f>'3-COMPO.ADM.PRF '!B435</f>
        <v>COMP 048</v>
      </c>
      <c r="D1798" s="123" t="s">
        <v>90</v>
      </c>
      <c r="E1798" s="496" t="s">
        <v>750</v>
      </c>
      <c r="F1798" s="602"/>
      <c r="G1798" s="602"/>
      <c r="H1798" s="602"/>
      <c r="I1798" s="602"/>
      <c r="J1798" s="169"/>
      <c r="K1798" s="404">
        <v>0</v>
      </c>
      <c r="L1798" s="497"/>
      <c r="M1798" s="170"/>
      <c r="N1798" s="171"/>
    </row>
    <row r="1799" spans="2:14">
      <c r="B1799" s="326"/>
      <c r="C1799" s="156" t="str">
        <f>'3-COMPO.ADM.PRF '!B440</f>
        <v>COMP 049</v>
      </c>
      <c r="D1799" s="123" t="s">
        <v>90</v>
      </c>
      <c r="E1799" s="496" t="s">
        <v>722</v>
      </c>
      <c r="F1799" s="602"/>
      <c r="G1799" s="602"/>
      <c r="H1799" s="602"/>
      <c r="I1799" s="602"/>
      <c r="J1799" s="169"/>
      <c r="K1799" s="404">
        <v>0</v>
      </c>
      <c r="L1799" s="497"/>
      <c r="M1799" s="170"/>
      <c r="N1799" s="171"/>
    </row>
    <row r="1800" spans="2:14">
      <c r="B1800" s="326"/>
      <c r="C1800" s="53"/>
      <c r="D1800" s="53"/>
      <c r="E1800" s="496" t="s">
        <v>856</v>
      </c>
      <c r="F1800" s="602"/>
      <c r="G1800" s="602"/>
      <c r="H1800" s="602"/>
      <c r="I1800" s="602"/>
      <c r="J1800" s="169"/>
      <c r="K1800" s="404">
        <v>0</v>
      </c>
      <c r="L1800" s="497"/>
      <c r="M1800" s="170"/>
      <c r="N1800" s="171"/>
    </row>
    <row r="1801" spans="2:14">
      <c r="B1801" s="326"/>
      <c r="C1801" s="156" t="str">
        <f>'3-COMPO.ADM.PRF '!B445</f>
        <v>COMP 050</v>
      </c>
      <c r="D1801" s="123" t="s">
        <v>90</v>
      </c>
      <c r="E1801" s="496" t="s">
        <v>745</v>
      </c>
      <c r="F1801" s="602"/>
      <c r="G1801" s="602"/>
      <c r="H1801" s="602"/>
      <c r="I1801" s="602"/>
      <c r="J1801" s="169"/>
      <c r="K1801" s="404">
        <v>0</v>
      </c>
      <c r="L1801" s="497"/>
      <c r="M1801" s="170"/>
      <c r="N1801" s="171"/>
    </row>
    <row r="1802" spans="2:14">
      <c r="B1802" s="326"/>
      <c r="C1802" s="53"/>
      <c r="D1802" s="53"/>
      <c r="E1802" s="496" t="s">
        <v>857</v>
      </c>
      <c r="F1802" s="602"/>
      <c r="G1802" s="602"/>
      <c r="H1802" s="602"/>
      <c r="I1802" s="602"/>
      <c r="J1802" s="169"/>
      <c r="K1802" s="404">
        <v>0</v>
      </c>
      <c r="L1802" s="497"/>
      <c r="M1802" s="170"/>
      <c r="N1802" s="171"/>
    </row>
    <row r="1803" spans="2:14">
      <c r="B1803" s="326"/>
      <c r="C1803" s="53">
        <v>91940</v>
      </c>
      <c r="D1803" s="123" t="s">
        <v>9</v>
      </c>
      <c r="E1803" s="496" t="s">
        <v>858</v>
      </c>
      <c r="F1803" s="602"/>
      <c r="G1803" s="602"/>
      <c r="H1803" s="602"/>
      <c r="I1803" s="602"/>
      <c r="J1803" s="169"/>
      <c r="K1803" s="404">
        <v>0</v>
      </c>
      <c r="L1803" s="497"/>
      <c r="M1803" s="170"/>
      <c r="N1803" s="171"/>
    </row>
    <row r="1804" spans="2:14">
      <c r="B1804" s="326"/>
      <c r="C1804" s="53">
        <v>91941</v>
      </c>
      <c r="D1804" s="123" t="s">
        <v>9</v>
      </c>
      <c r="E1804" s="496" t="s">
        <v>859</v>
      </c>
      <c r="F1804" s="602"/>
      <c r="G1804" s="602"/>
      <c r="H1804" s="602"/>
      <c r="I1804" s="602"/>
      <c r="J1804" s="169"/>
      <c r="K1804" s="404">
        <v>0</v>
      </c>
      <c r="L1804" s="497"/>
      <c r="M1804" s="170"/>
      <c r="N1804" s="171"/>
    </row>
    <row r="1805" spans="2:14">
      <c r="B1805" s="326"/>
      <c r="C1805" s="53">
        <v>91943</v>
      </c>
      <c r="D1805" s="123" t="s">
        <v>9</v>
      </c>
      <c r="E1805" s="496" t="s">
        <v>860</v>
      </c>
      <c r="F1805" s="602"/>
      <c r="G1805" s="602"/>
      <c r="H1805" s="602"/>
      <c r="I1805" s="602"/>
      <c r="J1805" s="169"/>
      <c r="K1805" s="404">
        <v>0</v>
      </c>
      <c r="L1805" s="497"/>
      <c r="M1805" s="170"/>
      <c r="N1805" s="171"/>
    </row>
    <row r="1806" spans="2:14">
      <c r="B1806" s="326"/>
      <c r="C1806" s="53"/>
      <c r="D1806" s="53"/>
      <c r="E1806" s="496" t="s">
        <v>861</v>
      </c>
      <c r="F1806" s="602"/>
      <c r="G1806" s="602"/>
      <c r="H1806" s="602"/>
      <c r="I1806" s="602"/>
      <c r="J1806" s="169"/>
      <c r="K1806" s="404">
        <v>0</v>
      </c>
      <c r="L1806" s="497"/>
      <c r="M1806" s="170"/>
      <c r="N1806" s="171"/>
    </row>
    <row r="1807" spans="2:14">
      <c r="B1807" s="326"/>
      <c r="C1807" s="53">
        <v>91937</v>
      </c>
      <c r="D1807" s="123" t="s">
        <v>9</v>
      </c>
      <c r="E1807" s="496" t="s">
        <v>862</v>
      </c>
      <c r="F1807" s="602"/>
      <c r="G1807" s="602"/>
      <c r="H1807" s="602"/>
      <c r="I1807" s="602"/>
      <c r="J1807" s="169"/>
      <c r="K1807" s="404">
        <v>0</v>
      </c>
      <c r="L1807" s="497"/>
      <c r="M1807" s="170"/>
      <c r="N1807" s="171"/>
    </row>
    <row r="1808" spans="2:14">
      <c r="B1808" s="326"/>
      <c r="C1808" s="53"/>
      <c r="D1808" s="53"/>
      <c r="E1808" s="496" t="s">
        <v>863</v>
      </c>
      <c r="F1808" s="602"/>
      <c r="G1808" s="602"/>
      <c r="H1808" s="602"/>
      <c r="I1808" s="602"/>
      <c r="J1808" s="169"/>
      <c r="K1808" s="404">
        <v>0</v>
      </c>
      <c r="L1808" s="497"/>
      <c r="M1808" s="170"/>
      <c r="N1808" s="171"/>
    </row>
    <row r="1809" spans="2:14">
      <c r="B1809" s="326"/>
      <c r="C1809" s="156" t="str">
        <f>'3-COMPO.ADM.PRF '!B450</f>
        <v>COMP 051</v>
      </c>
      <c r="D1809" s="123" t="s">
        <v>90</v>
      </c>
      <c r="E1809" s="496" t="s">
        <v>750</v>
      </c>
      <c r="F1809" s="602"/>
      <c r="G1809" s="602"/>
      <c r="H1809" s="602"/>
      <c r="I1809" s="602"/>
      <c r="J1809" s="169"/>
      <c r="K1809" s="404">
        <v>0</v>
      </c>
      <c r="L1809" s="497"/>
      <c r="M1809" s="170"/>
      <c r="N1809" s="171"/>
    </row>
    <row r="1810" spans="2:14">
      <c r="B1810" s="326"/>
      <c r="C1810" s="53"/>
      <c r="D1810" s="123"/>
      <c r="E1810" s="496" t="s">
        <v>864</v>
      </c>
      <c r="F1810" s="602"/>
      <c r="G1810" s="602"/>
      <c r="H1810" s="602"/>
      <c r="I1810" s="602"/>
      <c r="J1810" s="169"/>
      <c r="K1810" s="404">
        <v>0</v>
      </c>
      <c r="L1810" s="497"/>
      <c r="M1810" s="170"/>
      <c r="N1810" s="171"/>
    </row>
    <row r="1811" spans="2:14">
      <c r="B1811" s="326"/>
      <c r="C1811" s="156" t="str">
        <f>'3-COMPO.ADM.PRF '!B455</f>
        <v>COMP 052</v>
      </c>
      <c r="D1811" s="123" t="s">
        <v>90</v>
      </c>
      <c r="E1811" s="496" t="s">
        <v>750</v>
      </c>
      <c r="F1811" s="602"/>
      <c r="G1811" s="602"/>
      <c r="H1811" s="602"/>
      <c r="I1811" s="602"/>
      <c r="J1811" s="169"/>
      <c r="K1811" s="404">
        <v>0</v>
      </c>
      <c r="L1811" s="497"/>
      <c r="M1811" s="170"/>
      <c r="N1811" s="171"/>
    </row>
    <row r="1812" spans="2:14">
      <c r="B1812" s="326"/>
      <c r="C1812" s="156" t="str">
        <f>'3-COMPO.ADM.PRF '!B460</f>
        <v>COMP 053</v>
      </c>
      <c r="D1812" s="123" t="s">
        <v>90</v>
      </c>
      <c r="E1812" s="496" t="s">
        <v>722</v>
      </c>
      <c r="F1812" s="602"/>
      <c r="G1812" s="602"/>
      <c r="H1812" s="602"/>
      <c r="I1812" s="602"/>
      <c r="J1812" s="169"/>
      <c r="K1812" s="404">
        <v>0</v>
      </c>
      <c r="L1812" s="497"/>
      <c r="M1812" s="170"/>
      <c r="N1812" s="171"/>
    </row>
    <row r="1813" spans="2:14">
      <c r="B1813" s="326"/>
      <c r="C1813" s="53"/>
      <c r="D1813" s="53"/>
      <c r="E1813" s="496" t="s">
        <v>865</v>
      </c>
      <c r="F1813" s="602"/>
      <c r="G1813" s="602"/>
      <c r="H1813" s="602"/>
      <c r="I1813" s="602"/>
      <c r="J1813" s="169"/>
      <c r="K1813" s="404">
        <v>0</v>
      </c>
      <c r="L1813" s="497"/>
      <c r="M1813" s="170"/>
      <c r="N1813" s="171"/>
    </row>
    <row r="1814" spans="2:14">
      <c r="B1814" s="326"/>
      <c r="C1814" s="53">
        <v>93013</v>
      </c>
      <c r="D1814" s="123" t="s">
        <v>9</v>
      </c>
      <c r="E1814" s="496" t="s">
        <v>750</v>
      </c>
      <c r="F1814" s="602"/>
      <c r="G1814" s="602"/>
      <c r="H1814" s="602"/>
      <c r="I1814" s="602"/>
      <c r="J1814" s="169"/>
      <c r="K1814" s="404">
        <v>0</v>
      </c>
      <c r="L1814" s="497"/>
      <c r="M1814" s="170"/>
      <c r="N1814" s="171"/>
    </row>
    <row r="1815" spans="2:14">
      <c r="B1815" s="326"/>
      <c r="C1815" s="53">
        <v>91884</v>
      </c>
      <c r="D1815" s="123" t="s">
        <v>9</v>
      </c>
      <c r="E1815" s="496" t="s">
        <v>722</v>
      </c>
      <c r="F1815" s="602"/>
      <c r="G1815" s="602"/>
      <c r="H1815" s="602"/>
      <c r="I1815" s="602"/>
      <c r="J1815" s="169"/>
      <c r="K1815" s="404">
        <v>0</v>
      </c>
      <c r="L1815" s="497"/>
      <c r="M1815" s="170"/>
      <c r="N1815" s="171"/>
    </row>
    <row r="1816" spans="2:14">
      <c r="B1816" s="326"/>
      <c r="C1816" s="53"/>
      <c r="D1816" s="53"/>
      <c r="E1816" s="496" t="s">
        <v>866</v>
      </c>
      <c r="F1816" s="602"/>
      <c r="G1816" s="602"/>
      <c r="H1816" s="602"/>
      <c r="I1816" s="602"/>
      <c r="J1816" s="169"/>
      <c r="K1816" s="404">
        <v>0</v>
      </c>
      <c r="L1816" s="497"/>
      <c r="M1816" s="170"/>
      <c r="N1816" s="171"/>
    </row>
    <row r="1817" spans="2:14">
      <c r="B1817" s="326"/>
      <c r="C1817" s="156" t="str">
        <f>'3-COMPO.ADM.PRF '!B465</f>
        <v>COMP 054</v>
      </c>
      <c r="D1817" s="123" t="s">
        <v>90</v>
      </c>
      <c r="E1817" s="496" t="s">
        <v>745</v>
      </c>
      <c r="F1817" s="602"/>
      <c r="G1817" s="602"/>
      <c r="H1817" s="602"/>
      <c r="I1817" s="602"/>
      <c r="J1817" s="169"/>
      <c r="K1817" s="404">
        <v>0</v>
      </c>
      <c r="L1817" s="497"/>
      <c r="M1817" s="170"/>
      <c r="N1817" s="171"/>
    </row>
    <row r="1818" spans="2:14">
      <c r="B1818" s="326"/>
      <c r="C1818" s="53"/>
      <c r="D1818" s="53"/>
      <c r="E1818" s="184" t="s">
        <v>867</v>
      </c>
      <c r="F1818" s="602"/>
      <c r="G1818" s="602"/>
      <c r="H1818" s="602"/>
      <c r="I1818" s="602"/>
      <c r="J1818" s="169"/>
      <c r="K1818" s="404">
        <v>0</v>
      </c>
      <c r="L1818" s="497"/>
      <c r="M1818" s="170"/>
      <c r="N1818" s="171"/>
    </row>
    <row r="1819" spans="2:14">
      <c r="B1819" s="326"/>
      <c r="C1819" s="53"/>
      <c r="D1819" s="53"/>
      <c r="E1819" s="496" t="s">
        <v>868</v>
      </c>
      <c r="F1819" s="602"/>
      <c r="G1819" s="602"/>
      <c r="H1819" s="602"/>
      <c r="I1819" s="602"/>
      <c r="J1819" s="169"/>
      <c r="K1819" s="404"/>
      <c r="L1819" s="497"/>
      <c r="M1819" s="170"/>
      <c r="N1819" s="171"/>
    </row>
    <row r="1820" spans="2:14">
      <c r="B1820" s="326"/>
      <c r="C1820" s="595"/>
      <c r="D1820" s="53"/>
      <c r="E1820" s="496" t="s">
        <v>869</v>
      </c>
      <c r="F1820" s="602"/>
      <c r="G1820" s="602"/>
      <c r="H1820" s="602"/>
      <c r="I1820" s="602"/>
      <c r="J1820" s="169"/>
      <c r="K1820" s="404">
        <v>4</v>
      </c>
      <c r="L1820" s="497"/>
      <c r="M1820" s="170"/>
      <c r="N1820" s="171"/>
    </row>
    <row r="1821" spans="2:14">
      <c r="B1821" s="326"/>
      <c r="C1821" s="53"/>
      <c r="D1821" s="53"/>
      <c r="E1821" s="496" t="s">
        <v>870</v>
      </c>
      <c r="F1821" s="602"/>
      <c r="G1821" s="602"/>
      <c r="H1821" s="602"/>
      <c r="I1821" s="602"/>
      <c r="J1821" s="169"/>
      <c r="K1821" s="404"/>
      <c r="L1821" s="497"/>
      <c r="M1821" s="170"/>
      <c r="N1821" s="171"/>
    </row>
    <row r="1822" spans="2:14">
      <c r="B1822" s="326"/>
      <c r="C1822" s="595"/>
      <c r="D1822" s="53"/>
      <c r="E1822" s="245" t="s">
        <v>871</v>
      </c>
      <c r="F1822" s="602"/>
      <c r="G1822" s="602"/>
      <c r="H1822" s="602"/>
      <c r="I1822" s="602"/>
      <c r="J1822" s="169"/>
      <c r="K1822" s="404">
        <v>4</v>
      </c>
      <c r="L1822" s="497"/>
      <c r="M1822" s="170"/>
      <c r="N1822" s="171"/>
    </row>
    <row r="1823" spans="2:14">
      <c r="B1823" s="326"/>
      <c r="C1823" s="53"/>
      <c r="D1823" s="53"/>
      <c r="E1823" s="496" t="s">
        <v>872</v>
      </c>
      <c r="F1823" s="602"/>
      <c r="G1823" s="602"/>
      <c r="H1823" s="602"/>
      <c r="I1823" s="602"/>
      <c r="J1823" s="169"/>
      <c r="K1823" s="404">
        <v>0</v>
      </c>
      <c r="L1823" s="497"/>
      <c r="M1823" s="170"/>
      <c r="N1823" s="171"/>
    </row>
    <row r="1824" spans="2:14">
      <c r="B1824" s="326"/>
      <c r="C1824" s="156" t="str">
        <f>'3-COMPO.ADM.PRF '!B470</f>
        <v>COMP 055</v>
      </c>
      <c r="D1824" s="123" t="s">
        <v>90</v>
      </c>
      <c r="E1824" s="183" t="s">
        <v>873</v>
      </c>
      <c r="F1824" s="602"/>
      <c r="G1824" s="602"/>
      <c r="H1824" s="602"/>
      <c r="I1824" s="602"/>
      <c r="J1824" s="169"/>
      <c r="K1824" s="404">
        <v>1</v>
      </c>
      <c r="L1824" s="91" t="s">
        <v>837</v>
      </c>
      <c r="M1824" s="170"/>
      <c r="N1824" s="171"/>
    </row>
    <row r="1825" spans="2:14">
      <c r="B1825" s="326"/>
      <c r="C1825" s="494"/>
      <c r="D1825" s="123"/>
      <c r="E1825" s="183" t="s">
        <v>874</v>
      </c>
      <c r="F1825" s="602"/>
      <c r="G1825" s="602"/>
      <c r="H1825" s="602"/>
      <c r="I1825" s="602"/>
      <c r="J1825" s="169"/>
      <c r="K1825" s="404"/>
      <c r="L1825" s="91"/>
      <c r="M1825" s="170"/>
      <c r="N1825" s="171"/>
    </row>
    <row r="1826" spans="2:14">
      <c r="B1826" s="326"/>
      <c r="C1826" s="596"/>
      <c r="D1826" s="123"/>
      <c r="E1826" s="183" t="s">
        <v>875</v>
      </c>
      <c r="F1826" s="602"/>
      <c r="G1826" s="602"/>
      <c r="H1826" s="602"/>
      <c r="I1826" s="602"/>
      <c r="J1826" s="169"/>
      <c r="K1826" s="404">
        <v>4</v>
      </c>
      <c r="L1826" s="91"/>
      <c r="M1826" s="170"/>
      <c r="N1826" s="171"/>
    </row>
    <row r="1827" spans="2:14">
      <c r="B1827" s="326"/>
      <c r="C1827" s="53"/>
      <c r="D1827" s="53"/>
      <c r="E1827" s="184" t="s">
        <v>876</v>
      </c>
      <c r="F1827" s="602"/>
      <c r="G1827" s="602"/>
      <c r="H1827" s="602"/>
      <c r="I1827" s="602"/>
      <c r="J1827" s="169"/>
      <c r="K1827" s="404">
        <v>0</v>
      </c>
      <c r="L1827" s="497"/>
      <c r="M1827" s="170"/>
      <c r="N1827" s="171"/>
    </row>
    <row r="1828" spans="2:14">
      <c r="B1828" s="326"/>
      <c r="C1828" s="53"/>
      <c r="D1828" s="53"/>
      <c r="E1828" s="183" t="s">
        <v>877</v>
      </c>
      <c r="F1828" s="602"/>
      <c r="G1828" s="602"/>
      <c r="H1828" s="602"/>
      <c r="I1828" s="602"/>
      <c r="J1828" s="169"/>
      <c r="K1828" s="404">
        <v>0</v>
      </c>
      <c r="L1828" s="497"/>
      <c r="M1828" s="170"/>
      <c r="N1828" s="171"/>
    </row>
    <row r="1829" spans="2:14">
      <c r="B1829" s="326"/>
      <c r="C1829" s="53">
        <v>91927</v>
      </c>
      <c r="D1829" s="123" t="s">
        <v>9</v>
      </c>
      <c r="E1829" s="183" t="s">
        <v>878</v>
      </c>
      <c r="F1829" s="602"/>
      <c r="G1829" s="602"/>
      <c r="H1829" s="602"/>
      <c r="I1829" s="602"/>
      <c r="J1829" s="169"/>
      <c r="K1829" s="404">
        <v>0</v>
      </c>
      <c r="L1829" s="497"/>
      <c r="M1829" s="170"/>
      <c r="N1829" s="171"/>
    </row>
    <row r="1830" spans="2:14">
      <c r="B1830" s="326"/>
      <c r="C1830" s="53">
        <v>91935</v>
      </c>
      <c r="D1830" s="123" t="s">
        <v>9</v>
      </c>
      <c r="E1830" s="183" t="s">
        <v>879</v>
      </c>
      <c r="F1830" s="602"/>
      <c r="G1830" s="602"/>
      <c r="H1830" s="602"/>
      <c r="I1830" s="602"/>
      <c r="J1830" s="169"/>
      <c r="K1830" s="404">
        <v>135.6</v>
      </c>
      <c r="L1830" s="497"/>
      <c r="M1830" s="170"/>
      <c r="N1830" s="171"/>
    </row>
    <row r="1831" spans="2:14">
      <c r="B1831" s="326"/>
      <c r="C1831" s="53">
        <v>92984</v>
      </c>
      <c r="D1831" s="123" t="s">
        <v>9</v>
      </c>
      <c r="E1831" s="496" t="s">
        <v>880</v>
      </c>
      <c r="F1831" s="602"/>
      <c r="G1831" s="602"/>
      <c r="H1831" s="602"/>
      <c r="I1831" s="602"/>
      <c r="J1831" s="169"/>
      <c r="K1831" s="404">
        <v>143.30000000000001</v>
      </c>
      <c r="L1831" s="497"/>
      <c r="M1831" s="170"/>
      <c r="N1831" s="171"/>
    </row>
    <row r="1832" spans="2:14">
      <c r="B1832" s="326"/>
      <c r="C1832" s="53">
        <v>92986</v>
      </c>
      <c r="D1832" s="123" t="s">
        <v>9</v>
      </c>
      <c r="E1832" s="496" t="s">
        <v>881</v>
      </c>
      <c r="F1832" s="602"/>
      <c r="G1832" s="602"/>
      <c r="H1832" s="602"/>
      <c r="I1832" s="602"/>
      <c r="J1832" s="169"/>
      <c r="K1832" s="404">
        <v>453.2</v>
      </c>
      <c r="L1832" s="497"/>
      <c r="M1832" s="170"/>
      <c r="N1832" s="171"/>
    </row>
    <row r="1833" spans="2:14">
      <c r="B1833" s="326"/>
      <c r="C1833" s="53">
        <v>92988</v>
      </c>
      <c r="D1833" s="123" t="s">
        <v>9</v>
      </c>
      <c r="E1833" s="183" t="s">
        <v>882</v>
      </c>
      <c r="F1833" s="602"/>
      <c r="G1833" s="602"/>
      <c r="H1833" s="602"/>
      <c r="I1833" s="602"/>
      <c r="J1833" s="169"/>
      <c r="K1833" s="404">
        <v>178.8</v>
      </c>
      <c r="L1833" s="497"/>
      <c r="M1833" s="170"/>
      <c r="N1833" s="171"/>
    </row>
    <row r="1834" spans="2:14">
      <c r="B1834" s="326"/>
      <c r="C1834" s="53">
        <v>92990</v>
      </c>
      <c r="D1834" s="123" t="s">
        <v>9</v>
      </c>
      <c r="E1834" s="496" t="s">
        <v>883</v>
      </c>
      <c r="F1834" s="602"/>
      <c r="G1834" s="602"/>
      <c r="H1834" s="602"/>
      <c r="I1834" s="602"/>
      <c r="J1834" s="169"/>
      <c r="K1834" s="404">
        <v>0</v>
      </c>
      <c r="L1834" s="497"/>
      <c r="M1834" s="170"/>
      <c r="N1834" s="171"/>
    </row>
    <row r="1835" spans="2:14">
      <c r="B1835" s="326"/>
      <c r="C1835" s="53">
        <v>92994</v>
      </c>
      <c r="D1835" s="123" t="s">
        <v>9</v>
      </c>
      <c r="E1835" s="183" t="s">
        <v>884</v>
      </c>
      <c r="F1835" s="602"/>
      <c r="G1835" s="602"/>
      <c r="H1835" s="602"/>
      <c r="I1835" s="602"/>
      <c r="J1835" s="169"/>
      <c r="K1835" s="404">
        <v>0</v>
      </c>
      <c r="L1835" s="497"/>
      <c r="M1835" s="170"/>
      <c r="N1835" s="171"/>
    </row>
    <row r="1836" spans="2:14">
      <c r="B1836" s="326"/>
      <c r="C1836" s="53"/>
      <c r="D1836" s="53"/>
      <c r="E1836" s="496" t="s">
        <v>877</v>
      </c>
      <c r="F1836" s="602"/>
      <c r="G1836" s="602"/>
      <c r="H1836" s="602"/>
      <c r="I1836" s="602"/>
      <c r="J1836" s="169"/>
      <c r="K1836" s="404">
        <v>0</v>
      </c>
      <c r="L1836" s="497"/>
      <c r="M1836" s="170"/>
      <c r="N1836" s="171"/>
    </row>
    <row r="1837" spans="2:14">
      <c r="B1837" s="326"/>
      <c r="C1837" s="53">
        <v>91931</v>
      </c>
      <c r="D1837" s="123" t="s">
        <v>9</v>
      </c>
      <c r="E1837" s="496" t="s">
        <v>885</v>
      </c>
      <c r="F1837" s="602"/>
      <c r="G1837" s="602"/>
      <c r="H1837" s="602"/>
      <c r="I1837" s="602"/>
      <c r="J1837" s="169"/>
      <c r="K1837" s="404">
        <v>0</v>
      </c>
      <c r="L1837" s="497"/>
      <c r="M1837" s="170"/>
      <c r="N1837" s="171"/>
    </row>
    <row r="1838" spans="2:14">
      <c r="B1838" s="326"/>
      <c r="C1838" s="53"/>
      <c r="D1838" s="53"/>
      <c r="E1838" s="496" t="s">
        <v>886</v>
      </c>
      <c r="F1838" s="602"/>
      <c r="G1838" s="602"/>
      <c r="H1838" s="602"/>
      <c r="I1838" s="602"/>
      <c r="J1838" s="169"/>
      <c r="K1838" s="404">
        <v>0</v>
      </c>
      <c r="L1838" s="497"/>
      <c r="M1838" s="170"/>
      <c r="N1838" s="171"/>
    </row>
    <row r="1839" spans="2:14">
      <c r="B1839" s="326"/>
      <c r="C1839" s="53">
        <v>91927</v>
      </c>
      <c r="D1839" s="123" t="s">
        <v>9</v>
      </c>
      <c r="E1839" s="496" t="s">
        <v>887</v>
      </c>
      <c r="F1839" s="602"/>
      <c r="G1839" s="602"/>
      <c r="H1839" s="602"/>
      <c r="I1839" s="602"/>
      <c r="J1839" s="169"/>
      <c r="K1839" s="404">
        <v>0</v>
      </c>
      <c r="L1839" s="497"/>
      <c r="M1839" s="170"/>
      <c r="N1839" s="171"/>
    </row>
    <row r="1840" spans="2:14">
      <c r="B1840" s="326"/>
      <c r="C1840" s="53"/>
      <c r="D1840" s="53"/>
      <c r="E1840" s="496" t="s">
        <v>888</v>
      </c>
      <c r="F1840" s="602"/>
      <c r="G1840" s="602"/>
      <c r="H1840" s="602"/>
      <c r="I1840" s="602"/>
      <c r="J1840" s="169"/>
      <c r="K1840" s="404">
        <v>0</v>
      </c>
      <c r="L1840" s="497"/>
      <c r="M1840" s="170"/>
      <c r="N1840" s="171"/>
    </row>
    <row r="1841" spans="2:14">
      <c r="B1841" s="326"/>
      <c r="C1841" s="53">
        <v>91926</v>
      </c>
      <c r="D1841" s="123" t="s">
        <v>9</v>
      </c>
      <c r="E1841" s="496" t="s">
        <v>887</v>
      </c>
      <c r="F1841" s="602"/>
      <c r="G1841" s="602"/>
      <c r="H1841" s="602"/>
      <c r="I1841" s="602"/>
      <c r="J1841" s="169"/>
      <c r="K1841" s="404">
        <v>0</v>
      </c>
      <c r="L1841" s="497"/>
      <c r="M1841" s="170"/>
      <c r="N1841" s="171"/>
    </row>
    <row r="1842" spans="2:14">
      <c r="B1842" s="326"/>
      <c r="C1842" s="53">
        <v>91928</v>
      </c>
      <c r="D1842" s="123" t="s">
        <v>9</v>
      </c>
      <c r="E1842" s="496" t="s">
        <v>889</v>
      </c>
      <c r="F1842" s="602"/>
      <c r="G1842" s="602"/>
      <c r="H1842" s="602"/>
      <c r="I1842" s="602"/>
      <c r="J1842" s="169"/>
      <c r="K1842" s="404">
        <v>0</v>
      </c>
      <c r="L1842" s="497"/>
      <c r="M1842" s="170"/>
      <c r="N1842" s="171"/>
    </row>
    <row r="1843" spans="2:14">
      <c r="B1843" s="326"/>
      <c r="C1843" s="53">
        <v>91930</v>
      </c>
      <c r="D1843" s="123" t="s">
        <v>9</v>
      </c>
      <c r="E1843" s="496" t="s">
        <v>885</v>
      </c>
      <c r="F1843" s="602"/>
      <c r="G1843" s="602"/>
      <c r="H1843" s="602"/>
      <c r="I1843" s="602"/>
      <c r="J1843" s="169"/>
      <c r="K1843" s="404">
        <v>823.6</v>
      </c>
      <c r="L1843" s="497"/>
      <c r="M1843" s="170"/>
      <c r="N1843" s="171"/>
    </row>
    <row r="1844" spans="2:14">
      <c r="B1844" s="326"/>
      <c r="C1844" s="53"/>
      <c r="D1844" s="53"/>
      <c r="E1844" s="184" t="s">
        <v>890</v>
      </c>
      <c r="F1844" s="602"/>
      <c r="G1844" s="602"/>
      <c r="H1844" s="602"/>
      <c r="I1844" s="602"/>
      <c r="J1844" s="169"/>
      <c r="K1844" s="404">
        <v>0</v>
      </c>
      <c r="L1844" s="497"/>
      <c r="M1844" s="170"/>
      <c r="N1844" s="171"/>
    </row>
    <row r="1845" spans="2:14">
      <c r="B1845" s="326"/>
      <c r="C1845" s="53"/>
      <c r="D1845" s="53"/>
      <c r="E1845" s="496" t="s">
        <v>891</v>
      </c>
      <c r="F1845" s="602"/>
      <c r="G1845" s="602"/>
      <c r="H1845" s="602"/>
      <c r="I1845" s="602"/>
      <c r="J1845" s="169"/>
      <c r="K1845" s="404">
        <v>0</v>
      </c>
      <c r="L1845" s="497"/>
      <c r="M1845" s="170"/>
      <c r="N1845" s="171"/>
    </row>
    <row r="1846" spans="2:14">
      <c r="B1846" s="326"/>
      <c r="C1846" s="53"/>
      <c r="D1846" s="53"/>
      <c r="E1846" s="227" t="s">
        <v>892</v>
      </c>
      <c r="F1846" s="231"/>
      <c r="G1846" s="231"/>
      <c r="H1846" s="231"/>
      <c r="I1846" s="231"/>
      <c r="J1846" s="179"/>
      <c r="K1846" s="419">
        <v>0</v>
      </c>
      <c r="L1846" s="497"/>
      <c r="M1846" s="170"/>
      <c r="N1846" s="171"/>
    </row>
    <row r="1847" spans="2:14">
      <c r="B1847" s="326"/>
      <c r="C1847" s="53"/>
      <c r="D1847" s="53"/>
      <c r="E1847" s="496" t="s">
        <v>893</v>
      </c>
      <c r="F1847" s="602"/>
      <c r="G1847" s="602"/>
      <c r="H1847" s="602"/>
      <c r="I1847" s="602"/>
      <c r="J1847" s="169"/>
      <c r="K1847" s="404">
        <v>0</v>
      </c>
      <c r="L1847" s="497"/>
      <c r="M1847" s="170"/>
      <c r="N1847" s="171"/>
    </row>
    <row r="1848" spans="2:14">
      <c r="B1848" s="326"/>
      <c r="C1848" s="53">
        <v>83446</v>
      </c>
      <c r="D1848" s="123" t="s">
        <v>9</v>
      </c>
      <c r="E1848" s="496" t="s">
        <v>894</v>
      </c>
      <c r="F1848" s="602"/>
      <c r="G1848" s="602"/>
      <c r="H1848" s="602"/>
      <c r="I1848" s="602"/>
      <c r="J1848" s="169"/>
      <c r="K1848" s="404">
        <v>2</v>
      </c>
      <c r="L1848" s="497"/>
      <c r="M1848" s="170"/>
      <c r="N1848" s="171"/>
    </row>
    <row r="1849" spans="2:14">
      <c r="B1849" s="326"/>
      <c r="C1849" s="53">
        <v>83447</v>
      </c>
      <c r="D1849" s="123" t="s">
        <v>9</v>
      </c>
      <c r="E1849" s="183" t="s">
        <v>895</v>
      </c>
      <c r="F1849" s="602"/>
      <c r="G1849" s="602"/>
      <c r="H1849" s="602"/>
      <c r="I1849" s="602"/>
      <c r="J1849" s="169"/>
      <c r="K1849" s="404">
        <v>8</v>
      </c>
      <c r="L1849" s="497"/>
      <c r="M1849" s="170"/>
      <c r="N1849" s="171"/>
    </row>
    <row r="1850" spans="2:14">
      <c r="B1850" s="326"/>
      <c r="C1850" s="151"/>
      <c r="D1850" s="123"/>
      <c r="E1850" s="184" t="s">
        <v>896</v>
      </c>
      <c r="F1850" s="602"/>
      <c r="G1850" s="602"/>
      <c r="H1850" s="602"/>
      <c r="I1850" s="602"/>
      <c r="J1850" s="169"/>
      <c r="K1850" s="404"/>
      <c r="L1850" s="497"/>
      <c r="M1850" s="170"/>
      <c r="N1850" s="171"/>
    </row>
    <row r="1851" spans="2:14">
      <c r="B1851" s="326"/>
      <c r="C1851" s="151"/>
      <c r="D1851" s="123"/>
      <c r="E1851" s="183" t="s">
        <v>897</v>
      </c>
      <c r="F1851" s="602"/>
      <c r="G1851" s="602"/>
      <c r="H1851" s="602"/>
      <c r="I1851" s="602"/>
      <c r="J1851" s="169"/>
      <c r="K1851" s="404"/>
      <c r="L1851" s="497"/>
      <c r="M1851" s="170"/>
      <c r="N1851" s="171"/>
    </row>
    <row r="1852" spans="2:14">
      <c r="B1852" s="326"/>
      <c r="C1852" s="595"/>
      <c r="D1852" s="123"/>
      <c r="E1852" s="183" t="s">
        <v>898</v>
      </c>
      <c r="F1852" s="602"/>
      <c r="G1852" s="602"/>
      <c r="H1852" s="602"/>
      <c r="I1852" s="602"/>
      <c r="J1852" s="169"/>
      <c r="K1852" s="404">
        <v>3</v>
      </c>
      <c r="L1852" s="497"/>
      <c r="M1852" s="170"/>
      <c r="N1852" s="171"/>
    </row>
    <row r="1853" spans="2:14">
      <c r="B1853" s="326"/>
      <c r="C1853" s="53"/>
      <c r="D1853" s="53"/>
      <c r="E1853" s="184" t="s">
        <v>899</v>
      </c>
      <c r="F1853" s="602"/>
      <c r="G1853" s="602"/>
      <c r="H1853" s="602"/>
      <c r="I1853" s="602"/>
      <c r="J1853" s="169"/>
      <c r="K1853" s="404">
        <v>0</v>
      </c>
      <c r="L1853" s="497"/>
      <c r="M1853" s="170"/>
      <c r="N1853" s="171"/>
    </row>
    <row r="1854" spans="2:14">
      <c r="B1854" s="326"/>
      <c r="C1854" s="53"/>
      <c r="D1854" s="53"/>
      <c r="E1854" s="496" t="s">
        <v>900</v>
      </c>
      <c r="F1854" s="602"/>
      <c r="G1854" s="602"/>
      <c r="H1854" s="602"/>
      <c r="I1854" s="602"/>
      <c r="J1854" s="169"/>
      <c r="K1854" s="404">
        <v>0</v>
      </c>
      <c r="L1854" s="497"/>
      <c r="M1854" s="170"/>
      <c r="N1854" s="171"/>
    </row>
    <row r="1855" spans="2:14">
      <c r="B1855" s="326"/>
      <c r="C1855" s="53">
        <v>92005</v>
      </c>
      <c r="D1855" s="123" t="s">
        <v>9</v>
      </c>
      <c r="E1855" s="496" t="s">
        <v>901</v>
      </c>
      <c r="F1855" s="602"/>
      <c r="G1855" s="602"/>
      <c r="H1855" s="602"/>
      <c r="I1855" s="602"/>
      <c r="J1855" s="169"/>
      <c r="K1855" s="404">
        <v>0</v>
      </c>
      <c r="L1855" s="497"/>
      <c r="M1855" s="170"/>
      <c r="N1855" s="171"/>
    </row>
    <row r="1856" spans="2:14">
      <c r="B1856" s="326"/>
      <c r="C1856" s="53"/>
      <c r="D1856" s="53"/>
      <c r="E1856" s="496" t="s">
        <v>902</v>
      </c>
      <c r="F1856" s="602"/>
      <c r="G1856" s="602"/>
      <c r="H1856" s="602"/>
      <c r="I1856" s="602"/>
      <c r="J1856" s="169"/>
      <c r="K1856" s="404"/>
      <c r="L1856" s="497"/>
      <c r="M1856" s="170"/>
      <c r="N1856" s="171"/>
    </row>
    <row r="1857" spans="2:14">
      <c r="B1857" s="326"/>
      <c r="C1857" s="156" t="str">
        <f>'3-COMPO.ADM.PRF '!B474</f>
        <v>COMP 056</v>
      </c>
      <c r="D1857" s="123" t="s">
        <v>90</v>
      </c>
      <c r="E1857" s="496" t="s">
        <v>903</v>
      </c>
      <c r="F1857" s="602"/>
      <c r="G1857" s="602"/>
      <c r="H1857" s="602"/>
      <c r="I1857" s="602"/>
      <c r="J1857" s="169"/>
      <c r="K1857" s="404">
        <v>0</v>
      </c>
      <c r="L1857" s="497"/>
      <c r="M1857" s="170"/>
      <c r="N1857" s="171"/>
    </row>
    <row r="1858" spans="2:14">
      <c r="B1858" s="326"/>
      <c r="C1858" s="53"/>
      <c r="D1858" s="53"/>
      <c r="E1858" s="496" t="s">
        <v>904</v>
      </c>
      <c r="F1858" s="602"/>
      <c r="G1858" s="602"/>
      <c r="H1858" s="602"/>
      <c r="I1858" s="602"/>
      <c r="J1858" s="169"/>
      <c r="K1858" s="404"/>
      <c r="L1858" s="497"/>
      <c r="M1858" s="170"/>
      <c r="N1858" s="171"/>
    </row>
    <row r="1859" spans="2:14">
      <c r="B1859" s="326"/>
      <c r="C1859" s="53">
        <v>91952</v>
      </c>
      <c r="D1859" s="123" t="s">
        <v>9</v>
      </c>
      <c r="E1859" s="183" t="s">
        <v>905</v>
      </c>
      <c r="F1859" s="602"/>
      <c r="G1859" s="602"/>
      <c r="H1859" s="602"/>
      <c r="I1859" s="602"/>
      <c r="J1859" s="169"/>
      <c r="K1859" s="404">
        <v>0</v>
      </c>
      <c r="L1859" s="497"/>
      <c r="M1859" s="170"/>
      <c r="N1859" s="171"/>
    </row>
    <row r="1860" spans="2:14">
      <c r="B1860" s="326"/>
      <c r="C1860" s="53">
        <v>91959</v>
      </c>
      <c r="D1860" s="123" t="s">
        <v>9</v>
      </c>
      <c r="E1860" s="496" t="s">
        <v>906</v>
      </c>
      <c r="F1860" s="602"/>
      <c r="G1860" s="602"/>
      <c r="H1860" s="602"/>
      <c r="I1860" s="602"/>
      <c r="J1860" s="169"/>
      <c r="K1860" s="404">
        <v>0</v>
      </c>
      <c r="L1860" s="497"/>
      <c r="M1860" s="170"/>
      <c r="N1860" s="171"/>
    </row>
    <row r="1861" spans="2:14">
      <c r="B1861" s="326"/>
      <c r="C1861" s="53">
        <v>91953</v>
      </c>
      <c r="D1861" s="123" t="s">
        <v>9</v>
      </c>
      <c r="E1861" s="496" t="s">
        <v>907</v>
      </c>
      <c r="F1861" s="602"/>
      <c r="G1861" s="602"/>
      <c r="H1861" s="602"/>
      <c r="I1861" s="602"/>
      <c r="J1861" s="169"/>
      <c r="K1861" s="404">
        <v>0</v>
      </c>
      <c r="L1861" s="497"/>
      <c r="M1861" s="170"/>
      <c r="N1861" s="171"/>
    </row>
    <row r="1862" spans="2:14">
      <c r="B1862" s="326"/>
      <c r="C1862" s="53"/>
      <c r="D1862" s="53"/>
      <c r="E1862" s="496" t="s">
        <v>908</v>
      </c>
      <c r="F1862" s="602"/>
      <c r="G1862" s="602"/>
      <c r="H1862" s="602"/>
      <c r="I1862" s="602"/>
      <c r="J1862" s="169"/>
      <c r="K1862" s="419">
        <v>0</v>
      </c>
      <c r="L1862" s="497"/>
      <c r="M1862" s="170"/>
      <c r="N1862" s="171"/>
    </row>
    <row r="1863" spans="2:14">
      <c r="B1863" s="326"/>
      <c r="C1863" s="53"/>
      <c r="D1863" s="53"/>
      <c r="E1863" s="496" t="s">
        <v>909</v>
      </c>
      <c r="F1863" s="602"/>
      <c r="G1863" s="602"/>
      <c r="H1863" s="602"/>
      <c r="I1863" s="602"/>
      <c r="J1863" s="169"/>
      <c r="K1863" s="419">
        <v>0</v>
      </c>
      <c r="L1863" s="497"/>
      <c r="M1863" s="170"/>
      <c r="N1863" s="171"/>
    </row>
    <row r="1864" spans="2:14">
      <c r="B1864" s="326"/>
      <c r="C1864" s="53"/>
      <c r="D1864" s="53"/>
      <c r="E1864" s="496" t="s">
        <v>910</v>
      </c>
      <c r="F1864" s="602"/>
      <c r="G1864" s="602"/>
      <c r="H1864" s="602"/>
      <c r="I1864" s="602"/>
      <c r="J1864" s="169"/>
      <c r="K1864" s="404">
        <v>0</v>
      </c>
      <c r="L1864" s="497"/>
      <c r="M1864" s="170"/>
      <c r="N1864" s="171"/>
    </row>
    <row r="1865" spans="2:14">
      <c r="B1865" s="326"/>
      <c r="C1865" s="53">
        <v>91950</v>
      </c>
      <c r="D1865" s="123" t="s">
        <v>9</v>
      </c>
      <c r="E1865" s="496" t="s">
        <v>911</v>
      </c>
      <c r="F1865" s="602"/>
      <c r="G1865" s="602"/>
      <c r="H1865" s="602"/>
      <c r="I1865" s="602"/>
      <c r="J1865" s="169"/>
      <c r="K1865" s="404">
        <v>0</v>
      </c>
      <c r="L1865" s="497"/>
      <c r="M1865" s="170"/>
      <c r="N1865" s="171"/>
    </row>
    <row r="1866" spans="2:14">
      <c r="B1866" s="326"/>
      <c r="C1866" s="53"/>
      <c r="D1866" s="53"/>
      <c r="E1866" s="496" t="s">
        <v>912</v>
      </c>
      <c r="F1866" s="602"/>
      <c r="G1866" s="602"/>
      <c r="H1866" s="602"/>
      <c r="I1866" s="602"/>
      <c r="J1866" s="169"/>
      <c r="K1866" s="404">
        <v>0</v>
      </c>
      <c r="L1866" s="497"/>
      <c r="M1866" s="170"/>
      <c r="N1866" s="171"/>
    </row>
    <row r="1867" spans="2:14">
      <c r="B1867" s="326"/>
      <c r="C1867" s="53">
        <v>91996</v>
      </c>
      <c r="D1867" s="123" t="s">
        <v>9</v>
      </c>
      <c r="E1867" s="496" t="s">
        <v>913</v>
      </c>
      <c r="F1867" s="602"/>
      <c r="G1867" s="602"/>
      <c r="H1867" s="602"/>
      <c r="I1867" s="602"/>
      <c r="J1867" s="169"/>
      <c r="K1867" s="404">
        <v>0</v>
      </c>
      <c r="L1867" s="497"/>
      <c r="M1867" s="170"/>
      <c r="N1867" s="171"/>
    </row>
    <row r="1868" spans="2:14">
      <c r="B1868" s="326"/>
      <c r="C1868" s="53">
        <v>91997</v>
      </c>
      <c r="D1868" s="123" t="s">
        <v>9</v>
      </c>
      <c r="E1868" s="496" t="s">
        <v>914</v>
      </c>
      <c r="F1868" s="602"/>
      <c r="G1868" s="602"/>
      <c r="H1868" s="602"/>
      <c r="I1868" s="602"/>
      <c r="J1868" s="169"/>
      <c r="K1868" s="404">
        <v>0</v>
      </c>
      <c r="L1868" s="497"/>
      <c r="M1868" s="170"/>
      <c r="N1868" s="171"/>
    </row>
    <row r="1869" spans="2:14">
      <c r="B1869" s="326"/>
      <c r="C1869" s="53">
        <v>91997</v>
      </c>
      <c r="D1869" s="123" t="s">
        <v>9</v>
      </c>
      <c r="E1869" s="496" t="s">
        <v>915</v>
      </c>
      <c r="F1869" s="602"/>
      <c r="G1869" s="602"/>
      <c r="H1869" s="602"/>
      <c r="I1869" s="602"/>
      <c r="J1869" s="169"/>
      <c r="K1869" s="404">
        <v>0</v>
      </c>
      <c r="L1869" s="497"/>
      <c r="M1869" s="170"/>
      <c r="N1869" s="171"/>
    </row>
    <row r="1870" spans="2:14">
      <c r="B1870" s="326"/>
      <c r="C1870" s="53"/>
      <c r="D1870" s="123"/>
      <c r="E1870" s="496" t="s">
        <v>916</v>
      </c>
      <c r="F1870" s="602"/>
      <c r="G1870" s="602"/>
      <c r="H1870" s="602"/>
      <c r="I1870" s="602"/>
      <c r="J1870" s="169"/>
      <c r="K1870" s="404"/>
      <c r="L1870" s="497"/>
      <c r="M1870" s="170"/>
      <c r="N1870" s="171"/>
    </row>
    <row r="1871" spans="2:14">
      <c r="B1871" s="326"/>
      <c r="C1871" s="53">
        <v>91987</v>
      </c>
      <c r="D1871" s="123" t="s">
        <v>9</v>
      </c>
      <c r="E1871" s="496" t="s">
        <v>917</v>
      </c>
      <c r="F1871" s="602"/>
      <c r="G1871" s="602"/>
      <c r="H1871" s="602"/>
      <c r="I1871" s="602"/>
      <c r="J1871" s="169"/>
      <c r="K1871" s="404">
        <v>0</v>
      </c>
      <c r="L1871" s="497"/>
      <c r="M1871" s="170"/>
      <c r="N1871" s="171"/>
    </row>
    <row r="1872" spans="2:14">
      <c r="B1872" s="326"/>
      <c r="C1872" s="53"/>
      <c r="D1872" s="53"/>
      <c r="E1872" s="184" t="s">
        <v>918</v>
      </c>
      <c r="F1872" s="601"/>
      <c r="G1872" s="231"/>
      <c r="H1872" s="231"/>
      <c r="I1872" s="231"/>
      <c r="J1872" s="179"/>
      <c r="K1872" s="419">
        <v>0</v>
      </c>
      <c r="L1872" s="497"/>
      <c r="M1872" s="170"/>
      <c r="N1872" s="171"/>
    </row>
    <row r="1873" spans="2:14">
      <c r="B1873" s="326"/>
      <c r="C1873" s="53"/>
      <c r="D1873" s="53"/>
      <c r="E1873" s="183" t="s">
        <v>919</v>
      </c>
      <c r="F1873" s="601"/>
      <c r="G1873" s="231"/>
      <c r="H1873" s="231"/>
      <c r="I1873" s="231"/>
      <c r="J1873" s="179"/>
      <c r="K1873" s="419">
        <v>0</v>
      </c>
      <c r="L1873" s="497"/>
      <c r="M1873" s="170"/>
      <c r="N1873" s="171"/>
    </row>
    <row r="1874" spans="2:14">
      <c r="B1874" s="326"/>
      <c r="C1874" s="156" t="str">
        <f>'3-COMPO.ADM.PRF '!B479</f>
        <v>COMP 057</v>
      </c>
      <c r="D1874" s="123" t="s">
        <v>90</v>
      </c>
      <c r="E1874" s="183" t="s">
        <v>920</v>
      </c>
      <c r="F1874" s="601"/>
      <c r="G1874" s="231"/>
      <c r="H1874" s="231"/>
      <c r="I1874" s="231"/>
      <c r="J1874" s="179"/>
      <c r="K1874" s="419">
        <v>0</v>
      </c>
      <c r="L1874" s="497"/>
      <c r="M1874" s="170"/>
      <c r="N1874" s="171"/>
    </row>
    <row r="1875" spans="2:14">
      <c r="B1875" s="326"/>
      <c r="C1875" s="53"/>
      <c r="D1875" s="53"/>
      <c r="E1875" s="184" t="s">
        <v>921</v>
      </c>
      <c r="F1875" s="602"/>
      <c r="G1875" s="602"/>
      <c r="H1875" s="602"/>
      <c r="I1875" s="602"/>
      <c r="J1875" s="169"/>
      <c r="K1875" s="404">
        <v>0</v>
      </c>
      <c r="L1875" s="497"/>
      <c r="M1875" s="170"/>
      <c r="N1875" s="171"/>
    </row>
    <row r="1876" spans="2:14">
      <c r="B1876" s="326"/>
      <c r="C1876" s="53"/>
      <c r="D1876" s="53"/>
      <c r="E1876" s="496" t="s">
        <v>922</v>
      </c>
      <c r="F1876" s="602"/>
      <c r="G1876" s="602"/>
      <c r="H1876" s="602"/>
      <c r="I1876" s="602"/>
      <c r="J1876" s="169"/>
      <c r="K1876" s="404">
        <v>0</v>
      </c>
      <c r="L1876" s="497"/>
      <c r="M1876" s="170"/>
      <c r="N1876" s="171"/>
    </row>
    <row r="1877" spans="2:14">
      <c r="B1877" s="326"/>
      <c r="C1877" s="53">
        <v>93653</v>
      </c>
      <c r="D1877" s="123" t="s">
        <v>9</v>
      </c>
      <c r="E1877" s="183" t="s">
        <v>923</v>
      </c>
      <c r="F1877" s="602"/>
      <c r="G1877" s="602"/>
      <c r="H1877" s="602"/>
      <c r="I1877" s="602"/>
      <c r="J1877" s="169"/>
      <c r="K1877" s="404">
        <v>0</v>
      </c>
      <c r="L1877" s="497"/>
      <c r="M1877" s="170"/>
      <c r="N1877" s="171"/>
    </row>
    <row r="1878" spans="2:14">
      <c r="B1878" s="326"/>
      <c r="C1878" s="53" t="s">
        <v>924</v>
      </c>
      <c r="D1878" s="123" t="s">
        <v>9</v>
      </c>
      <c r="E1878" s="496" t="s">
        <v>925</v>
      </c>
      <c r="F1878" s="602"/>
      <c r="G1878" s="602"/>
      <c r="H1878" s="602"/>
      <c r="I1878" s="602"/>
      <c r="J1878" s="169"/>
      <c r="K1878" s="404">
        <v>0</v>
      </c>
      <c r="L1878" s="497"/>
      <c r="M1878" s="170"/>
      <c r="N1878" s="171"/>
    </row>
    <row r="1879" spans="2:14">
      <c r="B1879" s="326"/>
      <c r="C1879" s="53">
        <v>93654</v>
      </c>
      <c r="D1879" s="123" t="s">
        <v>9</v>
      </c>
      <c r="E1879" s="496" t="s">
        <v>926</v>
      </c>
      <c r="F1879" s="602"/>
      <c r="G1879" s="602"/>
      <c r="H1879" s="602"/>
      <c r="I1879" s="602"/>
      <c r="J1879" s="169"/>
      <c r="K1879" s="404">
        <v>0</v>
      </c>
      <c r="L1879" s="497"/>
      <c r="M1879" s="170"/>
      <c r="N1879" s="171"/>
    </row>
    <row r="1880" spans="2:14">
      <c r="B1880" s="326"/>
      <c r="C1880" s="53">
        <v>93655</v>
      </c>
      <c r="D1880" s="123" t="s">
        <v>9</v>
      </c>
      <c r="E1880" s="496" t="s">
        <v>927</v>
      </c>
      <c r="F1880" s="602"/>
      <c r="G1880" s="602"/>
      <c r="H1880" s="602"/>
      <c r="I1880" s="602"/>
      <c r="J1880" s="169"/>
      <c r="K1880" s="404">
        <v>0</v>
      </c>
      <c r="L1880" s="497"/>
      <c r="M1880" s="170"/>
      <c r="N1880" s="171"/>
    </row>
    <row r="1881" spans="2:14">
      <c r="B1881" s="326"/>
      <c r="C1881" s="53">
        <v>93656</v>
      </c>
      <c r="D1881" s="123" t="s">
        <v>9</v>
      </c>
      <c r="E1881" s="496" t="s">
        <v>928</v>
      </c>
      <c r="F1881" s="602"/>
      <c r="G1881" s="602"/>
      <c r="H1881" s="602"/>
      <c r="I1881" s="602"/>
      <c r="J1881" s="169"/>
      <c r="K1881" s="404">
        <v>0</v>
      </c>
      <c r="L1881" s="497"/>
      <c r="M1881" s="170"/>
      <c r="N1881" s="171"/>
    </row>
    <row r="1882" spans="2:14">
      <c r="B1882" s="326"/>
      <c r="C1882" s="494" t="str">
        <f>'3-COMPO.ADM.PRF '!B829</f>
        <v>COMP 122</v>
      </c>
      <c r="D1882" s="123" t="s">
        <v>90</v>
      </c>
      <c r="E1882" s="183" t="s">
        <v>929</v>
      </c>
      <c r="F1882" s="602"/>
      <c r="G1882" s="602"/>
      <c r="H1882" s="602"/>
      <c r="I1882" s="602"/>
      <c r="J1882" s="169"/>
      <c r="K1882" s="404">
        <v>1</v>
      </c>
      <c r="L1882" s="497"/>
      <c r="M1882" s="170"/>
      <c r="N1882" s="171"/>
    </row>
    <row r="1883" spans="2:14">
      <c r="B1883" s="326"/>
      <c r="C1883" s="494" t="str">
        <f>'3-COMPO.ADM.PRF '!B823</f>
        <v>COMP 121</v>
      </c>
      <c r="D1883" s="123" t="s">
        <v>90</v>
      </c>
      <c r="E1883" s="183" t="s">
        <v>930</v>
      </c>
      <c r="F1883" s="602"/>
      <c r="G1883" s="602"/>
      <c r="H1883" s="602"/>
      <c r="I1883" s="602"/>
      <c r="J1883" s="169"/>
      <c r="K1883" s="404">
        <v>1</v>
      </c>
      <c r="L1883" s="497"/>
      <c r="M1883" s="170"/>
      <c r="N1883" s="171"/>
    </row>
    <row r="1884" spans="2:14">
      <c r="B1884" s="326"/>
      <c r="C1884" s="151"/>
      <c r="D1884" s="123"/>
      <c r="E1884" s="183" t="s">
        <v>931</v>
      </c>
      <c r="F1884" s="602"/>
      <c r="G1884" s="602"/>
      <c r="H1884" s="602"/>
      <c r="I1884" s="602"/>
      <c r="J1884" s="169"/>
      <c r="K1884" s="404"/>
      <c r="L1884" s="497"/>
      <c r="M1884" s="170"/>
      <c r="N1884" s="171"/>
    </row>
    <row r="1885" spans="2:14">
      <c r="B1885" s="326"/>
      <c r="C1885" s="494">
        <v>93660</v>
      </c>
      <c r="D1885" s="123" t="s">
        <v>9</v>
      </c>
      <c r="E1885" s="183" t="s">
        <v>923</v>
      </c>
      <c r="F1885" s="602"/>
      <c r="G1885" s="602"/>
      <c r="H1885" s="602"/>
      <c r="I1885" s="602"/>
      <c r="J1885" s="169"/>
      <c r="K1885" s="404">
        <v>0</v>
      </c>
      <c r="L1885" s="497"/>
      <c r="M1885" s="170"/>
      <c r="N1885" s="171"/>
    </row>
    <row r="1886" spans="2:14">
      <c r="B1886" s="326"/>
      <c r="C1886" s="494">
        <v>93661</v>
      </c>
      <c r="D1886" s="123" t="s">
        <v>9</v>
      </c>
      <c r="E1886" s="183" t="s">
        <v>932</v>
      </c>
      <c r="F1886" s="602"/>
      <c r="G1886" s="602"/>
      <c r="H1886" s="602"/>
      <c r="I1886" s="602"/>
      <c r="J1886" s="169"/>
      <c r="K1886" s="404">
        <v>0</v>
      </c>
      <c r="L1886" s="497"/>
      <c r="M1886" s="170"/>
      <c r="N1886" s="171"/>
    </row>
    <row r="1887" spans="2:14">
      <c r="B1887" s="326"/>
      <c r="C1887" s="494">
        <v>93663</v>
      </c>
      <c r="D1887" s="123" t="s">
        <v>9</v>
      </c>
      <c r="E1887" s="183" t="s">
        <v>933</v>
      </c>
      <c r="F1887" s="602"/>
      <c r="G1887" s="602"/>
      <c r="H1887" s="602"/>
      <c r="I1887" s="602"/>
      <c r="J1887" s="169"/>
      <c r="K1887" s="404">
        <v>23</v>
      </c>
      <c r="L1887" s="497"/>
      <c r="M1887" s="170"/>
      <c r="N1887" s="171"/>
    </row>
    <row r="1888" spans="2:14">
      <c r="B1888" s="326"/>
      <c r="C1888" s="53"/>
      <c r="D1888" s="53"/>
      <c r="E1888" s="496" t="s">
        <v>934</v>
      </c>
      <c r="F1888" s="602"/>
      <c r="G1888" s="602"/>
      <c r="H1888" s="602"/>
      <c r="I1888" s="602"/>
      <c r="J1888" s="169"/>
      <c r="K1888" s="404">
        <v>0</v>
      </c>
      <c r="L1888" s="497"/>
      <c r="M1888" s="170"/>
      <c r="N1888" s="171"/>
    </row>
    <row r="1889" spans="2:14">
      <c r="B1889" s="326"/>
      <c r="C1889" s="53">
        <v>93667</v>
      </c>
      <c r="D1889" s="123" t="s">
        <v>9</v>
      </c>
      <c r="E1889" s="183" t="s">
        <v>923</v>
      </c>
      <c r="F1889" s="602"/>
      <c r="G1889" s="602"/>
      <c r="H1889" s="602"/>
      <c r="I1889" s="602"/>
      <c r="J1889" s="169"/>
      <c r="K1889" s="404">
        <v>0</v>
      </c>
      <c r="L1889" s="497"/>
      <c r="M1889" s="170"/>
      <c r="N1889" s="171"/>
    </row>
    <row r="1890" spans="2:14">
      <c r="B1890" s="326"/>
      <c r="C1890" s="53" t="s">
        <v>935</v>
      </c>
      <c r="D1890" s="123" t="s">
        <v>9</v>
      </c>
      <c r="E1890" s="496" t="s">
        <v>936</v>
      </c>
      <c r="F1890" s="602"/>
      <c r="G1890" s="602"/>
      <c r="H1890" s="602"/>
      <c r="I1890" s="602"/>
      <c r="J1890" s="169"/>
      <c r="K1890" s="404">
        <v>2</v>
      </c>
      <c r="L1890" s="497"/>
      <c r="M1890" s="170"/>
      <c r="N1890" s="171"/>
    </row>
    <row r="1891" spans="2:14">
      <c r="B1891" s="326"/>
      <c r="C1891" s="53" t="s">
        <v>937</v>
      </c>
      <c r="D1891" s="123" t="s">
        <v>9</v>
      </c>
      <c r="E1891" s="496" t="s">
        <v>938</v>
      </c>
      <c r="F1891" s="602"/>
      <c r="G1891" s="602"/>
      <c r="H1891" s="602"/>
      <c r="I1891" s="602"/>
      <c r="J1891" s="169"/>
      <c r="K1891" s="404">
        <v>1</v>
      </c>
      <c r="L1891" s="497"/>
      <c r="M1891" s="170"/>
      <c r="N1891" s="171"/>
    </row>
    <row r="1892" spans="2:14">
      <c r="B1892" s="326"/>
      <c r="C1892" s="53" t="s">
        <v>939</v>
      </c>
      <c r="D1892" s="123" t="s">
        <v>9</v>
      </c>
      <c r="E1892" s="183" t="s">
        <v>940</v>
      </c>
      <c r="F1892" s="602"/>
      <c r="G1892" s="602"/>
      <c r="H1892" s="602"/>
      <c r="I1892" s="602"/>
      <c r="J1892" s="169"/>
      <c r="K1892" s="404">
        <v>1</v>
      </c>
      <c r="L1892" s="497"/>
      <c r="M1892" s="170"/>
      <c r="N1892" s="171"/>
    </row>
    <row r="1893" spans="2:14">
      <c r="B1893" s="326"/>
      <c r="C1893" s="595">
        <v>93668</v>
      </c>
      <c r="D1893" s="123" t="s">
        <v>9</v>
      </c>
      <c r="E1893" s="496" t="s">
        <v>926</v>
      </c>
      <c r="F1893" s="602"/>
      <c r="G1893" s="602"/>
      <c r="H1893" s="602"/>
      <c r="I1893" s="602"/>
      <c r="J1893" s="169"/>
      <c r="K1893" s="404">
        <v>0</v>
      </c>
      <c r="L1893" s="497"/>
      <c r="M1893" s="170"/>
      <c r="N1893" s="171"/>
    </row>
    <row r="1894" spans="2:14">
      <c r="B1894" s="326"/>
      <c r="C1894" s="595" t="s">
        <v>941</v>
      </c>
      <c r="D1894" s="123" t="s">
        <v>9</v>
      </c>
      <c r="E1894" s="496" t="s">
        <v>942</v>
      </c>
      <c r="F1894" s="602"/>
      <c r="G1894" s="602"/>
      <c r="H1894" s="602"/>
      <c r="I1894" s="602"/>
      <c r="J1894" s="169"/>
      <c r="K1894" s="404">
        <v>0</v>
      </c>
      <c r="L1894" s="497"/>
      <c r="M1894" s="170"/>
      <c r="N1894" s="171"/>
    </row>
    <row r="1895" spans="2:14">
      <c r="B1895" s="326"/>
      <c r="C1895" s="53" t="s">
        <v>935</v>
      </c>
      <c r="D1895" s="123" t="s">
        <v>9</v>
      </c>
      <c r="E1895" s="183" t="s">
        <v>930</v>
      </c>
      <c r="F1895" s="602"/>
      <c r="G1895" s="602"/>
      <c r="H1895" s="602"/>
      <c r="I1895" s="602"/>
      <c r="J1895" s="169"/>
      <c r="K1895" s="404">
        <v>1</v>
      </c>
      <c r="L1895" s="497"/>
      <c r="M1895" s="170"/>
      <c r="N1895" s="171"/>
    </row>
    <row r="1896" spans="2:14">
      <c r="B1896" s="326"/>
      <c r="C1896" s="53" t="s">
        <v>935</v>
      </c>
      <c r="D1896" s="123" t="s">
        <v>9</v>
      </c>
      <c r="E1896" s="496" t="s">
        <v>943</v>
      </c>
      <c r="F1896" s="602"/>
      <c r="G1896" s="602"/>
      <c r="H1896" s="602"/>
      <c r="I1896" s="602"/>
      <c r="J1896" s="169"/>
      <c r="K1896" s="404">
        <v>2</v>
      </c>
      <c r="L1896" s="497"/>
      <c r="M1896" s="170"/>
      <c r="N1896" s="171"/>
    </row>
    <row r="1897" spans="2:14">
      <c r="B1897" s="326"/>
      <c r="C1897" s="53" t="s">
        <v>935</v>
      </c>
      <c r="D1897" s="123" t="s">
        <v>9</v>
      </c>
      <c r="E1897" s="496" t="s">
        <v>944</v>
      </c>
      <c r="F1897" s="602"/>
      <c r="G1897" s="602"/>
      <c r="H1897" s="602"/>
      <c r="I1897" s="602"/>
      <c r="J1897" s="169"/>
      <c r="K1897" s="404">
        <v>0</v>
      </c>
      <c r="L1897" s="497"/>
      <c r="M1897" s="170"/>
      <c r="N1897" s="171"/>
    </row>
    <row r="1898" spans="2:14">
      <c r="B1898" s="326"/>
      <c r="C1898" s="53"/>
      <c r="D1898" s="53"/>
      <c r="E1898" s="496" t="s">
        <v>945</v>
      </c>
      <c r="F1898" s="602"/>
      <c r="G1898" s="602"/>
      <c r="H1898" s="602"/>
      <c r="I1898" s="602"/>
      <c r="J1898" s="169"/>
      <c r="K1898" s="404">
        <v>0</v>
      </c>
      <c r="L1898" s="497"/>
      <c r="M1898" s="170"/>
      <c r="N1898" s="171"/>
    </row>
    <row r="1899" spans="2:14">
      <c r="B1899" s="326"/>
      <c r="C1899" s="156" t="str">
        <f>'3-COMPO.ADM.PRF '!B484</f>
        <v>COMP 058</v>
      </c>
      <c r="D1899" s="123" t="s">
        <v>90</v>
      </c>
      <c r="E1899" s="496" t="s">
        <v>946</v>
      </c>
      <c r="F1899" s="602"/>
      <c r="G1899" s="602"/>
      <c r="H1899" s="602"/>
      <c r="I1899" s="602"/>
      <c r="J1899" s="169"/>
      <c r="K1899" s="404">
        <v>0</v>
      </c>
      <c r="L1899" s="497"/>
      <c r="M1899" s="170"/>
      <c r="N1899" s="171"/>
    </row>
    <row r="1900" spans="2:14">
      <c r="B1900" s="326"/>
      <c r="C1900" s="53"/>
      <c r="D1900" s="53"/>
      <c r="E1900" s="184" t="s">
        <v>947</v>
      </c>
      <c r="F1900" s="602"/>
      <c r="G1900" s="602"/>
      <c r="H1900" s="602"/>
      <c r="I1900" s="602"/>
      <c r="J1900" s="169"/>
      <c r="K1900" s="404">
        <v>0</v>
      </c>
      <c r="L1900" s="497"/>
      <c r="M1900" s="170"/>
      <c r="N1900" s="171"/>
    </row>
    <row r="1901" spans="2:14">
      <c r="B1901" s="326"/>
      <c r="C1901" s="53"/>
      <c r="D1901" s="53"/>
      <c r="E1901" s="496" t="s">
        <v>948</v>
      </c>
      <c r="F1901" s="602"/>
      <c r="G1901" s="602"/>
      <c r="H1901" s="602"/>
      <c r="I1901" s="602"/>
      <c r="J1901" s="169"/>
      <c r="K1901" s="404">
        <v>0</v>
      </c>
      <c r="L1901" s="497"/>
      <c r="M1901" s="170"/>
      <c r="N1901" s="171"/>
    </row>
    <row r="1902" spans="2:14">
      <c r="B1902" s="326"/>
      <c r="C1902" s="53">
        <v>91836</v>
      </c>
      <c r="D1902" s="123" t="s">
        <v>9</v>
      </c>
      <c r="E1902" s="496" t="s">
        <v>733</v>
      </c>
      <c r="F1902" s="602"/>
      <c r="G1902" s="602"/>
      <c r="H1902" s="602"/>
      <c r="I1902" s="602"/>
      <c r="J1902" s="169"/>
      <c r="K1902" s="404">
        <v>155.80000000000001</v>
      </c>
      <c r="L1902" s="497"/>
      <c r="M1902" s="170"/>
      <c r="N1902" s="171"/>
    </row>
    <row r="1903" spans="2:14">
      <c r="B1903" s="326"/>
      <c r="C1903" s="53">
        <v>91854</v>
      </c>
      <c r="D1903" s="123" t="s">
        <v>9</v>
      </c>
      <c r="E1903" s="496" t="s">
        <v>722</v>
      </c>
      <c r="F1903" s="602"/>
      <c r="G1903" s="602"/>
      <c r="H1903" s="602"/>
      <c r="I1903" s="602"/>
      <c r="J1903" s="169"/>
      <c r="K1903" s="404">
        <v>613.75</v>
      </c>
      <c r="L1903" s="497"/>
      <c r="M1903" s="170"/>
      <c r="N1903" s="171"/>
    </row>
    <row r="1904" spans="2:14">
      <c r="B1904" s="326"/>
      <c r="C1904" s="53"/>
      <c r="D1904" s="53"/>
      <c r="E1904" s="496" t="s">
        <v>949</v>
      </c>
      <c r="F1904" s="602"/>
      <c r="G1904" s="602"/>
      <c r="H1904" s="602"/>
      <c r="I1904" s="602"/>
      <c r="J1904" s="169"/>
      <c r="K1904" s="404">
        <v>0</v>
      </c>
      <c r="L1904" s="497"/>
      <c r="M1904" s="170"/>
      <c r="N1904" s="171"/>
    </row>
    <row r="1905" spans="2:14">
      <c r="B1905" s="326"/>
      <c r="C1905" s="156" t="str">
        <f>'3-COMPO.ADM.PRF '!B489</f>
        <v>COMP 059</v>
      </c>
      <c r="D1905" s="123" t="s">
        <v>90</v>
      </c>
      <c r="E1905" s="496" t="s">
        <v>750</v>
      </c>
      <c r="F1905" s="602"/>
      <c r="G1905" s="602"/>
      <c r="H1905" s="602"/>
      <c r="I1905" s="602"/>
      <c r="J1905" s="169"/>
      <c r="K1905" s="404">
        <v>43.3</v>
      </c>
      <c r="L1905" s="497"/>
      <c r="M1905" s="170"/>
      <c r="N1905" s="171"/>
    </row>
    <row r="1906" spans="2:14">
      <c r="B1906" s="326"/>
      <c r="C1906" s="156" t="str">
        <f>'3-COMPO.ADM.PRF '!B494</f>
        <v>COMP 060</v>
      </c>
      <c r="D1906" s="123" t="s">
        <v>90</v>
      </c>
      <c r="E1906" s="496" t="s">
        <v>748</v>
      </c>
      <c r="F1906" s="602"/>
      <c r="G1906" s="602"/>
      <c r="H1906" s="602"/>
      <c r="I1906" s="602"/>
      <c r="J1906" s="169"/>
      <c r="K1906" s="404">
        <v>3.4</v>
      </c>
      <c r="L1906" s="497"/>
      <c r="M1906" s="170"/>
      <c r="N1906" s="171"/>
    </row>
    <row r="1907" spans="2:14">
      <c r="B1907" s="326"/>
      <c r="C1907" s="156" t="str">
        <f>'3-COMPO.ADM.PRF '!B499</f>
        <v>COMP 061</v>
      </c>
      <c r="D1907" s="123" t="s">
        <v>90</v>
      </c>
      <c r="E1907" s="496" t="s">
        <v>950</v>
      </c>
      <c r="F1907" s="602"/>
      <c r="G1907" s="602"/>
      <c r="H1907" s="602"/>
      <c r="I1907" s="602"/>
      <c r="J1907" s="169"/>
      <c r="K1907" s="404">
        <v>28.5</v>
      </c>
      <c r="L1907" s="497"/>
      <c r="M1907" s="170"/>
      <c r="N1907" s="171"/>
    </row>
    <row r="1908" spans="2:14">
      <c r="B1908" s="326"/>
      <c r="C1908" s="156" t="str">
        <f>'3-COMPO.ADM.PRF '!B504</f>
        <v>COMP 062</v>
      </c>
      <c r="D1908" s="123" t="s">
        <v>90</v>
      </c>
      <c r="E1908" s="496" t="s">
        <v>951</v>
      </c>
      <c r="F1908" s="602"/>
      <c r="G1908" s="602"/>
      <c r="H1908" s="602"/>
      <c r="I1908" s="602"/>
      <c r="J1908" s="169"/>
      <c r="K1908" s="404">
        <v>63.2</v>
      </c>
      <c r="L1908" s="497"/>
      <c r="M1908" s="170"/>
      <c r="N1908" s="171"/>
    </row>
    <row r="1909" spans="2:14">
      <c r="B1909" s="326"/>
      <c r="C1909" s="420"/>
      <c r="D1909" s="420"/>
      <c r="E1909" s="227" t="s">
        <v>952</v>
      </c>
      <c r="F1909" s="231"/>
      <c r="G1909" s="231"/>
      <c r="H1909" s="231"/>
      <c r="I1909" s="231"/>
      <c r="J1909" s="179"/>
      <c r="K1909" s="419">
        <v>0</v>
      </c>
      <c r="L1909" s="497"/>
      <c r="M1909" s="170"/>
      <c r="N1909" s="171"/>
    </row>
    <row r="1910" spans="2:14">
      <c r="B1910" s="326"/>
      <c r="C1910" s="53"/>
      <c r="D1910" s="53"/>
      <c r="E1910" s="184" t="s">
        <v>953</v>
      </c>
      <c r="F1910" s="602"/>
      <c r="G1910" s="602"/>
      <c r="H1910" s="602"/>
      <c r="I1910" s="602"/>
      <c r="J1910" s="169"/>
      <c r="K1910" s="404">
        <v>0</v>
      </c>
      <c r="L1910" s="497"/>
      <c r="M1910" s="170"/>
      <c r="N1910" s="171"/>
    </row>
    <row r="1911" spans="2:14">
      <c r="B1911" s="326"/>
      <c r="C1911" s="53"/>
      <c r="D1911" s="53"/>
      <c r="E1911" s="496" t="s">
        <v>954</v>
      </c>
      <c r="F1911" s="602"/>
      <c r="G1911" s="602"/>
      <c r="H1911" s="602"/>
      <c r="I1911" s="602"/>
      <c r="J1911" s="169"/>
      <c r="K1911" s="404">
        <v>0</v>
      </c>
      <c r="L1911" s="497"/>
      <c r="M1911" s="170"/>
      <c r="N1911" s="171"/>
    </row>
    <row r="1912" spans="2:14">
      <c r="B1912" s="326"/>
      <c r="C1912" s="53">
        <v>93009</v>
      </c>
      <c r="D1912" s="123" t="s">
        <v>9</v>
      </c>
      <c r="E1912" s="496" t="s">
        <v>748</v>
      </c>
      <c r="F1912" s="602"/>
      <c r="G1912" s="602"/>
      <c r="H1912" s="602"/>
      <c r="I1912" s="602"/>
      <c r="J1912" s="169"/>
      <c r="K1912" s="404">
        <v>0</v>
      </c>
      <c r="L1912" s="497"/>
      <c r="M1912" s="170"/>
      <c r="N1912" s="171"/>
    </row>
    <row r="1913" spans="2:14">
      <c r="B1913" s="326"/>
      <c r="C1913" s="53">
        <v>91871</v>
      </c>
      <c r="D1913" s="123" t="s">
        <v>9</v>
      </c>
      <c r="E1913" s="496" t="s">
        <v>722</v>
      </c>
      <c r="F1913" s="602"/>
      <c r="G1913" s="602"/>
      <c r="H1913" s="602"/>
      <c r="I1913" s="602"/>
      <c r="J1913" s="169"/>
      <c r="K1913" s="404">
        <v>0</v>
      </c>
      <c r="L1913" s="497"/>
      <c r="M1913" s="170"/>
      <c r="N1913" s="171"/>
    </row>
    <row r="1914" spans="2:14">
      <c r="B1914" s="326"/>
      <c r="C1914" s="53"/>
      <c r="D1914" s="53"/>
      <c r="E1914" s="184" t="s">
        <v>955</v>
      </c>
      <c r="F1914" s="602"/>
      <c r="G1914" s="602"/>
      <c r="H1914" s="602"/>
      <c r="I1914" s="602"/>
      <c r="J1914" s="169"/>
      <c r="K1914" s="404">
        <v>0</v>
      </c>
      <c r="L1914" s="497"/>
      <c r="M1914" s="170"/>
      <c r="N1914" s="171"/>
    </row>
    <row r="1915" spans="2:14">
      <c r="B1915" s="326"/>
      <c r="C1915" s="53"/>
      <c r="D1915" s="53"/>
      <c r="E1915" s="183" t="s">
        <v>956</v>
      </c>
      <c r="F1915" s="602"/>
      <c r="G1915" s="602"/>
      <c r="H1915" s="602"/>
      <c r="I1915" s="602"/>
      <c r="J1915" s="169"/>
      <c r="K1915" s="404"/>
      <c r="L1915" s="497"/>
      <c r="M1915" s="170"/>
      <c r="N1915" s="171"/>
    </row>
    <row r="1916" spans="2:14">
      <c r="B1916" s="326"/>
      <c r="C1916" s="53">
        <v>72281</v>
      </c>
      <c r="D1916" s="123" t="s">
        <v>9</v>
      </c>
      <c r="E1916" s="183" t="s">
        <v>957</v>
      </c>
      <c r="F1916" s="602"/>
      <c r="G1916" s="602"/>
      <c r="H1916" s="602"/>
      <c r="I1916" s="602"/>
      <c r="J1916" s="169"/>
      <c r="K1916" s="404">
        <v>0</v>
      </c>
      <c r="L1916" s="497"/>
      <c r="M1916" s="170"/>
      <c r="N1916" s="171"/>
    </row>
    <row r="1917" spans="2:14">
      <c r="B1917" s="326"/>
      <c r="C1917" s="53"/>
      <c r="D1917" s="53"/>
      <c r="E1917" s="183" t="s">
        <v>958</v>
      </c>
      <c r="F1917" s="602"/>
      <c r="G1917" s="602"/>
      <c r="H1917" s="602"/>
      <c r="I1917" s="602"/>
      <c r="J1917" s="169"/>
      <c r="K1917" s="404"/>
      <c r="L1917" s="497"/>
      <c r="M1917" s="170"/>
      <c r="N1917" s="171"/>
    </row>
    <row r="1918" spans="2:14">
      <c r="B1918" s="326"/>
      <c r="C1918" s="151"/>
      <c r="D1918" s="53"/>
      <c r="E1918" s="183" t="s">
        <v>959</v>
      </c>
      <c r="F1918" s="602"/>
      <c r="G1918" s="602"/>
      <c r="H1918" s="602"/>
      <c r="I1918" s="602"/>
      <c r="J1918" s="169"/>
      <c r="K1918" s="404">
        <v>181</v>
      </c>
      <c r="L1918" s="497"/>
      <c r="M1918" s="170"/>
      <c r="N1918" s="171"/>
    </row>
    <row r="1919" spans="2:14">
      <c r="B1919" s="326"/>
      <c r="C1919" s="151"/>
      <c r="D1919" s="53"/>
      <c r="E1919" s="183" t="s">
        <v>960</v>
      </c>
      <c r="F1919" s="602"/>
      <c r="G1919" s="602"/>
      <c r="H1919" s="602"/>
      <c r="I1919" s="602"/>
      <c r="J1919" s="169"/>
      <c r="K1919" s="404">
        <v>51</v>
      </c>
      <c r="L1919" s="497"/>
      <c r="M1919" s="170"/>
      <c r="N1919" s="171"/>
    </row>
    <row r="1920" spans="2:14">
      <c r="B1920" s="326"/>
      <c r="C1920" s="53"/>
      <c r="D1920" s="53"/>
      <c r="E1920" s="183" t="s">
        <v>961</v>
      </c>
      <c r="F1920" s="602"/>
      <c r="G1920" s="602"/>
      <c r="H1920" s="602"/>
      <c r="I1920" s="602"/>
      <c r="J1920" s="169"/>
      <c r="K1920" s="404"/>
      <c r="L1920" s="497"/>
      <c r="M1920" s="170"/>
      <c r="N1920" s="171"/>
    </row>
    <row r="1921" spans="2:14">
      <c r="B1921" s="326"/>
      <c r="C1921" s="595">
        <v>9</v>
      </c>
      <c r="D1921" s="53"/>
      <c r="E1921" s="183" t="s">
        <v>951</v>
      </c>
      <c r="F1921" s="602"/>
      <c r="G1921" s="602"/>
      <c r="H1921" s="602"/>
      <c r="I1921" s="602"/>
      <c r="J1921" s="169"/>
      <c r="K1921" s="404">
        <v>0</v>
      </c>
      <c r="L1921" s="497"/>
      <c r="M1921" s="170"/>
      <c r="N1921" s="171"/>
    </row>
    <row r="1922" spans="2:14">
      <c r="B1922" s="326"/>
      <c r="C1922" s="53" t="s">
        <v>962</v>
      </c>
      <c r="D1922" s="123" t="s">
        <v>9</v>
      </c>
      <c r="E1922" s="183" t="s">
        <v>963</v>
      </c>
      <c r="F1922" s="602"/>
      <c r="G1922" s="602"/>
      <c r="H1922" s="602"/>
      <c r="I1922" s="602"/>
      <c r="J1922" s="169"/>
      <c r="K1922" s="404">
        <v>0</v>
      </c>
      <c r="L1922" s="497"/>
      <c r="M1922" s="170"/>
      <c r="N1922" s="171"/>
    </row>
    <row r="1923" spans="2:14">
      <c r="B1923" s="326"/>
      <c r="C1923" s="53"/>
      <c r="D1923" s="53"/>
      <c r="E1923" s="183" t="s">
        <v>964</v>
      </c>
      <c r="F1923" s="602"/>
      <c r="G1923" s="602"/>
      <c r="H1923" s="602"/>
      <c r="I1923" s="602"/>
      <c r="J1923" s="169"/>
      <c r="K1923" s="404"/>
      <c r="L1923" s="497"/>
      <c r="M1923" s="170"/>
      <c r="N1923" s="171"/>
    </row>
    <row r="1924" spans="2:14" ht="13.5">
      <c r="B1924" s="326"/>
      <c r="C1924" s="318"/>
      <c r="D1924" s="53"/>
      <c r="E1924" s="183" t="s">
        <v>965</v>
      </c>
      <c r="F1924" s="602"/>
      <c r="G1924" s="602"/>
      <c r="H1924" s="602"/>
      <c r="I1924" s="602"/>
      <c r="J1924" s="169"/>
      <c r="K1924" s="404">
        <v>9</v>
      </c>
      <c r="L1924" s="497"/>
      <c r="M1924" s="170"/>
      <c r="N1924" s="171"/>
    </row>
    <row r="1925" spans="2:14">
      <c r="B1925" s="326"/>
      <c r="C1925" s="53"/>
      <c r="D1925" s="53"/>
      <c r="E1925" s="183" t="s">
        <v>966</v>
      </c>
      <c r="F1925" s="602"/>
      <c r="G1925" s="602"/>
      <c r="H1925" s="602"/>
      <c r="I1925" s="602"/>
      <c r="J1925" s="169"/>
      <c r="K1925" s="404"/>
      <c r="L1925" s="497"/>
      <c r="M1925" s="170"/>
      <c r="N1925" s="171"/>
    </row>
    <row r="1926" spans="2:14">
      <c r="B1926" s="326"/>
      <c r="C1926" s="595"/>
      <c r="D1926" s="53"/>
      <c r="E1926" s="183" t="s">
        <v>965</v>
      </c>
      <c r="F1926" s="602"/>
      <c r="G1926" s="602"/>
      <c r="H1926" s="602"/>
      <c r="I1926" s="602"/>
      <c r="J1926" s="169"/>
      <c r="K1926" s="404">
        <v>9</v>
      </c>
      <c r="L1926" s="497"/>
      <c r="M1926" s="170"/>
      <c r="N1926" s="171"/>
    </row>
    <row r="1927" spans="2:14">
      <c r="B1927" s="326"/>
      <c r="C1927" s="53"/>
      <c r="D1927" s="53"/>
      <c r="E1927" s="183" t="s">
        <v>967</v>
      </c>
      <c r="F1927" s="602"/>
      <c r="G1927" s="602"/>
      <c r="H1927" s="602"/>
      <c r="I1927" s="602"/>
      <c r="J1927" s="169"/>
      <c r="K1927" s="404"/>
      <c r="L1927" s="497"/>
      <c r="M1927" s="170"/>
      <c r="N1927" s="171"/>
    </row>
    <row r="1928" spans="2:14">
      <c r="B1928" s="326"/>
      <c r="C1928" s="595"/>
      <c r="D1928" s="53"/>
      <c r="E1928" s="183" t="s">
        <v>968</v>
      </c>
      <c r="F1928" s="602"/>
      <c r="G1928" s="602"/>
      <c r="H1928" s="602"/>
      <c r="I1928" s="602"/>
      <c r="J1928" s="169"/>
      <c r="K1928" s="404">
        <v>181</v>
      </c>
      <c r="L1928" s="497"/>
      <c r="M1928" s="170"/>
      <c r="N1928" s="171"/>
    </row>
    <row r="1929" spans="2:14">
      <c r="B1929" s="326"/>
      <c r="C1929" s="595"/>
      <c r="D1929" s="53"/>
      <c r="E1929" s="183" t="s">
        <v>969</v>
      </c>
      <c r="F1929" s="602"/>
      <c r="G1929" s="602"/>
      <c r="H1929" s="602"/>
      <c r="I1929" s="602"/>
      <c r="J1929" s="169"/>
      <c r="K1929" s="404">
        <v>51</v>
      </c>
      <c r="L1929" s="497"/>
      <c r="M1929" s="170"/>
      <c r="N1929" s="171"/>
    </row>
    <row r="1930" spans="2:14">
      <c r="B1930" s="326"/>
      <c r="C1930" s="53"/>
      <c r="D1930" s="53"/>
      <c r="E1930" s="183" t="s">
        <v>970</v>
      </c>
      <c r="F1930" s="602"/>
      <c r="G1930" s="602"/>
      <c r="H1930" s="602"/>
      <c r="I1930" s="602"/>
      <c r="J1930" s="169"/>
      <c r="K1930" s="404"/>
      <c r="L1930" s="497"/>
      <c r="M1930" s="170"/>
      <c r="N1930" s="171"/>
    </row>
    <row r="1931" spans="2:14">
      <c r="B1931" s="326"/>
      <c r="C1931" s="595"/>
      <c r="D1931" s="53"/>
      <c r="E1931" s="183" t="s">
        <v>971</v>
      </c>
      <c r="F1931" s="602"/>
      <c r="G1931" s="602"/>
      <c r="H1931" s="602"/>
      <c r="I1931" s="602"/>
      <c r="J1931" s="169"/>
      <c r="K1931" s="404">
        <v>9</v>
      </c>
      <c r="L1931" s="497"/>
      <c r="M1931" s="170"/>
      <c r="N1931" s="171"/>
    </row>
    <row r="1932" spans="2:14">
      <c r="B1932" s="326"/>
      <c r="C1932" s="53"/>
      <c r="D1932" s="53"/>
      <c r="E1932" s="184" t="s">
        <v>972</v>
      </c>
      <c r="F1932" s="602"/>
      <c r="G1932" s="602"/>
      <c r="H1932" s="602"/>
      <c r="I1932" s="602"/>
      <c r="J1932" s="169"/>
      <c r="K1932" s="404"/>
      <c r="L1932" s="497"/>
      <c r="M1932" s="170"/>
      <c r="N1932" s="171"/>
    </row>
    <row r="1933" spans="2:14">
      <c r="B1933" s="326"/>
      <c r="C1933" s="53"/>
      <c r="D1933" s="53"/>
      <c r="E1933" s="496" t="s">
        <v>973</v>
      </c>
      <c r="F1933" s="602"/>
      <c r="G1933" s="602"/>
      <c r="H1933" s="602"/>
      <c r="I1933" s="602"/>
      <c r="J1933" s="169"/>
      <c r="K1933" s="404">
        <v>0</v>
      </c>
      <c r="L1933" s="497"/>
      <c r="M1933" s="170"/>
      <c r="N1933" s="171"/>
    </row>
    <row r="1934" spans="2:14">
      <c r="B1934" s="326"/>
      <c r="C1934" s="53" t="s">
        <v>974</v>
      </c>
      <c r="D1934" s="123" t="s">
        <v>9</v>
      </c>
      <c r="E1934" s="183" t="s">
        <v>965</v>
      </c>
      <c r="F1934" s="231"/>
      <c r="G1934" s="231"/>
      <c r="H1934" s="231"/>
      <c r="I1934" s="231"/>
      <c r="J1934" s="179"/>
      <c r="K1934" s="419">
        <v>0</v>
      </c>
      <c r="L1934" s="497"/>
      <c r="M1934" s="170"/>
      <c r="N1934" s="171"/>
    </row>
    <row r="1935" spans="2:14">
      <c r="B1935" s="326"/>
      <c r="C1935" s="53"/>
      <c r="D1935" s="123"/>
      <c r="E1935" s="227" t="s">
        <v>975</v>
      </c>
      <c r="F1935" s="231"/>
      <c r="G1935" s="231"/>
      <c r="H1935" s="231"/>
      <c r="I1935" s="231"/>
      <c r="J1935" s="179"/>
      <c r="K1935" s="419">
        <v>0</v>
      </c>
      <c r="L1935" s="497"/>
      <c r="M1935" s="170"/>
      <c r="N1935" s="171"/>
    </row>
    <row r="1936" spans="2:14">
      <c r="B1936" s="326"/>
      <c r="C1936" s="53"/>
      <c r="D1936" s="53"/>
      <c r="E1936" s="227" t="s">
        <v>970</v>
      </c>
      <c r="F1936" s="231"/>
      <c r="G1936" s="231"/>
      <c r="H1936" s="231"/>
      <c r="I1936" s="231"/>
      <c r="J1936" s="179"/>
      <c r="K1936" s="419">
        <v>0</v>
      </c>
      <c r="L1936" s="497"/>
      <c r="M1936" s="170"/>
      <c r="N1936" s="171"/>
    </row>
    <row r="1937" spans="2:14">
      <c r="B1937" s="326"/>
      <c r="C1937" s="53"/>
      <c r="D1937" s="53"/>
      <c r="E1937" s="227" t="s">
        <v>971</v>
      </c>
      <c r="F1937" s="231"/>
      <c r="G1937" s="231"/>
      <c r="H1937" s="231"/>
      <c r="I1937" s="231"/>
      <c r="J1937" s="179"/>
      <c r="K1937" s="419">
        <v>0</v>
      </c>
      <c r="L1937" s="497"/>
      <c r="M1937" s="170"/>
      <c r="N1937" s="171"/>
    </row>
    <row r="1938" spans="2:14">
      <c r="B1938" s="326"/>
      <c r="C1938" s="53"/>
      <c r="D1938" s="53"/>
      <c r="E1938" s="227" t="s">
        <v>972</v>
      </c>
      <c r="F1938" s="231"/>
      <c r="G1938" s="231"/>
      <c r="H1938" s="231"/>
      <c r="I1938" s="231"/>
      <c r="J1938" s="179"/>
      <c r="K1938" s="419">
        <v>0</v>
      </c>
      <c r="L1938" s="497"/>
      <c r="M1938" s="170"/>
      <c r="N1938" s="171"/>
    </row>
    <row r="1939" spans="2:14">
      <c r="B1939" s="326"/>
      <c r="C1939" s="53"/>
      <c r="D1939" s="53"/>
      <c r="E1939" s="227" t="s">
        <v>976</v>
      </c>
      <c r="F1939" s="231"/>
      <c r="G1939" s="231"/>
      <c r="H1939" s="231"/>
      <c r="I1939" s="231"/>
      <c r="J1939" s="179"/>
      <c r="K1939" s="419">
        <v>0</v>
      </c>
      <c r="L1939" s="497"/>
      <c r="M1939" s="170"/>
      <c r="N1939" s="171"/>
    </row>
    <row r="1940" spans="2:14">
      <c r="B1940" s="326"/>
      <c r="C1940" s="53"/>
      <c r="D1940" s="53"/>
      <c r="E1940" s="227" t="s">
        <v>977</v>
      </c>
      <c r="F1940" s="231"/>
      <c r="G1940" s="231"/>
      <c r="H1940" s="231"/>
      <c r="I1940" s="231"/>
      <c r="J1940" s="179"/>
      <c r="K1940" s="419">
        <v>0</v>
      </c>
      <c r="L1940" s="497"/>
      <c r="M1940" s="170"/>
      <c r="N1940" s="171"/>
    </row>
    <row r="1941" spans="2:14">
      <c r="B1941" s="326"/>
      <c r="C1941" s="53"/>
      <c r="D1941" s="53"/>
      <c r="E1941" s="227" t="s">
        <v>961</v>
      </c>
      <c r="F1941" s="602"/>
      <c r="G1941" s="602"/>
      <c r="H1941" s="602"/>
      <c r="I1941" s="602"/>
      <c r="J1941" s="169"/>
      <c r="K1941" s="404">
        <v>0</v>
      </c>
      <c r="L1941" s="497"/>
      <c r="M1941" s="170"/>
      <c r="N1941" s="171"/>
    </row>
    <row r="1942" spans="2:14">
      <c r="B1942" s="326"/>
      <c r="C1942" s="53"/>
      <c r="D1942" s="53"/>
      <c r="E1942" s="227" t="s">
        <v>951</v>
      </c>
      <c r="F1942" s="602"/>
      <c r="G1942" s="602"/>
      <c r="H1942" s="602"/>
      <c r="I1942" s="602"/>
      <c r="J1942" s="169"/>
      <c r="K1942" s="419">
        <v>0</v>
      </c>
      <c r="L1942" s="497"/>
      <c r="M1942" s="170"/>
      <c r="N1942" s="171"/>
    </row>
    <row r="1943" spans="2:14">
      <c r="B1943" s="326"/>
      <c r="C1943" s="53"/>
      <c r="D1943" s="53"/>
      <c r="E1943" s="184" t="s">
        <v>978</v>
      </c>
      <c r="F1943" s="602"/>
      <c r="G1943" s="602"/>
      <c r="H1943" s="602"/>
      <c r="I1943" s="602"/>
      <c r="J1943" s="169"/>
      <c r="K1943" s="419"/>
      <c r="L1943" s="497"/>
      <c r="M1943" s="170"/>
      <c r="N1943" s="171"/>
    </row>
    <row r="1944" spans="2:14">
      <c r="B1944" s="326"/>
      <c r="C1944" s="53"/>
      <c r="D1944" s="53"/>
      <c r="E1944" s="183" t="s">
        <v>979</v>
      </c>
      <c r="F1944" s="602"/>
      <c r="G1944" s="602"/>
      <c r="H1944" s="602"/>
      <c r="I1944" s="602"/>
      <c r="J1944" s="169"/>
      <c r="K1944" s="404">
        <v>0</v>
      </c>
      <c r="L1944" s="497"/>
      <c r="M1944" s="170"/>
      <c r="N1944" s="171"/>
    </row>
    <row r="1945" spans="2:14">
      <c r="B1945" s="326"/>
      <c r="C1945" s="156" t="str">
        <f>'3-COMPO.ADM.PRF '!B509</f>
        <v>COMP 063</v>
      </c>
      <c r="D1945" s="123" t="s">
        <v>90</v>
      </c>
      <c r="E1945" s="183" t="s">
        <v>980</v>
      </c>
      <c r="F1945" s="602"/>
      <c r="G1945" s="602"/>
      <c r="H1945" s="602"/>
      <c r="I1945" s="602"/>
      <c r="J1945" s="169"/>
      <c r="K1945" s="404">
        <v>0</v>
      </c>
      <c r="L1945" s="497"/>
      <c r="M1945" s="170"/>
      <c r="N1945" s="171"/>
    </row>
    <row r="1946" spans="2:14">
      <c r="B1946" s="326"/>
      <c r="C1946" s="156" t="str">
        <f>'3-COMPO.ADM.PRF '!B509</f>
        <v>COMP 063</v>
      </c>
      <c r="D1946" s="123" t="s">
        <v>90</v>
      </c>
      <c r="E1946" s="183" t="s">
        <v>960</v>
      </c>
      <c r="F1946" s="231"/>
      <c r="G1946" s="231"/>
      <c r="H1946" s="231"/>
      <c r="I1946" s="231"/>
      <c r="J1946" s="179"/>
      <c r="K1946" s="404">
        <v>0</v>
      </c>
      <c r="L1946" s="497"/>
      <c r="M1946" s="170"/>
      <c r="N1946" s="171"/>
    </row>
    <row r="1947" spans="2:14">
      <c r="B1947" s="326"/>
      <c r="C1947" s="53"/>
      <c r="D1947" s="53"/>
      <c r="E1947" s="227"/>
      <c r="F1947" s="231"/>
      <c r="G1947" s="231"/>
      <c r="H1947" s="231"/>
      <c r="I1947" s="231"/>
      <c r="J1947" s="179"/>
      <c r="K1947" s="404">
        <v>0</v>
      </c>
      <c r="L1947" s="497"/>
      <c r="M1947" s="170"/>
      <c r="N1947" s="171"/>
    </row>
    <row r="1948" spans="2:14">
      <c r="B1948" s="326"/>
      <c r="C1948" s="53"/>
      <c r="D1948" s="53"/>
      <c r="E1948" s="227"/>
      <c r="F1948" s="231"/>
      <c r="G1948" s="231"/>
      <c r="H1948" s="231"/>
      <c r="I1948" s="231"/>
      <c r="J1948" s="179"/>
      <c r="K1948" s="404">
        <v>0</v>
      </c>
      <c r="L1948" s="497"/>
      <c r="M1948" s="170"/>
      <c r="N1948" s="171"/>
    </row>
    <row r="1949" spans="2:14">
      <c r="B1949" s="326"/>
      <c r="C1949" s="53"/>
      <c r="D1949" s="53"/>
      <c r="E1949" s="227"/>
      <c r="F1949" s="231"/>
      <c r="G1949" s="231"/>
      <c r="H1949" s="231"/>
      <c r="I1949" s="231"/>
      <c r="J1949" s="179"/>
      <c r="K1949" s="404">
        <v>0</v>
      </c>
      <c r="L1949" s="497"/>
      <c r="M1949" s="170"/>
      <c r="N1949" s="171"/>
    </row>
    <row r="1950" spans="2:14">
      <c r="B1950" s="326"/>
      <c r="C1950" s="53"/>
      <c r="D1950" s="53"/>
      <c r="E1950" s="184" t="s">
        <v>981</v>
      </c>
      <c r="F1950" s="602"/>
      <c r="G1950" s="602"/>
      <c r="H1950" s="602"/>
      <c r="I1950" s="602"/>
      <c r="J1950" s="169"/>
      <c r="K1950" s="404">
        <v>0</v>
      </c>
      <c r="L1950" s="497"/>
      <c r="M1950" s="170"/>
      <c r="N1950" s="171"/>
    </row>
    <row r="1951" spans="2:14">
      <c r="B1951" s="326"/>
      <c r="C1951" s="53"/>
      <c r="D1951" s="53"/>
      <c r="E1951" s="496" t="s">
        <v>982</v>
      </c>
      <c r="F1951" s="602"/>
      <c r="G1951" s="602"/>
      <c r="H1951" s="602"/>
      <c r="I1951" s="602"/>
      <c r="J1951" s="169"/>
      <c r="K1951" s="404">
        <v>0</v>
      </c>
      <c r="L1951" s="497"/>
      <c r="M1951" s="170"/>
      <c r="N1951" s="171"/>
    </row>
    <row r="1952" spans="2:14">
      <c r="B1952" s="326"/>
      <c r="C1952" s="53">
        <v>83447</v>
      </c>
      <c r="D1952" s="123" t="s">
        <v>9</v>
      </c>
      <c r="E1952" s="496" t="s">
        <v>983</v>
      </c>
      <c r="F1952" s="602"/>
      <c r="G1952" s="602"/>
      <c r="H1952" s="602"/>
      <c r="I1952" s="602"/>
      <c r="J1952" s="169"/>
      <c r="K1952" s="404">
        <v>0</v>
      </c>
      <c r="L1952" s="497"/>
      <c r="M1952" s="170"/>
      <c r="N1952" s="171"/>
    </row>
    <row r="1953" spans="2:14">
      <c r="B1953" s="326"/>
      <c r="C1953" s="53">
        <v>83449</v>
      </c>
      <c r="D1953" s="123" t="s">
        <v>9</v>
      </c>
      <c r="E1953" s="496" t="s">
        <v>984</v>
      </c>
      <c r="F1953" s="602"/>
      <c r="G1953" s="602"/>
      <c r="H1953" s="602"/>
      <c r="I1953" s="602"/>
      <c r="J1953" s="169"/>
      <c r="K1953" s="404">
        <v>1</v>
      </c>
      <c r="L1953" s="497"/>
      <c r="M1953" s="170"/>
      <c r="N1953" s="171"/>
    </row>
    <row r="1954" spans="2:14">
      <c r="B1954" s="326"/>
      <c r="C1954" s="53"/>
      <c r="D1954" s="53"/>
      <c r="E1954" s="496" t="s">
        <v>985</v>
      </c>
      <c r="F1954" s="602"/>
      <c r="G1954" s="602"/>
      <c r="H1954" s="602"/>
      <c r="I1954" s="602"/>
      <c r="J1954" s="169"/>
      <c r="K1954" s="404">
        <v>0</v>
      </c>
      <c r="L1954" s="497"/>
      <c r="M1954" s="170"/>
      <c r="N1954" s="171"/>
    </row>
    <row r="1955" spans="2:14">
      <c r="B1955" s="326"/>
      <c r="C1955" s="156" t="str">
        <f>'3-COMPO.ADM.PRF '!B515</f>
        <v>COMP 064</v>
      </c>
      <c r="D1955" s="123" t="s">
        <v>90</v>
      </c>
      <c r="E1955" s="496" t="s">
        <v>986</v>
      </c>
      <c r="F1955" s="602"/>
      <c r="G1955" s="602"/>
      <c r="H1955" s="602"/>
      <c r="I1955" s="602"/>
      <c r="J1955" s="169"/>
      <c r="K1955" s="404">
        <v>1</v>
      </c>
      <c r="L1955" s="497"/>
      <c r="M1955" s="170"/>
      <c r="N1955" s="171"/>
    </row>
    <row r="1956" spans="2:14">
      <c r="B1956" s="326"/>
      <c r="C1956" s="53"/>
      <c r="D1956" s="53"/>
      <c r="E1956" s="496" t="s">
        <v>987</v>
      </c>
      <c r="F1956" s="602"/>
      <c r="G1956" s="602"/>
      <c r="H1956" s="602"/>
      <c r="I1956" s="602"/>
      <c r="J1956" s="169"/>
      <c r="K1956" s="404">
        <v>0</v>
      </c>
      <c r="L1956" s="497"/>
      <c r="M1956" s="170"/>
      <c r="N1956" s="171"/>
    </row>
    <row r="1957" spans="2:14">
      <c r="B1957" s="326"/>
      <c r="C1957" s="53">
        <v>83484</v>
      </c>
      <c r="D1957" s="123" t="s">
        <v>9</v>
      </c>
      <c r="E1957" s="496" t="s">
        <v>988</v>
      </c>
      <c r="F1957" s="602"/>
      <c r="G1957" s="602"/>
      <c r="H1957" s="602"/>
      <c r="I1957" s="602"/>
      <c r="J1957" s="169"/>
      <c r="K1957" s="404">
        <v>1</v>
      </c>
      <c r="L1957" s="497"/>
      <c r="M1957" s="170"/>
      <c r="N1957" s="171"/>
    </row>
    <row r="1958" spans="2:14">
      <c r="B1958" s="326"/>
      <c r="C1958" s="53"/>
      <c r="D1958" s="53"/>
      <c r="E1958" s="496" t="s">
        <v>989</v>
      </c>
      <c r="F1958" s="602"/>
      <c r="G1958" s="602"/>
      <c r="H1958" s="602"/>
      <c r="I1958" s="602"/>
      <c r="J1958" s="169"/>
      <c r="K1958" s="404">
        <v>0</v>
      </c>
      <c r="L1958" s="497"/>
      <c r="M1958" s="170"/>
      <c r="N1958" s="171"/>
    </row>
    <row r="1959" spans="2:14">
      <c r="B1959" s="326"/>
      <c r="C1959" s="156" t="str">
        <f>'3-COMPO.ADM.PRF '!B521</f>
        <v>COMP 065</v>
      </c>
      <c r="D1959" s="123" t="s">
        <v>90</v>
      </c>
      <c r="E1959" s="496" t="s">
        <v>990</v>
      </c>
      <c r="F1959" s="602"/>
      <c r="G1959" s="602"/>
      <c r="H1959" s="602"/>
      <c r="I1959" s="602"/>
      <c r="J1959" s="169"/>
      <c r="K1959" s="404">
        <v>1</v>
      </c>
      <c r="L1959" s="497"/>
      <c r="M1959" s="170"/>
      <c r="N1959" s="171"/>
    </row>
    <row r="1960" spans="2:14">
      <c r="B1960" s="326"/>
      <c r="C1960" s="53"/>
      <c r="D1960" s="53"/>
      <c r="E1960" s="496" t="s">
        <v>991</v>
      </c>
      <c r="F1960" s="602"/>
      <c r="G1960" s="602"/>
      <c r="H1960" s="602"/>
      <c r="I1960" s="602"/>
      <c r="J1960" s="169"/>
      <c r="K1960" s="404">
        <v>0</v>
      </c>
      <c r="L1960" s="497"/>
      <c r="M1960" s="170"/>
      <c r="N1960" s="171"/>
    </row>
    <row r="1961" spans="2:14">
      <c r="B1961" s="326"/>
      <c r="C1961" s="156" t="str">
        <f>'3-COMPO.ADM.PRF '!B526</f>
        <v>COMP 066</v>
      </c>
      <c r="D1961" s="123" t="s">
        <v>90</v>
      </c>
      <c r="E1961" s="496" t="s">
        <v>745</v>
      </c>
      <c r="F1961" s="602"/>
      <c r="G1961" s="602"/>
      <c r="H1961" s="602"/>
      <c r="I1961" s="602"/>
      <c r="J1961" s="169"/>
      <c r="K1961" s="404">
        <v>1</v>
      </c>
      <c r="L1961" s="497"/>
      <c r="M1961" s="170"/>
      <c r="N1961" s="171"/>
    </row>
    <row r="1962" spans="2:14">
      <c r="B1962" s="326"/>
      <c r="C1962" s="53"/>
      <c r="D1962" s="53"/>
      <c r="E1962" s="184" t="s">
        <v>992</v>
      </c>
      <c r="F1962" s="602"/>
      <c r="G1962" s="602"/>
      <c r="H1962" s="602"/>
      <c r="I1962" s="602"/>
      <c r="J1962" s="169"/>
      <c r="K1962" s="404">
        <v>0</v>
      </c>
      <c r="L1962" s="497"/>
      <c r="M1962" s="170"/>
      <c r="N1962" s="171"/>
    </row>
    <row r="1963" spans="2:14">
      <c r="B1963" s="326"/>
      <c r="C1963" s="53"/>
      <c r="D1963" s="53"/>
      <c r="E1963" s="183" t="s">
        <v>993</v>
      </c>
      <c r="F1963" s="602"/>
      <c r="G1963" s="602"/>
      <c r="H1963" s="602"/>
      <c r="I1963" s="602"/>
      <c r="J1963" s="169"/>
      <c r="K1963" s="404"/>
      <c r="L1963" s="497"/>
      <c r="M1963" s="170"/>
      <c r="N1963" s="171"/>
    </row>
    <row r="1964" spans="2:14">
      <c r="B1964" s="326"/>
      <c r="C1964" s="53">
        <v>83372</v>
      </c>
      <c r="D1964" s="123" t="s">
        <v>9</v>
      </c>
      <c r="E1964" s="183" t="s">
        <v>994</v>
      </c>
      <c r="F1964" s="602"/>
      <c r="G1964" s="602"/>
      <c r="H1964" s="602"/>
      <c r="I1964" s="602"/>
      <c r="J1964" s="169"/>
      <c r="K1964" s="404"/>
      <c r="L1964" s="497"/>
      <c r="M1964" s="170"/>
      <c r="N1964" s="171"/>
    </row>
    <row r="1965" spans="2:14">
      <c r="B1965" s="326"/>
      <c r="C1965" s="53"/>
      <c r="D1965" s="53"/>
      <c r="E1965" s="184" t="s">
        <v>995</v>
      </c>
      <c r="F1965" s="602"/>
      <c r="G1965" s="602"/>
      <c r="H1965" s="602"/>
      <c r="I1965" s="602"/>
      <c r="J1965" s="169"/>
      <c r="K1965" s="404">
        <v>0</v>
      </c>
      <c r="L1965" s="497"/>
      <c r="M1965" s="170"/>
      <c r="N1965" s="171"/>
    </row>
    <row r="1966" spans="2:14">
      <c r="B1966" s="326"/>
      <c r="C1966" s="53"/>
      <c r="D1966" s="53"/>
      <c r="E1966" s="496" t="s">
        <v>996</v>
      </c>
      <c r="F1966" s="602"/>
      <c r="G1966" s="602"/>
      <c r="H1966" s="602"/>
      <c r="I1966" s="602"/>
      <c r="J1966" s="169"/>
      <c r="K1966" s="404">
        <v>0</v>
      </c>
      <c r="L1966" s="497"/>
      <c r="M1966" s="170"/>
      <c r="N1966" s="171"/>
    </row>
    <row r="1967" spans="2:14">
      <c r="B1967" s="326"/>
      <c r="C1967" s="53" t="s">
        <v>997</v>
      </c>
      <c r="D1967" s="123" t="s">
        <v>9</v>
      </c>
      <c r="E1967" s="183" t="s">
        <v>998</v>
      </c>
      <c r="F1967" s="602"/>
      <c r="G1967" s="602"/>
      <c r="H1967" s="602"/>
      <c r="I1967" s="602"/>
      <c r="J1967" s="169"/>
      <c r="K1967" s="404">
        <v>1</v>
      </c>
      <c r="L1967" s="497"/>
      <c r="M1967" s="170"/>
      <c r="N1967" s="171"/>
    </row>
    <row r="1968" spans="2:14">
      <c r="B1968" s="326"/>
      <c r="C1968" s="53"/>
      <c r="D1968" s="53"/>
      <c r="E1968" s="496" t="s">
        <v>999</v>
      </c>
      <c r="F1968" s="602"/>
      <c r="G1968" s="602"/>
      <c r="H1968" s="602"/>
      <c r="I1968" s="602"/>
      <c r="J1968" s="169"/>
      <c r="K1968" s="404">
        <v>0</v>
      </c>
      <c r="L1968" s="497"/>
      <c r="M1968" s="170"/>
      <c r="N1968" s="171"/>
    </row>
    <row r="1969" spans="2:14">
      <c r="B1969" s="326"/>
      <c r="C1969" s="53" t="s">
        <v>1000</v>
      </c>
      <c r="D1969" s="123" t="s">
        <v>9</v>
      </c>
      <c r="E1969" s="183" t="s">
        <v>1001</v>
      </c>
      <c r="F1969" s="602"/>
      <c r="G1969" s="602"/>
      <c r="H1969" s="602"/>
      <c r="I1969" s="602"/>
      <c r="J1969" s="169"/>
      <c r="K1969" s="404">
        <v>1</v>
      </c>
      <c r="L1969" s="497"/>
      <c r="M1969" s="170"/>
      <c r="N1969" s="171"/>
    </row>
    <row r="1970" spans="2:14">
      <c r="B1970" s="326"/>
      <c r="C1970" s="53"/>
      <c r="D1970" s="53"/>
      <c r="E1970" s="183" t="s">
        <v>1002</v>
      </c>
      <c r="F1970" s="602"/>
      <c r="G1970" s="602"/>
      <c r="H1970" s="602"/>
      <c r="I1970" s="602"/>
      <c r="J1970" s="169"/>
      <c r="K1970" s="404">
        <v>0</v>
      </c>
      <c r="L1970" s="497"/>
      <c r="M1970" s="170"/>
      <c r="N1970" s="171"/>
    </row>
    <row r="1971" spans="2:14">
      <c r="B1971" s="326"/>
      <c r="C1971" s="156" t="str">
        <f>'3-COMPO.ADM.PRF '!B532</f>
        <v>COMP 067</v>
      </c>
      <c r="D1971" s="123" t="s">
        <v>90</v>
      </c>
      <c r="E1971" s="496" t="s">
        <v>1003</v>
      </c>
      <c r="F1971" s="602"/>
      <c r="G1971" s="602"/>
      <c r="H1971" s="602"/>
      <c r="I1971" s="602"/>
      <c r="J1971" s="169"/>
      <c r="K1971" s="404">
        <v>1</v>
      </c>
      <c r="L1971" s="497"/>
      <c r="M1971" s="170"/>
      <c r="N1971" s="171"/>
    </row>
    <row r="1972" spans="2:14">
      <c r="B1972" s="326"/>
      <c r="C1972" s="156"/>
      <c r="D1972" s="123"/>
      <c r="E1972" s="184" t="s">
        <v>1004</v>
      </c>
      <c r="F1972" s="602"/>
      <c r="G1972" s="602"/>
      <c r="H1972" s="602"/>
      <c r="I1972" s="602"/>
      <c r="J1972" s="169"/>
      <c r="K1972" s="404"/>
      <c r="L1972" s="497"/>
      <c r="M1972" s="170"/>
      <c r="N1972" s="171"/>
    </row>
    <row r="1973" spans="2:14">
      <c r="B1973" s="326"/>
      <c r="C1973" s="156"/>
      <c r="D1973" s="123"/>
      <c r="E1973" s="496" t="s">
        <v>1005</v>
      </c>
      <c r="F1973" s="602"/>
      <c r="G1973" s="602"/>
      <c r="H1973" s="602"/>
      <c r="I1973" s="602"/>
      <c r="J1973" s="169"/>
      <c r="K1973" s="404"/>
      <c r="L1973" s="497"/>
      <c r="M1973" s="170"/>
      <c r="N1973" s="171"/>
    </row>
    <row r="1974" spans="2:14">
      <c r="B1974" s="326"/>
      <c r="C1974" s="156" t="str">
        <f>'3-COMPO.ADM.PRF '!B537</f>
        <v>COMP 068</v>
      </c>
      <c r="D1974" s="123" t="s">
        <v>90</v>
      </c>
      <c r="E1974" s="496" t="s">
        <v>1006</v>
      </c>
      <c r="F1974" s="602"/>
      <c r="G1974" s="602"/>
      <c r="H1974" s="602"/>
      <c r="I1974" s="602"/>
      <c r="J1974" s="169"/>
      <c r="K1974" s="404">
        <v>1</v>
      </c>
      <c r="L1974" s="497"/>
      <c r="M1974" s="170"/>
      <c r="N1974" s="171"/>
    </row>
    <row r="1975" spans="2:14" ht="13.5" thickBot="1">
      <c r="B1975" s="326"/>
      <c r="C1975" s="53"/>
      <c r="D1975" s="53"/>
      <c r="E1975" s="496"/>
      <c r="F1975" s="602"/>
      <c r="G1975" s="602"/>
      <c r="H1975" s="602"/>
      <c r="I1975" s="602"/>
      <c r="J1975" s="169"/>
      <c r="K1975" s="404">
        <v>0</v>
      </c>
      <c r="L1975" s="497"/>
      <c r="M1975" s="170"/>
      <c r="N1975" s="171"/>
    </row>
    <row r="1976" spans="2:14" ht="13.5" thickBot="1">
      <c r="B1976" s="326"/>
      <c r="C1976" s="53"/>
      <c r="D1976" s="53"/>
      <c r="E1976" s="659" t="s">
        <v>1007</v>
      </c>
      <c r="F1976" s="660"/>
      <c r="G1976" s="660"/>
      <c r="H1976" s="660"/>
      <c r="I1976" s="660"/>
      <c r="J1976" s="661"/>
      <c r="K1976" s="404">
        <v>0</v>
      </c>
      <c r="L1976" s="497"/>
      <c r="M1976" s="170"/>
      <c r="N1976" s="171"/>
    </row>
    <row r="1977" spans="2:14" hidden="1">
      <c r="B1977" s="326"/>
      <c r="C1977" s="53"/>
      <c r="D1977" s="53"/>
      <c r="E1977" s="496"/>
      <c r="F1977" s="602"/>
      <c r="G1977" s="602"/>
      <c r="H1977" s="602"/>
      <c r="I1977" s="602"/>
      <c r="J1977" s="169"/>
      <c r="K1977" s="404">
        <v>0</v>
      </c>
      <c r="L1977" s="497"/>
      <c r="M1977" s="170"/>
      <c r="N1977" s="171"/>
    </row>
    <row r="1978" spans="2:14" hidden="1">
      <c r="B1978" s="326"/>
      <c r="C1978" s="156" t="str">
        <f>'3-COMPO.ADM.PRF '!B553</f>
        <v>COMP 070</v>
      </c>
      <c r="D1978" s="53" t="s">
        <v>90</v>
      </c>
      <c r="E1978" s="496" t="s">
        <v>1008</v>
      </c>
      <c r="F1978" s="602"/>
      <c r="G1978" s="602"/>
      <c r="H1978" s="602"/>
      <c r="I1978" s="602"/>
      <c r="J1978" s="169"/>
      <c r="K1978" s="404">
        <v>0</v>
      </c>
      <c r="L1978" s="497"/>
      <c r="M1978" s="170"/>
      <c r="N1978" s="171"/>
    </row>
    <row r="1979" spans="2:14" hidden="1">
      <c r="B1979" s="326"/>
      <c r="C1979" s="156" t="str">
        <f>'3-COMPO.ADM.PRF '!B558</f>
        <v>COMP 071</v>
      </c>
      <c r="D1979" s="53" t="s">
        <v>90</v>
      </c>
      <c r="E1979" s="496" t="s">
        <v>1009</v>
      </c>
      <c r="F1979" s="602"/>
      <c r="G1979" s="602"/>
      <c r="H1979" s="602"/>
      <c r="I1979" s="602"/>
      <c r="J1979" s="169"/>
      <c r="K1979" s="404">
        <v>0</v>
      </c>
      <c r="L1979" s="497"/>
      <c r="M1979" s="170"/>
      <c r="N1979" s="171"/>
    </row>
    <row r="1980" spans="2:14" hidden="1">
      <c r="B1980" s="326"/>
      <c r="C1980" s="156" t="str">
        <f>'3-COMPO.ADM.PRF '!B563</f>
        <v>COMP 072</v>
      </c>
      <c r="D1980" s="53" t="s">
        <v>90</v>
      </c>
      <c r="E1980" s="496" t="s">
        <v>1010</v>
      </c>
      <c r="F1980" s="602"/>
      <c r="G1980" s="602"/>
      <c r="H1980" s="602"/>
      <c r="I1980" s="602"/>
      <c r="J1980" s="169"/>
      <c r="K1980" s="404">
        <v>0</v>
      </c>
      <c r="L1980" s="497"/>
      <c r="M1980" s="170"/>
      <c r="N1980" s="171"/>
    </row>
    <row r="1981" spans="2:14" hidden="1">
      <c r="B1981" s="326"/>
      <c r="C1981" s="156" t="str">
        <f>'3-COMPO.ADM.PRF '!B568</f>
        <v>COMP 073</v>
      </c>
      <c r="D1981" s="53" t="s">
        <v>90</v>
      </c>
      <c r="E1981" s="496" t="s">
        <v>1011</v>
      </c>
      <c r="F1981" s="602"/>
      <c r="G1981" s="602"/>
      <c r="H1981" s="602"/>
      <c r="I1981" s="602"/>
      <c r="J1981" s="169"/>
      <c r="K1981" s="404">
        <v>0</v>
      </c>
      <c r="L1981" s="497"/>
      <c r="M1981" s="170"/>
      <c r="N1981" s="171"/>
    </row>
    <row r="1982" spans="2:14" hidden="1">
      <c r="B1982" s="326"/>
      <c r="C1982" s="156" t="str">
        <f>'3-COMPO.ADM.PRF '!B572</f>
        <v>COMP 074</v>
      </c>
      <c r="D1982" s="53" t="s">
        <v>90</v>
      </c>
      <c r="E1982" s="496" t="s">
        <v>1012</v>
      </c>
      <c r="F1982" s="602"/>
      <c r="G1982" s="602"/>
      <c r="H1982" s="602"/>
      <c r="I1982" s="602"/>
      <c r="J1982" s="169"/>
      <c r="K1982" s="404">
        <v>0</v>
      </c>
      <c r="L1982" s="497"/>
      <c r="M1982" s="170"/>
      <c r="N1982" s="171"/>
    </row>
    <row r="1983" spans="2:14" hidden="1">
      <c r="B1983" s="326"/>
      <c r="C1983" s="156" t="str">
        <f>'3-COMPO.ADM.PRF '!B576</f>
        <v>COMP 075</v>
      </c>
      <c r="D1983" s="53" t="s">
        <v>90</v>
      </c>
      <c r="E1983" s="496" t="s">
        <v>1013</v>
      </c>
      <c r="F1983" s="602"/>
      <c r="G1983" s="602"/>
      <c r="H1983" s="602"/>
      <c r="I1983" s="602"/>
      <c r="J1983" s="169"/>
      <c r="K1983" s="404">
        <v>0</v>
      </c>
      <c r="L1983" s="497"/>
      <c r="M1983" s="170"/>
      <c r="N1983" s="171"/>
    </row>
    <row r="1984" spans="2:14" hidden="1">
      <c r="B1984" s="326"/>
      <c r="C1984" s="156" t="str">
        <f>'3-COMPO.ADM.PRF '!B581</f>
        <v>COMP 076</v>
      </c>
      <c r="D1984" s="53" t="s">
        <v>90</v>
      </c>
      <c r="E1984" s="496" t="s">
        <v>1014</v>
      </c>
      <c r="F1984" s="602"/>
      <c r="G1984" s="602"/>
      <c r="H1984" s="602"/>
      <c r="I1984" s="602"/>
      <c r="J1984" s="169"/>
      <c r="K1984" s="404">
        <v>0</v>
      </c>
      <c r="L1984" s="497"/>
      <c r="M1984" s="170"/>
      <c r="N1984" s="171"/>
    </row>
    <row r="1985" spans="2:14" hidden="1">
      <c r="B1985" s="326"/>
      <c r="C1985" s="156" t="str">
        <f>'3-COMPO.ADM.PRF '!B586</f>
        <v>COMP 077</v>
      </c>
      <c r="D1985" s="53" t="s">
        <v>90</v>
      </c>
      <c r="E1985" s="707" t="s">
        <v>1015</v>
      </c>
      <c r="F1985" s="708"/>
      <c r="G1985" s="708"/>
      <c r="H1985" s="708"/>
      <c r="I1985" s="708"/>
      <c r="J1985" s="709"/>
      <c r="K1985" s="404">
        <v>0</v>
      </c>
      <c r="L1985" s="497"/>
      <c r="M1985" s="170"/>
      <c r="N1985" s="171"/>
    </row>
    <row r="1986" spans="2:14" hidden="1">
      <c r="B1986" s="326"/>
      <c r="C1986" s="156" t="str">
        <f>'3-COMPO.ADM.PRF '!B591</f>
        <v>COMP 078</v>
      </c>
      <c r="D1986" s="53" t="s">
        <v>90</v>
      </c>
      <c r="E1986" s="496" t="s">
        <v>1016</v>
      </c>
      <c r="F1986" s="602"/>
      <c r="G1986" s="602"/>
      <c r="H1986" s="602"/>
      <c r="I1986" s="602"/>
      <c r="J1986" s="169"/>
      <c r="K1986" s="404">
        <v>0</v>
      </c>
      <c r="L1986" s="497"/>
      <c r="M1986" s="170"/>
      <c r="N1986" s="171"/>
    </row>
    <row r="1987" spans="2:14" hidden="1">
      <c r="B1987" s="326"/>
      <c r="C1987" s="156" t="str">
        <f>'3-COMPO.ADM.PRF '!B596</f>
        <v>COMP 079</v>
      </c>
      <c r="D1987" s="53" t="s">
        <v>90</v>
      </c>
      <c r="E1987" s="496" t="s">
        <v>1017</v>
      </c>
      <c r="F1987" s="602"/>
      <c r="G1987" s="602"/>
      <c r="H1987" s="602"/>
      <c r="I1987" s="602"/>
      <c r="J1987" s="169"/>
      <c r="K1987" s="404">
        <v>0</v>
      </c>
      <c r="L1987" s="497"/>
      <c r="M1987" s="170"/>
      <c r="N1987" s="171"/>
    </row>
    <row r="1988" spans="2:14" hidden="1">
      <c r="B1988" s="326"/>
      <c r="C1988" s="156" t="str">
        <f>'3-COMPO.ADM.PRF '!B601</f>
        <v>COMP 080</v>
      </c>
      <c r="D1988" s="53" t="s">
        <v>90</v>
      </c>
      <c r="E1988" s="496" t="s">
        <v>1018</v>
      </c>
      <c r="F1988" s="602"/>
      <c r="G1988" s="602"/>
      <c r="H1988" s="602"/>
      <c r="I1988" s="602"/>
      <c r="J1988" s="169"/>
      <c r="K1988" s="404">
        <v>0</v>
      </c>
      <c r="L1988" s="497"/>
      <c r="M1988" s="170"/>
      <c r="N1988" s="171"/>
    </row>
    <row r="1989" spans="2:14" hidden="1">
      <c r="B1989" s="326"/>
      <c r="C1989" s="156" t="str">
        <f>'3-COMPO.ADM.PRF '!B606</f>
        <v>COMP 081</v>
      </c>
      <c r="D1989" s="53" t="s">
        <v>90</v>
      </c>
      <c r="E1989" s="496" t="s">
        <v>1019</v>
      </c>
      <c r="F1989" s="602"/>
      <c r="G1989" s="602"/>
      <c r="H1989" s="602"/>
      <c r="I1989" s="602"/>
      <c r="J1989" s="169"/>
      <c r="K1989" s="404">
        <v>0</v>
      </c>
      <c r="L1989" s="497"/>
      <c r="M1989" s="170"/>
      <c r="N1989" s="171"/>
    </row>
    <row r="1990" spans="2:14" hidden="1">
      <c r="B1990" s="326"/>
      <c r="C1990" s="156" t="str">
        <f>'3-COMPO.ADM.PRF '!B617</f>
        <v>COMP 082</v>
      </c>
      <c r="D1990" s="53" t="s">
        <v>90</v>
      </c>
      <c r="E1990" s="496" t="s">
        <v>1020</v>
      </c>
      <c r="F1990" s="602"/>
      <c r="G1990" s="602"/>
      <c r="H1990" s="602"/>
      <c r="I1990" s="602"/>
      <c r="J1990" s="169"/>
      <c r="K1990" s="404">
        <v>0</v>
      </c>
      <c r="L1990" s="497"/>
      <c r="M1990" s="170"/>
      <c r="N1990" s="171"/>
    </row>
    <row r="1991" spans="2:14" hidden="1">
      <c r="B1991" s="326"/>
      <c r="C1991" s="156" t="str">
        <f>'3-COMPO.ADM.PRF '!B622</f>
        <v>COMP 083</v>
      </c>
      <c r="D1991" s="53" t="s">
        <v>90</v>
      </c>
      <c r="E1991" s="496" t="s">
        <v>1021</v>
      </c>
      <c r="F1991" s="602"/>
      <c r="G1991" s="602"/>
      <c r="H1991" s="602"/>
      <c r="I1991" s="602"/>
      <c r="J1991" s="169"/>
      <c r="K1991" s="404">
        <v>0</v>
      </c>
      <c r="L1991" s="497"/>
      <c r="M1991" s="170"/>
      <c r="N1991" s="171"/>
    </row>
    <row r="1992" spans="2:14" hidden="1">
      <c r="B1992" s="326"/>
      <c r="C1992" s="156" t="str">
        <f>'3-COMPO.ADM.PRF '!B627</f>
        <v>COMP 084</v>
      </c>
      <c r="D1992" s="53" t="s">
        <v>90</v>
      </c>
      <c r="E1992" s="496" t="s">
        <v>1022</v>
      </c>
      <c r="F1992" s="602"/>
      <c r="G1992" s="602"/>
      <c r="H1992" s="602"/>
      <c r="I1992" s="602"/>
      <c r="J1992" s="169"/>
      <c r="K1992" s="404">
        <v>0</v>
      </c>
      <c r="L1992" s="497"/>
      <c r="M1992" s="170"/>
      <c r="N1992" s="171"/>
    </row>
    <row r="1993" spans="2:14" hidden="1">
      <c r="B1993" s="326"/>
      <c r="C1993" s="156" t="str">
        <f>'3-COMPO.ADM.PRF '!B632</f>
        <v>COMP 085</v>
      </c>
      <c r="D1993" s="53" t="s">
        <v>90</v>
      </c>
      <c r="E1993" s="496" t="s">
        <v>1023</v>
      </c>
      <c r="F1993" s="602"/>
      <c r="G1993" s="602"/>
      <c r="H1993" s="602"/>
      <c r="I1993" s="602"/>
      <c r="J1993" s="169"/>
      <c r="K1993" s="404">
        <v>0</v>
      </c>
      <c r="L1993" s="497"/>
      <c r="M1993" s="170"/>
      <c r="N1993" s="171"/>
    </row>
    <row r="1994" spans="2:14" hidden="1">
      <c r="B1994" s="326"/>
      <c r="C1994" s="156" t="str">
        <f>'3-COMPO.ADM.PRF '!B637</f>
        <v>COMP 086</v>
      </c>
      <c r="D1994" s="53" t="s">
        <v>90</v>
      </c>
      <c r="E1994" s="496" t="s">
        <v>1024</v>
      </c>
      <c r="F1994" s="602"/>
      <c r="G1994" s="602"/>
      <c r="H1994" s="602"/>
      <c r="I1994" s="602"/>
      <c r="J1994" s="169"/>
      <c r="K1994" s="404">
        <v>0</v>
      </c>
      <c r="L1994" s="497"/>
      <c r="M1994" s="170"/>
      <c r="N1994" s="171"/>
    </row>
    <row r="1995" spans="2:14" hidden="1">
      <c r="B1995" s="326"/>
      <c r="C1995" s="156" t="str">
        <f>'3-COMPO.ADM.PRF '!B642</f>
        <v>COMP 087</v>
      </c>
      <c r="D1995" s="53" t="s">
        <v>90</v>
      </c>
      <c r="E1995" s="496" t="s">
        <v>1025</v>
      </c>
      <c r="F1995" s="602"/>
      <c r="G1995" s="602"/>
      <c r="H1995" s="602"/>
      <c r="I1995" s="602"/>
      <c r="J1995" s="169"/>
      <c r="K1995" s="404">
        <v>0</v>
      </c>
      <c r="L1995" s="497"/>
      <c r="M1995" s="170"/>
      <c r="N1995" s="171"/>
    </row>
    <row r="1996" spans="2:14" hidden="1">
      <c r="B1996" s="326"/>
      <c r="C1996" s="156" t="str">
        <f>'3-COMPO.ADM.PRF '!B647</f>
        <v>COMP 088</v>
      </c>
      <c r="D1996" s="53" t="s">
        <v>90</v>
      </c>
      <c r="E1996" s="496" t="s">
        <v>1026</v>
      </c>
      <c r="F1996" s="602"/>
      <c r="G1996" s="602"/>
      <c r="H1996" s="602"/>
      <c r="I1996" s="602"/>
      <c r="J1996" s="169"/>
      <c r="K1996" s="404">
        <v>0</v>
      </c>
      <c r="L1996" s="497"/>
      <c r="M1996" s="170"/>
      <c r="N1996" s="171"/>
    </row>
    <row r="1997" spans="2:14" hidden="1">
      <c r="B1997" s="326"/>
      <c r="C1997" s="156" t="str">
        <f>'3-COMPO.ADM.PRF '!B652</f>
        <v>COMP 089</v>
      </c>
      <c r="D1997" s="53" t="s">
        <v>90</v>
      </c>
      <c r="E1997" s="496" t="s">
        <v>1027</v>
      </c>
      <c r="F1997" s="602"/>
      <c r="G1997" s="602"/>
      <c r="H1997" s="602"/>
      <c r="I1997" s="602"/>
      <c r="J1997" s="169"/>
      <c r="K1997" s="404">
        <v>0</v>
      </c>
      <c r="L1997" s="497"/>
      <c r="M1997" s="170"/>
      <c r="N1997" s="171"/>
    </row>
    <row r="1998" spans="2:14" hidden="1">
      <c r="B1998" s="326"/>
      <c r="C1998" s="156" t="str">
        <f>'3-COMPO.ADM.PRF '!B657</f>
        <v>COMP 090</v>
      </c>
      <c r="D1998" s="53" t="s">
        <v>90</v>
      </c>
      <c r="E1998" s="496" t="s">
        <v>1028</v>
      </c>
      <c r="F1998" s="602"/>
      <c r="G1998" s="602"/>
      <c r="H1998" s="602"/>
      <c r="I1998" s="602"/>
      <c r="J1998" s="169"/>
      <c r="K1998" s="404">
        <v>0</v>
      </c>
      <c r="L1998" s="497"/>
      <c r="M1998" s="170"/>
      <c r="N1998" s="171"/>
    </row>
    <row r="1999" spans="2:14" hidden="1">
      <c r="B1999" s="326"/>
      <c r="C1999" s="156" t="str">
        <f>'3-COMPO.ADM.PRF '!B662</f>
        <v>COMP 091</v>
      </c>
      <c r="D1999" s="53" t="s">
        <v>90</v>
      </c>
      <c r="E1999" s="707" t="s">
        <v>1029</v>
      </c>
      <c r="F1999" s="708"/>
      <c r="G1999" s="708"/>
      <c r="H1999" s="708"/>
      <c r="I1999" s="708"/>
      <c r="J1999" s="709"/>
      <c r="K1999" s="404">
        <v>0</v>
      </c>
      <c r="L1999" s="497"/>
      <c r="M1999" s="170"/>
      <c r="N1999" s="171"/>
    </row>
    <row r="2000" spans="2:14" hidden="1">
      <c r="B2000" s="326"/>
      <c r="C2000" s="156" t="str">
        <f>'3-COMPO.ADM.PRF '!B667</f>
        <v>COMP 092</v>
      </c>
      <c r="D2000" s="53" t="s">
        <v>90</v>
      </c>
      <c r="E2000" s="707" t="s">
        <v>1030</v>
      </c>
      <c r="F2000" s="708"/>
      <c r="G2000" s="708"/>
      <c r="H2000" s="708"/>
      <c r="I2000" s="708"/>
      <c r="J2000" s="709"/>
      <c r="K2000" s="404">
        <v>0</v>
      </c>
      <c r="L2000" s="497"/>
      <c r="M2000" s="170"/>
      <c r="N2000" s="171"/>
    </row>
    <row r="2001" spans="2:14" hidden="1">
      <c r="B2001" s="326"/>
      <c r="C2001" s="156" t="str">
        <f>'3-COMPO.ADM.PRF '!B672</f>
        <v>COMP 093</v>
      </c>
      <c r="D2001" s="53" t="s">
        <v>90</v>
      </c>
      <c r="E2001" s="707" t="s">
        <v>1031</v>
      </c>
      <c r="F2001" s="708"/>
      <c r="G2001" s="708"/>
      <c r="H2001" s="708"/>
      <c r="I2001" s="708"/>
      <c r="J2001" s="709"/>
      <c r="K2001" s="404">
        <v>0</v>
      </c>
      <c r="L2001" s="497"/>
      <c r="M2001" s="170"/>
      <c r="N2001" s="171"/>
    </row>
    <row r="2002" spans="2:14" hidden="1">
      <c r="B2002" s="326"/>
      <c r="C2002" s="156" t="str">
        <f>'3-COMPO.ADM.PRF '!B677</f>
        <v>COMP 094</v>
      </c>
      <c r="D2002" s="53" t="s">
        <v>90</v>
      </c>
      <c r="E2002" s="496" t="s">
        <v>1032</v>
      </c>
      <c r="F2002" s="602"/>
      <c r="G2002" s="602"/>
      <c r="H2002" s="602"/>
      <c r="I2002" s="602"/>
      <c r="J2002" s="169"/>
      <c r="K2002" s="404">
        <v>0</v>
      </c>
      <c r="L2002" s="497"/>
      <c r="M2002" s="170"/>
      <c r="N2002" s="171"/>
    </row>
    <row r="2003" spans="2:14" hidden="1">
      <c r="B2003" s="326"/>
      <c r="C2003" s="156" t="str">
        <f>'3-COMPO.ADM.PRF '!B682</f>
        <v>COMP 095</v>
      </c>
      <c r="D2003" s="53" t="s">
        <v>90</v>
      </c>
      <c r="E2003" s="496" t="s">
        <v>1033</v>
      </c>
      <c r="F2003" s="602"/>
      <c r="G2003" s="602"/>
      <c r="H2003" s="602"/>
      <c r="I2003" s="602"/>
      <c r="J2003" s="169"/>
      <c r="K2003" s="404">
        <v>0</v>
      </c>
      <c r="L2003" s="497"/>
      <c r="M2003" s="170"/>
      <c r="N2003" s="171"/>
    </row>
    <row r="2004" spans="2:14" hidden="1">
      <c r="B2004" s="326"/>
      <c r="C2004" s="156" t="str">
        <f>'3-COMPO.ADM.PRF '!B687</f>
        <v>COMP 096</v>
      </c>
      <c r="D2004" s="53" t="s">
        <v>90</v>
      </c>
      <c r="E2004" s="496" t="s">
        <v>1034</v>
      </c>
      <c r="F2004" s="602"/>
      <c r="G2004" s="602"/>
      <c r="H2004" s="602"/>
      <c r="I2004" s="602"/>
      <c r="J2004" s="169"/>
      <c r="K2004" s="404">
        <v>0</v>
      </c>
      <c r="L2004" s="497"/>
      <c r="M2004" s="170"/>
      <c r="N2004" s="171"/>
    </row>
    <row r="2005" spans="2:14" hidden="1">
      <c r="B2005" s="326"/>
      <c r="C2005" s="156" t="str">
        <f>'3-COMPO.ADM.PRF '!B692</f>
        <v>COMP 097</v>
      </c>
      <c r="D2005" s="53" t="s">
        <v>90</v>
      </c>
      <c r="E2005" s="496" t="s">
        <v>1035</v>
      </c>
      <c r="F2005" s="602"/>
      <c r="G2005" s="602"/>
      <c r="H2005" s="602"/>
      <c r="I2005" s="602"/>
      <c r="J2005" s="169"/>
      <c r="K2005" s="404">
        <v>0</v>
      </c>
      <c r="L2005" s="497"/>
      <c r="M2005" s="170"/>
      <c r="N2005" s="171"/>
    </row>
    <row r="2006" spans="2:14" hidden="1">
      <c r="B2006" s="326"/>
      <c r="C2006" s="156" t="str">
        <f>'3-COMPO.ADM.PRF '!B697</f>
        <v>COMP 098</v>
      </c>
      <c r="D2006" s="53" t="s">
        <v>90</v>
      </c>
      <c r="E2006" s="496" t="s">
        <v>1036</v>
      </c>
      <c r="F2006" s="602"/>
      <c r="G2006" s="602"/>
      <c r="H2006" s="602"/>
      <c r="I2006" s="602"/>
      <c r="J2006" s="169"/>
      <c r="K2006" s="404">
        <v>0</v>
      </c>
      <c r="L2006" s="497"/>
      <c r="M2006" s="170"/>
      <c r="N2006" s="171"/>
    </row>
    <row r="2007" spans="2:14" hidden="1">
      <c r="B2007" s="326"/>
      <c r="C2007" s="156" t="str">
        <f>'3-COMPO.ADM.PRF '!B702</f>
        <v>COMP 099</v>
      </c>
      <c r="D2007" s="53" t="s">
        <v>90</v>
      </c>
      <c r="E2007" s="496" t="s">
        <v>1037</v>
      </c>
      <c r="F2007" s="602"/>
      <c r="G2007" s="602"/>
      <c r="H2007" s="602"/>
      <c r="I2007" s="602"/>
      <c r="J2007" s="169"/>
      <c r="K2007" s="404">
        <v>0</v>
      </c>
      <c r="L2007" s="497"/>
      <c r="M2007" s="170"/>
      <c r="N2007" s="171"/>
    </row>
    <row r="2008" spans="2:14" hidden="1">
      <c r="B2008" s="326"/>
      <c r="C2008" s="156" t="str">
        <f>'3-COMPO.ADM.PRF '!B707</f>
        <v>COMP 100</v>
      </c>
      <c r="D2008" s="53" t="s">
        <v>90</v>
      </c>
      <c r="E2008" s="496" t="s">
        <v>1038</v>
      </c>
      <c r="F2008" s="602"/>
      <c r="G2008" s="602"/>
      <c r="H2008" s="602"/>
      <c r="I2008" s="602"/>
      <c r="J2008" s="169"/>
      <c r="K2008" s="404">
        <v>0</v>
      </c>
      <c r="L2008" s="497"/>
      <c r="M2008" s="170"/>
      <c r="N2008" s="171"/>
    </row>
    <row r="2009" spans="2:14" hidden="1">
      <c r="B2009" s="326"/>
      <c r="C2009" s="156" t="str">
        <f>'3-COMPO.ADM.PRF '!B712</f>
        <v>COMP 101</v>
      </c>
      <c r="D2009" s="53" t="s">
        <v>90</v>
      </c>
      <c r="E2009" s="496" t="s">
        <v>1039</v>
      </c>
      <c r="F2009" s="602"/>
      <c r="G2009" s="602"/>
      <c r="H2009" s="602"/>
      <c r="I2009" s="602"/>
      <c r="J2009" s="169"/>
      <c r="K2009" s="404">
        <v>0</v>
      </c>
      <c r="L2009" s="497"/>
      <c r="M2009" s="170"/>
      <c r="N2009" s="171"/>
    </row>
    <row r="2010" spans="2:14" hidden="1">
      <c r="B2010" s="326"/>
      <c r="C2010" s="156" t="str">
        <f>'3-COMPO.ADM.PRF '!B717</f>
        <v>COMP 102</v>
      </c>
      <c r="D2010" s="53" t="s">
        <v>90</v>
      </c>
      <c r="E2010" s="496" t="s">
        <v>1040</v>
      </c>
      <c r="F2010" s="602"/>
      <c r="G2010" s="602"/>
      <c r="H2010" s="602"/>
      <c r="I2010" s="602"/>
      <c r="J2010" s="169"/>
      <c r="K2010" s="404">
        <v>0</v>
      </c>
      <c r="L2010" s="497"/>
      <c r="M2010" s="170"/>
      <c r="N2010" s="171"/>
    </row>
    <row r="2011" spans="2:14" hidden="1">
      <c r="B2011" s="326"/>
      <c r="C2011" s="156" t="str">
        <f>'3-COMPO.ADM.PRF '!B722</f>
        <v>COMP 103</v>
      </c>
      <c r="D2011" s="53" t="s">
        <v>90</v>
      </c>
      <c r="E2011" s="496" t="s">
        <v>1041</v>
      </c>
      <c r="F2011" s="602"/>
      <c r="G2011" s="602"/>
      <c r="H2011" s="602"/>
      <c r="I2011" s="602"/>
      <c r="J2011" s="169"/>
      <c r="K2011" s="404">
        <v>0</v>
      </c>
      <c r="L2011" s="497"/>
      <c r="M2011" s="170"/>
      <c r="N2011" s="171"/>
    </row>
    <row r="2012" spans="2:14" hidden="1">
      <c r="B2012" s="326"/>
      <c r="C2012" s="156" t="str">
        <f>'3-COMPO.ADM.PRF '!B727</f>
        <v>COMP 104</v>
      </c>
      <c r="D2012" s="53" t="s">
        <v>90</v>
      </c>
      <c r="E2012" s="496" t="s">
        <v>1042</v>
      </c>
      <c r="F2012" s="602"/>
      <c r="G2012" s="602"/>
      <c r="H2012" s="602"/>
      <c r="I2012" s="602"/>
      <c r="J2012" s="169"/>
      <c r="K2012" s="404">
        <v>0</v>
      </c>
      <c r="L2012" s="497"/>
      <c r="M2012" s="170"/>
      <c r="N2012" s="171"/>
    </row>
    <row r="2013" spans="2:14" hidden="1">
      <c r="B2013" s="326"/>
      <c r="C2013" s="156" t="str">
        <f>'3-COMPO.ADM.PRF '!B746</f>
        <v>COMP 105</v>
      </c>
      <c r="D2013" s="53" t="s">
        <v>90</v>
      </c>
      <c r="E2013" s="496" t="s">
        <v>1043</v>
      </c>
      <c r="F2013" s="602"/>
      <c r="G2013" s="602"/>
      <c r="H2013" s="602"/>
      <c r="I2013" s="602"/>
      <c r="J2013" s="169"/>
      <c r="K2013" s="404">
        <v>0</v>
      </c>
      <c r="L2013" s="497"/>
      <c r="M2013" s="170"/>
      <c r="N2013" s="171"/>
    </row>
    <row r="2014" spans="2:14" hidden="1">
      <c r="B2014" s="326"/>
      <c r="C2014" s="156" t="str">
        <f>'3-COMPO.ADM.PRF '!B751</f>
        <v>COMP 106</v>
      </c>
      <c r="D2014" s="53" t="s">
        <v>90</v>
      </c>
      <c r="E2014" s="496" t="s">
        <v>1044</v>
      </c>
      <c r="F2014" s="602"/>
      <c r="G2014" s="602"/>
      <c r="H2014" s="602"/>
      <c r="I2014" s="602"/>
      <c r="J2014" s="169"/>
      <c r="K2014" s="404">
        <v>0</v>
      </c>
      <c r="L2014" s="497"/>
      <c r="M2014" s="170"/>
      <c r="N2014" s="171"/>
    </row>
    <row r="2015" spans="2:14" hidden="1">
      <c r="B2015" s="326"/>
      <c r="C2015" s="156" t="str">
        <f>'3-COMPO.ADM.PRF '!B756</f>
        <v>COMP 107</v>
      </c>
      <c r="D2015" s="53" t="s">
        <v>90</v>
      </c>
      <c r="E2015" s="496" t="s">
        <v>1045</v>
      </c>
      <c r="F2015" s="602"/>
      <c r="G2015" s="602"/>
      <c r="H2015" s="602"/>
      <c r="I2015" s="602"/>
      <c r="J2015" s="169"/>
      <c r="K2015" s="404">
        <v>0</v>
      </c>
      <c r="L2015" s="497"/>
      <c r="M2015" s="170"/>
      <c r="N2015" s="171"/>
    </row>
    <row r="2016" spans="2:14" hidden="1">
      <c r="B2016" s="326"/>
      <c r="C2016" s="156" t="str">
        <f>'3-COMPO.ADM.PRF '!B761</f>
        <v>COMP 108</v>
      </c>
      <c r="D2016" s="53" t="s">
        <v>90</v>
      </c>
      <c r="E2016" s="496" t="s">
        <v>1046</v>
      </c>
      <c r="F2016" s="602"/>
      <c r="G2016" s="602"/>
      <c r="H2016" s="602"/>
      <c r="I2016" s="602"/>
      <c r="J2016" s="169"/>
      <c r="K2016" s="404">
        <v>0</v>
      </c>
      <c r="L2016" s="497"/>
      <c r="M2016" s="170"/>
      <c r="N2016" s="171"/>
    </row>
    <row r="2017" spans="2:14" hidden="1">
      <c r="B2017" s="326"/>
      <c r="C2017" s="156" t="str">
        <f>'3-COMPO.ADM.PRF '!B765</f>
        <v>COMP 109</v>
      </c>
      <c r="D2017" s="53" t="s">
        <v>90</v>
      </c>
      <c r="E2017" s="496" t="s">
        <v>1047</v>
      </c>
      <c r="F2017" s="602"/>
      <c r="G2017" s="602"/>
      <c r="H2017" s="602"/>
      <c r="I2017" s="602"/>
      <c r="J2017" s="169"/>
      <c r="K2017" s="404">
        <v>0</v>
      </c>
      <c r="L2017" s="497"/>
      <c r="M2017" s="170"/>
      <c r="N2017" s="171"/>
    </row>
    <row r="2018" spans="2:14" hidden="1">
      <c r="B2018" s="326"/>
      <c r="C2018" s="156" t="str">
        <f>'3-COMPO.ADM.PRF '!B769</f>
        <v>COMP 110</v>
      </c>
      <c r="D2018" s="53" t="s">
        <v>90</v>
      </c>
      <c r="E2018" s="496" t="s">
        <v>1048</v>
      </c>
      <c r="F2018" s="602"/>
      <c r="G2018" s="602"/>
      <c r="H2018" s="602"/>
      <c r="I2018" s="602"/>
      <c r="J2018" s="169"/>
      <c r="K2018" s="404">
        <v>0</v>
      </c>
      <c r="L2018" s="497"/>
      <c r="M2018" s="170"/>
      <c r="N2018" s="171"/>
    </row>
    <row r="2019" spans="2:14" hidden="1">
      <c r="B2019" s="326"/>
      <c r="C2019" s="156" t="str">
        <f>'3-COMPO.ADM.PRF '!B773</f>
        <v>COMP 111</v>
      </c>
      <c r="D2019" s="53" t="s">
        <v>90</v>
      </c>
      <c r="E2019" s="496" t="s">
        <v>1049</v>
      </c>
      <c r="F2019" s="602"/>
      <c r="G2019" s="602"/>
      <c r="H2019" s="602"/>
      <c r="I2019" s="602"/>
      <c r="J2019" s="169"/>
      <c r="K2019" s="404">
        <v>0</v>
      </c>
      <c r="L2019" s="497"/>
      <c r="M2019" s="170"/>
      <c r="N2019" s="171"/>
    </row>
    <row r="2020" spans="2:14" hidden="1">
      <c r="B2020" s="326"/>
      <c r="C2020" s="156" t="str">
        <f>'3-COMPO.ADM.PRF '!B777</f>
        <v>COMP 112</v>
      </c>
      <c r="D2020" s="53" t="s">
        <v>90</v>
      </c>
      <c r="E2020" s="496" t="s">
        <v>1050</v>
      </c>
      <c r="F2020" s="602"/>
      <c r="G2020" s="602"/>
      <c r="H2020" s="602"/>
      <c r="I2020" s="602"/>
      <c r="J2020" s="169"/>
      <c r="K2020" s="404">
        <v>0</v>
      </c>
      <c r="L2020" s="497"/>
      <c r="M2020" s="170"/>
      <c r="N2020" s="171"/>
    </row>
    <row r="2021" spans="2:14" hidden="1">
      <c r="B2021" s="326"/>
      <c r="C2021" s="156" t="str">
        <f>'3-COMPO.ADM.PRF '!B781</f>
        <v>COMP 113</v>
      </c>
      <c r="D2021" s="53" t="s">
        <v>90</v>
      </c>
      <c r="E2021" s="496" t="s">
        <v>1051</v>
      </c>
      <c r="F2021" s="602"/>
      <c r="G2021" s="602"/>
      <c r="H2021" s="602"/>
      <c r="I2021" s="602"/>
      <c r="J2021" s="169"/>
      <c r="K2021" s="404">
        <v>0</v>
      </c>
      <c r="L2021" s="497"/>
      <c r="M2021" s="170"/>
      <c r="N2021" s="171"/>
    </row>
    <row r="2022" spans="2:14" hidden="1">
      <c r="B2022" s="326"/>
      <c r="C2022" s="156" t="str">
        <f>'3-COMPO.ADM.PRF '!B786</f>
        <v>COMP 114</v>
      </c>
      <c r="D2022" s="53" t="s">
        <v>90</v>
      </c>
      <c r="E2022" s="496" t="s">
        <v>1052</v>
      </c>
      <c r="F2022" s="602"/>
      <c r="G2022" s="602"/>
      <c r="H2022" s="602"/>
      <c r="I2022" s="602"/>
      <c r="J2022" s="169"/>
      <c r="K2022" s="404">
        <v>0</v>
      </c>
      <c r="L2022" s="497"/>
      <c r="M2022" s="170"/>
      <c r="N2022" s="171"/>
    </row>
    <row r="2023" spans="2:14" hidden="1">
      <c r="B2023" s="326"/>
      <c r="C2023" s="156" t="str">
        <f>'3-COMPO.ADM.PRF '!B791</f>
        <v>COMP 115</v>
      </c>
      <c r="D2023" s="53" t="s">
        <v>90</v>
      </c>
      <c r="E2023" s="496" t="s">
        <v>1053</v>
      </c>
      <c r="F2023" s="602"/>
      <c r="G2023" s="602"/>
      <c r="H2023" s="602"/>
      <c r="I2023" s="602"/>
      <c r="J2023" s="169"/>
      <c r="K2023" s="404">
        <v>0</v>
      </c>
      <c r="L2023" s="497"/>
      <c r="M2023" s="170"/>
      <c r="N2023" s="171"/>
    </row>
    <row r="2024" spans="2:14" hidden="1">
      <c r="B2024" s="326"/>
      <c r="C2024" s="156" t="str">
        <f>'3-COMPO.ADM.PRF '!B796</f>
        <v>COMP 116</v>
      </c>
      <c r="D2024" s="53" t="s">
        <v>90</v>
      </c>
      <c r="E2024" s="496" t="s">
        <v>1054</v>
      </c>
      <c r="F2024" s="602"/>
      <c r="G2024" s="602"/>
      <c r="H2024" s="602"/>
      <c r="I2024" s="602"/>
      <c r="J2024" s="169"/>
      <c r="K2024" s="404">
        <v>0</v>
      </c>
      <c r="L2024" s="497"/>
      <c r="M2024" s="170"/>
      <c r="N2024" s="171"/>
    </row>
    <row r="2025" spans="2:14" hidden="1">
      <c r="B2025" s="326"/>
      <c r="C2025" s="156" t="str">
        <f>'3-COMPO.ADM.PRF '!B801</f>
        <v>COMP 117</v>
      </c>
      <c r="D2025" s="53" t="s">
        <v>90</v>
      </c>
      <c r="E2025" s="496" t="s">
        <v>1055</v>
      </c>
      <c r="F2025" s="602"/>
      <c r="G2025" s="602"/>
      <c r="H2025" s="602"/>
      <c r="I2025" s="602"/>
      <c r="J2025" s="169"/>
      <c r="K2025" s="404">
        <v>0</v>
      </c>
      <c r="L2025" s="497"/>
      <c r="M2025" s="170"/>
      <c r="N2025" s="171"/>
    </row>
    <row r="2026" spans="2:14" hidden="1">
      <c r="B2026" s="326"/>
      <c r="C2026" s="156" t="str">
        <f>'3-COMPO.ADM.PRF '!B806</f>
        <v>COMP 118</v>
      </c>
      <c r="D2026" s="53" t="s">
        <v>90</v>
      </c>
      <c r="E2026" s="707" t="s">
        <v>1056</v>
      </c>
      <c r="F2026" s="708"/>
      <c r="G2026" s="708"/>
      <c r="H2026" s="708"/>
      <c r="I2026" s="708"/>
      <c r="J2026" s="709"/>
      <c r="K2026" s="404">
        <v>0</v>
      </c>
      <c r="L2026" s="497"/>
      <c r="M2026" s="170"/>
      <c r="N2026" s="171"/>
    </row>
    <row r="2027" spans="2:14" hidden="1">
      <c r="B2027" s="326"/>
      <c r="C2027" s="156" t="str">
        <f>'3-COMPO.ADM.PRF '!B806</f>
        <v>COMP 118</v>
      </c>
      <c r="D2027" s="53" t="s">
        <v>90</v>
      </c>
      <c r="E2027" s="496" t="s">
        <v>1057</v>
      </c>
      <c r="F2027" s="602"/>
      <c r="G2027" s="602"/>
      <c r="H2027" s="602"/>
      <c r="I2027" s="602"/>
      <c r="J2027" s="169"/>
      <c r="K2027" s="404">
        <v>0</v>
      </c>
      <c r="L2027" s="497"/>
      <c r="M2027" s="170"/>
      <c r="N2027" s="171"/>
    </row>
    <row r="2028" spans="2:14" hidden="1">
      <c r="B2028" s="326"/>
      <c r="C2028" s="53">
        <v>83394</v>
      </c>
      <c r="D2028" s="53" t="s">
        <v>9</v>
      </c>
      <c r="E2028" s="707" t="s">
        <v>1058</v>
      </c>
      <c r="F2028" s="708"/>
      <c r="G2028" s="708"/>
      <c r="H2028" s="708"/>
      <c r="I2028" s="708"/>
      <c r="J2028" s="709"/>
      <c r="K2028" s="404">
        <v>0</v>
      </c>
      <c r="L2028" s="497"/>
      <c r="M2028" s="170"/>
      <c r="N2028" s="171"/>
    </row>
    <row r="2029" spans="2:14" hidden="1">
      <c r="B2029" s="326"/>
      <c r="C2029" s="123" t="s">
        <v>1059</v>
      </c>
      <c r="D2029" s="53" t="s">
        <v>9</v>
      </c>
      <c r="E2029" s="707" t="s">
        <v>1060</v>
      </c>
      <c r="F2029" s="708"/>
      <c r="G2029" s="708"/>
      <c r="H2029" s="708"/>
      <c r="I2029" s="708"/>
      <c r="J2029" s="709"/>
      <c r="K2029" s="404">
        <v>0</v>
      </c>
      <c r="L2029" s="497"/>
      <c r="M2029" s="170"/>
      <c r="N2029" s="171"/>
    </row>
    <row r="2030" spans="2:14" hidden="1">
      <c r="B2030" s="326"/>
      <c r="C2030" s="123" t="s">
        <v>1061</v>
      </c>
      <c r="D2030" s="53" t="s">
        <v>9</v>
      </c>
      <c r="E2030" s="707" t="s">
        <v>1062</v>
      </c>
      <c r="F2030" s="708"/>
      <c r="G2030" s="708"/>
      <c r="H2030" s="708"/>
      <c r="I2030" s="708"/>
      <c r="J2030" s="709"/>
      <c r="K2030" s="404">
        <v>0</v>
      </c>
      <c r="L2030" s="497"/>
      <c r="M2030" s="170"/>
      <c r="N2030" s="171"/>
    </row>
    <row r="2031" spans="2:14" hidden="1">
      <c r="B2031" s="326"/>
      <c r="C2031" s="123" t="s">
        <v>1063</v>
      </c>
      <c r="D2031" s="53" t="s">
        <v>9</v>
      </c>
      <c r="E2031" s="707" t="s">
        <v>1064</v>
      </c>
      <c r="F2031" s="708"/>
      <c r="G2031" s="708"/>
      <c r="H2031" s="708"/>
      <c r="I2031" s="708"/>
      <c r="J2031" s="709"/>
      <c r="K2031" s="404">
        <v>0</v>
      </c>
      <c r="L2031" s="497"/>
      <c r="M2031" s="170"/>
      <c r="N2031" s="171"/>
    </row>
    <row r="2032" spans="2:14" hidden="1">
      <c r="B2032" s="326"/>
      <c r="C2032" s="53">
        <v>92980</v>
      </c>
      <c r="D2032" s="53" t="s">
        <v>9</v>
      </c>
      <c r="E2032" s="707" t="s">
        <v>1065</v>
      </c>
      <c r="F2032" s="708"/>
      <c r="G2032" s="708"/>
      <c r="H2032" s="708"/>
      <c r="I2032" s="708"/>
      <c r="J2032" s="709"/>
      <c r="K2032" s="404">
        <v>0</v>
      </c>
      <c r="L2032" s="497"/>
      <c r="M2032" s="170"/>
      <c r="N2032" s="171"/>
    </row>
    <row r="2033" spans="2:14" hidden="1">
      <c r="B2033" s="326"/>
      <c r="C2033" s="53">
        <v>72254</v>
      </c>
      <c r="D2033" s="53" t="s">
        <v>9</v>
      </c>
      <c r="E2033" s="496" t="s">
        <v>1066</v>
      </c>
      <c r="F2033" s="602"/>
      <c r="G2033" s="602"/>
      <c r="H2033" s="602"/>
      <c r="I2033" s="602"/>
      <c r="J2033" s="169"/>
      <c r="K2033" s="404">
        <v>0</v>
      </c>
      <c r="L2033" s="497"/>
      <c r="M2033" s="170"/>
      <c r="N2033" s="171"/>
    </row>
    <row r="2034" spans="2:14" hidden="1">
      <c r="B2034" s="326"/>
      <c r="C2034" s="53">
        <v>68069</v>
      </c>
      <c r="D2034" s="53" t="s">
        <v>9</v>
      </c>
      <c r="E2034" s="496" t="s">
        <v>1067</v>
      </c>
      <c r="F2034" s="602"/>
      <c r="G2034" s="602"/>
      <c r="H2034" s="602"/>
      <c r="I2034" s="602"/>
      <c r="J2034" s="169"/>
      <c r="K2034" s="404">
        <v>0</v>
      </c>
      <c r="L2034" s="497"/>
      <c r="M2034" s="170"/>
      <c r="N2034" s="171"/>
    </row>
    <row r="2035" spans="2:14" hidden="1">
      <c r="B2035" s="326"/>
      <c r="C2035" s="53">
        <v>83450</v>
      </c>
      <c r="D2035" s="53" t="s">
        <v>9</v>
      </c>
      <c r="E2035" s="496" t="s">
        <v>1068</v>
      </c>
      <c r="F2035" s="602"/>
      <c r="G2035" s="602"/>
      <c r="H2035" s="602"/>
      <c r="I2035" s="602"/>
      <c r="J2035" s="169"/>
      <c r="K2035" s="404">
        <v>0</v>
      </c>
      <c r="L2035" s="497"/>
      <c r="M2035" s="170"/>
      <c r="N2035" s="171"/>
    </row>
    <row r="2036" spans="2:14" hidden="1">
      <c r="B2036" s="326"/>
      <c r="C2036" s="53">
        <v>91870</v>
      </c>
      <c r="D2036" s="53" t="s">
        <v>9</v>
      </c>
      <c r="E2036" s="707" t="s">
        <v>1069</v>
      </c>
      <c r="F2036" s="708"/>
      <c r="G2036" s="708"/>
      <c r="H2036" s="708"/>
      <c r="I2036" s="708"/>
      <c r="J2036" s="709"/>
      <c r="K2036" s="404">
        <v>0</v>
      </c>
      <c r="L2036" s="497"/>
      <c r="M2036" s="170"/>
      <c r="N2036" s="171"/>
    </row>
    <row r="2037" spans="2:14" hidden="1">
      <c r="B2037" s="326"/>
      <c r="C2037" s="53">
        <v>92998</v>
      </c>
      <c r="D2037" s="53" t="s">
        <v>9</v>
      </c>
      <c r="E2037" s="707" t="s">
        <v>1070</v>
      </c>
      <c r="F2037" s="708"/>
      <c r="G2037" s="708"/>
      <c r="H2037" s="708"/>
      <c r="I2037" s="708"/>
      <c r="J2037" s="709"/>
      <c r="K2037" s="404">
        <v>0</v>
      </c>
      <c r="L2037" s="497"/>
      <c r="M2037" s="170"/>
      <c r="N2037" s="171"/>
    </row>
    <row r="2038" spans="2:14" hidden="1">
      <c r="B2038" s="326"/>
      <c r="C2038" s="53">
        <v>92992</v>
      </c>
      <c r="D2038" s="53" t="s">
        <v>9</v>
      </c>
      <c r="E2038" s="707" t="s">
        <v>1071</v>
      </c>
      <c r="F2038" s="708"/>
      <c r="G2038" s="708"/>
      <c r="H2038" s="708"/>
      <c r="I2038" s="708"/>
      <c r="J2038" s="709"/>
      <c r="K2038" s="404">
        <v>0</v>
      </c>
      <c r="L2038" s="497"/>
      <c r="M2038" s="170"/>
      <c r="N2038" s="171"/>
    </row>
    <row r="2039" spans="2:14" hidden="1">
      <c r="B2039" s="326"/>
      <c r="C2039" s="53">
        <v>72268</v>
      </c>
      <c r="D2039" s="53" t="s">
        <v>9</v>
      </c>
      <c r="E2039" s="707" t="s">
        <v>1072</v>
      </c>
      <c r="F2039" s="708"/>
      <c r="G2039" s="708"/>
      <c r="H2039" s="708"/>
      <c r="I2039" s="708"/>
      <c r="J2039" s="709"/>
      <c r="K2039" s="404">
        <v>0</v>
      </c>
      <c r="L2039" s="497"/>
      <c r="M2039" s="170"/>
      <c r="N2039" s="171"/>
    </row>
    <row r="2040" spans="2:14" hidden="1">
      <c r="B2040" s="326"/>
      <c r="C2040" s="53">
        <v>72265</v>
      </c>
      <c r="D2040" s="53" t="s">
        <v>9</v>
      </c>
      <c r="E2040" s="707" t="s">
        <v>1073</v>
      </c>
      <c r="F2040" s="708"/>
      <c r="G2040" s="708"/>
      <c r="H2040" s="708"/>
      <c r="I2040" s="708"/>
      <c r="J2040" s="709"/>
      <c r="K2040" s="404">
        <v>0</v>
      </c>
      <c r="L2040" s="497"/>
      <c r="M2040" s="170"/>
      <c r="N2040" s="171"/>
    </row>
    <row r="2041" spans="2:14" hidden="1">
      <c r="B2041" s="326"/>
      <c r="C2041" s="53">
        <v>93012</v>
      </c>
      <c r="D2041" s="53" t="s">
        <v>9</v>
      </c>
      <c r="E2041" s="707" t="s">
        <v>1074</v>
      </c>
      <c r="F2041" s="708"/>
      <c r="G2041" s="708"/>
      <c r="H2041" s="708"/>
      <c r="I2041" s="708"/>
      <c r="J2041" s="709"/>
      <c r="K2041" s="404">
        <v>0</v>
      </c>
      <c r="L2041" s="497"/>
      <c r="M2041" s="170"/>
      <c r="N2041" s="171"/>
    </row>
    <row r="2042" spans="2:14" hidden="1">
      <c r="B2042" s="326"/>
      <c r="C2042" s="123" t="s">
        <v>939</v>
      </c>
      <c r="D2042" s="53" t="s">
        <v>9</v>
      </c>
      <c r="E2042" s="707" t="s">
        <v>1075</v>
      </c>
      <c r="F2042" s="708"/>
      <c r="G2042" s="708"/>
      <c r="H2042" s="708"/>
      <c r="I2042" s="708"/>
      <c r="J2042" s="709"/>
      <c r="K2042" s="404">
        <v>0</v>
      </c>
      <c r="L2042" s="497"/>
      <c r="M2042" s="170"/>
      <c r="N2042" s="171"/>
    </row>
    <row r="2043" spans="2:14" hidden="1">
      <c r="B2043" s="326"/>
      <c r="C2043" s="53">
        <v>93358</v>
      </c>
      <c r="D2043" s="53" t="s">
        <v>9</v>
      </c>
      <c r="E2043" s="496" t="s">
        <v>1076</v>
      </c>
      <c r="F2043" s="602"/>
      <c r="G2043" s="602"/>
      <c r="H2043" s="602"/>
      <c r="I2043" s="602"/>
      <c r="J2043" s="169"/>
      <c r="K2043" s="404">
        <v>0</v>
      </c>
      <c r="L2043" s="497"/>
      <c r="M2043" s="170"/>
      <c r="N2043" s="171"/>
    </row>
    <row r="2044" spans="2:14" hidden="1">
      <c r="B2044" s="326"/>
      <c r="C2044" s="123" t="s">
        <v>348</v>
      </c>
      <c r="D2044" s="53" t="s">
        <v>9</v>
      </c>
      <c r="E2044" s="496" t="s">
        <v>1077</v>
      </c>
      <c r="F2044" s="602"/>
      <c r="G2044" s="602"/>
      <c r="H2044" s="602"/>
      <c r="I2044" s="602"/>
      <c r="J2044" s="169"/>
      <c r="K2044" s="404">
        <v>0</v>
      </c>
      <c r="L2044" s="497"/>
      <c r="M2044" s="170"/>
      <c r="N2044" s="171"/>
    </row>
    <row r="2045" spans="2:14" hidden="1">
      <c r="B2045" s="326"/>
      <c r="C2045" s="53"/>
      <c r="D2045" s="53"/>
      <c r="E2045" s="496"/>
      <c r="F2045" s="602"/>
      <c r="G2045" s="602"/>
      <c r="H2045" s="602"/>
      <c r="I2045" s="602"/>
      <c r="J2045" s="169"/>
      <c r="K2045" s="404">
        <v>0</v>
      </c>
      <c r="L2045" s="497"/>
      <c r="M2045" s="170"/>
      <c r="N2045" s="171"/>
    </row>
    <row r="2046" spans="2:14" ht="13.5" thickBot="1">
      <c r="B2046" s="326"/>
      <c r="C2046" s="53"/>
      <c r="D2046" s="53"/>
      <c r="E2046" s="496"/>
      <c r="F2046" s="602"/>
      <c r="G2046" s="602"/>
      <c r="H2046" s="602"/>
      <c r="I2046" s="602"/>
      <c r="J2046" s="169"/>
      <c r="K2046" s="404">
        <v>0</v>
      </c>
      <c r="L2046" s="497"/>
      <c r="M2046" s="170"/>
      <c r="N2046" s="171"/>
    </row>
    <row r="2047" spans="2:14" ht="13.5" thickBot="1">
      <c r="B2047" s="327"/>
      <c r="C2047" s="150"/>
      <c r="D2047" s="150"/>
      <c r="E2047" s="659" t="s">
        <v>1078</v>
      </c>
      <c r="F2047" s="660"/>
      <c r="G2047" s="660"/>
      <c r="H2047" s="660"/>
      <c r="I2047" s="660"/>
      <c r="J2047" s="661"/>
      <c r="K2047" s="404">
        <v>0</v>
      </c>
      <c r="L2047" s="614"/>
      <c r="M2047" s="155"/>
      <c r="N2047" s="177"/>
    </row>
    <row r="2048" spans="2:14" hidden="1">
      <c r="B2048" s="326"/>
      <c r="C2048" s="53"/>
      <c r="D2048" s="53"/>
      <c r="E2048" s="496"/>
      <c r="F2048" s="602"/>
      <c r="G2048" s="602"/>
      <c r="H2048" s="602"/>
      <c r="I2048" s="602"/>
      <c r="J2048" s="169"/>
      <c r="K2048" s="404">
        <v>0</v>
      </c>
      <c r="L2048" s="497"/>
      <c r="M2048" s="170"/>
      <c r="N2048" s="171"/>
    </row>
    <row r="2049" spans="2:14" hidden="1">
      <c r="B2049" s="327"/>
      <c r="C2049" s="123">
        <v>83641</v>
      </c>
      <c r="D2049" s="123" t="s">
        <v>9</v>
      </c>
      <c r="E2049" s="496" t="s">
        <v>1079</v>
      </c>
      <c r="F2049" s="602"/>
      <c r="G2049" s="602"/>
      <c r="H2049" s="602"/>
      <c r="I2049" s="602"/>
      <c r="J2049" s="169"/>
      <c r="K2049" s="404">
        <v>0</v>
      </c>
      <c r="L2049" s="614"/>
      <c r="M2049" s="155"/>
      <c r="N2049" s="177"/>
    </row>
    <row r="2050" spans="2:14" hidden="1">
      <c r="B2050" s="327"/>
      <c r="C2050" s="123">
        <v>92884</v>
      </c>
      <c r="D2050" s="123" t="s">
        <v>9</v>
      </c>
      <c r="E2050" s="496" t="s">
        <v>1080</v>
      </c>
      <c r="F2050" s="602"/>
      <c r="G2050" s="602"/>
      <c r="H2050" s="602"/>
      <c r="I2050" s="602"/>
      <c r="J2050" s="169"/>
      <c r="K2050" s="404">
        <v>0</v>
      </c>
      <c r="L2050" s="614"/>
      <c r="M2050" s="155"/>
      <c r="N2050" s="177"/>
    </row>
    <row r="2051" spans="2:14" hidden="1">
      <c r="B2051" s="327"/>
      <c r="C2051" s="123">
        <v>72259</v>
      </c>
      <c r="D2051" s="123" t="s">
        <v>9</v>
      </c>
      <c r="E2051" s="496" t="s">
        <v>1081</v>
      </c>
      <c r="F2051" s="602"/>
      <c r="G2051" s="602"/>
      <c r="H2051" s="602"/>
      <c r="I2051" s="602"/>
      <c r="J2051" s="169"/>
      <c r="K2051" s="404">
        <v>0</v>
      </c>
      <c r="L2051" s="614"/>
      <c r="M2051" s="155"/>
      <c r="N2051" s="177"/>
    </row>
    <row r="2052" spans="2:14" hidden="1">
      <c r="B2052" s="327"/>
      <c r="C2052" s="269" t="str">
        <f>'3-COMPO.ADM.PRF '!B546</f>
        <v>COMP 069</v>
      </c>
      <c r="D2052" s="123" t="s">
        <v>90</v>
      </c>
      <c r="E2052" s="707" t="s">
        <v>1082</v>
      </c>
      <c r="F2052" s="708"/>
      <c r="G2052" s="708"/>
      <c r="H2052" s="708"/>
      <c r="I2052" s="708"/>
      <c r="J2052" s="709"/>
      <c r="K2052" s="404">
        <v>0</v>
      </c>
      <c r="L2052" s="614"/>
      <c r="M2052" s="155"/>
      <c r="N2052" s="177"/>
    </row>
    <row r="2053" spans="2:14" hidden="1">
      <c r="B2053" s="327"/>
      <c r="C2053" s="123">
        <v>93358</v>
      </c>
      <c r="D2053" s="123" t="s">
        <v>9</v>
      </c>
      <c r="E2053" s="496" t="s">
        <v>1083</v>
      </c>
      <c r="F2053" s="602"/>
      <c r="G2053" s="602"/>
      <c r="H2053" s="602"/>
      <c r="I2053" s="602"/>
      <c r="J2053" s="169"/>
      <c r="K2053" s="404">
        <v>0</v>
      </c>
      <c r="L2053" s="614" t="s">
        <v>585</v>
      </c>
      <c r="M2053" s="155"/>
      <c r="N2053" s="177"/>
    </row>
    <row r="2054" spans="2:14" hidden="1">
      <c r="B2054" s="327"/>
      <c r="C2054" s="123">
        <v>68069</v>
      </c>
      <c r="D2054" s="123" t="s">
        <v>9</v>
      </c>
      <c r="E2054" s="496" t="s">
        <v>1084</v>
      </c>
      <c r="F2054" s="602"/>
      <c r="G2054" s="602"/>
      <c r="H2054" s="602"/>
      <c r="I2054" s="602"/>
      <c r="J2054" s="169"/>
      <c r="K2054" s="404">
        <v>0</v>
      </c>
      <c r="L2054" s="614"/>
      <c r="M2054" s="155"/>
      <c r="N2054" s="177"/>
    </row>
    <row r="2055" spans="2:14" hidden="1">
      <c r="B2055" s="327"/>
      <c r="C2055" s="123">
        <v>72251</v>
      </c>
      <c r="D2055" s="123" t="s">
        <v>9</v>
      </c>
      <c r="E2055" s="496" t="s">
        <v>1085</v>
      </c>
      <c r="F2055" s="602"/>
      <c r="G2055" s="602"/>
      <c r="H2055" s="602"/>
      <c r="I2055" s="602"/>
      <c r="J2055" s="169"/>
      <c r="K2055" s="404">
        <v>0</v>
      </c>
      <c r="L2055" s="614"/>
      <c r="M2055" s="155"/>
      <c r="N2055" s="177"/>
    </row>
    <row r="2056" spans="2:14" hidden="1">
      <c r="B2056" s="327"/>
      <c r="C2056" s="123">
        <v>72253</v>
      </c>
      <c r="D2056" s="123" t="s">
        <v>9</v>
      </c>
      <c r="E2056" s="496" t="s">
        <v>1086</v>
      </c>
      <c r="F2056" s="602"/>
      <c r="G2056" s="602"/>
      <c r="H2056" s="602"/>
      <c r="I2056" s="602"/>
      <c r="J2056" s="169"/>
      <c r="K2056" s="404">
        <v>0</v>
      </c>
      <c r="L2056" s="614"/>
      <c r="M2056" s="155"/>
      <c r="N2056" s="177"/>
    </row>
    <row r="2057" spans="2:14" hidden="1">
      <c r="B2057" s="327"/>
      <c r="C2057" s="123">
        <v>72254</v>
      </c>
      <c r="D2057" s="123" t="s">
        <v>9</v>
      </c>
      <c r="E2057" s="496" t="s">
        <v>1087</v>
      </c>
      <c r="F2057" s="602"/>
      <c r="G2057" s="602"/>
      <c r="H2057" s="602"/>
      <c r="I2057" s="602"/>
      <c r="J2057" s="169"/>
      <c r="K2057" s="404">
        <v>0</v>
      </c>
      <c r="L2057" s="614"/>
      <c r="M2057" s="155"/>
      <c r="N2057" s="177"/>
    </row>
    <row r="2058" spans="2:14" hidden="1">
      <c r="B2058" s="327"/>
      <c r="C2058" s="269" t="str">
        <f>'3-COMPO.ADM.PRF '!B515</f>
        <v>COMP 064</v>
      </c>
      <c r="D2058" s="123" t="s">
        <v>90</v>
      </c>
      <c r="E2058" s="496" t="s">
        <v>1088</v>
      </c>
      <c r="F2058" s="602"/>
      <c r="G2058" s="602"/>
      <c r="H2058" s="602"/>
      <c r="I2058" s="602"/>
      <c r="J2058" s="169"/>
      <c r="K2058" s="404">
        <v>0</v>
      </c>
      <c r="L2058" s="614"/>
      <c r="M2058" s="155"/>
      <c r="N2058" s="177"/>
    </row>
    <row r="2059" spans="2:14" hidden="1">
      <c r="B2059" s="327"/>
      <c r="C2059" s="123"/>
      <c r="D2059" s="123"/>
      <c r="E2059" s="496"/>
      <c r="F2059" s="602"/>
      <c r="G2059" s="602"/>
      <c r="H2059" s="602"/>
      <c r="I2059" s="602"/>
      <c r="J2059" s="169"/>
      <c r="K2059" s="404">
        <v>0</v>
      </c>
      <c r="L2059" s="614"/>
      <c r="M2059" s="155"/>
      <c r="N2059" s="177"/>
    </row>
    <row r="2060" spans="2:14" hidden="1">
      <c r="B2060" s="327"/>
      <c r="C2060" s="150"/>
      <c r="D2060" s="150"/>
      <c r="E2060" s="496"/>
      <c r="F2060" s="602"/>
      <c r="G2060" s="602"/>
      <c r="H2060" s="602"/>
      <c r="I2060" s="602"/>
      <c r="J2060" s="169"/>
      <c r="K2060" s="404">
        <v>0</v>
      </c>
      <c r="L2060" s="614"/>
      <c r="M2060" s="155"/>
      <c r="N2060" s="177"/>
    </row>
    <row r="2061" spans="2:14" hidden="1">
      <c r="B2061" s="327"/>
      <c r="C2061" s="150"/>
      <c r="D2061" s="150"/>
      <c r="E2061" s="496"/>
      <c r="F2061" s="602"/>
      <c r="G2061" s="602"/>
      <c r="H2061" s="602"/>
      <c r="I2061" s="602"/>
      <c r="J2061" s="169"/>
      <c r="K2061" s="404">
        <v>0</v>
      </c>
      <c r="L2061" s="614"/>
      <c r="M2061" s="155"/>
      <c r="N2061" s="177"/>
    </row>
    <row r="2062" spans="2:14" hidden="1">
      <c r="B2062" s="327"/>
      <c r="C2062" s="150"/>
      <c r="D2062" s="150"/>
      <c r="E2062" s="496"/>
      <c r="F2062" s="602"/>
      <c r="G2062" s="602"/>
      <c r="H2062" s="602"/>
      <c r="I2062" s="602"/>
      <c r="J2062" s="169"/>
      <c r="K2062" s="404">
        <v>0</v>
      </c>
      <c r="L2062" s="614"/>
      <c r="M2062" s="155"/>
      <c r="N2062" s="177"/>
    </row>
    <row r="2063" spans="2:14" hidden="1">
      <c r="B2063" s="327"/>
      <c r="C2063" s="150"/>
      <c r="D2063" s="150"/>
      <c r="E2063" s="496"/>
      <c r="F2063" s="602"/>
      <c r="G2063" s="602"/>
      <c r="H2063" s="602"/>
      <c r="I2063" s="602"/>
      <c r="J2063" s="169"/>
      <c r="K2063" s="399"/>
      <c r="L2063" s="614"/>
      <c r="M2063" s="155"/>
      <c r="N2063" s="177"/>
    </row>
    <row r="2064" spans="2:14" hidden="1">
      <c r="B2064" s="327"/>
      <c r="C2064" s="150"/>
      <c r="D2064" s="150"/>
      <c r="E2064" s="496"/>
      <c r="F2064" s="602"/>
      <c r="G2064" s="602"/>
      <c r="H2064" s="602"/>
      <c r="I2064" s="602"/>
      <c r="J2064" s="169"/>
      <c r="K2064" s="399"/>
      <c r="L2064" s="614"/>
      <c r="M2064" s="155"/>
      <c r="N2064" s="177"/>
    </row>
    <row r="2065" spans="2:14" hidden="1">
      <c r="B2065" s="327"/>
      <c r="C2065" s="150"/>
      <c r="D2065" s="150"/>
      <c r="E2065" s="496"/>
      <c r="F2065" s="602"/>
      <c r="G2065" s="602"/>
      <c r="H2065" s="602"/>
      <c r="I2065" s="602"/>
      <c r="J2065" s="169"/>
      <c r="K2065" s="399"/>
      <c r="L2065" s="614"/>
      <c r="M2065" s="155"/>
      <c r="N2065" s="177"/>
    </row>
    <row r="2066" spans="2:14" hidden="1">
      <c r="B2066" s="327"/>
      <c r="C2066" s="150"/>
      <c r="D2066" s="150"/>
      <c r="E2066" s="496"/>
      <c r="F2066" s="602"/>
      <c r="G2066" s="602"/>
      <c r="H2066" s="602"/>
      <c r="I2066" s="602"/>
      <c r="J2066" s="169"/>
      <c r="K2066" s="399"/>
      <c r="L2066" s="614"/>
      <c r="M2066" s="155"/>
      <c r="N2066" s="177"/>
    </row>
    <row r="2067" spans="2:14" hidden="1">
      <c r="B2067" s="327"/>
      <c r="C2067" s="150"/>
      <c r="D2067" s="150"/>
      <c r="E2067" s="496"/>
      <c r="F2067" s="602"/>
      <c r="G2067" s="602"/>
      <c r="H2067" s="602"/>
      <c r="I2067" s="602"/>
      <c r="J2067" s="169"/>
      <c r="K2067" s="399"/>
      <c r="L2067" s="614"/>
      <c r="M2067" s="155"/>
      <c r="N2067" s="177"/>
    </row>
    <row r="2068" spans="2:14" hidden="1">
      <c r="B2068" s="327"/>
      <c r="C2068" s="150"/>
      <c r="D2068" s="150"/>
      <c r="E2068" s="496"/>
      <c r="F2068" s="602"/>
      <c r="G2068" s="602"/>
      <c r="H2068" s="602"/>
      <c r="I2068" s="602"/>
      <c r="J2068" s="169"/>
      <c r="K2068" s="399"/>
      <c r="L2068" s="614"/>
      <c r="M2068" s="155"/>
      <c r="N2068" s="177"/>
    </row>
    <row r="2069" spans="2:14" hidden="1">
      <c r="B2069" s="327"/>
      <c r="C2069" s="150"/>
      <c r="D2069" s="150"/>
      <c r="E2069" s="496"/>
      <c r="F2069" s="602"/>
      <c r="G2069" s="602"/>
      <c r="H2069" s="602"/>
      <c r="I2069" s="602"/>
      <c r="J2069" s="169"/>
      <c r="K2069" s="399"/>
      <c r="L2069" s="614"/>
      <c r="M2069" s="155"/>
      <c r="N2069" s="177"/>
    </row>
    <row r="2070" spans="2:14" hidden="1">
      <c r="B2070" s="327"/>
      <c r="C2070" s="150"/>
      <c r="D2070" s="150"/>
      <c r="E2070" s="496"/>
      <c r="F2070" s="602"/>
      <c r="G2070" s="602"/>
      <c r="H2070" s="602"/>
      <c r="I2070" s="602"/>
      <c r="J2070" s="169"/>
      <c r="K2070" s="399"/>
      <c r="L2070" s="614"/>
      <c r="M2070" s="155"/>
      <c r="N2070" s="177"/>
    </row>
    <row r="2071" spans="2:14" hidden="1">
      <c r="B2071" s="327"/>
      <c r="C2071" s="150"/>
      <c r="D2071" s="150"/>
      <c r="E2071" s="496"/>
      <c r="F2071" s="602"/>
      <c r="G2071" s="602"/>
      <c r="H2071" s="602"/>
      <c r="I2071" s="602"/>
      <c r="J2071" s="169"/>
      <c r="K2071" s="399"/>
      <c r="L2071" s="614"/>
      <c r="M2071" s="155"/>
      <c r="N2071" s="177"/>
    </row>
    <row r="2072" spans="2:14" hidden="1">
      <c r="B2072" s="327"/>
      <c r="C2072" s="150"/>
      <c r="D2072" s="150"/>
      <c r="E2072" s="496"/>
      <c r="F2072" s="602"/>
      <c r="G2072" s="602"/>
      <c r="H2072" s="602"/>
      <c r="I2072" s="602"/>
      <c r="J2072" s="169"/>
      <c r="K2072" s="399"/>
      <c r="L2072" s="614"/>
      <c r="M2072" s="155"/>
      <c r="N2072" s="177"/>
    </row>
    <row r="2073" spans="2:14" hidden="1">
      <c r="B2073" s="327"/>
      <c r="C2073" s="150"/>
      <c r="D2073" s="150"/>
      <c r="E2073" s="496"/>
      <c r="F2073" s="602"/>
      <c r="G2073" s="602"/>
      <c r="H2073" s="602"/>
      <c r="I2073" s="602"/>
      <c r="J2073" s="169"/>
      <c r="K2073" s="399"/>
      <c r="L2073" s="614"/>
      <c r="M2073" s="155"/>
      <c r="N2073" s="177"/>
    </row>
    <row r="2074" spans="2:14" hidden="1">
      <c r="B2074" s="327"/>
      <c r="C2074" s="150"/>
      <c r="D2074" s="150"/>
      <c r="E2074" s="496"/>
      <c r="F2074" s="602"/>
      <c r="G2074" s="602"/>
      <c r="H2074" s="602"/>
      <c r="I2074" s="602"/>
      <c r="J2074" s="169"/>
      <c r="K2074" s="399"/>
      <c r="L2074" s="614"/>
      <c r="M2074" s="155"/>
      <c r="N2074" s="177"/>
    </row>
    <row r="2075" spans="2:14" hidden="1">
      <c r="B2075" s="327"/>
      <c r="C2075" s="150"/>
      <c r="D2075" s="150"/>
      <c r="E2075" s="496"/>
      <c r="F2075" s="602"/>
      <c r="G2075" s="602"/>
      <c r="H2075" s="602"/>
      <c r="I2075" s="602"/>
      <c r="J2075" s="169"/>
      <c r="K2075" s="399"/>
      <c r="L2075" s="614"/>
      <c r="M2075" s="155"/>
      <c r="N2075" s="177"/>
    </row>
    <row r="2076" spans="2:14" hidden="1">
      <c r="B2076" s="327"/>
      <c r="C2076" s="150"/>
      <c r="D2076" s="150"/>
      <c r="E2076" s="496"/>
      <c r="F2076" s="602"/>
      <c r="G2076" s="602"/>
      <c r="H2076" s="602"/>
      <c r="I2076" s="602"/>
      <c r="J2076" s="169"/>
      <c r="K2076" s="399"/>
      <c r="L2076" s="614"/>
      <c r="M2076" s="155"/>
      <c r="N2076" s="177"/>
    </row>
    <row r="2077" spans="2:14" hidden="1">
      <c r="B2077" s="327"/>
      <c r="C2077" s="150"/>
      <c r="D2077" s="150"/>
      <c r="E2077" s="496"/>
      <c r="F2077" s="602"/>
      <c r="G2077" s="602"/>
      <c r="H2077" s="602"/>
      <c r="I2077" s="602"/>
      <c r="J2077" s="169"/>
      <c r="K2077" s="399"/>
      <c r="L2077" s="614"/>
      <c r="M2077" s="155"/>
      <c r="N2077" s="177"/>
    </row>
    <row r="2078" spans="2:14" hidden="1">
      <c r="B2078" s="327"/>
      <c r="C2078" s="150"/>
      <c r="D2078" s="150"/>
      <c r="E2078" s="496"/>
      <c r="F2078" s="602"/>
      <c r="G2078" s="602"/>
      <c r="H2078" s="602"/>
      <c r="I2078" s="602"/>
      <c r="J2078" s="169"/>
      <c r="K2078" s="399"/>
      <c r="L2078" s="614"/>
      <c r="M2078" s="155"/>
      <c r="N2078" s="177"/>
    </row>
    <row r="2079" spans="2:14" hidden="1">
      <c r="B2079" s="327"/>
      <c r="C2079" s="150"/>
      <c r="D2079" s="150"/>
      <c r="E2079" s="496"/>
      <c r="F2079" s="602"/>
      <c r="G2079" s="602"/>
      <c r="H2079" s="602"/>
      <c r="I2079" s="602"/>
      <c r="J2079" s="169"/>
      <c r="K2079" s="399"/>
      <c r="L2079" s="614"/>
      <c r="M2079" s="155"/>
      <c r="N2079" s="177"/>
    </row>
    <row r="2080" spans="2:14" hidden="1">
      <c r="B2080" s="327"/>
      <c r="C2080" s="150"/>
      <c r="D2080" s="150"/>
      <c r="E2080" s="496"/>
      <c r="F2080" s="602"/>
      <c r="G2080" s="602"/>
      <c r="H2080" s="602"/>
      <c r="I2080" s="602"/>
      <c r="J2080" s="169"/>
      <c r="K2080" s="399"/>
      <c r="L2080" s="614"/>
      <c r="M2080" s="155"/>
      <c r="N2080" s="177"/>
    </row>
    <row r="2081" spans="2:14" hidden="1">
      <c r="B2081" s="327"/>
      <c r="C2081" s="150"/>
      <c r="D2081" s="150"/>
      <c r="E2081" s="496"/>
      <c r="F2081" s="602"/>
      <c r="G2081" s="602"/>
      <c r="H2081" s="602"/>
      <c r="I2081" s="602"/>
      <c r="J2081" s="169"/>
      <c r="K2081" s="399"/>
      <c r="L2081" s="614"/>
      <c r="M2081" s="155"/>
      <c r="N2081" s="177"/>
    </row>
    <row r="2082" spans="2:14" hidden="1">
      <c r="B2082" s="327"/>
      <c r="C2082" s="150"/>
      <c r="D2082" s="150"/>
      <c r="E2082" s="496"/>
      <c r="F2082" s="602"/>
      <c r="G2082" s="602"/>
      <c r="H2082" s="602"/>
      <c r="I2082" s="602"/>
      <c r="J2082" s="169"/>
      <c r="K2082" s="399"/>
      <c r="L2082" s="614"/>
      <c r="M2082" s="155"/>
      <c r="N2082" s="177"/>
    </row>
    <row r="2083" spans="2:14" hidden="1">
      <c r="B2083" s="327"/>
      <c r="C2083" s="150"/>
      <c r="D2083" s="150"/>
      <c r="E2083" s="496"/>
      <c r="F2083" s="602"/>
      <c r="G2083" s="602"/>
      <c r="H2083" s="602"/>
      <c r="I2083" s="602"/>
      <c r="J2083" s="169"/>
      <c r="K2083" s="399"/>
      <c r="L2083" s="614"/>
      <c r="M2083" s="155"/>
      <c r="N2083" s="177"/>
    </row>
    <row r="2084" spans="2:14" hidden="1">
      <c r="B2084" s="327"/>
      <c r="C2084" s="150"/>
      <c r="D2084" s="150"/>
      <c r="E2084" s="496"/>
      <c r="F2084" s="602"/>
      <c r="G2084" s="602"/>
      <c r="H2084" s="602"/>
      <c r="I2084" s="602"/>
      <c r="J2084" s="169"/>
      <c r="K2084" s="399"/>
      <c r="L2084" s="614"/>
      <c r="M2084" s="155"/>
      <c r="N2084" s="177"/>
    </row>
    <row r="2085" spans="2:14" hidden="1">
      <c r="B2085" s="327"/>
      <c r="C2085" s="150"/>
      <c r="D2085" s="150"/>
      <c r="E2085" s="496"/>
      <c r="F2085" s="602"/>
      <c r="G2085" s="602"/>
      <c r="H2085" s="602"/>
      <c r="I2085" s="602"/>
      <c r="J2085" s="169"/>
      <c r="K2085" s="399"/>
      <c r="L2085" s="614"/>
      <c r="M2085" s="155"/>
      <c r="N2085" s="177"/>
    </row>
    <row r="2086" spans="2:14" hidden="1">
      <c r="B2086" s="327"/>
      <c r="C2086" s="150"/>
      <c r="D2086" s="150"/>
      <c r="E2086" s="496"/>
      <c r="F2086" s="602"/>
      <c r="G2086" s="602"/>
      <c r="H2086" s="602"/>
      <c r="I2086" s="602"/>
      <c r="J2086" s="169"/>
      <c r="K2086" s="399"/>
      <c r="L2086" s="614"/>
      <c r="M2086" s="155"/>
      <c r="N2086" s="177"/>
    </row>
    <row r="2087" spans="2:14" hidden="1">
      <c r="B2087" s="327"/>
      <c r="C2087" s="150"/>
      <c r="D2087" s="150"/>
      <c r="E2087" s="496"/>
      <c r="F2087" s="602"/>
      <c r="G2087" s="602"/>
      <c r="H2087" s="602"/>
      <c r="I2087" s="602"/>
      <c r="J2087" s="169"/>
      <c r="K2087" s="399"/>
      <c r="L2087" s="614"/>
      <c r="M2087" s="155"/>
      <c r="N2087" s="177"/>
    </row>
    <row r="2088" spans="2:14" hidden="1">
      <c r="B2088" s="327"/>
      <c r="C2088" s="150"/>
      <c r="D2088" s="150"/>
      <c r="E2088" s="496"/>
      <c r="F2088" s="602"/>
      <c r="G2088" s="602"/>
      <c r="H2088" s="602"/>
      <c r="I2088" s="602"/>
      <c r="J2088" s="169"/>
      <c r="K2088" s="399"/>
      <c r="L2088" s="614"/>
      <c r="M2088" s="155"/>
      <c r="N2088" s="177"/>
    </row>
    <row r="2089" spans="2:14" hidden="1">
      <c r="B2089" s="327"/>
      <c r="C2089" s="150"/>
      <c r="D2089" s="150"/>
      <c r="E2089" s="496"/>
      <c r="F2089" s="602"/>
      <c r="G2089" s="602"/>
      <c r="H2089" s="602"/>
      <c r="I2089" s="602"/>
      <c r="J2089" s="169"/>
      <c r="K2089" s="399"/>
      <c r="L2089" s="614"/>
      <c r="M2089" s="155"/>
      <c r="N2089" s="177"/>
    </row>
    <row r="2090" spans="2:14" hidden="1">
      <c r="B2090" s="327"/>
      <c r="C2090" s="150"/>
      <c r="D2090" s="150"/>
      <c r="E2090" s="496"/>
      <c r="F2090" s="602"/>
      <c r="G2090" s="602"/>
      <c r="H2090" s="602"/>
      <c r="I2090" s="602"/>
      <c r="J2090" s="169"/>
      <c r="K2090" s="399"/>
      <c r="L2090" s="614"/>
      <c r="M2090" s="155"/>
      <c r="N2090" s="177"/>
    </row>
    <row r="2091" spans="2:14" hidden="1">
      <c r="B2091" s="327"/>
      <c r="C2091" s="150"/>
      <c r="D2091" s="150"/>
      <c r="E2091" s="496"/>
      <c r="F2091" s="602"/>
      <c r="G2091" s="602"/>
      <c r="H2091" s="602"/>
      <c r="I2091" s="602"/>
      <c r="J2091" s="169"/>
      <c r="K2091" s="399"/>
      <c r="L2091" s="614"/>
      <c r="M2091" s="155"/>
      <c r="N2091" s="177"/>
    </row>
    <row r="2092" spans="2:14" hidden="1">
      <c r="B2092" s="327"/>
      <c r="C2092" s="150"/>
      <c r="D2092" s="150"/>
      <c r="E2092" s="496"/>
      <c r="F2092" s="602"/>
      <c r="G2092" s="602"/>
      <c r="H2092" s="602"/>
      <c r="I2092" s="602"/>
      <c r="J2092" s="169"/>
      <c r="K2092" s="399"/>
      <c r="L2092" s="614"/>
      <c r="M2092" s="155"/>
      <c r="N2092" s="177"/>
    </row>
    <row r="2093" spans="2:14" hidden="1">
      <c r="B2093" s="327"/>
      <c r="C2093" s="150"/>
      <c r="D2093" s="150"/>
      <c r="E2093" s="496"/>
      <c r="F2093" s="602"/>
      <c r="G2093" s="602"/>
      <c r="H2093" s="602"/>
      <c r="I2093" s="602"/>
      <c r="J2093" s="169"/>
      <c r="K2093" s="399"/>
      <c r="L2093" s="614"/>
      <c r="M2093" s="155"/>
      <c r="N2093" s="177"/>
    </row>
    <row r="2094" spans="2:14" hidden="1">
      <c r="B2094" s="327"/>
      <c r="C2094" s="150"/>
      <c r="D2094" s="150"/>
      <c r="E2094" s="496"/>
      <c r="F2094" s="602"/>
      <c r="G2094" s="602"/>
      <c r="H2094" s="602"/>
      <c r="I2094" s="602"/>
      <c r="J2094" s="169"/>
      <c r="K2094" s="399"/>
      <c r="L2094" s="614"/>
      <c r="M2094" s="155"/>
      <c r="N2094" s="177"/>
    </row>
    <row r="2095" spans="2:14" hidden="1">
      <c r="B2095" s="327"/>
      <c r="C2095" s="150"/>
      <c r="D2095" s="150"/>
      <c r="E2095" s="496"/>
      <c r="F2095" s="602"/>
      <c r="G2095" s="602"/>
      <c r="H2095" s="602"/>
      <c r="I2095" s="602"/>
      <c r="J2095" s="169"/>
      <c r="K2095" s="399"/>
      <c r="L2095" s="614"/>
      <c r="M2095" s="155"/>
      <c r="N2095" s="177"/>
    </row>
    <row r="2096" spans="2:14" hidden="1">
      <c r="B2096" s="327"/>
      <c r="C2096" s="150"/>
      <c r="D2096" s="150"/>
      <c r="E2096" s="496"/>
      <c r="F2096" s="602"/>
      <c r="G2096" s="602"/>
      <c r="H2096" s="602"/>
      <c r="I2096" s="602"/>
      <c r="J2096" s="169"/>
      <c r="K2096" s="399"/>
      <c r="L2096" s="614"/>
      <c r="M2096" s="155"/>
      <c r="N2096" s="177"/>
    </row>
    <row r="2097" spans="2:14" hidden="1">
      <c r="B2097" s="327"/>
      <c r="C2097" s="150"/>
      <c r="D2097" s="150"/>
      <c r="E2097" s="496"/>
      <c r="F2097" s="602"/>
      <c r="G2097" s="602"/>
      <c r="H2097" s="602"/>
      <c r="I2097" s="602"/>
      <c r="J2097" s="169"/>
      <c r="K2097" s="399"/>
      <c r="L2097" s="614"/>
      <c r="M2097" s="155"/>
      <c r="N2097" s="177"/>
    </row>
    <row r="2098" spans="2:14" hidden="1">
      <c r="B2098" s="327"/>
      <c r="C2098" s="150"/>
      <c r="D2098" s="150"/>
      <c r="E2098" s="496"/>
      <c r="F2098" s="602"/>
      <c r="G2098" s="602"/>
      <c r="H2098" s="602"/>
      <c r="I2098" s="602"/>
      <c r="J2098" s="169"/>
      <c r="K2098" s="399"/>
      <c r="L2098" s="614"/>
      <c r="M2098" s="155"/>
      <c r="N2098" s="177"/>
    </row>
    <row r="2099" spans="2:14" hidden="1">
      <c r="B2099" s="327"/>
      <c r="C2099" s="150"/>
      <c r="D2099" s="150"/>
      <c r="E2099" s="496"/>
      <c r="F2099" s="602"/>
      <c r="G2099" s="602"/>
      <c r="H2099" s="602"/>
      <c r="I2099" s="602"/>
      <c r="J2099" s="169"/>
      <c r="K2099" s="399"/>
      <c r="L2099" s="614"/>
      <c r="M2099" s="155"/>
      <c r="N2099" s="177"/>
    </row>
    <row r="2100" spans="2:14" hidden="1">
      <c r="B2100" s="327"/>
      <c r="C2100" s="150"/>
      <c r="D2100" s="150"/>
      <c r="E2100" s="496"/>
      <c r="F2100" s="602"/>
      <c r="G2100" s="602"/>
      <c r="H2100" s="602"/>
      <c r="I2100" s="602"/>
      <c r="J2100" s="169"/>
      <c r="K2100" s="399"/>
      <c r="L2100" s="614"/>
      <c r="M2100" s="155"/>
      <c r="N2100" s="177"/>
    </row>
    <row r="2101" spans="2:14" hidden="1">
      <c r="B2101" s="327"/>
      <c r="C2101" s="150"/>
      <c r="D2101" s="150"/>
      <c r="E2101" s="496"/>
      <c r="F2101" s="602"/>
      <c r="G2101" s="602"/>
      <c r="H2101" s="602"/>
      <c r="I2101" s="602"/>
      <c r="J2101" s="169"/>
      <c r="K2101" s="399"/>
      <c r="L2101" s="614"/>
      <c r="M2101" s="155"/>
      <c r="N2101" s="177"/>
    </row>
    <row r="2102" spans="2:14" hidden="1">
      <c r="B2102" s="327"/>
      <c r="C2102" s="150"/>
      <c r="D2102" s="150"/>
      <c r="E2102" s="496"/>
      <c r="F2102" s="602"/>
      <c r="G2102" s="602"/>
      <c r="H2102" s="602"/>
      <c r="I2102" s="602"/>
      <c r="J2102" s="169"/>
      <c r="K2102" s="399"/>
      <c r="L2102" s="614"/>
      <c r="M2102" s="155"/>
      <c r="N2102" s="177"/>
    </row>
    <row r="2103" spans="2:14" hidden="1">
      <c r="B2103" s="327"/>
      <c r="C2103" s="150"/>
      <c r="D2103" s="150"/>
      <c r="E2103" s="496"/>
      <c r="F2103" s="602"/>
      <c r="G2103" s="602"/>
      <c r="H2103" s="602"/>
      <c r="I2103" s="602"/>
      <c r="J2103" s="169"/>
      <c r="K2103" s="399"/>
      <c r="L2103" s="614"/>
      <c r="M2103" s="155"/>
      <c r="N2103" s="177"/>
    </row>
    <row r="2104" spans="2:14" hidden="1">
      <c r="B2104" s="327"/>
      <c r="C2104" s="150"/>
      <c r="D2104" s="150"/>
      <c r="E2104" s="496"/>
      <c r="F2104" s="602"/>
      <c r="G2104" s="602"/>
      <c r="H2104" s="602"/>
      <c r="I2104" s="602"/>
      <c r="J2104" s="169"/>
      <c r="K2104" s="399"/>
      <c r="L2104" s="614"/>
      <c r="M2104" s="155"/>
      <c r="N2104" s="177"/>
    </row>
    <row r="2105" spans="2:14" hidden="1">
      <c r="B2105" s="327"/>
      <c r="C2105" s="150"/>
      <c r="D2105" s="150"/>
      <c r="E2105" s="496"/>
      <c r="F2105" s="602"/>
      <c r="G2105" s="602"/>
      <c r="H2105" s="602"/>
      <c r="I2105" s="602"/>
      <c r="J2105" s="169"/>
      <c r="K2105" s="399"/>
      <c r="L2105" s="614"/>
      <c r="M2105" s="155"/>
      <c r="N2105" s="177"/>
    </row>
    <row r="2106" spans="2:14" hidden="1">
      <c r="B2106" s="327"/>
      <c r="C2106" s="150"/>
      <c r="D2106" s="150"/>
      <c r="E2106" s="496"/>
      <c r="F2106" s="602"/>
      <c r="G2106" s="602"/>
      <c r="H2106" s="602"/>
      <c r="I2106" s="602"/>
      <c r="J2106" s="169"/>
      <c r="K2106" s="399"/>
      <c r="L2106" s="614"/>
      <c r="M2106" s="155"/>
      <c r="N2106" s="177"/>
    </row>
    <row r="2107" spans="2:14" hidden="1">
      <c r="B2107" s="327"/>
      <c r="C2107" s="150"/>
      <c r="D2107" s="150"/>
      <c r="E2107" s="496"/>
      <c r="F2107" s="602"/>
      <c r="G2107" s="602"/>
      <c r="H2107" s="602"/>
      <c r="I2107" s="602"/>
      <c r="J2107" s="169"/>
      <c r="K2107" s="399"/>
      <c r="L2107" s="614"/>
      <c r="M2107" s="155"/>
      <c r="N2107" s="177"/>
    </row>
    <row r="2108" spans="2:14" hidden="1">
      <c r="B2108" s="327"/>
      <c r="C2108" s="150"/>
      <c r="D2108" s="150"/>
      <c r="E2108" s="496"/>
      <c r="F2108" s="602"/>
      <c r="G2108" s="602"/>
      <c r="H2108" s="602"/>
      <c r="I2108" s="602"/>
      <c r="J2108" s="169"/>
      <c r="K2108" s="399"/>
      <c r="L2108" s="614"/>
      <c r="M2108" s="155"/>
      <c r="N2108" s="177"/>
    </row>
    <row r="2109" spans="2:14" hidden="1">
      <c r="B2109" s="327"/>
      <c r="C2109" s="150"/>
      <c r="D2109" s="150"/>
      <c r="E2109" s="496"/>
      <c r="F2109" s="602"/>
      <c r="G2109" s="602"/>
      <c r="H2109" s="602"/>
      <c r="I2109" s="602"/>
      <c r="J2109" s="169"/>
      <c r="K2109" s="399"/>
      <c r="L2109" s="614"/>
      <c r="M2109" s="155"/>
      <c r="N2109" s="177"/>
    </row>
    <row r="2110" spans="2:14" hidden="1">
      <c r="B2110" s="327"/>
      <c r="C2110" s="150"/>
      <c r="D2110" s="150"/>
      <c r="E2110" s="496"/>
      <c r="F2110" s="602"/>
      <c r="G2110" s="602"/>
      <c r="H2110" s="602"/>
      <c r="I2110" s="602"/>
      <c r="J2110" s="169"/>
      <c r="K2110" s="399"/>
      <c r="L2110" s="614"/>
      <c r="M2110" s="155"/>
      <c r="N2110" s="177"/>
    </row>
    <row r="2111" spans="2:14" hidden="1">
      <c r="B2111" s="327"/>
      <c r="C2111" s="150"/>
      <c r="D2111" s="150"/>
      <c r="E2111" s="496"/>
      <c r="F2111" s="602"/>
      <c r="G2111" s="602"/>
      <c r="H2111" s="602"/>
      <c r="I2111" s="602"/>
      <c r="J2111" s="169"/>
      <c r="K2111" s="399"/>
      <c r="L2111" s="614"/>
      <c r="M2111" s="155"/>
      <c r="N2111" s="177"/>
    </row>
    <row r="2112" spans="2:14" hidden="1">
      <c r="B2112" s="327"/>
      <c r="C2112" s="150"/>
      <c r="D2112" s="150"/>
      <c r="E2112" s="496"/>
      <c r="F2112" s="602"/>
      <c r="G2112" s="602"/>
      <c r="H2112" s="602"/>
      <c r="I2112" s="602"/>
      <c r="J2112" s="169"/>
      <c r="K2112" s="399"/>
      <c r="L2112" s="614"/>
      <c r="M2112" s="155"/>
      <c r="N2112" s="177"/>
    </row>
    <row r="2113" spans="2:14" hidden="1">
      <c r="B2113" s="327"/>
      <c r="C2113" s="150"/>
      <c r="D2113" s="150"/>
      <c r="E2113" s="496"/>
      <c r="F2113" s="602"/>
      <c r="G2113" s="602"/>
      <c r="H2113" s="602"/>
      <c r="I2113" s="602"/>
      <c r="J2113" s="169"/>
      <c r="K2113" s="399"/>
      <c r="L2113" s="614"/>
      <c r="M2113" s="155"/>
      <c r="N2113" s="177"/>
    </row>
    <row r="2114" spans="2:14" hidden="1">
      <c r="B2114" s="327"/>
      <c r="C2114" s="150"/>
      <c r="D2114" s="150"/>
      <c r="E2114" s="496"/>
      <c r="F2114" s="602"/>
      <c r="G2114" s="602"/>
      <c r="H2114" s="602"/>
      <c r="I2114" s="602"/>
      <c r="J2114" s="169"/>
      <c r="K2114" s="399"/>
      <c r="L2114" s="614"/>
      <c r="M2114" s="155"/>
      <c r="N2114" s="177"/>
    </row>
    <row r="2115" spans="2:14" hidden="1">
      <c r="B2115" s="327"/>
      <c r="C2115" s="150"/>
      <c r="D2115" s="150"/>
      <c r="E2115" s="496"/>
      <c r="F2115" s="602"/>
      <c r="G2115" s="602"/>
      <c r="H2115" s="602"/>
      <c r="I2115" s="602"/>
      <c r="J2115" s="169"/>
      <c r="K2115" s="399"/>
      <c r="L2115" s="614"/>
      <c r="M2115" s="155"/>
      <c r="N2115" s="177"/>
    </row>
    <row r="2116" spans="2:14" hidden="1">
      <c r="B2116" s="327"/>
      <c r="C2116" s="150"/>
      <c r="D2116" s="150"/>
      <c r="E2116" s="496"/>
      <c r="F2116" s="602"/>
      <c r="G2116" s="602"/>
      <c r="H2116" s="602"/>
      <c r="I2116" s="602"/>
      <c r="J2116" s="169"/>
      <c r="K2116" s="399"/>
      <c r="L2116" s="614"/>
      <c r="M2116" s="155"/>
      <c r="N2116" s="177"/>
    </row>
    <row r="2117" spans="2:14" hidden="1">
      <c r="B2117" s="327"/>
      <c r="C2117" s="150"/>
      <c r="D2117" s="150"/>
      <c r="E2117" s="496"/>
      <c r="F2117" s="602"/>
      <c r="G2117" s="602"/>
      <c r="H2117" s="602"/>
      <c r="I2117" s="602"/>
      <c r="J2117" s="169"/>
      <c r="K2117" s="399"/>
      <c r="L2117" s="614"/>
      <c r="M2117" s="155"/>
      <c r="N2117" s="177"/>
    </row>
    <row r="2118" spans="2:14" hidden="1">
      <c r="B2118" s="327"/>
      <c r="C2118" s="150"/>
      <c r="D2118" s="150"/>
      <c r="E2118" s="496"/>
      <c r="F2118" s="602"/>
      <c r="G2118" s="602"/>
      <c r="H2118" s="602"/>
      <c r="I2118" s="602"/>
      <c r="J2118" s="169"/>
      <c r="K2118" s="399"/>
      <c r="L2118" s="614"/>
      <c r="M2118" s="155"/>
      <c r="N2118" s="177"/>
    </row>
    <row r="2119" spans="2:14" hidden="1">
      <c r="B2119" s="327"/>
      <c r="C2119" s="150"/>
      <c r="D2119" s="150"/>
      <c r="E2119" s="496"/>
      <c r="F2119" s="602"/>
      <c r="G2119" s="602"/>
      <c r="H2119" s="602"/>
      <c r="I2119" s="602"/>
      <c r="J2119" s="169"/>
      <c r="K2119" s="399"/>
      <c r="L2119" s="614"/>
      <c r="M2119" s="155"/>
      <c r="N2119" s="177"/>
    </row>
    <row r="2120" spans="2:14" hidden="1">
      <c r="B2120" s="327"/>
      <c r="C2120" s="150"/>
      <c r="D2120" s="150"/>
      <c r="E2120" s="496"/>
      <c r="F2120" s="602"/>
      <c r="G2120" s="602"/>
      <c r="H2120" s="602"/>
      <c r="I2120" s="602"/>
      <c r="J2120" s="169"/>
      <c r="K2120" s="399"/>
      <c r="L2120" s="614"/>
      <c r="M2120" s="155"/>
      <c r="N2120" s="177"/>
    </row>
    <row r="2121" spans="2:14" hidden="1">
      <c r="B2121" s="327"/>
      <c r="C2121" s="150"/>
      <c r="D2121" s="150"/>
      <c r="E2121" s="496"/>
      <c r="F2121" s="602"/>
      <c r="G2121" s="602"/>
      <c r="H2121" s="602"/>
      <c r="I2121" s="602"/>
      <c r="J2121" s="169"/>
      <c r="K2121" s="399"/>
      <c r="L2121" s="614"/>
      <c r="M2121" s="155"/>
      <c r="N2121" s="177"/>
    </row>
    <row r="2122" spans="2:14" hidden="1">
      <c r="B2122" s="327"/>
      <c r="C2122" s="150"/>
      <c r="D2122" s="150"/>
      <c r="E2122" s="496"/>
      <c r="F2122" s="602"/>
      <c r="G2122" s="602"/>
      <c r="H2122" s="602"/>
      <c r="I2122" s="602"/>
      <c r="J2122" s="169"/>
      <c r="K2122" s="399"/>
      <c r="L2122" s="614"/>
      <c r="M2122" s="155"/>
      <c r="N2122" s="177"/>
    </row>
    <row r="2123" spans="2:14" hidden="1">
      <c r="B2123" s="327"/>
      <c r="C2123" s="150"/>
      <c r="D2123" s="150"/>
      <c r="E2123" s="496"/>
      <c r="F2123" s="602"/>
      <c r="G2123" s="602"/>
      <c r="H2123" s="602"/>
      <c r="I2123" s="602"/>
      <c r="J2123" s="169"/>
      <c r="K2123" s="399"/>
      <c r="L2123" s="614"/>
      <c r="M2123" s="155"/>
      <c r="N2123" s="177"/>
    </row>
    <row r="2124" spans="2:14" hidden="1">
      <c r="B2124" s="327"/>
      <c r="C2124" s="150"/>
      <c r="D2124" s="150"/>
      <c r="E2124" s="496"/>
      <c r="F2124" s="602"/>
      <c r="G2124" s="602"/>
      <c r="H2124" s="602"/>
      <c r="I2124" s="602"/>
      <c r="J2124" s="169"/>
      <c r="K2124" s="399"/>
      <c r="L2124" s="614"/>
      <c r="M2124" s="155"/>
      <c r="N2124" s="177"/>
    </row>
    <row r="2125" spans="2:14" hidden="1">
      <c r="B2125" s="327"/>
      <c r="C2125" s="150"/>
      <c r="D2125" s="150"/>
      <c r="E2125" s="496"/>
      <c r="F2125" s="602"/>
      <c r="G2125" s="602"/>
      <c r="H2125" s="602"/>
      <c r="I2125" s="602"/>
      <c r="J2125" s="169"/>
      <c r="K2125" s="399"/>
      <c r="L2125" s="614"/>
      <c r="M2125" s="155"/>
      <c r="N2125" s="177"/>
    </row>
    <row r="2126" spans="2:14" hidden="1">
      <c r="B2126" s="327"/>
      <c r="C2126" s="150"/>
      <c r="D2126" s="150"/>
      <c r="E2126" s="496"/>
      <c r="F2126" s="602"/>
      <c r="G2126" s="602"/>
      <c r="H2126" s="602"/>
      <c r="I2126" s="602"/>
      <c r="J2126" s="169"/>
      <c r="K2126" s="399"/>
      <c r="L2126" s="614"/>
      <c r="M2126" s="155"/>
      <c r="N2126" s="177"/>
    </row>
    <row r="2127" spans="2:14" hidden="1">
      <c r="B2127" s="327"/>
      <c r="C2127" s="150"/>
      <c r="D2127" s="150"/>
      <c r="E2127" s="496"/>
      <c r="F2127" s="602"/>
      <c r="G2127" s="602"/>
      <c r="H2127" s="602"/>
      <c r="I2127" s="602"/>
      <c r="J2127" s="169"/>
      <c r="K2127" s="399"/>
      <c r="L2127" s="614"/>
      <c r="M2127" s="155"/>
      <c r="N2127" s="177"/>
    </row>
    <row r="2128" spans="2:14" hidden="1">
      <c r="B2128" s="327"/>
      <c r="C2128" s="150"/>
      <c r="D2128" s="150"/>
      <c r="E2128" s="496"/>
      <c r="F2128" s="602"/>
      <c r="G2128" s="602"/>
      <c r="H2128" s="602"/>
      <c r="I2128" s="602"/>
      <c r="J2128" s="169"/>
      <c r="K2128" s="399"/>
      <c r="L2128" s="614"/>
      <c r="M2128" s="155"/>
      <c r="N2128" s="177"/>
    </row>
    <row r="2129" spans="2:14" hidden="1">
      <c r="B2129" s="327"/>
      <c r="C2129" s="150"/>
      <c r="D2129" s="150"/>
      <c r="E2129" s="496"/>
      <c r="F2129" s="602"/>
      <c r="G2129" s="602"/>
      <c r="H2129" s="602"/>
      <c r="I2129" s="602"/>
      <c r="J2129" s="169"/>
      <c r="K2129" s="399"/>
      <c r="L2129" s="614"/>
      <c r="M2129" s="155"/>
      <c r="N2129" s="177"/>
    </row>
    <row r="2130" spans="2:14" hidden="1">
      <c r="B2130" s="327"/>
      <c r="C2130" s="150"/>
      <c r="D2130" s="150"/>
      <c r="E2130" s="496"/>
      <c r="F2130" s="602"/>
      <c r="G2130" s="602"/>
      <c r="H2130" s="602"/>
      <c r="I2130" s="602"/>
      <c r="J2130" s="169"/>
      <c r="K2130" s="399"/>
      <c r="L2130" s="614"/>
      <c r="M2130" s="155"/>
      <c r="N2130" s="177"/>
    </row>
    <row r="2131" spans="2:14" hidden="1">
      <c r="B2131" s="327"/>
      <c r="C2131" s="150"/>
      <c r="D2131" s="150"/>
      <c r="E2131" s="496"/>
      <c r="F2131" s="602"/>
      <c r="G2131" s="602"/>
      <c r="H2131" s="602"/>
      <c r="I2131" s="602"/>
      <c r="J2131" s="169"/>
      <c r="K2131" s="399"/>
      <c r="L2131" s="614"/>
      <c r="M2131" s="155"/>
      <c r="N2131" s="177"/>
    </row>
    <row r="2132" spans="2:14" hidden="1">
      <c r="B2132" s="327"/>
      <c r="C2132" s="150"/>
      <c r="D2132" s="150"/>
      <c r="E2132" s="496"/>
      <c r="F2132" s="602"/>
      <c r="G2132" s="602"/>
      <c r="H2132" s="602"/>
      <c r="I2132" s="602"/>
      <c r="J2132" s="169"/>
      <c r="K2132" s="399"/>
      <c r="L2132" s="614"/>
      <c r="M2132" s="155"/>
      <c r="N2132" s="177"/>
    </row>
    <row r="2133" spans="2:14" hidden="1">
      <c r="B2133" s="327"/>
      <c r="C2133" s="150"/>
      <c r="D2133" s="150"/>
      <c r="E2133" s="496"/>
      <c r="F2133" s="602"/>
      <c r="G2133" s="602"/>
      <c r="H2133" s="602"/>
      <c r="I2133" s="602"/>
      <c r="J2133" s="169"/>
      <c r="K2133" s="399"/>
      <c r="L2133" s="614"/>
      <c r="M2133" s="155"/>
      <c r="N2133" s="177"/>
    </row>
    <row r="2134" spans="2:14" hidden="1">
      <c r="B2134" s="327"/>
      <c r="C2134" s="150"/>
      <c r="D2134" s="150"/>
      <c r="E2134" s="496"/>
      <c r="F2134" s="602"/>
      <c r="G2134" s="602"/>
      <c r="H2134" s="602"/>
      <c r="I2134" s="602"/>
      <c r="J2134" s="169"/>
      <c r="K2134" s="399"/>
      <c r="L2134" s="614"/>
      <c r="M2134" s="155"/>
      <c r="N2134" s="177"/>
    </row>
    <row r="2135" spans="2:14" hidden="1">
      <c r="B2135" s="327"/>
      <c r="C2135" s="150"/>
      <c r="D2135" s="150"/>
      <c r="E2135" s="496"/>
      <c r="F2135" s="602"/>
      <c r="G2135" s="602"/>
      <c r="H2135" s="602"/>
      <c r="I2135" s="602"/>
      <c r="J2135" s="169"/>
      <c r="K2135" s="399"/>
      <c r="L2135" s="614"/>
      <c r="M2135" s="155"/>
      <c r="N2135" s="177"/>
    </row>
    <row r="2136" spans="2:14" hidden="1">
      <c r="B2136" s="327"/>
      <c r="C2136" s="150"/>
      <c r="D2136" s="150"/>
      <c r="E2136" s="496"/>
      <c r="F2136" s="602"/>
      <c r="G2136" s="602"/>
      <c r="H2136" s="602"/>
      <c r="I2136" s="602"/>
      <c r="J2136" s="169"/>
      <c r="K2136" s="399"/>
      <c r="L2136" s="614"/>
      <c r="M2136" s="155"/>
      <c r="N2136" s="177"/>
    </row>
    <row r="2137" spans="2:14" hidden="1">
      <c r="B2137" s="327"/>
      <c r="C2137" s="150"/>
      <c r="D2137" s="150"/>
      <c r="E2137" s="496"/>
      <c r="F2137" s="602"/>
      <c r="G2137" s="602"/>
      <c r="H2137" s="602"/>
      <c r="I2137" s="602"/>
      <c r="J2137" s="169"/>
      <c r="K2137" s="399"/>
      <c r="L2137" s="614"/>
      <c r="M2137" s="155"/>
      <c r="N2137" s="177"/>
    </row>
    <row r="2138" spans="2:14" hidden="1">
      <c r="B2138" s="327"/>
      <c r="C2138" s="150"/>
      <c r="D2138" s="150"/>
      <c r="E2138" s="496"/>
      <c r="F2138" s="602"/>
      <c r="G2138" s="602"/>
      <c r="H2138" s="602"/>
      <c r="I2138" s="602"/>
      <c r="J2138" s="169"/>
      <c r="K2138" s="399"/>
      <c r="L2138" s="614"/>
      <c r="M2138" s="155"/>
      <c r="N2138" s="177"/>
    </row>
    <row r="2139" spans="2:14" hidden="1">
      <c r="B2139" s="327"/>
      <c r="C2139" s="150"/>
      <c r="D2139" s="150"/>
      <c r="E2139" s="496"/>
      <c r="F2139" s="602"/>
      <c r="G2139" s="602"/>
      <c r="H2139" s="602"/>
      <c r="I2139" s="602"/>
      <c r="J2139" s="169"/>
      <c r="K2139" s="399"/>
      <c r="L2139" s="614"/>
      <c r="M2139" s="155"/>
      <c r="N2139" s="177"/>
    </row>
    <row r="2140" spans="2:14" hidden="1">
      <c r="B2140" s="327"/>
      <c r="C2140" s="150"/>
      <c r="D2140" s="150"/>
      <c r="E2140" s="496"/>
      <c r="F2140" s="602"/>
      <c r="G2140" s="602"/>
      <c r="H2140" s="602"/>
      <c r="I2140" s="602"/>
      <c r="J2140" s="169"/>
      <c r="K2140" s="399"/>
      <c r="L2140" s="614"/>
      <c r="M2140" s="155"/>
      <c r="N2140" s="177"/>
    </row>
    <row r="2141" spans="2:14" hidden="1">
      <c r="B2141" s="327"/>
      <c r="C2141" s="150"/>
      <c r="D2141" s="150"/>
      <c r="E2141" s="496"/>
      <c r="F2141" s="602"/>
      <c r="G2141" s="602"/>
      <c r="H2141" s="602"/>
      <c r="I2141" s="602"/>
      <c r="J2141" s="169"/>
      <c r="K2141" s="399"/>
      <c r="L2141" s="614"/>
      <c r="M2141" s="155"/>
      <c r="N2141" s="177"/>
    </row>
    <row r="2142" spans="2:14" hidden="1">
      <c r="B2142" s="327"/>
      <c r="C2142" s="150"/>
      <c r="D2142" s="150"/>
      <c r="E2142" s="496"/>
      <c r="F2142" s="602"/>
      <c r="G2142" s="602"/>
      <c r="H2142" s="602"/>
      <c r="I2142" s="602"/>
      <c r="J2142" s="169"/>
      <c r="K2142" s="399"/>
      <c r="L2142" s="614"/>
      <c r="M2142" s="155"/>
      <c r="N2142" s="177"/>
    </row>
    <row r="2143" spans="2:14" hidden="1">
      <c r="B2143" s="327"/>
      <c r="C2143" s="150"/>
      <c r="D2143" s="150"/>
      <c r="E2143" s="496"/>
      <c r="F2143" s="602"/>
      <c r="G2143" s="602"/>
      <c r="H2143" s="602"/>
      <c r="I2143" s="602"/>
      <c r="J2143" s="169"/>
      <c r="K2143" s="399"/>
      <c r="L2143" s="614"/>
      <c r="M2143" s="155"/>
      <c r="N2143" s="177"/>
    </row>
    <row r="2144" spans="2:14" hidden="1">
      <c r="B2144" s="327"/>
      <c r="C2144" s="150"/>
      <c r="D2144" s="150"/>
      <c r="E2144" s="496"/>
      <c r="F2144" s="602"/>
      <c r="G2144" s="602"/>
      <c r="H2144" s="602"/>
      <c r="I2144" s="602"/>
      <c r="J2144" s="169"/>
      <c r="K2144" s="399"/>
      <c r="L2144" s="614"/>
      <c r="M2144" s="155"/>
      <c r="N2144" s="177"/>
    </row>
    <row r="2145" spans="2:14" hidden="1">
      <c r="B2145" s="327"/>
      <c r="C2145" s="150"/>
      <c r="D2145" s="150"/>
      <c r="E2145" s="496"/>
      <c r="F2145" s="602"/>
      <c r="G2145" s="602"/>
      <c r="H2145" s="602"/>
      <c r="I2145" s="602"/>
      <c r="J2145" s="169"/>
      <c r="K2145" s="399"/>
      <c r="L2145" s="614"/>
      <c r="M2145" s="155"/>
      <c r="N2145" s="177"/>
    </row>
    <row r="2146" spans="2:14" hidden="1">
      <c r="B2146" s="327"/>
      <c r="C2146" s="150"/>
      <c r="D2146" s="150"/>
      <c r="E2146" s="496"/>
      <c r="F2146" s="602"/>
      <c r="G2146" s="602"/>
      <c r="H2146" s="602"/>
      <c r="I2146" s="602"/>
      <c r="J2146" s="169"/>
      <c r="K2146" s="399"/>
      <c r="L2146" s="614"/>
      <c r="M2146" s="155"/>
      <c r="N2146" s="177"/>
    </row>
    <row r="2147" spans="2:14" hidden="1">
      <c r="B2147" s="327"/>
      <c r="C2147" s="150"/>
      <c r="D2147" s="150"/>
      <c r="E2147" s="496"/>
      <c r="F2147" s="602"/>
      <c r="G2147" s="602"/>
      <c r="H2147" s="602"/>
      <c r="I2147" s="602"/>
      <c r="J2147" s="169"/>
      <c r="K2147" s="399"/>
      <c r="L2147" s="614"/>
      <c r="M2147" s="155"/>
      <c r="N2147" s="177"/>
    </row>
    <row r="2148" spans="2:14" hidden="1">
      <c r="B2148" s="327"/>
      <c r="C2148" s="150"/>
      <c r="D2148" s="150"/>
      <c r="E2148" s="496"/>
      <c r="F2148" s="602"/>
      <c r="G2148" s="602"/>
      <c r="H2148" s="602"/>
      <c r="I2148" s="602"/>
      <c r="J2148" s="169"/>
      <c r="K2148" s="399"/>
      <c r="L2148" s="614"/>
      <c r="M2148" s="155"/>
      <c r="N2148" s="177"/>
    </row>
    <row r="2149" spans="2:14" hidden="1">
      <c r="B2149" s="327"/>
      <c r="C2149" s="150"/>
      <c r="D2149" s="150"/>
      <c r="E2149" s="496"/>
      <c r="F2149" s="602"/>
      <c r="G2149" s="602"/>
      <c r="H2149" s="602"/>
      <c r="I2149" s="602"/>
      <c r="J2149" s="169"/>
      <c r="K2149" s="399"/>
      <c r="L2149" s="614"/>
      <c r="M2149" s="155"/>
      <c r="N2149" s="177"/>
    </row>
    <row r="2150" spans="2:14" hidden="1">
      <c r="B2150" s="327"/>
      <c r="C2150" s="150"/>
      <c r="D2150" s="150"/>
      <c r="E2150" s="496"/>
      <c r="F2150" s="602"/>
      <c r="G2150" s="602"/>
      <c r="H2150" s="602"/>
      <c r="I2150" s="602"/>
      <c r="J2150" s="169"/>
      <c r="K2150" s="399"/>
      <c r="L2150" s="614"/>
      <c r="M2150" s="155"/>
      <c r="N2150" s="177"/>
    </row>
    <row r="2151" spans="2:14" hidden="1">
      <c r="B2151" s="327"/>
      <c r="C2151" s="150"/>
      <c r="D2151" s="150"/>
      <c r="E2151" s="496"/>
      <c r="F2151" s="602"/>
      <c r="G2151" s="602"/>
      <c r="H2151" s="602"/>
      <c r="I2151" s="602"/>
      <c r="J2151" s="169"/>
      <c r="K2151" s="399"/>
      <c r="L2151" s="614"/>
      <c r="M2151" s="155"/>
      <c r="N2151" s="177"/>
    </row>
    <row r="2152" spans="2:14" hidden="1">
      <c r="B2152" s="327"/>
      <c r="C2152" s="150"/>
      <c r="D2152" s="150"/>
      <c r="E2152" s="496"/>
      <c r="F2152" s="602"/>
      <c r="G2152" s="602"/>
      <c r="H2152" s="602"/>
      <c r="I2152" s="602"/>
      <c r="J2152" s="169"/>
      <c r="K2152" s="399"/>
      <c r="L2152" s="614"/>
      <c r="M2152" s="155"/>
      <c r="N2152" s="177"/>
    </row>
    <row r="2153" spans="2:14" hidden="1">
      <c r="B2153" s="327"/>
      <c r="C2153" s="150"/>
      <c r="D2153" s="150"/>
      <c r="E2153" s="496"/>
      <c r="F2153" s="602"/>
      <c r="G2153" s="602"/>
      <c r="H2153" s="602"/>
      <c r="I2153" s="602"/>
      <c r="J2153" s="169"/>
      <c r="K2153" s="399"/>
      <c r="L2153" s="614"/>
      <c r="M2153" s="155"/>
      <c r="N2153" s="177"/>
    </row>
    <row r="2154" spans="2:14" hidden="1">
      <c r="B2154" s="327"/>
      <c r="C2154" s="150"/>
      <c r="D2154" s="150"/>
      <c r="E2154" s="496"/>
      <c r="F2154" s="602"/>
      <c r="G2154" s="602"/>
      <c r="H2154" s="602"/>
      <c r="I2154" s="602"/>
      <c r="J2154" s="169"/>
      <c r="K2154" s="399"/>
      <c r="L2154" s="614"/>
      <c r="M2154" s="155"/>
      <c r="N2154" s="177"/>
    </row>
    <row r="2155" spans="2:14" hidden="1">
      <c r="B2155" s="327"/>
      <c r="C2155" s="150"/>
      <c r="D2155" s="150"/>
      <c r="E2155" s="496"/>
      <c r="F2155" s="602"/>
      <c r="G2155" s="602"/>
      <c r="H2155" s="602"/>
      <c r="I2155" s="602"/>
      <c r="J2155" s="169"/>
      <c r="K2155" s="399"/>
      <c r="L2155" s="614"/>
      <c r="M2155" s="155"/>
      <c r="N2155" s="177"/>
    </row>
    <row r="2156" spans="2:14" hidden="1">
      <c r="B2156" s="327"/>
      <c r="C2156" s="150"/>
      <c r="D2156" s="150"/>
      <c r="E2156" s="496"/>
      <c r="F2156" s="602"/>
      <c r="G2156" s="602"/>
      <c r="H2156" s="602"/>
      <c r="I2156" s="602"/>
      <c r="J2156" s="169"/>
      <c r="K2156" s="399"/>
      <c r="L2156" s="614"/>
      <c r="M2156" s="155"/>
      <c r="N2156" s="177"/>
    </row>
    <row r="2157" spans="2:14" hidden="1">
      <c r="B2157" s="327"/>
      <c r="C2157" s="150"/>
      <c r="D2157" s="150"/>
      <c r="E2157" s="496"/>
      <c r="F2157" s="602"/>
      <c r="G2157" s="602"/>
      <c r="H2157" s="602"/>
      <c r="I2157" s="602"/>
      <c r="J2157" s="169"/>
      <c r="K2157" s="399"/>
      <c r="L2157" s="614"/>
      <c r="M2157" s="155"/>
      <c r="N2157" s="177"/>
    </row>
    <row r="2158" spans="2:14" hidden="1">
      <c r="B2158" s="327"/>
      <c r="C2158" s="150"/>
      <c r="D2158" s="150"/>
      <c r="E2158" s="496"/>
      <c r="F2158" s="602"/>
      <c r="G2158" s="602"/>
      <c r="H2158" s="602"/>
      <c r="I2158" s="602"/>
      <c r="J2158" s="169"/>
      <c r="K2158" s="399"/>
      <c r="L2158" s="614"/>
      <c r="M2158" s="155"/>
      <c r="N2158" s="177"/>
    </row>
    <row r="2159" spans="2:14" hidden="1">
      <c r="B2159" s="327"/>
      <c r="C2159" s="150"/>
      <c r="D2159" s="150"/>
      <c r="E2159" s="496"/>
      <c r="F2159" s="602"/>
      <c r="G2159" s="602"/>
      <c r="H2159" s="602"/>
      <c r="I2159" s="602"/>
      <c r="J2159" s="169"/>
      <c r="K2159" s="399"/>
      <c r="L2159" s="614"/>
      <c r="M2159" s="155"/>
      <c r="N2159" s="177"/>
    </row>
    <row r="2160" spans="2:14" hidden="1">
      <c r="B2160" s="327"/>
      <c r="C2160" s="150"/>
      <c r="D2160" s="150"/>
      <c r="E2160" s="496"/>
      <c r="F2160" s="602"/>
      <c r="G2160" s="602"/>
      <c r="H2160" s="602"/>
      <c r="I2160" s="602"/>
      <c r="J2160" s="169"/>
      <c r="K2160" s="399"/>
      <c r="L2160" s="614"/>
      <c r="M2160" s="155"/>
      <c r="N2160" s="177"/>
    </row>
    <row r="2161" spans="2:14" hidden="1">
      <c r="B2161" s="327"/>
      <c r="C2161" s="150"/>
      <c r="D2161" s="150"/>
      <c r="E2161" s="496"/>
      <c r="F2161" s="602"/>
      <c r="G2161" s="602"/>
      <c r="H2161" s="602"/>
      <c r="I2161" s="602"/>
      <c r="J2161" s="169"/>
      <c r="K2161" s="399"/>
      <c r="L2161" s="614"/>
      <c r="M2161" s="155"/>
      <c r="N2161" s="177"/>
    </row>
    <row r="2162" spans="2:14" hidden="1">
      <c r="B2162" s="327"/>
      <c r="C2162" s="150"/>
      <c r="D2162" s="150"/>
      <c r="E2162" s="496"/>
      <c r="F2162" s="602"/>
      <c r="G2162" s="602"/>
      <c r="H2162" s="602"/>
      <c r="I2162" s="602"/>
      <c r="J2162" s="169"/>
      <c r="K2162" s="399"/>
      <c r="L2162" s="614"/>
      <c r="M2162" s="155"/>
      <c r="N2162" s="177"/>
    </row>
    <row r="2163" spans="2:14" hidden="1">
      <c r="B2163" s="327"/>
      <c r="C2163" s="150"/>
      <c r="D2163" s="150"/>
      <c r="E2163" s="496"/>
      <c r="F2163" s="602"/>
      <c r="G2163" s="602"/>
      <c r="H2163" s="602"/>
      <c r="I2163" s="602"/>
      <c r="J2163" s="169"/>
      <c r="K2163" s="399"/>
      <c r="L2163" s="614"/>
      <c r="M2163" s="155"/>
      <c r="N2163" s="177"/>
    </row>
    <row r="2164" spans="2:14" hidden="1">
      <c r="B2164" s="327"/>
      <c r="C2164" s="150"/>
      <c r="D2164" s="150"/>
      <c r="E2164" s="496"/>
      <c r="F2164" s="602"/>
      <c r="G2164" s="602"/>
      <c r="H2164" s="602"/>
      <c r="I2164" s="602"/>
      <c r="J2164" s="169"/>
      <c r="K2164" s="399"/>
      <c r="L2164" s="614"/>
      <c r="M2164" s="155"/>
      <c r="N2164" s="177"/>
    </row>
    <row r="2165" spans="2:14" hidden="1">
      <c r="B2165" s="327"/>
      <c r="C2165" s="150"/>
      <c r="D2165" s="150"/>
      <c r="E2165" s="496"/>
      <c r="F2165" s="602"/>
      <c r="G2165" s="602"/>
      <c r="H2165" s="602"/>
      <c r="I2165" s="602"/>
      <c r="J2165" s="169"/>
      <c r="K2165" s="399"/>
      <c r="L2165" s="614"/>
      <c r="M2165" s="155"/>
      <c r="N2165" s="177"/>
    </row>
    <row r="2166" spans="2:14" hidden="1">
      <c r="B2166" s="327"/>
      <c r="C2166" s="150"/>
      <c r="D2166" s="150"/>
      <c r="E2166" s="496"/>
      <c r="F2166" s="602"/>
      <c r="G2166" s="602"/>
      <c r="H2166" s="602"/>
      <c r="I2166" s="602"/>
      <c r="J2166" s="169"/>
      <c r="K2166" s="399"/>
      <c r="L2166" s="614"/>
      <c r="M2166" s="155"/>
      <c r="N2166" s="177"/>
    </row>
    <row r="2167" spans="2:14" hidden="1">
      <c r="B2167" s="327"/>
      <c r="C2167" s="150"/>
      <c r="D2167" s="150"/>
      <c r="E2167" s="496"/>
      <c r="F2167" s="602"/>
      <c r="G2167" s="602"/>
      <c r="H2167" s="602"/>
      <c r="I2167" s="602"/>
      <c r="J2167" s="169"/>
      <c r="K2167" s="399"/>
      <c r="L2167" s="614"/>
      <c r="M2167" s="155"/>
      <c r="N2167" s="177"/>
    </row>
    <row r="2168" spans="2:14" hidden="1">
      <c r="B2168" s="327"/>
      <c r="C2168" s="150"/>
      <c r="D2168" s="150"/>
      <c r="E2168" s="496"/>
      <c r="F2168" s="602"/>
      <c r="G2168" s="602"/>
      <c r="H2168" s="602"/>
      <c r="I2168" s="602"/>
      <c r="J2168" s="169"/>
      <c r="K2168" s="399"/>
      <c r="L2168" s="614"/>
      <c r="M2168" s="155"/>
      <c r="N2168" s="177"/>
    </row>
    <row r="2169" spans="2:14" hidden="1">
      <c r="B2169" s="327"/>
      <c r="C2169" s="150"/>
      <c r="D2169" s="150"/>
      <c r="E2169" s="496"/>
      <c r="F2169" s="602"/>
      <c r="G2169" s="602"/>
      <c r="H2169" s="602"/>
      <c r="I2169" s="602"/>
      <c r="J2169" s="169"/>
      <c r="K2169" s="399"/>
      <c r="L2169" s="614"/>
      <c r="M2169" s="155"/>
      <c r="N2169" s="177"/>
    </row>
    <row r="2170" spans="2:14" hidden="1">
      <c r="B2170" s="327"/>
      <c r="C2170" s="150"/>
      <c r="D2170" s="150"/>
      <c r="E2170" s="496"/>
      <c r="F2170" s="602"/>
      <c r="G2170" s="602"/>
      <c r="H2170" s="602"/>
      <c r="I2170" s="602"/>
      <c r="J2170" s="169"/>
      <c r="K2170" s="399"/>
      <c r="L2170" s="614"/>
      <c r="M2170" s="155"/>
      <c r="N2170" s="177"/>
    </row>
    <row r="2171" spans="2:14" hidden="1">
      <c r="B2171" s="327"/>
      <c r="C2171" s="150"/>
      <c r="D2171" s="150"/>
      <c r="E2171" s="496"/>
      <c r="F2171" s="602"/>
      <c r="G2171" s="602"/>
      <c r="H2171" s="602"/>
      <c r="I2171" s="602"/>
      <c r="J2171" s="169"/>
      <c r="K2171" s="399"/>
      <c r="L2171" s="614"/>
      <c r="M2171" s="155"/>
      <c r="N2171" s="177"/>
    </row>
    <row r="2172" spans="2:14" hidden="1">
      <c r="B2172" s="327"/>
      <c r="C2172" s="150"/>
      <c r="D2172" s="150"/>
      <c r="E2172" s="496"/>
      <c r="F2172" s="602"/>
      <c r="G2172" s="602"/>
      <c r="H2172" s="602"/>
      <c r="I2172" s="602"/>
      <c r="J2172" s="169"/>
      <c r="K2172" s="399"/>
      <c r="L2172" s="614"/>
      <c r="M2172" s="155"/>
      <c r="N2172" s="177"/>
    </row>
    <row r="2173" spans="2:14" hidden="1">
      <c r="B2173" s="327"/>
      <c r="C2173" s="150"/>
      <c r="D2173" s="150"/>
      <c r="E2173" s="496"/>
      <c r="F2173" s="602"/>
      <c r="G2173" s="602"/>
      <c r="H2173" s="602"/>
      <c r="I2173" s="602"/>
      <c r="J2173" s="169"/>
      <c r="K2173" s="399"/>
      <c r="L2173" s="614"/>
      <c r="M2173" s="155"/>
      <c r="N2173" s="177"/>
    </row>
    <row r="2174" spans="2:14" s="243" customFormat="1" hidden="1">
      <c r="B2174" s="334"/>
      <c r="C2174" s="154"/>
      <c r="D2174" s="154"/>
      <c r="E2174" s="613"/>
      <c r="F2174" s="614"/>
      <c r="G2174" s="614"/>
      <c r="H2174" s="614"/>
      <c r="I2174" s="614"/>
      <c r="J2174" s="615"/>
      <c r="K2174" s="399"/>
      <c r="L2174" s="614"/>
      <c r="M2174" s="197"/>
      <c r="N2174" s="242"/>
    </row>
    <row r="2175" spans="2:14" s="243" customFormat="1" hidden="1">
      <c r="B2175" s="334"/>
      <c r="C2175" s="154"/>
      <c r="D2175" s="154"/>
      <c r="E2175" s="200"/>
      <c r="F2175" s="614"/>
      <c r="G2175" s="614"/>
      <c r="H2175" s="614"/>
      <c r="I2175" s="614"/>
      <c r="J2175" s="615"/>
      <c r="K2175" s="399"/>
      <c r="L2175" s="614"/>
      <c r="M2175" s="197"/>
      <c r="N2175" s="242"/>
    </row>
    <row r="2176" spans="2:14" ht="13.5" thickBot="1">
      <c r="B2176" s="326"/>
      <c r="C2176" s="53"/>
      <c r="D2176" s="53"/>
      <c r="E2176" s="496"/>
      <c r="F2176" s="602"/>
      <c r="G2176" s="602"/>
      <c r="H2176" s="602"/>
      <c r="I2176" s="602"/>
      <c r="J2176" s="169"/>
      <c r="K2176" s="400"/>
      <c r="L2176" s="497"/>
      <c r="M2176" s="170"/>
      <c r="N2176" s="171"/>
    </row>
    <row r="2177" spans="2:14" ht="13.5" thickBot="1">
      <c r="B2177" s="327"/>
      <c r="C2177" s="150"/>
      <c r="D2177" s="150"/>
      <c r="E2177" s="659" t="s">
        <v>1089</v>
      </c>
      <c r="F2177" s="660"/>
      <c r="G2177" s="660"/>
      <c r="H2177" s="660"/>
      <c r="I2177" s="660"/>
      <c r="J2177" s="661"/>
      <c r="K2177" s="399"/>
      <c r="L2177" s="614"/>
      <c r="M2177" s="155"/>
      <c r="N2177" s="177"/>
    </row>
    <row r="2178" spans="2:14">
      <c r="B2178" s="326"/>
      <c r="C2178" s="53"/>
      <c r="D2178" s="53"/>
      <c r="E2178" s="496"/>
      <c r="F2178" s="602"/>
      <c r="G2178" s="602"/>
      <c r="H2178" s="602"/>
      <c r="I2178" s="602"/>
      <c r="J2178" s="169"/>
      <c r="K2178" s="400"/>
      <c r="L2178" s="497"/>
      <c r="M2178" s="170"/>
      <c r="N2178" s="171"/>
    </row>
    <row r="2179" spans="2:14" ht="15">
      <c r="B2179" s="326"/>
      <c r="C2179" s="53"/>
      <c r="D2179" s="53"/>
      <c r="E2179" s="665" t="s">
        <v>1090</v>
      </c>
      <c r="F2179" s="666"/>
      <c r="G2179" s="667"/>
      <c r="H2179" s="221"/>
      <c r="I2179" s="222"/>
      <c r="J2179" s="223"/>
      <c r="K2179" s="399"/>
      <c r="L2179" s="614"/>
      <c r="M2179" s="155"/>
      <c r="N2179" s="177"/>
    </row>
    <row r="2180" spans="2:14" hidden="1">
      <c r="B2180" s="326"/>
      <c r="C2180" s="53" t="s">
        <v>1091</v>
      </c>
      <c r="D2180" s="53" t="s">
        <v>9</v>
      </c>
      <c r="E2180" s="226" t="s">
        <v>1092</v>
      </c>
      <c r="F2180" s="602"/>
      <c r="G2180" s="602"/>
      <c r="H2180" s="602"/>
      <c r="I2180" s="602"/>
      <c r="J2180" s="169"/>
      <c r="K2180" s="400"/>
      <c r="L2180" s="497"/>
      <c r="M2180" s="170"/>
      <c r="N2180" s="171"/>
    </row>
    <row r="2181" spans="2:14" hidden="1">
      <c r="B2181" s="326"/>
      <c r="C2181" s="53"/>
      <c r="D2181" s="53"/>
      <c r="E2181" s="496"/>
      <c r="F2181" s="602" t="s">
        <v>364</v>
      </c>
      <c r="G2181" s="602" t="s">
        <v>365</v>
      </c>
      <c r="H2181" s="602" t="s">
        <v>366</v>
      </c>
      <c r="I2181" s="602" t="s">
        <v>1093</v>
      </c>
      <c r="J2181" s="169"/>
      <c r="K2181" s="404">
        <f>SUM(K2182:K2182)</f>
        <v>0</v>
      </c>
      <c r="L2181" s="497" t="s">
        <v>264</v>
      </c>
      <c r="M2181" s="521">
        <f>0.25*0.25*3.14*I2182*G2182*H2182</f>
        <v>0</v>
      </c>
      <c r="N2181" s="171"/>
    </row>
    <row r="2182" spans="2:14" hidden="1">
      <c r="B2182" s="326"/>
      <c r="C2182" s="53"/>
      <c r="D2182" s="53"/>
      <c r="E2182" s="496"/>
      <c r="F2182" s="115">
        <v>0</v>
      </c>
      <c r="G2182" s="602">
        <f>(F2242)/2.5</f>
        <v>0</v>
      </c>
      <c r="H2182" s="601">
        <v>2</v>
      </c>
      <c r="I2182" s="115">
        <v>0.25</v>
      </c>
      <c r="J2182" s="169"/>
      <c r="K2182" s="114">
        <f>H2182*G2182*F2182</f>
        <v>0</v>
      </c>
      <c r="L2182" s="497"/>
      <c r="M2182" s="170"/>
      <c r="N2182" s="171"/>
    </row>
    <row r="2183" spans="2:14" hidden="1">
      <c r="B2183" s="326"/>
      <c r="C2183" s="53"/>
      <c r="D2183" s="53"/>
      <c r="E2183" s="183"/>
      <c r="F2183" s="602">
        <v>1</v>
      </c>
      <c r="G2183" s="602"/>
      <c r="H2183" s="602"/>
      <c r="I2183" s="602"/>
      <c r="J2183" s="169"/>
      <c r="K2183" s="114"/>
      <c r="L2183" s="497"/>
      <c r="M2183" s="170"/>
      <c r="N2183" s="171"/>
    </row>
    <row r="2184" spans="2:14" hidden="1">
      <c r="B2184" s="326"/>
      <c r="C2184" s="53"/>
      <c r="D2184" s="53"/>
      <c r="E2184" s="183"/>
      <c r="F2184" s="602"/>
      <c r="G2184" s="602"/>
      <c r="H2184" s="602"/>
      <c r="I2184" s="602"/>
      <c r="J2184" s="169"/>
      <c r="K2184" s="114"/>
      <c r="L2184" s="497"/>
      <c r="M2184" s="170"/>
      <c r="N2184" s="171"/>
    </row>
    <row r="2185" spans="2:14" ht="26.25" hidden="1" customHeight="1">
      <c r="B2185" s="326"/>
      <c r="C2185" s="53">
        <v>95583</v>
      </c>
      <c r="D2185" s="53" t="s">
        <v>9</v>
      </c>
      <c r="E2185" s="644" t="str">
        <f>IFERROR(VLOOKUP($C2185,'2-SINAPI OUTUBRO 2017'!$A$1:$D$11396,2,0),IFERROR(VLOOKUP($C2185,'3-COMPO.ADM.PRF '!$B$11:$I$816,4,0),""))</f>
        <v>MONTAGEM DE ARMADURA TRANSVERSAL DE ESTACAS DE SEÇÃO CIRCULAR, DIÂMETRO = 5,0 MM. AF_11/2016</v>
      </c>
      <c r="F2185" s="645"/>
      <c r="G2185" s="645"/>
      <c r="H2185" s="645"/>
      <c r="I2185" s="645"/>
      <c r="J2185" s="646"/>
      <c r="K2185" s="401">
        <f>SUM(K2187:K2189)</f>
        <v>0</v>
      </c>
      <c r="L2185" s="497" t="s">
        <v>280</v>
      </c>
      <c r="M2185" s="170"/>
      <c r="N2185" s="171"/>
    </row>
    <row r="2186" spans="2:14" ht="15" hidden="1" customHeight="1">
      <c r="B2186" s="326"/>
      <c r="C2186" s="53"/>
      <c r="D2186" s="53"/>
      <c r="E2186" s="496"/>
      <c r="F2186" s="602"/>
      <c r="G2186" s="602"/>
      <c r="H2186" s="602" t="s">
        <v>398</v>
      </c>
      <c r="I2186" s="611" t="e">
        <f>K2188/M2181</f>
        <v>#DIV/0!</v>
      </c>
      <c r="J2186" s="169"/>
      <c r="K2186" s="400"/>
      <c r="L2186" s="497"/>
      <c r="M2186" s="170"/>
      <c r="N2186" s="171"/>
    </row>
    <row r="2187" spans="2:14" hidden="1">
      <c r="B2187" s="326"/>
      <c r="C2187" s="53"/>
      <c r="D2187" s="53"/>
      <c r="E2187" s="129" t="s">
        <v>343</v>
      </c>
      <c r="F2187" s="603" t="s">
        <v>46</v>
      </c>
      <c r="G2187" s="603" t="s">
        <v>344</v>
      </c>
      <c r="H2187" s="97" t="s">
        <v>345</v>
      </c>
      <c r="I2187" s="112"/>
      <c r="J2187" s="169"/>
      <c r="K2187" s="114"/>
      <c r="L2187" s="497"/>
      <c r="M2187" s="170"/>
      <c r="N2187" s="171"/>
    </row>
    <row r="2188" spans="2:14" hidden="1">
      <c r="B2188" s="326"/>
      <c r="C2188" s="53"/>
      <c r="D2188" s="53"/>
      <c r="E2188" s="168">
        <v>0</v>
      </c>
      <c r="F2188" s="602">
        <f>2*3.14*(I2182/2-0.03)+0.1</f>
        <v>0.6966</v>
      </c>
      <c r="G2188" s="602">
        <f>K2181/0.2</f>
        <v>0</v>
      </c>
      <c r="H2188" s="602">
        <f>((E2188/1000)*(E2188/1000)*3.14*0.25)*7850</f>
        <v>0</v>
      </c>
      <c r="I2188" s="602"/>
      <c r="J2188" s="169"/>
      <c r="K2188" s="114">
        <f>G2188*H2188*F2188</f>
        <v>0</v>
      </c>
      <c r="L2188" s="497"/>
      <c r="M2188" s="170"/>
      <c r="N2188" s="171"/>
    </row>
    <row r="2189" spans="2:14" hidden="1">
      <c r="B2189" s="326"/>
      <c r="C2189" s="53"/>
      <c r="D2189" s="53"/>
      <c r="E2189" s="168"/>
      <c r="F2189" s="602">
        <f>((E2174-0.08+G2174*2)*(F2174/0.1))</f>
        <v>0</v>
      </c>
      <c r="G2189" s="602">
        <f>H2174</f>
        <v>0</v>
      </c>
      <c r="H2189" s="602">
        <f>((E2189/1000)*(E2189/1000)*3.14*0.25)*7850</f>
        <v>0</v>
      </c>
      <c r="I2189" s="602"/>
      <c r="J2189" s="169"/>
      <c r="K2189" s="114">
        <f>G2189*H2189*F2189</f>
        <v>0</v>
      </c>
      <c r="L2189" s="497"/>
      <c r="M2189" s="170"/>
      <c r="N2189" s="171"/>
    </row>
    <row r="2190" spans="2:14" hidden="1">
      <c r="B2190" s="326"/>
      <c r="C2190" s="53"/>
      <c r="D2190" s="53"/>
      <c r="E2190" s="496"/>
      <c r="F2190" s="602"/>
      <c r="G2190" s="602"/>
      <c r="H2190" s="602"/>
      <c r="I2190" s="611"/>
      <c r="J2190" s="169"/>
      <c r="K2190" s="404"/>
      <c r="L2190" s="497"/>
      <c r="M2190" s="170"/>
      <c r="N2190" s="171"/>
    </row>
    <row r="2191" spans="2:14" hidden="1">
      <c r="B2191" s="326"/>
      <c r="C2191" s="53"/>
      <c r="D2191" s="53"/>
      <c r="E2191" s="496"/>
      <c r="F2191" s="602"/>
      <c r="G2191" s="602"/>
      <c r="H2191" s="611"/>
      <c r="I2191" s="602"/>
      <c r="J2191" s="169"/>
      <c r="K2191" s="404"/>
      <c r="L2191" s="497"/>
      <c r="M2191" s="170"/>
      <c r="N2191" s="171"/>
    </row>
    <row r="2192" spans="2:14" ht="33.75" hidden="1" customHeight="1">
      <c r="B2192" s="326"/>
      <c r="C2192" s="53">
        <v>95577</v>
      </c>
      <c r="D2192" s="53" t="s">
        <v>9</v>
      </c>
      <c r="E2192" s="644" t="str">
        <f>IFERROR(VLOOKUP($C2192,'2-SINAPI OUTUBRO 2017'!$A$1:$D$11396,2,0),IFERROR(VLOOKUP($C2192,'3-COMPO.ADM.PRF '!$B$11:$I$816,4,0),""))</f>
        <v>MONTAGEM DE ARMADURA LONGITUDINAL DE ESTACAS DE SEÇÃO CIRCULAR, DIÂMETRO = 10,0 MM. AF_11/2016</v>
      </c>
      <c r="F2192" s="645"/>
      <c r="G2192" s="645"/>
      <c r="H2192" s="645"/>
      <c r="I2192" s="645"/>
      <c r="J2192" s="646"/>
      <c r="K2192" s="401">
        <f>SUM(K2195:K2196)</f>
        <v>0</v>
      </c>
      <c r="L2192" s="497" t="s">
        <v>280</v>
      </c>
      <c r="M2192" s="170"/>
      <c r="N2192" s="171"/>
    </row>
    <row r="2193" spans="2:14" hidden="1">
      <c r="B2193" s="326"/>
      <c r="C2193" s="53"/>
      <c r="D2193" s="53"/>
      <c r="E2193" s="496"/>
      <c r="F2193" s="602"/>
      <c r="G2193" s="602"/>
      <c r="H2193" s="602" t="s">
        <v>398</v>
      </c>
      <c r="I2193" s="611" t="e">
        <f>K2195/M2181</f>
        <v>#DIV/0!</v>
      </c>
      <c r="J2193" s="169"/>
      <c r="K2193" s="400"/>
      <c r="L2193" s="497"/>
      <c r="M2193" s="170"/>
      <c r="N2193" s="171"/>
    </row>
    <row r="2194" spans="2:14" hidden="1">
      <c r="B2194" s="326"/>
      <c r="C2194" s="53"/>
      <c r="D2194" s="53"/>
      <c r="E2194" s="129" t="s">
        <v>343</v>
      </c>
      <c r="F2194" s="603" t="s">
        <v>46</v>
      </c>
      <c r="G2194" s="603" t="s">
        <v>344</v>
      </c>
      <c r="H2194" s="97" t="s">
        <v>345</v>
      </c>
      <c r="I2194" s="112"/>
      <c r="J2194" s="169"/>
      <c r="K2194" s="114"/>
      <c r="L2194" s="497"/>
      <c r="M2194" s="170"/>
      <c r="N2194" s="171"/>
    </row>
    <row r="2195" spans="2:14" hidden="1">
      <c r="B2195" s="326"/>
      <c r="C2195" s="53"/>
      <c r="D2195" s="53"/>
      <c r="E2195" s="168">
        <v>8</v>
      </c>
      <c r="F2195" s="602">
        <f>K2181</f>
        <v>0</v>
      </c>
      <c r="G2195" s="602">
        <v>4</v>
      </c>
      <c r="H2195" s="602">
        <f>((E2195/1000)*(E2195/1000)*3.14*0.25)*7850</f>
        <v>0.39438400000000001</v>
      </c>
      <c r="I2195" s="602"/>
      <c r="J2195" s="169"/>
      <c r="K2195" s="114">
        <f>G2195*H2195*F2195</f>
        <v>0</v>
      </c>
      <c r="L2195" s="497"/>
      <c r="M2195" s="170"/>
      <c r="N2195" s="171"/>
    </row>
    <row r="2196" spans="2:14" hidden="1">
      <c r="B2196" s="326"/>
      <c r="C2196" s="53"/>
      <c r="D2196" s="53"/>
      <c r="E2196" s="168"/>
      <c r="F2196" s="602"/>
      <c r="G2196" s="602"/>
      <c r="H2196" s="602"/>
      <c r="I2196" s="602"/>
      <c r="J2196" s="169"/>
      <c r="K2196" s="114">
        <f>G2196*H2196*F2196</f>
        <v>0</v>
      </c>
      <c r="L2196" s="497"/>
      <c r="M2196" s="170"/>
      <c r="N2196" s="171"/>
    </row>
    <row r="2197" spans="2:14" hidden="1">
      <c r="B2197" s="326"/>
      <c r="C2197" s="53"/>
      <c r="D2197" s="53"/>
      <c r="E2197" s="496"/>
      <c r="F2197" s="602"/>
      <c r="G2197" s="602"/>
      <c r="H2197" s="602"/>
      <c r="I2197" s="602"/>
      <c r="J2197" s="169"/>
      <c r="K2197" s="114"/>
      <c r="L2197" s="497"/>
      <c r="M2197" s="170"/>
      <c r="N2197" s="171"/>
    </row>
    <row r="2198" spans="2:14" hidden="1">
      <c r="B2198" s="326"/>
      <c r="C2198" s="53"/>
      <c r="D2198" s="53"/>
      <c r="E2198" s="496"/>
      <c r="F2198" s="602"/>
      <c r="G2198" s="602"/>
      <c r="H2198" s="602"/>
      <c r="I2198" s="602"/>
      <c r="J2198" s="169"/>
      <c r="K2198" s="114"/>
      <c r="L2198" s="497"/>
      <c r="M2198" s="170"/>
      <c r="N2198" s="171"/>
    </row>
    <row r="2199" spans="2:14" hidden="1">
      <c r="B2199" s="326"/>
      <c r="C2199" s="53">
        <v>95601</v>
      </c>
      <c r="D2199" s="53" t="s">
        <v>9</v>
      </c>
      <c r="E2199" s="539" t="s">
        <v>370</v>
      </c>
      <c r="F2199" s="611"/>
      <c r="G2199" s="602"/>
      <c r="H2199" s="602"/>
      <c r="I2199" s="602"/>
      <c r="J2199" s="169"/>
      <c r="K2199" s="400"/>
      <c r="L2199" s="497"/>
      <c r="M2199" s="170"/>
      <c r="N2199" s="171"/>
    </row>
    <row r="2200" spans="2:14" hidden="1">
      <c r="B2200" s="326"/>
      <c r="C2200" s="53"/>
      <c r="D2200" s="53"/>
      <c r="E2200" s="496"/>
      <c r="F2200" s="602"/>
      <c r="G2200" s="602"/>
      <c r="H2200" s="602">
        <f>F2182*G2182</f>
        <v>0</v>
      </c>
      <c r="I2200" s="602"/>
      <c r="J2200" s="169"/>
      <c r="K2200" s="404">
        <f>H2200</f>
        <v>0</v>
      </c>
      <c r="L2200" s="497" t="s">
        <v>302</v>
      </c>
      <c r="M2200" s="170"/>
      <c r="N2200" s="171"/>
    </row>
    <row r="2201" spans="2:14" hidden="1">
      <c r="B2201" s="326"/>
      <c r="C2201" s="53"/>
      <c r="D2201" s="53"/>
      <c r="E2201" s="496"/>
      <c r="F2201" s="602"/>
      <c r="G2201" s="602"/>
      <c r="H2201" s="602"/>
      <c r="I2201" s="602"/>
      <c r="J2201" s="169"/>
      <c r="K2201" s="114"/>
      <c r="L2201" s="497"/>
      <c r="M2201" s="170"/>
      <c r="N2201" s="171"/>
    </row>
    <row r="2202" spans="2:14" hidden="1">
      <c r="B2202" s="326"/>
      <c r="C2202" s="43">
        <v>72897</v>
      </c>
      <c r="D2202" s="43" t="s">
        <v>9</v>
      </c>
      <c r="E2202" s="539" t="s">
        <v>1094</v>
      </c>
      <c r="F2202" s="83"/>
      <c r="G2202" s="83"/>
      <c r="H2202" s="83"/>
      <c r="I2202" s="602"/>
      <c r="J2202" s="169"/>
      <c r="K2202" s="404">
        <f>M2181*1.3</f>
        <v>0</v>
      </c>
      <c r="L2202" s="497" t="s">
        <v>50</v>
      </c>
      <c r="M2202" s="170"/>
      <c r="N2202" s="171"/>
    </row>
    <row r="2203" spans="2:14" hidden="1">
      <c r="B2203" s="326"/>
      <c r="C2203" s="53"/>
      <c r="D2203" s="53"/>
      <c r="E2203" s="496"/>
      <c r="F2203" s="602"/>
      <c r="G2203" s="602"/>
      <c r="H2203" s="602"/>
      <c r="I2203" s="602"/>
      <c r="J2203" s="169"/>
      <c r="K2203" s="400"/>
      <c r="L2203" s="497"/>
      <c r="M2203" s="170"/>
      <c r="N2203" s="171"/>
    </row>
    <row r="2204" spans="2:14" hidden="1">
      <c r="B2204" s="326"/>
      <c r="C2204" s="43">
        <v>95302</v>
      </c>
      <c r="D2204" s="53" t="s">
        <v>9</v>
      </c>
      <c r="E2204" s="184" t="s">
        <v>1095</v>
      </c>
      <c r="F2204" s="602"/>
      <c r="G2204" s="602"/>
      <c r="H2204" s="602"/>
      <c r="I2204" s="602"/>
      <c r="J2204" s="169"/>
      <c r="K2204" s="404">
        <f>K2202*10</f>
        <v>0</v>
      </c>
      <c r="L2204" s="497" t="s">
        <v>50</v>
      </c>
      <c r="M2204" s="170"/>
      <c r="N2204" s="171"/>
    </row>
    <row r="2205" spans="2:14" hidden="1">
      <c r="B2205" s="326"/>
      <c r="C2205" s="53"/>
      <c r="D2205" s="53"/>
      <c r="E2205" s="496"/>
      <c r="F2205" s="602"/>
      <c r="G2205" s="602"/>
      <c r="H2205" s="602"/>
      <c r="I2205" s="602"/>
      <c r="J2205" s="169"/>
      <c r="K2205" s="400"/>
      <c r="L2205" s="497"/>
      <c r="M2205" s="170"/>
      <c r="N2205" s="171"/>
    </row>
    <row r="2206" spans="2:14" ht="15" hidden="1">
      <c r="B2206" s="326"/>
      <c r="C2206" s="53"/>
      <c r="D2206" s="53"/>
      <c r="E2206" s="665" t="s">
        <v>1096</v>
      </c>
      <c r="F2206" s="666"/>
      <c r="G2206" s="667"/>
      <c r="H2206" s="221"/>
      <c r="I2206" s="222"/>
      <c r="J2206" s="223"/>
      <c r="K2206" s="399"/>
      <c r="L2206" s="614"/>
      <c r="M2206" s="155"/>
      <c r="N2206" s="177"/>
    </row>
    <row r="2207" spans="2:14" hidden="1">
      <c r="B2207" s="326"/>
      <c r="C2207" s="53">
        <v>96522</v>
      </c>
      <c r="D2207" s="53" t="s">
        <v>9</v>
      </c>
      <c r="E2207" s="540" t="s">
        <v>265</v>
      </c>
      <c r="F2207" s="87"/>
      <c r="G2207" s="87"/>
      <c r="H2207" s="87"/>
      <c r="I2207" s="87"/>
      <c r="J2207" s="206"/>
      <c r="K2207" s="406"/>
      <c r="L2207" s="497"/>
      <c r="M2207" s="170"/>
      <c r="N2207" s="171"/>
    </row>
    <row r="2208" spans="2:14" hidden="1">
      <c r="B2208" s="326"/>
      <c r="C2208" s="53"/>
      <c r="D2208" s="53"/>
      <c r="E2208" s="496">
        <f>E2214+0.3</f>
        <v>0.3</v>
      </c>
      <c r="F2208" s="497">
        <f>F2214+0.3</f>
        <v>0.3</v>
      </c>
      <c r="G2208" s="497">
        <f>G2214+0.03</f>
        <v>0.53</v>
      </c>
      <c r="H2208" s="602">
        <f>H2214</f>
        <v>0</v>
      </c>
      <c r="I2208" s="602"/>
      <c r="J2208" s="169"/>
      <c r="K2208" s="404">
        <v>0</v>
      </c>
      <c r="L2208" s="497" t="s">
        <v>50</v>
      </c>
      <c r="M2208" s="170"/>
      <c r="N2208" s="171"/>
    </row>
    <row r="2209" spans="2:14" hidden="1">
      <c r="B2209" s="326"/>
      <c r="C2209" s="53"/>
      <c r="D2209" s="53"/>
      <c r="E2209" s="200"/>
      <c r="F2209" s="602"/>
      <c r="G2209" s="602"/>
      <c r="H2209" s="611"/>
      <c r="I2209" s="611"/>
      <c r="J2209" s="612"/>
      <c r="K2209" s="399"/>
      <c r="L2209" s="92"/>
      <c r="M2209" s="202"/>
      <c r="N2209" s="195"/>
    </row>
    <row r="2210" spans="2:14" hidden="1">
      <c r="B2210" s="326"/>
      <c r="C2210" s="53">
        <v>96617</v>
      </c>
      <c r="D2210" s="53" t="s">
        <v>9</v>
      </c>
      <c r="E2210" s="540" t="s">
        <v>269</v>
      </c>
      <c r="F2210" s="87"/>
      <c r="G2210" s="602"/>
      <c r="H2210" s="602"/>
      <c r="I2210" s="602"/>
      <c r="J2210" s="169"/>
      <c r="K2210" s="400"/>
      <c r="L2210" s="497"/>
      <c r="M2210" s="170"/>
      <c r="N2210" s="171"/>
    </row>
    <row r="2211" spans="2:14" hidden="1">
      <c r="B2211" s="326"/>
      <c r="C2211" s="53"/>
      <c r="D2211" s="53"/>
      <c r="E2211" s="496">
        <f>E2208</f>
        <v>0.3</v>
      </c>
      <c r="F2211" s="602">
        <f>F2208</f>
        <v>0.3</v>
      </c>
      <c r="G2211" s="602"/>
      <c r="H2211" s="602">
        <f>H2208</f>
        <v>0</v>
      </c>
      <c r="I2211" s="602"/>
      <c r="J2211" s="169"/>
      <c r="K2211" s="404">
        <v>0</v>
      </c>
      <c r="L2211" s="497" t="s">
        <v>43</v>
      </c>
      <c r="M2211" s="170"/>
      <c r="N2211" s="171"/>
    </row>
    <row r="2212" spans="2:14" hidden="1">
      <c r="B2212" s="326"/>
      <c r="C2212" s="53"/>
      <c r="D2212" s="53"/>
      <c r="E2212" s="496"/>
      <c r="F2212" s="602"/>
      <c r="G2212" s="602"/>
      <c r="H2212" s="602"/>
      <c r="I2212" s="602"/>
      <c r="J2212" s="169"/>
      <c r="K2212" s="400"/>
      <c r="L2212" s="497"/>
      <c r="M2212" s="170"/>
      <c r="N2212" s="171"/>
    </row>
    <row r="2213" spans="2:14" hidden="1">
      <c r="B2213" s="326"/>
      <c r="C2213" s="53">
        <v>94965</v>
      </c>
      <c r="D2213" s="123" t="s">
        <v>9</v>
      </c>
      <c r="E2213" s="539" t="s">
        <v>338</v>
      </c>
      <c r="F2213" s="611"/>
      <c r="G2213" s="602"/>
      <c r="H2213" s="602"/>
      <c r="I2213" s="602"/>
      <c r="J2213" s="169"/>
      <c r="K2213" s="400"/>
      <c r="L2213" s="497"/>
      <c r="M2213" s="170"/>
      <c r="N2213" s="171"/>
    </row>
    <row r="2214" spans="2:14" hidden="1">
      <c r="B2214" s="326"/>
      <c r="C2214" s="53"/>
      <c r="D2214" s="53"/>
      <c r="E2214" s="168">
        <v>0</v>
      </c>
      <c r="F2214" s="115">
        <v>0</v>
      </c>
      <c r="G2214" s="115">
        <v>0.5</v>
      </c>
      <c r="H2214" s="115">
        <f>G2182</f>
        <v>0</v>
      </c>
      <c r="I2214" s="602"/>
      <c r="J2214" s="169"/>
      <c r="K2214" s="404">
        <f>E2214*F2214*G2214*H2214</f>
        <v>0</v>
      </c>
      <c r="L2214" s="497" t="s">
        <v>50</v>
      </c>
      <c r="M2214" s="170"/>
      <c r="N2214" s="171"/>
    </row>
    <row r="2215" spans="2:14" hidden="1">
      <c r="B2215" s="326"/>
      <c r="C2215" s="53"/>
      <c r="D2215" s="53"/>
      <c r="E2215" s="496"/>
      <c r="F2215" s="602"/>
      <c r="G2215" s="602"/>
      <c r="H2215" s="602"/>
      <c r="I2215" s="602"/>
      <c r="J2215" s="169"/>
      <c r="K2215" s="400"/>
      <c r="L2215" s="497"/>
      <c r="M2215" s="170"/>
      <c r="N2215" s="171"/>
    </row>
    <row r="2216" spans="2:14" ht="39" hidden="1" customHeight="1">
      <c r="B2216" s="326"/>
      <c r="C2216" s="53">
        <v>96544</v>
      </c>
      <c r="D2216" s="123" t="s">
        <v>9</v>
      </c>
      <c r="E2216" s="644" t="str">
        <f>IFERROR(VLOOKUP($C2216,'2-SINAPI OUTUBRO 2017'!$A$1:$D$11396,2,0),IFERROR(VLOOKUP($C2216,'3-COMPO.ADM.PRF '!$B$11:$I$816,4,0),""))</f>
        <v>ARMAÇÃO DE BLOCO, VIGA BALDRAME OU SAPATA UTILIZANDO AÇO CA-50 DE 6,3 MM - MONTAGEM. AF_06/2017</v>
      </c>
      <c r="F2216" s="645"/>
      <c r="G2216" s="645"/>
      <c r="H2216" s="645"/>
      <c r="I2216" s="645"/>
      <c r="J2216" s="646"/>
      <c r="K2216" s="401">
        <f>K2219</f>
        <v>0</v>
      </c>
      <c r="L2216" s="497" t="s">
        <v>280</v>
      </c>
      <c r="M2216" s="80">
        <v>0</v>
      </c>
      <c r="N2216" s="180" t="s">
        <v>280</v>
      </c>
    </row>
    <row r="2217" spans="2:14" hidden="1">
      <c r="B2217" s="326"/>
      <c r="C2217" s="53"/>
      <c r="D2217" s="53"/>
      <c r="E2217" s="496"/>
      <c r="F2217" s="602"/>
      <c r="G2217" s="602"/>
      <c r="H2217" s="114" t="s">
        <v>341</v>
      </c>
      <c r="I2217" s="113" t="e">
        <f>K2216/K2214</f>
        <v>#DIV/0!</v>
      </c>
      <c r="J2217" s="169"/>
      <c r="K2217" s="114"/>
      <c r="L2217" s="497"/>
      <c r="M2217" s="170"/>
      <c r="N2217" s="171"/>
    </row>
    <row r="2218" spans="2:14" hidden="1">
      <c r="B2218" s="326"/>
      <c r="C2218" s="53"/>
      <c r="D2218" s="53"/>
      <c r="E2218" s="129" t="s">
        <v>343</v>
      </c>
      <c r="F2218" s="603" t="s">
        <v>46</v>
      </c>
      <c r="G2218" s="603" t="s">
        <v>344</v>
      </c>
      <c r="H2218" s="97" t="s">
        <v>345</v>
      </c>
      <c r="I2218" s="112"/>
      <c r="J2218" s="169"/>
      <c r="K2218" s="114"/>
      <c r="L2218" s="497"/>
      <c r="M2218" s="170"/>
      <c r="N2218" s="171"/>
    </row>
    <row r="2219" spans="2:14" hidden="1">
      <c r="B2219" s="326"/>
      <c r="C2219" s="53"/>
      <c r="D2219" s="53"/>
      <c r="E2219" s="168">
        <v>6.3</v>
      </c>
      <c r="F2219" s="602">
        <f>(((E2214-0.08)*2+(G2214-0.08)*2))*(F2214/0.1)+(((F2214-0.08)*2+(G2214-0.08)*2))*(E2214/0.1)</f>
        <v>0</v>
      </c>
      <c r="G2219" s="602">
        <f>H2214</f>
        <v>0</v>
      </c>
      <c r="H2219" s="602">
        <f>((E2219/1000)*(E2219/1000)*3.14*0.25)*7850</f>
        <v>0.24457970250000002</v>
      </c>
      <c r="I2219" s="602"/>
      <c r="J2219" s="169"/>
      <c r="K2219" s="114">
        <f>G2219*H2219*F2219</f>
        <v>0</v>
      </c>
      <c r="L2219" s="497"/>
      <c r="M2219" s="170"/>
      <c r="N2219" s="171"/>
    </row>
    <row r="2220" spans="2:14" hidden="1">
      <c r="B2220" s="326"/>
      <c r="C2220" s="53"/>
      <c r="D2220" s="53"/>
      <c r="E2220" s="168"/>
      <c r="F2220" s="602">
        <f>(((E2212-0.08)*2+(G2212-0.08)*2))*(F2212/0.1)+(((F2212-0.08)*2+(G2212-0.08)*2))*(E2212/0.1)</f>
        <v>0</v>
      </c>
      <c r="G2220" s="602">
        <f>H2212</f>
        <v>0</v>
      </c>
      <c r="H2220" s="602">
        <f>((E2220/1000)*(E2220/1000)*3.14*0.25)*7850</f>
        <v>0</v>
      </c>
      <c r="I2220" s="602"/>
      <c r="J2220" s="169"/>
      <c r="K2220" s="114">
        <f>G2220*H2220*F2220</f>
        <v>0</v>
      </c>
      <c r="L2220" s="497"/>
      <c r="M2220" s="170"/>
      <c r="N2220" s="171"/>
    </row>
    <row r="2221" spans="2:14" hidden="1">
      <c r="B2221" s="326"/>
      <c r="C2221" s="53"/>
      <c r="D2221" s="53"/>
      <c r="E2221" s="496"/>
      <c r="F2221" s="602"/>
      <c r="G2221" s="602"/>
      <c r="H2221" s="602"/>
      <c r="I2221" s="602"/>
      <c r="J2221" s="169"/>
      <c r="K2221" s="400"/>
      <c r="L2221" s="497"/>
      <c r="M2221" s="170"/>
      <c r="N2221" s="171"/>
    </row>
    <row r="2222" spans="2:14" ht="15" hidden="1">
      <c r="B2222" s="326"/>
      <c r="C2222" s="53">
        <v>96545</v>
      </c>
      <c r="D2222" s="123" t="s">
        <v>9</v>
      </c>
      <c r="E2222" s="644" t="str">
        <f>IFERROR(VLOOKUP($C2222,'2-SINAPI OUTUBRO 2017'!$A$1:$D$11396,2,0),IFERROR(VLOOKUP($C2222,'3-COMPO.ADM.PRF '!$B$11:$I$816,4,0),""))</f>
        <v>ARMAÇÃO DE BLOCO, VIGA BALDRAME OU SAPATA UTILIZANDO AÇO CA-50 DE 8 MM - MONTAGEM. AF_06/2017</v>
      </c>
      <c r="F2222" s="645"/>
      <c r="G2222" s="645"/>
      <c r="H2222" s="645"/>
      <c r="I2222" s="645"/>
      <c r="J2222" s="646"/>
      <c r="K2222" s="401">
        <f>SUM(K2225:K2226)</f>
        <v>0</v>
      </c>
      <c r="L2222" s="497" t="s">
        <v>280</v>
      </c>
      <c r="M2222" s="80">
        <v>0</v>
      </c>
      <c r="N2222" s="180" t="s">
        <v>280</v>
      </c>
    </row>
    <row r="2223" spans="2:14" hidden="1">
      <c r="B2223" s="326"/>
      <c r="C2223" s="53"/>
      <c r="D2223" s="53"/>
      <c r="E2223" s="496"/>
      <c r="F2223" s="602"/>
      <c r="G2223" s="602"/>
      <c r="H2223" s="114" t="s">
        <v>341</v>
      </c>
      <c r="I2223" s="113" t="e">
        <f>K2222/K2214</f>
        <v>#DIV/0!</v>
      </c>
      <c r="J2223" s="169"/>
      <c r="K2223" s="114"/>
      <c r="L2223" s="497"/>
      <c r="M2223" s="170"/>
      <c r="N2223" s="171"/>
    </row>
    <row r="2224" spans="2:14" hidden="1">
      <c r="B2224" s="326"/>
      <c r="C2224" s="53"/>
      <c r="D2224" s="53"/>
      <c r="E2224" s="129" t="s">
        <v>343</v>
      </c>
      <c r="F2224" s="603" t="s">
        <v>46</v>
      </c>
      <c r="G2224" s="603" t="s">
        <v>344</v>
      </c>
      <c r="H2224" s="97" t="s">
        <v>345</v>
      </c>
      <c r="I2224" s="112"/>
      <c r="J2224" s="169"/>
      <c r="K2224" s="114"/>
      <c r="L2224" s="497"/>
      <c r="M2224" s="170"/>
      <c r="N2224" s="171"/>
    </row>
    <row r="2225" spans="2:14" hidden="1">
      <c r="B2225" s="326"/>
      <c r="C2225" s="53"/>
      <c r="D2225" s="53"/>
      <c r="E2225" s="168">
        <v>8</v>
      </c>
      <c r="F2225" s="602">
        <f>((E2214-0.08+G2214*2)*(F2214/0.1))</f>
        <v>0</v>
      </c>
      <c r="G2225" s="602">
        <f>H2214</f>
        <v>0</v>
      </c>
      <c r="H2225" s="602">
        <f>((E2225/1000)*(E2225/1000)*3.14*0.25)*7850</f>
        <v>0.39438400000000001</v>
      </c>
      <c r="I2225" s="602"/>
      <c r="J2225" s="169"/>
      <c r="K2225" s="114">
        <f>G2225*H2225*F2225</f>
        <v>0</v>
      </c>
      <c r="L2225" s="497"/>
      <c r="M2225" s="170"/>
      <c r="N2225" s="171"/>
    </row>
    <row r="2226" spans="2:14" hidden="1">
      <c r="B2226" s="326"/>
      <c r="C2226" s="53"/>
      <c r="D2226" s="53"/>
      <c r="E2226" s="168"/>
      <c r="F2226" s="602">
        <f>((E2212-0.08+G2212*2)*(F2212/0.1))</f>
        <v>0</v>
      </c>
      <c r="G2226" s="602">
        <f>H2212</f>
        <v>0</v>
      </c>
      <c r="H2226" s="602">
        <f>((E2226/1000)*(E2226/1000)*3.14*0.25)*7850</f>
        <v>0</v>
      </c>
      <c r="I2226" s="602"/>
      <c r="J2226" s="169"/>
      <c r="K2226" s="114">
        <f>G2226*H2226*F2226</f>
        <v>0</v>
      </c>
      <c r="L2226" s="497"/>
      <c r="M2226" s="170"/>
      <c r="N2226" s="171"/>
    </row>
    <row r="2227" spans="2:14" s="243" customFormat="1" hidden="1">
      <c r="B2227" s="330"/>
      <c r="C2227" s="151"/>
      <c r="D2227" s="151"/>
      <c r="E2227" s="198"/>
      <c r="F2227" s="611"/>
      <c r="G2227" s="611"/>
      <c r="H2227" s="611"/>
      <c r="I2227" s="611"/>
      <c r="J2227" s="612"/>
      <c r="K2227" s="415"/>
      <c r="L2227" s="92"/>
      <c r="M2227" s="247"/>
      <c r="N2227" s="248"/>
    </row>
    <row r="2228" spans="2:14" hidden="1">
      <c r="B2228" s="330"/>
      <c r="C2228" s="53"/>
      <c r="D2228" s="123"/>
      <c r="E2228" s="496"/>
      <c r="F2228" s="602"/>
      <c r="G2228" s="602"/>
      <c r="H2228" s="602"/>
      <c r="I2228" s="602"/>
      <c r="J2228" s="169"/>
      <c r="K2228" s="400"/>
      <c r="L2228" s="497"/>
      <c r="M2228" s="170"/>
      <c r="N2228" s="171"/>
    </row>
    <row r="2229" spans="2:14" hidden="1">
      <c r="B2229" s="326"/>
      <c r="C2229" s="53" t="s">
        <v>339</v>
      </c>
      <c r="D2229" s="123" t="s">
        <v>9</v>
      </c>
      <c r="E2229" s="539" t="s">
        <v>340</v>
      </c>
      <c r="F2229" s="611"/>
      <c r="G2229" s="602"/>
      <c r="H2229" s="602"/>
      <c r="I2229" s="602"/>
      <c r="J2229" s="169"/>
      <c r="K2229" s="404">
        <f>K2214</f>
        <v>0</v>
      </c>
      <c r="L2229" s="497" t="s">
        <v>50</v>
      </c>
      <c r="M2229" s="170"/>
      <c r="N2229" s="171"/>
    </row>
    <row r="2230" spans="2:14" hidden="1">
      <c r="B2230" s="326"/>
      <c r="C2230" s="53"/>
      <c r="D2230" s="53"/>
      <c r="E2230" s="496"/>
      <c r="F2230" s="602"/>
      <c r="G2230" s="602"/>
      <c r="H2230" s="602"/>
      <c r="I2230" s="602"/>
      <c r="J2230" s="169"/>
      <c r="K2230" s="400"/>
      <c r="L2230" s="497"/>
      <c r="M2230" s="170"/>
      <c r="N2230" s="171"/>
    </row>
    <row r="2231" spans="2:14" hidden="1">
      <c r="B2231" s="330"/>
      <c r="C2231" s="53">
        <v>92448</v>
      </c>
      <c r="D2231" s="123" t="s">
        <v>9</v>
      </c>
      <c r="E2231" s="539" t="s">
        <v>1097</v>
      </c>
      <c r="F2231" s="83"/>
      <c r="G2231" s="83"/>
      <c r="H2231" s="83"/>
      <c r="I2231" s="83"/>
      <c r="J2231" s="205"/>
      <c r="K2231" s="409"/>
      <c r="L2231" s="165"/>
      <c r="M2231" s="170"/>
      <c r="N2231" s="171"/>
    </row>
    <row r="2232" spans="2:14" hidden="1">
      <c r="B2232" s="326"/>
      <c r="C2232" s="53"/>
      <c r="D2232" s="53"/>
      <c r="E2232" s="496"/>
      <c r="F2232" s="602">
        <f>(E2214+F2214)*2</f>
        <v>0</v>
      </c>
      <c r="G2232" s="602">
        <f>G2214</f>
        <v>0.5</v>
      </c>
      <c r="H2232" s="602">
        <f>H2214</f>
        <v>0</v>
      </c>
      <c r="I2232" s="602"/>
      <c r="J2232" s="169"/>
      <c r="K2232" s="404">
        <f>H2232*G2232*F2232</f>
        <v>0</v>
      </c>
      <c r="L2232" s="497" t="s">
        <v>43</v>
      </c>
      <c r="M2232" s="170"/>
      <c r="N2232" s="228"/>
    </row>
    <row r="2233" spans="2:14" hidden="1">
      <c r="B2233" s="326"/>
      <c r="C2233" s="53"/>
      <c r="D2233" s="53"/>
      <c r="E2233" s="496"/>
      <c r="F2233" s="602"/>
      <c r="G2233" s="602"/>
      <c r="H2233" s="602"/>
      <c r="I2233" s="602"/>
      <c r="J2233" s="169"/>
      <c r="K2233" s="400"/>
      <c r="L2233" s="497"/>
      <c r="M2233" s="170"/>
      <c r="N2233" s="229"/>
    </row>
    <row r="2234" spans="2:14" hidden="1">
      <c r="B2234" s="326"/>
      <c r="C2234" s="53" t="s">
        <v>348</v>
      </c>
      <c r="D2234" s="123" t="s">
        <v>9</v>
      </c>
      <c r="E2234" s="540" t="s">
        <v>349</v>
      </c>
      <c r="F2234" s="602"/>
      <c r="G2234" s="602"/>
      <c r="H2234" s="602"/>
      <c r="I2234" s="602"/>
      <c r="J2234" s="169"/>
      <c r="K2234" s="404">
        <v>0</v>
      </c>
      <c r="L2234" s="497" t="s">
        <v>50</v>
      </c>
      <c r="M2234" s="170"/>
      <c r="N2234" s="171"/>
    </row>
    <row r="2235" spans="2:14" hidden="1">
      <c r="B2235" s="326"/>
      <c r="C2235" s="53"/>
      <c r="D2235" s="53"/>
      <c r="E2235" s="496"/>
      <c r="F2235" s="602"/>
      <c r="G2235" s="602"/>
      <c r="H2235" s="602"/>
      <c r="I2235" s="602"/>
      <c r="J2235" s="169"/>
      <c r="K2235" s="400"/>
      <c r="L2235" s="497"/>
      <c r="M2235" s="170"/>
      <c r="N2235" s="171"/>
    </row>
    <row r="2236" spans="2:14" hidden="1">
      <c r="B2236" s="326"/>
      <c r="C2236" s="43">
        <v>72897</v>
      </c>
      <c r="D2236" s="43" t="s">
        <v>9</v>
      </c>
      <c r="E2236" s="540" t="s">
        <v>1094</v>
      </c>
      <c r="F2236" s="87"/>
      <c r="G2236" s="87"/>
      <c r="H2236" s="87"/>
      <c r="I2236" s="602"/>
      <c r="J2236" s="169"/>
      <c r="K2236" s="404">
        <v>0</v>
      </c>
      <c r="L2236" s="497" t="s">
        <v>50</v>
      </c>
      <c r="M2236" s="170"/>
      <c r="N2236" s="171"/>
    </row>
    <row r="2237" spans="2:14" hidden="1">
      <c r="B2237" s="326"/>
      <c r="C2237" s="53"/>
      <c r="D2237" s="53"/>
      <c r="E2237" s="226"/>
      <c r="F2237" s="87"/>
      <c r="G2237" s="87"/>
      <c r="H2237" s="87"/>
      <c r="I2237" s="602"/>
      <c r="J2237" s="169"/>
      <c r="K2237" s="404"/>
      <c r="L2237" s="497"/>
      <c r="M2237" s="170"/>
      <c r="N2237" s="171"/>
    </row>
    <row r="2238" spans="2:14" hidden="1">
      <c r="B2238" s="326"/>
      <c r="C2238" s="43">
        <v>95302</v>
      </c>
      <c r="D2238" s="53" t="s">
        <v>9</v>
      </c>
      <c r="E2238" s="184" t="s">
        <v>1095</v>
      </c>
      <c r="F2238" s="87"/>
      <c r="G2238" s="87"/>
      <c r="H2238" s="87"/>
      <c r="I2238" s="602"/>
      <c r="J2238" s="169"/>
      <c r="K2238" s="404">
        <f>K2236</f>
        <v>0</v>
      </c>
      <c r="L2238" s="497" t="s">
        <v>50</v>
      </c>
      <c r="M2238" s="170"/>
      <c r="N2238" s="171"/>
    </row>
    <row r="2239" spans="2:14">
      <c r="B2239" s="326"/>
      <c r="C2239" s="53"/>
      <c r="D2239" s="53"/>
      <c r="E2239" s="496"/>
      <c r="F2239" s="602"/>
      <c r="G2239" s="602"/>
      <c r="H2239" s="602"/>
      <c r="I2239" s="602"/>
      <c r="J2239" s="169"/>
      <c r="K2239" s="400"/>
      <c r="L2239" s="497"/>
      <c r="M2239" s="170"/>
      <c r="N2239" s="171"/>
    </row>
    <row r="2240" spans="2:14" ht="15">
      <c r="B2240" s="326"/>
      <c r="C2240" s="53"/>
      <c r="D2240" s="53"/>
      <c r="E2240" s="665" t="s">
        <v>1098</v>
      </c>
      <c r="F2240" s="666"/>
      <c r="G2240" s="667"/>
      <c r="H2240" s="221"/>
      <c r="I2240" s="222"/>
      <c r="J2240" s="223"/>
      <c r="K2240" s="399"/>
      <c r="L2240" s="614"/>
      <c r="M2240" s="155"/>
      <c r="N2240" s="177"/>
    </row>
    <row r="2241" spans="2:14" hidden="1">
      <c r="B2241" s="326"/>
      <c r="C2241" s="53">
        <v>96522</v>
      </c>
      <c r="D2241" s="53" t="s">
        <v>9</v>
      </c>
      <c r="E2241" s="540" t="s">
        <v>265</v>
      </c>
      <c r="F2241" s="87"/>
      <c r="G2241" s="87"/>
      <c r="H2241" s="87"/>
      <c r="I2241" s="87"/>
      <c r="J2241" s="206"/>
      <c r="K2241" s="406"/>
      <c r="L2241" s="497"/>
      <c r="M2241" s="155"/>
      <c r="N2241" s="111"/>
    </row>
    <row r="2242" spans="2:14" hidden="1">
      <c r="B2242" s="326"/>
      <c r="C2242" s="53"/>
      <c r="D2242" s="53"/>
      <c r="E2242" s="168">
        <f>E2245+0.3</f>
        <v>0.44</v>
      </c>
      <c r="F2242" s="115">
        <f>E2319</f>
        <v>0</v>
      </c>
      <c r="G2242" s="115">
        <v>0</v>
      </c>
      <c r="H2242" s="115">
        <v>1</v>
      </c>
      <c r="I2242" s="602"/>
      <c r="J2242" s="169"/>
      <c r="K2242" s="404">
        <v>0</v>
      </c>
      <c r="L2242" s="497" t="s">
        <v>50</v>
      </c>
      <c r="M2242" s="155"/>
      <c r="N2242" s="187"/>
    </row>
    <row r="2243" spans="2:14" hidden="1">
      <c r="B2243" s="326"/>
      <c r="C2243" s="53"/>
      <c r="D2243" s="53"/>
      <c r="E2243" s="200"/>
      <c r="F2243" s="602"/>
      <c r="G2243" s="602"/>
      <c r="H2243" s="611"/>
      <c r="I2243" s="611"/>
      <c r="J2243" s="612"/>
      <c r="K2243" s="399"/>
      <c r="L2243" s="92"/>
      <c r="M2243" s="197"/>
      <c r="N2243" s="195"/>
    </row>
    <row r="2244" spans="2:14" hidden="1">
      <c r="B2244" s="326"/>
      <c r="C2244" s="53">
        <v>94965</v>
      </c>
      <c r="D2244" s="123" t="s">
        <v>9</v>
      </c>
      <c r="E2244" s="539" t="s">
        <v>338</v>
      </c>
      <c r="F2244" s="611"/>
      <c r="G2244" s="602"/>
      <c r="H2244" s="602"/>
      <c r="I2244" s="602"/>
      <c r="J2244" s="169"/>
      <c r="K2244" s="404">
        <f>SUM(K2245)</f>
        <v>0</v>
      </c>
      <c r="L2244" s="497" t="s">
        <v>50</v>
      </c>
      <c r="M2244" s="155"/>
      <c r="N2244" s="111"/>
    </row>
    <row r="2245" spans="2:14" hidden="1">
      <c r="B2245" s="326"/>
      <c r="C2245" s="53"/>
      <c r="D2245" s="53"/>
      <c r="E2245" s="182">
        <v>0.14000000000000001</v>
      </c>
      <c r="F2245" s="44">
        <f>F2242</f>
        <v>0</v>
      </c>
      <c r="G2245" s="44">
        <f>G2242</f>
        <v>0</v>
      </c>
      <c r="H2245" s="119">
        <v>1</v>
      </c>
      <c r="I2245" s="611"/>
      <c r="J2245" s="612"/>
      <c r="K2245" s="405">
        <f>E2245*F2245*G2245*H2245</f>
        <v>0</v>
      </c>
      <c r="L2245" s="92"/>
      <c r="M2245" s="197"/>
      <c r="N2245" s="195"/>
    </row>
    <row r="2246" spans="2:14" hidden="1">
      <c r="B2246" s="326"/>
      <c r="C2246" s="53"/>
      <c r="D2246" s="53"/>
      <c r="E2246" s="200"/>
      <c r="F2246" s="602"/>
      <c r="G2246" s="602"/>
      <c r="H2246" s="611"/>
      <c r="I2246" s="611"/>
      <c r="J2246" s="612"/>
      <c r="K2246" s="399"/>
      <c r="L2246" s="92"/>
      <c r="M2246" s="197"/>
      <c r="N2246" s="195"/>
    </row>
    <row r="2247" spans="2:14" hidden="1">
      <c r="B2247" s="330"/>
      <c r="C2247" s="53" t="s">
        <v>339</v>
      </c>
      <c r="D2247" s="123" t="s">
        <v>9</v>
      </c>
      <c r="E2247" s="539" t="s">
        <v>340</v>
      </c>
      <c r="F2247" s="611"/>
      <c r="G2247" s="602"/>
      <c r="H2247" s="602"/>
      <c r="I2247" s="602"/>
      <c r="J2247" s="169"/>
      <c r="K2247" s="404">
        <f>K2244</f>
        <v>0</v>
      </c>
      <c r="L2247" s="497" t="s">
        <v>50</v>
      </c>
      <c r="M2247" s="155"/>
      <c r="N2247" s="111"/>
    </row>
    <row r="2248" spans="2:14" hidden="1">
      <c r="B2248" s="326"/>
      <c r="C2248" s="53"/>
      <c r="D2248" s="53"/>
      <c r="E2248" s="496"/>
      <c r="F2248" s="602"/>
      <c r="G2248" s="602"/>
      <c r="H2248" s="602"/>
      <c r="I2248" s="602"/>
      <c r="J2248" s="169"/>
      <c r="K2248" s="400"/>
      <c r="L2248" s="497"/>
      <c r="M2248" s="155"/>
      <c r="N2248" s="111"/>
    </row>
    <row r="2249" spans="2:14" hidden="1">
      <c r="B2249" s="326"/>
      <c r="C2249" s="53"/>
      <c r="D2249" s="53"/>
      <c r="E2249" s="496"/>
      <c r="F2249" s="602"/>
      <c r="G2249" s="602"/>
      <c r="H2249" s="602"/>
      <c r="I2249" s="602"/>
      <c r="J2249" s="169"/>
      <c r="K2249" s="400"/>
      <c r="L2249" s="497"/>
      <c r="M2249" s="155"/>
      <c r="N2249" s="111"/>
    </row>
    <row r="2250" spans="2:14" ht="33" hidden="1" customHeight="1">
      <c r="B2250" s="326"/>
      <c r="C2250" s="53">
        <v>96543</v>
      </c>
      <c r="D2250" s="123" t="s">
        <v>9</v>
      </c>
      <c r="E2250" s="644" t="str">
        <f>IFERROR(VLOOKUP($C2250,'2-SINAPI OUTUBRO 2017'!$A$1:$D$11396,2,0),IFERROR(VLOOKUP($C2250,'3-COMPO.ADM.PRF '!$B$11:$I$816,4,0),""))</f>
        <v>ARMAÇÃO DE BLOCO, VIGA BALDRAME E SAPATA UTILIZANDO AÇO CA-60 DE 5 MM - MONTAGEM. AF_06/2017</v>
      </c>
      <c r="F2250" s="645"/>
      <c r="G2250" s="645"/>
      <c r="H2250" s="645"/>
      <c r="I2250" s="645"/>
      <c r="J2250" s="646"/>
      <c r="K2250" s="404">
        <f>I2253</f>
        <v>0</v>
      </c>
      <c r="L2250" s="497" t="s">
        <v>280</v>
      </c>
      <c r="M2250" s="155"/>
      <c r="N2250" s="111"/>
    </row>
    <row r="2251" spans="2:14" hidden="1">
      <c r="B2251" s="326"/>
      <c r="C2251" s="53"/>
      <c r="D2251" s="53"/>
      <c r="E2251" s="496"/>
      <c r="F2251" s="602"/>
      <c r="G2251" s="602"/>
      <c r="H2251" s="602" t="s">
        <v>398</v>
      </c>
      <c r="I2251" s="611" t="e">
        <f>I2253/K2244</f>
        <v>#DIV/0!</v>
      </c>
      <c r="J2251" s="169"/>
      <c r="K2251" s="400"/>
      <c r="L2251" s="497"/>
      <c r="M2251" s="155"/>
      <c r="N2251" s="111"/>
    </row>
    <row r="2252" spans="2:14" hidden="1">
      <c r="B2252" s="326"/>
      <c r="C2252" s="53"/>
      <c r="D2252" s="53"/>
      <c r="E2252" s="496" t="s">
        <v>1099</v>
      </c>
      <c r="F2252" s="601" t="s">
        <v>266</v>
      </c>
      <c r="G2252" s="602" t="s">
        <v>636</v>
      </c>
      <c r="H2252" s="602" t="s">
        <v>345</v>
      </c>
      <c r="I2252" s="611" t="s">
        <v>280</v>
      </c>
      <c r="J2252" s="169"/>
      <c r="K2252" s="404"/>
      <c r="L2252" s="497"/>
      <c r="M2252" s="155"/>
      <c r="N2252" s="111"/>
    </row>
    <row r="2253" spans="2:14" hidden="1">
      <c r="B2253" s="326"/>
      <c r="C2253" s="53"/>
      <c r="D2253" s="53"/>
      <c r="E2253" s="168">
        <v>5</v>
      </c>
      <c r="F2253" s="115">
        <v>0</v>
      </c>
      <c r="G2253" s="602">
        <f>F2242/0.2</f>
        <v>0</v>
      </c>
      <c r="H2253" s="602">
        <v>0.1547</v>
      </c>
      <c r="I2253" s="611">
        <f>G2253*H2253*F2253</f>
        <v>0</v>
      </c>
      <c r="J2253" s="169"/>
      <c r="K2253" s="404"/>
      <c r="L2253" s="497"/>
      <c r="M2253" s="155"/>
      <c r="N2253" s="111"/>
    </row>
    <row r="2254" spans="2:14" hidden="1">
      <c r="B2254" s="326"/>
      <c r="C2254" s="53"/>
      <c r="D2254" s="53"/>
      <c r="E2254" s="496"/>
      <c r="F2254" s="602"/>
      <c r="G2254" s="602"/>
      <c r="H2254" s="611"/>
      <c r="I2254" s="602"/>
      <c r="J2254" s="169"/>
      <c r="K2254" s="404"/>
      <c r="L2254" s="497"/>
      <c r="M2254" s="155"/>
      <c r="N2254" s="111"/>
    </row>
    <row r="2255" spans="2:14" ht="28.5" hidden="1" customHeight="1">
      <c r="B2255" s="326"/>
      <c r="C2255" s="53">
        <v>96545</v>
      </c>
      <c r="D2255" s="123" t="s">
        <v>9</v>
      </c>
      <c r="E2255" s="644" t="str">
        <f>IFERROR(VLOOKUP($C2255,'2-SINAPI OUTUBRO 2017'!$A$1:$D$11396,2,0),IFERROR(VLOOKUP($C2255,'3-COMPO.ADM.PRF '!$B$11:$I$816,4,0),""))</f>
        <v>ARMAÇÃO DE BLOCO, VIGA BALDRAME OU SAPATA UTILIZANDO AÇO CA-50 DE 8 MM - MONTAGEM. AF_06/2017</v>
      </c>
      <c r="F2255" s="645"/>
      <c r="G2255" s="645"/>
      <c r="H2255" s="645"/>
      <c r="I2255" s="645"/>
      <c r="J2255" s="646"/>
      <c r="K2255" s="404">
        <f>I2258</f>
        <v>0</v>
      </c>
      <c r="L2255" s="497" t="s">
        <v>280</v>
      </c>
      <c r="M2255" s="155"/>
      <c r="N2255" s="111"/>
    </row>
    <row r="2256" spans="2:14" hidden="1">
      <c r="B2256" s="326"/>
      <c r="C2256" s="53"/>
      <c r="D2256" s="53"/>
      <c r="E2256" s="496"/>
      <c r="F2256" s="602"/>
      <c r="G2256" s="602"/>
      <c r="H2256" s="602" t="s">
        <v>398</v>
      </c>
      <c r="I2256" s="611" t="e">
        <f>I2258/K2247</f>
        <v>#DIV/0!</v>
      </c>
      <c r="J2256" s="169"/>
      <c r="K2256" s="400"/>
      <c r="L2256" s="497"/>
      <c r="M2256" s="155"/>
      <c r="N2256" s="111"/>
    </row>
    <row r="2257" spans="2:14" hidden="1">
      <c r="B2257" s="326"/>
      <c r="C2257" s="53"/>
      <c r="D2257" s="524" t="s">
        <v>502</v>
      </c>
      <c r="E2257" s="496" t="s">
        <v>1099</v>
      </c>
      <c r="F2257" s="601" t="s">
        <v>266</v>
      </c>
      <c r="G2257" s="602" t="s">
        <v>636</v>
      </c>
      <c r="H2257" s="602" t="s">
        <v>345</v>
      </c>
      <c r="I2257" s="611" t="s">
        <v>280</v>
      </c>
      <c r="J2257" s="169"/>
      <c r="K2257" s="404"/>
      <c r="L2257" s="497"/>
      <c r="M2257" s="155"/>
      <c r="N2257" s="111"/>
    </row>
    <row r="2258" spans="2:14" hidden="1">
      <c r="B2258" s="326"/>
      <c r="C2258" s="53"/>
      <c r="D2258" s="53"/>
      <c r="E2258" s="168">
        <v>8</v>
      </c>
      <c r="F2258" s="602">
        <f>F2242</f>
        <v>0</v>
      </c>
      <c r="G2258" s="115">
        <v>0</v>
      </c>
      <c r="H2258" s="602">
        <v>0.61699999999999999</v>
      </c>
      <c r="I2258" s="611">
        <f>G2258*H2258*F2258</f>
        <v>0</v>
      </c>
      <c r="J2258" s="169"/>
      <c r="K2258" s="404"/>
      <c r="L2258" s="497"/>
      <c r="M2258" s="155"/>
      <c r="N2258" s="111"/>
    </row>
    <row r="2259" spans="2:14" hidden="1">
      <c r="B2259" s="326"/>
      <c r="C2259" s="53"/>
      <c r="D2259" s="53"/>
      <c r="E2259" s="496"/>
      <c r="F2259" s="602"/>
      <c r="G2259" s="602"/>
      <c r="H2259" s="611"/>
      <c r="I2259" s="602"/>
      <c r="J2259" s="169"/>
      <c r="K2259" s="404"/>
      <c r="L2259" s="497"/>
      <c r="M2259" s="155"/>
      <c r="N2259" s="111"/>
    </row>
    <row r="2260" spans="2:14" hidden="1">
      <c r="B2260" s="326"/>
      <c r="C2260" s="53">
        <v>92448</v>
      </c>
      <c r="D2260" s="123" t="s">
        <v>9</v>
      </c>
      <c r="E2260" s="539" t="s">
        <v>411</v>
      </c>
      <c r="F2260" s="83"/>
      <c r="G2260" s="83"/>
      <c r="H2260" s="83"/>
      <c r="I2260" s="83"/>
      <c r="J2260" s="205"/>
      <c r="K2260" s="409"/>
      <c r="L2260" s="165"/>
      <c r="M2260" s="155"/>
      <c r="N2260" s="111"/>
    </row>
    <row r="2261" spans="2:14" hidden="1">
      <c r="B2261" s="326"/>
      <c r="C2261" s="53"/>
      <c r="D2261" s="123"/>
      <c r="E2261" s="496"/>
      <c r="F2261" s="602">
        <f>F2245</f>
        <v>0</v>
      </c>
      <c r="G2261" s="602">
        <f>G2245</f>
        <v>0</v>
      </c>
      <c r="H2261" s="115">
        <v>2</v>
      </c>
      <c r="I2261" s="602"/>
      <c r="J2261" s="169"/>
      <c r="K2261" s="404">
        <f>H2261*G2261*F2261</f>
        <v>0</v>
      </c>
      <c r="L2261" s="497" t="s">
        <v>43</v>
      </c>
      <c r="M2261" s="155"/>
      <c r="N2261" s="111"/>
    </row>
    <row r="2262" spans="2:14" hidden="1">
      <c r="B2262" s="326"/>
      <c r="C2262" s="53"/>
      <c r="D2262" s="53"/>
      <c r="E2262" s="496"/>
      <c r="F2262" s="602"/>
      <c r="G2262" s="602"/>
      <c r="H2262" s="602"/>
      <c r="I2262" s="602"/>
      <c r="J2262" s="169"/>
      <c r="K2262" s="400"/>
      <c r="L2262" s="497"/>
      <c r="M2262" s="155"/>
      <c r="N2262" s="111"/>
    </row>
    <row r="2263" spans="2:14" hidden="1">
      <c r="B2263" s="326"/>
      <c r="C2263" s="53" t="s">
        <v>348</v>
      </c>
      <c r="D2263" s="123" t="s">
        <v>9</v>
      </c>
      <c r="E2263" s="540" t="s">
        <v>349</v>
      </c>
      <c r="F2263" s="602"/>
      <c r="G2263" s="602"/>
      <c r="H2263" s="602"/>
      <c r="I2263" s="602"/>
      <c r="J2263" s="169"/>
      <c r="K2263" s="404">
        <v>0</v>
      </c>
      <c r="L2263" s="497" t="s">
        <v>50</v>
      </c>
      <c r="M2263" s="155"/>
      <c r="N2263" s="111"/>
    </row>
    <row r="2264" spans="2:14" hidden="1">
      <c r="B2264" s="326"/>
      <c r="C2264" s="53"/>
      <c r="D2264" s="53"/>
      <c r="E2264" s="496"/>
      <c r="F2264" s="602"/>
      <c r="G2264" s="602"/>
      <c r="H2264" s="602"/>
      <c r="I2264" s="602"/>
      <c r="J2264" s="169"/>
      <c r="K2264" s="400"/>
      <c r="L2264" s="497"/>
      <c r="M2264" s="155"/>
      <c r="N2264" s="111"/>
    </row>
    <row r="2265" spans="2:14" hidden="1">
      <c r="B2265" s="326"/>
      <c r="C2265" s="53"/>
      <c r="D2265" s="53"/>
      <c r="E2265" s="184" t="s">
        <v>429</v>
      </c>
      <c r="F2265" s="82"/>
      <c r="G2265" s="82"/>
      <c r="H2265" s="82"/>
      <c r="I2265" s="82"/>
      <c r="J2265" s="194"/>
      <c r="K2265" s="404">
        <v>0</v>
      </c>
      <c r="L2265" s="91" t="s">
        <v>264</v>
      </c>
      <c r="M2265" s="235">
        <f>K2265*0.6</f>
        <v>0</v>
      </c>
      <c r="N2265" s="111" t="s">
        <v>1100</v>
      </c>
    </row>
    <row r="2266" spans="2:14" hidden="1">
      <c r="B2266" s="326"/>
      <c r="C2266" s="53"/>
      <c r="D2266" s="53"/>
      <c r="E2266" s="496"/>
      <c r="F2266" s="602"/>
      <c r="G2266" s="602"/>
      <c r="H2266" s="602"/>
      <c r="I2266" s="602"/>
      <c r="J2266" s="169"/>
      <c r="K2266" s="400"/>
      <c r="L2266" s="497"/>
      <c r="M2266" s="170"/>
      <c r="N2266" s="171"/>
    </row>
    <row r="2267" spans="2:14" hidden="1">
      <c r="B2267" s="330"/>
      <c r="C2267" s="53" t="s">
        <v>353</v>
      </c>
      <c r="D2267" s="123" t="s">
        <v>9</v>
      </c>
      <c r="E2267" s="184" t="s">
        <v>434</v>
      </c>
      <c r="F2267" s="602"/>
      <c r="G2267" s="602"/>
      <c r="H2267" s="602"/>
      <c r="I2267" s="602"/>
      <c r="J2267" s="169"/>
      <c r="K2267" s="404">
        <f>K2261</f>
        <v>0</v>
      </c>
      <c r="L2267" s="91" t="s">
        <v>1100</v>
      </c>
      <c r="M2267" s="193">
        <f>K2267/0.6</f>
        <v>0</v>
      </c>
      <c r="N2267" s="111" t="s">
        <v>1100</v>
      </c>
    </row>
    <row r="2268" spans="2:14" hidden="1">
      <c r="B2268" s="326"/>
      <c r="C2268" s="53"/>
      <c r="D2268" s="53"/>
      <c r="E2268" s="183"/>
      <c r="F2268" s="602"/>
      <c r="G2268" s="602"/>
      <c r="H2268" s="602"/>
      <c r="I2268" s="602"/>
      <c r="J2268" s="169"/>
      <c r="K2268" s="404"/>
      <c r="L2268" s="91"/>
      <c r="M2268" s="235"/>
      <c r="N2268" s="111"/>
    </row>
    <row r="2269" spans="2:14" hidden="1">
      <c r="B2269" s="326"/>
      <c r="C2269" s="43">
        <v>72897</v>
      </c>
      <c r="D2269" s="43" t="s">
        <v>9</v>
      </c>
      <c r="E2269" s="540" t="s">
        <v>1094</v>
      </c>
      <c r="F2269" s="87"/>
      <c r="G2269" s="87"/>
      <c r="H2269" s="87"/>
      <c r="I2269" s="602"/>
      <c r="J2269" s="169"/>
      <c r="K2269" s="404">
        <v>0</v>
      </c>
      <c r="L2269" s="497" t="s">
        <v>50</v>
      </c>
      <c r="M2269" s="235"/>
      <c r="N2269" s="111"/>
    </row>
    <row r="2270" spans="2:14" hidden="1">
      <c r="B2270" s="326"/>
      <c r="C2270" s="53"/>
      <c r="D2270" s="53"/>
      <c r="E2270" s="183"/>
      <c r="F2270" s="602"/>
      <c r="G2270" s="602"/>
      <c r="H2270" s="602"/>
      <c r="I2270" s="602"/>
      <c r="J2270" s="169"/>
      <c r="K2270" s="404"/>
      <c r="L2270" s="91"/>
      <c r="M2270" s="235"/>
      <c r="N2270" s="111"/>
    </row>
    <row r="2271" spans="2:14" hidden="1">
      <c r="B2271" s="326"/>
      <c r="C2271" s="43">
        <v>95302</v>
      </c>
      <c r="D2271" s="53" t="s">
        <v>9</v>
      </c>
      <c r="E2271" s="184" t="s">
        <v>1095</v>
      </c>
      <c r="F2271" s="602"/>
      <c r="G2271" s="602"/>
      <c r="H2271" s="602"/>
      <c r="I2271" s="602"/>
      <c r="J2271" s="169"/>
      <c r="K2271" s="404">
        <f>K2269*10</f>
        <v>0</v>
      </c>
      <c r="L2271" s="91" t="s">
        <v>50</v>
      </c>
      <c r="M2271" s="235"/>
      <c r="N2271" s="111"/>
    </row>
    <row r="2272" spans="2:14">
      <c r="B2272" s="326"/>
      <c r="C2272" s="53"/>
      <c r="D2272" s="53"/>
      <c r="E2272" s="496"/>
      <c r="F2272" s="602"/>
      <c r="G2272" s="602"/>
      <c r="H2272" s="602"/>
      <c r="I2272" s="602"/>
      <c r="J2272" s="169"/>
      <c r="K2272" s="400"/>
      <c r="L2272" s="497"/>
      <c r="M2272" s="170"/>
      <c r="N2272" s="171"/>
    </row>
    <row r="2273" spans="2:14" ht="15">
      <c r="B2273" s="326"/>
      <c r="C2273" s="53"/>
      <c r="D2273" s="53"/>
      <c r="E2273" s="665" t="s">
        <v>1101</v>
      </c>
      <c r="F2273" s="666"/>
      <c r="G2273" s="667"/>
      <c r="H2273" s="221"/>
      <c r="I2273" s="222"/>
      <c r="J2273" s="223"/>
      <c r="K2273" s="399"/>
      <c r="L2273" s="614"/>
      <c r="M2273" s="155"/>
      <c r="N2273" s="177"/>
    </row>
    <row r="2274" spans="2:14" ht="32.25" hidden="1" customHeight="1">
      <c r="B2274" s="326"/>
      <c r="C2274" s="53">
        <v>94965</v>
      </c>
      <c r="D2274" s="123" t="s">
        <v>9</v>
      </c>
      <c r="E2274" s="686" t="s">
        <v>1102</v>
      </c>
      <c r="F2274" s="687"/>
      <c r="G2274" s="687"/>
      <c r="H2274" s="687"/>
      <c r="I2274" s="687"/>
      <c r="J2274" s="688"/>
      <c r="K2274" s="409"/>
      <c r="L2274" s="165"/>
      <c r="M2274" s="213"/>
      <c r="N2274" s="171"/>
    </row>
    <row r="2275" spans="2:14" hidden="1">
      <c r="B2275" s="326"/>
      <c r="C2275" s="53"/>
      <c r="D2275" s="53"/>
      <c r="E2275" s="168">
        <v>0</v>
      </c>
      <c r="F2275" s="115">
        <v>0</v>
      </c>
      <c r="G2275" s="115">
        <v>0</v>
      </c>
      <c r="H2275" s="602">
        <f>G2182</f>
        <v>0</v>
      </c>
      <c r="I2275" s="602"/>
      <c r="J2275" s="169"/>
      <c r="K2275" s="404">
        <f>H2275*G2275*F2275*E2275</f>
        <v>0</v>
      </c>
      <c r="L2275" s="497" t="s">
        <v>50</v>
      </c>
      <c r="M2275" s="170"/>
      <c r="N2275" s="180"/>
    </row>
    <row r="2276" spans="2:14" hidden="1">
      <c r="B2276" s="326"/>
      <c r="C2276" s="53"/>
      <c r="D2276" s="53"/>
      <c r="E2276" s="496"/>
      <c r="F2276" s="602"/>
      <c r="G2276" s="602"/>
      <c r="H2276" s="602"/>
      <c r="I2276" s="602"/>
      <c r="J2276" s="169"/>
      <c r="K2276" s="400"/>
      <c r="L2276" s="497"/>
      <c r="M2276" s="170"/>
      <c r="N2276" s="171"/>
    </row>
    <row r="2277" spans="2:14" hidden="1">
      <c r="B2277" s="326"/>
      <c r="C2277" s="53" t="s">
        <v>339</v>
      </c>
      <c r="D2277" s="123" t="s">
        <v>9</v>
      </c>
      <c r="E2277" s="539" t="s">
        <v>1103</v>
      </c>
      <c r="F2277" s="602"/>
      <c r="G2277" s="602"/>
      <c r="H2277" s="602"/>
      <c r="I2277" s="602"/>
      <c r="J2277" s="169"/>
      <c r="K2277" s="404">
        <f>K2275</f>
        <v>0</v>
      </c>
      <c r="L2277" s="497" t="s">
        <v>50</v>
      </c>
      <c r="M2277" s="170"/>
      <c r="N2277" s="171"/>
    </row>
    <row r="2278" spans="2:14" hidden="1">
      <c r="B2278" s="326"/>
      <c r="C2278" s="53"/>
      <c r="D2278" s="53"/>
      <c r="E2278" s="496"/>
      <c r="F2278" s="602"/>
      <c r="G2278" s="602"/>
      <c r="H2278" s="602"/>
      <c r="I2278" s="602"/>
      <c r="J2278" s="169"/>
      <c r="K2278" s="400"/>
      <c r="L2278" s="497"/>
      <c r="M2278" s="170"/>
      <c r="N2278" s="171"/>
    </row>
    <row r="2279" spans="2:14" hidden="1">
      <c r="B2279" s="326"/>
      <c r="C2279" s="53">
        <v>96543</v>
      </c>
      <c r="D2279" s="123" t="s">
        <v>9</v>
      </c>
      <c r="E2279" s="539" t="s">
        <v>1104</v>
      </c>
      <c r="F2279" s="83"/>
      <c r="G2279" s="83"/>
      <c r="H2279" s="83"/>
      <c r="I2279" s="83"/>
      <c r="J2279" s="205"/>
      <c r="K2279" s="404">
        <f>I2282</f>
        <v>0</v>
      </c>
      <c r="L2279" s="497" t="s">
        <v>280</v>
      </c>
      <c r="M2279" s="170"/>
      <c r="N2279" s="180"/>
    </row>
    <row r="2280" spans="2:14" hidden="1">
      <c r="B2280" s="326"/>
      <c r="C2280" s="53"/>
      <c r="D2280" s="53"/>
      <c r="E2280" s="496"/>
      <c r="F2280" s="602"/>
      <c r="G2280" s="602"/>
      <c r="H2280" s="602" t="s">
        <v>398</v>
      </c>
      <c r="I2280" s="611" t="e">
        <f>I2282/K2275</f>
        <v>#DIV/0!</v>
      </c>
      <c r="J2280" s="169"/>
      <c r="K2280" s="400"/>
      <c r="L2280" s="497"/>
      <c r="M2280" s="170"/>
      <c r="N2280" s="171"/>
    </row>
    <row r="2281" spans="2:14" hidden="1">
      <c r="B2281" s="326"/>
      <c r="C2281" s="53"/>
      <c r="D2281" s="53"/>
      <c r="E2281" s="496" t="s">
        <v>1099</v>
      </c>
      <c r="F2281" s="601" t="s">
        <v>266</v>
      </c>
      <c r="G2281" s="602" t="s">
        <v>636</v>
      </c>
      <c r="H2281" s="602" t="s">
        <v>345</v>
      </c>
      <c r="I2281" s="611" t="s">
        <v>280</v>
      </c>
      <c r="J2281" s="169"/>
      <c r="K2281" s="404"/>
      <c r="L2281" s="497"/>
      <c r="M2281" s="170"/>
      <c r="N2281" s="171"/>
    </row>
    <row r="2282" spans="2:14" hidden="1">
      <c r="B2282" s="326"/>
      <c r="C2282" s="53"/>
      <c r="D2282" s="53"/>
      <c r="E2282" s="168">
        <v>5</v>
      </c>
      <c r="F2282" s="602">
        <f>((E2275-0.06)+(F2275-0.06))*2+0.1</f>
        <v>-0.13999999999999999</v>
      </c>
      <c r="G2282" s="602">
        <f>(G2275*H2275)/0.15</f>
        <v>0</v>
      </c>
      <c r="H2282" s="602">
        <v>0.1547</v>
      </c>
      <c r="I2282" s="611">
        <f>G2282*H2282*F2282</f>
        <v>0</v>
      </c>
      <c r="J2282" s="169"/>
      <c r="K2282" s="404"/>
      <c r="L2282" s="497"/>
      <c r="M2282" s="170"/>
      <c r="N2282" s="171"/>
    </row>
    <row r="2283" spans="2:14" hidden="1">
      <c r="B2283" s="326"/>
      <c r="C2283" s="53"/>
      <c r="D2283" s="53"/>
      <c r="E2283" s="496"/>
      <c r="F2283" s="602"/>
      <c r="G2283" s="602"/>
      <c r="H2283" s="611"/>
      <c r="I2283" s="602"/>
      <c r="J2283" s="169"/>
      <c r="K2283" s="404"/>
      <c r="L2283" s="497"/>
      <c r="M2283" s="170"/>
      <c r="N2283" s="171"/>
    </row>
    <row r="2284" spans="2:14" hidden="1">
      <c r="B2284" s="326"/>
      <c r="C2284" s="53">
        <v>96546</v>
      </c>
      <c r="D2284" s="123" t="s">
        <v>9</v>
      </c>
      <c r="E2284" s="539" t="s">
        <v>1105</v>
      </c>
      <c r="F2284" s="83"/>
      <c r="G2284" s="83"/>
      <c r="H2284" s="83"/>
      <c r="I2284" s="83"/>
      <c r="J2284" s="205"/>
      <c r="K2284" s="404">
        <f>I2287</f>
        <v>0</v>
      </c>
      <c r="L2284" s="497" t="s">
        <v>280</v>
      </c>
      <c r="M2284" s="170"/>
      <c r="N2284" s="171"/>
    </row>
    <row r="2285" spans="2:14" hidden="1">
      <c r="B2285" s="326"/>
      <c r="C2285" s="53"/>
      <c r="D2285" s="53"/>
      <c r="E2285" s="496"/>
      <c r="F2285" s="602"/>
      <c r="G2285" s="602"/>
      <c r="H2285" s="602" t="s">
        <v>398</v>
      </c>
      <c r="I2285" s="611" t="e">
        <f>I2287/K2275</f>
        <v>#DIV/0!</v>
      </c>
      <c r="J2285" s="169"/>
      <c r="K2285" s="400"/>
      <c r="L2285" s="497"/>
      <c r="M2285" s="170"/>
      <c r="N2285" s="171"/>
    </row>
    <row r="2286" spans="2:14" hidden="1">
      <c r="B2286" s="326"/>
      <c r="C2286" s="53"/>
      <c r="D2286" s="53"/>
      <c r="E2286" s="496" t="s">
        <v>1099</v>
      </c>
      <c r="F2286" s="601" t="s">
        <v>266</v>
      </c>
      <c r="G2286" s="602" t="s">
        <v>636</v>
      </c>
      <c r="H2286" s="602" t="s">
        <v>345</v>
      </c>
      <c r="I2286" s="611" t="s">
        <v>280</v>
      </c>
      <c r="J2286" s="169"/>
      <c r="K2286" s="404"/>
      <c r="L2286" s="497"/>
      <c r="M2286" s="170"/>
      <c r="N2286" s="171"/>
    </row>
    <row r="2287" spans="2:14" hidden="1">
      <c r="B2287" s="326"/>
      <c r="C2287" s="53"/>
      <c r="D2287" s="53"/>
      <c r="E2287" s="168">
        <v>10</v>
      </c>
      <c r="F2287" s="602">
        <f>G2275*H2275</f>
        <v>0</v>
      </c>
      <c r="G2287" s="115">
        <v>0</v>
      </c>
      <c r="H2287" s="602">
        <v>0.61699999999999999</v>
      </c>
      <c r="I2287" s="611">
        <f>G2287*H2287*F2287</f>
        <v>0</v>
      </c>
      <c r="J2287" s="169"/>
      <c r="K2287" s="404"/>
      <c r="L2287" s="497"/>
      <c r="M2287" s="170"/>
      <c r="N2287" s="171"/>
    </row>
    <row r="2288" spans="2:14" hidden="1">
      <c r="B2288" s="326"/>
      <c r="C2288" s="53"/>
      <c r="D2288" s="53"/>
      <c r="E2288" s="496"/>
      <c r="F2288" s="602"/>
      <c r="G2288" s="602"/>
      <c r="H2288" s="602"/>
      <c r="I2288" s="602"/>
      <c r="J2288" s="169"/>
      <c r="K2288" s="404"/>
      <c r="L2288" s="497"/>
      <c r="M2288" s="170"/>
      <c r="N2288" s="171"/>
    </row>
    <row r="2289" spans="2:14" hidden="1">
      <c r="B2289" s="326"/>
      <c r="C2289" s="53"/>
      <c r="D2289" s="53"/>
      <c r="E2289" s="496"/>
      <c r="F2289" s="602"/>
      <c r="G2289" s="602"/>
      <c r="H2289" s="602"/>
      <c r="I2289" s="602"/>
      <c r="J2289" s="169"/>
      <c r="K2289" s="400"/>
      <c r="L2289" s="497"/>
      <c r="M2289" s="170"/>
      <c r="N2289" s="171"/>
    </row>
    <row r="2290" spans="2:14" ht="30" hidden="1" customHeight="1">
      <c r="B2290" s="326"/>
      <c r="C2290" s="53">
        <v>92418</v>
      </c>
      <c r="D2290" s="123" t="s">
        <v>9</v>
      </c>
      <c r="E2290" s="539" t="s">
        <v>411</v>
      </c>
      <c r="F2290" s="83"/>
      <c r="G2290" s="83"/>
      <c r="H2290" s="83"/>
      <c r="I2290" s="83"/>
      <c r="J2290" s="205"/>
      <c r="K2290" s="409"/>
      <c r="L2290" s="165"/>
      <c r="M2290" s="170"/>
      <c r="N2290" s="171"/>
    </row>
    <row r="2291" spans="2:14" hidden="1">
      <c r="B2291" s="326"/>
      <c r="C2291" s="53"/>
      <c r="D2291" s="53"/>
      <c r="E2291" s="496"/>
      <c r="F2291" s="602">
        <f>(E2275+F2275)*2</f>
        <v>0</v>
      </c>
      <c r="G2291" s="602">
        <f>G2275</f>
        <v>0</v>
      </c>
      <c r="H2291" s="602">
        <f>H2275</f>
        <v>0</v>
      </c>
      <c r="I2291" s="602"/>
      <c r="J2291" s="169"/>
      <c r="K2291" s="404">
        <f>H2291*G2291*F2291</f>
        <v>0</v>
      </c>
      <c r="L2291" s="497" t="s">
        <v>43</v>
      </c>
      <c r="M2291" s="170"/>
      <c r="N2291" s="171"/>
    </row>
    <row r="2292" spans="2:14" hidden="1">
      <c r="B2292" s="326"/>
      <c r="C2292" s="53"/>
      <c r="D2292" s="53"/>
      <c r="E2292" s="496"/>
      <c r="F2292" s="602"/>
      <c r="G2292" s="602"/>
      <c r="H2292" s="602"/>
      <c r="I2292" s="602"/>
      <c r="J2292" s="169"/>
      <c r="K2292" s="400"/>
      <c r="L2292" s="497"/>
      <c r="M2292" s="170"/>
      <c r="N2292" s="171"/>
    </row>
    <row r="2293" spans="2:14" hidden="1">
      <c r="B2293" s="326"/>
      <c r="C2293" s="53"/>
      <c r="D2293" s="53"/>
      <c r="E2293" s="496"/>
      <c r="F2293" s="602"/>
      <c r="G2293" s="602"/>
      <c r="H2293" s="602"/>
      <c r="I2293" s="602"/>
      <c r="J2293" s="169"/>
      <c r="K2293" s="400"/>
      <c r="L2293" s="497"/>
      <c r="M2293" s="170"/>
      <c r="N2293" s="171"/>
    </row>
    <row r="2294" spans="2:14">
      <c r="B2294" s="326"/>
      <c r="C2294" s="53"/>
      <c r="D2294" s="53"/>
      <c r="E2294" s="496"/>
      <c r="F2294" s="602"/>
      <c r="G2294" s="602"/>
      <c r="H2294" s="602"/>
      <c r="I2294" s="602"/>
      <c r="J2294" s="169"/>
      <c r="K2294" s="400"/>
      <c r="L2294" s="497"/>
      <c r="M2294" s="170"/>
      <c r="N2294" s="171"/>
    </row>
    <row r="2295" spans="2:14" ht="15">
      <c r="B2295" s="326"/>
      <c r="C2295" s="53"/>
      <c r="D2295" s="53"/>
      <c r="E2295" s="665" t="s">
        <v>1106</v>
      </c>
      <c r="F2295" s="666"/>
      <c r="G2295" s="667"/>
      <c r="H2295" s="221"/>
      <c r="I2295" s="222"/>
      <c r="J2295" s="223"/>
      <c r="K2295" s="399"/>
      <c r="L2295" s="614"/>
      <c r="M2295" s="155"/>
      <c r="N2295" s="177"/>
    </row>
    <row r="2296" spans="2:14" hidden="1">
      <c r="B2296" s="326"/>
      <c r="C2296" s="53"/>
      <c r="D2296" s="53"/>
      <c r="E2296" s="184"/>
      <c r="F2296" s="82"/>
      <c r="G2296" s="82"/>
      <c r="H2296" s="82"/>
      <c r="I2296" s="82"/>
      <c r="J2296" s="194"/>
      <c r="K2296" s="404"/>
      <c r="L2296" s="88"/>
      <c r="M2296" s="155"/>
      <c r="N2296" s="111"/>
    </row>
    <row r="2297" spans="2:14" hidden="1">
      <c r="B2297" s="326"/>
      <c r="C2297" s="53">
        <v>94965</v>
      </c>
      <c r="D2297" s="123" t="s">
        <v>9</v>
      </c>
      <c r="E2297" s="539" t="s">
        <v>1102</v>
      </c>
      <c r="F2297" s="83"/>
      <c r="G2297" s="83"/>
      <c r="H2297" s="83"/>
      <c r="I2297" s="83"/>
      <c r="J2297" s="205"/>
      <c r="K2297" s="409"/>
      <c r="L2297" s="165"/>
      <c r="M2297" s="213"/>
      <c r="N2297" s="111"/>
    </row>
    <row r="2298" spans="2:14" hidden="1">
      <c r="B2298" s="326"/>
      <c r="C2298" s="53"/>
      <c r="D2298" s="53"/>
      <c r="E2298" s="200"/>
      <c r="F2298" s="602"/>
      <c r="G2298" s="602"/>
      <c r="H2298" s="611"/>
      <c r="I2298" s="611"/>
      <c r="J2298" s="612"/>
      <c r="K2298" s="399">
        <f>SUM(K2299)</f>
        <v>0</v>
      </c>
      <c r="L2298" s="92" t="s">
        <v>50</v>
      </c>
      <c r="M2298" s="202"/>
      <c r="N2298" s="195"/>
    </row>
    <row r="2299" spans="2:14" hidden="1">
      <c r="B2299" s="326"/>
      <c r="C2299" s="53"/>
      <c r="D2299" s="53"/>
      <c r="E2299" s="182">
        <v>0</v>
      </c>
      <c r="F2299" s="119">
        <v>0</v>
      </c>
      <c r="G2299" s="44">
        <f>E2319</f>
        <v>0</v>
      </c>
      <c r="H2299" s="119">
        <v>1</v>
      </c>
      <c r="I2299" s="611"/>
      <c r="J2299" s="612"/>
      <c r="K2299" s="405">
        <f>E2299*F2299*G2299*H2299</f>
        <v>0</v>
      </c>
      <c r="L2299" s="92"/>
      <c r="M2299" s="202"/>
      <c r="N2299" s="195"/>
    </row>
    <row r="2300" spans="2:14" hidden="1">
      <c r="B2300" s="326"/>
      <c r="C2300" s="53"/>
      <c r="D2300" s="53"/>
      <c r="E2300" s="198"/>
      <c r="F2300" s="611"/>
      <c r="G2300" s="611"/>
      <c r="H2300" s="611"/>
      <c r="I2300" s="611"/>
      <c r="J2300" s="612"/>
      <c r="K2300" s="399"/>
      <c r="L2300" s="92"/>
      <c r="M2300" s="202"/>
      <c r="N2300" s="195"/>
    </row>
    <row r="2301" spans="2:14" hidden="1">
      <c r="B2301" s="326"/>
      <c r="C2301" s="53"/>
      <c r="D2301" s="53"/>
      <c r="E2301" s="212"/>
      <c r="F2301" s="611"/>
      <c r="G2301" s="602"/>
      <c r="H2301" s="602"/>
      <c r="I2301" s="602"/>
      <c r="J2301" s="169"/>
      <c r="K2301" s="404">
        <f>K2298</f>
        <v>0</v>
      </c>
      <c r="L2301" s="497" t="s">
        <v>50</v>
      </c>
      <c r="M2301" s="204"/>
      <c r="N2301" s="111"/>
    </row>
    <row r="2302" spans="2:14" hidden="1">
      <c r="B2302" s="326"/>
      <c r="C2302" s="53"/>
      <c r="D2302" s="53"/>
      <c r="E2302" s="496"/>
      <c r="F2302" s="602"/>
      <c r="G2302" s="602"/>
      <c r="H2302" s="602"/>
      <c r="I2302" s="602"/>
      <c r="J2302" s="169"/>
      <c r="K2302" s="400"/>
      <c r="L2302" s="497"/>
      <c r="M2302" s="170"/>
      <c r="N2302" s="111"/>
    </row>
    <row r="2303" spans="2:14" hidden="1">
      <c r="B2303" s="326"/>
      <c r="C2303" s="53">
        <v>96543</v>
      </c>
      <c r="D2303" s="123" t="s">
        <v>9</v>
      </c>
      <c r="E2303" s="539" t="s">
        <v>1104</v>
      </c>
      <c r="F2303" s="83"/>
      <c r="G2303" s="83"/>
      <c r="H2303" s="83"/>
      <c r="I2303" s="83"/>
      <c r="J2303" s="205"/>
      <c r="K2303" s="404">
        <f>J2306</f>
        <v>0</v>
      </c>
      <c r="L2303" s="497" t="s">
        <v>280</v>
      </c>
      <c r="M2303" s="155"/>
      <c r="N2303" s="111"/>
    </row>
    <row r="2304" spans="2:14" hidden="1">
      <c r="B2304" s="326"/>
      <c r="C2304" s="53"/>
      <c r="D2304" s="53"/>
      <c r="E2304" s="496"/>
      <c r="F2304" s="602"/>
      <c r="G2304" s="602"/>
      <c r="H2304" s="602" t="s">
        <v>398</v>
      </c>
      <c r="I2304" s="611" t="e">
        <f>J2306/K2298</f>
        <v>#DIV/0!</v>
      </c>
      <c r="J2304" s="169"/>
      <c r="K2304" s="400"/>
      <c r="L2304" s="497"/>
      <c r="M2304" s="155"/>
      <c r="N2304" s="111"/>
    </row>
    <row r="2305" spans="2:14" hidden="1">
      <c r="B2305" s="326"/>
      <c r="C2305" s="53"/>
      <c r="D2305" s="53"/>
      <c r="E2305" s="496" t="s">
        <v>1099</v>
      </c>
      <c r="F2305" s="601" t="s">
        <v>266</v>
      </c>
      <c r="G2305" s="602" t="s">
        <v>636</v>
      </c>
      <c r="H2305" s="602" t="s">
        <v>345</v>
      </c>
      <c r="I2305" s="601" t="s">
        <v>1107</v>
      </c>
      <c r="J2305" s="612" t="s">
        <v>280</v>
      </c>
      <c r="K2305" s="404"/>
      <c r="L2305" s="497"/>
      <c r="M2305" s="170"/>
      <c r="N2305" s="111"/>
    </row>
    <row r="2306" spans="2:14" hidden="1">
      <c r="B2306" s="326"/>
      <c r="C2306" s="53"/>
      <c r="D2306" s="53"/>
      <c r="E2306" s="168">
        <v>5</v>
      </c>
      <c r="F2306" s="602">
        <f>((E2299-0.06)+(F2299-0.06))*2+0.1</f>
        <v>-0.13999999999999999</v>
      </c>
      <c r="G2306" s="602">
        <f>G2299/0.2</f>
        <v>0</v>
      </c>
      <c r="H2306" s="602">
        <v>0.1547</v>
      </c>
      <c r="I2306" s="115">
        <v>0</v>
      </c>
      <c r="J2306" s="612">
        <f>G2306*H2306*F2306*I2306</f>
        <v>0</v>
      </c>
      <c r="K2306" s="404"/>
      <c r="L2306" s="497"/>
      <c r="M2306" s="170"/>
      <c r="N2306" s="111"/>
    </row>
    <row r="2307" spans="2:14" hidden="1">
      <c r="B2307" s="326"/>
      <c r="C2307" s="53"/>
      <c r="D2307" s="53"/>
      <c r="E2307" s="496"/>
      <c r="F2307" s="602"/>
      <c r="G2307" s="602"/>
      <c r="H2307" s="611"/>
      <c r="I2307" s="602"/>
      <c r="J2307" s="169"/>
      <c r="K2307" s="404"/>
      <c r="L2307" s="497"/>
      <c r="M2307" s="155"/>
      <c r="N2307" s="111"/>
    </row>
    <row r="2308" spans="2:14" hidden="1">
      <c r="B2308" s="326"/>
      <c r="C2308" s="53">
        <v>96544</v>
      </c>
      <c r="D2308" s="123" t="s">
        <v>9</v>
      </c>
      <c r="E2308" s="539" t="s">
        <v>1108</v>
      </c>
      <c r="F2308" s="83"/>
      <c r="G2308" s="83"/>
      <c r="H2308" s="83"/>
      <c r="I2308" s="83"/>
      <c r="J2308" s="205"/>
      <c r="K2308" s="404">
        <f>I2311</f>
        <v>0</v>
      </c>
      <c r="L2308" s="497" t="s">
        <v>280</v>
      </c>
      <c r="M2308" s="155"/>
      <c r="N2308" s="111"/>
    </row>
    <row r="2309" spans="2:14" hidden="1">
      <c r="B2309" s="326"/>
      <c r="C2309" s="53"/>
      <c r="D2309" s="53"/>
      <c r="E2309" s="496"/>
      <c r="F2309" s="602"/>
      <c r="G2309" s="602"/>
      <c r="H2309" s="602" t="s">
        <v>398</v>
      </c>
      <c r="I2309" s="611" t="e">
        <f>I2311/K2298</f>
        <v>#DIV/0!</v>
      </c>
      <c r="J2309" s="169"/>
      <c r="K2309" s="400"/>
      <c r="L2309" s="497"/>
      <c r="M2309" s="155"/>
      <c r="N2309" s="111"/>
    </row>
    <row r="2310" spans="2:14" hidden="1">
      <c r="B2310" s="326"/>
      <c r="C2310" s="53"/>
      <c r="D2310" s="53"/>
      <c r="E2310" s="496" t="s">
        <v>1099</v>
      </c>
      <c r="F2310" s="601" t="s">
        <v>266</v>
      </c>
      <c r="G2310" s="602" t="s">
        <v>636</v>
      </c>
      <c r="H2310" s="602" t="s">
        <v>345</v>
      </c>
      <c r="I2310" s="611" t="s">
        <v>280</v>
      </c>
      <c r="J2310" s="169"/>
      <c r="K2310" s="404"/>
      <c r="L2310" s="497"/>
      <c r="M2310" s="155"/>
      <c r="N2310" s="111"/>
    </row>
    <row r="2311" spans="2:14" hidden="1">
      <c r="B2311" s="326"/>
      <c r="C2311" s="53"/>
      <c r="D2311" s="53"/>
      <c r="E2311" s="168">
        <v>6.3</v>
      </c>
      <c r="F2311" s="602">
        <f>G2299</f>
        <v>0</v>
      </c>
      <c r="G2311" s="115">
        <v>0</v>
      </c>
      <c r="H2311" s="602">
        <v>0.245</v>
      </c>
      <c r="I2311" s="611">
        <f>G2311*H2311*F2311</f>
        <v>0</v>
      </c>
      <c r="J2311" s="169"/>
      <c r="K2311" s="404"/>
      <c r="L2311" s="497"/>
      <c r="M2311" s="155"/>
      <c r="N2311" s="111"/>
    </row>
    <row r="2312" spans="2:14" hidden="1">
      <c r="B2312" s="326"/>
      <c r="C2312" s="53"/>
      <c r="D2312" s="53"/>
      <c r="E2312" s="496"/>
      <c r="F2312" s="602"/>
      <c r="G2312" s="602"/>
      <c r="H2312" s="602"/>
      <c r="I2312" s="602"/>
      <c r="J2312" s="169"/>
      <c r="K2312" s="400"/>
      <c r="L2312" s="497"/>
      <c r="M2312" s="170"/>
      <c r="N2312" s="111"/>
    </row>
    <row r="2313" spans="2:14" hidden="1">
      <c r="B2313" s="326"/>
      <c r="C2313" s="53">
        <v>92472</v>
      </c>
      <c r="D2313" s="123" t="s">
        <v>9</v>
      </c>
      <c r="E2313" s="539" t="s">
        <v>1109</v>
      </c>
      <c r="F2313" s="83"/>
      <c r="G2313" s="83"/>
      <c r="H2313" s="83"/>
      <c r="I2313" s="83"/>
      <c r="J2313" s="205"/>
      <c r="K2313" s="409"/>
      <c r="L2313" s="165"/>
      <c r="M2313" s="170"/>
      <c r="N2313" s="111"/>
    </row>
    <row r="2314" spans="2:14" hidden="1">
      <c r="B2314" s="326"/>
      <c r="C2314" s="53"/>
      <c r="D2314" s="53"/>
      <c r="E2314" s="496"/>
      <c r="F2314" s="602">
        <f>G2299</f>
        <v>0</v>
      </c>
      <c r="G2314" s="602">
        <f>F2299</f>
        <v>0</v>
      </c>
      <c r="H2314" s="115">
        <v>2</v>
      </c>
      <c r="I2314" s="602"/>
      <c r="J2314" s="169"/>
      <c r="K2314" s="404">
        <f>H2314*G2314*F2314</f>
        <v>0</v>
      </c>
      <c r="L2314" s="497" t="s">
        <v>43</v>
      </c>
      <c r="M2314" s="170"/>
      <c r="N2314" s="111"/>
    </row>
    <row r="2315" spans="2:14">
      <c r="B2315" s="326"/>
      <c r="C2315" s="53"/>
      <c r="D2315" s="53"/>
      <c r="E2315" s="496"/>
      <c r="F2315" s="602"/>
      <c r="G2315" s="602"/>
      <c r="H2315" s="602"/>
      <c r="I2315" s="602"/>
      <c r="J2315" s="169"/>
      <c r="K2315" s="400"/>
      <c r="L2315" s="497"/>
      <c r="M2315" s="170"/>
      <c r="N2315" s="171"/>
    </row>
    <row r="2316" spans="2:14" ht="15">
      <c r="B2316" s="326"/>
      <c r="C2316" s="53"/>
      <c r="D2316" s="53"/>
      <c r="E2316" s="665" t="s">
        <v>1110</v>
      </c>
      <c r="F2316" s="666"/>
      <c r="G2316" s="667"/>
      <c r="H2316" s="221"/>
      <c r="I2316" s="222"/>
      <c r="J2316" s="223"/>
      <c r="K2316" s="399"/>
      <c r="L2316" s="614"/>
      <c r="M2316" s="155"/>
      <c r="N2316" s="177"/>
    </row>
    <row r="2317" spans="2:14" hidden="1">
      <c r="B2317" s="326"/>
      <c r="C2317" s="53"/>
      <c r="D2317" s="53"/>
      <c r="E2317" s="496"/>
      <c r="F2317" s="602"/>
      <c r="G2317" s="602"/>
      <c r="H2317" s="602"/>
      <c r="I2317" s="602"/>
      <c r="J2317" s="169"/>
      <c r="K2317" s="400"/>
      <c r="L2317" s="497"/>
      <c r="M2317" s="170"/>
      <c r="N2317" s="171"/>
    </row>
    <row r="2318" spans="2:14" ht="13.5" hidden="1">
      <c r="B2318" s="330"/>
      <c r="C2318" s="522">
        <v>87479</v>
      </c>
      <c r="D2318" s="123" t="s">
        <v>9</v>
      </c>
      <c r="E2318" s="184" t="s">
        <v>1111</v>
      </c>
      <c r="F2318" s="602"/>
      <c r="G2318" s="602"/>
      <c r="H2318" s="602"/>
      <c r="I2318" s="602"/>
      <c r="J2318" s="169"/>
      <c r="K2318" s="404">
        <f>SUM(K2319:K2320)</f>
        <v>0</v>
      </c>
      <c r="L2318" s="91" t="s">
        <v>43</v>
      </c>
      <c r="M2318" s="170"/>
      <c r="N2318" s="171"/>
    </row>
    <row r="2319" spans="2:14" hidden="1">
      <c r="B2319" s="326"/>
      <c r="C2319" s="123"/>
      <c r="D2319" s="123"/>
      <c r="E2319" s="168">
        <v>0</v>
      </c>
      <c r="F2319" s="115">
        <v>2.5</v>
      </c>
      <c r="G2319" s="602"/>
      <c r="H2319" s="602"/>
      <c r="I2319" s="602"/>
      <c r="J2319" s="169"/>
      <c r="K2319" s="400">
        <f>E2319*F2319</f>
        <v>0</v>
      </c>
      <c r="L2319" s="497"/>
      <c r="M2319" s="170"/>
      <c r="N2319" s="171"/>
    </row>
    <row r="2320" spans="2:14" hidden="1">
      <c r="B2320" s="525"/>
      <c r="C2320" s="53"/>
      <c r="D2320" s="123"/>
      <c r="E2320" s="496"/>
      <c r="F2320" s="602">
        <v>0</v>
      </c>
      <c r="G2320" s="602"/>
      <c r="H2320" s="602"/>
      <c r="I2320" s="602"/>
      <c r="J2320" s="169"/>
      <c r="K2320" s="400">
        <f>E2320*F2320</f>
        <v>0</v>
      </c>
      <c r="L2320" s="497"/>
      <c r="M2320" s="170"/>
      <c r="N2320" s="171"/>
    </row>
    <row r="2321" spans="2:14" hidden="1">
      <c r="B2321" s="326"/>
      <c r="C2321" s="53"/>
      <c r="D2321" s="53"/>
      <c r="E2321" s="496"/>
      <c r="F2321" s="602"/>
      <c r="G2321" s="602"/>
      <c r="H2321" s="602"/>
      <c r="I2321" s="602"/>
      <c r="J2321" s="169"/>
      <c r="K2321" s="400"/>
      <c r="L2321" s="497"/>
      <c r="M2321" s="170"/>
      <c r="N2321" s="171"/>
    </row>
    <row r="2322" spans="2:14" hidden="1">
      <c r="B2322" s="326"/>
      <c r="C2322" s="53">
        <v>87894</v>
      </c>
      <c r="D2322" s="123" t="s">
        <v>9</v>
      </c>
      <c r="E2322" s="184" t="s">
        <v>582</v>
      </c>
      <c r="F2322" s="602"/>
      <c r="G2322" s="602"/>
      <c r="H2322" s="602"/>
      <c r="I2322" s="602"/>
      <c r="J2322" s="169"/>
      <c r="K2322" s="404">
        <f>K2318*2</f>
        <v>0</v>
      </c>
      <c r="L2322" s="91" t="s">
        <v>43</v>
      </c>
      <c r="M2322" s="170"/>
      <c r="N2322" s="171"/>
    </row>
    <row r="2323" spans="2:14" hidden="1">
      <c r="B2323" s="326"/>
      <c r="C2323" s="53"/>
      <c r="D2323" s="53"/>
      <c r="E2323" s="496"/>
      <c r="F2323" s="602"/>
      <c r="G2323" s="602"/>
      <c r="H2323" s="602"/>
      <c r="I2323" s="602"/>
      <c r="J2323" s="169"/>
      <c r="K2323" s="400"/>
      <c r="L2323" s="497"/>
      <c r="M2323" s="170"/>
      <c r="N2323" s="171"/>
    </row>
    <row r="2324" spans="2:14" hidden="1">
      <c r="B2324" s="326"/>
      <c r="C2324" s="53">
        <v>87529</v>
      </c>
      <c r="D2324" s="123" t="s">
        <v>9</v>
      </c>
      <c r="E2324" s="184" t="s">
        <v>583</v>
      </c>
      <c r="F2324" s="602"/>
      <c r="G2324" s="602"/>
      <c r="H2324" s="602"/>
      <c r="I2324" s="602"/>
      <c r="J2324" s="169"/>
      <c r="K2324" s="404">
        <f>K2322</f>
        <v>0</v>
      </c>
      <c r="L2324" s="91" t="s">
        <v>43</v>
      </c>
      <c r="M2324" s="170"/>
      <c r="N2324" s="171"/>
    </row>
    <row r="2325" spans="2:14" hidden="1">
      <c r="B2325" s="326"/>
      <c r="C2325" s="53"/>
      <c r="D2325" s="53"/>
      <c r="E2325" s="496"/>
      <c r="F2325" s="602"/>
      <c r="G2325" s="602"/>
      <c r="H2325" s="602"/>
      <c r="I2325" s="602"/>
      <c r="J2325" s="169"/>
      <c r="K2325" s="400"/>
      <c r="L2325" s="497"/>
      <c r="M2325" s="170"/>
      <c r="N2325" s="171"/>
    </row>
    <row r="2326" spans="2:14" hidden="1">
      <c r="B2326" s="326"/>
      <c r="C2326" s="53"/>
      <c r="D2326" s="53"/>
      <c r="E2326" s="496"/>
      <c r="F2326" s="602"/>
      <c r="G2326" s="602"/>
      <c r="H2326" s="602"/>
      <c r="I2326" s="602"/>
      <c r="J2326" s="169"/>
      <c r="K2326" s="400"/>
      <c r="L2326" s="497"/>
      <c r="M2326" s="170"/>
      <c r="N2326" s="171"/>
    </row>
    <row r="2327" spans="2:14" hidden="1">
      <c r="B2327" s="326"/>
      <c r="C2327" s="53"/>
      <c r="D2327" s="53"/>
      <c r="E2327" s="184" t="s">
        <v>1112</v>
      </c>
      <c r="F2327" s="602"/>
      <c r="G2327" s="602"/>
      <c r="H2327" s="602"/>
      <c r="I2327" s="602"/>
      <c r="J2327" s="169"/>
      <c r="K2327" s="404">
        <f>SUM(K2328:K2329)</f>
        <v>0</v>
      </c>
      <c r="L2327" s="91" t="s">
        <v>43</v>
      </c>
      <c r="M2327" s="170"/>
      <c r="N2327" s="171"/>
    </row>
    <row r="2328" spans="2:14" hidden="1">
      <c r="B2328" s="326"/>
      <c r="C2328" s="53"/>
      <c r="D2328" s="53"/>
      <c r="E2328" s="496">
        <v>0</v>
      </c>
      <c r="F2328" s="602">
        <v>0</v>
      </c>
      <c r="G2328" s="602"/>
      <c r="H2328" s="602"/>
      <c r="I2328" s="602"/>
      <c r="J2328" s="169"/>
      <c r="K2328" s="400">
        <f>E2328*F2328</f>
        <v>0</v>
      </c>
      <c r="L2328" s="497"/>
      <c r="M2328" s="170"/>
      <c r="N2328" s="171"/>
    </row>
    <row r="2329" spans="2:14" hidden="1">
      <c r="B2329" s="326"/>
      <c r="C2329" s="53"/>
      <c r="D2329" s="53"/>
      <c r="E2329" s="496">
        <v>0</v>
      </c>
      <c r="F2329" s="602">
        <v>0</v>
      </c>
      <c r="G2329" s="602"/>
      <c r="H2329" s="602"/>
      <c r="I2329" s="602"/>
      <c r="J2329" s="169"/>
      <c r="K2329" s="400">
        <f>E2329*F2329</f>
        <v>0</v>
      </c>
      <c r="L2329" s="497"/>
      <c r="M2329" s="170"/>
      <c r="N2329" s="171"/>
    </row>
    <row r="2330" spans="2:14" hidden="1">
      <c r="B2330" s="326"/>
      <c r="C2330" s="53"/>
      <c r="D2330" s="53"/>
      <c r="E2330" s="496"/>
      <c r="F2330" s="602"/>
      <c r="G2330" s="602"/>
      <c r="H2330" s="602"/>
      <c r="I2330" s="602"/>
      <c r="J2330" s="169"/>
      <c r="K2330" s="400"/>
      <c r="L2330" s="497"/>
      <c r="M2330" s="170"/>
      <c r="N2330" s="171"/>
    </row>
    <row r="2331" spans="2:14" hidden="1">
      <c r="B2331" s="326"/>
      <c r="C2331" s="53"/>
      <c r="D2331" s="53"/>
      <c r="E2331" s="184" t="s">
        <v>1113</v>
      </c>
      <c r="F2331" s="602"/>
      <c r="G2331" s="602"/>
      <c r="H2331" s="602"/>
      <c r="I2331" s="602"/>
      <c r="J2331" s="169"/>
      <c r="K2331" s="404">
        <f>SUM(K2332:K2333)</f>
        <v>0</v>
      </c>
      <c r="L2331" s="91" t="s">
        <v>43</v>
      </c>
      <c r="M2331" s="170"/>
      <c r="N2331" s="171"/>
    </row>
    <row r="2332" spans="2:14" hidden="1">
      <c r="B2332" s="326"/>
      <c r="C2332" s="53"/>
      <c r="D2332" s="53"/>
      <c r="E2332" s="496">
        <v>0</v>
      </c>
      <c r="F2332" s="602">
        <v>0</v>
      </c>
      <c r="G2332" s="602"/>
      <c r="H2332" s="602"/>
      <c r="I2332" s="602"/>
      <c r="J2332" s="169"/>
      <c r="K2332" s="400">
        <f>E2332*F2332</f>
        <v>0</v>
      </c>
      <c r="L2332" s="497"/>
      <c r="M2332" s="170"/>
      <c r="N2332" s="171"/>
    </row>
    <row r="2333" spans="2:14" hidden="1">
      <c r="B2333" s="326"/>
      <c r="C2333" s="53"/>
      <c r="D2333" s="53"/>
      <c r="E2333" s="496"/>
      <c r="F2333" s="602"/>
      <c r="G2333" s="602"/>
      <c r="H2333" s="602"/>
      <c r="I2333" s="602"/>
      <c r="J2333" s="169"/>
      <c r="K2333" s="400"/>
      <c r="L2333" s="497"/>
      <c r="M2333" s="170"/>
      <c r="N2333" s="171"/>
    </row>
    <row r="2334" spans="2:14" hidden="1">
      <c r="B2334" s="326"/>
      <c r="C2334" s="53"/>
      <c r="D2334" s="53"/>
      <c r="E2334" s="184" t="s">
        <v>1114</v>
      </c>
      <c r="F2334" s="602"/>
      <c r="G2334" s="602"/>
      <c r="H2334" s="602"/>
      <c r="I2334" s="602"/>
      <c r="J2334" s="169"/>
      <c r="K2334" s="404">
        <f>SUM(K2335)</f>
        <v>0</v>
      </c>
      <c r="L2334" s="91" t="s">
        <v>43</v>
      </c>
      <c r="M2334" s="170"/>
      <c r="N2334" s="171"/>
    </row>
    <row r="2335" spans="2:14" hidden="1">
      <c r="B2335" s="326"/>
      <c r="C2335" s="53"/>
      <c r="D2335" s="53"/>
      <c r="E2335" s="496">
        <v>0</v>
      </c>
      <c r="F2335" s="602">
        <v>0</v>
      </c>
      <c r="G2335" s="602"/>
      <c r="H2335" s="602"/>
      <c r="I2335" s="602"/>
      <c r="J2335" s="169"/>
      <c r="K2335" s="400">
        <f>E2335*F2335</f>
        <v>0</v>
      </c>
      <c r="L2335" s="497"/>
      <c r="M2335" s="170"/>
      <c r="N2335" s="171"/>
    </row>
    <row r="2336" spans="2:14" hidden="1">
      <c r="B2336" s="326"/>
      <c r="C2336" s="53"/>
      <c r="D2336" s="53"/>
      <c r="E2336" s="496"/>
      <c r="F2336" s="602"/>
      <c r="G2336" s="602"/>
      <c r="H2336" s="602"/>
      <c r="I2336" s="602"/>
      <c r="J2336" s="169"/>
      <c r="K2336" s="400"/>
      <c r="L2336" s="497"/>
      <c r="M2336" s="170"/>
      <c r="N2336" s="171"/>
    </row>
    <row r="2337" spans="2:14" hidden="1">
      <c r="B2337" s="326"/>
      <c r="C2337" s="53"/>
      <c r="D2337" s="53"/>
      <c r="E2337" s="184" t="s">
        <v>1115</v>
      </c>
      <c r="F2337" s="602"/>
      <c r="G2337" s="602"/>
      <c r="H2337" s="602"/>
      <c r="I2337" s="602"/>
      <c r="J2337" s="169"/>
      <c r="K2337" s="404">
        <v>0</v>
      </c>
      <c r="L2337" s="91" t="s">
        <v>43</v>
      </c>
      <c r="M2337" s="170"/>
      <c r="N2337" s="171"/>
    </row>
    <row r="2338" spans="2:14" hidden="1">
      <c r="B2338" s="326"/>
      <c r="C2338" s="53"/>
      <c r="D2338" s="53"/>
      <c r="E2338" s="496"/>
      <c r="F2338" s="602"/>
      <c r="G2338" s="602"/>
      <c r="H2338" s="602"/>
      <c r="I2338" s="602"/>
      <c r="J2338" s="169"/>
      <c r="K2338" s="400">
        <v>0</v>
      </c>
      <c r="L2338" s="497"/>
      <c r="M2338" s="170"/>
      <c r="N2338" s="171"/>
    </row>
    <row r="2339" spans="2:14" hidden="1">
      <c r="B2339" s="326"/>
      <c r="C2339" s="53"/>
      <c r="D2339" s="53"/>
      <c r="E2339" s="184" t="s">
        <v>1116</v>
      </c>
      <c r="F2339" s="602"/>
      <c r="G2339" s="602"/>
      <c r="H2339" s="602"/>
      <c r="I2339" s="602"/>
      <c r="J2339" s="169"/>
      <c r="K2339" s="404">
        <v>0</v>
      </c>
      <c r="L2339" s="91" t="s">
        <v>43</v>
      </c>
      <c r="M2339" s="170"/>
      <c r="N2339" s="171"/>
    </row>
    <row r="2340" spans="2:14" hidden="1">
      <c r="B2340" s="326"/>
      <c r="C2340" s="53"/>
      <c r="D2340" s="53"/>
      <c r="E2340" s="496"/>
      <c r="F2340" s="602"/>
      <c r="G2340" s="602"/>
      <c r="H2340" s="602"/>
      <c r="I2340" s="602"/>
      <c r="J2340" s="169"/>
      <c r="K2340" s="400"/>
      <c r="L2340" s="497"/>
      <c r="M2340" s="170"/>
      <c r="N2340" s="171"/>
    </row>
    <row r="2341" spans="2:14" hidden="1">
      <c r="B2341" s="326"/>
      <c r="C2341" s="53"/>
      <c r="D2341" s="53"/>
      <c r="E2341" s="184" t="s">
        <v>1117</v>
      </c>
      <c r="F2341" s="602"/>
      <c r="G2341" s="602"/>
      <c r="H2341" s="602"/>
      <c r="I2341" s="602"/>
      <c r="J2341" s="169"/>
      <c r="K2341" s="404">
        <f>(K2327+K2331+K2334)*2.5</f>
        <v>0</v>
      </c>
      <c r="L2341" s="91" t="s">
        <v>43</v>
      </c>
      <c r="M2341" s="170"/>
      <c r="N2341" s="171"/>
    </row>
    <row r="2342" spans="2:14" hidden="1">
      <c r="B2342" s="326"/>
      <c r="C2342" s="53"/>
      <c r="D2342" s="53"/>
      <c r="E2342" s="496"/>
      <c r="F2342" s="602"/>
      <c r="G2342" s="602"/>
      <c r="H2342" s="602"/>
      <c r="I2342" s="602"/>
      <c r="J2342" s="169"/>
      <c r="K2342" s="400"/>
      <c r="L2342" s="497"/>
      <c r="M2342" s="170"/>
      <c r="N2342" s="171"/>
    </row>
    <row r="2343" spans="2:14" ht="13.5" thickBot="1">
      <c r="B2343" s="326"/>
      <c r="C2343" s="53"/>
      <c r="D2343" s="53"/>
      <c r="E2343" s="496"/>
      <c r="F2343" s="602"/>
      <c r="G2343" s="602"/>
      <c r="H2343" s="602"/>
      <c r="I2343" s="602"/>
      <c r="J2343" s="169"/>
      <c r="K2343" s="400"/>
      <c r="L2343" s="497"/>
      <c r="M2343" s="170"/>
      <c r="N2343" s="171"/>
    </row>
    <row r="2344" spans="2:14" ht="13.5" thickBot="1">
      <c r="B2344" s="326"/>
      <c r="C2344" s="53"/>
      <c r="D2344" s="53"/>
      <c r="E2344" s="659" t="s">
        <v>1118</v>
      </c>
      <c r="F2344" s="660"/>
      <c r="G2344" s="660"/>
      <c r="H2344" s="660"/>
      <c r="I2344" s="660"/>
      <c r="J2344" s="661"/>
      <c r="K2344" s="400"/>
      <c r="L2344" s="497"/>
      <c r="M2344" s="170"/>
      <c r="N2344" s="171"/>
    </row>
    <row r="2345" spans="2:14" s="243" customFormat="1">
      <c r="B2345" s="330"/>
      <c r="C2345" s="151"/>
      <c r="D2345" s="151"/>
      <c r="E2345" s="613"/>
      <c r="F2345" s="614"/>
      <c r="G2345" s="614"/>
      <c r="H2345" s="614"/>
      <c r="I2345" s="614"/>
      <c r="J2345" s="615"/>
      <c r="K2345" s="415"/>
      <c r="L2345" s="92"/>
      <c r="M2345" s="247"/>
      <c r="N2345" s="248"/>
    </row>
    <row r="2346" spans="2:14" s="243" customFormat="1" ht="15">
      <c r="B2346" s="330"/>
      <c r="C2346" s="151"/>
      <c r="D2346" s="151"/>
      <c r="E2346" s="701" t="s">
        <v>1119</v>
      </c>
      <c r="F2346" s="702"/>
      <c r="G2346" s="702"/>
      <c r="H2346" s="702"/>
      <c r="I2346" s="702"/>
      <c r="J2346" s="703"/>
      <c r="K2346" s="415"/>
      <c r="L2346" s="92"/>
      <c r="M2346" s="247"/>
      <c r="N2346" s="248"/>
    </row>
    <row r="2347" spans="2:14" s="243" customFormat="1">
      <c r="B2347" s="330"/>
      <c r="C2347" s="151"/>
      <c r="D2347" s="151"/>
      <c r="E2347" s="613"/>
      <c r="F2347" s="614"/>
      <c r="G2347" s="614"/>
      <c r="H2347" s="614"/>
      <c r="I2347" s="614"/>
      <c r="J2347" s="615"/>
      <c r="K2347" s="415"/>
      <c r="L2347" s="92"/>
      <c r="M2347" s="247"/>
      <c r="N2347" s="248"/>
    </row>
    <row r="2348" spans="2:14" s="243" customFormat="1" ht="15" customHeight="1">
      <c r="B2348" s="330"/>
      <c r="C2348" s="151">
        <v>84656</v>
      </c>
      <c r="D2348" s="53" t="s">
        <v>9</v>
      </c>
      <c r="E2348" s="644" t="str">
        <f>IFERROR(VLOOKUP($C2348,'[2]2-SINAPI NOVEMBRO 2017'!$A$1:$D$11396,2,0),IFERROR(VLOOKUP($C2348,'[2]3-COMPO.ADM.PRF '!$B$11:$I$836,4,0),""))</f>
        <v>TRATAMENTO EM  CONCRETO COM ESTUQUE E LIXAMENTO</v>
      </c>
      <c r="F2348" s="645"/>
      <c r="G2348" s="645"/>
      <c r="H2348" s="645"/>
      <c r="I2348" s="645"/>
      <c r="J2348" s="646"/>
      <c r="K2348" s="401"/>
      <c r="L2348" s="91" t="s">
        <v>1100</v>
      </c>
      <c r="M2348" s="247"/>
      <c r="N2348" s="248"/>
    </row>
    <row r="2349" spans="2:14" s="243" customFormat="1">
      <c r="B2349" s="330"/>
      <c r="C2349" s="151"/>
      <c r="D2349" s="151"/>
      <c r="E2349" s="183"/>
      <c r="F2349" s="602"/>
      <c r="G2349" s="602"/>
      <c r="H2349" s="602"/>
      <c r="I2349" s="602"/>
      <c r="J2349" s="169"/>
      <c r="K2349" s="404"/>
      <c r="L2349" s="91"/>
      <c r="M2349" s="247"/>
      <c r="N2349" s="248"/>
    </row>
    <row r="2350" spans="2:14" s="243" customFormat="1" ht="15" customHeight="1">
      <c r="B2350" s="330"/>
      <c r="C2350" s="53" t="s">
        <v>600</v>
      </c>
      <c r="D2350" s="53" t="s">
        <v>9</v>
      </c>
      <c r="E2350" s="644" t="str">
        <f>IFERROR(VLOOKUP($C2350,'[2]2-SINAPI NOVEMBRO 2017'!$A$1:$D$11396,2,0),IFERROR(VLOOKUP($C2350,'[2]3-COMPO.ADM.PRF '!$B$11:$I$836,4,0),""))</f>
        <v>IMPERMEABILIZACAO COM PINTURA A BASE DE RESINA EPOXI ALCATRAO, UMA DEMAO.</v>
      </c>
      <c r="F2350" s="645"/>
      <c r="G2350" s="645"/>
      <c r="H2350" s="645"/>
      <c r="I2350" s="645"/>
      <c r="J2350" s="646"/>
      <c r="K2350" s="401">
        <f>K2352</f>
        <v>688.8</v>
      </c>
      <c r="L2350" s="91" t="s">
        <v>1100</v>
      </c>
      <c r="M2350" s="247"/>
      <c r="N2350" s="248"/>
    </row>
    <row r="2351" spans="2:14" s="243" customFormat="1">
      <c r="B2351" s="330"/>
      <c r="C2351" s="151"/>
      <c r="D2351" s="151"/>
      <c r="E2351" s="183"/>
      <c r="F2351" s="602"/>
      <c r="G2351" s="602"/>
      <c r="H2351" s="602"/>
      <c r="I2351" s="602"/>
      <c r="J2351" s="169"/>
      <c r="K2351" s="404"/>
      <c r="L2351" s="91"/>
      <c r="M2351" s="247"/>
      <c r="N2351" s="248"/>
    </row>
    <row r="2352" spans="2:14" s="243" customFormat="1" ht="15" customHeight="1">
      <c r="B2352" s="330"/>
      <c r="C2352" s="53" t="s">
        <v>1120</v>
      </c>
      <c r="D2352" s="53" t="s">
        <v>9</v>
      </c>
      <c r="E2352" s="644" t="str">
        <f>IFERROR(VLOOKUP($C2352,'[2]2-SINAPI NOVEMBRO 2017'!$A$1:$D$11396,2,0),IFERROR(VLOOKUP($C2352,'[2]3-COMPO.ADM.PRF '!$B$11:$I$836,4,0),""))</f>
        <v>PINTURA ACRILICA EM PISO CIMENTADO DUAS DEMAOS</v>
      </c>
      <c r="F2352" s="645"/>
      <c r="G2352" s="645"/>
      <c r="H2352" s="645"/>
      <c r="I2352" s="645"/>
      <c r="J2352" s="646"/>
      <c r="K2352" s="401">
        <f>E2358*F2358</f>
        <v>688.8</v>
      </c>
      <c r="L2352" s="91" t="s">
        <v>1100</v>
      </c>
      <c r="M2352" s="247"/>
      <c r="N2352" s="248"/>
    </row>
    <row r="2353" spans="2:14" s="243" customFormat="1">
      <c r="B2353" s="330"/>
      <c r="C2353" s="151"/>
      <c r="D2353" s="151"/>
      <c r="E2353" s="183"/>
      <c r="F2353" s="602"/>
      <c r="G2353" s="602"/>
      <c r="H2353" s="602"/>
      <c r="I2353" s="602"/>
      <c r="J2353" s="169"/>
      <c r="K2353" s="404"/>
      <c r="L2353" s="91"/>
      <c r="M2353" s="247"/>
      <c r="N2353" s="248"/>
    </row>
    <row r="2354" spans="2:14" s="243" customFormat="1" ht="15" customHeight="1">
      <c r="B2354" s="330"/>
      <c r="C2354" s="53">
        <v>41595</v>
      </c>
      <c r="D2354" s="123" t="s">
        <v>9</v>
      </c>
      <c r="E2354" s="644" t="str">
        <f>IFERROR(VLOOKUP($C2354,'[2]2-SINAPI NOVEMBRO 2017'!$A$1:$D$11396,2,0),IFERROR(VLOOKUP($C2354,'[2]3-COMPO.ADM.PRF '!$B$11:$I$836,4,0),""))</f>
        <v>PINTURA ACRILICA DE FAIXAS DE DEMARCACAO EM QUADRA POLIESPORTIVA, 5 CM DE LARGURA</v>
      </c>
      <c r="F2354" s="645"/>
      <c r="G2354" s="645"/>
      <c r="H2354" s="645"/>
      <c r="I2354" s="645"/>
      <c r="J2354" s="646"/>
      <c r="K2354" s="401">
        <v>232</v>
      </c>
      <c r="L2354" s="91" t="s">
        <v>837</v>
      </c>
      <c r="M2354" s="247"/>
      <c r="N2354" s="248"/>
    </row>
    <row r="2355" spans="2:14" s="243" customFormat="1">
      <c r="B2355" s="330"/>
      <c r="C2355" s="151"/>
      <c r="D2355" s="151"/>
      <c r="E2355" s="183"/>
      <c r="F2355" s="602"/>
      <c r="G2355" s="602"/>
      <c r="H2355" s="602"/>
      <c r="I2355" s="602"/>
      <c r="J2355" s="169"/>
      <c r="K2355" s="404"/>
      <c r="L2355" s="91"/>
      <c r="M2355" s="247"/>
      <c r="N2355" s="248"/>
    </row>
    <row r="2356" spans="2:14" s="243" customFormat="1" ht="15" customHeight="1">
      <c r="B2356" s="326"/>
      <c r="C2356" s="53" t="s">
        <v>1121</v>
      </c>
      <c r="D2356" s="123" t="s">
        <v>9</v>
      </c>
      <c r="E2356" s="644" t="str">
        <f>IFERROR(VLOOKUP($C2356,'[2]2-SINAPI NOVEMBRO 2017'!$A$1:$D$11396,2,0),IFERROR(VLOOKUP($C2356,'[2]3-COMPO.ADM.PRF '!$B$11:$I$836,4,0),""))</f>
        <v>PINTURA ESMALTE FOSCO, DUAS DEMAOS, SOBRE SUPERFICIE METALICA, INCLUSO UMA DEMAO DE FUNDO ANTICORROSIVO. UTILIZACAO DE REVOLVER ( AR-COMPRIMIDO).</v>
      </c>
      <c r="F2356" s="645"/>
      <c r="G2356" s="645"/>
      <c r="H2356" s="645"/>
      <c r="I2356" s="645"/>
      <c r="J2356" s="646"/>
      <c r="K2356" s="401">
        <v>0</v>
      </c>
      <c r="L2356" s="91" t="s">
        <v>43</v>
      </c>
      <c r="M2356" s="247"/>
      <c r="N2356" s="248"/>
    </row>
    <row r="2357" spans="2:14" s="243" customFormat="1" ht="38.25">
      <c r="B2357" s="326"/>
      <c r="C2357" s="53"/>
      <c r="D2357" s="53"/>
      <c r="E2357" s="144" t="s">
        <v>171</v>
      </c>
      <c r="F2357" s="603" t="s">
        <v>157</v>
      </c>
      <c r="G2357" s="602"/>
      <c r="H2357" s="97" t="s">
        <v>1122</v>
      </c>
      <c r="I2357" s="602"/>
      <c r="J2357" s="169"/>
      <c r="K2357" s="400"/>
      <c r="L2357" s="497"/>
      <c r="M2357" s="247"/>
      <c r="N2357" s="248"/>
    </row>
    <row r="2358" spans="2:14" s="243" customFormat="1" ht="15" customHeight="1">
      <c r="B2358" s="326" t="s">
        <v>1123</v>
      </c>
      <c r="C2358" s="53"/>
      <c r="D2358" s="53"/>
      <c r="E2358" s="198">
        <v>34.44</v>
      </c>
      <c r="F2358" s="92">
        <v>20</v>
      </c>
      <c r="G2358" s="602"/>
      <c r="H2358" s="602">
        <v>10</v>
      </c>
      <c r="I2358" s="602"/>
      <c r="J2358" s="169"/>
      <c r="K2358" s="400">
        <f>E2358*H2358</f>
        <v>344.4</v>
      </c>
      <c r="L2358" s="497"/>
      <c r="M2358" s="247"/>
      <c r="N2358" s="248"/>
    </row>
    <row r="2359" spans="2:14" s="243" customFormat="1">
      <c r="B2359" s="326"/>
      <c r="C2359" s="53"/>
      <c r="D2359" s="53"/>
      <c r="E2359" s="198"/>
      <c r="F2359" s="92"/>
      <c r="G2359" s="602"/>
      <c r="H2359" s="602"/>
      <c r="I2359" s="602"/>
      <c r="J2359" s="169"/>
      <c r="K2359" s="400"/>
      <c r="L2359" s="497"/>
      <c r="M2359" s="247"/>
      <c r="N2359" s="248"/>
    </row>
    <row r="2360" spans="2:14" s="243" customFormat="1" ht="15" customHeight="1">
      <c r="B2360" s="326"/>
      <c r="C2360" s="53">
        <v>94213</v>
      </c>
      <c r="D2360" s="123" t="s">
        <v>9</v>
      </c>
      <c r="E2360" s="644" t="str">
        <f>IFERROR(VLOOKUP($C2360,'[2]2-SINAPI NOVEMBRO 2017'!$A$1:$D$11396,2,0),IFERROR(VLOOKUP($C2360,'[2]3-COMPO.ADM.PRF '!$B$11:$I$836,4,0),""))</f>
        <v>TELHAMENTO COM TELHA DE AÇO/ALUMÍNIO E = 0,5 MM, COM ATÉ 2 ÁGUAS, INCLUSO IÇAMENTO. AF_06/2016</v>
      </c>
      <c r="F2360" s="645"/>
      <c r="G2360" s="645"/>
      <c r="H2360" s="645"/>
      <c r="I2360" s="645"/>
      <c r="J2360" s="646"/>
      <c r="K2360" s="401">
        <v>0</v>
      </c>
      <c r="L2360" s="91" t="s">
        <v>1100</v>
      </c>
      <c r="M2360" s="247"/>
      <c r="N2360" s="248"/>
    </row>
    <row r="2361" spans="2:14" s="243" customFormat="1">
      <c r="B2361" s="326" t="s">
        <v>1124</v>
      </c>
      <c r="C2361" s="53"/>
      <c r="D2361" s="53"/>
      <c r="E2361" s="198"/>
      <c r="F2361" s="92"/>
      <c r="G2361" s="602"/>
      <c r="H2361" s="602"/>
      <c r="I2361" s="602"/>
      <c r="J2361" s="169"/>
      <c r="K2361" s="400"/>
      <c r="L2361" s="497"/>
      <c r="M2361" s="247"/>
      <c r="N2361" s="248"/>
    </row>
    <row r="2362" spans="2:14" s="243" customFormat="1" ht="47.25" customHeight="1">
      <c r="B2362" s="326"/>
      <c r="C2362" s="53">
        <v>87529</v>
      </c>
      <c r="D2362" s="123" t="s">
        <v>9</v>
      </c>
      <c r="E2362" s="644" t="str">
        <f>IFERROR(VLOOKUP($C2362,'[2]2-SINAPI NOVEMBRO 2017'!$A$1:$D$11396,2,0),IFERROR(VLOOKUP($C2362,'[2]3-COMPO.ADM.PRF '!$B$11:$I$836,4,0),""))</f>
        <v>MASSA ÚNICA, PARA RECEBIMENTO DE PINTURA, EM ARGAMASSA TRAÇO 1:2:8, PREPARO MECÂNICO COM BETONEIRA 400L, APLICADA MANUALMENTE EM FACES INTERNAS DE PAREDES, ESPESSURA DE 20MM, COM EXECUÇÃO DE TALISCAS. AF_06/2014</v>
      </c>
      <c r="F2362" s="645"/>
      <c r="G2362" s="645"/>
      <c r="H2362" s="645"/>
      <c r="I2362" s="645"/>
      <c r="J2362" s="646"/>
      <c r="K2362" s="401">
        <f>SUM(K2364)</f>
        <v>0</v>
      </c>
      <c r="L2362" s="497" t="s">
        <v>43</v>
      </c>
      <c r="M2362" s="247"/>
      <c r="N2362" s="248"/>
    </row>
    <row r="2363" spans="2:14" s="243" customFormat="1" ht="22.5" customHeight="1">
      <c r="B2363" s="328"/>
      <c r="C2363" s="123"/>
      <c r="D2363" s="123"/>
      <c r="E2363" s="129" t="s">
        <v>1125</v>
      </c>
      <c r="F2363" s="601" t="s">
        <v>1126</v>
      </c>
      <c r="G2363" s="603" t="s">
        <v>626</v>
      </c>
      <c r="H2363" s="602"/>
      <c r="I2363" s="602"/>
      <c r="J2363" s="140"/>
      <c r="K2363" s="114"/>
      <c r="L2363" s="497"/>
      <c r="M2363" s="247"/>
      <c r="N2363" s="248"/>
    </row>
    <row r="2364" spans="2:14" s="243" customFormat="1" ht="15" customHeight="1">
      <c r="B2364" s="326" t="s">
        <v>1127</v>
      </c>
      <c r="C2364" s="123"/>
      <c r="D2364" s="123"/>
      <c r="E2364" s="168">
        <v>0</v>
      </c>
      <c r="F2364" s="115">
        <v>1</v>
      </c>
      <c r="G2364" s="602">
        <v>1</v>
      </c>
      <c r="H2364" s="602"/>
      <c r="I2364" s="602"/>
      <c r="J2364" s="140"/>
      <c r="K2364" s="114">
        <f>E2364*F2364</f>
        <v>0</v>
      </c>
      <c r="L2364" s="497"/>
      <c r="M2364" s="247"/>
      <c r="N2364" s="248"/>
    </row>
    <row r="2365" spans="2:14" s="243" customFormat="1" ht="12.75" hidden="1" customHeight="1">
      <c r="B2365" s="330"/>
      <c r="C2365" s="151"/>
      <c r="D2365" s="151"/>
      <c r="E2365" s="183"/>
      <c r="F2365" s="602"/>
      <c r="G2365" s="602"/>
      <c r="H2365" s="602"/>
      <c r="I2365" s="602"/>
      <c r="J2365" s="169"/>
      <c r="K2365" s="404"/>
      <c r="L2365" s="91"/>
      <c r="M2365" s="247"/>
      <c r="N2365" s="248"/>
    </row>
    <row r="2366" spans="2:14" s="243" customFormat="1" ht="26.25" hidden="1" customHeight="1">
      <c r="B2366" s="326"/>
      <c r="C2366" s="156" t="str">
        <f>'3-COMPO.ADM.PRF '!B86</f>
        <v>COMP 004</v>
      </c>
      <c r="D2366" s="53" t="s">
        <v>90</v>
      </c>
      <c r="E2366" s="644" t="str">
        <f>IFERROR(VLOOKUP($C2366,'2-SINAPI OUTUBRO 2017'!$A$1:$D$11396,2,0),IFERROR(VLOOKUP($C2366,'3-COMPO.ADM.PRF '!$B$11:$I$816,4,0),""))</f>
        <v>ESTACA A TRADO (BROCA) DIAMETRO = 30 CM, EM CONCRETO MOLDADO IN LOCO, 25 MPA, SEM ARMACAO.</v>
      </c>
      <c r="F2366" s="645"/>
      <c r="G2366" s="645"/>
      <c r="H2366" s="645"/>
      <c r="I2366" s="645"/>
      <c r="J2366" s="646"/>
      <c r="K2366" s="401">
        <f>SUM(K2368:K2369)</f>
        <v>0</v>
      </c>
      <c r="L2366" s="497" t="s">
        <v>264</v>
      </c>
      <c r="M2366" s="162">
        <f>I2368*I2368*3.14*0.25*K2366</f>
        <v>0</v>
      </c>
      <c r="N2366" s="177" t="s">
        <v>50</v>
      </c>
    </row>
    <row r="2367" spans="2:14" s="243" customFormat="1" hidden="1">
      <c r="B2367" s="326"/>
      <c r="C2367" s="53"/>
      <c r="D2367" s="53"/>
      <c r="E2367" s="496"/>
      <c r="F2367" s="602" t="s">
        <v>364</v>
      </c>
      <c r="G2367" s="602" t="s">
        <v>365</v>
      </c>
      <c r="H2367" s="602" t="s">
        <v>366</v>
      </c>
      <c r="I2367" s="602" t="s">
        <v>397</v>
      </c>
      <c r="J2367" s="169"/>
      <c r="K2367" s="412"/>
      <c r="L2367" s="178"/>
      <c r="M2367" s="178"/>
      <c r="N2367" s="171"/>
    </row>
    <row r="2368" spans="2:14" s="243" customFormat="1" hidden="1">
      <c r="B2368" s="326"/>
      <c r="C2368" s="123"/>
      <c r="D2368" s="123"/>
      <c r="E2368" s="496"/>
      <c r="F2368" s="174">
        <v>0</v>
      </c>
      <c r="G2368" s="174">
        <v>1</v>
      </c>
      <c r="H2368" s="174">
        <v>3.5</v>
      </c>
      <c r="I2368" s="115">
        <v>0.3</v>
      </c>
      <c r="J2368" s="169"/>
      <c r="K2368" s="114">
        <f>H2368*G2368*F2368</f>
        <v>0</v>
      </c>
      <c r="L2368" s="497"/>
      <c r="M2368" s="170"/>
      <c r="N2368" s="171"/>
    </row>
    <row r="2369" spans="2:14" s="243" customFormat="1" hidden="1">
      <c r="B2369" s="326"/>
      <c r="C2369" s="123"/>
      <c r="D2369" s="123"/>
      <c r="E2369" s="183"/>
      <c r="F2369" s="174">
        <v>0</v>
      </c>
      <c r="G2369" s="174"/>
      <c r="H2369" s="174"/>
      <c r="I2369" s="602"/>
      <c r="J2369" s="169"/>
      <c r="K2369" s="114"/>
      <c r="L2369" s="497"/>
      <c r="M2369" s="170"/>
      <c r="N2369" s="171"/>
    </row>
    <row r="2370" spans="2:14" s="243" customFormat="1" hidden="1">
      <c r="B2370" s="326"/>
      <c r="C2370" s="123"/>
      <c r="D2370" s="123"/>
      <c r="E2370" s="183"/>
      <c r="F2370" s="602"/>
      <c r="G2370" s="602"/>
      <c r="H2370" s="602"/>
      <c r="I2370" s="602"/>
      <c r="J2370" s="169"/>
      <c r="K2370" s="114"/>
      <c r="L2370" s="497"/>
      <c r="M2370" s="170"/>
      <c r="N2370" s="171"/>
    </row>
    <row r="2371" spans="2:14" s="243" customFormat="1" ht="39" hidden="1" customHeight="1">
      <c r="B2371" s="326"/>
      <c r="C2371" s="53">
        <v>95583</v>
      </c>
      <c r="D2371" s="53" t="s">
        <v>9</v>
      </c>
      <c r="E2371" s="644" t="str">
        <f>IFERROR(VLOOKUP($C2371,'2-SINAPI OUTUBRO 2017'!$A$1:$D$11396,2,0),IFERROR(VLOOKUP($C2371,'3-COMPO.ADM.PRF '!$B$11:$I$816,4,0),""))</f>
        <v>MONTAGEM DE ARMADURA TRANSVERSAL DE ESTACAS DE SEÇÃO CIRCULAR, DIÂMETRO = 5,0 MM. AF_11/2016</v>
      </c>
      <c r="F2371" s="645"/>
      <c r="G2371" s="645"/>
      <c r="H2371" s="645"/>
      <c r="I2371" s="645"/>
      <c r="J2371" s="646"/>
      <c r="K2371" s="401">
        <f>SUM(K2373:K2374)</f>
        <v>0</v>
      </c>
      <c r="L2371" s="497" t="s">
        <v>280</v>
      </c>
      <c r="M2371" s="170"/>
      <c r="N2371" s="171"/>
    </row>
    <row r="2372" spans="2:14" s="243" customFormat="1" hidden="1">
      <c r="B2372" s="326"/>
      <c r="C2372" s="53"/>
      <c r="D2372" s="53"/>
      <c r="E2372" s="496"/>
      <c r="F2372" s="602"/>
      <c r="G2372" s="602"/>
      <c r="H2372" s="602"/>
      <c r="I2372" s="611"/>
      <c r="J2372" s="169"/>
      <c r="K2372" s="400"/>
      <c r="L2372" s="497"/>
      <c r="M2372" s="170"/>
      <c r="N2372" s="171"/>
    </row>
    <row r="2373" spans="2:14" s="243" customFormat="1" hidden="1">
      <c r="B2373" s="326"/>
      <c r="C2373" s="53"/>
      <c r="D2373" s="53"/>
      <c r="E2373" s="129" t="s">
        <v>343</v>
      </c>
      <c r="F2373" s="603" t="s">
        <v>46</v>
      </c>
      <c r="G2373" s="603" t="s">
        <v>344</v>
      </c>
      <c r="H2373" s="97" t="s">
        <v>345</v>
      </c>
      <c r="I2373" s="112"/>
      <c r="J2373" s="169"/>
      <c r="K2373" s="114"/>
      <c r="L2373" s="497"/>
      <c r="M2373" s="170"/>
      <c r="N2373" s="171"/>
    </row>
    <row r="2374" spans="2:14" s="243" customFormat="1" hidden="1">
      <c r="B2374" s="326"/>
      <c r="C2374" s="53"/>
      <c r="D2374" s="53"/>
      <c r="E2374" s="168">
        <v>0</v>
      </c>
      <c r="F2374" s="602">
        <f>2*3.14*0.125+0.1</f>
        <v>0.88500000000000001</v>
      </c>
      <c r="G2374" s="602">
        <f>K2366/0.12</f>
        <v>0</v>
      </c>
      <c r="H2374" s="602">
        <f>((E2374/1000)*(E2374/1000)*3.14*0.25)*7850</f>
        <v>0</v>
      </c>
      <c r="I2374" s="602"/>
      <c r="J2374" s="169"/>
      <c r="K2374" s="114">
        <f>G2374*H2374*F2374</f>
        <v>0</v>
      </c>
      <c r="L2374" s="497"/>
      <c r="M2374" s="170"/>
      <c r="N2374" s="171"/>
    </row>
    <row r="2375" spans="2:14" s="243" customFormat="1" hidden="1">
      <c r="B2375" s="326"/>
      <c r="C2375" s="53"/>
      <c r="D2375" s="53"/>
      <c r="E2375" s="496"/>
      <c r="F2375" s="602"/>
      <c r="G2375" s="602"/>
      <c r="H2375" s="602"/>
      <c r="I2375" s="611"/>
      <c r="J2375" s="169"/>
      <c r="K2375" s="404"/>
      <c r="L2375" s="497"/>
      <c r="M2375" s="170"/>
      <c r="N2375" s="171"/>
    </row>
    <row r="2376" spans="2:14" s="243" customFormat="1" hidden="1">
      <c r="B2376" s="326"/>
      <c r="C2376" s="53"/>
      <c r="D2376" s="53"/>
      <c r="E2376" s="496"/>
      <c r="F2376" s="602"/>
      <c r="G2376" s="602"/>
      <c r="H2376" s="611"/>
      <c r="I2376" s="602"/>
      <c r="J2376" s="169"/>
      <c r="K2376" s="404"/>
      <c r="L2376" s="497"/>
      <c r="M2376" s="170"/>
      <c r="N2376" s="171"/>
    </row>
    <row r="2377" spans="2:14" s="243" customFormat="1" ht="30.75" hidden="1" customHeight="1">
      <c r="B2377" s="326"/>
      <c r="C2377" s="53">
        <v>95578</v>
      </c>
      <c r="D2377" s="53" t="s">
        <v>9</v>
      </c>
      <c r="E2377" s="644" t="str">
        <f>IFERROR(VLOOKUP($C2377,'2-SINAPI OUTUBRO 2017'!$A$1:$D$11396,2,0),IFERROR(VLOOKUP($C2377,'3-COMPO.ADM.PRF '!$B$11:$I$816,4,0),""))</f>
        <v>MONTAGEM DE ARMADURA LONGITUDINAL DE ESTACAS DE SEÇÃO CIRCULAR, DIÂMETRO = 12,5 MM. AF_11/2016</v>
      </c>
      <c r="F2377" s="645"/>
      <c r="G2377" s="645"/>
      <c r="H2377" s="645"/>
      <c r="I2377" s="645"/>
      <c r="J2377" s="646"/>
      <c r="K2377" s="401">
        <f>SUM(K2380:K2381)</f>
        <v>0</v>
      </c>
      <c r="L2377" s="497" t="s">
        <v>280</v>
      </c>
      <c r="M2377" s="170"/>
      <c r="N2377" s="171"/>
    </row>
    <row r="2378" spans="2:14" s="243" customFormat="1" hidden="1">
      <c r="B2378" s="326"/>
      <c r="C2378" s="53"/>
      <c r="D2378" s="53"/>
      <c r="E2378" s="496"/>
      <c r="F2378" s="602"/>
      <c r="G2378" s="602"/>
      <c r="H2378" s="602"/>
      <c r="I2378" s="611"/>
      <c r="J2378" s="169"/>
      <c r="K2378" s="400"/>
      <c r="L2378" s="497"/>
      <c r="M2378" s="170"/>
      <c r="N2378" s="171"/>
    </row>
    <row r="2379" spans="2:14" s="243" customFormat="1" hidden="1">
      <c r="B2379" s="326"/>
      <c r="C2379" s="53"/>
      <c r="D2379" s="53"/>
      <c r="E2379" s="129" t="s">
        <v>343</v>
      </c>
      <c r="F2379" s="603" t="s">
        <v>46</v>
      </c>
      <c r="G2379" s="603" t="s">
        <v>344</v>
      </c>
      <c r="H2379" s="97" t="s">
        <v>345</v>
      </c>
      <c r="I2379" s="112"/>
      <c r="J2379" s="169"/>
      <c r="K2379" s="114"/>
      <c r="L2379" s="497"/>
      <c r="M2379" s="170"/>
      <c r="N2379" s="171"/>
    </row>
    <row r="2380" spans="2:14" s="243" customFormat="1" hidden="1">
      <c r="B2380" s="326"/>
      <c r="C2380" s="53"/>
      <c r="D2380" s="53"/>
      <c r="E2380" s="168">
        <v>0</v>
      </c>
      <c r="F2380" s="602">
        <f>K2366</f>
        <v>0</v>
      </c>
      <c r="G2380" s="602">
        <v>6</v>
      </c>
      <c r="H2380" s="602">
        <f>((E2380/1000)*(E2380/1000)*3.14*0.25)*7850</f>
        <v>0</v>
      </c>
      <c r="I2380" s="602"/>
      <c r="J2380" s="169"/>
      <c r="K2380" s="114">
        <f>G2380*H2380*F2380</f>
        <v>0</v>
      </c>
      <c r="L2380" s="497"/>
      <c r="M2380" s="170"/>
      <c r="N2380" s="171"/>
    </row>
    <row r="2381" spans="2:14" s="243" customFormat="1" hidden="1">
      <c r="B2381" s="326"/>
      <c r="C2381" s="53"/>
      <c r="D2381" s="53"/>
      <c r="E2381" s="168"/>
      <c r="F2381" s="602"/>
      <c r="G2381" s="602"/>
      <c r="H2381" s="602"/>
      <c r="I2381" s="602"/>
      <c r="J2381" s="169"/>
      <c r="K2381" s="114">
        <f>G2381*H2381*F2381</f>
        <v>0</v>
      </c>
      <c r="L2381" s="497"/>
      <c r="M2381" s="170"/>
      <c r="N2381" s="171"/>
    </row>
    <row r="2382" spans="2:14" s="243" customFormat="1" hidden="1">
      <c r="B2382" s="330"/>
      <c r="C2382" s="151"/>
      <c r="D2382" s="151"/>
      <c r="E2382" s="198"/>
      <c r="F2382" s="611"/>
      <c r="G2382" s="611"/>
      <c r="H2382" s="611"/>
      <c r="I2382" s="611"/>
      <c r="J2382" s="612"/>
      <c r="K2382" s="405"/>
      <c r="L2382" s="92"/>
      <c r="M2382" s="247"/>
      <c r="N2382" s="248"/>
    </row>
    <row r="2383" spans="2:14" s="243" customFormat="1" ht="15" hidden="1">
      <c r="B2383" s="326"/>
      <c r="C2383" s="53">
        <v>95601</v>
      </c>
      <c r="D2383" s="53" t="s">
        <v>160</v>
      </c>
      <c r="E2383" s="644" t="str">
        <f>IFERROR(VLOOKUP($C2383,'2-SINAPI OUTUBRO 2017'!$A$1:$D$11396,2,0),IFERROR(VLOOKUP($C2383,'3-COMPO.ADM.PRF '!$B$11:$I$816,4,0),""))</f>
        <v>ARRASAMENTO MECANICO DE ESTACA DE CONCRETO ARMADO, DIAMETROS DE ATÉ 40 CM. AF_11/2016</v>
      </c>
      <c r="F2383" s="645"/>
      <c r="G2383" s="645"/>
      <c r="H2383" s="645"/>
      <c r="I2383" s="645"/>
      <c r="J2383" s="646"/>
      <c r="K2383" s="401">
        <f>H2385</f>
        <v>0</v>
      </c>
      <c r="L2383" s="497" t="s">
        <v>302</v>
      </c>
      <c r="M2383" s="170"/>
      <c r="N2383" s="171"/>
    </row>
    <row r="2384" spans="2:14" s="243" customFormat="1" ht="25.5" hidden="1">
      <c r="B2384" s="326"/>
      <c r="C2384" s="53"/>
      <c r="D2384" s="53"/>
      <c r="E2384" s="212"/>
      <c r="F2384" s="611"/>
      <c r="G2384" s="602"/>
      <c r="H2384" s="97" t="s">
        <v>399</v>
      </c>
      <c r="I2384" s="602"/>
      <c r="J2384" s="169"/>
      <c r="K2384" s="401"/>
      <c r="L2384" s="497"/>
      <c r="M2384" s="170"/>
      <c r="N2384" s="171"/>
    </row>
    <row r="2385" spans="2:14" s="243" customFormat="1" hidden="1">
      <c r="B2385" s="326"/>
      <c r="C2385" s="53"/>
      <c r="D2385" s="53"/>
      <c r="E2385" s="496"/>
      <c r="F2385" s="602"/>
      <c r="G2385" s="602"/>
      <c r="H2385" s="611">
        <f>G2368*F2368</f>
        <v>0</v>
      </c>
      <c r="I2385" s="602"/>
      <c r="J2385" s="169"/>
      <c r="K2385" s="412"/>
      <c r="L2385" s="178"/>
      <c r="M2385" s="170"/>
      <c r="N2385" s="171"/>
    </row>
    <row r="2386" spans="2:14" s="243" customFormat="1" hidden="1">
      <c r="B2386" s="326"/>
      <c r="C2386" s="53"/>
      <c r="D2386" s="53"/>
      <c r="E2386" s="496"/>
      <c r="F2386" s="602"/>
      <c r="G2386" s="602"/>
      <c r="H2386" s="602"/>
      <c r="I2386" s="602"/>
      <c r="J2386" s="169"/>
      <c r="K2386" s="114"/>
      <c r="L2386" s="497"/>
      <c r="M2386" s="170"/>
      <c r="N2386" s="171"/>
    </row>
    <row r="2387" spans="2:14" s="243" customFormat="1" ht="15" hidden="1">
      <c r="B2387" s="326"/>
      <c r="C2387" s="53">
        <v>72897</v>
      </c>
      <c r="D2387" s="53" t="s">
        <v>160</v>
      </c>
      <c r="E2387" s="644" t="str">
        <f>IFERROR(VLOOKUP($C2387,'2-SINAPI OUTUBRO 2017'!$A$1:$D$11396,2,0),IFERROR(VLOOKUP($C2387,'3-COMPO.ADM.PRF '!$B$11:$I$816,4,0),""))</f>
        <v>CARGA MANUAL DE ENTULHO EM CAMINHAO BASCULANTE 6 M3</v>
      </c>
      <c r="F2387" s="645"/>
      <c r="G2387" s="645"/>
      <c r="H2387" s="645"/>
      <c r="I2387" s="645"/>
      <c r="J2387" s="646"/>
      <c r="K2387" s="401">
        <f>M2366*1.3</f>
        <v>0</v>
      </c>
      <c r="L2387" s="497" t="s">
        <v>50</v>
      </c>
      <c r="M2387" s="170"/>
      <c r="N2387" s="171"/>
    </row>
    <row r="2388" spans="2:14" s="243" customFormat="1" hidden="1">
      <c r="B2388" s="326"/>
      <c r="C2388" s="53"/>
      <c r="D2388" s="53"/>
      <c r="E2388" s="496"/>
      <c r="F2388" s="602"/>
      <c r="G2388" s="602"/>
      <c r="H2388" s="602"/>
      <c r="I2388" s="602"/>
      <c r="J2388" s="169"/>
      <c r="K2388" s="400"/>
      <c r="L2388" s="497"/>
      <c r="M2388" s="170"/>
      <c r="N2388" s="171"/>
    </row>
    <row r="2389" spans="2:14" s="243" customFormat="1" hidden="1">
      <c r="B2389" s="326"/>
      <c r="C2389" s="53"/>
      <c r="D2389" s="53"/>
      <c r="E2389" s="496"/>
      <c r="F2389" s="602"/>
      <c r="G2389" s="602"/>
      <c r="H2389" s="602"/>
      <c r="I2389" s="602"/>
      <c r="J2389" s="169"/>
      <c r="K2389" s="400"/>
      <c r="L2389" s="497"/>
      <c r="M2389" s="170"/>
      <c r="N2389" s="171"/>
    </row>
    <row r="2390" spans="2:14" s="243" customFormat="1" ht="15" hidden="1">
      <c r="B2390" s="326"/>
      <c r="C2390" s="53">
        <v>95302</v>
      </c>
      <c r="D2390" s="53" t="s">
        <v>160</v>
      </c>
      <c r="E2390" s="644" t="str">
        <f>IFERROR(VLOOKUP($C2390,'2-SINAPI OUTUBRO 2017'!$A$1:$D$11396,2,0),IFERROR(VLOOKUP($C2390,'3-COMPO.ADM.PRF '!$B$11:$I$816,4,0),""))</f>
        <v>TRANSPORTE COM CAMINHÃO BASCULANTE 6 M3 EM RODOVIA PAVIMENTADA ( PARA DISTÂNCIAS SUPERIORES A 4 KM)</v>
      </c>
      <c r="F2390" s="645"/>
      <c r="G2390" s="645"/>
      <c r="H2390" s="645"/>
      <c r="I2390" s="645"/>
      <c r="J2390" s="646"/>
      <c r="K2390" s="401">
        <f>SUM(K2392)</f>
        <v>0</v>
      </c>
      <c r="L2390" s="497" t="s">
        <v>50</v>
      </c>
      <c r="M2390" s="170"/>
      <c r="N2390" s="171"/>
    </row>
    <row r="2391" spans="2:14" s="243" customFormat="1" hidden="1">
      <c r="B2391" s="326"/>
      <c r="C2391" s="53"/>
      <c r="D2391" s="53"/>
      <c r="E2391" s="130" t="s">
        <v>400</v>
      </c>
      <c r="F2391" s="602" t="s">
        <v>401</v>
      </c>
      <c r="G2391" s="602"/>
      <c r="H2391" s="602"/>
      <c r="I2391" s="602"/>
      <c r="J2391" s="169"/>
      <c r="K2391" s="400"/>
      <c r="L2391" s="497"/>
      <c r="M2391" s="170"/>
      <c r="N2391" s="171"/>
    </row>
    <row r="2392" spans="2:14" s="243" customFormat="1" hidden="1">
      <c r="B2392" s="326"/>
      <c r="C2392" s="53"/>
      <c r="D2392" s="53"/>
      <c r="E2392" s="126">
        <v>0</v>
      </c>
      <c r="F2392" s="602">
        <f>K2387</f>
        <v>0</v>
      </c>
      <c r="G2392" s="602"/>
      <c r="H2392" s="602"/>
      <c r="I2392" s="602"/>
      <c r="J2392" s="169"/>
      <c r="K2392" s="400">
        <f>E2392*F2392</f>
        <v>0</v>
      </c>
      <c r="L2392" s="497"/>
      <c r="M2392" s="170"/>
      <c r="N2392" s="171"/>
    </row>
    <row r="2393" spans="2:14" s="243" customFormat="1">
      <c r="B2393" s="330"/>
      <c r="C2393" s="151"/>
      <c r="D2393" s="151"/>
      <c r="E2393" s="183"/>
      <c r="F2393" s="602"/>
      <c r="G2393" s="602"/>
      <c r="H2393" s="602"/>
      <c r="I2393" s="602"/>
      <c r="J2393" s="169"/>
      <c r="K2393" s="404"/>
      <c r="L2393" s="91"/>
      <c r="M2393" s="247"/>
      <c r="N2393" s="248"/>
    </row>
    <row r="2394" spans="2:14" s="243" customFormat="1">
      <c r="B2394" s="330"/>
      <c r="C2394" s="151"/>
      <c r="D2394" s="151"/>
      <c r="E2394" s="183"/>
      <c r="F2394" s="602"/>
      <c r="G2394" s="602"/>
      <c r="H2394" s="602"/>
      <c r="I2394" s="602"/>
      <c r="J2394" s="169"/>
      <c r="K2394" s="404"/>
      <c r="L2394" s="91"/>
      <c r="M2394" s="247"/>
      <c r="N2394" s="248"/>
    </row>
    <row r="2395" spans="2:14" s="243" customFormat="1">
      <c r="B2395" s="330"/>
      <c r="C2395" s="151"/>
      <c r="D2395" s="151"/>
      <c r="E2395" s="183"/>
      <c r="F2395" s="602"/>
      <c r="G2395" s="602"/>
      <c r="H2395" s="602"/>
      <c r="I2395" s="602"/>
      <c r="J2395" s="169"/>
      <c r="K2395" s="404"/>
      <c r="L2395" s="91"/>
      <c r="M2395" s="247"/>
      <c r="N2395" s="248"/>
    </row>
    <row r="2396" spans="2:14" s="243" customFormat="1" ht="15">
      <c r="B2396" s="330"/>
      <c r="C2396" s="53">
        <v>83635</v>
      </c>
      <c r="D2396" s="123" t="s">
        <v>9</v>
      </c>
      <c r="E2396" s="128" t="s">
        <v>1128</v>
      </c>
      <c r="F2396" s="602"/>
      <c r="G2396" s="602"/>
      <c r="H2396" s="602"/>
      <c r="I2396" s="602"/>
      <c r="J2396" s="169"/>
      <c r="K2396" s="401">
        <f>SUM(K2398)</f>
        <v>6</v>
      </c>
      <c r="L2396" s="91" t="s">
        <v>86</v>
      </c>
      <c r="M2396" s="247"/>
      <c r="N2396" s="248"/>
    </row>
    <row r="2397" spans="2:14" s="243" customFormat="1">
      <c r="B2397" s="330"/>
      <c r="C2397" s="53"/>
      <c r="D2397" s="53"/>
      <c r="E2397" s="125" t="s">
        <v>73</v>
      </c>
      <c r="F2397" s="603"/>
      <c r="G2397" s="603" t="s">
        <v>98</v>
      </c>
      <c r="H2397" s="602"/>
      <c r="I2397" s="602"/>
      <c r="J2397" s="169"/>
      <c r="K2397" s="400"/>
      <c r="L2397" s="497"/>
      <c r="M2397" s="247"/>
      <c r="N2397" s="248"/>
    </row>
    <row r="2398" spans="2:14" s="243" customFormat="1" ht="15">
      <c r="B2398" s="330"/>
      <c r="C2398" s="53"/>
      <c r="D2398" s="53"/>
      <c r="E2398" s="135">
        <v>3</v>
      </c>
      <c r="F2398" s="602"/>
      <c r="G2398" s="115">
        <v>2</v>
      </c>
      <c r="H2398" s="602"/>
      <c r="I2398" s="602"/>
      <c r="J2398" s="169"/>
      <c r="K2398" s="400">
        <f>E2398*G2398</f>
        <v>6</v>
      </c>
      <c r="L2398" s="497"/>
      <c r="M2398" s="247"/>
      <c r="N2398" s="248"/>
    </row>
    <row r="2399" spans="2:14" s="243" customFormat="1">
      <c r="B2399" s="330"/>
      <c r="C2399" s="150"/>
      <c r="D2399" s="150"/>
      <c r="E2399" s="496"/>
      <c r="F2399" s="602"/>
      <c r="G2399" s="602"/>
      <c r="H2399" s="602"/>
      <c r="I2399" s="602"/>
      <c r="J2399" s="169"/>
      <c r="K2399" s="399"/>
      <c r="L2399" s="614"/>
      <c r="M2399" s="247"/>
      <c r="N2399" s="248"/>
    </row>
    <row r="2400" spans="2:14" s="243" customFormat="1" ht="15">
      <c r="B2400" s="330"/>
      <c r="C2400" s="269" t="str">
        <f>'3-COMPO.ADM.PRF '!B835</f>
        <v>COMP 123</v>
      </c>
      <c r="D2400" s="123" t="s">
        <v>90</v>
      </c>
      <c r="E2400" s="183" t="s">
        <v>1129</v>
      </c>
      <c r="F2400" s="602"/>
      <c r="G2400" s="602"/>
      <c r="H2400" s="602"/>
      <c r="I2400" s="602"/>
      <c r="J2400" s="169"/>
      <c r="K2400" s="401">
        <f>K2396</f>
        <v>6</v>
      </c>
      <c r="L2400" s="91" t="s">
        <v>86</v>
      </c>
      <c r="M2400" s="247"/>
      <c r="N2400" s="248"/>
    </row>
    <row r="2401" spans="2:14" s="243" customFormat="1">
      <c r="B2401" s="330"/>
      <c r="C2401" s="150"/>
      <c r="D2401" s="150"/>
      <c r="E2401" s="496"/>
      <c r="F2401" s="602"/>
      <c r="G2401" s="602"/>
      <c r="H2401" s="602"/>
      <c r="I2401" s="602"/>
      <c r="J2401" s="169"/>
      <c r="K2401" s="399"/>
      <c r="L2401" s="614"/>
      <c r="M2401" s="247"/>
      <c r="N2401" s="248"/>
    </row>
    <row r="2402" spans="2:14" s="243" customFormat="1">
      <c r="B2402" s="330"/>
      <c r="C2402" s="151"/>
      <c r="D2402" s="151"/>
      <c r="E2402" s="183"/>
      <c r="F2402" s="602"/>
      <c r="G2402" s="602"/>
      <c r="H2402" s="602"/>
      <c r="I2402" s="602"/>
      <c r="J2402" s="169"/>
      <c r="K2402" s="404"/>
      <c r="L2402" s="91"/>
      <c r="M2402" s="247"/>
      <c r="N2402" s="248"/>
    </row>
    <row r="2403" spans="2:14" s="243" customFormat="1" ht="15">
      <c r="B2403" s="330"/>
      <c r="C2403" s="151"/>
      <c r="D2403" s="151"/>
      <c r="E2403" s="701" t="s">
        <v>1130</v>
      </c>
      <c r="F2403" s="702"/>
      <c r="G2403" s="702"/>
      <c r="H2403" s="702"/>
      <c r="I2403" s="702"/>
      <c r="J2403" s="703"/>
      <c r="K2403" s="404"/>
      <c r="L2403" s="91"/>
      <c r="M2403" s="247"/>
      <c r="N2403" s="248"/>
    </row>
    <row r="2404" spans="2:14" s="243" customFormat="1" hidden="1">
      <c r="B2404" s="330"/>
      <c r="C2404" s="151"/>
      <c r="D2404" s="151"/>
      <c r="E2404" s="183"/>
      <c r="F2404" s="602"/>
      <c r="G2404" s="602"/>
      <c r="H2404" s="602"/>
      <c r="I2404" s="602"/>
      <c r="J2404" s="169"/>
      <c r="K2404" s="404"/>
      <c r="L2404" s="91"/>
      <c r="M2404" s="247"/>
      <c r="N2404" s="248"/>
    </row>
    <row r="2405" spans="2:14" s="243" customFormat="1" ht="33.75" hidden="1" customHeight="1">
      <c r="B2405" s="326"/>
      <c r="C2405" s="53">
        <v>96523</v>
      </c>
      <c r="D2405" s="123" t="s">
        <v>9</v>
      </c>
      <c r="E2405" s="644" t="s">
        <v>332</v>
      </c>
      <c r="F2405" s="645"/>
      <c r="G2405" s="645"/>
      <c r="H2405" s="645"/>
      <c r="I2405" s="645"/>
      <c r="J2405" s="646"/>
      <c r="K2405" s="401">
        <f>SUM(K2407:K2408)</f>
        <v>0</v>
      </c>
      <c r="L2405" s="497" t="s">
        <v>50</v>
      </c>
      <c r="M2405" s="170"/>
      <c r="N2405" s="171"/>
    </row>
    <row r="2406" spans="2:14" s="243" customFormat="1" ht="25.5" hidden="1">
      <c r="B2406" s="328"/>
      <c r="C2406" s="53"/>
      <c r="D2406" s="53"/>
      <c r="E2406" s="125" t="s">
        <v>171</v>
      </c>
      <c r="F2406" s="601" t="s">
        <v>157</v>
      </c>
      <c r="G2406" s="601" t="s">
        <v>199</v>
      </c>
      <c r="H2406" s="603" t="s">
        <v>89</v>
      </c>
      <c r="I2406" s="87"/>
      <c r="J2406" s="206"/>
      <c r="K2406" s="406"/>
      <c r="L2406" s="497"/>
      <c r="M2406" s="170"/>
      <c r="N2406" s="171"/>
    </row>
    <row r="2407" spans="2:14" s="243" customFormat="1" hidden="1">
      <c r="B2407" s="326" t="s">
        <v>334</v>
      </c>
      <c r="C2407" s="53"/>
      <c r="D2407" s="53"/>
      <c r="E2407" s="496">
        <v>0</v>
      </c>
      <c r="F2407" s="497">
        <f>F2417+0.3</f>
        <v>3.3</v>
      </c>
      <c r="G2407" s="602">
        <f>G2417+0.03</f>
        <v>0.68</v>
      </c>
      <c r="H2407" s="602">
        <f>H2417</f>
        <v>1</v>
      </c>
      <c r="I2407" s="602"/>
      <c r="J2407" s="169"/>
      <c r="K2407" s="114">
        <f>H2407*G2407*F2407*E2407</f>
        <v>0</v>
      </c>
      <c r="L2407" s="497"/>
      <c r="M2407" s="170"/>
      <c r="N2407" s="171"/>
    </row>
    <row r="2408" spans="2:14" s="243" customFormat="1" hidden="1">
      <c r="B2408" s="326" t="s">
        <v>335</v>
      </c>
      <c r="C2408" s="53"/>
      <c r="D2408" s="53"/>
      <c r="E2408" s="496">
        <f>E2418+0.3</f>
        <v>0.3</v>
      </c>
      <c r="F2408" s="497">
        <f>F2418+0.3</f>
        <v>0.3</v>
      </c>
      <c r="G2408" s="602">
        <f>G2418+0.03</f>
        <v>0.03</v>
      </c>
      <c r="H2408" s="602">
        <f>H2418</f>
        <v>0</v>
      </c>
      <c r="I2408" s="602"/>
      <c r="J2408" s="169"/>
      <c r="K2408" s="114">
        <f>H2408*G2408*F2408*E2408</f>
        <v>0</v>
      </c>
      <c r="L2408" s="497"/>
      <c r="M2408" s="170"/>
      <c r="N2408" s="171"/>
    </row>
    <row r="2409" spans="2:14" s="243" customFormat="1" hidden="1">
      <c r="B2409" s="326"/>
      <c r="C2409" s="53"/>
      <c r="D2409" s="53"/>
      <c r="E2409" s="200"/>
      <c r="F2409" s="602"/>
      <c r="G2409" s="602"/>
      <c r="H2409" s="611"/>
      <c r="I2409" s="611"/>
      <c r="J2409" s="612"/>
      <c r="K2409" s="399"/>
      <c r="L2409" s="92"/>
      <c r="M2409" s="202"/>
      <c r="N2409" s="195"/>
    </row>
    <row r="2410" spans="2:14" s="243" customFormat="1" ht="15" hidden="1">
      <c r="B2410" s="326"/>
      <c r="C2410" s="53">
        <v>96617</v>
      </c>
      <c r="D2410" s="123" t="s">
        <v>9</v>
      </c>
      <c r="E2410" s="184" t="s">
        <v>336</v>
      </c>
      <c r="F2410" s="87"/>
      <c r="G2410" s="114" t="s">
        <v>337</v>
      </c>
      <c r="H2410" s="497">
        <v>0.03</v>
      </c>
      <c r="I2410" s="602"/>
      <c r="J2410" s="169"/>
      <c r="K2410" s="401">
        <f>SUM(K2412:K2413)</f>
        <v>0</v>
      </c>
      <c r="L2410" s="91" t="s">
        <v>43</v>
      </c>
      <c r="M2410" s="80">
        <f>K2410*H2410</f>
        <v>0</v>
      </c>
      <c r="N2410" s="180" t="s">
        <v>50</v>
      </c>
    </row>
    <row r="2411" spans="2:14" s="243" customFormat="1" ht="25.5" hidden="1">
      <c r="B2411" s="326"/>
      <c r="C2411" s="53"/>
      <c r="D2411" s="53"/>
      <c r="E2411" s="125" t="s">
        <v>171</v>
      </c>
      <c r="F2411" s="601" t="s">
        <v>157</v>
      </c>
      <c r="G2411" s="602"/>
      <c r="H2411" s="603" t="s">
        <v>89</v>
      </c>
      <c r="I2411" s="602"/>
      <c r="J2411" s="169"/>
      <c r="K2411" s="400"/>
      <c r="L2411" s="497"/>
      <c r="M2411" s="170"/>
      <c r="N2411" s="171"/>
    </row>
    <row r="2412" spans="2:14" s="243" customFormat="1" hidden="1">
      <c r="B2412" s="326" t="s">
        <v>334</v>
      </c>
      <c r="C2412" s="53"/>
      <c r="D2412" s="53"/>
      <c r="E2412" s="496">
        <f>E2407</f>
        <v>0</v>
      </c>
      <c r="F2412" s="602">
        <f>F2407</f>
        <v>3.3</v>
      </c>
      <c r="G2412" s="602"/>
      <c r="H2412" s="602">
        <f>H2407</f>
        <v>1</v>
      </c>
      <c r="I2412" s="602"/>
      <c r="J2412" s="169"/>
      <c r="K2412" s="114">
        <f>H2412*F2412*E2412</f>
        <v>0</v>
      </c>
      <c r="L2412" s="497"/>
      <c r="M2412" s="170"/>
      <c r="N2412" s="171"/>
    </row>
    <row r="2413" spans="2:14" s="243" customFormat="1" hidden="1">
      <c r="B2413" s="326" t="s">
        <v>335</v>
      </c>
      <c r="C2413" s="53"/>
      <c r="D2413" s="53"/>
      <c r="E2413" s="496">
        <f>E2408</f>
        <v>0.3</v>
      </c>
      <c r="F2413" s="602">
        <f>F2408</f>
        <v>0.3</v>
      </c>
      <c r="G2413" s="602"/>
      <c r="H2413" s="602">
        <f>H2408</f>
        <v>0</v>
      </c>
      <c r="I2413" s="602"/>
      <c r="J2413" s="169"/>
      <c r="K2413" s="114">
        <f>H2413*F2413*E2413</f>
        <v>0</v>
      </c>
      <c r="L2413" s="497"/>
      <c r="M2413" s="170"/>
      <c r="N2413" s="171"/>
    </row>
    <row r="2414" spans="2:14" s="243" customFormat="1" hidden="1">
      <c r="B2414" s="326"/>
      <c r="C2414" s="53"/>
      <c r="D2414" s="53"/>
      <c r="E2414" s="496"/>
      <c r="F2414" s="602"/>
      <c r="G2414" s="602"/>
      <c r="H2414" s="602"/>
      <c r="I2414" s="602"/>
      <c r="J2414" s="169"/>
      <c r="K2414" s="400"/>
      <c r="L2414" s="497"/>
      <c r="M2414" s="170"/>
      <c r="N2414" s="171"/>
    </row>
    <row r="2415" spans="2:14" s="243" customFormat="1" ht="15" hidden="1">
      <c r="B2415" s="326"/>
      <c r="C2415" s="53">
        <v>94965</v>
      </c>
      <c r="D2415" s="123" t="s">
        <v>9</v>
      </c>
      <c r="E2415" s="184" t="s">
        <v>338</v>
      </c>
      <c r="F2415" s="611"/>
      <c r="G2415" s="602"/>
      <c r="H2415" s="602"/>
      <c r="I2415" s="602"/>
      <c r="J2415" s="169"/>
      <c r="K2415" s="401">
        <f>SUM(K2417:K2418)</f>
        <v>0</v>
      </c>
      <c r="L2415" s="497" t="s">
        <v>50</v>
      </c>
      <c r="M2415" s="170"/>
      <c r="N2415" s="171"/>
    </row>
    <row r="2416" spans="2:14" s="243" customFormat="1" ht="25.5" hidden="1">
      <c r="B2416" s="326"/>
      <c r="C2416" s="53"/>
      <c r="D2416" s="53"/>
      <c r="E2416" s="125" t="s">
        <v>171</v>
      </c>
      <c r="F2416" s="601" t="s">
        <v>157</v>
      </c>
      <c r="G2416" s="601" t="s">
        <v>199</v>
      </c>
      <c r="H2416" s="603" t="s">
        <v>89</v>
      </c>
      <c r="I2416" s="602"/>
      <c r="J2416" s="169"/>
      <c r="K2416" s="400"/>
      <c r="L2416" s="497"/>
      <c r="M2416" s="170"/>
      <c r="N2416" s="171"/>
    </row>
    <row r="2417" spans="2:14" s="243" customFormat="1" hidden="1">
      <c r="B2417" s="326" t="s">
        <v>334</v>
      </c>
      <c r="C2417" s="53"/>
      <c r="D2417" s="53"/>
      <c r="E2417" s="168">
        <v>0</v>
      </c>
      <c r="F2417" s="115">
        <v>3</v>
      </c>
      <c r="G2417" s="115">
        <v>0.65</v>
      </c>
      <c r="H2417" s="115">
        <v>1</v>
      </c>
      <c r="I2417" s="602"/>
      <c r="J2417" s="169"/>
      <c r="K2417" s="114">
        <f>E2417*F2417*G2417*H2417</f>
        <v>0</v>
      </c>
      <c r="L2417" s="497"/>
      <c r="M2417" s="170"/>
      <c r="N2417" s="171"/>
    </row>
    <row r="2418" spans="2:14" s="243" customFormat="1" hidden="1">
      <c r="B2418" s="326" t="s">
        <v>335</v>
      </c>
      <c r="C2418" s="53"/>
      <c r="D2418" s="53"/>
      <c r="E2418" s="168">
        <v>0</v>
      </c>
      <c r="F2418" s="115">
        <v>0</v>
      </c>
      <c r="G2418" s="115">
        <v>0</v>
      </c>
      <c r="H2418" s="115">
        <v>0</v>
      </c>
      <c r="I2418" s="602"/>
      <c r="J2418" s="169"/>
      <c r="K2418" s="114">
        <f>E2418*F2418*G2418*H2418</f>
        <v>0</v>
      </c>
      <c r="L2418" s="497"/>
      <c r="M2418" s="170"/>
      <c r="N2418" s="171"/>
    </row>
    <row r="2419" spans="2:14" s="243" customFormat="1" hidden="1">
      <c r="B2419" s="326"/>
      <c r="C2419" s="53"/>
      <c r="D2419" s="53"/>
      <c r="E2419" s="496"/>
      <c r="F2419" s="602"/>
      <c r="G2419" s="602"/>
      <c r="H2419" s="602"/>
      <c r="I2419" s="602"/>
      <c r="J2419" s="169"/>
      <c r="K2419" s="400"/>
      <c r="L2419" s="497"/>
      <c r="M2419" s="170"/>
      <c r="N2419" s="171"/>
    </row>
    <row r="2420" spans="2:14" s="243" customFormat="1" ht="15" hidden="1">
      <c r="B2420" s="326"/>
      <c r="C2420" s="53" t="s">
        <v>339</v>
      </c>
      <c r="D2420" s="123" t="s">
        <v>9</v>
      </c>
      <c r="E2420" s="184" t="s">
        <v>340</v>
      </c>
      <c r="F2420" s="611"/>
      <c r="G2420" s="602"/>
      <c r="H2420" s="602"/>
      <c r="I2420" s="602"/>
      <c r="J2420" s="169"/>
      <c r="K2420" s="401">
        <f>K2415</f>
        <v>0</v>
      </c>
      <c r="L2420" s="497" t="s">
        <v>50</v>
      </c>
      <c r="M2420" s="170"/>
      <c r="N2420" s="171"/>
    </row>
    <row r="2421" spans="2:14" s="243" customFormat="1" hidden="1">
      <c r="B2421" s="326"/>
      <c r="C2421" s="53"/>
      <c r="D2421" s="53"/>
      <c r="E2421" s="496"/>
      <c r="F2421" s="602"/>
      <c r="G2421" s="602"/>
      <c r="H2421" s="602"/>
      <c r="I2421" s="602"/>
      <c r="J2421" s="169"/>
      <c r="K2421" s="400"/>
      <c r="L2421" s="497"/>
      <c r="M2421" s="170"/>
      <c r="N2421" s="171"/>
    </row>
    <row r="2422" spans="2:14" s="243" customFormat="1" ht="15" hidden="1">
      <c r="B2422" s="326"/>
      <c r="C2422" s="53">
        <v>96545</v>
      </c>
      <c r="D2422" s="123" t="s">
        <v>9</v>
      </c>
      <c r="E2422" s="644" t="str">
        <f>IFERROR(VLOOKUP($C2422,'2-SINAPI OUTUBRO 2017'!$A$1:$D$11396,2,0),IFERROR(VLOOKUP($C2422,'3-COMPO.ADM.PRF '!$B$11:$I$816,4,0),""))</f>
        <v>ARMAÇÃO DE BLOCO, VIGA BALDRAME OU SAPATA UTILIZANDO AÇO CA-50 DE 8 MM - MONTAGEM. AF_06/2017</v>
      </c>
      <c r="F2422" s="645"/>
      <c r="G2422" s="645"/>
      <c r="H2422" s="645"/>
      <c r="I2422" s="645"/>
      <c r="J2422" s="646"/>
      <c r="K2422" s="401">
        <f>K2425</f>
        <v>0</v>
      </c>
      <c r="L2422" s="497" t="s">
        <v>280</v>
      </c>
      <c r="M2422" s="80">
        <v>0</v>
      </c>
      <c r="N2422" s="180" t="s">
        <v>280</v>
      </c>
    </row>
    <row r="2423" spans="2:14" s="243" customFormat="1" hidden="1">
      <c r="B2423" s="326"/>
      <c r="C2423" s="53"/>
      <c r="D2423" s="53"/>
      <c r="E2423" s="496"/>
      <c r="F2423" s="602"/>
      <c r="G2423" s="602"/>
      <c r="H2423" s="114" t="s">
        <v>341</v>
      </c>
      <c r="I2423" s="113" t="e">
        <f>K2422/K2415</f>
        <v>#DIV/0!</v>
      </c>
      <c r="J2423" s="169"/>
      <c r="K2423" s="114"/>
      <c r="L2423" s="497"/>
      <c r="M2423" s="170"/>
      <c r="N2423" s="171"/>
    </row>
    <row r="2424" spans="2:14" s="243" customFormat="1" hidden="1">
      <c r="B2424" s="326"/>
      <c r="C2424" s="53"/>
      <c r="D2424" s="53"/>
      <c r="E2424" s="129" t="s">
        <v>343</v>
      </c>
      <c r="F2424" s="603" t="s">
        <v>46</v>
      </c>
      <c r="G2424" s="603" t="s">
        <v>344</v>
      </c>
      <c r="H2424" s="97" t="s">
        <v>345</v>
      </c>
      <c r="I2424" s="112"/>
      <c r="J2424" s="169"/>
      <c r="K2424" s="114"/>
      <c r="L2424" s="497"/>
      <c r="M2424" s="170"/>
      <c r="N2424" s="171"/>
    </row>
    <row r="2425" spans="2:14" s="243" customFormat="1" hidden="1">
      <c r="B2425" s="326"/>
      <c r="C2425" s="53"/>
      <c r="D2425" s="53"/>
      <c r="E2425" s="168">
        <v>0</v>
      </c>
      <c r="F2425" s="602">
        <v>454.5</v>
      </c>
      <c r="G2425" s="602">
        <f>H2417</f>
        <v>1</v>
      </c>
      <c r="H2425" s="602">
        <f>((E2425/1000)*(E2425/1000)*3.14*0.25)*7850</f>
        <v>0</v>
      </c>
      <c r="I2425" s="602"/>
      <c r="J2425" s="169"/>
      <c r="K2425" s="114">
        <f>G2425*H2425*F2425</f>
        <v>0</v>
      </c>
      <c r="L2425" s="497"/>
      <c r="M2425" s="170"/>
      <c r="N2425" s="171"/>
    </row>
    <row r="2426" spans="2:14" s="243" customFormat="1" hidden="1">
      <c r="B2426" s="326"/>
      <c r="C2426" s="53"/>
      <c r="D2426" s="53"/>
      <c r="E2426" s="168"/>
      <c r="F2426" s="602">
        <f>(((E2418-0.08)*2+(G2418-0.08)*2))*(F2418/0.1)+(((F2418-0.08)*2+(G2418-0.08)*2))*(E2418/0.1)</f>
        <v>0</v>
      </c>
      <c r="G2426" s="602">
        <f>H2418</f>
        <v>0</v>
      </c>
      <c r="H2426" s="602">
        <f>((E2426/1000)*(E2426/1000)*3.14*0.25)*7850</f>
        <v>0</v>
      </c>
      <c r="I2426" s="602"/>
      <c r="J2426" s="169"/>
      <c r="K2426" s="114">
        <f>G2426*H2426*F2426</f>
        <v>0</v>
      </c>
      <c r="L2426" s="497"/>
      <c r="M2426" s="170"/>
      <c r="N2426" s="171"/>
    </row>
    <row r="2427" spans="2:14" s="243" customFormat="1" hidden="1">
      <c r="B2427" s="326"/>
      <c r="C2427" s="53"/>
      <c r="D2427" s="53"/>
      <c r="E2427" s="496"/>
      <c r="F2427" s="602"/>
      <c r="G2427" s="602"/>
      <c r="H2427" s="602"/>
      <c r="I2427" s="602"/>
      <c r="J2427" s="169"/>
      <c r="K2427" s="400"/>
      <c r="L2427" s="497"/>
      <c r="M2427" s="170"/>
      <c r="N2427" s="171"/>
    </row>
    <row r="2428" spans="2:14" s="243" customFormat="1" ht="27" hidden="1" customHeight="1">
      <c r="B2428" s="326"/>
      <c r="C2428" s="53">
        <v>96547</v>
      </c>
      <c r="D2428" s="123" t="s">
        <v>9</v>
      </c>
      <c r="E2428" s="644" t="str">
        <f>IFERROR(VLOOKUP($C2428,'2-SINAPI OUTUBRO 2017'!$A$1:$D$11396,2,0),IFERROR(VLOOKUP($C2428,'3-COMPO.ADM.PRF '!$B$11:$I$816,4,0),""))</f>
        <v>ARMAÇÃO DE BLOCO, VIGA BALDRAME OU SAPATA UTILIZANDO AÇO CA-50 DE 12,5 MM - MONTAGEM. AF_06/2017</v>
      </c>
      <c r="F2428" s="645"/>
      <c r="G2428" s="645"/>
      <c r="H2428" s="645"/>
      <c r="I2428" s="645"/>
      <c r="J2428" s="646"/>
      <c r="K2428" s="401">
        <f>SUM(K2431:K2432)</f>
        <v>0</v>
      </c>
      <c r="L2428" s="497" t="s">
        <v>280</v>
      </c>
      <c r="M2428" s="80">
        <v>0</v>
      </c>
      <c r="N2428" s="180" t="s">
        <v>280</v>
      </c>
    </row>
    <row r="2429" spans="2:14" s="243" customFormat="1" hidden="1">
      <c r="B2429" s="326"/>
      <c r="C2429" s="53"/>
      <c r="D2429" s="53"/>
      <c r="E2429" s="496"/>
      <c r="F2429" s="602"/>
      <c r="G2429" s="602"/>
      <c r="H2429" s="114" t="s">
        <v>341</v>
      </c>
      <c r="I2429" s="113" t="e">
        <f>K2428/K2420</f>
        <v>#DIV/0!</v>
      </c>
      <c r="J2429" s="169"/>
      <c r="K2429" s="114"/>
      <c r="L2429" s="497"/>
      <c r="M2429" s="170"/>
      <c r="N2429" s="171"/>
    </row>
    <row r="2430" spans="2:14" s="243" customFormat="1" hidden="1">
      <c r="B2430" s="326"/>
      <c r="C2430" s="53"/>
      <c r="D2430" s="53"/>
      <c r="E2430" s="129" t="s">
        <v>343</v>
      </c>
      <c r="F2430" s="603" t="s">
        <v>46</v>
      </c>
      <c r="G2430" s="603" t="s">
        <v>344</v>
      </c>
      <c r="H2430" s="97" t="s">
        <v>345</v>
      </c>
      <c r="I2430" s="112"/>
      <c r="J2430" s="169"/>
      <c r="K2430" s="114"/>
      <c r="L2430" s="497"/>
      <c r="M2430" s="170"/>
      <c r="N2430" s="171"/>
    </row>
    <row r="2431" spans="2:14" s="243" customFormat="1" hidden="1">
      <c r="B2431" s="326"/>
      <c r="C2431" s="53"/>
      <c r="D2431" s="53"/>
      <c r="E2431" s="168">
        <v>0</v>
      </c>
      <c r="F2431" s="602">
        <v>93.1</v>
      </c>
      <c r="G2431" s="602">
        <f>H2417</f>
        <v>1</v>
      </c>
      <c r="H2431" s="602">
        <f>((E2431/1000)*(E2431/1000)*3.14*0.25)*7850</f>
        <v>0</v>
      </c>
      <c r="I2431" s="602"/>
      <c r="J2431" s="169"/>
      <c r="K2431" s="114">
        <f>G2431*H2431*F2431</f>
        <v>0</v>
      </c>
      <c r="L2431" s="497"/>
      <c r="M2431" s="170"/>
      <c r="N2431" s="171"/>
    </row>
    <row r="2432" spans="2:14" s="243" customFormat="1" hidden="1">
      <c r="B2432" s="326"/>
      <c r="C2432" s="53"/>
      <c r="D2432" s="53"/>
      <c r="E2432" s="168"/>
      <c r="F2432" s="602">
        <f>((E2418-0.08+G2418*2)*(F2418/0.1))</f>
        <v>0</v>
      </c>
      <c r="G2432" s="602">
        <f>H2418</f>
        <v>0</v>
      </c>
      <c r="H2432" s="602">
        <f>((E2432/1000)*(E2432/1000)*3.14*0.25)*7850</f>
        <v>0</v>
      </c>
      <c r="I2432" s="602"/>
      <c r="J2432" s="169"/>
      <c r="K2432" s="114">
        <f>G2432*H2432*F2432</f>
        <v>0</v>
      </c>
      <c r="L2432" s="497"/>
      <c r="M2432" s="170"/>
      <c r="N2432" s="171"/>
    </row>
    <row r="2433" spans="2:14" s="243" customFormat="1" hidden="1">
      <c r="B2433" s="326"/>
      <c r="C2433" s="53"/>
      <c r="D2433" s="53"/>
      <c r="E2433" s="496"/>
      <c r="F2433" s="602"/>
      <c r="G2433" s="602"/>
      <c r="H2433" s="602"/>
      <c r="I2433" s="602"/>
      <c r="J2433" s="169"/>
      <c r="K2433" s="400"/>
      <c r="L2433" s="497"/>
      <c r="M2433" s="170"/>
      <c r="N2433" s="171"/>
    </row>
    <row r="2434" spans="2:14" s="243" customFormat="1" ht="15" hidden="1">
      <c r="B2434" s="326"/>
      <c r="C2434" s="53">
        <v>96534</v>
      </c>
      <c r="D2434" s="123" t="s">
        <v>9</v>
      </c>
      <c r="E2434" s="644" t="s">
        <v>346</v>
      </c>
      <c r="F2434" s="645"/>
      <c r="G2434" s="645"/>
      <c r="H2434" s="645"/>
      <c r="I2434" s="645"/>
      <c r="J2434" s="646"/>
      <c r="K2434" s="401">
        <f>SUM(K2436:K2437)</f>
        <v>0</v>
      </c>
      <c r="L2434" s="497" t="s">
        <v>43</v>
      </c>
      <c r="M2434" s="170"/>
      <c r="N2434" s="171"/>
    </row>
    <row r="2435" spans="2:14" s="243" customFormat="1" ht="25.5" hidden="1">
      <c r="B2435" s="328"/>
      <c r="C2435" s="53"/>
      <c r="D2435" s="53"/>
      <c r="E2435" s="184"/>
      <c r="F2435" s="603" t="s">
        <v>347</v>
      </c>
      <c r="G2435" s="601" t="s">
        <v>199</v>
      </c>
      <c r="H2435" s="603" t="s">
        <v>89</v>
      </c>
      <c r="I2435" s="83"/>
      <c r="J2435" s="205"/>
      <c r="K2435" s="409"/>
      <c r="L2435" s="165"/>
      <c r="M2435" s="170"/>
      <c r="N2435" s="171"/>
    </row>
    <row r="2436" spans="2:14" s="243" customFormat="1" hidden="1">
      <c r="B2436" s="326" t="s">
        <v>334</v>
      </c>
      <c r="C2436" s="53"/>
      <c r="D2436" s="53"/>
      <c r="E2436" s="496"/>
      <c r="F2436" s="602">
        <v>0</v>
      </c>
      <c r="G2436" s="602">
        <f>G2417</f>
        <v>0.65</v>
      </c>
      <c r="H2436" s="602">
        <f>H2417</f>
        <v>1</v>
      </c>
      <c r="I2436" s="602"/>
      <c r="J2436" s="169"/>
      <c r="K2436" s="114">
        <f>H2436*G2436*F2436</f>
        <v>0</v>
      </c>
      <c r="L2436" s="497"/>
      <c r="M2436" s="170"/>
      <c r="N2436" s="228"/>
    </row>
    <row r="2437" spans="2:14" s="243" customFormat="1" hidden="1">
      <c r="B2437" s="326" t="s">
        <v>335</v>
      </c>
      <c r="C2437" s="53"/>
      <c r="D2437" s="53"/>
      <c r="E2437" s="496"/>
      <c r="F2437" s="602">
        <f>E2418*2+F2418*2</f>
        <v>0</v>
      </c>
      <c r="G2437" s="602">
        <f>G2418</f>
        <v>0</v>
      </c>
      <c r="H2437" s="602">
        <f>H2418</f>
        <v>0</v>
      </c>
      <c r="I2437" s="602"/>
      <c r="J2437" s="169"/>
      <c r="K2437" s="114">
        <f>H2437*G2437*F2437</f>
        <v>0</v>
      </c>
      <c r="L2437" s="497"/>
      <c r="M2437" s="170"/>
      <c r="N2437" s="229"/>
    </row>
    <row r="2438" spans="2:14" s="243" customFormat="1" hidden="1">
      <c r="B2438" s="326"/>
      <c r="C2438" s="53"/>
      <c r="D2438" s="53"/>
      <c r="E2438" s="496"/>
      <c r="F2438" s="602"/>
      <c r="G2438" s="602"/>
      <c r="H2438" s="602"/>
      <c r="I2438" s="602"/>
      <c r="J2438" s="169"/>
      <c r="K2438" s="400"/>
      <c r="L2438" s="497"/>
      <c r="M2438" s="170"/>
      <c r="N2438" s="229"/>
    </row>
    <row r="2439" spans="2:14" s="243" customFormat="1" ht="15" hidden="1">
      <c r="B2439" s="326"/>
      <c r="C2439" s="123" t="s">
        <v>348</v>
      </c>
      <c r="D2439" s="123" t="s">
        <v>9</v>
      </c>
      <c r="E2439" s="184" t="s">
        <v>349</v>
      </c>
      <c r="F2439" s="602"/>
      <c r="G2439" s="602"/>
      <c r="H2439" s="602"/>
      <c r="I2439" s="602"/>
      <c r="J2439" s="169"/>
      <c r="K2439" s="401">
        <f>SUM(K2441)</f>
        <v>0</v>
      </c>
      <c r="L2439" s="497" t="s">
        <v>50</v>
      </c>
      <c r="M2439" s="170"/>
      <c r="N2439" s="171"/>
    </row>
    <row r="2440" spans="2:14" s="243" customFormat="1" ht="25.5" hidden="1">
      <c r="B2440" s="328"/>
      <c r="C2440" s="53"/>
      <c r="D2440" s="53"/>
      <c r="E2440" s="129" t="s">
        <v>351</v>
      </c>
      <c r="F2440" s="603" t="s">
        <v>352</v>
      </c>
      <c r="G2440" s="602"/>
      <c r="H2440" s="602"/>
      <c r="I2440" s="602"/>
      <c r="J2440" s="169"/>
      <c r="K2440" s="401"/>
      <c r="L2440" s="497"/>
      <c r="M2440" s="170"/>
      <c r="N2440" s="171"/>
    </row>
    <row r="2441" spans="2:14" s="243" customFormat="1" hidden="1">
      <c r="B2441" s="326"/>
      <c r="C2441" s="53"/>
      <c r="D2441" s="53"/>
      <c r="E2441" s="183">
        <f>K2405</f>
        <v>0</v>
      </c>
      <c r="F2441" s="602">
        <f>K2415</f>
        <v>0</v>
      </c>
      <c r="G2441" s="602"/>
      <c r="H2441" s="602"/>
      <c r="I2441" s="602"/>
      <c r="J2441" s="169"/>
      <c r="K2441" s="114">
        <f>E2441-F2441</f>
        <v>0</v>
      </c>
      <c r="L2441" s="497"/>
      <c r="M2441" s="170"/>
      <c r="N2441" s="171"/>
    </row>
    <row r="2442" spans="2:14" s="243" customFormat="1" hidden="1">
      <c r="B2442" s="326"/>
      <c r="C2442" s="53"/>
      <c r="D2442" s="53"/>
      <c r="E2442" s="183"/>
      <c r="F2442" s="602"/>
      <c r="G2442" s="602"/>
      <c r="H2442" s="602"/>
      <c r="I2442" s="602"/>
      <c r="J2442" s="169"/>
      <c r="K2442" s="114"/>
      <c r="L2442" s="497"/>
      <c r="M2442" s="170"/>
      <c r="N2442" s="171"/>
    </row>
    <row r="2443" spans="2:14" s="243" customFormat="1" hidden="1">
      <c r="B2443" s="326"/>
      <c r="C2443" s="53"/>
      <c r="D2443" s="53"/>
      <c r="E2443" s="496"/>
      <c r="F2443" s="602"/>
      <c r="G2443" s="602"/>
      <c r="H2443" s="602"/>
      <c r="I2443" s="602"/>
      <c r="J2443" s="169"/>
      <c r="K2443" s="400"/>
      <c r="L2443" s="497"/>
      <c r="M2443" s="170"/>
      <c r="N2443" s="171"/>
    </row>
    <row r="2444" spans="2:14" s="243" customFormat="1" hidden="1">
      <c r="B2444" s="326"/>
      <c r="C2444" s="53"/>
      <c r="D2444" s="53"/>
      <c r="E2444" s="496"/>
      <c r="F2444" s="602"/>
      <c r="G2444" s="602"/>
      <c r="H2444" s="602"/>
      <c r="I2444" s="602"/>
      <c r="J2444" s="169"/>
      <c r="K2444" s="400"/>
      <c r="L2444" s="497"/>
      <c r="M2444" s="170"/>
      <c r="N2444" s="171"/>
    </row>
    <row r="2445" spans="2:14" s="243" customFormat="1" ht="15" hidden="1">
      <c r="B2445" s="326"/>
      <c r="C2445" s="123" t="s">
        <v>353</v>
      </c>
      <c r="D2445" s="123" t="s">
        <v>9</v>
      </c>
      <c r="E2445" s="184" t="s">
        <v>354</v>
      </c>
      <c r="F2445" s="602"/>
      <c r="G2445" s="602"/>
      <c r="H2445" s="602"/>
      <c r="I2445" s="602"/>
      <c r="J2445" s="169"/>
      <c r="K2445" s="401">
        <f>K2434</f>
        <v>0</v>
      </c>
      <c r="L2445" s="91" t="s">
        <v>43</v>
      </c>
      <c r="M2445" s="170"/>
      <c r="N2445" s="171"/>
    </row>
    <row r="2446" spans="2:14" s="243" customFormat="1" hidden="1">
      <c r="B2446" s="328"/>
      <c r="C2446" s="53"/>
      <c r="D2446" s="53"/>
      <c r="E2446" s="496"/>
      <c r="F2446" s="602"/>
      <c r="G2446" s="602"/>
      <c r="H2446" s="602"/>
      <c r="I2446" s="602"/>
      <c r="J2446" s="169"/>
      <c r="K2446" s="400"/>
      <c r="L2446" s="497"/>
      <c r="M2446" s="170"/>
      <c r="N2446" s="171"/>
    </row>
    <row r="2447" spans="2:14" s="243" customFormat="1" hidden="1">
      <c r="B2447" s="326"/>
      <c r="C2447" s="53"/>
      <c r="D2447" s="53"/>
      <c r="E2447" s="496"/>
      <c r="F2447" s="602"/>
      <c r="G2447" s="602"/>
      <c r="H2447" s="602"/>
      <c r="I2447" s="602"/>
      <c r="J2447" s="169"/>
      <c r="K2447" s="400"/>
      <c r="L2447" s="497"/>
      <c r="M2447" s="170"/>
      <c r="N2447" s="171"/>
    </row>
    <row r="2448" spans="2:14" s="243" customFormat="1" ht="15" hidden="1">
      <c r="B2448" s="326"/>
      <c r="C2448" s="53">
        <v>72897</v>
      </c>
      <c r="D2448" s="123" t="s">
        <v>9</v>
      </c>
      <c r="E2448" s="184" t="s">
        <v>356</v>
      </c>
      <c r="F2448" s="87"/>
      <c r="G2448" s="87"/>
      <c r="H2448" s="87"/>
      <c r="I2448" s="602"/>
      <c r="J2448" s="169"/>
      <c r="K2448" s="401">
        <f>SUM(K2450:K2450)</f>
        <v>0</v>
      </c>
      <c r="L2448" s="497" t="s">
        <v>50</v>
      </c>
      <c r="M2448" s="170"/>
      <c r="N2448" s="171"/>
    </row>
    <row r="2449" spans="2:14" s="243" customFormat="1" ht="25.5" hidden="1">
      <c r="B2449" s="328"/>
      <c r="C2449" s="53"/>
      <c r="D2449" s="53"/>
      <c r="E2449" s="129"/>
      <c r="F2449" s="603" t="s">
        <v>352</v>
      </c>
      <c r="G2449" s="601"/>
      <c r="H2449" s="603" t="s">
        <v>358</v>
      </c>
      <c r="I2449" s="602"/>
      <c r="J2449" s="604"/>
      <c r="K2449" s="114"/>
      <c r="L2449" s="497"/>
      <c r="M2449" s="170"/>
      <c r="N2449" s="171"/>
    </row>
    <row r="2450" spans="2:14" s="243" customFormat="1" hidden="1">
      <c r="B2450" s="326"/>
      <c r="C2450" s="53"/>
      <c r="D2450" s="53"/>
      <c r="E2450" s="496"/>
      <c r="F2450" s="601">
        <f>K2415</f>
        <v>0</v>
      </c>
      <c r="G2450" s="601"/>
      <c r="H2450" s="601">
        <v>1.3</v>
      </c>
      <c r="I2450" s="602"/>
      <c r="J2450" s="111"/>
      <c r="K2450" s="114">
        <f>H2450*F2450</f>
        <v>0</v>
      </c>
      <c r="L2450" s="497"/>
      <c r="M2450" s="170"/>
      <c r="N2450" s="171"/>
    </row>
    <row r="2451" spans="2:14" s="243" customFormat="1" hidden="1">
      <c r="B2451" s="326"/>
      <c r="C2451" s="53"/>
      <c r="D2451" s="53"/>
      <c r="E2451" s="496"/>
      <c r="F2451" s="601"/>
      <c r="G2451" s="601"/>
      <c r="H2451" s="602"/>
      <c r="I2451" s="601"/>
      <c r="J2451" s="111"/>
      <c r="K2451" s="114"/>
      <c r="L2451" s="497"/>
      <c r="M2451" s="170"/>
      <c r="N2451" s="171"/>
    </row>
    <row r="2452" spans="2:14" s="243" customFormat="1" ht="15" hidden="1">
      <c r="B2452" s="330"/>
      <c r="C2452" s="43">
        <v>95302</v>
      </c>
      <c r="D2452" s="43" t="s">
        <v>9</v>
      </c>
      <c r="E2452" s="184" t="s">
        <v>214</v>
      </c>
      <c r="F2452" s="602"/>
      <c r="G2452" s="602"/>
      <c r="H2452" s="602"/>
      <c r="I2452" s="602"/>
      <c r="J2452" s="169"/>
      <c r="K2452" s="401">
        <f>SUM(K2454:K2454)</f>
        <v>0</v>
      </c>
      <c r="L2452" s="91" t="s">
        <v>56</v>
      </c>
      <c r="M2452" s="170"/>
      <c r="N2452" s="171"/>
    </row>
    <row r="2453" spans="2:14" s="243" customFormat="1" ht="25.5" hidden="1">
      <c r="B2453" s="326"/>
      <c r="C2453" s="53"/>
      <c r="D2453" s="53"/>
      <c r="E2453" s="129" t="s">
        <v>216</v>
      </c>
      <c r="F2453" s="602"/>
      <c r="G2453" s="602"/>
      <c r="H2453" s="603" t="s">
        <v>217</v>
      </c>
      <c r="I2453" s="602"/>
      <c r="J2453" s="169"/>
      <c r="K2453" s="400"/>
      <c r="L2453" s="497"/>
      <c r="M2453" s="170"/>
      <c r="N2453" s="171"/>
    </row>
    <row r="2454" spans="2:14" s="243" customFormat="1" hidden="1">
      <c r="B2454" s="326"/>
      <c r="C2454" s="53"/>
      <c r="D2454" s="53"/>
      <c r="E2454" s="183">
        <f>K2448</f>
        <v>0</v>
      </c>
      <c r="F2454" s="91"/>
      <c r="G2454" s="91"/>
      <c r="H2454" s="174">
        <f>(5+10)/2</f>
        <v>7.5</v>
      </c>
      <c r="I2454" s="602"/>
      <c r="J2454" s="111"/>
      <c r="K2454" s="114">
        <f>H2454*E2454</f>
        <v>0</v>
      </c>
      <c r="L2454" s="497"/>
      <c r="M2454" s="170"/>
      <c r="N2454" s="171"/>
    </row>
    <row r="2455" spans="2:14" s="243" customFormat="1">
      <c r="B2455" s="330"/>
      <c r="C2455" s="151"/>
      <c r="D2455" s="151"/>
      <c r="E2455" s="183"/>
      <c r="F2455" s="602"/>
      <c r="G2455" s="602"/>
      <c r="H2455" s="602"/>
      <c r="I2455" s="602"/>
      <c r="J2455" s="169"/>
      <c r="K2455" s="404"/>
      <c r="L2455" s="91"/>
      <c r="M2455" s="247"/>
      <c r="N2455" s="248"/>
    </row>
    <row r="2456" spans="2:14" s="243" customFormat="1" ht="15">
      <c r="B2456" s="330"/>
      <c r="C2456" s="151"/>
      <c r="D2456" s="151"/>
      <c r="E2456" s="704" t="s">
        <v>1131</v>
      </c>
      <c r="F2456" s="705"/>
      <c r="G2456" s="705"/>
      <c r="H2456" s="705"/>
      <c r="I2456" s="705"/>
      <c r="J2456" s="706"/>
      <c r="K2456" s="404"/>
      <c r="L2456" s="91"/>
      <c r="M2456" s="247"/>
      <c r="N2456" s="248"/>
    </row>
    <row r="2457" spans="2:14" s="243" customFormat="1" hidden="1">
      <c r="B2457" s="330"/>
      <c r="C2457" s="151"/>
      <c r="D2457" s="151"/>
      <c r="E2457" s="183"/>
      <c r="F2457" s="602"/>
      <c r="G2457" s="602"/>
      <c r="H2457" s="602"/>
      <c r="I2457" s="602"/>
      <c r="J2457" s="169"/>
      <c r="K2457" s="404"/>
      <c r="L2457" s="91"/>
      <c r="M2457" s="247"/>
      <c r="N2457" s="248"/>
    </row>
    <row r="2458" spans="2:14" s="243" customFormat="1" ht="33.75" hidden="1" customHeight="1">
      <c r="B2458" s="326"/>
      <c r="C2458" s="53">
        <v>96523</v>
      </c>
      <c r="D2458" s="123" t="s">
        <v>9</v>
      </c>
      <c r="E2458" s="644" t="s">
        <v>332</v>
      </c>
      <c r="F2458" s="645"/>
      <c r="G2458" s="645"/>
      <c r="H2458" s="645"/>
      <c r="I2458" s="645"/>
      <c r="J2458" s="646"/>
      <c r="K2458" s="401">
        <f>SUM(K2460:K2461)</f>
        <v>0</v>
      </c>
      <c r="L2458" s="497" t="s">
        <v>50</v>
      </c>
      <c r="M2458" s="170"/>
      <c r="N2458" s="171"/>
    </row>
    <row r="2459" spans="2:14" s="243" customFormat="1" ht="25.5" hidden="1">
      <c r="B2459" s="328"/>
      <c r="C2459" s="53"/>
      <c r="D2459" s="53"/>
      <c r="E2459" s="125" t="s">
        <v>171</v>
      </c>
      <c r="F2459" s="601" t="s">
        <v>157</v>
      </c>
      <c r="G2459" s="601" t="s">
        <v>199</v>
      </c>
      <c r="H2459" s="603" t="s">
        <v>89</v>
      </c>
      <c r="I2459" s="87"/>
      <c r="J2459" s="206"/>
      <c r="K2459" s="406"/>
      <c r="L2459" s="497"/>
      <c r="M2459" s="170"/>
      <c r="N2459" s="171"/>
    </row>
    <row r="2460" spans="2:14" s="243" customFormat="1" hidden="1">
      <c r="B2460" s="326" t="s">
        <v>334</v>
      </c>
      <c r="C2460" s="53"/>
      <c r="D2460" s="53"/>
      <c r="E2460" s="496">
        <v>0</v>
      </c>
      <c r="F2460" s="497">
        <f>F2476+0.3</f>
        <v>4.3</v>
      </c>
      <c r="G2460" s="602">
        <f>G2476+0.33</f>
        <v>0.53</v>
      </c>
      <c r="H2460" s="602">
        <f>H2476</f>
        <v>1</v>
      </c>
      <c r="I2460" s="602"/>
      <c r="J2460" s="169"/>
      <c r="K2460" s="114">
        <f>H2460*G2460*F2460*E2460</f>
        <v>0</v>
      </c>
      <c r="L2460" s="497"/>
      <c r="M2460" s="170"/>
      <c r="N2460" s="171"/>
    </row>
    <row r="2461" spans="2:14" s="243" customFormat="1" hidden="1">
      <c r="B2461" s="326" t="s">
        <v>335</v>
      </c>
      <c r="C2461" s="53"/>
      <c r="D2461" s="53"/>
      <c r="E2461" s="496">
        <f>E2477+0.3</f>
        <v>0.3</v>
      </c>
      <c r="F2461" s="497">
        <f>F2477+0.3</f>
        <v>0.3</v>
      </c>
      <c r="G2461" s="602">
        <f>G2477+0.03</f>
        <v>0.03</v>
      </c>
      <c r="H2461" s="602">
        <f>H2477</f>
        <v>0</v>
      </c>
      <c r="I2461" s="602"/>
      <c r="J2461" s="169"/>
      <c r="K2461" s="114">
        <f>H2461*G2461*F2461*E2461</f>
        <v>0</v>
      </c>
      <c r="L2461" s="497"/>
      <c r="M2461" s="170"/>
      <c r="N2461" s="171"/>
    </row>
    <row r="2462" spans="2:14" s="243" customFormat="1" hidden="1">
      <c r="B2462" s="326"/>
      <c r="C2462" s="53"/>
      <c r="D2462" s="53"/>
      <c r="E2462" s="200"/>
      <c r="F2462" s="602"/>
      <c r="G2462" s="602"/>
      <c r="H2462" s="611"/>
      <c r="I2462" s="611"/>
      <c r="J2462" s="612"/>
      <c r="K2462" s="399"/>
      <c r="L2462" s="92"/>
      <c r="M2462" s="202"/>
      <c r="N2462" s="195"/>
    </row>
    <row r="2463" spans="2:14" s="243" customFormat="1" ht="43.5" hidden="1" customHeight="1">
      <c r="B2463" s="326"/>
      <c r="C2463" s="53" t="s">
        <v>1132</v>
      </c>
      <c r="D2463" s="123" t="s">
        <v>9</v>
      </c>
      <c r="E2463" s="644" t="str">
        <f>IFERROR(VLOOKUP($C2463,'2-SINAPI OUTUBRO 2017'!$A$1:$D$11396,2,0),IFERROR(VLOOKUP($C2463,'3-COMPO.ADM.PRF '!$B$11:$I$816,4,0),""))</f>
        <v>COMPACTACAO MECANICA, SEM CONTROLE DO GC (C/COMPACTADOR PLACA 400 KG)</v>
      </c>
      <c r="F2463" s="645"/>
      <c r="G2463" s="645"/>
      <c r="H2463" s="645"/>
      <c r="I2463" s="645"/>
      <c r="J2463" s="646"/>
      <c r="K2463" s="401">
        <f>SUM(K2465:K2466)</f>
        <v>0</v>
      </c>
      <c r="L2463" s="497" t="s">
        <v>50</v>
      </c>
      <c r="M2463" s="202"/>
      <c r="N2463" s="195"/>
    </row>
    <row r="2464" spans="2:14" s="243" customFormat="1" ht="25.5" hidden="1">
      <c r="B2464" s="326"/>
      <c r="C2464" s="53"/>
      <c r="D2464" s="53"/>
      <c r="E2464" s="125" t="s">
        <v>171</v>
      </c>
      <c r="F2464" s="601" t="s">
        <v>157</v>
      </c>
      <c r="G2464" s="601" t="s">
        <v>199</v>
      </c>
      <c r="H2464" s="603" t="s">
        <v>89</v>
      </c>
      <c r="I2464" s="611"/>
      <c r="J2464" s="612"/>
      <c r="K2464" s="406"/>
      <c r="L2464" s="497"/>
      <c r="M2464" s="202"/>
      <c r="N2464" s="195"/>
    </row>
    <row r="2465" spans="2:14" s="243" customFormat="1" hidden="1">
      <c r="B2465" s="326"/>
      <c r="C2465" s="53"/>
      <c r="D2465" s="53"/>
      <c r="E2465" s="200">
        <v>0</v>
      </c>
      <c r="F2465" s="105">
        <f>F2476</f>
        <v>4</v>
      </c>
      <c r="G2465" s="602">
        <f>G2460-G2476</f>
        <v>0.33</v>
      </c>
      <c r="H2465" s="611">
        <f>H2476</f>
        <v>1</v>
      </c>
      <c r="I2465" s="611"/>
      <c r="J2465" s="612"/>
      <c r="K2465" s="114">
        <f>H2465*G2465*F2465*E2465</f>
        <v>0</v>
      </c>
      <c r="L2465" s="497"/>
      <c r="M2465" s="202"/>
      <c r="N2465" s="195"/>
    </row>
    <row r="2466" spans="2:14" s="243" customFormat="1" hidden="1">
      <c r="B2466" s="326"/>
      <c r="C2466" s="53"/>
      <c r="D2466" s="53"/>
      <c r="E2466" s="200"/>
      <c r="F2466" s="602"/>
      <c r="G2466" s="602"/>
      <c r="H2466" s="611"/>
      <c r="I2466" s="611"/>
      <c r="J2466" s="612"/>
      <c r="K2466" s="114">
        <f>H2466*G2466*F2466*E2466</f>
        <v>0</v>
      </c>
      <c r="L2466" s="497"/>
      <c r="M2466" s="202"/>
      <c r="N2466" s="195"/>
    </row>
    <row r="2467" spans="2:14" s="243" customFormat="1" hidden="1">
      <c r="B2467" s="326"/>
      <c r="C2467" s="53"/>
      <c r="D2467" s="53"/>
      <c r="E2467" s="200"/>
      <c r="F2467" s="602"/>
      <c r="G2467" s="602"/>
      <c r="H2467" s="611"/>
      <c r="I2467" s="611"/>
      <c r="J2467" s="612"/>
      <c r="K2467" s="399"/>
      <c r="L2467" s="92"/>
      <c r="M2467" s="202"/>
      <c r="N2467" s="195"/>
    </row>
    <row r="2468" spans="2:14" s="243" customFormat="1" ht="26.25" hidden="1" customHeight="1">
      <c r="B2468" s="326"/>
      <c r="C2468" s="53">
        <v>95240</v>
      </c>
      <c r="D2468" s="123" t="s">
        <v>9</v>
      </c>
      <c r="E2468" s="644" t="str">
        <f>IFERROR(VLOOKUP($C2468,'2-SINAPI OUTUBRO 2017'!$A$1:$D$11396,2,0),IFERROR(VLOOKUP($C2468,'3-COMPO.ADM.PRF '!$B$11:$I$816,4,0),""))</f>
        <v>LASTRO DE CONCRETO MAGRO, APLICADO EM PISOS OU RADIERS, ESPESSURA DE 3 CM. AF_07_2016</v>
      </c>
      <c r="F2468" s="645"/>
      <c r="G2468" s="645"/>
      <c r="H2468" s="645"/>
      <c r="I2468" s="645"/>
      <c r="J2468" s="646"/>
      <c r="K2468" s="401">
        <f>SUM(K2471:K2472)</f>
        <v>0</v>
      </c>
      <c r="L2468" s="91" t="s">
        <v>43</v>
      </c>
      <c r="M2468" s="80">
        <f>K2468*H2469</f>
        <v>0</v>
      </c>
      <c r="N2468" s="180" t="s">
        <v>50</v>
      </c>
    </row>
    <row r="2469" spans="2:14" s="243" customFormat="1" ht="15" hidden="1">
      <c r="B2469" s="326"/>
      <c r="C2469" s="53"/>
      <c r="D2469" s="123"/>
      <c r="E2469" s="184"/>
      <c r="F2469" s="87"/>
      <c r="G2469" s="114" t="s">
        <v>337</v>
      </c>
      <c r="H2469" s="497">
        <v>0.03</v>
      </c>
      <c r="I2469" s="602"/>
      <c r="J2469" s="169"/>
      <c r="K2469" s="401"/>
      <c r="L2469" s="91"/>
      <c r="M2469" s="80"/>
      <c r="N2469" s="180"/>
    </row>
    <row r="2470" spans="2:14" s="243" customFormat="1" ht="25.5" hidden="1">
      <c r="B2470" s="326"/>
      <c r="C2470" s="53"/>
      <c r="D2470" s="53"/>
      <c r="E2470" s="125" t="s">
        <v>171</v>
      </c>
      <c r="F2470" s="601" t="s">
        <v>157</v>
      </c>
      <c r="G2470" s="602"/>
      <c r="H2470" s="603" t="s">
        <v>89</v>
      </c>
      <c r="I2470" s="602"/>
      <c r="J2470" s="169"/>
      <c r="K2470" s="400"/>
      <c r="L2470" s="497"/>
      <c r="M2470" s="170"/>
      <c r="N2470" s="171"/>
    </row>
    <row r="2471" spans="2:14" s="243" customFormat="1" hidden="1">
      <c r="B2471" s="326" t="str">
        <f>B2476</f>
        <v xml:space="preserve">Radier </v>
      </c>
      <c r="C2471" s="53"/>
      <c r="D2471" s="53"/>
      <c r="E2471" s="496">
        <f>E2460</f>
        <v>0</v>
      </c>
      <c r="F2471" s="602">
        <f>F2460</f>
        <v>4.3</v>
      </c>
      <c r="G2471" s="602"/>
      <c r="H2471" s="602">
        <f>H2460</f>
        <v>1</v>
      </c>
      <c r="I2471" s="602"/>
      <c r="J2471" s="169"/>
      <c r="K2471" s="114">
        <f>H2471*F2471*E2471</f>
        <v>0</v>
      </c>
      <c r="L2471" s="497"/>
      <c r="M2471" s="170"/>
      <c r="N2471" s="171"/>
    </row>
    <row r="2472" spans="2:14" s="243" customFormat="1" hidden="1">
      <c r="B2472" s="326" t="s">
        <v>335</v>
      </c>
      <c r="C2472" s="53"/>
      <c r="D2472" s="53"/>
      <c r="E2472" s="496">
        <f>E2461</f>
        <v>0.3</v>
      </c>
      <c r="F2472" s="602">
        <f>F2461</f>
        <v>0.3</v>
      </c>
      <c r="G2472" s="602"/>
      <c r="H2472" s="602">
        <f>H2461</f>
        <v>0</v>
      </c>
      <c r="I2472" s="602"/>
      <c r="J2472" s="169"/>
      <c r="K2472" s="114">
        <f>H2472*F2472*E2472</f>
        <v>0</v>
      </c>
      <c r="L2472" s="497"/>
      <c r="M2472" s="170"/>
      <c r="N2472" s="171"/>
    </row>
    <row r="2473" spans="2:14" s="243" customFormat="1" hidden="1">
      <c r="B2473" s="326"/>
      <c r="C2473" s="53"/>
      <c r="D2473" s="53"/>
      <c r="E2473" s="496"/>
      <c r="F2473" s="602"/>
      <c r="G2473" s="602"/>
      <c r="H2473" s="602"/>
      <c r="I2473" s="602"/>
      <c r="J2473" s="169"/>
      <c r="K2473" s="400"/>
      <c r="L2473" s="497"/>
      <c r="M2473" s="170"/>
      <c r="N2473" s="171"/>
    </row>
    <row r="2474" spans="2:14" s="243" customFormat="1" ht="15" hidden="1">
      <c r="B2474" s="326"/>
      <c r="C2474" s="53">
        <v>94965</v>
      </c>
      <c r="D2474" s="123" t="s">
        <v>9</v>
      </c>
      <c r="E2474" s="184" t="s">
        <v>338</v>
      </c>
      <c r="F2474" s="611"/>
      <c r="G2474" s="602"/>
      <c r="H2474" s="602"/>
      <c r="I2474" s="602"/>
      <c r="J2474" s="169"/>
      <c r="K2474" s="401">
        <f>SUM(K2476:K2477)</f>
        <v>0</v>
      </c>
      <c r="L2474" s="497" t="s">
        <v>50</v>
      </c>
      <c r="M2474" s="170"/>
      <c r="N2474" s="171"/>
    </row>
    <row r="2475" spans="2:14" s="243" customFormat="1" ht="25.5" hidden="1">
      <c r="B2475" s="326"/>
      <c r="C2475" s="53"/>
      <c r="D2475" s="53"/>
      <c r="E2475" s="125" t="s">
        <v>171</v>
      </c>
      <c r="F2475" s="601" t="s">
        <v>157</v>
      </c>
      <c r="G2475" s="601" t="s">
        <v>199</v>
      </c>
      <c r="H2475" s="603" t="s">
        <v>89</v>
      </c>
      <c r="I2475" s="602"/>
      <c r="J2475" s="169"/>
      <c r="K2475" s="400"/>
      <c r="L2475" s="497"/>
      <c r="M2475" s="170"/>
      <c r="N2475" s="171"/>
    </row>
    <row r="2476" spans="2:14" s="243" customFormat="1" hidden="1">
      <c r="B2476" s="326" t="s">
        <v>1133</v>
      </c>
      <c r="C2476" s="53"/>
      <c r="D2476" s="53"/>
      <c r="E2476" s="168">
        <v>0</v>
      </c>
      <c r="F2476" s="115">
        <v>4</v>
      </c>
      <c r="G2476" s="115">
        <v>0.2</v>
      </c>
      <c r="H2476" s="115">
        <v>1</v>
      </c>
      <c r="I2476" s="602"/>
      <c r="J2476" s="169"/>
      <c r="K2476" s="114">
        <f>E2476*F2476*G2476*H2476</f>
        <v>0</v>
      </c>
      <c r="L2476" s="497"/>
      <c r="M2476" s="170"/>
      <c r="N2476" s="171"/>
    </row>
    <row r="2477" spans="2:14" s="243" customFormat="1" hidden="1">
      <c r="B2477" s="326" t="s">
        <v>335</v>
      </c>
      <c r="C2477" s="53"/>
      <c r="D2477" s="53"/>
      <c r="E2477" s="168">
        <v>0</v>
      </c>
      <c r="F2477" s="115">
        <v>0</v>
      </c>
      <c r="G2477" s="115">
        <v>0</v>
      </c>
      <c r="H2477" s="115">
        <v>0</v>
      </c>
      <c r="I2477" s="602"/>
      <c r="J2477" s="169"/>
      <c r="K2477" s="114">
        <f>E2477*F2477*G2477*H2477</f>
        <v>0</v>
      </c>
      <c r="L2477" s="497"/>
      <c r="M2477" s="170"/>
      <c r="N2477" s="171"/>
    </row>
    <row r="2478" spans="2:14" s="243" customFormat="1" hidden="1">
      <c r="B2478" s="326"/>
      <c r="C2478" s="53"/>
      <c r="D2478" s="53"/>
      <c r="E2478" s="496"/>
      <c r="F2478" s="602"/>
      <c r="G2478" s="602"/>
      <c r="H2478" s="602"/>
      <c r="I2478" s="602"/>
      <c r="J2478" s="169"/>
      <c r="K2478" s="400"/>
      <c r="L2478" s="497"/>
      <c r="M2478" s="170"/>
      <c r="N2478" s="171"/>
    </row>
    <row r="2479" spans="2:14" s="243" customFormat="1" ht="15" hidden="1">
      <c r="B2479" s="326"/>
      <c r="C2479" s="53" t="s">
        <v>339</v>
      </c>
      <c r="D2479" s="123" t="s">
        <v>9</v>
      </c>
      <c r="E2479" s="184" t="s">
        <v>340</v>
      </c>
      <c r="F2479" s="611"/>
      <c r="G2479" s="602"/>
      <c r="H2479" s="602"/>
      <c r="I2479" s="602"/>
      <c r="J2479" s="169"/>
      <c r="K2479" s="401">
        <f>K2474</f>
        <v>0</v>
      </c>
      <c r="L2479" s="497" t="s">
        <v>50</v>
      </c>
      <c r="M2479" s="170"/>
      <c r="N2479" s="171"/>
    </row>
    <row r="2480" spans="2:14" s="243" customFormat="1" hidden="1">
      <c r="B2480" s="326"/>
      <c r="C2480" s="53"/>
      <c r="D2480" s="53"/>
      <c r="E2480" s="496"/>
      <c r="F2480" s="602"/>
      <c r="G2480" s="602"/>
      <c r="H2480" s="602"/>
      <c r="I2480" s="602"/>
      <c r="J2480" s="169"/>
      <c r="K2480" s="400"/>
      <c r="L2480" s="497"/>
      <c r="M2480" s="170"/>
      <c r="N2480" s="171"/>
    </row>
    <row r="2481" spans="2:14" s="243" customFormat="1" ht="15" hidden="1">
      <c r="B2481" s="326"/>
      <c r="C2481" s="53">
        <v>96545</v>
      </c>
      <c r="D2481" s="123" t="s">
        <v>9</v>
      </c>
      <c r="E2481" s="644" t="str">
        <f>IFERROR(VLOOKUP($C2481,'2-SINAPI OUTUBRO 2017'!$A$1:$D$11396,2,0),IFERROR(VLOOKUP($C2481,'3-COMPO.ADM.PRF '!$B$11:$I$816,4,0),""))</f>
        <v>ARMAÇÃO DE BLOCO, VIGA BALDRAME OU SAPATA UTILIZANDO AÇO CA-50 DE 8 MM - MONTAGEM. AF_06/2017</v>
      </c>
      <c r="F2481" s="645"/>
      <c r="G2481" s="645"/>
      <c r="H2481" s="645"/>
      <c r="I2481" s="645"/>
      <c r="J2481" s="646"/>
      <c r="K2481" s="401">
        <f>K2484</f>
        <v>0</v>
      </c>
      <c r="L2481" s="497" t="s">
        <v>280</v>
      </c>
      <c r="M2481" s="80">
        <v>0</v>
      </c>
      <c r="N2481" s="180" t="s">
        <v>280</v>
      </c>
    </row>
    <row r="2482" spans="2:14" s="243" customFormat="1" hidden="1">
      <c r="B2482" s="326"/>
      <c r="C2482" s="53"/>
      <c r="D2482" s="53"/>
      <c r="E2482" s="496"/>
      <c r="F2482" s="602"/>
      <c r="G2482" s="602"/>
      <c r="H2482" s="114" t="s">
        <v>341</v>
      </c>
      <c r="I2482" s="113" t="e">
        <f>K2481/K2474</f>
        <v>#DIV/0!</v>
      </c>
      <c r="J2482" s="169"/>
      <c r="K2482" s="114"/>
      <c r="L2482" s="497"/>
      <c r="M2482" s="170"/>
      <c r="N2482" s="171"/>
    </row>
    <row r="2483" spans="2:14" s="243" customFormat="1" hidden="1">
      <c r="B2483" s="326"/>
      <c r="C2483" s="53"/>
      <c r="D2483" s="53"/>
      <c r="E2483" s="129" t="s">
        <v>343</v>
      </c>
      <c r="F2483" s="603" t="s">
        <v>46</v>
      </c>
      <c r="G2483" s="603" t="s">
        <v>344</v>
      </c>
      <c r="H2483" s="97" t="s">
        <v>345</v>
      </c>
      <c r="I2483" s="112"/>
      <c r="J2483" s="169"/>
      <c r="K2483" s="114"/>
      <c r="L2483" s="497"/>
      <c r="M2483" s="170"/>
      <c r="N2483" s="171"/>
    </row>
    <row r="2484" spans="2:14" s="243" customFormat="1" hidden="1">
      <c r="B2484" s="326"/>
      <c r="C2484" s="53"/>
      <c r="D2484" s="53"/>
      <c r="E2484" s="168">
        <v>8</v>
      </c>
      <c r="F2484" s="602">
        <f>(E2476-0.08)+0.12+(F2476-0.08)+0.12</f>
        <v>4.08</v>
      </c>
      <c r="G2484" s="602">
        <f>E2476/0.2</f>
        <v>0</v>
      </c>
      <c r="H2484" s="602">
        <f>((E2484/1000)*(E2484/1000)*3.14*0.25)*7850</f>
        <v>0.39438400000000001</v>
      </c>
      <c r="I2484" s="602"/>
      <c r="J2484" s="169"/>
      <c r="K2484" s="114">
        <f>G2484*H2484*F2484</f>
        <v>0</v>
      </c>
      <c r="L2484" s="497"/>
      <c r="M2484" s="170"/>
      <c r="N2484" s="171"/>
    </row>
    <row r="2485" spans="2:14" s="243" customFormat="1" hidden="1">
      <c r="B2485" s="326"/>
      <c r="C2485" s="53"/>
      <c r="D2485" s="53"/>
      <c r="E2485" s="168"/>
      <c r="F2485" s="602">
        <f>(((E2477-0.08)*2+(G2477-0.08)*2))*(F2477/0.1)+(((F2477-0.08)*2+(G2477-0.08)*2))*(E2477/0.1)</f>
        <v>0</v>
      </c>
      <c r="G2485" s="602">
        <f>H2477</f>
        <v>0</v>
      </c>
      <c r="H2485" s="602">
        <f>((E2485/1000)*(E2485/1000)*3.14*0.25)*7850</f>
        <v>0</v>
      </c>
      <c r="I2485" s="602"/>
      <c r="J2485" s="169"/>
      <c r="K2485" s="114">
        <f>G2485*H2485*F2485</f>
        <v>0</v>
      </c>
      <c r="L2485" s="497"/>
      <c r="M2485" s="170"/>
      <c r="N2485" s="171"/>
    </row>
    <row r="2486" spans="2:14" s="243" customFormat="1" hidden="1">
      <c r="B2486" s="326"/>
      <c r="C2486" s="53"/>
      <c r="D2486" s="53"/>
      <c r="E2486" s="496"/>
      <c r="F2486" s="602"/>
      <c r="G2486" s="602"/>
      <c r="H2486" s="602"/>
      <c r="I2486" s="602"/>
      <c r="J2486" s="169"/>
      <c r="K2486" s="400"/>
      <c r="L2486" s="497"/>
      <c r="M2486" s="170"/>
      <c r="N2486" s="171"/>
    </row>
    <row r="2487" spans="2:14" s="243" customFormat="1" ht="27" hidden="1" customHeight="1">
      <c r="B2487" s="326"/>
      <c r="C2487" s="53">
        <v>96547</v>
      </c>
      <c r="D2487" s="123" t="s">
        <v>9</v>
      </c>
      <c r="E2487" s="644" t="str">
        <f>IFERROR(VLOOKUP($C2487,'2-SINAPI OUTUBRO 2017'!$A$1:$D$11396,2,0),IFERROR(VLOOKUP($C2487,'3-COMPO.ADM.PRF '!$B$11:$I$816,4,0),""))</f>
        <v>ARMAÇÃO DE BLOCO, VIGA BALDRAME OU SAPATA UTILIZANDO AÇO CA-50 DE 12,5 MM - MONTAGEM. AF_06/2017</v>
      </c>
      <c r="F2487" s="645"/>
      <c r="G2487" s="645"/>
      <c r="H2487" s="645"/>
      <c r="I2487" s="645"/>
      <c r="J2487" s="646"/>
      <c r="K2487" s="401">
        <f>SUM(K2490:K2491)</f>
        <v>0</v>
      </c>
      <c r="L2487" s="497" t="s">
        <v>280</v>
      </c>
      <c r="M2487" s="80">
        <v>0</v>
      </c>
      <c r="N2487" s="180" t="s">
        <v>280</v>
      </c>
    </row>
    <row r="2488" spans="2:14" s="243" customFormat="1" hidden="1">
      <c r="B2488" s="326"/>
      <c r="C2488" s="53"/>
      <c r="D2488" s="53"/>
      <c r="E2488" s="496"/>
      <c r="F2488" s="602"/>
      <c r="G2488" s="602"/>
      <c r="H2488" s="114" t="s">
        <v>341</v>
      </c>
      <c r="I2488" s="113" t="e">
        <f>K2487/K2479</f>
        <v>#DIV/0!</v>
      </c>
      <c r="J2488" s="169"/>
      <c r="K2488" s="114"/>
      <c r="L2488" s="497"/>
      <c r="M2488" s="170"/>
      <c r="N2488" s="171"/>
    </row>
    <row r="2489" spans="2:14" s="243" customFormat="1" hidden="1">
      <c r="B2489" s="326"/>
      <c r="C2489" s="53"/>
      <c r="D2489" s="53"/>
      <c r="E2489" s="129" t="s">
        <v>343</v>
      </c>
      <c r="F2489" s="603" t="s">
        <v>46</v>
      </c>
      <c r="G2489" s="603" t="s">
        <v>344</v>
      </c>
      <c r="H2489" s="97" t="s">
        <v>345</v>
      </c>
      <c r="I2489" s="112"/>
      <c r="J2489" s="169"/>
      <c r="K2489" s="114"/>
      <c r="L2489" s="497"/>
      <c r="M2489" s="170"/>
      <c r="N2489" s="171"/>
    </row>
    <row r="2490" spans="2:14" s="243" customFormat="1" hidden="1">
      <c r="B2490" s="326"/>
      <c r="C2490" s="53"/>
      <c r="D2490" s="53"/>
      <c r="E2490" s="168">
        <v>0</v>
      </c>
      <c r="F2490" s="602">
        <v>93.1</v>
      </c>
      <c r="G2490" s="602">
        <f>H2476</f>
        <v>1</v>
      </c>
      <c r="H2490" s="602">
        <f>((E2490/1000)*(E2490/1000)*3.14*0.25)*7850</f>
        <v>0</v>
      </c>
      <c r="I2490" s="602"/>
      <c r="J2490" s="169"/>
      <c r="K2490" s="114">
        <f>G2490*H2490*F2490</f>
        <v>0</v>
      </c>
      <c r="L2490" s="497"/>
      <c r="M2490" s="170"/>
      <c r="N2490" s="171"/>
    </row>
    <row r="2491" spans="2:14" s="243" customFormat="1" hidden="1">
      <c r="B2491" s="326"/>
      <c r="C2491" s="53"/>
      <c r="D2491" s="53"/>
      <c r="E2491" s="168"/>
      <c r="F2491" s="602">
        <f>((E2477-0.08+G2477*2)*(F2477/0.1))</f>
        <v>0</v>
      </c>
      <c r="G2491" s="602">
        <f>H2477</f>
        <v>0</v>
      </c>
      <c r="H2491" s="602">
        <f>((E2491/1000)*(E2491/1000)*3.14*0.25)*7850</f>
        <v>0</v>
      </c>
      <c r="I2491" s="602"/>
      <c r="J2491" s="169"/>
      <c r="K2491" s="114">
        <f>G2491*H2491*F2491</f>
        <v>0</v>
      </c>
      <c r="L2491" s="497"/>
      <c r="M2491" s="170"/>
      <c r="N2491" s="171"/>
    </row>
    <row r="2492" spans="2:14" s="243" customFormat="1" hidden="1">
      <c r="B2492" s="326"/>
      <c r="C2492" s="53"/>
      <c r="D2492" s="53"/>
      <c r="E2492" s="496"/>
      <c r="F2492" s="602"/>
      <c r="G2492" s="602"/>
      <c r="H2492" s="602"/>
      <c r="I2492" s="602"/>
      <c r="J2492" s="169"/>
      <c r="K2492" s="400"/>
      <c r="L2492" s="497"/>
      <c r="M2492" s="170"/>
      <c r="N2492" s="171"/>
    </row>
    <row r="2493" spans="2:14" s="243" customFormat="1" ht="15" hidden="1">
      <c r="B2493" s="326"/>
      <c r="C2493" s="53" t="s">
        <v>1134</v>
      </c>
      <c r="D2493" s="123" t="s">
        <v>9</v>
      </c>
      <c r="E2493" s="644" t="str">
        <f>IFERROR(VLOOKUP($C2493,'2-SINAPI OUTUBRO 2017'!$A$1:$D$11396,2,0),IFERROR(VLOOKUP($C2493,'3-COMPO.ADM.PRF '!$B$11:$I$816,4,0),""))</f>
        <v>FORMA TABUA P/ CONCRETO EM FUNDACAO RADIER C/ REAPROVEITAMENTO 3X.</v>
      </c>
      <c r="F2493" s="645"/>
      <c r="G2493" s="645"/>
      <c r="H2493" s="645"/>
      <c r="I2493" s="645"/>
      <c r="J2493" s="646"/>
      <c r="K2493" s="401">
        <f>SUM(K2495:K2496)</f>
        <v>0</v>
      </c>
      <c r="L2493" s="497" t="s">
        <v>43</v>
      </c>
      <c r="M2493" s="170"/>
      <c r="N2493" s="171"/>
    </row>
    <row r="2494" spans="2:14" s="243" customFormat="1" ht="25.5" hidden="1">
      <c r="B2494" s="328"/>
      <c r="C2494" s="53"/>
      <c r="D2494" s="53"/>
      <c r="E2494" s="184"/>
      <c r="F2494" s="603" t="s">
        <v>347</v>
      </c>
      <c r="G2494" s="601" t="s">
        <v>199</v>
      </c>
      <c r="H2494" s="603" t="s">
        <v>89</v>
      </c>
      <c r="I2494" s="83"/>
      <c r="J2494" s="205"/>
      <c r="K2494" s="409"/>
      <c r="L2494" s="165"/>
      <c r="M2494" s="170"/>
      <c r="N2494" s="171"/>
    </row>
    <row r="2495" spans="2:14" s="243" customFormat="1" hidden="1">
      <c r="B2495" s="326" t="str">
        <f>B2476</f>
        <v xml:space="preserve">Radier </v>
      </c>
      <c r="C2495" s="53"/>
      <c r="D2495" s="53"/>
      <c r="E2495" s="496"/>
      <c r="F2495" s="602">
        <v>0</v>
      </c>
      <c r="G2495" s="602">
        <f>G2476</f>
        <v>0.2</v>
      </c>
      <c r="H2495" s="602">
        <f>H2476</f>
        <v>1</v>
      </c>
      <c r="I2495" s="602"/>
      <c r="J2495" s="169"/>
      <c r="K2495" s="114">
        <f>H2495*G2495*F2495</f>
        <v>0</v>
      </c>
      <c r="L2495" s="497"/>
      <c r="M2495" s="170"/>
      <c r="N2495" s="228"/>
    </row>
    <row r="2496" spans="2:14" s="243" customFormat="1" hidden="1">
      <c r="B2496" s="326" t="s">
        <v>335</v>
      </c>
      <c r="C2496" s="53"/>
      <c r="D2496" s="53"/>
      <c r="E2496" s="496"/>
      <c r="F2496" s="602">
        <f>E2477*2+F2477*2</f>
        <v>0</v>
      </c>
      <c r="G2496" s="602">
        <f>G2477</f>
        <v>0</v>
      </c>
      <c r="H2496" s="602">
        <f>H2477</f>
        <v>0</v>
      </c>
      <c r="I2496" s="602"/>
      <c r="J2496" s="169"/>
      <c r="K2496" s="114">
        <f>H2496*G2496*F2496</f>
        <v>0</v>
      </c>
      <c r="L2496" s="497"/>
      <c r="M2496" s="170"/>
      <c r="N2496" s="229"/>
    </row>
    <row r="2497" spans="2:14" s="243" customFormat="1" hidden="1">
      <c r="B2497" s="326"/>
      <c r="C2497" s="53"/>
      <c r="D2497" s="53"/>
      <c r="E2497" s="496"/>
      <c r="F2497" s="602"/>
      <c r="G2497" s="602"/>
      <c r="H2497" s="602"/>
      <c r="I2497" s="602"/>
      <c r="J2497" s="169"/>
      <c r="K2497" s="400"/>
      <c r="L2497" s="497"/>
      <c r="M2497" s="170"/>
      <c r="N2497" s="229"/>
    </row>
    <row r="2498" spans="2:14" s="243" customFormat="1" hidden="1">
      <c r="B2498" s="326"/>
      <c r="C2498" s="53"/>
      <c r="D2498" s="53"/>
      <c r="E2498" s="496"/>
      <c r="F2498" s="602"/>
      <c r="G2498" s="602"/>
      <c r="H2498" s="602"/>
      <c r="I2498" s="602"/>
      <c r="J2498" s="169"/>
      <c r="K2498" s="400"/>
      <c r="L2498" s="497"/>
      <c r="M2498" s="170"/>
      <c r="N2498" s="171"/>
    </row>
    <row r="2499" spans="2:14" s="243" customFormat="1" ht="15" hidden="1">
      <c r="B2499" s="326"/>
      <c r="C2499" s="53" t="s">
        <v>1120</v>
      </c>
      <c r="D2499" s="53" t="s">
        <v>9</v>
      </c>
      <c r="E2499" s="644" t="str">
        <f>IFERROR(VLOOKUP($C2499,'2-SINAPI OUTUBRO 2017'!$A$1:$D$11396,2,0),IFERROR(VLOOKUP($C2499,'3-COMPO.ADM.PRF '!$B$11:$I$816,4,0),""))</f>
        <v>PINTURA ACRILICA EM PISO CIMENTADO DUAS DEMAOS</v>
      </c>
      <c r="F2499" s="645"/>
      <c r="G2499" s="645"/>
      <c r="H2499" s="645"/>
      <c r="I2499" s="645"/>
      <c r="J2499" s="646"/>
      <c r="K2499" s="401">
        <f>E2476*F2476</f>
        <v>0</v>
      </c>
      <c r="L2499" s="91" t="s">
        <v>43</v>
      </c>
      <c r="M2499" s="170"/>
      <c r="N2499" s="171"/>
    </row>
    <row r="2500" spans="2:14" s="243" customFormat="1" hidden="1">
      <c r="B2500" s="328"/>
      <c r="C2500" s="53"/>
      <c r="D2500" s="53"/>
      <c r="E2500" s="496"/>
      <c r="F2500" s="602"/>
      <c r="G2500" s="602"/>
      <c r="H2500" s="602"/>
      <c r="I2500" s="602"/>
      <c r="J2500" s="169"/>
      <c r="K2500" s="400"/>
      <c r="L2500" s="497"/>
      <c r="M2500" s="170"/>
      <c r="N2500" s="171"/>
    </row>
    <row r="2501" spans="2:14" s="243" customFormat="1" hidden="1">
      <c r="B2501" s="326"/>
      <c r="C2501" s="53"/>
      <c r="D2501" s="53"/>
      <c r="E2501" s="496"/>
      <c r="F2501" s="602"/>
      <c r="G2501" s="602"/>
      <c r="H2501" s="602"/>
      <c r="I2501" s="602"/>
      <c r="J2501" s="169"/>
      <c r="K2501" s="400"/>
      <c r="L2501" s="497"/>
      <c r="M2501" s="170"/>
      <c r="N2501" s="171"/>
    </row>
    <row r="2502" spans="2:14" s="243" customFormat="1" ht="15" hidden="1">
      <c r="B2502" s="326"/>
      <c r="C2502" s="53">
        <v>72897</v>
      </c>
      <c r="D2502" s="123" t="s">
        <v>9</v>
      </c>
      <c r="E2502" s="184" t="s">
        <v>356</v>
      </c>
      <c r="F2502" s="87"/>
      <c r="G2502" s="87"/>
      <c r="H2502" s="87"/>
      <c r="I2502" s="602"/>
      <c r="J2502" s="169"/>
      <c r="K2502" s="401">
        <f>SUM(K2504:K2504)</f>
        <v>0</v>
      </c>
      <c r="L2502" s="497" t="s">
        <v>50</v>
      </c>
      <c r="M2502" s="170"/>
      <c r="N2502" s="171"/>
    </row>
    <row r="2503" spans="2:14" s="243" customFormat="1" ht="25.5" hidden="1">
      <c r="B2503" s="328"/>
      <c r="C2503" s="53"/>
      <c r="D2503" s="53"/>
      <c r="E2503" s="129"/>
      <c r="F2503" s="603" t="s">
        <v>352</v>
      </c>
      <c r="G2503" s="601"/>
      <c r="H2503" s="603" t="s">
        <v>358</v>
      </c>
      <c r="I2503" s="602"/>
      <c r="J2503" s="604"/>
      <c r="K2503" s="114"/>
      <c r="L2503" s="497"/>
      <c r="M2503" s="170"/>
      <c r="N2503" s="171"/>
    </row>
    <row r="2504" spans="2:14" s="243" customFormat="1" hidden="1">
      <c r="B2504" s="326"/>
      <c r="C2504" s="53"/>
      <c r="D2504" s="53"/>
      <c r="E2504" s="496"/>
      <c r="F2504" s="601">
        <f>K2474</f>
        <v>0</v>
      </c>
      <c r="G2504" s="601"/>
      <c r="H2504" s="601">
        <v>1.3</v>
      </c>
      <c r="I2504" s="602"/>
      <c r="J2504" s="111"/>
      <c r="K2504" s="114">
        <f>H2504*F2504</f>
        <v>0</v>
      </c>
      <c r="L2504" s="497"/>
      <c r="M2504" s="170"/>
      <c r="N2504" s="171"/>
    </row>
    <row r="2505" spans="2:14" s="243" customFormat="1" hidden="1">
      <c r="B2505" s="326"/>
      <c r="C2505" s="53"/>
      <c r="D2505" s="53"/>
      <c r="E2505" s="496"/>
      <c r="F2505" s="601"/>
      <c r="G2505" s="601"/>
      <c r="H2505" s="602"/>
      <c r="I2505" s="601"/>
      <c r="J2505" s="111"/>
      <c r="K2505" s="114"/>
      <c r="L2505" s="497"/>
      <c r="M2505" s="170"/>
      <c r="N2505" s="171"/>
    </row>
    <row r="2506" spans="2:14" s="243" customFormat="1" ht="15" hidden="1">
      <c r="B2506" s="330"/>
      <c r="C2506" s="43">
        <v>95302</v>
      </c>
      <c r="D2506" s="43" t="s">
        <v>9</v>
      </c>
      <c r="E2506" s="184" t="s">
        <v>214</v>
      </c>
      <c r="F2506" s="602"/>
      <c r="G2506" s="602"/>
      <c r="H2506" s="602"/>
      <c r="I2506" s="602"/>
      <c r="J2506" s="169"/>
      <c r="K2506" s="401">
        <f>SUM(K2508:K2508)</f>
        <v>0</v>
      </c>
      <c r="L2506" s="91" t="s">
        <v>56</v>
      </c>
      <c r="M2506" s="170"/>
      <c r="N2506" s="171"/>
    </row>
    <row r="2507" spans="2:14" s="243" customFormat="1" ht="25.5" hidden="1">
      <c r="B2507" s="326"/>
      <c r="C2507" s="53"/>
      <c r="D2507" s="53"/>
      <c r="E2507" s="129" t="s">
        <v>216</v>
      </c>
      <c r="F2507" s="602"/>
      <c r="G2507" s="602"/>
      <c r="H2507" s="603" t="s">
        <v>217</v>
      </c>
      <c r="I2507" s="602"/>
      <c r="J2507" s="169"/>
      <c r="K2507" s="400"/>
      <c r="L2507" s="497"/>
      <c r="M2507" s="170"/>
      <c r="N2507" s="171"/>
    </row>
    <row r="2508" spans="2:14" s="243" customFormat="1" hidden="1">
      <c r="B2508" s="326"/>
      <c r="C2508" s="53"/>
      <c r="D2508" s="53"/>
      <c r="E2508" s="183">
        <f>K2502</f>
        <v>0</v>
      </c>
      <c r="F2508" s="91"/>
      <c r="G2508" s="91"/>
      <c r="H2508" s="174">
        <f>(5+10)/2</f>
        <v>7.5</v>
      </c>
      <c r="I2508" s="602"/>
      <c r="J2508" s="111"/>
      <c r="K2508" s="114">
        <f>H2508*E2508</f>
        <v>0</v>
      </c>
      <c r="L2508" s="497"/>
      <c r="M2508" s="170"/>
      <c r="N2508" s="171"/>
    </row>
    <row r="2509" spans="2:14" s="243" customFormat="1">
      <c r="B2509" s="330"/>
      <c r="C2509" s="151"/>
      <c r="D2509" s="151"/>
      <c r="E2509" s="183"/>
      <c r="F2509" s="602"/>
      <c r="G2509" s="602"/>
      <c r="H2509" s="602"/>
      <c r="I2509" s="602"/>
      <c r="J2509" s="169"/>
      <c r="K2509" s="404"/>
      <c r="L2509" s="91"/>
      <c r="M2509" s="247"/>
      <c r="N2509" s="248"/>
    </row>
    <row r="2510" spans="2:14" s="243" customFormat="1" ht="15">
      <c r="B2510" s="330"/>
      <c r="C2510" s="151"/>
      <c r="D2510" s="151"/>
      <c r="E2510" s="704" t="s">
        <v>1135</v>
      </c>
      <c r="F2510" s="705"/>
      <c r="G2510" s="705"/>
      <c r="H2510" s="705"/>
      <c r="I2510" s="705"/>
      <c r="J2510" s="706"/>
      <c r="K2510" s="404"/>
      <c r="L2510" s="91"/>
      <c r="M2510" s="247"/>
      <c r="N2510" s="248"/>
    </row>
    <row r="2511" spans="2:14" s="243" customFormat="1">
      <c r="B2511" s="330"/>
      <c r="C2511" s="151"/>
      <c r="D2511" s="151"/>
      <c r="E2511" s="183"/>
      <c r="F2511" s="602"/>
      <c r="G2511" s="602"/>
      <c r="H2511" s="602"/>
      <c r="I2511" s="602"/>
      <c r="J2511" s="169"/>
      <c r="K2511" s="404"/>
      <c r="L2511" s="91"/>
      <c r="M2511" s="247"/>
      <c r="N2511" s="248"/>
    </row>
    <row r="2512" spans="2:14" s="243" customFormat="1" ht="15" hidden="1">
      <c r="B2512" s="330" t="s">
        <v>1136</v>
      </c>
      <c r="C2512" s="151">
        <v>84862</v>
      </c>
      <c r="D2512" s="43" t="s">
        <v>9</v>
      </c>
      <c r="E2512" s="644" t="str">
        <f>IFERROR(VLOOKUP($C2512,'2-SINAPI OUTUBRO 2017'!$A$1:$D$11396,2,0),IFERROR(VLOOKUP($C2512,'3-COMPO.ADM.PRF '!$B$11:$I$816,4,0),""))</f>
        <v>GUARDA-CORPO COM CORRIMAO EM TUBO DE ACO GALVANIZADO 1 1/2"</v>
      </c>
      <c r="F2512" s="645"/>
      <c r="G2512" s="645"/>
      <c r="H2512" s="645"/>
      <c r="I2512" s="645"/>
      <c r="J2512" s="646"/>
      <c r="K2512" s="401">
        <v>0</v>
      </c>
      <c r="L2512" s="91" t="s">
        <v>837</v>
      </c>
      <c r="M2512" s="247"/>
      <c r="N2512" s="248"/>
    </row>
    <row r="2513" spans="2:14" s="243" customFormat="1" hidden="1">
      <c r="B2513" s="330"/>
      <c r="C2513" s="151"/>
      <c r="D2513" s="151"/>
      <c r="E2513" s="183"/>
      <c r="F2513" s="602"/>
      <c r="G2513" s="602"/>
      <c r="H2513" s="602"/>
      <c r="I2513" s="602"/>
      <c r="J2513" s="169"/>
      <c r="K2513" s="404"/>
      <c r="L2513" s="91"/>
      <c r="M2513" s="247"/>
      <c r="N2513" s="248"/>
    </row>
    <row r="2514" spans="2:14" s="243" customFormat="1" ht="15" hidden="1">
      <c r="B2514" s="330" t="s">
        <v>1137</v>
      </c>
      <c r="C2514" s="151" t="s">
        <v>1138</v>
      </c>
      <c r="D2514" s="43" t="s">
        <v>9</v>
      </c>
      <c r="E2514" s="644" t="str">
        <f>IFERROR(VLOOKUP($C2514,'2-SINAPI OUTUBRO 2017'!$A$1:$D$11396,2,0),IFERROR(VLOOKUP($C2514,'3-COMPO.ADM.PRF '!$B$11:$I$816,4,0),""))</f>
        <v>CORRIMAO EM TUBO ACO GALVANIZADO 2 1/2" COM BRACADEIRA</v>
      </c>
      <c r="F2514" s="645"/>
      <c r="G2514" s="645"/>
      <c r="H2514" s="645"/>
      <c r="I2514" s="645"/>
      <c r="J2514" s="646"/>
      <c r="K2514" s="401">
        <v>0</v>
      </c>
      <c r="L2514" s="91" t="s">
        <v>837</v>
      </c>
      <c r="M2514" s="247"/>
      <c r="N2514" s="248"/>
    </row>
    <row r="2515" spans="2:14" s="243" customFormat="1" hidden="1">
      <c r="B2515" s="330"/>
      <c r="C2515" s="151"/>
      <c r="D2515" s="151"/>
      <c r="E2515" s="183"/>
      <c r="F2515" s="602"/>
      <c r="G2515" s="602"/>
      <c r="H2515" s="602"/>
      <c r="I2515" s="602"/>
      <c r="J2515" s="169"/>
      <c r="K2515" s="404"/>
      <c r="L2515" s="91"/>
      <c r="M2515" s="247"/>
      <c r="N2515" s="248"/>
    </row>
    <row r="2516" spans="2:14" s="243" customFormat="1" ht="15">
      <c r="B2516" s="330"/>
      <c r="C2516" s="151"/>
      <c r="D2516" s="151"/>
      <c r="E2516" s="704" t="s">
        <v>1139</v>
      </c>
      <c r="F2516" s="705"/>
      <c r="G2516" s="705"/>
      <c r="H2516" s="705"/>
      <c r="I2516" s="705"/>
      <c r="J2516" s="706"/>
      <c r="K2516" s="404"/>
      <c r="L2516" s="91"/>
      <c r="M2516" s="247"/>
      <c r="N2516" s="248"/>
    </row>
    <row r="2517" spans="2:14" s="243" customFormat="1" ht="15">
      <c r="B2517" s="330"/>
      <c r="C2517" s="494" t="str">
        <f>'3-COMPO.ADM.PRF '!B840</f>
        <v>COMP 124</v>
      </c>
      <c r="D2517" s="123" t="s">
        <v>90</v>
      </c>
      <c r="E2517" s="183" t="s">
        <v>1140</v>
      </c>
      <c r="F2517" s="602"/>
      <c r="G2517" s="602"/>
      <c r="H2517" s="602"/>
      <c r="I2517" s="602"/>
      <c r="J2517" s="169"/>
      <c r="K2517" s="401">
        <v>1</v>
      </c>
      <c r="L2517" s="91" t="s">
        <v>6</v>
      </c>
      <c r="M2517" s="247"/>
      <c r="N2517" s="248"/>
    </row>
    <row r="2518" spans="2:14" s="243" customFormat="1">
      <c r="B2518" s="330"/>
      <c r="C2518" s="151"/>
      <c r="D2518" s="151"/>
      <c r="E2518" s="183"/>
      <c r="F2518" s="602"/>
      <c r="G2518" s="602"/>
      <c r="H2518" s="602"/>
      <c r="I2518" s="602"/>
      <c r="J2518" s="169"/>
      <c r="K2518" s="404"/>
      <c r="L2518" s="91"/>
      <c r="M2518" s="247"/>
      <c r="N2518" s="248"/>
    </row>
    <row r="2519" spans="2:14" ht="13.5" thickBot="1">
      <c r="B2519" s="326"/>
      <c r="C2519" s="53"/>
      <c r="D2519" s="53"/>
      <c r="E2519" s="496"/>
      <c r="F2519" s="602"/>
      <c r="G2519" s="602"/>
      <c r="H2519" s="602"/>
      <c r="I2519" s="602"/>
      <c r="J2519" s="169"/>
      <c r="K2519" s="400"/>
      <c r="L2519" s="497"/>
      <c r="M2519" s="170"/>
      <c r="N2519" s="171"/>
    </row>
    <row r="2520" spans="2:14" ht="13.5" thickBot="1">
      <c r="B2520" s="327"/>
      <c r="C2520" s="150"/>
      <c r="D2520" s="150"/>
      <c r="E2520" s="659" t="s">
        <v>1141</v>
      </c>
      <c r="F2520" s="660"/>
      <c r="G2520" s="660"/>
      <c r="H2520" s="660"/>
      <c r="I2520" s="660"/>
      <c r="J2520" s="661"/>
      <c r="K2520" s="399"/>
      <c r="L2520" s="614"/>
      <c r="M2520" s="155"/>
      <c r="N2520" s="177"/>
    </row>
    <row r="2521" spans="2:14">
      <c r="B2521" s="326"/>
      <c r="C2521" s="53">
        <v>9537</v>
      </c>
      <c r="D2521" s="123" t="s">
        <v>9</v>
      </c>
      <c r="E2521" s="496" t="s">
        <v>1142</v>
      </c>
      <c r="F2521" s="602"/>
      <c r="G2521" s="602"/>
      <c r="H2521" s="602"/>
      <c r="I2521" s="602"/>
      <c r="J2521" s="169"/>
      <c r="K2521" s="399">
        <v>1000</v>
      </c>
      <c r="L2521" s="91" t="s">
        <v>43</v>
      </c>
      <c r="M2521" s="170"/>
      <c r="N2521" s="171"/>
    </row>
    <row r="2522" spans="2:14">
      <c r="B2522" s="326"/>
      <c r="C2522" s="53"/>
      <c r="D2522" s="53"/>
      <c r="E2522" s="496"/>
      <c r="F2522" s="602"/>
      <c r="G2522" s="602"/>
      <c r="H2522" s="602"/>
      <c r="I2522" s="602"/>
      <c r="J2522" s="169"/>
      <c r="K2522" s="404"/>
      <c r="L2522" s="91"/>
      <c r="M2522" s="170"/>
      <c r="N2522" s="171"/>
    </row>
    <row r="2523" spans="2:14">
      <c r="B2523" s="326"/>
      <c r="C2523" s="53"/>
      <c r="D2523" s="53"/>
      <c r="E2523" s="496"/>
      <c r="F2523" s="602"/>
      <c r="G2523" s="602"/>
      <c r="H2523" s="602"/>
      <c r="I2523" s="602"/>
      <c r="J2523" s="169"/>
      <c r="K2523" s="404"/>
      <c r="L2523" s="91"/>
      <c r="M2523" s="170"/>
      <c r="N2523" s="171"/>
    </row>
    <row r="2524" spans="2:14">
      <c r="B2524" s="326"/>
      <c r="C2524" s="53"/>
      <c r="D2524" s="53"/>
      <c r="E2524" s="496"/>
      <c r="F2524" s="602"/>
      <c r="G2524" s="602"/>
      <c r="H2524" s="602"/>
      <c r="I2524" s="602"/>
      <c r="J2524" s="169"/>
      <c r="K2524" s="404"/>
      <c r="L2524" s="91"/>
      <c r="M2524" s="170"/>
      <c r="N2524" s="171"/>
    </row>
    <row r="2525" spans="2:14">
      <c r="B2525" s="326"/>
      <c r="C2525" s="53"/>
      <c r="D2525" s="53"/>
      <c r="E2525" s="496"/>
      <c r="F2525" s="602"/>
      <c r="G2525" s="602"/>
      <c r="H2525" s="602"/>
      <c r="I2525" s="602"/>
      <c r="J2525" s="169"/>
      <c r="K2525" s="404"/>
      <c r="L2525" s="91"/>
      <c r="M2525" s="170"/>
      <c r="N2525" s="171"/>
    </row>
    <row r="2526" spans="2:14">
      <c r="B2526" s="326"/>
      <c r="C2526" s="53"/>
      <c r="D2526" s="53"/>
      <c r="E2526" s="183" t="s">
        <v>1143</v>
      </c>
      <c r="F2526" s="602"/>
      <c r="G2526" s="602"/>
      <c r="H2526" s="602"/>
      <c r="I2526" s="602"/>
      <c r="J2526" s="169"/>
      <c r="K2526" s="404"/>
      <c r="L2526" s="91"/>
      <c r="M2526" s="170"/>
      <c r="N2526" s="171"/>
    </row>
    <row r="2527" spans="2:14">
      <c r="B2527" s="326"/>
      <c r="C2527" s="53"/>
      <c r="D2527" s="53"/>
      <c r="E2527" s="183"/>
      <c r="F2527" s="602"/>
      <c r="G2527" s="602"/>
      <c r="H2527" s="602"/>
      <c r="I2527" s="602"/>
      <c r="J2527" s="169"/>
      <c r="K2527" s="404"/>
      <c r="L2527" s="91"/>
      <c r="M2527" s="170"/>
      <c r="N2527" s="171"/>
    </row>
    <row r="2528" spans="2:14">
      <c r="B2528" s="326"/>
      <c r="C2528" s="53"/>
      <c r="D2528" s="53"/>
      <c r="E2528" s="183"/>
      <c r="F2528" s="602"/>
      <c r="G2528" s="602"/>
      <c r="H2528" s="602"/>
      <c r="I2528" s="602"/>
      <c r="J2528" s="169"/>
      <c r="K2528" s="404"/>
      <c r="L2528" s="91"/>
      <c r="M2528" s="170"/>
      <c r="N2528" s="171"/>
    </row>
    <row r="2529" spans="2:14">
      <c r="B2529" s="326"/>
      <c r="C2529" s="53"/>
      <c r="D2529" s="53"/>
      <c r="E2529" s="183"/>
      <c r="F2529" s="602"/>
      <c r="G2529" s="602"/>
      <c r="H2529" s="602"/>
      <c r="I2529" s="602"/>
      <c r="J2529" s="169"/>
      <c r="K2529" s="404"/>
      <c r="L2529" s="91"/>
      <c r="M2529" s="170"/>
      <c r="N2529" s="171"/>
    </row>
    <row r="2530" spans="2:14">
      <c r="B2530" s="326"/>
      <c r="C2530" s="53"/>
      <c r="D2530" s="53"/>
      <c r="E2530" s="183"/>
      <c r="F2530" s="602"/>
      <c r="G2530" s="602"/>
      <c r="H2530" s="602"/>
      <c r="I2530" s="602"/>
      <c r="J2530" s="169"/>
      <c r="K2530" s="404"/>
      <c r="L2530" s="91"/>
      <c r="M2530" s="170"/>
      <c r="N2530" s="171"/>
    </row>
    <row r="2531" spans="2:14">
      <c r="B2531" s="326"/>
      <c r="C2531" s="53"/>
      <c r="D2531" s="53"/>
      <c r="E2531" s="183"/>
      <c r="F2531" s="602"/>
      <c r="G2531" s="602"/>
      <c r="H2531" s="602"/>
      <c r="I2531" s="602"/>
      <c r="J2531" s="169"/>
      <c r="K2531" s="404"/>
      <c r="L2531" s="91"/>
      <c r="M2531" s="170"/>
      <c r="N2531" s="171"/>
    </row>
    <row r="2532" spans="2:14">
      <c r="B2532" s="326"/>
      <c r="C2532" s="53"/>
      <c r="D2532" s="53"/>
      <c r="E2532" s="183" t="s">
        <v>1144</v>
      </c>
      <c r="F2532" s="602"/>
      <c r="G2532" s="602"/>
      <c r="H2532" s="602"/>
      <c r="I2532" s="602"/>
      <c r="J2532" s="169"/>
      <c r="K2532" s="404">
        <f>K1417+K1398+K1422</f>
        <v>0</v>
      </c>
      <c r="L2532" s="91" t="s">
        <v>43</v>
      </c>
      <c r="M2532" s="170"/>
      <c r="N2532" s="171"/>
    </row>
    <row r="2533" spans="2:14">
      <c r="B2533" s="326"/>
      <c r="C2533" s="53"/>
      <c r="D2533" s="53"/>
      <c r="E2533" s="183"/>
      <c r="F2533" s="602"/>
      <c r="G2533" s="602"/>
      <c r="H2533" s="602"/>
      <c r="I2533" s="602"/>
      <c r="J2533" s="169"/>
      <c r="K2533" s="404"/>
      <c r="L2533" s="91"/>
      <c r="M2533" s="170"/>
      <c r="N2533" s="171"/>
    </row>
    <row r="2534" spans="2:14">
      <c r="B2534" s="326"/>
      <c r="C2534" s="53"/>
      <c r="D2534" s="53"/>
      <c r="E2534" s="183"/>
      <c r="F2534" s="602"/>
      <c r="G2534" s="602"/>
      <c r="H2534" s="602"/>
      <c r="I2534" s="602"/>
      <c r="J2534" s="169"/>
      <c r="K2534" s="404"/>
      <c r="L2534" s="91"/>
      <c r="M2534" s="170"/>
      <c r="N2534" s="171"/>
    </row>
    <row r="2535" spans="2:14">
      <c r="B2535" s="326"/>
      <c r="C2535" s="53"/>
      <c r="D2535" s="53"/>
      <c r="E2535" s="183"/>
      <c r="F2535" s="602"/>
      <c r="G2535" s="602"/>
      <c r="H2535" s="602"/>
      <c r="I2535" s="602"/>
      <c r="J2535" s="169"/>
      <c r="K2535" s="404"/>
      <c r="L2535" s="91"/>
      <c r="M2535" s="170"/>
      <c r="N2535" s="171"/>
    </row>
    <row r="2536" spans="2:14">
      <c r="B2536" s="326"/>
      <c r="C2536" s="53"/>
      <c r="D2536" s="53"/>
      <c r="E2536" s="183"/>
      <c r="F2536" s="602"/>
      <c r="G2536" s="602"/>
      <c r="H2536" s="602"/>
      <c r="I2536" s="602"/>
      <c r="J2536" s="169"/>
      <c r="K2536" s="404"/>
      <c r="L2536" s="91"/>
      <c r="M2536" s="170"/>
      <c r="N2536" s="171"/>
    </row>
    <row r="2537" spans="2:14">
      <c r="B2537" s="326"/>
      <c r="C2537" s="53"/>
      <c r="D2537" s="53"/>
      <c r="E2537" s="183"/>
      <c r="F2537" s="602"/>
      <c r="G2537" s="602"/>
      <c r="H2537" s="602"/>
      <c r="I2537" s="602"/>
      <c r="J2537" s="169"/>
      <c r="K2537" s="404"/>
      <c r="L2537" s="91"/>
      <c r="M2537" s="170"/>
      <c r="N2537" s="171"/>
    </row>
    <row r="2538" spans="2:14">
      <c r="B2538" s="326"/>
      <c r="C2538" s="53"/>
      <c r="D2538" s="53"/>
      <c r="E2538" s="183" t="s">
        <v>1145</v>
      </c>
      <c r="F2538" s="602"/>
      <c r="G2538" s="602"/>
      <c r="H2538" s="602"/>
      <c r="I2538" s="602"/>
      <c r="J2538" s="169"/>
      <c r="K2538" s="400"/>
      <c r="L2538" s="497"/>
      <c r="M2538" s="170"/>
      <c r="N2538" s="171"/>
    </row>
    <row r="2539" spans="2:14">
      <c r="B2539" s="326"/>
      <c r="C2539" s="53"/>
      <c r="D2539" s="53"/>
      <c r="E2539" s="496"/>
      <c r="F2539" s="602"/>
      <c r="G2539" s="602"/>
      <c r="H2539" s="602"/>
      <c r="I2539" s="602"/>
      <c r="J2539" s="169"/>
      <c r="K2539" s="400"/>
      <c r="L2539" s="497"/>
      <c r="M2539" s="170"/>
      <c r="N2539" s="171"/>
    </row>
    <row r="2540" spans="2:14">
      <c r="B2540" s="326"/>
      <c r="C2540" s="53"/>
      <c r="D2540" s="53"/>
      <c r="E2540" s="496"/>
      <c r="F2540" s="602"/>
      <c r="G2540" s="602"/>
      <c r="H2540" s="602"/>
      <c r="I2540" s="602"/>
      <c r="J2540" s="169"/>
      <c r="K2540" s="400"/>
      <c r="L2540" s="497"/>
      <c r="M2540" s="170"/>
      <c r="N2540" s="171"/>
    </row>
    <row r="2541" spans="2:14">
      <c r="B2541" s="326"/>
      <c r="C2541" s="53"/>
      <c r="D2541" s="53"/>
      <c r="E2541" s="496"/>
      <c r="F2541" s="602"/>
      <c r="G2541" s="602"/>
      <c r="H2541" s="602"/>
      <c r="I2541" s="602"/>
      <c r="J2541" s="169"/>
      <c r="K2541" s="400"/>
      <c r="L2541" s="497"/>
      <c r="M2541" s="170"/>
      <c r="N2541" s="171"/>
    </row>
    <row r="2542" spans="2:14">
      <c r="B2542" s="326"/>
      <c r="C2542" s="53"/>
      <c r="D2542" s="53"/>
      <c r="E2542" s="496"/>
      <c r="F2542" s="602"/>
      <c r="G2542" s="602"/>
      <c r="H2542" s="602"/>
      <c r="I2542" s="602"/>
      <c r="J2542" s="169"/>
      <c r="K2542" s="400"/>
      <c r="L2542" s="497"/>
      <c r="M2542" s="170"/>
      <c r="N2542" s="171"/>
    </row>
    <row r="2543" spans="2:14">
      <c r="B2543" s="326"/>
      <c r="C2543" s="53"/>
      <c r="D2543" s="53"/>
      <c r="E2543" s="496"/>
      <c r="F2543" s="602"/>
      <c r="G2543" s="602"/>
      <c r="H2543" s="602"/>
      <c r="I2543" s="602"/>
      <c r="J2543" s="169"/>
      <c r="K2543" s="400"/>
      <c r="L2543" s="497"/>
      <c r="M2543" s="170"/>
      <c r="N2543" s="171"/>
    </row>
    <row r="2544" spans="2:14">
      <c r="B2544" s="326"/>
      <c r="C2544" s="53"/>
      <c r="D2544" s="53"/>
      <c r="E2544" s="496"/>
      <c r="F2544" s="602"/>
      <c r="G2544" s="602"/>
      <c r="H2544" s="602"/>
      <c r="I2544" s="602"/>
      <c r="J2544" s="169"/>
      <c r="K2544" s="400"/>
      <c r="L2544" s="497"/>
      <c r="M2544" s="170"/>
      <c r="N2544" s="171"/>
    </row>
    <row r="2545" spans="2:14" ht="13.5" thickBot="1">
      <c r="B2545" s="340"/>
      <c r="C2545" s="56"/>
      <c r="D2545" s="56"/>
      <c r="E2545" s="253"/>
      <c r="F2545" s="110"/>
      <c r="G2545" s="110"/>
      <c r="H2545" s="110"/>
      <c r="I2545" s="110"/>
      <c r="J2545" s="254"/>
      <c r="K2545" s="418"/>
      <c r="L2545" s="167"/>
      <c r="M2545" s="255"/>
      <c r="N2545" s="256"/>
    </row>
  </sheetData>
  <mergeCells count="250">
    <mergeCell ref="E2362:J2362"/>
    <mergeCell ref="E256:J256"/>
    <mergeCell ref="E505:J505"/>
    <mergeCell ref="E261:J261"/>
    <mergeCell ref="E506:J506"/>
    <mergeCell ref="E2036:J2036"/>
    <mergeCell ref="E2037:J2037"/>
    <mergeCell ref="E2038:J2038"/>
    <mergeCell ref="E2039:J2039"/>
    <mergeCell ref="E687:J687"/>
    <mergeCell ref="E691:J691"/>
    <mergeCell ref="E744:J744"/>
    <mergeCell ref="E698:G698"/>
    <mergeCell ref="E738:G738"/>
    <mergeCell ref="E1020:J1020"/>
    <mergeCell ref="E1043:J1043"/>
    <mergeCell ref="E1047:J1047"/>
    <mergeCell ref="E1088:J1088"/>
    <mergeCell ref="E1570:J1570"/>
    <mergeCell ref="E974:J974"/>
    <mergeCell ref="E1125:J1125"/>
    <mergeCell ref="E1240:J1240"/>
    <mergeCell ref="E1417:J1417"/>
    <mergeCell ref="E1092:J1092"/>
    <mergeCell ref="E1571:J1571"/>
    <mergeCell ref="E2040:J2040"/>
    <mergeCell ref="E2041:J2041"/>
    <mergeCell ref="E2042:J2042"/>
    <mergeCell ref="E2177:J2177"/>
    <mergeCell ref="G1477:J1477"/>
    <mergeCell ref="E2032:J2032"/>
    <mergeCell ref="E2026:J2026"/>
    <mergeCell ref="E1985:J1985"/>
    <mergeCell ref="E1999:J1999"/>
    <mergeCell ref="E2000:J2000"/>
    <mergeCell ref="E2001:J2001"/>
    <mergeCell ref="E2028:J2028"/>
    <mergeCell ref="E2029:J2029"/>
    <mergeCell ref="E2030:J2030"/>
    <mergeCell ref="E2031:J2031"/>
    <mergeCell ref="E1728:J1728"/>
    <mergeCell ref="E1729:J1729"/>
    <mergeCell ref="E1730:J1730"/>
    <mergeCell ref="E1751:J1751"/>
    <mergeCell ref="G1557:J1557"/>
    <mergeCell ref="E1749:J1749"/>
    <mergeCell ref="E1789:J1789"/>
    <mergeCell ref="E2047:J2047"/>
    <mergeCell ref="E1976:J1976"/>
    <mergeCell ref="E2346:J2346"/>
    <mergeCell ref="E2052:J2052"/>
    <mergeCell ref="E2356:J2356"/>
    <mergeCell ref="E2348:J2348"/>
    <mergeCell ref="E2350:J2350"/>
    <mergeCell ref="E2352:J2352"/>
    <mergeCell ref="E2354:J2354"/>
    <mergeCell ref="E2360:J2360"/>
    <mergeCell ref="E2216:J2216"/>
    <mergeCell ref="E2222:J2222"/>
    <mergeCell ref="E2185:J2185"/>
    <mergeCell ref="E2192:J2192"/>
    <mergeCell ref="E2250:J2250"/>
    <mergeCell ref="E2255:J2255"/>
    <mergeCell ref="E2274:J2274"/>
    <mergeCell ref="E2344:J2344"/>
    <mergeCell ref="E2179:G2179"/>
    <mergeCell ref="E2206:G2206"/>
    <mergeCell ref="E2240:G2240"/>
    <mergeCell ref="E2273:G2273"/>
    <mergeCell ref="E2295:G2295"/>
    <mergeCell ref="E2316:G2316"/>
    <mergeCell ref="E2520:J2520"/>
    <mergeCell ref="E2366:J2366"/>
    <mergeCell ref="E2371:J2371"/>
    <mergeCell ref="E2377:J2377"/>
    <mergeCell ref="E2383:J2383"/>
    <mergeCell ref="E2387:J2387"/>
    <mergeCell ref="E2390:J2390"/>
    <mergeCell ref="E2403:J2403"/>
    <mergeCell ref="E2405:J2405"/>
    <mergeCell ref="E2422:J2422"/>
    <mergeCell ref="E2428:J2428"/>
    <mergeCell ref="E2434:J2434"/>
    <mergeCell ref="E2456:J2456"/>
    <mergeCell ref="E2458:J2458"/>
    <mergeCell ref="E2481:J2481"/>
    <mergeCell ref="E2487:J2487"/>
    <mergeCell ref="E2493:J2493"/>
    <mergeCell ref="E2510:J2510"/>
    <mergeCell ref="E2516:J2516"/>
    <mergeCell ref="E2468:J2468"/>
    <mergeCell ref="E2463:J2463"/>
    <mergeCell ref="E2499:J2499"/>
    <mergeCell ref="E2512:J2512"/>
    <mergeCell ref="E2514:J2514"/>
    <mergeCell ref="E1096:J1096"/>
    <mergeCell ref="E1134:J1134"/>
    <mergeCell ref="E1347:J1347"/>
    <mergeCell ref="E1329:J1329"/>
    <mergeCell ref="E1459:J1459"/>
    <mergeCell ref="E1464:J1464"/>
    <mergeCell ref="E1552:J1552"/>
    <mergeCell ref="E1533:J1533"/>
    <mergeCell ref="E1107:J1107"/>
    <mergeCell ref="E1247:J1247"/>
    <mergeCell ref="G1337:I1337"/>
    <mergeCell ref="E1432:J1432"/>
    <mergeCell ref="E612:J612"/>
    <mergeCell ref="E618:J618"/>
    <mergeCell ref="E346:J346"/>
    <mergeCell ref="E355:J355"/>
    <mergeCell ref="E404:J404"/>
    <mergeCell ref="E450:J450"/>
    <mergeCell ref="E1127:J1127"/>
    <mergeCell ref="E1130:J1130"/>
    <mergeCell ref="E964:J964"/>
    <mergeCell ref="E575:J575"/>
    <mergeCell ref="E620:J620"/>
    <mergeCell ref="E632:J632"/>
    <mergeCell ref="E626:J626"/>
    <mergeCell ref="E642:G642"/>
    <mergeCell ref="E668:G668"/>
    <mergeCell ref="E1084:J1084"/>
    <mergeCell ref="E602:J602"/>
    <mergeCell ref="E478:J478"/>
    <mergeCell ref="E502:J502"/>
    <mergeCell ref="E597:G597"/>
    <mergeCell ref="E545:G545"/>
    <mergeCell ref="E363:J363"/>
    <mergeCell ref="E513:J513"/>
    <mergeCell ref="E569:J569"/>
    <mergeCell ref="E212:J212"/>
    <mergeCell ref="E377:J377"/>
    <mergeCell ref="E428:J428"/>
    <mergeCell ref="E982:J982"/>
    <mergeCell ref="E453:J453"/>
    <mergeCell ref="E481:J481"/>
    <mergeCell ref="E933:J933"/>
    <mergeCell ref="E879:J879"/>
    <mergeCell ref="E885:J885"/>
    <mergeCell ref="E958:J958"/>
    <mergeCell ref="E966:J966"/>
    <mergeCell ref="E930:J930"/>
    <mergeCell ref="E779:J779"/>
    <mergeCell ref="E783:J783"/>
    <mergeCell ref="E739:J739"/>
    <mergeCell ref="E755:J755"/>
    <mergeCell ref="E769:J769"/>
    <mergeCell ref="E546:J546"/>
    <mergeCell ref="E749:J749"/>
    <mergeCell ref="E938:J938"/>
    <mergeCell ref="E298:J298"/>
    <mergeCell ref="E976:J976"/>
    <mergeCell ref="E902:J902"/>
    <mergeCell ref="E669:J669"/>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674:J674"/>
    <mergeCell ref="E681:J681"/>
    <mergeCell ref="E563:J563"/>
    <mergeCell ref="E515:G515"/>
    <mergeCell ref="E1052:J1052"/>
    <mergeCell ref="E1056:J1056"/>
    <mergeCell ref="E1060:J1060"/>
    <mergeCell ref="E1027:J1027"/>
    <mergeCell ref="E1032:J1032"/>
    <mergeCell ref="E1038:J1038"/>
    <mergeCell ref="E1012:J1012"/>
    <mergeCell ref="E988:J988"/>
    <mergeCell ref="E995:J995"/>
    <mergeCell ref="E1002:J1002"/>
    <mergeCell ref="E1007:J1007"/>
    <mergeCell ref="E1023:J1023"/>
    <mergeCell ref="E607:J607"/>
    <mergeCell ref="E694:J694"/>
    <mergeCell ref="E757:J757"/>
    <mergeCell ref="E763:J763"/>
    <mergeCell ref="E956:J956"/>
    <mergeCell ref="E869:G869"/>
    <mergeCell ref="E907:G907"/>
    <mergeCell ref="E871:J871"/>
    <mergeCell ref="E799:G799"/>
    <mergeCell ref="E831:J831"/>
    <mergeCell ref="E835:G835"/>
    <mergeCell ref="E797:J797"/>
    <mergeCell ref="E196:J196"/>
    <mergeCell ref="E968:J968"/>
    <mergeCell ref="G1418:J1418"/>
    <mergeCell ref="E1434:J1434"/>
    <mergeCell ref="E1457:J1457"/>
    <mergeCell ref="E1436:J1436"/>
    <mergeCell ref="E1444:J1444"/>
    <mergeCell ref="E1450:J1450"/>
    <mergeCell ref="E1064:J1064"/>
    <mergeCell ref="E1068:J1068"/>
    <mergeCell ref="E1072:J1072"/>
    <mergeCell ref="E1384:J1384"/>
    <mergeCell ref="E1371:J1371"/>
    <mergeCell ref="G1372:J1372"/>
    <mergeCell ref="G1360:J1360"/>
    <mergeCell ref="G1217:J1217"/>
    <mergeCell ref="E1216:J1216"/>
    <mergeCell ref="E1100:J1100"/>
    <mergeCell ref="E1104:J1104"/>
    <mergeCell ref="E1242:J1242"/>
    <mergeCell ref="E1732:J1732"/>
    <mergeCell ref="E1734:J1734"/>
    <mergeCell ref="E1733:J1733"/>
    <mergeCell ref="E801:J801"/>
    <mergeCell ref="E808:J808"/>
    <mergeCell ref="E810:J810"/>
    <mergeCell ref="E818:J818"/>
    <mergeCell ref="E825:J825"/>
    <mergeCell ref="E1342:J1342"/>
    <mergeCell ref="E1080:J1080"/>
    <mergeCell ref="E877:J877"/>
    <mergeCell ref="E896:J896"/>
    <mergeCell ref="E1076:J1076"/>
    <mergeCell ref="G1331:I1331"/>
    <mergeCell ref="E1330:J1330"/>
    <mergeCell ref="E1336:J1336"/>
    <mergeCell ref="G1385:J1385"/>
    <mergeCell ref="E1471:J1471"/>
    <mergeCell ref="E1393:J1393"/>
    <mergeCell ref="G1394:J1394"/>
    <mergeCell ref="E1405:J1405"/>
    <mergeCell ref="G1406:J1406"/>
    <mergeCell ref="G1135:J1135"/>
    <mergeCell ref="E1359:J1359"/>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1396"/>
  <sheetViews>
    <sheetView topLeftCell="A9101" workbookViewId="0">
      <selection activeCell="D9113" sqref="D9113"/>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312">
        <v>1</v>
      </c>
      <c r="B1" s="313" t="s">
        <v>1146</v>
      </c>
      <c r="C1" s="312" t="s">
        <v>1147</v>
      </c>
      <c r="D1" s="314">
        <v>50.83</v>
      </c>
    </row>
    <row r="2" spans="1:4" ht="25.5">
      <c r="A2" s="312">
        <v>2</v>
      </c>
      <c r="B2" s="313" t="s">
        <v>1148</v>
      </c>
      <c r="C2" s="312" t="s">
        <v>1149</v>
      </c>
      <c r="D2" s="314">
        <v>11.14</v>
      </c>
    </row>
    <row r="3" spans="1:4" ht="25.5">
      <c r="A3" s="312">
        <v>3</v>
      </c>
      <c r="B3" s="313" t="s">
        <v>1150</v>
      </c>
      <c r="C3" s="312" t="s">
        <v>1151</v>
      </c>
      <c r="D3" s="314">
        <v>3.64</v>
      </c>
    </row>
    <row r="4" spans="1:4">
      <c r="A4" s="312">
        <v>6</v>
      </c>
      <c r="B4" s="313" t="s">
        <v>1152</v>
      </c>
      <c r="C4" s="312" t="s">
        <v>1151</v>
      </c>
      <c r="D4" s="314">
        <v>2.5499999999999998</v>
      </c>
    </row>
    <row r="5" spans="1:4">
      <c r="A5" s="312">
        <v>7</v>
      </c>
      <c r="B5" s="313" t="s">
        <v>1153</v>
      </c>
      <c r="C5" s="312" t="s">
        <v>1147</v>
      </c>
      <c r="D5" s="314">
        <v>8.43</v>
      </c>
    </row>
    <row r="6" spans="1:4">
      <c r="A6" s="312">
        <v>10</v>
      </c>
      <c r="B6" s="313" t="s">
        <v>1154</v>
      </c>
      <c r="C6" s="312" t="s">
        <v>1155</v>
      </c>
      <c r="D6" s="314">
        <v>6.56</v>
      </c>
    </row>
    <row r="7" spans="1:4" ht="25.5">
      <c r="A7" s="312">
        <v>12</v>
      </c>
      <c r="B7" s="313" t="s">
        <v>1156</v>
      </c>
      <c r="C7" s="312" t="s">
        <v>1155</v>
      </c>
      <c r="D7" s="314">
        <v>6.42</v>
      </c>
    </row>
    <row r="8" spans="1:4">
      <c r="A8" s="312">
        <v>13</v>
      </c>
      <c r="B8" s="313" t="s">
        <v>1157</v>
      </c>
      <c r="C8" s="312" t="s">
        <v>1147</v>
      </c>
      <c r="D8" s="314">
        <v>9.8800000000000008</v>
      </c>
    </row>
    <row r="9" spans="1:4">
      <c r="A9" s="312">
        <v>16</v>
      </c>
      <c r="B9" s="313" t="s">
        <v>1158</v>
      </c>
      <c r="C9" s="312" t="s">
        <v>1147</v>
      </c>
      <c r="D9" s="314">
        <v>5.07</v>
      </c>
    </row>
    <row r="10" spans="1:4">
      <c r="A10" s="312">
        <v>20</v>
      </c>
      <c r="B10" s="313" t="s">
        <v>1159</v>
      </c>
      <c r="C10" s="312" t="s">
        <v>1147</v>
      </c>
      <c r="D10" s="314">
        <v>4.04</v>
      </c>
    </row>
    <row r="11" spans="1:4">
      <c r="A11" s="312">
        <v>21</v>
      </c>
      <c r="B11" s="313" t="s">
        <v>1160</v>
      </c>
      <c r="C11" s="312" t="s">
        <v>1147</v>
      </c>
      <c r="D11" s="314">
        <v>4.04</v>
      </c>
    </row>
    <row r="12" spans="1:4">
      <c r="A12" s="312">
        <v>22</v>
      </c>
      <c r="B12" s="313" t="s">
        <v>1161</v>
      </c>
      <c r="C12" s="312" t="s">
        <v>1147</v>
      </c>
      <c r="D12" s="314">
        <v>4.32</v>
      </c>
    </row>
    <row r="13" spans="1:4">
      <c r="A13" s="312">
        <v>23</v>
      </c>
      <c r="B13" s="313" t="s">
        <v>1162</v>
      </c>
      <c r="C13" s="312" t="s">
        <v>1147</v>
      </c>
      <c r="D13" s="314">
        <v>4.28</v>
      </c>
    </row>
    <row r="14" spans="1:4">
      <c r="A14" s="312">
        <v>24</v>
      </c>
      <c r="B14" s="313" t="s">
        <v>1163</v>
      </c>
      <c r="C14" s="312" t="s">
        <v>1147</v>
      </c>
      <c r="D14" s="314">
        <v>4.04</v>
      </c>
    </row>
    <row r="15" spans="1:4">
      <c r="A15" s="312">
        <v>25</v>
      </c>
      <c r="B15" s="313" t="s">
        <v>1164</v>
      </c>
      <c r="C15" s="312" t="s">
        <v>1147</v>
      </c>
      <c r="D15" s="314">
        <v>4.04</v>
      </c>
    </row>
    <row r="16" spans="1:4">
      <c r="A16" s="312">
        <v>26</v>
      </c>
      <c r="B16" s="313" t="s">
        <v>1165</v>
      </c>
      <c r="C16" s="312" t="s">
        <v>1147</v>
      </c>
      <c r="D16" s="314">
        <v>4.01</v>
      </c>
    </row>
    <row r="17" spans="1:4">
      <c r="A17" s="312">
        <v>27</v>
      </c>
      <c r="B17" s="313" t="s">
        <v>1166</v>
      </c>
      <c r="C17" s="312" t="s">
        <v>1147</v>
      </c>
      <c r="D17" s="314">
        <v>3.69</v>
      </c>
    </row>
    <row r="18" spans="1:4">
      <c r="A18" s="312">
        <v>28</v>
      </c>
      <c r="B18" s="313" t="s">
        <v>1167</v>
      </c>
      <c r="C18" s="312" t="s">
        <v>1147</v>
      </c>
      <c r="D18" s="314">
        <v>3.99</v>
      </c>
    </row>
    <row r="19" spans="1:4">
      <c r="A19" s="312">
        <v>29</v>
      </c>
      <c r="B19" s="313" t="s">
        <v>1168</v>
      </c>
      <c r="C19" s="312" t="s">
        <v>1147</v>
      </c>
      <c r="D19" s="314">
        <v>3.45</v>
      </c>
    </row>
    <row r="20" spans="1:4">
      <c r="A20" s="312">
        <v>31</v>
      </c>
      <c r="B20" s="313" t="s">
        <v>1169</v>
      </c>
      <c r="C20" s="312" t="s">
        <v>1147</v>
      </c>
      <c r="D20" s="314">
        <v>3.69</v>
      </c>
    </row>
    <row r="21" spans="1:4">
      <c r="A21" s="312">
        <v>32</v>
      </c>
      <c r="B21" s="313" t="s">
        <v>1170</v>
      </c>
      <c r="C21" s="312" t="s">
        <v>1147</v>
      </c>
      <c r="D21" s="314">
        <v>4.0599999999999996</v>
      </c>
    </row>
    <row r="22" spans="1:4">
      <c r="A22" s="312">
        <v>33</v>
      </c>
      <c r="B22" s="313" t="s">
        <v>1171</v>
      </c>
      <c r="C22" s="312" t="s">
        <v>1147</v>
      </c>
      <c r="D22" s="314">
        <v>4.5599999999999996</v>
      </c>
    </row>
    <row r="23" spans="1:4">
      <c r="A23" s="312">
        <v>34</v>
      </c>
      <c r="B23" s="313" t="s">
        <v>1172</v>
      </c>
      <c r="C23" s="312" t="s">
        <v>1147</v>
      </c>
      <c r="D23" s="314">
        <v>3.88</v>
      </c>
    </row>
    <row r="24" spans="1:4">
      <c r="A24" s="312">
        <v>36</v>
      </c>
      <c r="B24" s="313" t="s">
        <v>1173</v>
      </c>
      <c r="C24" s="312" t="s">
        <v>1147</v>
      </c>
      <c r="D24" s="314">
        <v>3.84</v>
      </c>
    </row>
    <row r="25" spans="1:4">
      <c r="A25" s="312">
        <v>38</v>
      </c>
      <c r="B25" s="313" t="s">
        <v>1174</v>
      </c>
      <c r="C25" s="312" t="s">
        <v>1147</v>
      </c>
      <c r="D25" s="314">
        <v>4.4400000000000004</v>
      </c>
    </row>
    <row r="26" spans="1:4">
      <c r="A26" s="312">
        <v>39</v>
      </c>
      <c r="B26" s="313" t="s">
        <v>1175</v>
      </c>
      <c r="C26" s="312" t="s">
        <v>1147</v>
      </c>
      <c r="D26" s="314">
        <v>3.84</v>
      </c>
    </row>
    <row r="27" spans="1:4">
      <c r="A27" s="312">
        <v>40</v>
      </c>
      <c r="B27" s="313" t="s">
        <v>1176</v>
      </c>
      <c r="C27" s="312" t="s">
        <v>1147</v>
      </c>
      <c r="D27" s="314">
        <v>3.93</v>
      </c>
    </row>
    <row r="28" spans="1:4">
      <c r="A28" s="312">
        <v>42</v>
      </c>
      <c r="B28" s="313" t="s">
        <v>1177</v>
      </c>
      <c r="C28" s="312" t="s">
        <v>1147</v>
      </c>
      <c r="D28" s="314">
        <v>3.99</v>
      </c>
    </row>
    <row r="29" spans="1:4" ht="25.5">
      <c r="A29" s="312">
        <v>43</v>
      </c>
      <c r="B29" s="313" t="s">
        <v>1178</v>
      </c>
      <c r="C29" s="312" t="s">
        <v>1155</v>
      </c>
      <c r="D29" s="314">
        <v>14.14</v>
      </c>
    </row>
    <row r="30" spans="1:4" ht="25.5">
      <c r="A30" s="312">
        <v>46</v>
      </c>
      <c r="B30" s="313" t="s">
        <v>1179</v>
      </c>
      <c r="C30" s="312" t="s">
        <v>1155</v>
      </c>
      <c r="D30" s="314">
        <v>23.06</v>
      </c>
    </row>
    <row r="31" spans="1:4" ht="25.5">
      <c r="A31" s="312">
        <v>47</v>
      </c>
      <c r="B31" s="313" t="s">
        <v>1180</v>
      </c>
      <c r="C31" s="312" t="s">
        <v>1155</v>
      </c>
      <c r="D31" s="314">
        <v>27.58</v>
      </c>
    </row>
    <row r="32" spans="1:4" ht="25.5">
      <c r="A32" s="312">
        <v>48</v>
      </c>
      <c r="B32" s="313" t="s">
        <v>1181</v>
      </c>
      <c r="C32" s="312" t="s">
        <v>1155</v>
      </c>
      <c r="D32" s="314">
        <v>10.76</v>
      </c>
    </row>
    <row r="33" spans="1:4" ht="25.5">
      <c r="A33" s="312">
        <v>50</v>
      </c>
      <c r="B33" s="313" t="s">
        <v>1182</v>
      </c>
      <c r="C33" s="312" t="s">
        <v>1155</v>
      </c>
      <c r="D33" s="314">
        <v>33.19</v>
      </c>
    </row>
    <row r="34" spans="1:4" ht="25.5">
      <c r="A34" s="312">
        <v>51</v>
      </c>
      <c r="B34" s="313" t="s">
        <v>1183</v>
      </c>
      <c r="C34" s="312" t="s">
        <v>1155</v>
      </c>
      <c r="D34" s="314">
        <v>52.4</v>
      </c>
    </row>
    <row r="35" spans="1:4" ht="25.5">
      <c r="A35" s="312">
        <v>52</v>
      </c>
      <c r="B35" s="313" t="s">
        <v>1184</v>
      </c>
      <c r="C35" s="312" t="s">
        <v>1155</v>
      </c>
      <c r="D35" s="314">
        <v>5.37</v>
      </c>
    </row>
    <row r="36" spans="1:4" ht="51">
      <c r="A36" s="312">
        <v>55</v>
      </c>
      <c r="B36" s="313" t="s">
        <v>1185</v>
      </c>
      <c r="C36" s="312" t="s">
        <v>1155</v>
      </c>
      <c r="D36" s="314">
        <v>2.94</v>
      </c>
    </row>
    <row r="37" spans="1:4" ht="25.5">
      <c r="A37" s="312">
        <v>60</v>
      </c>
      <c r="B37" s="313" t="s">
        <v>1186</v>
      </c>
      <c r="C37" s="312" t="s">
        <v>1155</v>
      </c>
      <c r="D37" s="314">
        <v>3.81</v>
      </c>
    </row>
    <row r="38" spans="1:4" ht="51">
      <c r="A38" s="312">
        <v>61</v>
      </c>
      <c r="B38" s="313" t="s">
        <v>1187</v>
      </c>
      <c r="C38" s="312" t="s">
        <v>1155</v>
      </c>
      <c r="D38" s="314">
        <v>2.78</v>
      </c>
    </row>
    <row r="39" spans="1:4" ht="51">
      <c r="A39" s="312">
        <v>62</v>
      </c>
      <c r="B39" s="313" t="s">
        <v>1188</v>
      </c>
      <c r="C39" s="312" t="s">
        <v>1155</v>
      </c>
      <c r="D39" s="314">
        <v>5.76</v>
      </c>
    </row>
    <row r="40" spans="1:4" ht="25.5">
      <c r="A40" s="312">
        <v>63</v>
      </c>
      <c r="B40" s="313" t="s">
        <v>1189</v>
      </c>
      <c r="C40" s="312" t="s">
        <v>1155</v>
      </c>
      <c r="D40" s="314">
        <v>37.869999999999997</v>
      </c>
    </row>
    <row r="41" spans="1:4" ht="25.5">
      <c r="A41" s="312">
        <v>64</v>
      </c>
      <c r="B41" s="313" t="s">
        <v>1190</v>
      </c>
      <c r="C41" s="312" t="s">
        <v>1155</v>
      </c>
      <c r="D41" s="314">
        <v>3.35</v>
      </c>
    </row>
    <row r="42" spans="1:4" ht="25.5">
      <c r="A42" s="312">
        <v>65</v>
      </c>
      <c r="B42" s="313" t="s">
        <v>1191</v>
      </c>
      <c r="C42" s="312" t="s">
        <v>1155</v>
      </c>
      <c r="D42" s="314">
        <v>0.85</v>
      </c>
    </row>
    <row r="43" spans="1:4" ht="25.5">
      <c r="A43" s="312">
        <v>66</v>
      </c>
      <c r="B43" s="313" t="s">
        <v>1192</v>
      </c>
      <c r="C43" s="312" t="s">
        <v>1155</v>
      </c>
      <c r="D43" s="314">
        <v>26.02</v>
      </c>
    </row>
    <row r="44" spans="1:4" ht="25.5">
      <c r="A44" s="312">
        <v>67</v>
      </c>
      <c r="B44" s="313" t="s">
        <v>1193</v>
      </c>
      <c r="C44" s="312" t="s">
        <v>1155</v>
      </c>
      <c r="D44" s="314">
        <v>9.07</v>
      </c>
    </row>
    <row r="45" spans="1:4" ht="25.5">
      <c r="A45" s="312">
        <v>68</v>
      </c>
      <c r="B45" s="313" t="s">
        <v>1194</v>
      </c>
      <c r="C45" s="312" t="s">
        <v>1155</v>
      </c>
      <c r="D45" s="314">
        <v>15.32</v>
      </c>
    </row>
    <row r="46" spans="1:4" ht="25.5">
      <c r="A46" s="312">
        <v>69</v>
      </c>
      <c r="B46" s="313" t="s">
        <v>1195</v>
      </c>
      <c r="C46" s="312" t="s">
        <v>1155</v>
      </c>
      <c r="D46" s="314">
        <v>38.590000000000003</v>
      </c>
    </row>
    <row r="47" spans="1:4" ht="25.5">
      <c r="A47" s="312">
        <v>70</v>
      </c>
      <c r="B47" s="313" t="s">
        <v>1196</v>
      </c>
      <c r="C47" s="312" t="s">
        <v>1155</v>
      </c>
      <c r="D47" s="314">
        <v>27.21</v>
      </c>
    </row>
    <row r="48" spans="1:4" ht="25.5">
      <c r="A48" s="312">
        <v>71</v>
      </c>
      <c r="B48" s="313" t="s">
        <v>1197</v>
      </c>
      <c r="C48" s="312" t="s">
        <v>1155</v>
      </c>
      <c r="D48" s="314">
        <v>15.95</v>
      </c>
    </row>
    <row r="49" spans="1:4" ht="25.5">
      <c r="A49" s="312">
        <v>72</v>
      </c>
      <c r="B49" s="313" t="s">
        <v>1198</v>
      </c>
      <c r="C49" s="312" t="s">
        <v>1155</v>
      </c>
      <c r="D49" s="314">
        <v>26.84</v>
      </c>
    </row>
    <row r="50" spans="1:4" ht="25.5">
      <c r="A50" s="312">
        <v>73</v>
      </c>
      <c r="B50" s="313" t="s">
        <v>1199</v>
      </c>
      <c r="C50" s="312" t="s">
        <v>1155</v>
      </c>
      <c r="D50" s="314">
        <v>11.47</v>
      </c>
    </row>
    <row r="51" spans="1:4" ht="25.5">
      <c r="A51" s="312">
        <v>74</v>
      </c>
      <c r="B51" s="313" t="s">
        <v>1200</v>
      </c>
      <c r="C51" s="312" t="s">
        <v>1155</v>
      </c>
      <c r="D51" s="314">
        <v>202.27</v>
      </c>
    </row>
    <row r="52" spans="1:4" ht="25.5">
      <c r="A52" s="312">
        <v>75</v>
      </c>
      <c r="B52" s="313" t="s">
        <v>1201</v>
      </c>
      <c r="C52" s="312" t="s">
        <v>1155</v>
      </c>
      <c r="D52" s="314">
        <v>289.48</v>
      </c>
    </row>
    <row r="53" spans="1:4" ht="25.5">
      <c r="A53" s="312">
        <v>76</v>
      </c>
      <c r="B53" s="313" t="s">
        <v>1202</v>
      </c>
      <c r="C53" s="312" t="s">
        <v>1155</v>
      </c>
      <c r="D53" s="314">
        <v>0.8</v>
      </c>
    </row>
    <row r="54" spans="1:4" ht="38.25">
      <c r="A54" s="312">
        <v>77</v>
      </c>
      <c r="B54" s="313" t="s">
        <v>1203</v>
      </c>
      <c r="C54" s="312" t="s">
        <v>1155</v>
      </c>
      <c r="D54" s="314">
        <v>4.16</v>
      </c>
    </row>
    <row r="55" spans="1:4" ht="25.5">
      <c r="A55" s="312">
        <v>81</v>
      </c>
      <c r="B55" s="313" t="s">
        <v>1204</v>
      </c>
      <c r="C55" s="312" t="s">
        <v>1155</v>
      </c>
      <c r="D55" s="314">
        <v>51.72</v>
      </c>
    </row>
    <row r="56" spans="1:4" ht="38.25">
      <c r="A56" s="312">
        <v>82</v>
      </c>
      <c r="B56" s="313" t="s">
        <v>1205</v>
      </c>
      <c r="C56" s="312" t="s">
        <v>1155</v>
      </c>
      <c r="D56" s="314">
        <v>201.28</v>
      </c>
    </row>
    <row r="57" spans="1:4" ht="25.5">
      <c r="A57" s="312">
        <v>83</v>
      </c>
      <c r="B57" s="313" t="s">
        <v>1206</v>
      </c>
      <c r="C57" s="312" t="s">
        <v>1155</v>
      </c>
      <c r="D57" s="314">
        <v>150.16</v>
      </c>
    </row>
    <row r="58" spans="1:4" ht="25.5">
      <c r="A58" s="312">
        <v>84</v>
      </c>
      <c r="B58" s="313" t="s">
        <v>1207</v>
      </c>
      <c r="C58" s="312" t="s">
        <v>1155</v>
      </c>
      <c r="D58" s="314">
        <v>1.48</v>
      </c>
    </row>
    <row r="59" spans="1:4" ht="25.5">
      <c r="A59" s="312">
        <v>85</v>
      </c>
      <c r="B59" s="313" t="s">
        <v>1208</v>
      </c>
      <c r="C59" s="312" t="s">
        <v>1155</v>
      </c>
      <c r="D59" s="314">
        <v>39.1</v>
      </c>
    </row>
    <row r="60" spans="1:4" ht="25.5">
      <c r="A60" s="312">
        <v>86</v>
      </c>
      <c r="B60" s="313" t="s">
        <v>1209</v>
      </c>
      <c r="C60" s="312" t="s">
        <v>1155</v>
      </c>
      <c r="D60" s="314">
        <v>22.68</v>
      </c>
    </row>
    <row r="61" spans="1:4" ht="38.25">
      <c r="A61" s="312">
        <v>87</v>
      </c>
      <c r="B61" s="313" t="s">
        <v>1210</v>
      </c>
      <c r="C61" s="312" t="s">
        <v>1155</v>
      </c>
      <c r="D61" s="314">
        <v>17.12</v>
      </c>
    </row>
    <row r="62" spans="1:4" ht="25.5">
      <c r="A62" s="312">
        <v>88</v>
      </c>
      <c r="B62" s="313" t="s">
        <v>1211</v>
      </c>
      <c r="C62" s="312" t="s">
        <v>1155</v>
      </c>
      <c r="D62" s="314">
        <v>20.59</v>
      </c>
    </row>
    <row r="63" spans="1:4" ht="38.25">
      <c r="A63" s="312">
        <v>89</v>
      </c>
      <c r="B63" s="313" t="s">
        <v>1212</v>
      </c>
      <c r="C63" s="312" t="s">
        <v>1155</v>
      </c>
      <c r="D63" s="314">
        <v>30.39</v>
      </c>
    </row>
    <row r="64" spans="1:4" ht="38.25">
      <c r="A64" s="312">
        <v>90</v>
      </c>
      <c r="B64" s="313" t="s">
        <v>1213</v>
      </c>
      <c r="C64" s="312" t="s">
        <v>1155</v>
      </c>
      <c r="D64" s="314">
        <v>34.86</v>
      </c>
    </row>
    <row r="65" spans="1:4" ht="38.25">
      <c r="A65" s="312">
        <v>95</v>
      </c>
      <c r="B65" s="313" t="s">
        <v>1214</v>
      </c>
      <c r="C65" s="312" t="s">
        <v>1155</v>
      </c>
      <c r="D65" s="314">
        <v>10.41</v>
      </c>
    </row>
    <row r="66" spans="1:4" ht="38.25">
      <c r="A66" s="312">
        <v>96</v>
      </c>
      <c r="B66" s="313" t="s">
        <v>1215</v>
      </c>
      <c r="C66" s="312" t="s">
        <v>1155</v>
      </c>
      <c r="D66" s="314">
        <v>13.47</v>
      </c>
    </row>
    <row r="67" spans="1:4" ht="38.25">
      <c r="A67" s="312">
        <v>97</v>
      </c>
      <c r="B67" s="313" t="s">
        <v>1216</v>
      </c>
      <c r="C67" s="312" t="s">
        <v>1155</v>
      </c>
      <c r="D67" s="314">
        <v>16.96</v>
      </c>
    </row>
    <row r="68" spans="1:4" ht="38.25">
      <c r="A68" s="312">
        <v>98</v>
      </c>
      <c r="B68" s="313" t="s">
        <v>1217</v>
      </c>
      <c r="C68" s="312" t="s">
        <v>1155</v>
      </c>
      <c r="D68" s="314">
        <v>27.52</v>
      </c>
    </row>
    <row r="69" spans="1:4" ht="38.25">
      <c r="A69" s="312">
        <v>99</v>
      </c>
      <c r="B69" s="313" t="s">
        <v>1218</v>
      </c>
      <c r="C69" s="312" t="s">
        <v>1155</v>
      </c>
      <c r="D69" s="314">
        <v>31.74</v>
      </c>
    </row>
    <row r="70" spans="1:4" ht="38.25">
      <c r="A70" s="312">
        <v>100</v>
      </c>
      <c r="B70" s="313" t="s">
        <v>1219</v>
      </c>
      <c r="C70" s="312" t="s">
        <v>1155</v>
      </c>
      <c r="D70" s="314">
        <v>38.590000000000003</v>
      </c>
    </row>
    <row r="71" spans="1:4" ht="25.5">
      <c r="A71" s="312">
        <v>102</v>
      </c>
      <c r="B71" s="313" t="s">
        <v>1220</v>
      </c>
      <c r="C71" s="312" t="s">
        <v>1155</v>
      </c>
      <c r="D71" s="314">
        <v>24.62</v>
      </c>
    </row>
    <row r="72" spans="1:4" ht="25.5">
      <c r="A72" s="312">
        <v>103</v>
      </c>
      <c r="B72" s="313" t="s">
        <v>1221</v>
      </c>
      <c r="C72" s="312" t="s">
        <v>1155</v>
      </c>
      <c r="D72" s="314">
        <v>39.67</v>
      </c>
    </row>
    <row r="73" spans="1:4" ht="25.5">
      <c r="A73" s="312">
        <v>104</v>
      </c>
      <c r="B73" s="313" t="s">
        <v>1222</v>
      </c>
      <c r="C73" s="312" t="s">
        <v>1155</v>
      </c>
      <c r="D73" s="314">
        <v>16.39</v>
      </c>
    </row>
    <row r="74" spans="1:4" ht="25.5">
      <c r="A74" s="312">
        <v>105</v>
      </c>
      <c r="B74" s="313" t="s">
        <v>1223</v>
      </c>
      <c r="C74" s="312" t="s">
        <v>1155</v>
      </c>
      <c r="D74" s="314">
        <v>271.12</v>
      </c>
    </row>
    <row r="75" spans="1:4" ht="38.25">
      <c r="A75" s="312">
        <v>106</v>
      </c>
      <c r="B75" s="313" t="s">
        <v>1224</v>
      </c>
      <c r="C75" s="312" t="s">
        <v>1155</v>
      </c>
      <c r="D75" s="314">
        <v>413.52</v>
      </c>
    </row>
    <row r="76" spans="1:4" ht="25.5">
      <c r="A76" s="312">
        <v>107</v>
      </c>
      <c r="B76" s="313" t="s">
        <v>1225</v>
      </c>
      <c r="C76" s="312" t="s">
        <v>1155</v>
      </c>
      <c r="D76" s="314">
        <v>0.75</v>
      </c>
    </row>
    <row r="77" spans="1:4" ht="25.5">
      <c r="A77" s="312">
        <v>108</v>
      </c>
      <c r="B77" s="313" t="s">
        <v>1226</v>
      </c>
      <c r="C77" s="312" t="s">
        <v>1155</v>
      </c>
      <c r="D77" s="314">
        <v>1.67</v>
      </c>
    </row>
    <row r="78" spans="1:4" ht="25.5">
      <c r="A78" s="312">
        <v>109</v>
      </c>
      <c r="B78" s="313" t="s">
        <v>1227</v>
      </c>
      <c r="C78" s="312" t="s">
        <v>1155</v>
      </c>
      <c r="D78" s="314">
        <v>3.03</v>
      </c>
    </row>
    <row r="79" spans="1:4" ht="25.5">
      <c r="A79" s="312">
        <v>110</v>
      </c>
      <c r="B79" s="313" t="s">
        <v>1228</v>
      </c>
      <c r="C79" s="312" t="s">
        <v>1155</v>
      </c>
      <c r="D79" s="314">
        <v>3.97</v>
      </c>
    </row>
    <row r="80" spans="1:4" ht="25.5">
      <c r="A80" s="312">
        <v>111</v>
      </c>
      <c r="B80" s="313" t="s">
        <v>1229</v>
      </c>
      <c r="C80" s="312" t="s">
        <v>1155</v>
      </c>
      <c r="D80" s="314">
        <v>6.9</v>
      </c>
    </row>
    <row r="81" spans="1:4" ht="25.5">
      <c r="A81" s="312">
        <v>112</v>
      </c>
      <c r="B81" s="313" t="s">
        <v>1230</v>
      </c>
      <c r="C81" s="312" t="s">
        <v>1155</v>
      </c>
      <c r="D81" s="314">
        <v>3.73</v>
      </c>
    </row>
    <row r="82" spans="1:4" ht="25.5">
      <c r="A82" s="312">
        <v>113</v>
      </c>
      <c r="B82" s="313" t="s">
        <v>1231</v>
      </c>
      <c r="C82" s="312" t="s">
        <v>1155</v>
      </c>
      <c r="D82" s="314">
        <v>9.5</v>
      </c>
    </row>
    <row r="83" spans="1:4" ht="25.5">
      <c r="A83" s="312">
        <v>114</v>
      </c>
      <c r="B83" s="313" t="s">
        <v>1232</v>
      </c>
      <c r="C83" s="312" t="s">
        <v>1155</v>
      </c>
      <c r="D83" s="314">
        <v>11.42</v>
      </c>
    </row>
    <row r="84" spans="1:4" ht="25.5">
      <c r="A84" s="312">
        <v>118</v>
      </c>
      <c r="B84" s="313" t="s">
        <v>1233</v>
      </c>
      <c r="C84" s="312" t="s">
        <v>1155</v>
      </c>
      <c r="D84" s="314">
        <v>62.51</v>
      </c>
    </row>
    <row r="85" spans="1:4" ht="25.5">
      <c r="A85" s="312">
        <v>119</v>
      </c>
      <c r="B85" s="313" t="s">
        <v>1234</v>
      </c>
      <c r="C85" s="312" t="s">
        <v>1155</v>
      </c>
      <c r="D85" s="314">
        <v>5</v>
      </c>
    </row>
    <row r="86" spans="1:4" ht="25.5">
      <c r="A86" s="312">
        <v>122</v>
      </c>
      <c r="B86" s="313" t="s">
        <v>1235</v>
      </c>
      <c r="C86" s="312" t="s">
        <v>1155</v>
      </c>
      <c r="D86" s="314">
        <v>45.16</v>
      </c>
    </row>
    <row r="87" spans="1:4" ht="38.25">
      <c r="A87" s="312">
        <v>123</v>
      </c>
      <c r="B87" s="313" t="s">
        <v>1236</v>
      </c>
      <c r="C87" s="312" t="s">
        <v>1151</v>
      </c>
      <c r="D87" s="314">
        <v>4.8600000000000003</v>
      </c>
    </row>
    <row r="88" spans="1:4" ht="38.25">
      <c r="A88" s="312">
        <v>124</v>
      </c>
      <c r="B88" s="313" t="s">
        <v>1237</v>
      </c>
      <c r="C88" s="312" t="s">
        <v>1151</v>
      </c>
      <c r="D88" s="314">
        <v>10.94</v>
      </c>
    </row>
    <row r="89" spans="1:4" ht="25.5">
      <c r="A89" s="312">
        <v>127</v>
      </c>
      <c r="B89" s="313" t="s">
        <v>1238</v>
      </c>
      <c r="C89" s="312" t="s">
        <v>1151</v>
      </c>
      <c r="D89" s="314">
        <v>11.41</v>
      </c>
    </row>
    <row r="90" spans="1:4" ht="25.5">
      <c r="A90" s="312">
        <v>130</v>
      </c>
      <c r="B90" s="313" t="s">
        <v>1239</v>
      </c>
      <c r="C90" s="312" t="s">
        <v>1147</v>
      </c>
      <c r="D90" s="314">
        <v>3.92</v>
      </c>
    </row>
    <row r="91" spans="1:4" ht="25.5">
      <c r="A91" s="312">
        <v>131</v>
      </c>
      <c r="B91" s="313" t="s">
        <v>1240</v>
      </c>
      <c r="C91" s="312" t="s">
        <v>1147</v>
      </c>
      <c r="D91" s="314">
        <v>42.1</v>
      </c>
    </row>
    <row r="92" spans="1:4" ht="25.5">
      <c r="A92" s="312">
        <v>132</v>
      </c>
      <c r="B92" s="313" t="s">
        <v>1241</v>
      </c>
      <c r="C92" s="312" t="s">
        <v>1151</v>
      </c>
      <c r="D92" s="314">
        <v>5.39</v>
      </c>
    </row>
    <row r="93" spans="1:4" ht="25.5">
      <c r="A93" s="312">
        <v>133</v>
      </c>
      <c r="B93" s="313" t="s">
        <v>1242</v>
      </c>
      <c r="C93" s="312" t="s">
        <v>1151</v>
      </c>
      <c r="D93" s="314">
        <v>4.9000000000000004</v>
      </c>
    </row>
    <row r="94" spans="1:4">
      <c r="A94" s="312">
        <v>134</v>
      </c>
      <c r="B94" s="313" t="s">
        <v>1243</v>
      </c>
      <c r="C94" s="312" t="s">
        <v>1147</v>
      </c>
      <c r="D94" s="314">
        <v>1.56</v>
      </c>
    </row>
    <row r="95" spans="1:4" ht="38.25">
      <c r="A95" s="312">
        <v>135</v>
      </c>
      <c r="B95" s="313" t="s">
        <v>1244</v>
      </c>
      <c r="C95" s="312" t="s">
        <v>1147</v>
      </c>
      <c r="D95" s="314">
        <v>5.0599999999999996</v>
      </c>
    </row>
    <row r="96" spans="1:4" ht="25.5">
      <c r="A96" s="312">
        <v>140</v>
      </c>
      <c r="B96" s="313" t="s">
        <v>1245</v>
      </c>
      <c r="C96" s="312" t="s">
        <v>1147</v>
      </c>
      <c r="D96" s="314">
        <v>15.43</v>
      </c>
    </row>
    <row r="97" spans="1:4" ht="25.5">
      <c r="A97" s="312">
        <v>142</v>
      </c>
      <c r="B97" s="313" t="s">
        <v>1246</v>
      </c>
      <c r="C97" s="312" t="s">
        <v>1247</v>
      </c>
      <c r="D97" s="314">
        <v>30.71</v>
      </c>
    </row>
    <row r="98" spans="1:4" ht="38.25">
      <c r="A98" s="312">
        <v>151</v>
      </c>
      <c r="B98" s="313" t="s">
        <v>1248</v>
      </c>
      <c r="C98" s="312" t="s">
        <v>1151</v>
      </c>
      <c r="D98" s="314">
        <v>19.41</v>
      </c>
    </row>
    <row r="99" spans="1:4" ht="38.25">
      <c r="A99" s="312">
        <v>153</v>
      </c>
      <c r="B99" s="313" t="s">
        <v>1249</v>
      </c>
      <c r="C99" s="312" t="s">
        <v>1151</v>
      </c>
      <c r="D99" s="314">
        <v>90.44</v>
      </c>
    </row>
    <row r="100" spans="1:4" ht="25.5">
      <c r="A100" s="312">
        <v>154</v>
      </c>
      <c r="B100" s="313" t="s">
        <v>1250</v>
      </c>
      <c r="C100" s="312" t="s">
        <v>1151</v>
      </c>
      <c r="D100" s="314">
        <v>41.36</v>
      </c>
    </row>
    <row r="101" spans="1:4" ht="25.5">
      <c r="A101" s="312">
        <v>156</v>
      </c>
      <c r="B101" s="313" t="s">
        <v>1251</v>
      </c>
      <c r="C101" s="312" t="s">
        <v>1147</v>
      </c>
      <c r="D101" s="314">
        <v>43.85</v>
      </c>
    </row>
    <row r="102" spans="1:4" ht="38.25">
      <c r="A102" s="312">
        <v>157</v>
      </c>
      <c r="B102" s="313" t="s">
        <v>1252</v>
      </c>
      <c r="C102" s="312" t="s">
        <v>1147</v>
      </c>
      <c r="D102" s="314">
        <v>98.25</v>
      </c>
    </row>
    <row r="103" spans="1:4" ht="63.75">
      <c r="A103" s="312">
        <v>181</v>
      </c>
      <c r="B103" s="313" t="s">
        <v>1253</v>
      </c>
      <c r="C103" s="312" t="s">
        <v>1254</v>
      </c>
      <c r="D103" s="314">
        <v>97.47</v>
      </c>
    </row>
    <row r="104" spans="1:4" ht="63.75">
      <c r="A104" s="312">
        <v>183</v>
      </c>
      <c r="B104" s="313" t="s">
        <v>1255</v>
      </c>
      <c r="C104" s="312" t="s">
        <v>1254</v>
      </c>
      <c r="D104" s="314">
        <v>89</v>
      </c>
    </row>
    <row r="105" spans="1:4" ht="51">
      <c r="A105" s="312">
        <v>184</v>
      </c>
      <c r="B105" s="313" t="s">
        <v>1256</v>
      </c>
      <c r="C105" s="312" t="s">
        <v>1254</v>
      </c>
      <c r="D105" s="314">
        <v>58.82</v>
      </c>
    </row>
    <row r="106" spans="1:4" ht="51">
      <c r="A106" s="312">
        <v>194</v>
      </c>
      <c r="B106" s="313" t="s">
        <v>1257</v>
      </c>
      <c r="C106" s="312" t="s">
        <v>1254</v>
      </c>
      <c r="D106" s="314">
        <v>39.299999999999997</v>
      </c>
    </row>
    <row r="107" spans="1:4" ht="63.75">
      <c r="A107" s="312">
        <v>195</v>
      </c>
      <c r="B107" s="313" t="s">
        <v>1258</v>
      </c>
      <c r="C107" s="312" t="s">
        <v>1254</v>
      </c>
      <c r="D107" s="314">
        <v>72.3</v>
      </c>
    </row>
    <row r="108" spans="1:4">
      <c r="A108" s="312">
        <v>242</v>
      </c>
      <c r="B108" s="313" t="s">
        <v>1259</v>
      </c>
      <c r="C108" s="312" t="s">
        <v>1260</v>
      </c>
      <c r="D108" s="314">
        <v>9.85</v>
      </c>
    </row>
    <row r="109" spans="1:4">
      <c r="A109" s="312">
        <v>244</v>
      </c>
      <c r="B109" s="313" t="s">
        <v>1261</v>
      </c>
      <c r="C109" s="312" t="s">
        <v>1260</v>
      </c>
      <c r="D109" s="314">
        <v>9.15</v>
      </c>
    </row>
    <row r="110" spans="1:4" ht="25.5">
      <c r="A110" s="312">
        <v>245</v>
      </c>
      <c r="B110" s="313" t="s">
        <v>1262</v>
      </c>
      <c r="C110" s="312" t="s">
        <v>1260</v>
      </c>
      <c r="D110" s="314">
        <v>9.23</v>
      </c>
    </row>
    <row r="111" spans="1:4" ht="25.5">
      <c r="A111" s="312">
        <v>246</v>
      </c>
      <c r="B111" s="313" t="s">
        <v>1263</v>
      </c>
      <c r="C111" s="312" t="s">
        <v>1260</v>
      </c>
      <c r="D111" s="314">
        <v>9.4499999999999993</v>
      </c>
    </row>
    <row r="112" spans="1:4">
      <c r="A112" s="312">
        <v>247</v>
      </c>
      <c r="B112" s="313" t="s">
        <v>1264</v>
      </c>
      <c r="C112" s="312" t="s">
        <v>1260</v>
      </c>
      <c r="D112" s="314">
        <v>9.4499999999999993</v>
      </c>
    </row>
    <row r="113" spans="1:4">
      <c r="A113" s="312">
        <v>248</v>
      </c>
      <c r="B113" s="313" t="s">
        <v>1265</v>
      </c>
      <c r="C113" s="312" t="s">
        <v>1260</v>
      </c>
      <c r="D113" s="314">
        <v>9.85</v>
      </c>
    </row>
    <row r="114" spans="1:4">
      <c r="A114" s="312">
        <v>251</v>
      </c>
      <c r="B114" s="313" t="s">
        <v>1266</v>
      </c>
      <c r="C114" s="312" t="s">
        <v>1260</v>
      </c>
      <c r="D114" s="314">
        <v>6.45</v>
      </c>
    </row>
    <row r="115" spans="1:4">
      <c r="A115" s="312">
        <v>252</v>
      </c>
      <c r="B115" s="313" t="s">
        <v>1267</v>
      </c>
      <c r="C115" s="312" t="s">
        <v>1260</v>
      </c>
      <c r="D115" s="314">
        <v>8.66</v>
      </c>
    </row>
    <row r="116" spans="1:4">
      <c r="A116" s="312">
        <v>253</v>
      </c>
      <c r="B116" s="313" t="s">
        <v>1268</v>
      </c>
      <c r="C116" s="312" t="s">
        <v>1260</v>
      </c>
      <c r="D116" s="314">
        <v>12.19</v>
      </c>
    </row>
    <row r="117" spans="1:4" ht="25.5">
      <c r="A117" s="312">
        <v>295</v>
      </c>
      <c r="B117" s="313" t="s">
        <v>1269</v>
      </c>
      <c r="C117" s="312" t="s">
        <v>1155</v>
      </c>
      <c r="D117" s="314">
        <v>1.07</v>
      </c>
    </row>
    <row r="118" spans="1:4" ht="25.5">
      <c r="A118" s="312">
        <v>296</v>
      </c>
      <c r="B118" s="313" t="s">
        <v>1270</v>
      </c>
      <c r="C118" s="312" t="s">
        <v>1155</v>
      </c>
      <c r="D118" s="314">
        <v>1.1100000000000001</v>
      </c>
    </row>
    <row r="119" spans="1:4" ht="25.5">
      <c r="A119" s="312">
        <v>297</v>
      </c>
      <c r="B119" s="313" t="s">
        <v>1271</v>
      </c>
      <c r="C119" s="312" t="s">
        <v>1155</v>
      </c>
      <c r="D119" s="314">
        <v>1.57</v>
      </c>
    </row>
    <row r="120" spans="1:4" ht="25.5">
      <c r="A120" s="312">
        <v>298</v>
      </c>
      <c r="B120" s="313" t="s">
        <v>1272</v>
      </c>
      <c r="C120" s="312" t="s">
        <v>1155</v>
      </c>
      <c r="D120" s="314">
        <v>1.8</v>
      </c>
    </row>
    <row r="121" spans="1:4" ht="25.5">
      <c r="A121" s="312">
        <v>299</v>
      </c>
      <c r="B121" s="313" t="s">
        <v>1273</v>
      </c>
      <c r="C121" s="312" t="s">
        <v>1155</v>
      </c>
      <c r="D121" s="314">
        <v>1.79</v>
      </c>
    </row>
    <row r="122" spans="1:4" ht="25.5">
      <c r="A122" s="312">
        <v>300</v>
      </c>
      <c r="B122" s="313" t="s">
        <v>1274</v>
      </c>
      <c r="C122" s="312" t="s">
        <v>1155</v>
      </c>
      <c r="D122" s="314">
        <v>8.31</v>
      </c>
    </row>
    <row r="123" spans="1:4" ht="25.5">
      <c r="A123" s="312">
        <v>301</v>
      </c>
      <c r="B123" s="313" t="s">
        <v>1275</v>
      </c>
      <c r="C123" s="312" t="s">
        <v>1155</v>
      </c>
      <c r="D123" s="314">
        <v>1.98</v>
      </c>
    </row>
    <row r="124" spans="1:4" ht="25.5">
      <c r="A124" s="312">
        <v>303</v>
      </c>
      <c r="B124" s="313" t="s">
        <v>1276</v>
      </c>
      <c r="C124" s="312" t="s">
        <v>1155</v>
      </c>
      <c r="D124" s="314">
        <v>2.69</v>
      </c>
    </row>
    <row r="125" spans="1:4" ht="25.5">
      <c r="A125" s="312">
        <v>304</v>
      </c>
      <c r="B125" s="313" t="s">
        <v>1277</v>
      </c>
      <c r="C125" s="312" t="s">
        <v>1155</v>
      </c>
      <c r="D125" s="314">
        <v>4.1100000000000003</v>
      </c>
    </row>
    <row r="126" spans="1:4" ht="25.5">
      <c r="A126" s="312">
        <v>305</v>
      </c>
      <c r="B126" s="313" t="s">
        <v>1278</v>
      </c>
      <c r="C126" s="312" t="s">
        <v>1155</v>
      </c>
      <c r="D126" s="314">
        <v>7.03</v>
      </c>
    </row>
    <row r="127" spans="1:4" ht="25.5">
      <c r="A127" s="312">
        <v>306</v>
      </c>
      <c r="B127" s="313" t="s">
        <v>1279</v>
      </c>
      <c r="C127" s="312" t="s">
        <v>1155</v>
      </c>
      <c r="D127" s="314">
        <v>8.4499999999999993</v>
      </c>
    </row>
    <row r="128" spans="1:4" ht="25.5">
      <c r="A128" s="312">
        <v>307</v>
      </c>
      <c r="B128" s="313" t="s">
        <v>1280</v>
      </c>
      <c r="C128" s="312" t="s">
        <v>1155</v>
      </c>
      <c r="D128" s="314">
        <v>16.690000000000001</v>
      </c>
    </row>
    <row r="129" spans="1:4" ht="25.5">
      <c r="A129" s="312">
        <v>308</v>
      </c>
      <c r="B129" s="313" t="s">
        <v>1281</v>
      </c>
      <c r="C129" s="312" t="s">
        <v>1155</v>
      </c>
      <c r="D129" s="314">
        <v>22.29</v>
      </c>
    </row>
    <row r="130" spans="1:4" ht="25.5">
      <c r="A130" s="312">
        <v>309</v>
      </c>
      <c r="B130" s="313" t="s">
        <v>1282</v>
      </c>
      <c r="C130" s="312" t="s">
        <v>1155</v>
      </c>
      <c r="D130" s="314">
        <v>34.21</v>
      </c>
    </row>
    <row r="131" spans="1:4" ht="25.5">
      <c r="A131" s="312">
        <v>310</v>
      </c>
      <c r="B131" s="313" t="s">
        <v>1283</v>
      </c>
      <c r="C131" s="312" t="s">
        <v>1155</v>
      </c>
      <c r="D131" s="314">
        <v>43.39</v>
      </c>
    </row>
    <row r="132" spans="1:4" ht="25.5">
      <c r="A132" s="312">
        <v>311</v>
      </c>
      <c r="B132" s="313" t="s">
        <v>1284</v>
      </c>
      <c r="C132" s="312" t="s">
        <v>1155</v>
      </c>
      <c r="D132" s="314">
        <v>6.43</v>
      </c>
    </row>
    <row r="133" spans="1:4" ht="25.5">
      <c r="A133" s="312">
        <v>314</v>
      </c>
      <c r="B133" s="313" t="s">
        <v>1285</v>
      </c>
      <c r="C133" s="312" t="s">
        <v>1155</v>
      </c>
      <c r="D133" s="314">
        <v>103.99</v>
      </c>
    </row>
    <row r="134" spans="1:4" ht="25.5">
      <c r="A134" s="312">
        <v>318</v>
      </c>
      <c r="B134" s="313" t="s">
        <v>1286</v>
      </c>
      <c r="C134" s="312" t="s">
        <v>1155</v>
      </c>
      <c r="D134" s="314">
        <v>11.27</v>
      </c>
    </row>
    <row r="135" spans="1:4" ht="25.5">
      <c r="A135" s="312">
        <v>319</v>
      </c>
      <c r="B135" s="313" t="s">
        <v>1287</v>
      </c>
      <c r="C135" s="312" t="s">
        <v>1155</v>
      </c>
      <c r="D135" s="314">
        <v>21.29</v>
      </c>
    </row>
    <row r="136" spans="1:4" ht="25.5">
      <c r="A136" s="312">
        <v>320</v>
      </c>
      <c r="B136" s="313" t="s">
        <v>1288</v>
      </c>
      <c r="C136" s="312" t="s">
        <v>1155</v>
      </c>
      <c r="D136" s="314">
        <v>67.7</v>
      </c>
    </row>
    <row r="137" spans="1:4" ht="25.5">
      <c r="A137" s="312">
        <v>325</v>
      </c>
      <c r="B137" s="313" t="s">
        <v>1289</v>
      </c>
      <c r="C137" s="312" t="s">
        <v>1155</v>
      </c>
      <c r="D137" s="314">
        <v>2</v>
      </c>
    </row>
    <row r="138" spans="1:4" ht="25.5">
      <c r="A138" s="312">
        <v>328</v>
      </c>
      <c r="B138" s="313" t="s">
        <v>1290</v>
      </c>
      <c r="C138" s="312" t="s">
        <v>1155</v>
      </c>
      <c r="D138" s="314">
        <v>5.17</v>
      </c>
    </row>
    <row r="139" spans="1:4" ht="25.5">
      <c r="A139" s="312">
        <v>329</v>
      </c>
      <c r="B139" s="313" t="s">
        <v>1291</v>
      </c>
      <c r="C139" s="312" t="s">
        <v>1155</v>
      </c>
      <c r="D139" s="314">
        <v>6.61</v>
      </c>
    </row>
    <row r="140" spans="1:4" ht="25.5">
      <c r="A140" s="312">
        <v>333</v>
      </c>
      <c r="B140" s="313" t="s">
        <v>1292</v>
      </c>
      <c r="C140" s="312" t="s">
        <v>1147</v>
      </c>
      <c r="D140" s="314">
        <v>12</v>
      </c>
    </row>
    <row r="141" spans="1:4" ht="25.5">
      <c r="A141" s="312">
        <v>334</v>
      </c>
      <c r="B141" s="313" t="s">
        <v>1293</v>
      </c>
      <c r="C141" s="312" t="s">
        <v>1147</v>
      </c>
      <c r="D141" s="314">
        <v>11.32</v>
      </c>
    </row>
    <row r="142" spans="1:4" ht="25.5">
      <c r="A142" s="312">
        <v>335</v>
      </c>
      <c r="B142" s="313" t="s">
        <v>1294</v>
      </c>
      <c r="C142" s="312" t="s">
        <v>1147</v>
      </c>
      <c r="D142" s="314">
        <v>10.37</v>
      </c>
    </row>
    <row r="143" spans="1:4">
      <c r="A143" s="312">
        <v>337</v>
      </c>
      <c r="B143" s="313" t="s">
        <v>1295</v>
      </c>
      <c r="C143" s="312" t="s">
        <v>1147</v>
      </c>
      <c r="D143" s="314">
        <v>7.27</v>
      </c>
    </row>
    <row r="144" spans="1:4">
      <c r="A144" s="312">
        <v>338</v>
      </c>
      <c r="B144" s="313" t="s">
        <v>1296</v>
      </c>
      <c r="C144" s="312" t="s">
        <v>1147</v>
      </c>
      <c r="D144" s="314">
        <v>15.76</v>
      </c>
    </row>
    <row r="145" spans="1:4" ht="25.5">
      <c r="A145" s="312">
        <v>339</v>
      </c>
      <c r="B145" s="313" t="s">
        <v>1297</v>
      </c>
      <c r="C145" s="312" t="s">
        <v>1298</v>
      </c>
      <c r="D145" s="314">
        <v>0.6</v>
      </c>
    </row>
    <row r="146" spans="1:4" ht="25.5">
      <c r="A146" s="312">
        <v>340</v>
      </c>
      <c r="B146" s="313" t="s">
        <v>1299</v>
      </c>
      <c r="C146" s="312" t="s">
        <v>1298</v>
      </c>
      <c r="D146" s="314">
        <v>0.83</v>
      </c>
    </row>
    <row r="147" spans="1:4" ht="25.5">
      <c r="A147" s="312">
        <v>341</v>
      </c>
      <c r="B147" s="313" t="s">
        <v>1300</v>
      </c>
      <c r="C147" s="312" t="s">
        <v>1298</v>
      </c>
      <c r="D147" s="314">
        <v>0.15</v>
      </c>
    </row>
    <row r="148" spans="1:4" ht="25.5">
      <c r="A148" s="312">
        <v>342</v>
      </c>
      <c r="B148" s="313" t="s">
        <v>1301</v>
      </c>
      <c r="C148" s="312" t="s">
        <v>1147</v>
      </c>
      <c r="D148" s="314">
        <v>11.72</v>
      </c>
    </row>
    <row r="149" spans="1:4" ht="25.5">
      <c r="A149" s="312">
        <v>343</v>
      </c>
      <c r="B149" s="313" t="s">
        <v>1302</v>
      </c>
      <c r="C149" s="312" t="s">
        <v>1298</v>
      </c>
      <c r="D149" s="314">
        <v>0.32</v>
      </c>
    </row>
    <row r="150" spans="1:4" ht="25.5">
      <c r="A150" s="312">
        <v>344</v>
      </c>
      <c r="B150" s="313" t="s">
        <v>1303</v>
      </c>
      <c r="C150" s="312" t="s">
        <v>1147</v>
      </c>
      <c r="D150" s="314">
        <v>12.98</v>
      </c>
    </row>
    <row r="151" spans="1:4" ht="25.5">
      <c r="A151" s="312">
        <v>345</v>
      </c>
      <c r="B151" s="313" t="s">
        <v>1300</v>
      </c>
      <c r="C151" s="312" t="s">
        <v>1147</v>
      </c>
      <c r="D151" s="314">
        <v>15.86</v>
      </c>
    </row>
    <row r="152" spans="1:4" ht="25.5">
      <c r="A152" s="312">
        <v>346</v>
      </c>
      <c r="B152" s="313" t="s">
        <v>1304</v>
      </c>
      <c r="C152" s="312" t="s">
        <v>1147</v>
      </c>
      <c r="D152" s="314">
        <v>12.52</v>
      </c>
    </row>
    <row r="153" spans="1:4" ht="38.25">
      <c r="A153" s="312">
        <v>358</v>
      </c>
      <c r="B153" s="313" t="s">
        <v>1305</v>
      </c>
      <c r="C153" s="312" t="s">
        <v>1155</v>
      </c>
      <c r="D153" s="314">
        <v>53.16</v>
      </c>
    </row>
    <row r="154" spans="1:4" ht="38.25">
      <c r="A154" s="312">
        <v>359</v>
      </c>
      <c r="B154" s="313" t="s">
        <v>1306</v>
      </c>
      <c r="C154" s="312" t="s">
        <v>1155</v>
      </c>
      <c r="D154" s="314">
        <v>109.19</v>
      </c>
    </row>
    <row r="155" spans="1:4" ht="38.25">
      <c r="A155" s="312">
        <v>360</v>
      </c>
      <c r="B155" s="313" t="s">
        <v>1307</v>
      </c>
      <c r="C155" s="312" t="s">
        <v>1155</v>
      </c>
      <c r="D155" s="314">
        <v>2.5</v>
      </c>
    </row>
    <row r="156" spans="1:4" ht="38.25">
      <c r="A156" s="312">
        <v>365</v>
      </c>
      <c r="B156" s="313" t="s">
        <v>1308</v>
      </c>
      <c r="C156" s="312" t="s">
        <v>1155</v>
      </c>
      <c r="D156" s="314">
        <v>44.54</v>
      </c>
    </row>
    <row r="157" spans="1:4" ht="25.5">
      <c r="A157" s="312">
        <v>366</v>
      </c>
      <c r="B157" s="313" t="s">
        <v>1309</v>
      </c>
      <c r="C157" s="312" t="s">
        <v>1149</v>
      </c>
      <c r="D157" s="314">
        <v>60</v>
      </c>
    </row>
    <row r="158" spans="1:4" ht="25.5">
      <c r="A158" s="312">
        <v>367</v>
      </c>
      <c r="B158" s="313" t="s">
        <v>1310</v>
      </c>
      <c r="C158" s="312" t="s">
        <v>1149</v>
      </c>
      <c r="D158" s="314">
        <v>61.25</v>
      </c>
    </row>
    <row r="159" spans="1:4" ht="38.25">
      <c r="A159" s="312">
        <v>368</v>
      </c>
      <c r="B159" s="313" t="s">
        <v>1311</v>
      </c>
      <c r="C159" s="312" t="s">
        <v>1149</v>
      </c>
      <c r="D159" s="314">
        <v>45.93</v>
      </c>
    </row>
    <row r="160" spans="1:4" ht="25.5">
      <c r="A160" s="312">
        <v>369</v>
      </c>
      <c r="B160" s="313" t="s">
        <v>1312</v>
      </c>
      <c r="C160" s="312" t="s">
        <v>1149</v>
      </c>
      <c r="D160" s="314">
        <v>64.069999999999993</v>
      </c>
    </row>
    <row r="161" spans="1:4" ht="25.5">
      <c r="A161" s="312">
        <v>370</v>
      </c>
      <c r="B161" s="313" t="s">
        <v>1313</v>
      </c>
      <c r="C161" s="312" t="s">
        <v>1149</v>
      </c>
      <c r="D161" s="314">
        <v>60</v>
      </c>
    </row>
    <row r="162" spans="1:4" ht="38.25">
      <c r="A162" s="312">
        <v>371</v>
      </c>
      <c r="B162" s="313" t="s">
        <v>1314</v>
      </c>
      <c r="C162" s="312" t="s">
        <v>1147</v>
      </c>
      <c r="D162" s="314">
        <v>0.45</v>
      </c>
    </row>
    <row r="163" spans="1:4" ht="25.5">
      <c r="A163" s="312">
        <v>374</v>
      </c>
      <c r="B163" s="313" t="s">
        <v>1315</v>
      </c>
      <c r="C163" s="312" t="s">
        <v>1147</v>
      </c>
      <c r="D163" s="314">
        <v>0.38</v>
      </c>
    </row>
    <row r="164" spans="1:4" ht="25.5">
      <c r="A164" s="312">
        <v>377</v>
      </c>
      <c r="B164" s="313" t="s">
        <v>1316</v>
      </c>
      <c r="C164" s="312" t="s">
        <v>1155</v>
      </c>
      <c r="D164" s="314">
        <v>22</v>
      </c>
    </row>
    <row r="165" spans="1:4">
      <c r="A165" s="312">
        <v>378</v>
      </c>
      <c r="B165" s="313" t="s">
        <v>1317</v>
      </c>
      <c r="C165" s="312" t="s">
        <v>1260</v>
      </c>
      <c r="D165" s="314">
        <v>12.19</v>
      </c>
    </row>
    <row r="166" spans="1:4" ht="38.25">
      <c r="A166" s="312">
        <v>379</v>
      </c>
      <c r="B166" s="313" t="s">
        <v>1318</v>
      </c>
      <c r="C166" s="312" t="s">
        <v>1155</v>
      </c>
      <c r="D166" s="314">
        <v>0.52</v>
      </c>
    </row>
    <row r="167" spans="1:4" ht="25.5">
      <c r="A167" s="312">
        <v>390</v>
      </c>
      <c r="B167" s="313" t="s">
        <v>1319</v>
      </c>
      <c r="C167" s="312" t="s">
        <v>1155</v>
      </c>
      <c r="D167" s="314">
        <v>9.84</v>
      </c>
    </row>
    <row r="168" spans="1:4" ht="38.25">
      <c r="A168" s="312">
        <v>392</v>
      </c>
      <c r="B168" s="313" t="s">
        <v>1320</v>
      </c>
      <c r="C168" s="312" t="s">
        <v>1155</v>
      </c>
      <c r="D168" s="314">
        <v>0.86</v>
      </c>
    </row>
    <row r="169" spans="1:4" ht="38.25">
      <c r="A169" s="312">
        <v>393</v>
      </c>
      <c r="B169" s="313" t="s">
        <v>1321</v>
      </c>
      <c r="C169" s="312" t="s">
        <v>1155</v>
      </c>
      <c r="D169" s="314">
        <v>1.03</v>
      </c>
    </row>
    <row r="170" spans="1:4" ht="38.25">
      <c r="A170" s="312">
        <v>394</v>
      </c>
      <c r="B170" s="313" t="s">
        <v>1322</v>
      </c>
      <c r="C170" s="312" t="s">
        <v>1155</v>
      </c>
      <c r="D170" s="314">
        <v>1.77</v>
      </c>
    </row>
    <row r="171" spans="1:4" ht="38.25">
      <c r="A171" s="312">
        <v>395</v>
      </c>
      <c r="B171" s="313" t="s">
        <v>1323</v>
      </c>
      <c r="C171" s="312" t="s">
        <v>1155</v>
      </c>
      <c r="D171" s="314">
        <v>1.7</v>
      </c>
    </row>
    <row r="172" spans="1:4" ht="38.25">
      <c r="A172" s="312">
        <v>396</v>
      </c>
      <c r="B172" s="313" t="s">
        <v>1324</v>
      </c>
      <c r="C172" s="312" t="s">
        <v>1155</v>
      </c>
      <c r="D172" s="314">
        <v>1.97</v>
      </c>
    </row>
    <row r="173" spans="1:4" ht="38.25">
      <c r="A173" s="312">
        <v>397</v>
      </c>
      <c r="B173" s="313" t="s">
        <v>1325</v>
      </c>
      <c r="C173" s="312" t="s">
        <v>1155</v>
      </c>
      <c r="D173" s="314">
        <v>2.54</v>
      </c>
    </row>
    <row r="174" spans="1:4" ht="38.25">
      <c r="A174" s="312">
        <v>398</v>
      </c>
      <c r="B174" s="313" t="s">
        <v>1326</v>
      </c>
      <c r="C174" s="312" t="s">
        <v>1155</v>
      </c>
      <c r="D174" s="314">
        <v>2.82</v>
      </c>
    </row>
    <row r="175" spans="1:4" ht="38.25">
      <c r="A175" s="312">
        <v>399</v>
      </c>
      <c r="B175" s="313" t="s">
        <v>1327</v>
      </c>
      <c r="C175" s="312" t="s">
        <v>1155</v>
      </c>
      <c r="D175" s="314">
        <v>3.64</v>
      </c>
    </row>
    <row r="176" spans="1:4" ht="38.25">
      <c r="A176" s="312">
        <v>400</v>
      </c>
      <c r="B176" s="313" t="s">
        <v>1328</v>
      </c>
      <c r="C176" s="312" t="s">
        <v>1155</v>
      </c>
      <c r="D176" s="314">
        <v>0.89</v>
      </c>
    </row>
    <row r="177" spans="1:4" ht="25.5">
      <c r="A177" s="312">
        <v>402</v>
      </c>
      <c r="B177" s="313" t="s">
        <v>1329</v>
      </c>
      <c r="C177" s="312" t="s">
        <v>1155</v>
      </c>
      <c r="D177" s="314">
        <v>7.77</v>
      </c>
    </row>
    <row r="178" spans="1:4" ht="25.5">
      <c r="A178" s="312">
        <v>404</v>
      </c>
      <c r="B178" s="313" t="s">
        <v>1330</v>
      </c>
      <c r="C178" s="312" t="s">
        <v>1298</v>
      </c>
      <c r="D178" s="314">
        <v>1.7</v>
      </c>
    </row>
    <row r="179" spans="1:4" ht="25.5">
      <c r="A179" s="312">
        <v>406</v>
      </c>
      <c r="B179" s="313" t="s">
        <v>1331</v>
      </c>
      <c r="C179" s="312" t="s">
        <v>1155</v>
      </c>
      <c r="D179" s="314">
        <v>51.7</v>
      </c>
    </row>
    <row r="180" spans="1:4" ht="25.5">
      <c r="A180" s="312">
        <v>407</v>
      </c>
      <c r="B180" s="313" t="s">
        <v>1332</v>
      </c>
      <c r="C180" s="312" t="s">
        <v>1147</v>
      </c>
      <c r="D180" s="314">
        <v>57.79</v>
      </c>
    </row>
    <row r="181" spans="1:4" ht="25.5">
      <c r="A181" s="312">
        <v>408</v>
      </c>
      <c r="B181" s="313" t="s">
        <v>1333</v>
      </c>
      <c r="C181" s="312" t="s">
        <v>1155</v>
      </c>
      <c r="D181" s="314">
        <v>0.99</v>
      </c>
    </row>
    <row r="182" spans="1:4" ht="25.5">
      <c r="A182" s="312">
        <v>410</v>
      </c>
      <c r="B182" s="313" t="s">
        <v>1334</v>
      </c>
      <c r="C182" s="312" t="s">
        <v>1155</v>
      </c>
      <c r="D182" s="314">
        <v>0.15</v>
      </c>
    </row>
    <row r="183" spans="1:4" ht="25.5">
      <c r="A183" s="312">
        <v>411</v>
      </c>
      <c r="B183" s="313" t="s">
        <v>1335</v>
      </c>
      <c r="C183" s="312" t="s">
        <v>1155</v>
      </c>
      <c r="D183" s="314">
        <v>0.2</v>
      </c>
    </row>
    <row r="184" spans="1:4" ht="25.5">
      <c r="A184" s="312">
        <v>412</v>
      </c>
      <c r="B184" s="313" t="s">
        <v>1336</v>
      </c>
      <c r="C184" s="312" t="s">
        <v>1155</v>
      </c>
      <c r="D184" s="314">
        <v>1.02</v>
      </c>
    </row>
    <row r="185" spans="1:4" ht="25.5">
      <c r="A185" s="312">
        <v>414</v>
      </c>
      <c r="B185" s="313" t="s">
        <v>1337</v>
      </c>
      <c r="C185" s="312" t="s">
        <v>1155</v>
      </c>
      <c r="D185" s="314">
        <v>0.06</v>
      </c>
    </row>
    <row r="186" spans="1:4" ht="38.25">
      <c r="A186" s="312">
        <v>415</v>
      </c>
      <c r="B186" s="313" t="s">
        <v>1338</v>
      </c>
      <c r="C186" s="312" t="s">
        <v>1155</v>
      </c>
      <c r="D186" s="314">
        <v>13.39</v>
      </c>
    </row>
    <row r="187" spans="1:4" ht="38.25">
      <c r="A187" s="312">
        <v>416</v>
      </c>
      <c r="B187" s="313" t="s">
        <v>1339</v>
      </c>
      <c r="C187" s="312" t="s">
        <v>1155</v>
      </c>
      <c r="D187" s="314">
        <v>4.9000000000000004</v>
      </c>
    </row>
    <row r="188" spans="1:4" ht="38.25">
      <c r="A188" s="312">
        <v>417</v>
      </c>
      <c r="B188" s="313" t="s">
        <v>1340</v>
      </c>
      <c r="C188" s="312" t="s">
        <v>1155</v>
      </c>
      <c r="D188" s="314">
        <v>1.98</v>
      </c>
    </row>
    <row r="189" spans="1:4" ht="38.25">
      <c r="A189" s="312">
        <v>420</v>
      </c>
      <c r="B189" s="313" t="s">
        <v>1341</v>
      </c>
      <c r="C189" s="312" t="s">
        <v>1155</v>
      </c>
      <c r="D189" s="314">
        <v>17.46</v>
      </c>
    </row>
    <row r="190" spans="1:4" ht="25.5">
      <c r="A190" s="312">
        <v>421</v>
      </c>
      <c r="B190" s="313" t="s">
        <v>1342</v>
      </c>
      <c r="C190" s="312" t="s">
        <v>1155</v>
      </c>
      <c r="D190" s="314">
        <v>7.77</v>
      </c>
    </row>
    <row r="191" spans="1:4" ht="38.25">
      <c r="A191" s="312">
        <v>425</v>
      </c>
      <c r="B191" s="313" t="s">
        <v>1343</v>
      </c>
      <c r="C191" s="312" t="s">
        <v>1155</v>
      </c>
      <c r="D191" s="314">
        <v>3.04</v>
      </c>
    </row>
    <row r="192" spans="1:4" ht="38.25">
      <c r="A192" s="312">
        <v>426</v>
      </c>
      <c r="B192" s="313" t="s">
        <v>1344</v>
      </c>
      <c r="C192" s="312" t="s">
        <v>1155</v>
      </c>
      <c r="D192" s="314">
        <v>16.73</v>
      </c>
    </row>
    <row r="193" spans="1:4" ht="38.25">
      <c r="A193" s="312">
        <v>427</v>
      </c>
      <c r="B193" s="313" t="s">
        <v>1345</v>
      </c>
      <c r="C193" s="312" t="s">
        <v>1155</v>
      </c>
      <c r="D193" s="314">
        <v>4.2</v>
      </c>
    </row>
    <row r="194" spans="1:4" ht="51">
      <c r="A194" s="312">
        <v>428</v>
      </c>
      <c r="B194" s="313" t="s">
        <v>1346</v>
      </c>
      <c r="C194" s="312" t="s">
        <v>1155</v>
      </c>
      <c r="D194" s="314">
        <v>12.87</v>
      </c>
    </row>
    <row r="195" spans="1:4" ht="38.25">
      <c r="A195" s="312">
        <v>429</v>
      </c>
      <c r="B195" s="313" t="s">
        <v>1347</v>
      </c>
      <c r="C195" s="312" t="s">
        <v>1155</v>
      </c>
      <c r="D195" s="314">
        <v>7.89</v>
      </c>
    </row>
    <row r="196" spans="1:4" ht="38.25">
      <c r="A196" s="312">
        <v>430</v>
      </c>
      <c r="B196" s="313" t="s">
        <v>1348</v>
      </c>
      <c r="C196" s="312" t="s">
        <v>1155</v>
      </c>
      <c r="D196" s="314">
        <v>3.99</v>
      </c>
    </row>
    <row r="197" spans="1:4" ht="38.25">
      <c r="A197" s="312">
        <v>431</v>
      </c>
      <c r="B197" s="313" t="s">
        <v>1349</v>
      </c>
      <c r="C197" s="312" t="s">
        <v>1155</v>
      </c>
      <c r="D197" s="314">
        <v>5.3</v>
      </c>
    </row>
    <row r="198" spans="1:4" ht="38.25">
      <c r="A198" s="312">
        <v>432</v>
      </c>
      <c r="B198" s="313" t="s">
        <v>1350</v>
      </c>
      <c r="C198" s="312" t="s">
        <v>1155</v>
      </c>
      <c r="D198" s="314">
        <v>5.85</v>
      </c>
    </row>
    <row r="199" spans="1:4" ht="38.25">
      <c r="A199" s="312">
        <v>433</v>
      </c>
      <c r="B199" s="313" t="s">
        <v>1351</v>
      </c>
      <c r="C199" s="312" t="s">
        <v>1155</v>
      </c>
      <c r="D199" s="314">
        <v>7.85</v>
      </c>
    </row>
    <row r="200" spans="1:4" ht="38.25">
      <c r="A200" s="312">
        <v>436</v>
      </c>
      <c r="B200" s="313" t="s">
        <v>1352</v>
      </c>
      <c r="C200" s="312" t="s">
        <v>1155</v>
      </c>
      <c r="D200" s="314">
        <v>4.46</v>
      </c>
    </row>
    <row r="201" spans="1:4" ht="38.25">
      <c r="A201" s="312">
        <v>437</v>
      </c>
      <c r="B201" s="313" t="s">
        <v>1353</v>
      </c>
      <c r="C201" s="312" t="s">
        <v>1155</v>
      </c>
      <c r="D201" s="314">
        <v>10.43</v>
      </c>
    </row>
    <row r="202" spans="1:4" ht="38.25">
      <c r="A202" s="312">
        <v>439</v>
      </c>
      <c r="B202" s="313" t="s">
        <v>1354</v>
      </c>
      <c r="C202" s="312" t="s">
        <v>1155</v>
      </c>
      <c r="D202" s="314">
        <v>6.72</v>
      </c>
    </row>
    <row r="203" spans="1:4" ht="38.25">
      <c r="A203" s="312">
        <v>441</v>
      </c>
      <c r="B203" s="313" t="s">
        <v>1355</v>
      </c>
      <c r="C203" s="312" t="s">
        <v>1155</v>
      </c>
      <c r="D203" s="314">
        <v>4.3899999999999997</v>
      </c>
    </row>
    <row r="204" spans="1:4" ht="38.25">
      <c r="A204" s="312">
        <v>442</v>
      </c>
      <c r="B204" s="313" t="s">
        <v>1356</v>
      </c>
      <c r="C204" s="312" t="s">
        <v>1155</v>
      </c>
      <c r="D204" s="314">
        <v>2.64</v>
      </c>
    </row>
    <row r="205" spans="1:4" ht="38.25">
      <c r="A205" s="312">
        <v>444</v>
      </c>
      <c r="B205" s="313" t="s">
        <v>1357</v>
      </c>
      <c r="C205" s="312" t="s">
        <v>1155</v>
      </c>
      <c r="D205" s="314">
        <v>15.4</v>
      </c>
    </row>
    <row r="206" spans="1:4" ht="38.25">
      <c r="A206" s="312">
        <v>445</v>
      </c>
      <c r="B206" s="313" t="s">
        <v>1358</v>
      </c>
      <c r="C206" s="312" t="s">
        <v>1155</v>
      </c>
      <c r="D206" s="314">
        <v>21.09</v>
      </c>
    </row>
    <row r="207" spans="1:4" ht="38.25">
      <c r="A207" s="312">
        <v>509</v>
      </c>
      <c r="B207" s="313" t="s">
        <v>1359</v>
      </c>
      <c r="C207" s="312" t="s">
        <v>1147</v>
      </c>
      <c r="D207" s="314">
        <v>6.81</v>
      </c>
    </row>
    <row r="208" spans="1:4" ht="38.25">
      <c r="A208" s="312">
        <v>510</v>
      </c>
      <c r="B208" s="313" t="s">
        <v>1360</v>
      </c>
      <c r="C208" s="312" t="s">
        <v>1147</v>
      </c>
      <c r="D208" s="314">
        <v>6.26</v>
      </c>
    </row>
    <row r="209" spans="1:4" ht="38.25">
      <c r="A209" s="312">
        <v>511</v>
      </c>
      <c r="B209" s="313" t="s">
        <v>1361</v>
      </c>
      <c r="C209" s="312" t="s">
        <v>1151</v>
      </c>
      <c r="D209" s="314">
        <v>11.65</v>
      </c>
    </row>
    <row r="210" spans="1:4" ht="38.25">
      <c r="A210" s="312">
        <v>516</v>
      </c>
      <c r="B210" s="313" t="s">
        <v>1362</v>
      </c>
      <c r="C210" s="312" t="s">
        <v>1147</v>
      </c>
      <c r="D210" s="314">
        <v>6.67</v>
      </c>
    </row>
    <row r="211" spans="1:4">
      <c r="A211" s="312">
        <v>517</v>
      </c>
      <c r="B211" s="313" t="s">
        <v>1363</v>
      </c>
      <c r="C211" s="312" t="s">
        <v>1151</v>
      </c>
      <c r="D211" s="314">
        <v>6.09</v>
      </c>
    </row>
    <row r="212" spans="1:4">
      <c r="A212" s="312">
        <v>532</v>
      </c>
      <c r="B212" s="313" t="s">
        <v>1364</v>
      </c>
      <c r="C212" s="312" t="s">
        <v>1260</v>
      </c>
      <c r="D212" s="314">
        <v>22.82</v>
      </c>
    </row>
    <row r="213" spans="1:4" ht="38.25">
      <c r="A213" s="312">
        <v>533</v>
      </c>
      <c r="B213" s="313" t="s">
        <v>1365</v>
      </c>
      <c r="C213" s="312" t="s">
        <v>1366</v>
      </c>
      <c r="D213" s="314">
        <v>18.47</v>
      </c>
    </row>
    <row r="214" spans="1:4" ht="38.25">
      <c r="A214" s="312">
        <v>536</v>
      </c>
      <c r="B214" s="313" t="s">
        <v>1367</v>
      </c>
      <c r="C214" s="312" t="s">
        <v>1366</v>
      </c>
      <c r="D214" s="314">
        <v>31.3</v>
      </c>
    </row>
    <row r="215" spans="1:4" ht="25.5">
      <c r="A215" s="312">
        <v>540</v>
      </c>
      <c r="B215" s="313" t="s">
        <v>1368</v>
      </c>
      <c r="C215" s="312" t="s">
        <v>1155</v>
      </c>
      <c r="D215" s="314">
        <v>279.11</v>
      </c>
    </row>
    <row r="216" spans="1:4" ht="25.5">
      <c r="A216" s="312">
        <v>541</v>
      </c>
      <c r="B216" s="313" t="s">
        <v>1369</v>
      </c>
      <c r="C216" s="312" t="s">
        <v>1155</v>
      </c>
      <c r="D216" s="314">
        <v>98.81</v>
      </c>
    </row>
    <row r="217" spans="1:4" ht="25.5">
      <c r="A217" s="312">
        <v>542</v>
      </c>
      <c r="B217" s="313" t="s">
        <v>1370</v>
      </c>
      <c r="C217" s="312" t="s">
        <v>1155</v>
      </c>
      <c r="D217" s="314">
        <v>123.86</v>
      </c>
    </row>
    <row r="218" spans="1:4" ht="25.5">
      <c r="A218" s="312">
        <v>546</v>
      </c>
      <c r="B218" s="313" t="s">
        <v>1371</v>
      </c>
      <c r="C218" s="312" t="s">
        <v>1147</v>
      </c>
      <c r="D218" s="314">
        <v>6.07</v>
      </c>
    </row>
    <row r="219" spans="1:4" ht="25.5">
      <c r="A219" s="312">
        <v>547</v>
      </c>
      <c r="B219" s="313" t="s">
        <v>1372</v>
      </c>
      <c r="C219" s="312" t="s">
        <v>1298</v>
      </c>
      <c r="D219" s="314">
        <v>23</v>
      </c>
    </row>
    <row r="220" spans="1:4" ht="25.5">
      <c r="A220" s="312">
        <v>549</v>
      </c>
      <c r="B220" s="313" t="s">
        <v>1373</v>
      </c>
      <c r="C220" s="312" t="s">
        <v>1298</v>
      </c>
      <c r="D220" s="314">
        <v>30.71</v>
      </c>
    </row>
    <row r="221" spans="1:4" ht="25.5">
      <c r="A221" s="312">
        <v>551</v>
      </c>
      <c r="B221" s="313" t="s">
        <v>1374</v>
      </c>
      <c r="C221" s="312" t="s">
        <v>1298</v>
      </c>
      <c r="D221" s="314">
        <v>60.01</v>
      </c>
    </row>
    <row r="222" spans="1:4" ht="25.5">
      <c r="A222" s="312">
        <v>552</v>
      </c>
      <c r="B222" s="313" t="s">
        <v>1375</v>
      </c>
      <c r="C222" s="312" t="s">
        <v>1298</v>
      </c>
      <c r="D222" s="314">
        <v>11.47</v>
      </c>
    </row>
    <row r="223" spans="1:4" ht="25.5">
      <c r="A223" s="312">
        <v>555</v>
      </c>
      <c r="B223" s="313" t="s">
        <v>1376</v>
      </c>
      <c r="C223" s="312" t="s">
        <v>1298</v>
      </c>
      <c r="D223" s="314">
        <v>7.03</v>
      </c>
    </row>
    <row r="224" spans="1:4" ht="25.5">
      <c r="A224" s="312">
        <v>557</v>
      </c>
      <c r="B224" s="313" t="s">
        <v>1377</v>
      </c>
      <c r="C224" s="312" t="s">
        <v>1298</v>
      </c>
      <c r="D224" s="314">
        <v>23.3</v>
      </c>
    </row>
    <row r="225" spans="1:4" ht="25.5">
      <c r="A225" s="312">
        <v>559</v>
      </c>
      <c r="B225" s="313" t="s">
        <v>1378</v>
      </c>
      <c r="C225" s="312" t="s">
        <v>1298</v>
      </c>
      <c r="D225" s="314">
        <v>15.35</v>
      </c>
    </row>
    <row r="226" spans="1:4" ht="25.5">
      <c r="A226" s="312">
        <v>560</v>
      </c>
      <c r="B226" s="313" t="s">
        <v>1379</v>
      </c>
      <c r="C226" s="312" t="s">
        <v>1298</v>
      </c>
      <c r="D226" s="314">
        <v>19.43</v>
      </c>
    </row>
    <row r="227" spans="1:4" ht="25.5">
      <c r="A227" s="312">
        <v>563</v>
      </c>
      <c r="B227" s="313" t="s">
        <v>1380</v>
      </c>
      <c r="C227" s="312" t="s">
        <v>1298</v>
      </c>
      <c r="D227" s="314">
        <v>17.45</v>
      </c>
    </row>
    <row r="228" spans="1:4" ht="25.5">
      <c r="A228" s="312">
        <v>565</v>
      </c>
      <c r="B228" s="313" t="s">
        <v>1381</v>
      </c>
      <c r="C228" s="312" t="s">
        <v>1298</v>
      </c>
      <c r="D228" s="314">
        <v>10.74</v>
      </c>
    </row>
    <row r="229" spans="1:4" ht="25.5">
      <c r="A229" s="312">
        <v>566</v>
      </c>
      <c r="B229" s="313" t="s">
        <v>1382</v>
      </c>
      <c r="C229" s="312" t="s">
        <v>1298</v>
      </c>
      <c r="D229" s="314">
        <v>3.12</v>
      </c>
    </row>
    <row r="230" spans="1:4" ht="25.5">
      <c r="A230" s="312">
        <v>567</v>
      </c>
      <c r="B230" s="313" t="s">
        <v>1383</v>
      </c>
      <c r="C230" s="312" t="s">
        <v>1298</v>
      </c>
      <c r="D230" s="314">
        <v>8</v>
      </c>
    </row>
    <row r="231" spans="1:4" ht="25.5">
      <c r="A231" s="312">
        <v>568</v>
      </c>
      <c r="B231" s="313" t="s">
        <v>1384</v>
      </c>
      <c r="C231" s="312" t="s">
        <v>1298</v>
      </c>
      <c r="D231" s="314">
        <v>48.43</v>
      </c>
    </row>
    <row r="232" spans="1:4" ht="25.5">
      <c r="A232" s="312">
        <v>569</v>
      </c>
      <c r="B232" s="313" t="s">
        <v>1385</v>
      </c>
      <c r="C232" s="312" t="s">
        <v>1147</v>
      </c>
      <c r="D232" s="314">
        <v>6.73</v>
      </c>
    </row>
    <row r="233" spans="1:4" ht="25.5">
      <c r="A233" s="312">
        <v>574</v>
      </c>
      <c r="B233" s="313" t="s">
        <v>1386</v>
      </c>
      <c r="C233" s="312" t="s">
        <v>1298</v>
      </c>
      <c r="D233" s="314">
        <v>21.59</v>
      </c>
    </row>
    <row r="234" spans="1:4">
      <c r="A234" s="312">
        <v>581</v>
      </c>
      <c r="B234" s="313" t="s">
        <v>1387</v>
      </c>
      <c r="C234" s="312" t="s">
        <v>1366</v>
      </c>
      <c r="D234" s="314">
        <v>805.37</v>
      </c>
    </row>
    <row r="235" spans="1:4">
      <c r="A235" s="312">
        <v>583</v>
      </c>
      <c r="B235" s="313" t="s">
        <v>1388</v>
      </c>
      <c r="C235" s="312" t="s">
        <v>1147</v>
      </c>
      <c r="D235" s="314">
        <v>41.53</v>
      </c>
    </row>
    <row r="236" spans="1:4">
      <c r="A236" s="312">
        <v>584</v>
      </c>
      <c r="B236" s="313" t="s">
        <v>1389</v>
      </c>
      <c r="C236" s="312" t="s">
        <v>1298</v>
      </c>
      <c r="D236" s="314">
        <v>35.869999999999997</v>
      </c>
    </row>
    <row r="237" spans="1:4" ht="25.5">
      <c r="A237" s="312">
        <v>585</v>
      </c>
      <c r="B237" s="313" t="s">
        <v>1390</v>
      </c>
      <c r="C237" s="312" t="s">
        <v>1147</v>
      </c>
      <c r="D237" s="314">
        <v>33.71</v>
      </c>
    </row>
    <row r="238" spans="1:4" ht="25.5">
      <c r="A238" s="312">
        <v>586</v>
      </c>
      <c r="B238" s="313" t="s">
        <v>1391</v>
      </c>
      <c r="C238" s="312" t="s">
        <v>1298</v>
      </c>
      <c r="D238" s="314">
        <v>21.23</v>
      </c>
    </row>
    <row r="239" spans="1:4" ht="25.5">
      <c r="A239" s="312">
        <v>587</v>
      </c>
      <c r="B239" s="313" t="s">
        <v>1392</v>
      </c>
      <c r="C239" s="312" t="s">
        <v>1147</v>
      </c>
      <c r="D239" s="314">
        <v>36.119999999999997</v>
      </c>
    </row>
    <row r="240" spans="1:4" ht="25.5">
      <c r="A240" s="312">
        <v>588</v>
      </c>
      <c r="B240" s="313" t="s">
        <v>1393</v>
      </c>
      <c r="C240" s="312" t="s">
        <v>1298</v>
      </c>
      <c r="D240" s="314">
        <v>33.590000000000003</v>
      </c>
    </row>
    <row r="241" spans="1:4">
      <c r="A241" s="312">
        <v>589</v>
      </c>
      <c r="B241" s="313" t="s">
        <v>1394</v>
      </c>
      <c r="C241" s="312" t="s">
        <v>1298</v>
      </c>
      <c r="D241" s="314">
        <v>56.78</v>
      </c>
    </row>
    <row r="242" spans="1:4" ht="25.5">
      <c r="A242" s="312">
        <v>590</v>
      </c>
      <c r="B242" s="313" t="s">
        <v>1395</v>
      </c>
      <c r="C242" s="312" t="s">
        <v>1147</v>
      </c>
      <c r="D242" s="314">
        <v>34.909999999999997</v>
      </c>
    </row>
    <row r="243" spans="1:4" ht="25.5">
      <c r="A243" s="312">
        <v>591</v>
      </c>
      <c r="B243" s="313" t="s">
        <v>1396</v>
      </c>
      <c r="C243" s="312" t="s">
        <v>1147</v>
      </c>
      <c r="D243" s="314">
        <v>33.71</v>
      </c>
    </row>
    <row r="244" spans="1:4" ht="25.5">
      <c r="A244" s="312">
        <v>592</v>
      </c>
      <c r="B244" s="313" t="s">
        <v>1397</v>
      </c>
      <c r="C244" s="312" t="s">
        <v>1147</v>
      </c>
      <c r="D244" s="314">
        <v>36.119999999999997</v>
      </c>
    </row>
    <row r="245" spans="1:4" ht="51">
      <c r="A245" s="312">
        <v>597</v>
      </c>
      <c r="B245" s="313" t="s">
        <v>1398</v>
      </c>
      <c r="C245" s="312" t="s">
        <v>1366</v>
      </c>
      <c r="D245" s="314">
        <v>786.82</v>
      </c>
    </row>
    <row r="246" spans="1:4" ht="25.5">
      <c r="A246" s="312">
        <v>599</v>
      </c>
      <c r="B246" s="313" t="s">
        <v>1399</v>
      </c>
      <c r="C246" s="312" t="s">
        <v>1366</v>
      </c>
      <c r="D246" s="314">
        <v>698.75</v>
      </c>
    </row>
    <row r="247" spans="1:4" ht="25.5">
      <c r="A247" s="312">
        <v>601</v>
      </c>
      <c r="B247" s="313" t="s">
        <v>1400</v>
      </c>
      <c r="C247" s="312" t="s">
        <v>1366</v>
      </c>
      <c r="D247" s="314">
        <v>793.3</v>
      </c>
    </row>
    <row r="248" spans="1:4" ht="63.75">
      <c r="A248" s="312">
        <v>605</v>
      </c>
      <c r="B248" s="313" t="s">
        <v>1401</v>
      </c>
      <c r="C248" s="312" t="s">
        <v>1366</v>
      </c>
      <c r="D248" s="314">
        <v>484.96</v>
      </c>
    </row>
    <row r="249" spans="1:4" ht="51">
      <c r="A249" s="312">
        <v>606</v>
      </c>
      <c r="B249" s="313" t="s">
        <v>1402</v>
      </c>
      <c r="C249" s="312" t="s">
        <v>1366</v>
      </c>
      <c r="D249" s="314">
        <v>422.99</v>
      </c>
    </row>
    <row r="250" spans="1:4" ht="25.5">
      <c r="A250" s="312">
        <v>615</v>
      </c>
      <c r="B250" s="313" t="s">
        <v>1403</v>
      </c>
      <c r="C250" s="312" t="s">
        <v>1366</v>
      </c>
      <c r="D250" s="314">
        <v>269.27</v>
      </c>
    </row>
    <row r="251" spans="1:4" ht="25.5">
      <c r="A251" s="312">
        <v>616</v>
      </c>
      <c r="B251" s="313" t="s">
        <v>1403</v>
      </c>
      <c r="C251" s="312" t="s">
        <v>1155</v>
      </c>
      <c r="D251" s="314">
        <v>129.25</v>
      </c>
    </row>
    <row r="252" spans="1:4" ht="51">
      <c r="A252" s="312">
        <v>622</v>
      </c>
      <c r="B252" s="313" t="s">
        <v>1404</v>
      </c>
      <c r="C252" s="312" t="s">
        <v>1155</v>
      </c>
      <c r="D252" s="314">
        <v>422.71</v>
      </c>
    </row>
    <row r="253" spans="1:4" ht="38.25">
      <c r="A253" s="312">
        <v>623</v>
      </c>
      <c r="B253" s="313" t="s">
        <v>1405</v>
      </c>
      <c r="C253" s="312" t="s">
        <v>1366</v>
      </c>
      <c r="D253" s="314">
        <v>187.26</v>
      </c>
    </row>
    <row r="254" spans="1:4" ht="38.25">
      <c r="A254" s="312">
        <v>624</v>
      </c>
      <c r="B254" s="313" t="s">
        <v>1406</v>
      </c>
      <c r="C254" s="312" t="s">
        <v>1366</v>
      </c>
      <c r="D254" s="314">
        <v>498.71</v>
      </c>
    </row>
    <row r="255" spans="1:4" ht="51">
      <c r="A255" s="312">
        <v>626</v>
      </c>
      <c r="B255" s="313" t="s">
        <v>1407</v>
      </c>
      <c r="C255" s="312" t="s">
        <v>1147</v>
      </c>
      <c r="D255" s="314">
        <v>10.5</v>
      </c>
    </row>
    <row r="256" spans="1:4">
      <c r="A256" s="312">
        <v>647</v>
      </c>
      <c r="B256" s="313" t="s">
        <v>1408</v>
      </c>
      <c r="C256" s="312" t="s">
        <v>1260</v>
      </c>
      <c r="D256" s="314">
        <v>14.31</v>
      </c>
    </row>
    <row r="257" spans="1:4" ht="25.5">
      <c r="A257" s="312">
        <v>650</v>
      </c>
      <c r="B257" s="313" t="s">
        <v>1409</v>
      </c>
      <c r="C257" s="312" t="s">
        <v>1155</v>
      </c>
      <c r="D257" s="314">
        <v>1.78</v>
      </c>
    </row>
    <row r="258" spans="1:4" ht="25.5">
      <c r="A258" s="312">
        <v>651</v>
      </c>
      <c r="B258" s="313" t="s">
        <v>1410</v>
      </c>
      <c r="C258" s="312" t="s">
        <v>1155</v>
      </c>
      <c r="D258" s="314">
        <v>2.09</v>
      </c>
    </row>
    <row r="259" spans="1:4" ht="25.5">
      <c r="A259" s="312">
        <v>652</v>
      </c>
      <c r="B259" s="313" t="s">
        <v>1411</v>
      </c>
      <c r="C259" s="312" t="s">
        <v>1366</v>
      </c>
      <c r="D259" s="314">
        <v>99.72</v>
      </c>
    </row>
    <row r="260" spans="1:4" ht="25.5">
      <c r="A260" s="312">
        <v>654</v>
      </c>
      <c r="B260" s="313" t="s">
        <v>1412</v>
      </c>
      <c r="C260" s="312" t="s">
        <v>1155</v>
      </c>
      <c r="D260" s="314">
        <v>2.7</v>
      </c>
    </row>
    <row r="261" spans="1:4" ht="25.5">
      <c r="A261" s="312">
        <v>658</v>
      </c>
      <c r="B261" s="313" t="s">
        <v>1413</v>
      </c>
      <c r="C261" s="312" t="s">
        <v>1155</v>
      </c>
      <c r="D261" s="314">
        <v>1.1000000000000001</v>
      </c>
    </row>
    <row r="262" spans="1:4" ht="25.5">
      <c r="A262" s="312">
        <v>659</v>
      </c>
      <c r="B262" s="313" t="s">
        <v>1414</v>
      </c>
      <c r="C262" s="312" t="s">
        <v>1155</v>
      </c>
      <c r="D262" s="314">
        <v>1.37</v>
      </c>
    </row>
    <row r="263" spans="1:4" ht="25.5">
      <c r="A263" s="312">
        <v>660</v>
      </c>
      <c r="B263" s="313" t="s">
        <v>1415</v>
      </c>
      <c r="C263" s="312" t="s">
        <v>1155</v>
      </c>
      <c r="D263" s="314">
        <v>2.0099999999999998</v>
      </c>
    </row>
    <row r="264" spans="1:4" ht="25.5">
      <c r="A264" s="312">
        <v>665</v>
      </c>
      <c r="B264" s="313" t="s">
        <v>1416</v>
      </c>
      <c r="C264" s="312" t="s">
        <v>1155</v>
      </c>
      <c r="D264" s="314">
        <v>20.07</v>
      </c>
    </row>
    <row r="265" spans="1:4" ht="25.5">
      <c r="A265" s="312">
        <v>666</v>
      </c>
      <c r="B265" s="313" t="s">
        <v>1417</v>
      </c>
      <c r="C265" s="312" t="s">
        <v>1155</v>
      </c>
      <c r="D265" s="314">
        <v>10.71</v>
      </c>
    </row>
    <row r="266" spans="1:4" ht="25.5">
      <c r="A266" s="312">
        <v>668</v>
      </c>
      <c r="B266" s="313" t="s">
        <v>1418</v>
      </c>
      <c r="C266" s="312" t="s">
        <v>1155</v>
      </c>
      <c r="D266" s="314">
        <v>6.19</v>
      </c>
    </row>
    <row r="267" spans="1:4" ht="25.5">
      <c r="A267" s="312">
        <v>672</v>
      </c>
      <c r="B267" s="313" t="s">
        <v>1419</v>
      </c>
      <c r="C267" s="312" t="s">
        <v>1155</v>
      </c>
      <c r="D267" s="314">
        <v>3.92</v>
      </c>
    </row>
    <row r="268" spans="1:4" ht="25.5">
      <c r="A268" s="312">
        <v>674</v>
      </c>
      <c r="B268" s="313" t="s">
        <v>1420</v>
      </c>
      <c r="C268" s="312" t="s">
        <v>1366</v>
      </c>
      <c r="D268" s="314">
        <v>48.19</v>
      </c>
    </row>
    <row r="269" spans="1:4" ht="51">
      <c r="A269" s="312">
        <v>679</v>
      </c>
      <c r="B269" s="313" t="s">
        <v>1421</v>
      </c>
      <c r="C269" s="312" t="s">
        <v>1366</v>
      </c>
      <c r="D269" s="314">
        <v>48.07</v>
      </c>
    </row>
    <row r="270" spans="1:4" ht="51">
      <c r="A270" s="312">
        <v>695</v>
      </c>
      <c r="B270" s="313" t="s">
        <v>1422</v>
      </c>
      <c r="C270" s="312" t="s">
        <v>1366</v>
      </c>
      <c r="D270" s="314">
        <v>35.07</v>
      </c>
    </row>
    <row r="271" spans="1:4" ht="51">
      <c r="A271" s="312">
        <v>709</v>
      </c>
      <c r="B271" s="313" t="s">
        <v>1423</v>
      </c>
      <c r="C271" s="312" t="s">
        <v>1366</v>
      </c>
      <c r="D271" s="314">
        <v>433.04</v>
      </c>
    </row>
    <row r="272" spans="1:4" ht="51">
      <c r="A272" s="312">
        <v>711</v>
      </c>
      <c r="B272" s="313" t="s">
        <v>1424</v>
      </c>
      <c r="C272" s="312" t="s">
        <v>1366</v>
      </c>
      <c r="D272" s="314">
        <v>36.69</v>
      </c>
    </row>
    <row r="273" spans="1:4" ht="51">
      <c r="A273" s="312">
        <v>712</v>
      </c>
      <c r="B273" s="313" t="s">
        <v>1425</v>
      </c>
      <c r="C273" s="312" t="s">
        <v>1366</v>
      </c>
      <c r="D273" s="314">
        <v>38.25</v>
      </c>
    </row>
    <row r="274" spans="1:4" ht="25.5">
      <c r="A274" s="312">
        <v>715</v>
      </c>
      <c r="B274" s="313" t="s">
        <v>1426</v>
      </c>
      <c r="C274" s="312" t="s">
        <v>1155</v>
      </c>
      <c r="D274" s="314">
        <v>14</v>
      </c>
    </row>
    <row r="275" spans="1:4" ht="25.5">
      <c r="A275" s="312">
        <v>716</v>
      </c>
      <c r="B275" s="313" t="s">
        <v>1427</v>
      </c>
      <c r="C275" s="312" t="s">
        <v>1155</v>
      </c>
      <c r="D275" s="314">
        <v>14.15</v>
      </c>
    </row>
    <row r="276" spans="1:4" ht="25.5">
      <c r="A276" s="312">
        <v>718</v>
      </c>
      <c r="B276" s="313" t="s">
        <v>1428</v>
      </c>
      <c r="C276" s="312" t="s">
        <v>1155</v>
      </c>
      <c r="D276" s="314">
        <v>20.86</v>
      </c>
    </row>
    <row r="277" spans="1:4" ht="51">
      <c r="A277" s="312">
        <v>723</v>
      </c>
      <c r="B277" s="313" t="s">
        <v>1429</v>
      </c>
      <c r="C277" s="312" t="s">
        <v>1155</v>
      </c>
      <c r="D277" s="315">
        <v>2191.7600000000002</v>
      </c>
    </row>
    <row r="278" spans="1:4" ht="51">
      <c r="A278" s="312">
        <v>729</v>
      </c>
      <c r="B278" s="313" t="s">
        <v>1430</v>
      </c>
      <c r="C278" s="312" t="s">
        <v>1155</v>
      </c>
      <c r="D278" s="314">
        <v>498.78</v>
      </c>
    </row>
    <row r="279" spans="1:4" ht="51">
      <c r="A279" s="312">
        <v>730</v>
      </c>
      <c r="B279" s="313" t="s">
        <v>1431</v>
      </c>
      <c r="C279" s="312" t="s">
        <v>1155</v>
      </c>
      <c r="D279" s="315">
        <v>4409.67</v>
      </c>
    </row>
    <row r="280" spans="1:4" ht="51">
      <c r="A280" s="312">
        <v>731</v>
      </c>
      <c r="B280" s="313" t="s">
        <v>1432</v>
      </c>
      <c r="C280" s="312" t="s">
        <v>1155</v>
      </c>
      <c r="D280" s="314">
        <v>485.43</v>
      </c>
    </row>
    <row r="281" spans="1:4" ht="51">
      <c r="A281" s="312">
        <v>732</v>
      </c>
      <c r="B281" s="313" t="s">
        <v>1433</v>
      </c>
      <c r="C281" s="312" t="s">
        <v>1155</v>
      </c>
      <c r="D281" s="314">
        <v>818.28</v>
      </c>
    </row>
    <row r="282" spans="1:4" ht="51">
      <c r="A282" s="312">
        <v>733</v>
      </c>
      <c r="B282" s="313" t="s">
        <v>1434</v>
      </c>
      <c r="C282" s="312" t="s">
        <v>1155</v>
      </c>
      <c r="D282" s="314">
        <v>829.43</v>
      </c>
    </row>
    <row r="283" spans="1:4" ht="51">
      <c r="A283" s="312">
        <v>734</v>
      </c>
      <c r="B283" s="313" t="s">
        <v>1435</v>
      </c>
      <c r="C283" s="312" t="s">
        <v>1155</v>
      </c>
      <c r="D283" s="314">
        <v>877.2</v>
      </c>
    </row>
    <row r="284" spans="1:4" ht="63.75">
      <c r="A284" s="312">
        <v>735</v>
      </c>
      <c r="B284" s="313" t="s">
        <v>1436</v>
      </c>
      <c r="C284" s="312" t="s">
        <v>1155</v>
      </c>
      <c r="D284" s="315">
        <v>1455.68</v>
      </c>
    </row>
    <row r="285" spans="1:4" ht="63.75">
      <c r="A285" s="312">
        <v>736</v>
      </c>
      <c r="B285" s="313" t="s">
        <v>1437</v>
      </c>
      <c r="C285" s="312" t="s">
        <v>1155</v>
      </c>
      <c r="D285" s="315">
        <v>1223.96</v>
      </c>
    </row>
    <row r="286" spans="1:4" ht="51">
      <c r="A286" s="312">
        <v>737</v>
      </c>
      <c r="B286" s="313" t="s">
        <v>1438</v>
      </c>
      <c r="C286" s="312" t="s">
        <v>1155</v>
      </c>
      <c r="D286" s="315">
        <v>4588.6899999999996</v>
      </c>
    </row>
    <row r="287" spans="1:4" ht="51">
      <c r="A287" s="312">
        <v>738</v>
      </c>
      <c r="B287" s="313" t="s">
        <v>1439</v>
      </c>
      <c r="C287" s="312" t="s">
        <v>1155</v>
      </c>
      <c r="D287" s="315">
        <v>2127.7399999999998</v>
      </c>
    </row>
    <row r="288" spans="1:4" ht="63.75">
      <c r="A288" s="312">
        <v>740</v>
      </c>
      <c r="B288" s="313" t="s">
        <v>1440</v>
      </c>
      <c r="C288" s="312" t="s">
        <v>1155</v>
      </c>
      <c r="D288" s="315">
        <v>4316.75</v>
      </c>
    </row>
    <row r="289" spans="1:4" ht="76.5">
      <c r="A289" s="312">
        <v>743</v>
      </c>
      <c r="B289" s="313" t="s">
        <v>1441</v>
      </c>
      <c r="C289" s="312" t="s">
        <v>1260</v>
      </c>
      <c r="D289" s="314">
        <v>1.24</v>
      </c>
    </row>
    <row r="290" spans="1:4" ht="25.5">
      <c r="A290" s="312">
        <v>745</v>
      </c>
      <c r="B290" s="313" t="s">
        <v>1442</v>
      </c>
      <c r="C290" s="312" t="s">
        <v>1260</v>
      </c>
      <c r="D290" s="314">
        <v>2.59</v>
      </c>
    </row>
    <row r="291" spans="1:4" ht="51">
      <c r="A291" s="312">
        <v>746</v>
      </c>
      <c r="B291" s="313" t="s">
        <v>1443</v>
      </c>
      <c r="C291" s="312" t="s">
        <v>1155</v>
      </c>
      <c r="D291" s="315">
        <v>3359</v>
      </c>
    </row>
    <row r="292" spans="1:4" ht="76.5">
      <c r="A292" s="312">
        <v>749</v>
      </c>
      <c r="B292" s="313" t="s">
        <v>1444</v>
      </c>
      <c r="C292" s="312" t="s">
        <v>1155</v>
      </c>
      <c r="D292" s="315">
        <v>8717.0499999999993</v>
      </c>
    </row>
    <row r="293" spans="1:4" ht="76.5">
      <c r="A293" s="312">
        <v>750</v>
      </c>
      <c r="B293" s="313" t="s">
        <v>1445</v>
      </c>
      <c r="C293" s="312" t="s">
        <v>1155</v>
      </c>
      <c r="D293" s="315">
        <v>5775.95</v>
      </c>
    </row>
    <row r="294" spans="1:4" ht="63.75">
      <c r="A294" s="312">
        <v>751</v>
      </c>
      <c r="B294" s="313" t="s">
        <v>1446</v>
      </c>
      <c r="C294" s="312" t="s">
        <v>1155</v>
      </c>
      <c r="D294" s="315">
        <v>3697.31</v>
      </c>
    </row>
    <row r="295" spans="1:4" ht="63.75">
      <c r="A295" s="312">
        <v>754</v>
      </c>
      <c r="B295" s="313" t="s">
        <v>1447</v>
      </c>
      <c r="C295" s="312" t="s">
        <v>1155</v>
      </c>
      <c r="D295" s="315">
        <v>5868.75</v>
      </c>
    </row>
    <row r="296" spans="1:4" ht="76.5">
      <c r="A296" s="312">
        <v>755</v>
      </c>
      <c r="B296" s="313" t="s">
        <v>1448</v>
      </c>
      <c r="C296" s="312" t="s">
        <v>1155</v>
      </c>
      <c r="D296" s="315">
        <v>23701.7</v>
      </c>
    </row>
    <row r="297" spans="1:4" ht="76.5">
      <c r="A297" s="312">
        <v>756</v>
      </c>
      <c r="B297" s="313" t="s">
        <v>1449</v>
      </c>
      <c r="C297" s="312" t="s">
        <v>1155</v>
      </c>
      <c r="D297" s="315">
        <v>25849.88</v>
      </c>
    </row>
    <row r="298" spans="1:4" ht="51">
      <c r="A298" s="312">
        <v>757</v>
      </c>
      <c r="B298" s="313" t="s">
        <v>1450</v>
      </c>
      <c r="C298" s="312" t="s">
        <v>1155</v>
      </c>
      <c r="D298" s="315">
        <v>11737.5</v>
      </c>
    </row>
    <row r="299" spans="1:4" ht="76.5">
      <c r="A299" s="312">
        <v>759</v>
      </c>
      <c r="B299" s="313" t="s">
        <v>1451</v>
      </c>
      <c r="C299" s="312" t="s">
        <v>1155</v>
      </c>
      <c r="D299" s="315">
        <v>3589</v>
      </c>
    </row>
    <row r="300" spans="1:4" ht="51">
      <c r="A300" s="312">
        <v>760</v>
      </c>
      <c r="B300" s="313" t="s">
        <v>1452</v>
      </c>
      <c r="C300" s="312" t="s">
        <v>1155</v>
      </c>
      <c r="D300" s="315">
        <v>23475</v>
      </c>
    </row>
    <row r="301" spans="1:4" ht="76.5">
      <c r="A301" s="312">
        <v>761</v>
      </c>
      <c r="B301" s="313" t="s">
        <v>1453</v>
      </c>
      <c r="C301" s="312" t="s">
        <v>1155</v>
      </c>
      <c r="D301" s="315">
        <v>6083.66</v>
      </c>
    </row>
    <row r="302" spans="1:4" ht="25.5">
      <c r="A302" s="312">
        <v>764</v>
      </c>
      <c r="B302" s="313" t="s">
        <v>1454</v>
      </c>
      <c r="C302" s="312" t="s">
        <v>1155</v>
      </c>
      <c r="D302" s="314">
        <v>6.17</v>
      </c>
    </row>
    <row r="303" spans="1:4" ht="25.5">
      <c r="A303" s="312">
        <v>765</v>
      </c>
      <c r="B303" s="313" t="s">
        <v>1455</v>
      </c>
      <c r="C303" s="312" t="s">
        <v>1155</v>
      </c>
      <c r="D303" s="314">
        <v>6.17</v>
      </c>
    </row>
    <row r="304" spans="1:4" ht="25.5">
      <c r="A304" s="312">
        <v>766</v>
      </c>
      <c r="B304" s="313" t="s">
        <v>1456</v>
      </c>
      <c r="C304" s="312" t="s">
        <v>1155</v>
      </c>
      <c r="D304" s="314">
        <v>12.76</v>
      </c>
    </row>
    <row r="305" spans="1:4" ht="25.5">
      <c r="A305" s="312">
        <v>767</v>
      </c>
      <c r="B305" s="313" t="s">
        <v>1457</v>
      </c>
      <c r="C305" s="312" t="s">
        <v>1155</v>
      </c>
      <c r="D305" s="314">
        <v>12.76</v>
      </c>
    </row>
    <row r="306" spans="1:4" ht="25.5">
      <c r="A306" s="312">
        <v>768</v>
      </c>
      <c r="B306" s="313" t="s">
        <v>1458</v>
      </c>
      <c r="C306" s="312" t="s">
        <v>1155</v>
      </c>
      <c r="D306" s="314">
        <v>10.02</v>
      </c>
    </row>
    <row r="307" spans="1:4" ht="25.5">
      <c r="A307" s="312">
        <v>769</v>
      </c>
      <c r="B307" s="313" t="s">
        <v>1459</v>
      </c>
      <c r="C307" s="312" t="s">
        <v>1155</v>
      </c>
      <c r="D307" s="314">
        <v>10.02</v>
      </c>
    </row>
    <row r="308" spans="1:4" ht="25.5">
      <c r="A308" s="312">
        <v>770</v>
      </c>
      <c r="B308" s="313" t="s">
        <v>1460</v>
      </c>
      <c r="C308" s="312" t="s">
        <v>1155</v>
      </c>
      <c r="D308" s="314">
        <v>3.54</v>
      </c>
    </row>
    <row r="309" spans="1:4" ht="25.5">
      <c r="A309" s="312">
        <v>771</v>
      </c>
      <c r="B309" s="313" t="s">
        <v>1461</v>
      </c>
      <c r="C309" s="312" t="s">
        <v>1155</v>
      </c>
      <c r="D309" s="314">
        <v>17.13</v>
      </c>
    </row>
    <row r="310" spans="1:4" ht="25.5">
      <c r="A310" s="312">
        <v>772</v>
      </c>
      <c r="B310" s="313" t="s">
        <v>1462</v>
      </c>
      <c r="C310" s="312" t="s">
        <v>1155</v>
      </c>
      <c r="D310" s="314">
        <v>17.13</v>
      </c>
    </row>
    <row r="311" spans="1:4" ht="25.5">
      <c r="A311" s="312">
        <v>773</v>
      </c>
      <c r="B311" s="313" t="s">
        <v>1463</v>
      </c>
      <c r="C311" s="312" t="s">
        <v>1155</v>
      </c>
      <c r="D311" s="314">
        <v>27.56</v>
      </c>
    </row>
    <row r="312" spans="1:4" ht="25.5">
      <c r="A312" s="312">
        <v>774</v>
      </c>
      <c r="B312" s="313" t="s">
        <v>1464</v>
      </c>
      <c r="C312" s="312" t="s">
        <v>1155</v>
      </c>
      <c r="D312" s="314">
        <v>27.56</v>
      </c>
    </row>
    <row r="313" spans="1:4" ht="25.5">
      <c r="A313" s="312">
        <v>775</v>
      </c>
      <c r="B313" s="313" t="s">
        <v>1465</v>
      </c>
      <c r="C313" s="312" t="s">
        <v>1155</v>
      </c>
      <c r="D313" s="314">
        <v>27.56</v>
      </c>
    </row>
    <row r="314" spans="1:4" ht="25.5">
      <c r="A314" s="312">
        <v>776</v>
      </c>
      <c r="B314" s="313" t="s">
        <v>1466</v>
      </c>
      <c r="C314" s="312" t="s">
        <v>1155</v>
      </c>
      <c r="D314" s="314">
        <v>40.630000000000003</v>
      </c>
    </row>
    <row r="315" spans="1:4" ht="25.5">
      <c r="A315" s="312">
        <v>777</v>
      </c>
      <c r="B315" s="313" t="s">
        <v>1467</v>
      </c>
      <c r="C315" s="312" t="s">
        <v>1155</v>
      </c>
      <c r="D315" s="314">
        <v>39.49</v>
      </c>
    </row>
    <row r="316" spans="1:4" ht="25.5">
      <c r="A316" s="312">
        <v>778</v>
      </c>
      <c r="B316" s="313" t="s">
        <v>1468</v>
      </c>
      <c r="C316" s="312" t="s">
        <v>1155</v>
      </c>
      <c r="D316" s="314">
        <v>40.630000000000003</v>
      </c>
    </row>
    <row r="317" spans="1:4" ht="25.5">
      <c r="A317" s="312">
        <v>779</v>
      </c>
      <c r="B317" s="313" t="s">
        <v>1469</v>
      </c>
      <c r="C317" s="312" t="s">
        <v>1155</v>
      </c>
      <c r="D317" s="314">
        <v>4.26</v>
      </c>
    </row>
    <row r="318" spans="1:4" ht="25.5">
      <c r="A318" s="312">
        <v>780</v>
      </c>
      <c r="B318" s="313" t="s">
        <v>1470</v>
      </c>
      <c r="C318" s="312" t="s">
        <v>1155</v>
      </c>
      <c r="D318" s="314">
        <v>39.69</v>
      </c>
    </row>
    <row r="319" spans="1:4" ht="25.5">
      <c r="A319" s="312">
        <v>781</v>
      </c>
      <c r="B319" s="313" t="s">
        <v>1471</v>
      </c>
      <c r="C319" s="312" t="s">
        <v>1155</v>
      </c>
      <c r="D319" s="314">
        <v>75.06</v>
      </c>
    </row>
    <row r="320" spans="1:4" ht="25.5">
      <c r="A320" s="312">
        <v>782</v>
      </c>
      <c r="B320" s="313" t="s">
        <v>1472</v>
      </c>
      <c r="C320" s="312" t="s">
        <v>1155</v>
      </c>
      <c r="D320" s="314">
        <v>75.06</v>
      </c>
    </row>
    <row r="321" spans="1:4" ht="25.5">
      <c r="A321" s="312">
        <v>783</v>
      </c>
      <c r="B321" s="313" t="s">
        <v>1473</v>
      </c>
      <c r="C321" s="312" t="s">
        <v>1155</v>
      </c>
      <c r="D321" s="314">
        <v>205.45</v>
      </c>
    </row>
    <row r="322" spans="1:4" ht="25.5">
      <c r="A322" s="312">
        <v>784</v>
      </c>
      <c r="B322" s="313" t="s">
        <v>1474</v>
      </c>
      <c r="C322" s="312" t="s">
        <v>1155</v>
      </c>
      <c r="D322" s="314">
        <v>232.87</v>
      </c>
    </row>
    <row r="323" spans="1:4" ht="25.5">
      <c r="A323" s="312">
        <v>785</v>
      </c>
      <c r="B323" s="313" t="s">
        <v>1475</v>
      </c>
      <c r="C323" s="312" t="s">
        <v>1155</v>
      </c>
      <c r="D323" s="314">
        <v>217.08</v>
      </c>
    </row>
    <row r="324" spans="1:4" ht="25.5">
      <c r="A324" s="312">
        <v>786</v>
      </c>
      <c r="B324" s="313" t="s">
        <v>1476</v>
      </c>
      <c r="C324" s="312" t="s">
        <v>1155</v>
      </c>
      <c r="D324" s="314">
        <v>75.06</v>
      </c>
    </row>
    <row r="325" spans="1:4" ht="25.5">
      <c r="A325" s="312">
        <v>787</v>
      </c>
      <c r="B325" s="313" t="s">
        <v>1477</v>
      </c>
      <c r="C325" s="312" t="s">
        <v>1155</v>
      </c>
      <c r="D325" s="314">
        <v>27.56</v>
      </c>
    </row>
    <row r="326" spans="1:4" ht="25.5">
      <c r="A326" s="312">
        <v>788</v>
      </c>
      <c r="B326" s="313" t="s">
        <v>1478</v>
      </c>
      <c r="C326" s="312" t="s">
        <v>1155</v>
      </c>
      <c r="D326" s="314">
        <v>17.13</v>
      </c>
    </row>
    <row r="327" spans="1:4" ht="25.5">
      <c r="A327" s="312">
        <v>789</v>
      </c>
      <c r="B327" s="313" t="s">
        <v>1479</v>
      </c>
      <c r="C327" s="312" t="s">
        <v>1155</v>
      </c>
      <c r="D327" s="314">
        <v>9.81</v>
      </c>
    </row>
    <row r="328" spans="1:4" ht="25.5">
      <c r="A328" s="312">
        <v>790</v>
      </c>
      <c r="B328" s="313" t="s">
        <v>1480</v>
      </c>
      <c r="C328" s="312" t="s">
        <v>1155</v>
      </c>
      <c r="D328" s="314">
        <v>12.76</v>
      </c>
    </row>
    <row r="329" spans="1:4" ht="25.5">
      <c r="A329" s="312">
        <v>791</v>
      </c>
      <c r="B329" s="313" t="s">
        <v>1481</v>
      </c>
      <c r="C329" s="312" t="s">
        <v>1155</v>
      </c>
      <c r="D329" s="314">
        <v>12.76</v>
      </c>
    </row>
    <row r="330" spans="1:4">
      <c r="A330" s="312">
        <v>792</v>
      </c>
      <c r="B330" s="313" t="s">
        <v>1482</v>
      </c>
      <c r="C330" s="312" t="s">
        <v>1155</v>
      </c>
      <c r="D330" s="314">
        <v>2.4500000000000002</v>
      </c>
    </row>
    <row r="331" spans="1:4" ht="25.5">
      <c r="A331" s="312">
        <v>793</v>
      </c>
      <c r="B331" s="313" t="s">
        <v>1483</v>
      </c>
      <c r="C331" s="312" t="s">
        <v>1155</v>
      </c>
      <c r="D331" s="314">
        <v>3.86</v>
      </c>
    </row>
    <row r="332" spans="1:4">
      <c r="A332" s="312">
        <v>794</v>
      </c>
      <c r="B332" s="313" t="s">
        <v>1484</v>
      </c>
      <c r="C332" s="312" t="s">
        <v>1155</v>
      </c>
      <c r="D332" s="314">
        <v>2.74</v>
      </c>
    </row>
    <row r="333" spans="1:4" ht="25.5">
      <c r="A333" s="312">
        <v>796</v>
      </c>
      <c r="B333" s="313" t="s">
        <v>1485</v>
      </c>
      <c r="C333" s="312" t="s">
        <v>1155</v>
      </c>
      <c r="D333" s="314">
        <v>5.62</v>
      </c>
    </row>
    <row r="334" spans="1:4">
      <c r="A334" s="312">
        <v>797</v>
      </c>
      <c r="B334" s="313" t="s">
        <v>1486</v>
      </c>
      <c r="C334" s="312" t="s">
        <v>1155</v>
      </c>
      <c r="D334" s="314">
        <v>5.71</v>
      </c>
    </row>
    <row r="335" spans="1:4">
      <c r="A335" s="312">
        <v>798</v>
      </c>
      <c r="B335" s="313" t="s">
        <v>1487</v>
      </c>
      <c r="C335" s="312" t="s">
        <v>1155</v>
      </c>
      <c r="D335" s="314">
        <v>0.83</v>
      </c>
    </row>
    <row r="336" spans="1:4">
      <c r="A336" s="312">
        <v>799</v>
      </c>
      <c r="B336" s="313" t="s">
        <v>1488</v>
      </c>
      <c r="C336" s="312" t="s">
        <v>1155</v>
      </c>
      <c r="D336" s="314">
        <v>2.58</v>
      </c>
    </row>
    <row r="337" spans="1:4" ht="25.5">
      <c r="A337" s="312">
        <v>801</v>
      </c>
      <c r="B337" s="313" t="s">
        <v>1489</v>
      </c>
      <c r="C337" s="312" t="s">
        <v>1155</v>
      </c>
      <c r="D337" s="314">
        <v>2.62</v>
      </c>
    </row>
    <row r="338" spans="1:4">
      <c r="A338" s="312">
        <v>802</v>
      </c>
      <c r="B338" s="313" t="s">
        <v>1490</v>
      </c>
      <c r="C338" s="312" t="s">
        <v>1155</v>
      </c>
      <c r="D338" s="314">
        <v>8.25</v>
      </c>
    </row>
    <row r="339" spans="1:4" ht="25.5">
      <c r="A339" s="312">
        <v>803</v>
      </c>
      <c r="B339" s="313" t="s">
        <v>1491</v>
      </c>
      <c r="C339" s="312" t="s">
        <v>1155</v>
      </c>
      <c r="D339" s="314">
        <v>8.6</v>
      </c>
    </row>
    <row r="340" spans="1:4" ht="25.5">
      <c r="A340" s="312">
        <v>804</v>
      </c>
      <c r="B340" s="313" t="s">
        <v>1492</v>
      </c>
      <c r="C340" s="312" t="s">
        <v>1155</v>
      </c>
      <c r="D340" s="314">
        <v>7.82</v>
      </c>
    </row>
    <row r="341" spans="1:4" ht="38.25">
      <c r="A341" s="312">
        <v>812</v>
      </c>
      <c r="B341" s="313" t="s">
        <v>1493</v>
      </c>
      <c r="C341" s="312" t="s">
        <v>1155</v>
      </c>
      <c r="D341" s="314">
        <v>1.65</v>
      </c>
    </row>
    <row r="342" spans="1:4" ht="38.25">
      <c r="A342" s="312">
        <v>813</v>
      </c>
      <c r="B342" s="313" t="s">
        <v>1494</v>
      </c>
      <c r="C342" s="312" t="s">
        <v>1155</v>
      </c>
      <c r="D342" s="314">
        <v>3.7</v>
      </c>
    </row>
    <row r="343" spans="1:4" ht="38.25">
      <c r="A343" s="312">
        <v>814</v>
      </c>
      <c r="B343" s="313" t="s">
        <v>1495</v>
      </c>
      <c r="C343" s="312" t="s">
        <v>1155</v>
      </c>
      <c r="D343" s="314">
        <v>8.64</v>
      </c>
    </row>
    <row r="344" spans="1:4" ht="38.25">
      <c r="A344" s="312">
        <v>815</v>
      </c>
      <c r="B344" s="313" t="s">
        <v>1496</v>
      </c>
      <c r="C344" s="312" t="s">
        <v>1155</v>
      </c>
      <c r="D344" s="314">
        <v>8.8699999999999992</v>
      </c>
    </row>
    <row r="345" spans="1:4" ht="38.25">
      <c r="A345" s="312">
        <v>816</v>
      </c>
      <c r="B345" s="313" t="s">
        <v>1497</v>
      </c>
      <c r="C345" s="312" t="s">
        <v>1155</v>
      </c>
      <c r="D345" s="314">
        <v>6.93</v>
      </c>
    </row>
    <row r="346" spans="1:4" ht="38.25">
      <c r="A346" s="312">
        <v>817</v>
      </c>
      <c r="B346" s="313" t="s">
        <v>1498</v>
      </c>
      <c r="C346" s="312" t="s">
        <v>1155</v>
      </c>
      <c r="D346" s="314">
        <v>16.78</v>
      </c>
    </row>
    <row r="347" spans="1:4" ht="38.25">
      <c r="A347" s="312">
        <v>818</v>
      </c>
      <c r="B347" s="313" t="s">
        <v>1499</v>
      </c>
      <c r="C347" s="312" t="s">
        <v>1155</v>
      </c>
      <c r="D347" s="314">
        <v>5.47</v>
      </c>
    </row>
    <row r="348" spans="1:4" ht="38.25">
      <c r="A348" s="312">
        <v>819</v>
      </c>
      <c r="B348" s="313" t="s">
        <v>1500</v>
      </c>
      <c r="C348" s="312" t="s">
        <v>1155</v>
      </c>
      <c r="D348" s="314">
        <v>2.92</v>
      </c>
    </row>
    <row r="349" spans="1:4" ht="38.25">
      <c r="A349" s="312">
        <v>820</v>
      </c>
      <c r="B349" s="313" t="s">
        <v>1501</v>
      </c>
      <c r="C349" s="312" t="s">
        <v>1155</v>
      </c>
      <c r="D349" s="314">
        <v>4.05</v>
      </c>
    </row>
    <row r="350" spans="1:4" ht="38.25">
      <c r="A350" s="312">
        <v>821</v>
      </c>
      <c r="B350" s="313" t="s">
        <v>1502</v>
      </c>
      <c r="C350" s="312" t="s">
        <v>1155</v>
      </c>
      <c r="D350" s="314">
        <v>12.28</v>
      </c>
    </row>
    <row r="351" spans="1:4" ht="38.25">
      <c r="A351" s="312">
        <v>822</v>
      </c>
      <c r="B351" s="313" t="s">
        <v>1503</v>
      </c>
      <c r="C351" s="312" t="s">
        <v>1155</v>
      </c>
      <c r="D351" s="314">
        <v>10.26</v>
      </c>
    </row>
    <row r="352" spans="1:4" ht="38.25">
      <c r="A352" s="312">
        <v>823</v>
      </c>
      <c r="B352" s="313" t="s">
        <v>1504</v>
      </c>
      <c r="C352" s="312" t="s">
        <v>1155</v>
      </c>
      <c r="D352" s="314">
        <v>13.52</v>
      </c>
    </row>
    <row r="353" spans="1:4" ht="38.25">
      <c r="A353" s="312">
        <v>825</v>
      </c>
      <c r="B353" s="313" t="s">
        <v>1505</v>
      </c>
      <c r="C353" s="312" t="s">
        <v>1155</v>
      </c>
      <c r="D353" s="314">
        <v>3.03</v>
      </c>
    </row>
    <row r="354" spans="1:4" ht="38.25">
      <c r="A354" s="312">
        <v>826</v>
      </c>
      <c r="B354" s="313" t="s">
        <v>1506</v>
      </c>
      <c r="C354" s="312" t="s">
        <v>1155</v>
      </c>
      <c r="D354" s="314">
        <v>32.49</v>
      </c>
    </row>
    <row r="355" spans="1:4" ht="38.25">
      <c r="A355" s="312">
        <v>827</v>
      </c>
      <c r="B355" s="313" t="s">
        <v>1507</v>
      </c>
      <c r="C355" s="312" t="s">
        <v>1155</v>
      </c>
      <c r="D355" s="314">
        <v>27.39</v>
      </c>
    </row>
    <row r="356" spans="1:4" ht="38.25">
      <c r="A356" s="312">
        <v>828</v>
      </c>
      <c r="B356" s="313" t="s">
        <v>1508</v>
      </c>
      <c r="C356" s="312" t="s">
        <v>1155</v>
      </c>
      <c r="D356" s="314">
        <v>0.4</v>
      </c>
    </row>
    <row r="357" spans="1:4" ht="38.25">
      <c r="A357" s="312">
        <v>829</v>
      </c>
      <c r="B357" s="313" t="s">
        <v>1509</v>
      </c>
      <c r="C357" s="312" t="s">
        <v>1155</v>
      </c>
      <c r="D357" s="314">
        <v>0.78</v>
      </c>
    </row>
    <row r="358" spans="1:4" ht="38.25">
      <c r="A358" s="312">
        <v>830</v>
      </c>
      <c r="B358" s="313" t="s">
        <v>1510</v>
      </c>
      <c r="C358" s="312" t="s">
        <v>1155</v>
      </c>
      <c r="D358" s="314">
        <v>10.91</v>
      </c>
    </row>
    <row r="359" spans="1:4" ht="38.25">
      <c r="A359" s="312">
        <v>831</v>
      </c>
      <c r="B359" s="313" t="s">
        <v>1511</v>
      </c>
      <c r="C359" s="312" t="s">
        <v>1155</v>
      </c>
      <c r="D359" s="314">
        <v>55.49</v>
      </c>
    </row>
    <row r="360" spans="1:4" ht="38.25">
      <c r="A360" s="312">
        <v>832</v>
      </c>
      <c r="B360" s="313" t="s">
        <v>1512</v>
      </c>
      <c r="C360" s="312" t="s">
        <v>1155</v>
      </c>
      <c r="D360" s="314">
        <v>1.75</v>
      </c>
    </row>
    <row r="361" spans="1:4" ht="38.25">
      <c r="A361" s="312">
        <v>833</v>
      </c>
      <c r="B361" s="313" t="s">
        <v>1513</v>
      </c>
      <c r="C361" s="312" t="s">
        <v>1155</v>
      </c>
      <c r="D361" s="314">
        <v>2.56</v>
      </c>
    </row>
    <row r="362" spans="1:4" ht="38.25">
      <c r="A362" s="312">
        <v>834</v>
      </c>
      <c r="B362" s="313" t="s">
        <v>1514</v>
      </c>
      <c r="C362" s="312" t="s">
        <v>1155</v>
      </c>
      <c r="D362" s="314">
        <v>2.83</v>
      </c>
    </row>
    <row r="363" spans="1:4" ht="25.5">
      <c r="A363" s="312">
        <v>841</v>
      </c>
      <c r="B363" s="313" t="s">
        <v>1515</v>
      </c>
      <c r="C363" s="312" t="s">
        <v>1147</v>
      </c>
      <c r="D363" s="314">
        <v>21.96</v>
      </c>
    </row>
    <row r="364" spans="1:4" ht="25.5">
      <c r="A364" s="312">
        <v>842</v>
      </c>
      <c r="B364" s="313" t="s">
        <v>1516</v>
      </c>
      <c r="C364" s="312" t="s">
        <v>1147</v>
      </c>
      <c r="D364" s="314">
        <v>27.09</v>
      </c>
    </row>
    <row r="365" spans="1:4">
      <c r="A365" s="312">
        <v>857</v>
      </c>
      <c r="B365" s="313" t="s">
        <v>1517</v>
      </c>
      <c r="C365" s="312" t="s">
        <v>1298</v>
      </c>
      <c r="D365" s="314">
        <v>6.98</v>
      </c>
    </row>
    <row r="366" spans="1:4">
      <c r="A366" s="312">
        <v>862</v>
      </c>
      <c r="B366" s="313" t="s">
        <v>1518</v>
      </c>
      <c r="C366" s="312" t="s">
        <v>1298</v>
      </c>
      <c r="D366" s="314">
        <v>4.38</v>
      </c>
    </row>
    <row r="367" spans="1:4">
      <c r="A367" s="312">
        <v>863</v>
      </c>
      <c r="B367" s="313" t="s">
        <v>1519</v>
      </c>
      <c r="C367" s="312" t="s">
        <v>1298</v>
      </c>
      <c r="D367" s="314">
        <v>14.89</v>
      </c>
    </row>
    <row r="368" spans="1:4">
      <c r="A368" s="312">
        <v>864</v>
      </c>
      <c r="B368" s="313" t="s">
        <v>1520</v>
      </c>
      <c r="C368" s="312" t="s">
        <v>1298</v>
      </c>
      <c r="D368" s="314">
        <v>29.22</v>
      </c>
    </row>
    <row r="369" spans="1:4">
      <c r="A369" s="312">
        <v>865</v>
      </c>
      <c r="B369" s="313" t="s">
        <v>1521</v>
      </c>
      <c r="C369" s="312" t="s">
        <v>1298</v>
      </c>
      <c r="D369" s="314">
        <v>41.16</v>
      </c>
    </row>
    <row r="370" spans="1:4">
      <c r="A370" s="312">
        <v>866</v>
      </c>
      <c r="B370" s="313" t="s">
        <v>1522</v>
      </c>
      <c r="C370" s="312" t="s">
        <v>1298</v>
      </c>
      <c r="D370" s="314">
        <v>53.91</v>
      </c>
    </row>
    <row r="371" spans="1:4">
      <c r="A371" s="312">
        <v>867</v>
      </c>
      <c r="B371" s="313" t="s">
        <v>1523</v>
      </c>
      <c r="C371" s="312" t="s">
        <v>1298</v>
      </c>
      <c r="D371" s="314">
        <v>20.74</v>
      </c>
    </row>
    <row r="372" spans="1:4">
      <c r="A372" s="312">
        <v>868</v>
      </c>
      <c r="B372" s="313" t="s">
        <v>1524</v>
      </c>
      <c r="C372" s="312" t="s">
        <v>1298</v>
      </c>
      <c r="D372" s="314">
        <v>10.78</v>
      </c>
    </row>
    <row r="373" spans="1:4">
      <c r="A373" s="312">
        <v>870</v>
      </c>
      <c r="B373" s="313" t="s">
        <v>1525</v>
      </c>
      <c r="C373" s="312" t="s">
        <v>1298</v>
      </c>
      <c r="D373" s="314">
        <v>142.07</v>
      </c>
    </row>
    <row r="374" spans="1:4" ht="63.75">
      <c r="A374" s="312">
        <v>873</v>
      </c>
      <c r="B374" s="313" t="s">
        <v>1526</v>
      </c>
      <c r="C374" s="312" t="s">
        <v>1298</v>
      </c>
      <c r="D374" s="314">
        <v>70.77</v>
      </c>
    </row>
    <row r="375" spans="1:4" ht="63.75">
      <c r="A375" s="312">
        <v>874</v>
      </c>
      <c r="B375" s="313" t="s">
        <v>1527</v>
      </c>
      <c r="C375" s="312" t="s">
        <v>1298</v>
      </c>
      <c r="D375" s="314">
        <v>83.99</v>
      </c>
    </row>
    <row r="376" spans="1:4" ht="63.75">
      <c r="A376" s="312">
        <v>875</v>
      </c>
      <c r="B376" s="313" t="s">
        <v>1528</v>
      </c>
      <c r="C376" s="312" t="s">
        <v>1298</v>
      </c>
      <c r="D376" s="314">
        <v>100.2</v>
      </c>
    </row>
    <row r="377" spans="1:4" ht="63.75">
      <c r="A377" s="312">
        <v>876</v>
      </c>
      <c r="B377" s="313" t="s">
        <v>1529</v>
      </c>
      <c r="C377" s="312" t="s">
        <v>1298</v>
      </c>
      <c r="D377" s="314">
        <v>105.38</v>
      </c>
    </row>
    <row r="378" spans="1:4" ht="63.75">
      <c r="A378" s="312">
        <v>877</v>
      </c>
      <c r="B378" s="313" t="s">
        <v>1530</v>
      </c>
      <c r="C378" s="312" t="s">
        <v>1298</v>
      </c>
      <c r="D378" s="314">
        <v>123.88</v>
      </c>
    </row>
    <row r="379" spans="1:4" ht="63.75">
      <c r="A379" s="312">
        <v>878</v>
      </c>
      <c r="B379" s="313" t="s">
        <v>1531</v>
      </c>
      <c r="C379" s="312" t="s">
        <v>1298</v>
      </c>
      <c r="D379" s="314">
        <v>167.83</v>
      </c>
    </row>
    <row r="380" spans="1:4" ht="63.75">
      <c r="A380" s="312">
        <v>879</v>
      </c>
      <c r="B380" s="313" t="s">
        <v>1532</v>
      </c>
      <c r="C380" s="312" t="s">
        <v>1298</v>
      </c>
      <c r="D380" s="314">
        <v>197.81</v>
      </c>
    </row>
    <row r="381" spans="1:4" ht="63.75">
      <c r="A381" s="312">
        <v>880</v>
      </c>
      <c r="B381" s="313" t="s">
        <v>1533</v>
      </c>
      <c r="C381" s="312" t="s">
        <v>1298</v>
      </c>
      <c r="D381" s="314">
        <v>232.75</v>
      </c>
    </row>
    <row r="382" spans="1:4" ht="63.75">
      <c r="A382" s="312">
        <v>881</v>
      </c>
      <c r="B382" s="313" t="s">
        <v>1534</v>
      </c>
      <c r="C382" s="312" t="s">
        <v>1298</v>
      </c>
      <c r="D382" s="314">
        <v>318.13</v>
      </c>
    </row>
    <row r="383" spans="1:4" ht="63.75">
      <c r="A383" s="312">
        <v>882</v>
      </c>
      <c r="B383" s="313" t="s">
        <v>1535</v>
      </c>
      <c r="C383" s="312" t="s">
        <v>1298</v>
      </c>
      <c r="D383" s="314">
        <v>134.99</v>
      </c>
    </row>
    <row r="384" spans="1:4">
      <c r="A384" s="312">
        <v>891</v>
      </c>
      <c r="B384" s="313" t="s">
        <v>1536</v>
      </c>
      <c r="C384" s="312" t="s">
        <v>1298</v>
      </c>
      <c r="D384" s="314">
        <v>238.6</v>
      </c>
    </row>
    <row r="385" spans="1:4">
      <c r="A385" s="312">
        <v>892</v>
      </c>
      <c r="B385" s="313" t="s">
        <v>1537</v>
      </c>
      <c r="C385" s="312" t="s">
        <v>1298</v>
      </c>
      <c r="D385" s="314">
        <v>68.56</v>
      </c>
    </row>
    <row r="386" spans="1:4" ht="25.5">
      <c r="A386" s="312">
        <v>901</v>
      </c>
      <c r="B386" s="313" t="s">
        <v>1538</v>
      </c>
      <c r="C386" s="312" t="s">
        <v>1298</v>
      </c>
      <c r="D386" s="314">
        <v>37.46</v>
      </c>
    </row>
    <row r="387" spans="1:4" ht="25.5">
      <c r="A387" s="312">
        <v>902</v>
      </c>
      <c r="B387" s="313" t="s">
        <v>1539</v>
      </c>
      <c r="C387" s="312" t="s">
        <v>1298</v>
      </c>
      <c r="D387" s="314">
        <v>59.13</v>
      </c>
    </row>
    <row r="388" spans="1:4" ht="25.5">
      <c r="A388" s="312">
        <v>903</v>
      </c>
      <c r="B388" s="313" t="s">
        <v>1540</v>
      </c>
      <c r="C388" s="312" t="s">
        <v>1298</v>
      </c>
      <c r="D388" s="314">
        <v>72.39</v>
      </c>
    </row>
    <row r="389" spans="1:4" ht="25.5">
      <c r="A389" s="312">
        <v>911</v>
      </c>
      <c r="B389" s="313" t="s">
        <v>1541</v>
      </c>
      <c r="C389" s="312" t="s">
        <v>1298</v>
      </c>
      <c r="D389" s="314">
        <v>34.270000000000003</v>
      </c>
    </row>
    <row r="390" spans="1:4" ht="25.5">
      <c r="A390" s="312">
        <v>912</v>
      </c>
      <c r="B390" s="313" t="s">
        <v>1542</v>
      </c>
      <c r="C390" s="312" t="s">
        <v>1298</v>
      </c>
      <c r="D390" s="314">
        <v>39.83</v>
      </c>
    </row>
    <row r="391" spans="1:4" ht="25.5">
      <c r="A391" s="312">
        <v>913</v>
      </c>
      <c r="B391" s="313" t="s">
        <v>1543</v>
      </c>
      <c r="C391" s="312" t="s">
        <v>1298</v>
      </c>
      <c r="D391" s="314">
        <v>63.97</v>
      </c>
    </row>
    <row r="392" spans="1:4" ht="25.5">
      <c r="A392" s="312">
        <v>914</v>
      </c>
      <c r="B392" s="313" t="s">
        <v>1544</v>
      </c>
      <c r="C392" s="312" t="s">
        <v>1298</v>
      </c>
      <c r="D392" s="314">
        <v>78.45</v>
      </c>
    </row>
    <row r="393" spans="1:4" ht="25.5">
      <c r="A393" s="312">
        <v>925</v>
      </c>
      <c r="B393" s="313" t="s">
        <v>1545</v>
      </c>
      <c r="C393" s="312" t="s">
        <v>1298</v>
      </c>
      <c r="D393" s="314">
        <v>31.68</v>
      </c>
    </row>
    <row r="394" spans="1:4" ht="25.5">
      <c r="A394" s="312">
        <v>926</v>
      </c>
      <c r="B394" s="313" t="s">
        <v>1546</v>
      </c>
      <c r="C394" s="312" t="s">
        <v>1298</v>
      </c>
      <c r="D394" s="314">
        <v>39.590000000000003</v>
      </c>
    </row>
    <row r="395" spans="1:4" ht="25.5">
      <c r="A395" s="312">
        <v>927</v>
      </c>
      <c r="B395" s="313" t="s">
        <v>1547</v>
      </c>
      <c r="C395" s="312" t="s">
        <v>1298</v>
      </c>
      <c r="D395" s="314">
        <v>57.31</v>
      </c>
    </row>
    <row r="396" spans="1:4" ht="38.25">
      <c r="A396" s="312">
        <v>935</v>
      </c>
      <c r="B396" s="313" t="s">
        <v>1548</v>
      </c>
      <c r="C396" s="312" t="s">
        <v>1298</v>
      </c>
      <c r="D396" s="314">
        <v>1.32</v>
      </c>
    </row>
    <row r="397" spans="1:4" ht="38.25">
      <c r="A397" s="312">
        <v>936</v>
      </c>
      <c r="B397" s="313" t="s">
        <v>1549</v>
      </c>
      <c r="C397" s="312" t="s">
        <v>1298</v>
      </c>
      <c r="D397" s="314">
        <v>1.73</v>
      </c>
    </row>
    <row r="398" spans="1:4" ht="38.25">
      <c r="A398" s="312">
        <v>937</v>
      </c>
      <c r="B398" s="313" t="s">
        <v>1550</v>
      </c>
      <c r="C398" s="312" t="s">
        <v>1298</v>
      </c>
      <c r="D398" s="314">
        <v>4.12</v>
      </c>
    </row>
    <row r="399" spans="1:4" ht="38.25">
      <c r="A399" s="312">
        <v>938</v>
      </c>
      <c r="B399" s="313" t="s">
        <v>1551</v>
      </c>
      <c r="C399" s="312" t="s">
        <v>1298</v>
      </c>
      <c r="D399" s="314">
        <v>0.66</v>
      </c>
    </row>
    <row r="400" spans="1:4" ht="38.25">
      <c r="A400" s="312">
        <v>939</v>
      </c>
      <c r="B400" s="313" t="s">
        <v>1552</v>
      </c>
      <c r="C400" s="312" t="s">
        <v>1298</v>
      </c>
      <c r="D400" s="314">
        <v>1.06</v>
      </c>
    </row>
    <row r="401" spans="1:4" ht="38.25">
      <c r="A401" s="312">
        <v>940</v>
      </c>
      <c r="B401" s="313" t="s">
        <v>1553</v>
      </c>
      <c r="C401" s="312" t="s">
        <v>1298</v>
      </c>
      <c r="D401" s="314">
        <v>2.52</v>
      </c>
    </row>
    <row r="402" spans="1:4" ht="38.25">
      <c r="A402" s="312">
        <v>944</v>
      </c>
      <c r="B402" s="313" t="s">
        <v>1554</v>
      </c>
      <c r="C402" s="312" t="s">
        <v>1298</v>
      </c>
      <c r="D402" s="314">
        <v>1.82</v>
      </c>
    </row>
    <row r="403" spans="1:4" ht="25.5">
      <c r="A403" s="312">
        <v>945</v>
      </c>
      <c r="B403" s="313" t="s">
        <v>1555</v>
      </c>
      <c r="C403" s="312" t="s">
        <v>1298</v>
      </c>
      <c r="D403" s="314">
        <v>76.58</v>
      </c>
    </row>
    <row r="404" spans="1:4" ht="25.5">
      <c r="A404" s="312">
        <v>946</v>
      </c>
      <c r="B404" s="313" t="s">
        <v>1556</v>
      </c>
      <c r="C404" s="312" t="s">
        <v>1298</v>
      </c>
      <c r="D404" s="314">
        <v>53.45</v>
      </c>
    </row>
    <row r="405" spans="1:4" ht="25.5">
      <c r="A405" s="312">
        <v>947</v>
      </c>
      <c r="B405" s="313" t="s">
        <v>1557</v>
      </c>
      <c r="C405" s="312" t="s">
        <v>1298</v>
      </c>
      <c r="D405" s="314">
        <v>23.57</v>
      </c>
    </row>
    <row r="406" spans="1:4" ht="25.5">
      <c r="A406" s="312">
        <v>948</v>
      </c>
      <c r="B406" s="313" t="s">
        <v>1558</v>
      </c>
      <c r="C406" s="312" t="s">
        <v>1298</v>
      </c>
      <c r="D406" s="314">
        <v>23.17</v>
      </c>
    </row>
    <row r="407" spans="1:4" ht="25.5">
      <c r="A407" s="312">
        <v>953</v>
      </c>
      <c r="B407" s="313" t="s">
        <v>1559</v>
      </c>
      <c r="C407" s="312" t="s">
        <v>1298</v>
      </c>
      <c r="D407" s="314">
        <v>48.64</v>
      </c>
    </row>
    <row r="408" spans="1:4" ht="25.5">
      <c r="A408" s="312">
        <v>954</v>
      </c>
      <c r="B408" s="313" t="s">
        <v>1560</v>
      </c>
      <c r="C408" s="312" t="s">
        <v>1298</v>
      </c>
      <c r="D408" s="314">
        <v>35</v>
      </c>
    </row>
    <row r="409" spans="1:4" ht="25.5">
      <c r="A409" s="312">
        <v>955</v>
      </c>
      <c r="B409" s="313" t="s">
        <v>1561</v>
      </c>
      <c r="C409" s="312" t="s">
        <v>1298</v>
      </c>
      <c r="D409" s="314">
        <v>47.54</v>
      </c>
    </row>
    <row r="410" spans="1:4" ht="51">
      <c r="A410" s="312">
        <v>977</v>
      </c>
      <c r="B410" s="313" t="s">
        <v>1562</v>
      </c>
      <c r="C410" s="312" t="s">
        <v>1298</v>
      </c>
      <c r="D410" s="314">
        <v>30.75</v>
      </c>
    </row>
    <row r="411" spans="1:4" ht="38.25">
      <c r="A411" s="312">
        <v>979</v>
      </c>
      <c r="B411" s="313" t="s">
        <v>1563</v>
      </c>
      <c r="C411" s="312" t="s">
        <v>1298</v>
      </c>
      <c r="D411" s="314">
        <v>6.84</v>
      </c>
    </row>
    <row r="412" spans="1:4" ht="38.25">
      <c r="A412" s="312">
        <v>980</v>
      </c>
      <c r="B412" s="313" t="s">
        <v>1564</v>
      </c>
      <c r="C412" s="312" t="s">
        <v>1298</v>
      </c>
      <c r="D412" s="314">
        <v>4.4400000000000004</v>
      </c>
    </row>
    <row r="413" spans="1:4" ht="38.25">
      <c r="A413" s="312">
        <v>981</v>
      </c>
      <c r="B413" s="313" t="s">
        <v>1565</v>
      </c>
      <c r="C413" s="312" t="s">
        <v>1298</v>
      </c>
      <c r="D413" s="314">
        <v>1.85</v>
      </c>
    </row>
    <row r="414" spans="1:4" ht="38.25">
      <c r="A414" s="312">
        <v>982</v>
      </c>
      <c r="B414" s="313" t="s">
        <v>1566</v>
      </c>
      <c r="C414" s="312" t="s">
        <v>1298</v>
      </c>
      <c r="D414" s="314">
        <v>2.59</v>
      </c>
    </row>
    <row r="415" spans="1:4" ht="38.25">
      <c r="A415" s="312">
        <v>983</v>
      </c>
      <c r="B415" s="313" t="s">
        <v>1567</v>
      </c>
      <c r="C415" s="312" t="s">
        <v>1298</v>
      </c>
      <c r="D415" s="314">
        <v>0.62</v>
      </c>
    </row>
    <row r="416" spans="1:4" ht="38.25">
      <c r="A416" s="312">
        <v>984</v>
      </c>
      <c r="B416" s="313" t="s">
        <v>1568</v>
      </c>
      <c r="C416" s="312" t="s">
        <v>1298</v>
      </c>
      <c r="D416" s="314">
        <v>1.62</v>
      </c>
    </row>
    <row r="417" spans="1:4" ht="38.25">
      <c r="A417" s="312">
        <v>985</v>
      </c>
      <c r="B417" s="313" t="s">
        <v>1569</v>
      </c>
      <c r="C417" s="312" t="s">
        <v>1298</v>
      </c>
      <c r="D417" s="314">
        <v>4.7</v>
      </c>
    </row>
    <row r="418" spans="1:4" ht="38.25">
      <c r="A418" s="312">
        <v>986</v>
      </c>
      <c r="B418" s="313" t="s">
        <v>1570</v>
      </c>
      <c r="C418" s="312" t="s">
        <v>1298</v>
      </c>
      <c r="D418" s="314">
        <v>11.25</v>
      </c>
    </row>
    <row r="419" spans="1:4" ht="38.25">
      <c r="A419" s="312">
        <v>987</v>
      </c>
      <c r="B419" s="313" t="s">
        <v>1571</v>
      </c>
      <c r="C419" s="312" t="s">
        <v>1298</v>
      </c>
      <c r="D419" s="314">
        <v>15.29</v>
      </c>
    </row>
    <row r="420" spans="1:4" ht="38.25">
      <c r="A420" s="312">
        <v>988</v>
      </c>
      <c r="B420" s="313" t="s">
        <v>1572</v>
      </c>
      <c r="C420" s="312" t="s">
        <v>1298</v>
      </c>
      <c r="D420" s="314">
        <v>29.96</v>
      </c>
    </row>
    <row r="421" spans="1:4" ht="38.25">
      <c r="A421" s="312">
        <v>989</v>
      </c>
      <c r="B421" s="313" t="s">
        <v>1573</v>
      </c>
      <c r="C421" s="312" t="s">
        <v>1298</v>
      </c>
      <c r="D421" s="314">
        <v>40.590000000000003</v>
      </c>
    </row>
    <row r="422" spans="1:4" ht="38.25">
      <c r="A422" s="312">
        <v>990</v>
      </c>
      <c r="B422" s="313" t="s">
        <v>1574</v>
      </c>
      <c r="C422" s="312" t="s">
        <v>1298</v>
      </c>
      <c r="D422" s="314">
        <v>64.42</v>
      </c>
    </row>
    <row r="423" spans="1:4" ht="38.25">
      <c r="A423" s="312">
        <v>991</v>
      </c>
      <c r="B423" s="313" t="s">
        <v>1575</v>
      </c>
      <c r="C423" s="312" t="s">
        <v>1298</v>
      </c>
      <c r="D423" s="314">
        <v>104.47</v>
      </c>
    </row>
    <row r="424" spans="1:4" ht="38.25">
      <c r="A424" s="312">
        <v>992</v>
      </c>
      <c r="B424" s="313" t="s">
        <v>1576</v>
      </c>
      <c r="C424" s="312" t="s">
        <v>1298</v>
      </c>
      <c r="D424" s="314">
        <v>167.29</v>
      </c>
    </row>
    <row r="425" spans="1:4" ht="51">
      <c r="A425" s="312">
        <v>993</v>
      </c>
      <c r="B425" s="313" t="s">
        <v>1577</v>
      </c>
      <c r="C425" s="312" t="s">
        <v>1298</v>
      </c>
      <c r="D425" s="314">
        <v>1.1100000000000001</v>
      </c>
    </row>
    <row r="426" spans="1:4" ht="51">
      <c r="A426" s="312">
        <v>994</v>
      </c>
      <c r="B426" s="313" t="s">
        <v>1578</v>
      </c>
      <c r="C426" s="312" t="s">
        <v>1298</v>
      </c>
      <c r="D426" s="314">
        <v>3.02</v>
      </c>
    </row>
    <row r="427" spans="1:4" ht="51">
      <c r="A427" s="312">
        <v>995</v>
      </c>
      <c r="B427" s="313" t="s">
        <v>1579</v>
      </c>
      <c r="C427" s="312" t="s">
        <v>1298</v>
      </c>
      <c r="D427" s="314">
        <v>7.42</v>
      </c>
    </row>
    <row r="428" spans="1:4" ht="51">
      <c r="A428" s="312">
        <v>996</v>
      </c>
      <c r="B428" s="313" t="s">
        <v>1580</v>
      </c>
      <c r="C428" s="312" t="s">
        <v>1298</v>
      </c>
      <c r="D428" s="314">
        <v>11.3</v>
      </c>
    </row>
    <row r="429" spans="1:4" ht="51">
      <c r="A429" s="312">
        <v>998</v>
      </c>
      <c r="B429" s="313" t="s">
        <v>1581</v>
      </c>
      <c r="C429" s="312" t="s">
        <v>1298</v>
      </c>
      <c r="D429" s="314">
        <v>40.85</v>
      </c>
    </row>
    <row r="430" spans="1:4" ht="51">
      <c r="A430" s="312">
        <v>999</v>
      </c>
      <c r="B430" s="313" t="s">
        <v>1582</v>
      </c>
      <c r="C430" s="312" t="s">
        <v>1298</v>
      </c>
      <c r="D430" s="314">
        <v>65.89</v>
      </c>
    </row>
    <row r="431" spans="1:4" ht="51">
      <c r="A431" s="312">
        <v>1000</v>
      </c>
      <c r="B431" s="313" t="s">
        <v>1583</v>
      </c>
      <c r="C431" s="312" t="s">
        <v>1298</v>
      </c>
      <c r="D431" s="314">
        <v>80.77</v>
      </c>
    </row>
    <row r="432" spans="1:4" ht="51">
      <c r="A432" s="312">
        <v>1001</v>
      </c>
      <c r="B432" s="313" t="s">
        <v>1584</v>
      </c>
      <c r="C432" s="312" t="s">
        <v>1298</v>
      </c>
      <c r="D432" s="314">
        <v>133.11000000000001</v>
      </c>
    </row>
    <row r="433" spans="1:4" ht="38.25">
      <c r="A433" s="312">
        <v>1003</v>
      </c>
      <c r="B433" s="313" t="s">
        <v>1585</v>
      </c>
      <c r="C433" s="312" t="s">
        <v>1298</v>
      </c>
      <c r="D433" s="314">
        <v>2.38</v>
      </c>
    </row>
    <row r="434" spans="1:4" ht="38.25">
      <c r="A434" s="312">
        <v>1005</v>
      </c>
      <c r="B434" s="313" t="s">
        <v>1586</v>
      </c>
      <c r="C434" s="312" t="s">
        <v>1298</v>
      </c>
      <c r="D434" s="314">
        <v>79.06</v>
      </c>
    </row>
    <row r="435" spans="1:4" ht="38.25">
      <c r="A435" s="312">
        <v>1006</v>
      </c>
      <c r="B435" s="313" t="s">
        <v>1587</v>
      </c>
      <c r="C435" s="312" t="s">
        <v>1298</v>
      </c>
      <c r="D435" s="314">
        <v>51.62</v>
      </c>
    </row>
    <row r="436" spans="1:4" ht="38.25">
      <c r="A436" s="312">
        <v>1007</v>
      </c>
      <c r="B436" s="313" t="s">
        <v>1588</v>
      </c>
      <c r="C436" s="312" t="s">
        <v>1298</v>
      </c>
      <c r="D436" s="314">
        <v>21.69</v>
      </c>
    </row>
    <row r="437" spans="1:4" ht="38.25">
      <c r="A437" s="312">
        <v>1008</v>
      </c>
      <c r="B437" s="313" t="s">
        <v>1589</v>
      </c>
      <c r="C437" s="312" t="s">
        <v>1298</v>
      </c>
      <c r="D437" s="314">
        <v>2.7</v>
      </c>
    </row>
    <row r="438" spans="1:4" ht="38.25">
      <c r="A438" s="312">
        <v>1011</v>
      </c>
      <c r="B438" s="313" t="s">
        <v>1590</v>
      </c>
      <c r="C438" s="312" t="s">
        <v>1298</v>
      </c>
      <c r="D438" s="314">
        <v>0.41</v>
      </c>
    </row>
    <row r="439" spans="1:4" ht="38.25">
      <c r="A439" s="312">
        <v>1013</v>
      </c>
      <c r="B439" s="313" t="s">
        <v>1591</v>
      </c>
      <c r="C439" s="312" t="s">
        <v>1298</v>
      </c>
      <c r="D439" s="314">
        <v>0.65</v>
      </c>
    </row>
    <row r="440" spans="1:4" ht="38.25">
      <c r="A440" s="312">
        <v>1014</v>
      </c>
      <c r="B440" s="313" t="s">
        <v>1592</v>
      </c>
      <c r="C440" s="312" t="s">
        <v>1298</v>
      </c>
      <c r="D440" s="314">
        <v>1.03</v>
      </c>
    </row>
    <row r="441" spans="1:4" ht="51">
      <c r="A441" s="312">
        <v>1015</v>
      </c>
      <c r="B441" s="313" t="s">
        <v>1593</v>
      </c>
      <c r="C441" s="312" t="s">
        <v>1298</v>
      </c>
      <c r="D441" s="314">
        <v>106.36</v>
      </c>
    </row>
    <row r="442" spans="1:4" ht="51">
      <c r="A442" s="312">
        <v>1017</v>
      </c>
      <c r="B442" s="313" t="s">
        <v>1594</v>
      </c>
      <c r="C442" s="312" t="s">
        <v>1298</v>
      </c>
      <c r="D442" s="314">
        <v>53.18</v>
      </c>
    </row>
    <row r="443" spans="1:4" ht="51">
      <c r="A443" s="312">
        <v>1018</v>
      </c>
      <c r="B443" s="313" t="s">
        <v>1595</v>
      </c>
      <c r="C443" s="312" t="s">
        <v>1298</v>
      </c>
      <c r="D443" s="314">
        <v>22.2</v>
      </c>
    </row>
    <row r="444" spans="1:4" ht="51">
      <c r="A444" s="312">
        <v>1019</v>
      </c>
      <c r="B444" s="313" t="s">
        <v>1596</v>
      </c>
      <c r="C444" s="312" t="s">
        <v>1298</v>
      </c>
      <c r="D444" s="314">
        <v>15.57</v>
      </c>
    </row>
    <row r="445" spans="1:4" ht="51">
      <c r="A445" s="312">
        <v>1020</v>
      </c>
      <c r="B445" s="313" t="s">
        <v>1597</v>
      </c>
      <c r="C445" s="312" t="s">
        <v>1298</v>
      </c>
      <c r="D445" s="314">
        <v>4.84</v>
      </c>
    </row>
    <row r="446" spans="1:4" ht="51">
      <c r="A446" s="312">
        <v>1021</v>
      </c>
      <c r="B446" s="313" t="s">
        <v>1598</v>
      </c>
      <c r="C446" s="312" t="s">
        <v>1298</v>
      </c>
      <c r="D446" s="314">
        <v>2.21</v>
      </c>
    </row>
    <row r="447" spans="1:4" ht="51">
      <c r="A447" s="312">
        <v>1022</v>
      </c>
      <c r="B447" s="313" t="s">
        <v>1599</v>
      </c>
      <c r="C447" s="312" t="s">
        <v>1298</v>
      </c>
      <c r="D447" s="314">
        <v>1.54</v>
      </c>
    </row>
    <row r="448" spans="1:4" ht="38.25">
      <c r="A448" s="312">
        <v>1024</v>
      </c>
      <c r="B448" s="313" t="s">
        <v>1600</v>
      </c>
      <c r="C448" s="312" t="s">
        <v>1298</v>
      </c>
      <c r="D448" s="314">
        <v>129.30000000000001</v>
      </c>
    </row>
    <row r="449" spans="1:4" ht="38.25">
      <c r="A449" s="312">
        <v>1030</v>
      </c>
      <c r="B449" s="313" t="s">
        <v>1601</v>
      </c>
      <c r="C449" s="312" t="s">
        <v>1155</v>
      </c>
      <c r="D449" s="314">
        <v>28.48</v>
      </c>
    </row>
    <row r="450" spans="1:4" ht="25.5">
      <c r="A450" s="312">
        <v>1031</v>
      </c>
      <c r="B450" s="313" t="s">
        <v>1602</v>
      </c>
      <c r="C450" s="312" t="s">
        <v>1155</v>
      </c>
      <c r="D450" s="314">
        <v>8.6300000000000008</v>
      </c>
    </row>
    <row r="451" spans="1:4" ht="63.75">
      <c r="A451" s="312">
        <v>1049</v>
      </c>
      <c r="B451" s="313" t="s">
        <v>1603</v>
      </c>
      <c r="C451" s="312" t="s">
        <v>1155</v>
      </c>
      <c r="D451" s="314">
        <v>4.75</v>
      </c>
    </row>
    <row r="452" spans="1:4" ht="63.75">
      <c r="A452" s="312">
        <v>1050</v>
      </c>
      <c r="B452" s="313" t="s">
        <v>1604</v>
      </c>
      <c r="C452" s="312" t="s">
        <v>1155</v>
      </c>
      <c r="D452" s="314">
        <v>2.4900000000000002</v>
      </c>
    </row>
    <row r="453" spans="1:4" ht="63.75">
      <c r="A453" s="312">
        <v>1051</v>
      </c>
      <c r="B453" s="313" t="s">
        <v>1605</v>
      </c>
      <c r="C453" s="312" t="s">
        <v>1155</v>
      </c>
      <c r="D453" s="314">
        <v>34</v>
      </c>
    </row>
    <row r="454" spans="1:4" ht="38.25">
      <c r="A454" s="312">
        <v>1062</v>
      </c>
      <c r="B454" s="313" t="s">
        <v>1606</v>
      </c>
      <c r="C454" s="312" t="s">
        <v>1155</v>
      </c>
      <c r="D454" s="314">
        <v>146.63</v>
      </c>
    </row>
    <row r="455" spans="1:4" ht="51">
      <c r="A455" s="312">
        <v>1068</v>
      </c>
      <c r="B455" s="313" t="s">
        <v>1607</v>
      </c>
      <c r="C455" s="312" t="s">
        <v>1155</v>
      </c>
      <c r="D455" s="315">
        <v>1966.47</v>
      </c>
    </row>
    <row r="456" spans="1:4" ht="25.5">
      <c r="A456" s="312">
        <v>1079</v>
      </c>
      <c r="B456" s="313" t="s">
        <v>1608</v>
      </c>
      <c r="C456" s="312" t="s">
        <v>1155</v>
      </c>
      <c r="D456" s="314">
        <v>13.01</v>
      </c>
    </row>
    <row r="457" spans="1:4" ht="25.5">
      <c r="A457" s="312">
        <v>1082</v>
      </c>
      <c r="B457" s="313" t="s">
        <v>1609</v>
      </c>
      <c r="C457" s="312" t="s">
        <v>1155</v>
      </c>
      <c r="D457" s="314">
        <v>81.83</v>
      </c>
    </row>
    <row r="458" spans="1:4" ht="25.5">
      <c r="A458" s="312">
        <v>1086</v>
      </c>
      <c r="B458" s="313" t="s">
        <v>1610</v>
      </c>
      <c r="C458" s="312" t="s">
        <v>1155</v>
      </c>
      <c r="D458" s="314">
        <v>12.59</v>
      </c>
    </row>
    <row r="459" spans="1:4" ht="25.5">
      <c r="A459" s="312">
        <v>1087</v>
      </c>
      <c r="B459" s="313" t="s">
        <v>1611</v>
      </c>
      <c r="C459" s="312" t="s">
        <v>1155</v>
      </c>
      <c r="D459" s="314">
        <v>11.98</v>
      </c>
    </row>
    <row r="460" spans="1:4" ht="25.5">
      <c r="A460" s="312">
        <v>1088</v>
      </c>
      <c r="B460" s="313" t="s">
        <v>1612</v>
      </c>
      <c r="C460" s="312" t="s">
        <v>1155</v>
      </c>
      <c r="D460" s="314">
        <v>9.59</v>
      </c>
    </row>
    <row r="461" spans="1:4" ht="38.25">
      <c r="A461" s="312">
        <v>1090</v>
      </c>
      <c r="B461" s="313" t="s">
        <v>1613</v>
      </c>
      <c r="C461" s="312" t="s">
        <v>1155</v>
      </c>
      <c r="D461" s="314">
        <v>32.200000000000003</v>
      </c>
    </row>
    <row r="462" spans="1:4" ht="38.25">
      <c r="A462" s="312">
        <v>1091</v>
      </c>
      <c r="B462" s="313" t="s">
        <v>1614</v>
      </c>
      <c r="C462" s="312" t="s">
        <v>1155</v>
      </c>
      <c r="D462" s="314">
        <v>16.739999999999998</v>
      </c>
    </row>
    <row r="463" spans="1:4" ht="38.25">
      <c r="A463" s="312">
        <v>1092</v>
      </c>
      <c r="B463" s="313" t="s">
        <v>1615</v>
      </c>
      <c r="C463" s="312" t="s">
        <v>1155</v>
      </c>
      <c r="D463" s="314">
        <v>19.260000000000002</v>
      </c>
    </row>
    <row r="464" spans="1:4" ht="38.25">
      <c r="A464" s="312">
        <v>1093</v>
      </c>
      <c r="B464" s="313" t="s">
        <v>1616</v>
      </c>
      <c r="C464" s="312" t="s">
        <v>1155</v>
      </c>
      <c r="D464" s="314">
        <v>44.97</v>
      </c>
    </row>
    <row r="465" spans="1:4" ht="38.25">
      <c r="A465" s="312">
        <v>1094</v>
      </c>
      <c r="B465" s="313" t="s">
        <v>1617</v>
      </c>
      <c r="C465" s="312" t="s">
        <v>1155</v>
      </c>
      <c r="D465" s="314">
        <v>11.71</v>
      </c>
    </row>
    <row r="466" spans="1:4" ht="38.25">
      <c r="A466" s="312">
        <v>1095</v>
      </c>
      <c r="B466" s="313" t="s">
        <v>1618</v>
      </c>
      <c r="C466" s="312" t="s">
        <v>1155</v>
      </c>
      <c r="D466" s="314">
        <v>24.89</v>
      </c>
    </row>
    <row r="467" spans="1:4" ht="38.25">
      <c r="A467" s="312">
        <v>1096</v>
      </c>
      <c r="B467" s="313" t="s">
        <v>1619</v>
      </c>
      <c r="C467" s="312" t="s">
        <v>1155</v>
      </c>
      <c r="D467" s="314">
        <v>57.95</v>
      </c>
    </row>
    <row r="468" spans="1:4" ht="38.25">
      <c r="A468" s="312">
        <v>1097</v>
      </c>
      <c r="B468" s="313" t="s">
        <v>1620</v>
      </c>
      <c r="C468" s="312" t="s">
        <v>1155</v>
      </c>
      <c r="D468" s="314">
        <v>49.19</v>
      </c>
    </row>
    <row r="469" spans="1:4" ht="63.75">
      <c r="A469" s="312">
        <v>1098</v>
      </c>
      <c r="B469" s="313" t="s">
        <v>1621</v>
      </c>
      <c r="C469" s="312" t="s">
        <v>1155</v>
      </c>
      <c r="D469" s="314">
        <v>1.94</v>
      </c>
    </row>
    <row r="470" spans="1:4" ht="63.75">
      <c r="A470" s="312">
        <v>1099</v>
      </c>
      <c r="B470" s="313" t="s">
        <v>1622</v>
      </c>
      <c r="C470" s="312" t="s">
        <v>1155</v>
      </c>
      <c r="D470" s="314">
        <v>3.64</v>
      </c>
    </row>
    <row r="471" spans="1:4" ht="63.75">
      <c r="A471" s="312">
        <v>1100</v>
      </c>
      <c r="B471" s="313" t="s">
        <v>1623</v>
      </c>
      <c r="C471" s="312" t="s">
        <v>1155</v>
      </c>
      <c r="D471" s="314">
        <v>8.09</v>
      </c>
    </row>
    <row r="472" spans="1:4" ht="63.75">
      <c r="A472" s="312">
        <v>1101</v>
      </c>
      <c r="B472" s="313" t="s">
        <v>1624</v>
      </c>
      <c r="C472" s="312" t="s">
        <v>1155</v>
      </c>
      <c r="D472" s="314">
        <v>15.69</v>
      </c>
    </row>
    <row r="473" spans="1:4" ht="63.75">
      <c r="A473" s="312">
        <v>1102</v>
      </c>
      <c r="B473" s="313" t="s">
        <v>1625</v>
      </c>
      <c r="C473" s="312" t="s">
        <v>1155</v>
      </c>
      <c r="D473" s="314">
        <v>23.39</v>
      </c>
    </row>
    <row r="474" spans="1:4">
      <c r="A474" s="312">
        <v>1106</v>
      </c>
      <c r="B474" s="313" t="s">
        <v>1626</v>
      </c>
      <c r="C474" s="312" t="s">
        <v>1147</v>
      </c>
      <c r="D474" s="314">
        <v>0.55000000000000004</v>
      </c>
    </row>
    <row r="475" spans="1:4" ht="25.5">
      <c r="A475" s="312">
        <v>1107</v>
      </c>
      <c r="B475" s="313" t="s">
        <v>1627</v>
      </c>
      <c r="C475" s="312" t="s">
        <v>1147</v>
      </c>
      <c r="D475" s="314">
        <v>0.63</v>
      </c>
    </row>
    <row r="476" spans="1:4" ht="25.5">
      <c r="A476" s="312">
        <v>1108</v>
      </c>
      <c r="B476" s="313" t="s">
        <v>1628</v>
      </c>
      <c r="C476" s="312" t="s">
        <v>1298</v>
      </c>
      <c r="D476" s="314">
        <v>26.36</v>
      </c>
    </row>
    <row r="477" spans="1:4" ht="25.5">
      <c r="A477" s="312">
        <v>1109</v>
      </c>
      <c r="B477" s="313" t="s">
        <v>1629</v>
      </c>
      <c r="C477" s="312" t="s">
        <v>1298</v>
      </c>
      <c r="D477" s="314">
        <v>26.23</v>
      </c>
    </row>
    <row r="478" spans="1:4" ht="25.5">
      <c r="A478" s="312">
        <v>1110</v>
      </c>
      <c r="B478" s="313" t="s">
        <v>1630</v>
      </c>
      <c r="C478" s="312" t="s">
        <v>1298</v>
      </c>
      <c r="D478" s="314">
        <v>39.340000000000003</v>
      </c>
    </row>
    <row r="479" spans="1:4" ht="25.5">
      <c r="A479" s="312">
        <v>1113</v>
      </c>
      <c r="B479" s="313" t="s">
        <v>1631</v>
      </c>
      <c r="C479" s="312" t="s">
        <v>1298</v>
      </c>
      <c r="D479" s="314">
        <v>26.23</v>
      </c>
    </row>
    <row r="480" spans="1:4" ht="25.5">
      <c r="A480" s="312">
        <v>1114</v>
      </c>
      <c r="B480" s="313" t="s">
        <v>1632</v>
      </c>
      <c r="C480" s="312" t="s">
        <v>1298</v>
      </c>
      <c r="D480" s="314">
        <v>39.340000000000003</v>
      </c>
    </row>
    <row r="481" spans="1:4" ht="25.5">
      <c r="A481" s="312">
        <v>1115</v>
      </c>
      <c r="B481" s="313" t="s">
        <v>1633</v>
      </c>
      <c r="C481" s="312" t="s">
        <v>1298</v>
      </c>
      <c r="D481" s="314">
        <v>23.91</v>
      </c>
    </row>
    <row r="482" spans="1:4" ht="25.5">
      <c r="A482" s="312">
        <v>1116</v>
      </c>
      <c r="B482" s="313" t="s">
        <v>1634</v>
      </c>
      <c r="C482" s="312" t="s">
        <v>1298</v>
      </c>
      <c r="D482" s="314">
        <v>19.670000000000002</v>
      </c>
    </row>
    <row r="483" spans="1:4" ht="25.5">
      <c r="A483" s="312">
        <v>1117</v>
      </c>
      <c r="B483" s="313" t="s">
        <v>1635</v>
      </c>
      <c r="C483" s="312" t="s">
        <v>1298</v>
      </c>
      <c r="D483" s="314">
        <v>30.6</v>
      </c>
    </row>
    <row r="484" spans="1:4" ht="25.5">
      <c r="A484" s="312">
        <v>1118</v>
      </c>
      <c r="B484" s="313" t="s">
        <v>1636</v>
      </c>
      <c r="C484" s="312" t="s">
        <v>1298</v>
      </c>
      <c r="D484" s="314">
        <v>39.340000000000003</v>
      </c>
    </row>
    <row r="485" spans="1:4" ht="25.5">
      <c r="A485" s="312">
        <v>1119</v>
      </c>
      <c r="B485" s="313" t="s">
        <v>1637</v>
      </c>
      <c r="C485" s="312" t="s">
        <v>1298</v>
      </c>
      <c r="D485" s="314">
        <v>19.670000000000002</v>
      </c>
    </row>
    <row r="486" spans="1:4" ht="25.5">
      <c r="A486" s="312">
        <v>1159</v>
      </c>
      <c r="B486" s="313" t="s">
        <v>1638</v>
      </c>
      <c r="C486" s="312" t="s">
        <v>1155</v>
      </c>
      <c r="D486" s="315">
        <v>162606.49</v>
      </c>
    </row>
    <row r="487" spans="1:4" ht="25.5">
      <c r="A487" s="312">
        <v>1162</v>
      </c>
      <c r="B487" s="313" t="s">
        <v>1639</v>
      </c>
      <c r="C487" s="312" t="s">
        <v>1155</v>
      </c>
      <c r="D487" s="314">
        <v>3.33</v>
      </c>
    </row>
    <row r="488" spans="1:4" ht="25.5">
      <c r="A488" s="312">
        <v>1163</v>
      </c>
      <c r="B488" s="313" t="s">
        <v>1640</v>
      </c>
      <c r="C488" s="312" t="s">
        <v>1155</v>
      </c>
      <c r="D488" s="314">
        <v>4.3</v>
      </c>
    </row>
    <row r="489" spans="1:4" ht="25.5">
      <c r="A489" s="312">
        <v>1164</v>
      </c>
      <c r="B489" s="313" t="s">
        <v>1641</v>
      </c>
      <c r="C489" s="312" t="s">
        <v>1155</v>
      </c>
      <c r="D489" s="314">
        <v>9.58</v>
      </c>
    </row>
    <row r="490" spans="1:4" ht="25.5">
      <c r="A490" s="312">
        <v>1165</v>
      </c>
      <c r="B490" s="313" t="s">
        <v>1642</v>
      </c>
      <c r="C490" s="312" t="s">
        <v>1155</v>
      </c>
      <c r="D490" s="314">
        <v>11.83</v>
      </c>
    </row>
    <row r="491" spans="1:4" ht="25.5">
      <c r="A491" s="312">
        <v>1166</v>
      </c>
      <c r="B491" s="313" t="s">
        <v>1643</v>
      </c>
      <c r="C491" s="312" t="s">
        <v>1155</v>
      </c>
      <c r="D491" s="314">
        <v>17.09</v>
      </c>
    </row>
    <row r="492" spans="1:4" ht="25.5">
      <c r="A492" s="312">
        <v>1167</v>
      </c>
      <c r="B492" s="313" t="s">
        <v>1644</v>
      </c>
      <c r="C492" s="312" t="s">
        <v>1155</v>
      </c>
      <c r="D492" s="314">
        <v>73.5</v>
      </c>
    </row>
    <row r="493" spans="1:4" ht="25.5">
      <c r="A493" s="312">
        <v>1168</v>
      </c>
      <c r="B493" s="313" t="s">
        <v>1645</v>
      </c>
      <c r="C493" s="312" t="s">
        <v>1155</v>
      </c>
      <c r="D493" s="314">
        <v>43.94</v>
      </c>
    </row>
    <row r="494" spans="1:4" ht="25.5">
      <c r="A494" s="312">
        <v>1169</v>
      </c>
      <c r="B494" s="313" t="s">
        <v>1646</v>
      </c>
      <c r="C494" s="312" t="s">
        <v>1155</v>
      </c>
      <c r="D494" s="314">
        <v>30.82</v>
      </c>
    </row>
    <row r="495" spans="1:4" ht="25.5">
      <c r="A495" s="312">
        <v>1170</v>
      </c>
      <c r="B495" s="313" t="s">
        <v>1647</v>
      </c>
      <c r="C495" s="312" t="s">
        <v>1155</v>
      </c>
      <c r="D495" s="314">
        <v>6.28</v>
      </c>
    </row>
    <row r="496" spans="1:4" ht="25.5">
      <c r="A496" s="312">
        <v>1183</v>
      </c>
      <c r="B496" s="313" t="s">
        <v>1648</v>
      </c>
      <c r="C496" s="312" t="s">
        <v>1155</v>
      </c>
      <c r="D496" s="314">
        <v>12.68</v>
      </c>
    </row>
    <row r="497" spans="1:4" ht="25.5">
      <c r="A497" s="312">
        <v>1184</v>
      </c>
      <c r="B497" s="313" t="s">
        <v>1649</v>
      </c>
      <c r="C497" s="312" t="s">
        <v>1155</v>
      </c>
      <c r="D497" s="314">
        <v>50.25</v>
      </c>
    </row>
    <row r="498" spans="1:4" ht="25.5">
      <c r="A498" s="312">
        <v>1185</v>
      </c>
      <c r="B498" s="313" t="s">
        <v>1650</v>
      </c>
      <c r="C498" s="312" t="s">
        <v>1155</v>
      </c>
      <c r="D498" s="314">
        <v>0.87</v>
      </c>
    </row>
    <row r="499" spans="1:4" ht="25.5">
      <c r="A499" s="312">
        <v>1188</v>
      </c>
      <c r="B499" s="313" t="s">
        <v>1651</v>
      </c>
      <c r="C499" s="312" t="s">
        <v>1155</v>
      </c>
      <c r="D499" s="314">
        <v>15.31</v>
      </c>
    </row>
    <row r="500" spans="1:4" ht="25.5">
      <c r="A500" s="312">
        <v>1189</v>
      </c>
      <c r="B500" s="313" t="s">
        <v>1652</v>
      </c>
      <c r="C500" s="312" t="s">
        <v>1155</v>
      </c>
      <c r="D500" s="314">
        <v>1.24</v>
      </c>
    </row>
    <row r="501" spans="1:4" ht="25.5">
      <c r="A501" s="312">
        <v>1191</v>
      </c>
      <c r="B501" s="313" t="s">
        <v>1653</v>
      </c>
      <c r="C501" s="312" t="s">
        <v>1155</v>
      </c>
      <c r="D501" s="314">
        <v>0.81</v>
      </c>
    </row>
    <row r="502" spans="1:4" ht="25.5">
      <c r="A502" s="312">
        <v>1193</v>
      </c>
      <c r="B502" s="313" t="s">
        <v>1654</v>
      </c>
      <c r="C502" s="312" t="s">
        <v>1155</v>
      </c>
      <c r="D502" s="314">
        <v>2.46</v>
      </c>
    </row>
    <row r="503" spans="1:4" ht="25.5">
      <c r="A503" s="312">
        <v>1194</v>
      </c>
      <c r="B503" s="313" t="s">
        <v>1655</v>
      </c>
      <c r="C503" s="312" t="s">
        <v>1155</v>
      </c>
      <c r="D503" s="314">
        <v>4.5599999999999996</v>
      </c>
    </row>
    <row r="504" spans="1:4" ht="25.5">
      <c r="A504" s="312">
        <v>1195</v>
      </c>
      <c r="B504" s="313" t="s">
        <v>1656</v>
      </c>
      <c r="C504" s="312" t="s">
        <v>1155</v>
      </c>
      <c r="D504" s="314">
        <v>6.97</v>
      </c>
    </row>
    <row r="505" spans="1:4" ht="25.5">
      <c r="A505" s="312">
        <v>1197</v>
      </c>
      <c r="B505" s="313" t="s">
        <v>1657</v>
      </c>
      <c r="C505" s="312" t="s">
        <v>1155</v>
      </c>
      <c r="D505" s="314">
        <v>0.89</v>
      </c>
    </row>
    <row r="506" spans="1:4" ht="25.5">
      <c r="A506" s="312">
        <v>1198</v>
      </c>
      <c r="B506" s="313" t="s">
        <v>1658</v>
      </c>
      <c r="C506" s="312" t="s">
        <v>1155</v>
      </c>
      <c r="D506" s="314">
        <v>1.36</v>
      </c>
    </row>
    <row r="507" spans="1:4">
      <c r="A507" s="312">
        <v>1199</v>
      </c>
      <c r="B507" s="313" t="s">
        <v>1659</v>
      </c>
      <c r="C507" s="312" t="s">
        <v>1155</v>
      </c>
      <c r="D507" s="314">
        <v>23.72</v>
      </c>
    </row>
    <row r="508" spans="1:4" ht="25.5">
      <c r="A508" s="312">
        <v>1200</v>
      </c>
      <c r="B508" s="313" t="s">
        <v>1660</v>
      </c>
      <c r="C508" s="312" t="s">
        <v>1155</v>
      </c>
      <c r="D508" s="314">
        <v>5.55</v>
      </c>
    </row>
    <row r="509" spans="1:4" ht="25.5">
      <c r="A509" s="312">
        <v>1202</v>
      </c>
      <c r="B509" s="313" t="s">
        <v>1661</v>
      </c>
      <c r="C509" s="312" t="s">
        <v>1155</v>
      </c>
      <c r="D509" s="314">
        <v>2.39</v>
      </c>
    </row>
    <row r="510" spans="1:4" ht="25.5">
      <c r="A510" s="312">
        <v>1203</v>
      </c>
      <c r="B510" s="313" t="s">
        <v>1662</v>
      </c>
      <c r="C510" s="312" t="s">
        <v>1155</v>
      </c>
      <c r="D510" s="314">
        <v>4.62</v>
      </c>
    </row>
    <row r="511" spans="1:4" ht="25.5">
      <c r="A511" s="312">
        <v>1204</v>
      </c>
      <c r="B511" s="313" t="s">
        <v>1663</v>
      </c>
      <c r="C511" s="312" t="s">
        <v>1155</v>
      </c>
      <c r="D511" s="314">
        <v>12.87</v>
      </c>
    </row>
    <row r="512" spans="1:4" ht="25.5">
      <c r="A512" s="312">
        <v>1205</v>
      </c>
      <c r="B512" s="313" t="s">
        <v>1664</v>
      </c>
      <c r="C512" s="312" t="s">
        <v>1155</v>
      </c>
      <c r="D512" s="314">
        <v>29.01</v>
      </c>
    </row>
    <row r="513" spans="1:4" ht="25.5">
      <c r="A513" s="312">
        <v>1206</v>
      </c>
      <c r="B513" s="313" t="s">
        <v>1665</v>
      </c>
      <c r="C513" s="312" t="s">
        <v>1155</v>
      </c>
      <c r="D513" s="314">
        <v>5.67</v>
      </c>
    </row>
    <row r="514" spans="1:4" ht="25.5">
      <c r="A514" s="312">
        <v>1207</v>
      </c>
      <c r="B514" s="313" t="s">
        <v>1666</v>
      </c>
      <c r="C514" s="312" t="s">
        <v>1155</v>
      </c>
      <c r="D514" s="314">
        <v>23.63</v>
      </c>
    </row>
    <row r="515" spans="1:4" ht="25.5">
      <c r="A515" s="312">
        <v>1210</v>
      </c>
      <c r="B515" s="313" t="s">
        <v>1667</v>
      </c>
      <c r="C515" s="312" t="s">
        <v>1155</v>
      </c>
      <c r="D515" s="314">
        <v>6.05</v>
      </c>
    </row>
    <row r="516" spans="1:4">
      <c r="A516" s="312">
        <v>1211</v>
      </c>
      <c r="B516" s="313" t="s">
        <v>1668</v>
      </c>
      <c r="C516" s="312" t="s">
        <v>1155</v>
      </c>
      <c r="D516" s="314">
        <v>8.4700000000000006</v>
      </c>
    </row>
    <row r="517" spans="1:4">
      <c r="A517" s="312">
        <v>1213</v>
      </c>
      <c r="B517" s="313" t="s">
        <v>1669</v>
      </c>
      <c r="C517" s="312" t="s">
        <v>1260</v>
      </c>
      <c r="D517" s="314">
        <v>12.19</v>
      </c>
    </row>
    <row r="518" spans="1:4">
      <c r="A518" s="312">
        <v>1214</v>
      </c>
      <c r="B518" s="313" t="s">
        <v>1670</v>
      </c>
      <c r="C518" s="312" t="s">
        <v>1260</v>
      </c>
      <c r="D518" s="314">
        <v>12</v>
      </c>
    </row>
    <row r="519" spans="1:4" ht="38.25">
      <c r="A519" s="312">
        <v>1287</v>
      </c>
      <c r="B519" s="313" t="s">
        <v>1671</v>
      </c>
      <c r="C519" s="312" t="s">
        <v>1366</v>
      </c>
      <c r="D519" s="314">
        <v>14.51</v>
      </c>
    </row>
    <row r="520" spans="1:4" ht="38.25">
      <c r="A520" s="312">
        <v>1292</v>
      </c>
      <c r="B520" s="313" t="s">
        <v>1672</v>
      </c>
      <c r="C520" s="312" t="s">
        <v>1366</v>
      </c>
      <c r="D520" s="314">
        <v>29.57</v>
      </c>
    </row>
    <row r="521" spans="1:4" ht="38.25">
      <c r="A521" s="312">
        <v>1297</v>
      </c>
      <c r="B521" s="313" t="s">
        <v>1673</v>
      </c>
      <c r="C521" s="312" t="s">
        <v>1366</v>
      </c>
      <c r="D521" s="314">
        <v>12.03</v>
      </c>
    </row>
    <row r="522" spans="1:4" ht="25.5">
      <c r="A522" s="312">
        <v>1318</v>
      </c>
      <c r="B522" s="313" t="s">
        <v>1674</v>
      </c>
      <c r="C522" s="312" t="s">
        <v>1147</v>
      </c>
      <c r="D522" s="314">
        <v>7.44</v>
      </c>
    </row>
    <row r="523" spans="1:4" ht="25.5">
      <c r="A523" s="312">
        <v>1319</v>
      </c>
      <c r="B523" s="313" t="s">
        <v>1675</v>
      </c>
      <c r="C523" s="312" t="s">
        <v>1147</v>
      </c>
      <c r="D523" s="314">
        <v>7.09</v>
      </c>
    </row>
    <row r="524" spans="1:4" ht="25.5">
      <c r="A524" s="312">
        <v>1321</v>
      </c>
      <c r="B524" s="313" t="s">
        <v>1676</v>
      </c>
      <c r="C524" s="312" t="s">
        <v>1147</v>
      </c>
      <c r="D524" s="314">
        <v>7.74</v>
      </c>
    </row>
    <row r="525" spans="1:4" ht="25.5">
      <c r="A525" s="312">
        <v>1322</v>
      </c>
      <c r="B525" s="313" t="s">
        <v>1677</v>
      </c>
      <c r="C525" s="312" t="s">
        <v>1147</v>
      </c>
      <c r="D525" s="314">
        <v>8.1999999999999993</v>
      </c>
    </row>
    <row r="526" spans="1:4" ht="25.5">
      <c r="A526" s="312">
        <v>1323</v>
      </c>
      <c r="B526" s="313" t="s">
        <v>1678</v>
      </c>
      <c r="C526" s="312" t="s">
        <v>1147</v>
      </c>
      <c r="D526" s="314">
        <v>8.02</v>
      </c>
    </row>
    <row r="527" spans="1:4" ht="25.5">
      <c r="A527" s="312">
        <v>1325</v>
      </c>
      <c r="B527" s="313" t="s">
        <v>1679</v>
      </c>
      <c r="C527" s="312" t="s">
        <v>1147</v>
      </c>
      <c r="D527" s="314">
        <v>7.71</v>
      </c>
    </row>
    <row r="528" spans="1:4" ht="25.5">
      <c r="A528" s="312">
        <v>1327</v>
      </c>
      <c r="B528" s="313" t="s">
        <v>1680</v>
      </c>
      <c r="C528" s="312" t="s">
        <v>1147</v>
      </c>
      <c r="D528" s="314">
        <v>6.9</v>
      </c>
    </row>
    <row r="529" spans="1:4" ht="25.5">
      <c r="A529" s="312">
        <v>1328</v>
      </c>
      <c r="B529" s="313" t="s">
        <v>1681</v>
      </c>
      <c r="C529" s="312" t="s">
        <v>1147</v>
      </c>
      <c r="D529" s="314">
        <v>7.22</v>
      </c>
    </row>
    <row r="530" spans="1:4" ht="25.5">
      <c r="A530" s="312">
        <v>1330</v>
      </c>
      <c r="B530" s="313" t="s">
        <v>1682</v>
      </c>
      <c r="C530" s="312" t="s">
        <v>1147</v>
      </c>
      <c r="D530" s="314">
        <v>7.32</v>
      </c>
    </row>
    <row r="531" spans="1:4" ht="25.5">
      <c r="A531" s="312">
        <v>1332</v>
      </c>
      <c r="B531" s="313" t="s">
        <v>1683</v>
      </c>
      <c r="C531" s="312" t="s">
        <v>1147</v>
      </c>
      <c r="D531" s="314">
        <v>7.61</v>
      </c>
    </row>
    <row r="532" spans="1:4" ht="25.5">
      <c r="A532" s="312">
        <v>1333</v>
      </c>
      <c r="B532" s="313" t="s">
        <v>1684</v>
      </c>
      <c r="C532" s="312" t="s">
        <v>1147</v>
      </c>
      <c r="D532" s="314">
        <v>7.14</v>
      </c>
    </row>
    <row r="533" spans="1:4" ht="25.5">
      <c r="A533" s="312">
        <v>1334</v>
      </c>
      <c r="B533" s="313" t="s">
        <v>1685</v>
      </c>
      <c r="C533" s="312" t="s">
        <v>1147</v>
      </c>
      <c r="D533" s="314">
        <v>8.42</v>
      </c>
    </row>
    <row r="534" spans="1:4" ht="25.5">
      <c r="A534" s="312">
        <v>1335</v>
      </c>
      <c r="B534" s="313" t="s">
        <v>1686</v>
      </c>
      <c r="C534" s="312" t="s">
        <v>1147</v>
      </c>
      <c r="D534" s="314">
        <v>8.5399999999999991</v>
      </c>
    </row>
    <row r="535" spans="1:4" ht="25.5">
      <c r="A535" s="312">
        <v>1336</v>
      </c>
      <c r="B535" s="313" t="s">
        <v>1687</v>
      </c>
      <c r="C535" s="312" t="s">
        <v>1366</v>
      </c>
      <c r="D535" s="315">
        <v>1836.2</v>
      </c>
    </row>
    <row r="536" spans="1:4" ht="25.5">
      <c r="A536" s="312">
        <v>1337</v>
      </c>
      <c r="B536" s="313" t="s">
        <v>1688</v>
      </c>
      <c r="C536" s="312" t="s">
        <v>1147</v>
      </c>
      <c r="D536" s="314">
        <v>9</v>
      </c>
    </row>
    <row r="537" spans="1:4" ht="25.5">
      <c r="A537" s="312">
        <v>1338</v>
      </c>
      <c r="B537" s="313" t="s">
        <v>1689</v>
      </c>
      <c r="C537" s="312" t="s">
        <v>1366</v>
      </c>
      <c r="D537" s="314">
        <v>21.02</v>
      </c>
    </row>
    <row r="538" spans="1:4" ht="25.5">
      <c r="A538" s="312">
        <v>1339</v>
      </c>
      <c r="B538" s="313" t="s">
        <v>1690</v>
      </c>
      <c r="C538" s="312" t="s">
        <v>1147</v>
      </c>
      <c r="D538" s="314">
        <v>21.07</v>
      </c>
    </row>
    <row r="539" spans="1:4" ht="25.5">
      <c r="A539" s="312">
        <v>1340</v>
      </c>
      <c r="B539" s="313" t="s">
        <v>1691</v>
      </c>
      <c r="C539" s="312" t="s">
        <v>1366</v>
      </c>
      <c r="D539" s="314">
        <v>24.3</v>
      </c>
    </row>
    <row r="540" spans="1:4" ht="25.5">
      <c r="A540" s="312">
        <v>1341</v>
      </c>
      <c r="B540" s="313" t="s">
        <v>1692</v>
      </c>
      <c r="C540" s="312" t="s">
        <v>1366</v>
      </c>
      <c r="D540" s="314">
        <v>23.4</v>
      </c>
    </row>
    <row r="541" spans="1:4" ht="38.25">
      <c r="A541" s="312">
        <v>1342</v>
      </c>
      <c r="B541" s="313" t="s">
        <v>1693</v>
      </c>
      <c r="C541" s="312" t="s">
        <v>1155</v>
      </c>
      <c r="D541" s="314">
        <v>67.66</v>
      </c>
    </row>
    <row r="542" spans="1:4" ht="38.25">
      <c r="A542" s="312">
        <v>1344</v>
      </c>
      <c r="B542" s="313" t="s">
        <v>1694</v>
      </c>
      <c r="C542" s="312" t="s">
        <v>1155</v>
      </c>
      <c r="D542" s="314">
        <v>38.28</v>
      </c>
    </row>
    <row r="543" spans="1:4" ht="38.25">
      <c r="A543" s="312">
        <v>1345</v>
      </c>
      <c r="B543" s="313" t="s">
        <v>1695</v>
      </c>
      <c r="C543" s="312" t="s">
        <v>1366</v>
      </c>
      <c r="D543" s="314">
        <v>35.590000000000003</v>
      </c>
    </row>
    <row r="544" spans="1:4" ht="38.25">
      <c r="A544" s="312">
        <v>1346</v>
      </c>
      <c r="B544" s="313" t="s">
        <v>1696</v>
      </c>
      <c r="C544" s="312" t="s">
        <v>1366</v>
      </c>
      <c r="D544" s="314">
        <v>21.97</v>
      </c>
    </row>
    <row r="545" spans="1:4" ht="38.25">
      <c r="A545" s="312">
        <v>1347</v>
      </c>
      <c r="B545" s="313" t="s">
        <v>1697</v>
      </c>
      <c r="C545" s="312" t="s">
        <v>1366</v>
      </c>
      <c r="D545" s="314">
        <v>26.25</v>
      </c>
    </row>
    <row r="546" spans="1:4" ht="38.25">
      <c r="A546" s="312">
        <v>1349</v>
      </c>
      <c r="B546" s="313" t="s">
        <v>1698</v>
      </c>
      <c r="C546" s="312" t="s">
        <v>1155</v>
      </c>
      <c r="D546" s="314">
        <v>96.5</v>
      </c>
    </row>
    <row r="547" spans="1:4" ht="38.25">
      <c r="A547" s="312">
        <v>1350</v>
      </c>
      <c r="B547" s="313" t="s">
        <v>1699</v>
      </c>
      <c r="C547" s="312" t="s">
        <v>1155</v>
      </c>
      <c r="D547" s="314">
        <v>35.880000000000003</v>
      </c>
    </row>
    <row r="548" spans="1:4" ht="38.25">
      <c r="A548" s="312">
        <v>1351</v>
      </c>
      <c r="B548" s="313" t="s">
        <v>1700</v>
      </c>
      <c r="C548" s="312" t="s">
        <v>1155</v>
      </c>
      <c r="D548" s="314">
        <v>22.75</v>
      </c>
    </row>
    <row r="549" spans="1:4" ht="38.25">
      <c r="A549" s="312">
        <v>1355</v>
      </c>
      <c r="B549" s="313" t="s">
        <v>1701</v>
      </c>
      <c r="C549" s="312" t="s">
        <v>1366</v>
      </c>
      <c r="D549" s="314">
        <v>21.03</v>
      </c>
    </row>
    <row r="550" spans="1:4" ht="38.25">
      <c r="A550" s="312">
        <v>1357</v>
      </c>
      <c r="B550" s="313" t="s">
        <v>1702</v>
      </c>
      <c r="C550" s="312" t="s">
        <v>1155</v>
      </c>
      <c r="D550" s="314">
        <v>45.71</v>
      </c>
    </row>
    <row r="551" spans="1:4" ht="38.25">
      <c r="A551" s="312">
        <v>1358</v>
      </c>
      <c r="B551" s="313" t="s">
        <v>1703</v>
      </c>
      <c r="C551" s="312" t="s">
        <v>1366</v>
      </c>
      <c r="D551" s="314">
        <v>24.37</v>
      </c>
    </row>
    <row r="552" spans="1:4" ht="38.25">
      <c r="A552" s="312">
        <v>1359</v>
      </c>
      <c r="B552" s="313" t="s">
        <v>1704</v>
      </c>
      <c r="C552" s="312" t="s">
        <v>1155</v>
      </c>
      <c r="D552" s="314">
        <v>70.61</v>
      </c>
    </row>
    <row r="553" spans="1:4" ht="25.5">
      <c r="A553" s="312">
        <v>1360</v>
      </c>
      <c r="B553" s="313" t="s">
        <v>1705</v>
      </c>
      <c r="C553" s="312" t="s">
        <v>1366</v>
      </c>
      <c r="D553" s="314">
        <v>18.98</v>
      </c>
    </row>
    <row r="554" spans="1:4" ht="38.25">
      <c r="A554" s="312">
        <v>1361</v>
      </c>
      <c r="B554" s="313" t="s">
        <v>1706</v>
      </c>
      <c r="C554" s="312" t="s">
        <v>1155</v>
      </c>
      <c r="D554" s="314">
        <v>81.78</v>
      </c>
    </row>
    <row r="555" spans="1:4" ht="38.25">
      <c r="A555" s="312">
        <v>1362</v>
      </c>
      <c r="B555" s="313" t="s">
        <v>1707</v>
      </c>
      <c r="C555" s="312" t="s">
        <v>1366</v>
      </c>
      <c r="D555" s="314">
        <v>27.3</v>
      </c>
    </row>
    <row r="556" spans="1:4" ht="38.25">
      <c r="A556" s="312">
        <v>1363</v>
      </c>
      <c r="B556" s="313" t="s">
        <v>1708</v>
      </c>
      <c r="C556" s="312" t="s">
        <v>1366</v>
      </c>
      <c r="D556" s="314">
        <v>13.89</v>
      </c>
    </row>
    <row r="557" spans="1:4" ht="38.25">
      <c r="A557" s="312">
        <v>1364</v>
      </c>
      <c r="B557" s="313" t="s">
        <v>1709</v>
      </c>
      <c r="C557" s="312" t="s">
        <v>1366</v>
      </c>
      <c r="D557" s="314">
        <v>19.61</v>
      </c>
    </row>
    <row r="558" spans="1:4" ht="25.5">
      <c r="A558" s="312">
        <v>1367</v>
      </c>
      <c r="B558" s="313" t="s">
        <v>1710</v>
      </c>
      <c r="C558" s="312" t="s">
        <v>1155</v>
      </c>
      <c r="D558" s="314">
        <v>171.76</v>
      </c>
    </row>
    <row r="559" spans="1:4" ht="25.5">
      <c r="A559" s="312">
        <v>1368</v>
      </c>
      <c r="B559" s="313" t="s">
        <v>1711</v>
      </c>
      <c r="C559" s="312" t="s">
        <v>1155</v>
      </c>
      <c r="D559" s="314">
        <v>53.1</v>
      </c>
    </row>
    <row r="560" spans="1:4" ht="25.5">
      <c r="A560" s="312">
        <v>1370</v>
      </c>
      <c r="B560" s="313" t="s">
        <v>1712</v>
      </c>
      <c r="C560" s="312" t="s">
        <v>1155</v>
      </c>
      <c r="D560" s="314">
        <v>72.31</v>
      </c>
    </row>
    <row r="561" spans="1:4" ht="25.5">
      <c r="A561" s="312">
        <v>1371</v>
      </c>
      <c r="B561" s="313" t="s">
        <v>1713</v>
      </c>
      <c r="C561" s="312" t="s">
        <v>1147</v>
      </c>
      <c r="D561" s="314">
        <v>5.1100000000000003</v>
      </c>
    </row>
    <row r="562" spans="1:4" ht="25.5">
      <c r="A562" s="312">
        <v>1375</v>
      </c>
      <c r="B562" s="313" t="s">
        <v>1714</v>
      </c>
      <c r="C562" s="312" t="s">
        <v>1147</v>
      </c>
      <c r="D562" s="314">
        <v>10.23</v>
      </c>
    </row>
    <row r="563" spans="1:4">
      <c r="A563" s="312">
        <v>1379</v>
      </c>
      <c r="B563" s="313" t="s">
        <v>1715</v>
      </c>
      <c r="C563" s="312" t="s">
        <v>1147</v>
      </c>
      <c r="D563" s="314">
        <v>0.49</v>
      </c>
    </row>
    <row r="564" spans="1:4">
      <c r="A564" s="312">
        <v>1380</v>
      </c>
      <c r="B564" s="313" t="s">
        <v>1716</v>
      </c>
      <c r="C564" s="312" t="s">
        <v>1147</v>
      </c>
      <c r="D564" s="314">
        <v>2.9</v>
      </c>
    </row>
    <row r="565" spans="1:4">
      <c r="A565" s="312">
        <v>1381</v>
      </c>
      <c r="B565" s="313" t="s">
        <v>1717</v>
      </c>
      <c r="C565" s="312" t="s">
        <v>1147</v>
      </c>
      <c r="D565" s="314">
        <v>0.5</v>
      </c>
    </row>
    <row r="566" spans="1:4">
      <c r="A566" s="312">
        <v>1382</v>
      </c>
      <c r="B566" s="313" t="s">
        <v>1718</v>
      </c>
      <c r="C566" s="312" t="s">
        <v>1719</v>
      </c>
      <c r="D566" s="314">
        <v>23.86</v>
      </c>
    </row>
    <row r="567" spans="1:4" ht="102">
      <c r="A567" s="312">
        <v>1383</v>
      </c>
      <c r="B567" s="313" t="s">
        <v>1720</v>
      </c>
      <c r="C567" s="312" t="s">
        <v>1260</v>
      </c>
      <c r="D567" s="314">
        <v>2.79</v>
      </c>
    </row>
    <row r="568" spans="1:4" ht="38.25">
      <c r="A568" s="312">
        <v>1402</v>
      </c>
      <c r="B568" s="313" t="s">
        <v>1721</v>
      </c>
      <c r="C568" s="312" t="s">
        <v>1155</v>
      </c>
      <c r="D568" s="314">
        <v>9.68</v>
      </c>
    </row>
    <row r="569" spans="1:4" ht="51">
      <c r="A569" s="312">
        <v>1404</v>
      </c>
      <c r="B569" s="313" t="s">
        <v>1722</v>
      </c>
      <c r="C569" s="312" t="s">
        <v>1155</v>
      </c>
      <c r="D569" s="314">
        <v>24.46</v>
      </c>
    </row>
    <row r="570" spans="1:4" ht="51">
      <c r="A570" s="312">
        <v>1406</v>
      </c>
      <c r="B570" s="313" t="s">
        <v>1723</v>
      </c>
      <c r="C570" s="312" t="s">
        <v>1155</v>
      </c>
      <c r="D570" s="314">
        <v>18.52</v>
      </c>
    </row>
    <row r="571" spans="1:4" ht="51">
      <c r="A571" s="312">
        <v>1407</v>
      </c>
      <c r="B571" s="313" t="s">
        <v>1724</v>
      </c>
      <c r="C571" s="312" t="s">
        <v>1155</v>
      </c>
      <c r="D571" s="314">
        <v>23.07</v>
      </c>
    </row>
    <row r="572" spans="1:4" ht="51">
      <c r="A572" s="312">
        <v>1411</v>
      </c>
      <c r="B572" s="313" t="s">
        <v>1725</v>
      </c>
      <c r="C572" s="312" t="s">
        <v>1155</v>
      </c>
      <c r="D572" s="314">
        <v>27.86</v>
      </c>
    </row>
    <row r="573" spans="1:4" ht="38.25">
      <c r="A573" s="312">
        <v>1412</v>
      </c>
      <c r="B573" s="313" t="s">
        <v>1726</v>
      </c>
      <c r="C573" s="312" t="s">
        <v>1155</v>
      </c>
      <c r="D573" s="314">
        <v>15.33</v>
      </c>
    </row>
    <row r="574" spans="1:4" ht="38.25">
      <c r="A574" s="312">
        <v>1413</v>
      </c>
      <c r="B574" s="313" t="s">
        <v>1727</v>
      </c>
      <c r="C574" s="312" t="s">
        <v>1155</v>
      </c>
      <c r="D574" s="314">
        <v>14.78</v>
      </c>
    </row>
    <row r="575" spans="1:4" ht="38.25">
      <c r="A575" s="312">
        <v>1414</v>
      </c>
      <c r="B575" s="313" t="s">
        <v>1728</v>
      </c>
      <c r="C575" s="312" t="s">
        <v>1155</v>
      </c>
      <c r="D575" s="314">
        <v>12.21</v>
      </c>
    </row>
    <row r="576" spans="1:4" ht="38.25">
      <c r="A576" s="312">
        <v>1419</v>
      </c>
      <c r="B576" s="313" t="s">
        <v>1729</v>
      </c>
      <c r="C576" s="312" t="s">
        <v>1155</v>
      </c>
      <c r="D576" s="314">
        <v>10.88</v>
      </c>
    </row>
    <row r="577" spans="1:4" ht="38.25">
      <c r="A577" s="312">
        <v>1420</v>
      </c>
      <c r="B577" s="313" t="s">
        <v>1730</v>
      </c>
      <c r="C577" s="312" t="s">
        <v>1155</v>
      </c>
      <c r="D577" s="314">
        <v>10.039999999999999</v>
      </c>
    </row>
    <row r="578" spans="1:4" ht="38.25">
      <c r="A578" s="312">
        <v>1427</v>
      </c>
      <c r="B578" s="313" t="s">
        <v>1731</v>
      </c>
      <c r="C578" s="312" t="s">
        <v>1155</v>
      </c>
      <c r="D578" s="314">
        <v>18.34</v>
      </c>
    </row>
    <row r="579" spans="1:4" ht="102">
      <c r="A579" s="312">
        <v>1442</v>
      </c>
      <c r="B579" s="313" t="s">
        <v>1732</v>
      </c>
      <c r="C579" s="312" t="s">
        <v>1155</v>
      </c>
      <c r="D579" s="315">
        <v>10409.700000000001</v>
      </c>
    </row>
    <row r="580" spans="1:4" ht="51">
      <c r="A580" s="312">
        <v>1518</v>
      </c>
      <c r="B580" s="313" t="s">
        <v>1733</v>
      </c>
      <c r="C580" s="312" t="s">
        <v>1734</v>
      </c>
      <c r="D580" s="314">
        <v>242.5</v>
      </c>
    </row>
    <row r="581" spans="1:4" ht="38.25">
      <c r="A581" s="312">
        <v>1523</v>
      </c>
      <c r="B581" s="313" t="s">
        <v>1735</v>
      </c>
      <c r="C581" s="312" t="s">
        <v>1149</v>
      </c>
      <c r="D581" s="314">
        <v>285.76</v>
      </c>
    </row>
    <row r="582" spans="1:4" ht="51">
      <c r="A582" s="312">
        <v>1524</v>
      </c>
      <c r="B582" s="313" t="s">
        <v>1736</v>
      </c>
      <c r="C582" s="312" t="s">
        <v>1149</v>
      </c>
      <c r="D582" s="314">
        <v>330</v>
      </c>
    </row>
    <row r="583" spans="1:4" ht="51">
      <c r="A583" s="312">
        <v>1525</v>
      </c>
      <c r="B583" s="313" t="s">
        <v>1737</v>
      </c>
      <c r="C583" s="312" t="s">
        <v>1149</v>
      </c>
      <c r="D583" s="314">
        <v>355.47</v>
      </c>
    </row>
    <row r="584" spans="1:4" ht="51">
      <c r="A584" s="312">
        <v>1527</v>
      </c>
      <c r="B584" s="313" t="s">
        <v>372</v>
      </c>
      <c r="C584" s="312" t="s">
        <v>1149</v>
      </c>
      <c r="D584" s="314">
        <v>343.89</v>
      </c>
    </row>
    <row r="585" spans="1:4" ht="25.5">
      <c r="A585" s="312">
        <v>1535</v>
      </c>
      <c r="B585" s="313" t="s">
        <v>1738</v>
      </c>
      <c r="C585" s="312" t="s">
        <v>1155</v>
      </c>
      <c r="D585" s="314">
        <v>2.74</v>
      </c>
    </row>
    <row r="586" spans="1:4" ht="25.5">
      <c r="A586" s="312">
        <v>1539</v>
      </c>
      <c r="B586" s="313" t="s">
        <v>1739</v>
      </c>
      <c r="C586" s="312" t="s">
        <v>1155</v>
      </c>
      <c r="D586" s="314">
        <v>3.85</v>
      </c>
    </row>
    <row r="587" spans="1:4" ht="38.25">
      <c r="A587" s="312">
        <v>1542</v>
      </c>
      <c r="B587" s="313" t="s">
        <v>1740</v>
      </c>
      <c r="C587" s="312" t="s">
        <v>1155</v>
      </c>
      <c r="D587" s="314">
        <v>11.44</v>
      </c>
    </row>
    <row r="588" spans="1:4" ht="25.5">
      <c r="A588" s="312">
        <v>1543</v>
      </c>
      <c r="B588" s="313" t="s">
        <v>1741</v>
      </c>
      <c r="C588" s="312" t="s">
        <v>1155</v>
      </c>
      <c r="D588" s="314">
        <v>13.88</v>
      </c>
    </row>
    <row r="589" spans="1:4" ht="25.5">
      <c r="A589" s="312">
        <v>1545</v>
      </c>
      <c r="B589" s="313" t="s">
        <v>1742</v>
      </c>
      <c r="C589" s="312" t="s">
        <v>1155</v>
      </c>
      <c r="D589" s="314">
        <v>32.9</v>
      </c>
    </row>
    <row r="590" spans="1:4" ht="25.5">
      <c r="A590" s="312">
        <v>1546</v>
      </c>
      <c r="B590" s="313" t="s">
        <v>1743</v>
      </c>
      <c r="C590" s="312" t="s">
        <v>1155</v>
      </c>
      <c r="D590" s="314">
        <v>55.52</v>
      </c>
    </row>
    <row r="591" spans="1:4" ht="25.5">
      <c r="A591" s="312">
        <v>1547</v>
      </c>
      <c r="B591" s="313" t="s">
        <v>1744</v>
      </c>
      <c r="C591" s="312" t="s">
        <v>1155</v>
      </c>
      <c r="D591" s="314">
        <v>67.099999999999994</v>
      </c>
    </row>
    <row r="592" spans="1:4" ht="25.5">
      <c r="A592" s="312">
        <v>1550</v>
      </c>
      <c r="B592" s="313" t="s">
        <v>1745</v>
      </c>
      <c r="C592" s="312" t="s">
        <v>1155</v>
      </c>
      <c r="D592" s="314">
        <v>4.0599999999999996</v>
      </c>
    </row>
    <row r="593" spans="1:4" ht="38.25">
      <c r="A593" s="312">
        <v>1562</v>
      </c>
      <c r="B593" s="313" t="s">
        <v>1746</v>
      </c>
      <c r="C593" s="312" t="s">
        <v>1155</v>
      </c>
      <c r="D593" s="314">
        <v>8.1999999999999993</v>
      </c>
    </row>
    <row r="594" spans="1:4" ht="38.25">
      <c r="A594" s="312">
        <v>1563</v>
      </c>
      <c r="B594" s="313" t="s">
        <v>1747</v>
      </c>
      <c r="C594" s="312" t="s">
        <v>1155</v>
      </c>
      <c r="D594" s="314">
        <v>11</v>
      </c>
    </row>
    <row r="595" spans="1:4" ht="25.5">
      <c r="A595" s="312">
        <v>1564</v>
      </c>
      <c r="B595" s="313" t="s">
        <v>1748</v>
      </c>
      <c r="C595" s="312" t="s">
        <v>1155</v>
      </c>
      <c r="D595" s="314">
        <v>6.23</v>
      </c>
    </row>
    <row r="596" spans="1:4" ht="38.25">
      <c r="A596" s="312">
        <v>1570</v>
      </c>
      <c r="B596" s="313" t="s">
        <v>1749</v>
      </c>
      <c r="C596" s="312" t="s">
        <v>1155</v>
      </c>
      <c r="D596" s="314">
        <v>0.5</v>
      </c>
    </row>
    <row r="597" spans="1:4" ht="38.25">
      <c r="A597" s="312">
        <v>1571</v>
      </c>
      <c r="B597" s="313" t="s">
        <v>1750</v>
      </c>
      <c r="C597" s="312" t="s">
        <v>1155</v>
      </c>
      <c r="D597" s="314">
        <v>0.65</v>
      </c>
    </row>
    <row r="598" spans="1:4" ht="38.25">
      <c r="A598" s="312">
        <v>1573</v>
      </c>
      <c r="B598" s="313" t="s">
        <v>1751</v>
      </c>
      <c r="C598" s="312" t="s">
        <v>1155</v>
      </c>
      <c r="D598" s="314">
        <v>0.77</v>
      </c>
    </row>
    <row r="599" spans="1:4" ht="38.25">
      <c r="A599" s="312">
        <v>1574</v>
      </c>
      <c r="B599" s="313" t="s">
        <v>1752</v>
      </c>
      <c r="C599" s="312" t="s">
        <v>1155</v>
      </c>
      <c r="D599" s="314">
        <v>0.83</v>
      </c>
    </row>
    <row r="600" spans="1:4" ht="38.25">
      <c r="A600" s="312">
        <v>1575</v>
      </c>
      <c r="B600" s="313" t="s">
        <v>1753</v>
      </c>
      <c r="C600" s="312" t="s">
        <v>1155</v>
      </c>
      <c r="D600" s="314">
        <v>0.99</v>
      </c>
    </row>
    <row r="601" spans="1:4" ht="38.25">
      <c r="A601" s="312">
        <v>1576</v>
      </c>
      <c r="B601" s="313" t="s">
        <v>1754</v>
      </c>
      <c r="C601" s="312" t="s">
        <v>1155</v>
      </c>
      <c r="D601" s="314">
        <v>1.37</v>
      </c>
    </row>
    <row r="602" spans="1:4" ht="38.25">
      <c r="A602" s="312">
        <v>1577</v>
      </c>
      <c r="B602" s="313" t="s">
        <v>1755</v>
      </c>
      <c r="C602" s="312" t="s">
        <v>1155</v>
      </c>
      <c r="D602" s="314">
        <v>1.55</v>
      </c>
    </row>
    <row r="603" spans="1:4" ht="38.25">
      <c r="A603" s="312">
        <v>1578</v>
      </c>
      <c r="B603" s="313" t="s">
        <v>1756</v>
      </c>
      <c r="C603" s="312" t="s">
        <v>1155</v>
      </c>
      <c r="D603" s="314">
        <v>2.69</v>
      </c>
    </row>
    <row r="604" spans="1:4" ht="51">
      <c r="A604" s="312">
        <v>1579</v>
      </c>
      <c r="B604" s="313" t="s">
        <v>1757</v>
      </c>
      <c r="C604" s="312" t="s">
        <v>1155</v>
      </c>
      <c r="D604" s="314">
        <v>3.35</v>
      </c>
    </row>
    <row r="605" spans="1:4" ht="51">
      <c r="A605" s="312">
        <v>1580</v>
      </c>
      <c r="B605" s="313" t="s">
        <v>1758</v>
      </c>
      <c r="C605" s="312" t="s">
        <v>1155</v>
      </c>
      <c r="D605" s="314">
        <v>4.13</v>
      </c>
    </row>
    <row r="606" spans="1:4" ht="51">
      <c r="A606" s="312">
        <v>1581</v>
      </c>
      <c r="B606" s="313" t="s">
        <v>1759</v>
      </c>
      <c r="C606" s="312" t="s">
        <v>1155</v>
      </c>
      <c r="D606" s="314">
        <v>5.8</v>
      </c>
    </row>
    <row r="607" spans="1:4" ht="25.5">
      <c r="A607" s="312">
        <v>1585</v>
      </c>
      <c r="B607" s="313" t="s">
        <v>1760</v>
      </c>
      <c r="C607" s="312" t="s">
        <v>1155</v>
      </c>
      <c r="D607" s="314">
        <v>2.69</v>
      </c>
    </row>
    <row r="608" spans="1:4" ht="25.5">
      <c r="A608" s="312">
        <v>1586</v>
      </c>
      <c r="B608" s="313" t="s">
        <v>1761</v>
      </c>
      <c r="C608" s="312" t="s">
        <v>1155</v>
      </c>
      <c r="D608" s="314">
        <v>3.4</v>
      </c>
    </row>
    <row r="609" spans="1:4" ht="25.5">
      <c r="A609" s="312">
        <v>1587</v>
      </c>
      <c r="B609" s="313" t="s">
        <v>1762</v>
      </c>
      <c r="C609" s="312" t="s">
        <v>1155</v>
      </c>
      <c r="D609" s="314">
        <v>3.46</v>
      </c>
    </row>
    <row r="610" spans="1:4" ht="25.5">
      <c r="A610" s="312">
        <v>1588</v>
      </c>
      <c r="B610" s="313" t="s">
        <v>1763</v>
      </c>
      <c r="C610" s="312" t="s">
        <v>1155</v>
      </c>
      <c r="D610" s="314">
        <v>4.75</v>
      </c>
    </row>
    <row r="611" spans="1:4" ht="25.5">
      <c r="A611" s="312">
        <v>1589</v>
      </c>
      <c r="B611" s="313" t="s">
        <v>1764</v>
      </c>
      <c r="C611" s="312" t="s">
        <v>1155</v>
      </c>
      <c r="D611" s="314">
        <v>4.9000000000000004</v>
      </c>
    </row>
    <row r="612" spans="1:4" ht="25.5">
      <c r="A612" s="312">
        <v>1590</v>
      </c>
      <c r="B612" s="313" t="s">
        <v>1765</v>
      </c>
      <c r="C612" s="312" t="s">
        <v>1155</v>
      </c>
      <c r="D612" s="314">
        <v>8.6300000000000008</v>
      </c>
    </row>
    <row r="613" spans="1:4" ht="25.5">
      <c r="A613" s="312">
        <v>1591</v>
      </c>
      <c r="B613" s="313" t="s">
        <v>1766</v>
      </c>
      <c r="C613" s="312" t="s">
        <v>1155</v>
      </c>
      <c r="D613" s="314">
        <v>12.8</v>
      </c>
    </row>
    <row r="614" spans="1:4" ht="25.5">
      <c r="A614" s="312">
        <v>1593</v>
      </c>
      <c r="B614" s="313" t="s">
        <v>1767</v>
      </c>
      <c r="C614" s="312" t="s">
        <v>1155</v>
      </c>
      <c r="D614" s="314">
        <v>14.28</v>
      </c>
    </row>
    <row r="615" spans="1:4" ht="25.5">
      <c r="A615" s="312">
        <v>1594</v>
      </c>
      <c r="B615" s="313" t="s">
        <v>1768</v>
      </c>
      <c r="C615" s="312" t="s">
        <v>1155</v>
      </c>
      <c r="D615" s="314">
        <v>19.05</v>
      </c>
    </row>
    <row r="616" spans="1:4" ht="38.25">
      <c r="A616" s="312">
        <v>1597</v>
      </c>
      <c r="B616" s="313" t="s">
        <v>1769</v>
      </c>
      <c r="C616" s="312" t="s">
        <v>1155</v>
      </c>
      <c r="D616" s="314">
        <v>6.09</v>
      </c>
    </row>
    <row r="617" spans="1:4" ht="38.25">
      <c r="A617" s="312">
        <v>1598</v>
      </c>
      <c r="B617" s="313" t="s">
        <v>1770</v>
      </c>
      <c r="C617" s="312" t="s">
        <v>1155</v>
      </c>
      <c r="D617" s="314">
        <v>6.48</v>
      </c>
    </row>
    <row r="618" spans="1:4" ht="38.25">
      <c r="A618" s="312">
        <v>1599</v>
      </c>
      <c r="B618" s="313" t="s">
        <v>1771</v>
      </c>
      <c r="C618" s="312" t="s">
        <v>1155</v>
      </c>
      <c r="D618" s="314">
        <v>7.52</v>
      </c>
    </row>
    <row r="619" spans="1:4" ht="38.25">
      <c r="A619" s="312">
        <v>1600</v>
      </c>
      <c r="B619" s="313" t="s">
        <v>1772</v>
      </c>
      <c r="C619" s="312" t="s">
        <v>1155</v>
      </c>
      <c r="D619" s="314">
        <v>9.57</v>
      </c>
    </row>
    <row r="620" spans="1:4" ht="38.25">
      <c r="A620" s="312">
        <v>1601</v>
      </c>
      <c r="B620" s="313" t="s">
        <v>1773</v>
      </c>
      <c r="C620" s="312" t="s">
        <v>1155</v>
      </c>
      <c r="D620" s="314">
        <v>21.9</v>
      </c>
    </row>
    <row r="621" spans="1:4" ht="38.25">
      <c r="A621" s="312">
        <v>1602</v>
      </c>
      <c r="B621" s="313" t="s">
        <v>1774</v>
      </c>
      <c r="C621" s="312" t="s">
        <v>1155</v>
      </c>
      <c r="D621" s="314">
        <v>24.58</v>
      </c>
    </row>
    <row r="622" spans="1:4" ht="38.25">
      <c r="A622" s="312">
        <v>1603</v>
      </c>
      <c r="B622" s="313" t="s">
        <v>1775</v>
      </c>
      <c r="C622" s="312" t="s">
        <v>1155</v>
      </c>
      <c r="D622" s="314">
        <v>37.11</v>
      </c>
    </row>
    <row r="623" spans="1:4" ht="38.25">
      <c r="A623" s="312">
        <v>1607</v>
      </c>
      <c r="B623" s="313" t="s">
        <v>1776</v>
      </c>
      <c r="C623" s="312" t="s">
        <v>1777</v>
      </c>
      <c r="D623" s="314">
        <v>0.14000000000000001</v>
      </c>
    </row>
    <row r="624" spans="1:4" ht="38.25">
      <c r="A624" s="312">
        <v>1612</v>
      </c>
      <c r="B624" s="313" t="s">
        <v>1778</v>
      </c>
      <c r="C624" s="312" t="s">
        <v>1155</v>
      </c>
      <c r="D624" s="314">
        <v>80.63</v>
      </c>
    </row>
    <row r="625" spans="1:4" ht="38.25">
      <c r="A625" s="312">
        <v>1613</v>
      </c>
      <c r="B625" s="313" t="s">
        <v>1779</v>
      </c>
      <c r="C625" s="312" t="s">
        <v>1155</v>
      </c>
      <c r="D625" s="315">
        <v>1004.99</v>
      </c>
    </row>
    <row r="626" spans="1:4" ht="38.25">
      <c r="A626" s="312">
        <v>1614</v>
      </c>
      <c r="B626" s="313" t="s">
        <v>1780</v>
      </c>
      <c r="C626" s="312" t="s">
        <v>1155</v>
      </c>
      <c r="D626" s="314">
        <v>182.28</v>
      </c>
    </row>
    <row r="627" spans="1:4" ht="38.25">
      <c r="A627" s="312">
        <v>1615</v>
      </c>
      <c r="B627" s="313" t="s">
        <v>1781</v>
      </c>
      <c r="C627" s="312" t="s">
        <v>1155</v>
      </c>
      <c r="D627" s="314">
        <v>612.17999999999995</v>
      </c>
    </row>
    <row r="628" spans="1:4" ht="38.25">
      <c r="A628" s="312">
        <v>1616</v>
      </c>
      <c r="B628" s="313" t="s">
        <v>1782</v>
      </c>
      <c r="C628" s="312" t="s">
        <v>1155</v>
      </c>
      <c r="D628" s="315">
        <v>3988.3</v>
      </c>
    </row>
    <row r="629" spans="1:4" ht="38.25">
      <c r="A629" s="312">
        <v>1617</v>
      </c>
      <c r="B629" s="313" t="s">
        <v>1783</v>
      </c>
      <c r="C629" s="312" t="s">
        <v>1155</v>
      </c>
      <c r="D629" s="315">
        <v>4761.17</v>
      </c>
    </row>
    <row r="630" spans="1:4" ht="38.25">
      <c r="A630" s="312">
        <v>1618</v>
      </c>
      <c r="B630" s="313" t="s">
        <v>1784</v>
      </c>
      <c r="C630" s="312" t="s">
        <v>1155</v>
      </c>
      <c r="D630" s="314">
        <v>841.23</v>
      </c>
    </row>
    <row r="631" spans="1:4" ht="38.25">
      <c r="A631" s="312">
        <v>1619</v>
      </c>
      <c r="B631" s="313" t="s">
        <v>1785</v>
      </c>
      <c r="C631" s="312" t="s">
        <v>1155</v>
      </c>
      <c r="D631" s="314">
        <v>117.77</v>
      </c>
    </row>
    <row r="632" spans="1:4" ht="38.25">
      <c r="A632" s="312">
        <v>1620</v>
      </c>
      <c r="B632" s="313" t="s">
        <v>1786</v>
      </c>
      <c r="C632" s="312" t="s">
        <v>1155</v>
      </c>
      <c r="D632" s="314">
        <v>221.15</v>
      </c>
    </row>
    <row r="633" spans="1:4" ht="38.25">
      <c r="A633" s="312">
        <v>1621</v>
      </c>
      <c r="B633" s="313" t="s">
        <v>1787</v>
      </c>
      <c r="C633" s="312" t="s">
        <v>1155</v>
      </c>
      <c r="D633" s="314">
        <v>326</v>
      </c>
    </row>
    <row r="634" spans="1:4" ht="38.25">
      <c r="A634" s="312">
        <v>1622</v>
      </c>
      <c r="B634" s="313" t="s">
        <v>1788</v>
      </c>
      <c r="C634" s="312" t="s">
        <v>1155</v>
      </c>
      <c r="D634" s="315">
        <v>3391.85</v>
      </c>
    </row>
    <row r="635" spans="1:4" ht="38.25">
      <c r="A635" s="312">
        <v>1623</v>
      </c>
      <c r="B635" s="313" t="s">
        <v>1789</v>
      </c>
      <c r="C635" s="312" t="s">
        <v>1155</v>
      </c>
      <c r="D635" s="314">
        <v>85.62</v>
      </c>
    </row>
    <row r="636" spans="1:4" ht="38.25">
      <c r="A636" s="312">
        <v>1624</v>
      </c>
      <c r="B636" s="313" t="s">
        <v>1790</v>
      </c>
      <c r="C636" s="312" t="s">
        <v>1155</v>
      </c>
      <c r="D636" s="315">
        <v>11703.19</v>
      </c>
    </row>
    <row r="637" spans="1:4" ht="38.25">
      <c r="A637" s="312">
        <v>1625</v>
      </c>
      <c r="B637" s="313" t="s">
        <v>1791</v>
      </c>
      <c r="C637" s="312" t="s">
        <v>1155</v>
      </c>
      <c r="D637" s="314">
        <v>104.98</v>
      </c>
    </row>
    <row r="638" spans="1:4" ht="38.25">
      <c r="A638" s="312">
        <v>1626</v>
      </c>
      <c r="B638" s="313" t="s">
        <v>1792</v>
      </c>
      <c r="C638" s="312" t="s">
        <v>1155</v>
      </c>
      <c r="D638" s="315">
        <v>1503.09</v>
      </c>
    </row>
    <row r="639" spans="1:4" ht="38.25">
      <c r="A639" s="312">
        <v>1627</v>
      </c>
      <c r="B639" s="313" t="s">
        <v>1793</v>
      </c>
      <c r="C639" s="312" t="s">
        <v>1155</v>
      </c>
      <c r="D639" s="314">
        <v>422.73</v>
      </c>
    </row>
    <row r="640" spans="1:4" ht="38.25">
      <c r="A640" s="312">
        <v>1629</v>
      </c>
      <c r="B640" s="313" t="s">
        <v>1794</v>
      </c>
      <c r="C640" s="312" t="s">
        <v>1155</v>
      </c>
      <c r="D640" s="315">
        <v>8254.9699999999993</v>
      </c>
    </row>
    <row r="641" spans="1:4" ht="38.25">
      <c r="A641" s="312">
        <v>1630</v>
      </c>
      <c r="B641" s="313" t="s">
        <v>1795</v>
      </c>
      <c r="C641" s="312" t="s">
        <v>1155</v>
      </c>
      <c r="D641" s="315">
        <v>2593.14</v>
      </c>
    </row>
    <row r="642" spans="1:4" ht="51">
      <c r="A642" s="312">
        <v>1631</v>
      </c>
      <c r="B642" s="313" t="s">
        <v>1796</v>
      </c>
      <c r="C642" s="312" t="s">
        <v>1155</v>
      </c>
      <c r="D642" s="314">
        <v>100.13</v>
      </c>
    </row>
    <row r="643" spans="1:4" ht="51">
      <c r="A643" s="312">
        <v>1633</v>
      </c>
      <c r="B643" s="313" t="s">
        <v>1797</v>
      </c>
      <c r="C643" s="312" t="s">
        <v>1155</v>
      </c>
      <c r="D643" s="314">
        <v>170.13</v>
      </c>
    </row>
    <row r="644" spans="1:4">
      <c r="A644" s="312">
        <v>1634</v>
      </c>
      <c r="B644" s="313" t="s">
        <v>1798</v>
      </c>
      <c r="C644" s="312" t="s">
        <v>1298</v>
      </c>
      <c r="D644" s="314">
        <v>4.33</v>
      </c>
    </row>
    <row r="645" spans="1:4" ht="25.5">
      <c r="A645" s="312">
        <v>1647</v>
      </c>
      <c r="B645" s="313" t="s">
        <v>1799</v>
      </c>
      <c r="C645" s="312" t="s">
        <v>1155</v>
      </c>
      <c r="D645" s="314">
        <v>13.26</v>
      </c>
    </row>
    <row r="646" spans="1:4" ht="25.5">
      <c r="A646" s="312">
        <v>1648</v>
      </c>
      <c r="B646" s="313" t="s">
        <v>1800</v>
      </c>
      <c r="C646" s="312" t="s">
        <v>1155</v>
      </c>
      <c r="D646" s="314">
        <v>25.47</v>
      </c>
    </row>
    <row r="647" spans="1:4" ht="25.5">
      <c r="A647" s="312">
        <v>1649</v>
      </c>
      <c r="B647" s="313" t="s">
        <v>1801</v>
      </c>
      <c r="C647" s="312" t="s">
        <v>1155</v>
      </c>
      <c r="D647" s="314">
        <v>47.29</v>
      </c>
    </row>
    <row r="648" spans="1:4" ht="25.5">
      <c r="A648" s="312">
        <v>1650</v>
      </c>
      <c r="B648" s="313" t="s">
        <v>1802</v>
      </c>
      <c r="C648" s="312" t="s">
        <v>1155</v>
      </c>
      <c r="D648" s="314">
        <v>65.31</v>
      </c>
    </row>
    <row r="649" spans="1:4" ht="25.5">
      <c r="A649" s="312">
        <v>1651</v>
      </c>
      <c r="B649" s="313" t="s">
        <v>1803</v>
      </c>
      <c r="C649" s="312" t="s">
        <v>1155</v>
      </c>
      <c r="D649" s="314">
        <v>118.15</v>
      </c>
    </row>
    <row r="650" spans="1:4" ht="25.5">
      <c r="A650" s="312">
        <v>1652</v>
      </c>
      <c r="B650" s="313" t="s">
        <v>1804</v>
      </c>
      <c r="C650" s="312" t="s">
        <v>1155</v>
      </c>
      <c r="D650" s="314">
        <v>169.58</v>
      </c>
    </row>
    <row r="651" spans="1:4" ht="25.5">
      <c r="A651" s="312">
        <v>1653</v>
      </c>
      <c r="B651" s="313" t="s">
        <v>1805</v>
      </c>
      <c r="C651" s="312" t="s">
        <v>1155</v>
      </c>
      <c r="D651" s="314">
        <v>37.04</v>
      </c>
    </row>
    <row r="652" spans="1:4" ht="25.5">
      <c r="A652" s="312">
        <v>1654</v>
      </c>
      <c r="B652" s="313" t="s">
        <v>1806</v>
      </c>
      <c r="C652" s="312" t="s">
        <v>1155</v>
      </c>
      <c r="D652" s="314">
        <v>18.2</v>
      </c>
    </row>
    <row r="653" spans="1:4" ht="25.5">
      <c r="A653" s="312">
        <v>1725</v>
      </c>
      <c r="B653" s="313" t="s">
        <v>1807</v>
      </c>
      <c r="C653" s="312" t="s">
        <v>1155</v>
      </c>
      <c r="D653" s="314">
        <v>18.309999999999999</v>
      </c>
    </row>
    <row r="654" spans="1:4" ht="25.5">
      <c r="A654" s="312">
        <v>1727</v>
      </c>
      <c r="B654" s="313" t="s">
        <v>1808</v>
      </c>
      <c r="C654" s="312" t="s">
        <v>1155</v>
      </c>
      <c r="D654" s="314">
        <v>63.48</v>
      </c>
    </row>
    <row r="655" spans="1:4" ht="25.5">
      <c r="A655" s="312">
        <v>1743</v>
      </c>
      <c r="B655" s="313" t="s">
        <v>1809</v>
      </c>
      <c r="C655" s="312" t="s">
        <v>1155</v>
      </c>
      <c r="D655" s="314">
        <v>108.82</v>
      </c>
    </row>
    <row r="656" spans="1:4" ht="25.5">
      <c r="A656" s="312">
        <v>1744</v>
      </c>
      <c r="B656" s="313" t="s">
        <v>1810</v>
      </c>
      <c r="C656" s="312" t="s">
        <v>1155</v>
      </c>
      <c r="D656" s="314">
        <v>82.87</v>
      </c>
    </row>
    <row r="657" spans="1:4" ht="38.25">
      <c r="A657" s="312">
        <v>1745</v>
      </c>
      <c r="B657" s="313" t="s">
        <v>1811</v>
      </c>
      <c r="C657" s="312" t="s">
        <v>1155</v>
      </c>
      <c r="D657" s="314">
        <v>174.34</v>
      </c>
    </row>
    <row r="658" spans="1:4" ht="38.25">
      <c r="A658" s="312">
        <v>1746</v>
      </c>
      <c r="B658" s="313" t="s">
        <v>1812</v>
      </c>
      <c r="C658" s="312" t="s">
        <v>1155</v>
      </c>
      <c r="D658" s="314">
        <v>149.99</v>
      </c>
    </row>
    <row r="659" spans="1:4" ht="25.5">
      <c r="A659" s="312">
        <v>1747</v>
      </c>
      <c r="B659" s="313" t="s">
        <v>1813</v>
      </c>
      <c r="C659" s="312" t="s">
        <v>1155</v>
      </c>
      <c r="D659" s="314">
        <v>119.64</v>
      </c>
    </row>
    <row r="660" spans="1:4" ht="38.25">
      <c r="A660" s="312">
        <v>1748</v>
      </c>
      <c r="B660" s="313" t="s">
        <v>1814</v>
      </c>
      <c r="C660" s="312" t="s">
        <v>1155</v>
      </c>
      <c r="D660" s="314">
        <v>199.45</v>
      </c>
    </row>
    <row r="661" spans="1:4" ht="38.25">
      <c r="A661" s="312">
        <v>1749</v>
      </c>
      <c r="B661" s="313" t="s">
        <v>1815</v>
      </c>
      <c r="C661" s="312" t="s">
        <v>1155</v>
      </c>
      <c r="D661" s="314">
        <v>288.97000000000003</v>
      </c>
    </row>
    <row r="662" spans="1:4" ht="38.25">
      <c r="A662" s="312">
        <v>1750</v>
      </c>
      <c r="B662" s="313" t="s">
        <v>1816</v>
      </c>
      <c r="C662" s="312" t="s">
        <v>1155</v>
      </c>
      <c r="D662" s="314">
        <v>407.41</v>
      </c>
    </row>
    <row r="663" spans="1:4" ht="25.5">
      <c r="A663" s="312">
        <v>1775</v>
      </c>
      <c r="B663" s="313" t="s">
        <v>1817</v>
      </c>
      <c r="C663" s="312" t="s">
        <v>1155</v>
      </c>
      <c r="D663" s="314">
        <v>11.09</v>
      </c>
    </row>
    <row r="664" spans="1:4" ht="25.5">
      <c r="A664" s="312">
        <v>1776</v>
      </c>
      <c r="B664" s="313" t="s">
        <v>1818</v>
      </c>
      <c r="C664" s="312" t="s">
        <v>1155</v>
      </c>
      <c r="D664" s="314">
        <v>30.18</v>
      </c>
    </row>
    <row r="665" spans="1:4" ht="25.5">
      <c r="A665" s="312">
        <v>1777</v>
      </c>
      <c r="B665" s="313" t="s">
        <v>1819</v>
      </c>
      <c r="C665" s="312" t="s">
        <v>1155</v>
      </c>
      <c r="D665" s="314">
        <v>50.99</v>
      </c>
    </row>
    <row r="666" spans="1:4" ht="25.5">
      <c r="A666" s="312">
        <v>1778</v>
      </c>
      <c r="B666" s="313" t="s">
        <v>1820</v>
      </c>
      <c r="C666" s="312" t="s">
        <v>1155</v>
      </c>
      <c r="D666" s="314">
        <v>123.42</v>
      </c>
    </row>
    <row r="667" spans="1:4" ht="25.5">
      <c r="A667" s="312">
        <v>1779</v>
      </c>
      <c r="B667" s="313" t="s">
        <v>1821</v>
      </c>
      <c r="C667" s="312" t="s">
        <v>1155</v>
      </c>
      <c r="D667" s="314">
        <v>179.5</v>
      </c>
    </row>
    <row r="668" spans="1:4" ht="25.5">
      <c r="A668" s="312">
        <v>1780</v>
      </c>
      <c r="B668" s="313" t="s">
        <v>1822</v>
      </c>
      <c r="C668" s="312" t="s">
        <v>1155</v>
      </c>
      <c r="D668" s="314">
        <v>370.04</v>
      </c>
    </row>
    <row r="669" spans="1:4" ht="25.5">
      <c r="A669" s="312">
        <v>1781</v>
      </c>
      <c r="B669" s="313" t="s">
        <v>1823</v>
      </c>
      <c r="C669" s="312" t="s">
        <v>1155</v>
      </c>
      <c r="D669" s="314">
        <v>20.149999999999999</v>
      </c>
    </row>
    <row r="670" spans="1:4" ht="25.5">
      <c r="A670" s="312">
        <v>1782</v>
      </c>
      <c r="B670" s="313" t="s">
        <v>1824</v>
      </c>
      <c r="C670" s="312" t="s">
        <v>1155</v>
      </c>
      <c r="D670" s="314">
        <v>30.93</v>
      </c>
    </row>
    <row r="671" spans="1:4" ht="25.5">
      <c r="A671" s="312">
        <v>1783</v>
      </c>
      <c r="B671" s="313" t="s">
        <v>1825</v>
      </c>
      <c r="C671" s="312" t="s">
        <v>1155</v>
      </c>
      <c r="D671" s="314">
        <v>39.119999999999997</v>
      </c>
    </row>
    <row r="672" spans="1:4" ht="25.5">
      <c r="A672" s="312">
        <v>1784</v>
      </c>
      <c r="B672" s="313" t="s">
        <v>1826</v>
      </c>
      <c r="C672" s="312" t="s">
        <v>1155</v>
      </c>
      <c r="D672" s="314">
        <v>110.48</v>
      </c>
    </row>
    <row r="673" spans="1:4" ht="25.5">
      <c r="A673" s="312">
        <v>1786</v>
      </c>
      <c r="B673" s="313" t="s">
        <v>1827</v>
      </c>
      <c r="C673" s="312" t="s">
        <v>1155</v>
      </c>
      <c r="D673" s="314">
        <v>9.74</v>
      </c>
    </row>
    <row r="674" spans="1:4" ht="25.5">
      <c r="A674" s="312">
        <v>1787</v>
      </c>
      <c r="B674" s="313" t="s">
        <v>1828</v>
      </c>
      <c r="C674" s="312" t="s">
        <v>1155</v>
      </c>
      <c r="D674" s="314">
        <v>23.32</v>
      </c>
    </row>
    <row r="675" spans="1:4" ht="25.5">
      <c r="A675" s="312">
        <v>1788</v>
      </c>
      <c r="B675" s="313" t="s">
        <v>1829</v>
      </c>
      <c r="C675" s="312" t="s">
        <v>1155</v>
      </c>
      <c r="D675" s="314">
        <v>39.22</v>
      </c>
    </row>
    <row r="676" spans="1:4" ht="25.5">
      <c r="A676" s="312">
        <v>1789</v>
      </c>
      <c r="B676" s="313" t="s">
        <v>1830</v>
      </c>
      <c r="C676" s="312" t="s">
        <v>1155</v>
      </c>
      <c r="D676" s="314">
        <v>48.94</v>
      </c>
    </row>
    <row r="677" spans="1:4" ht="25.5">
      <c r="A677" s="312">
        <v>1790</v>
      </c>
      <c r="B677" s="313" t="s">
        <v>1831</v>
      </c>
      <c r="C677" s="312" t="s">
        <v>1155</v>
      </c>
      <c r="D677" s="314">
        <v>81.5</v>
      </c>
    </row>
    <row r="678" spans="1:4" ht="25.5">
      <c r="A678" s="312">
        <v>1791</v>
      </c>
      <c r="B678" s="313" t="s">
        <v>1832</v>
      </c>
      <c r="C678" s="312" t="s">
        <v>1155</v>
      </c>
      <c r="D678" s="314">
        <v>141.43</v>
      </c>
    </row>
    <row r="679" spans="1:4" ht="25.5">
      <c r="A679" s="312">
        <v>1792</v>
      </c>
      <c r="B679" s="313" t="s">
        <v>1833</v>
      </c>
      <c r="C679" s="312" t="s">
        <v>1155</v>
      </c>
      <c r="D679" s="314">
        <v>190.91</v>
      </c>
    </row>
    <row r="680" spans="1:4" ht="25.5">
      <c r="A680" s="312">
        <v>1793</v>
      </c>
      <c r="B680" s="313" t="s">
        <v>1834</v>
      </c>
      <c r="C680" s="312" t="s">
        <v>1155</v>
      </c>
      <c r="D680" s="314">
        <v>385.77</v>
      </c>
    </row>
    <row r="681" spans="1:4" ht="25.5">
      <c r="A681" s="312">
        <v>1794</v>
      </c>
      <c r="B681" s="313" t="s">
        <v>1835</v>
      </c>
      <c r="C681" s="312" t="s">
        <v>1155</v>
      </c>
      <c r="D681" s="314">
        <v>10.17</v>
      </c>
    </row>
    <row r="682" spans="1:4" ht="25.5">
      <c r="A682" s="312">
        <v>1795</v>
      </c>
      <c r="B682" s="313" t="s">
        <v>1836</v>
      </c>
      <c r="C682" s="312" t="s">
        <v>1155</v>
      </c>
      <c r="D682" s="314">
        <v>14.09</v>
      </c>
    </row>
    <row r="683" spans="1:4" ht="25.5">
      <c r="A683" s="312">
        <v>1796</v>
      </c>
      <c r="B683" s="313" t="s">
        <v>1837</v>
      </c>
      <c r="C683" s="312" t="s">
        <v>1155</v>
      </c>
      <c r="D683" s="314">
        <v>42.62</v>
      </c>
    </row>
    <row r="684" spans="1:4" ht="25.5">
      <c r="A684" s="312">
        <v>1797</v>
      </c>
      <c r="B684" s="313" t="s">
        <v>1838</v>
      </c>
      <c r="C684" s="312" t="s">
        <v>1155</v>
      </c>
      <c r="D684" s="314">
        <v>55.56</v>
      </c>
    </row>
    <row r="685" spans="1:4" ht="25.5">
      <c r="A685" s="312">
        <v>1798</v>
      </c>
      <c r="B685" s="313" t="s">
        <v>1839</v>
      </c>
      <c r="C685" s="312" t="s">
        <v>1155</v>
      </c>
      <c r="D685" s="314">
        <v>78.83</v>
      </c>
    </row>
    <row r="686" spans="1:4" ht="25.5">
      <c r="A686" s="312">
        <v>1799</v>
      </c>
      <c r="B686" s="313" t="s">
        <v>1840</v>
      </c>
      <c r="C686" s="312" t="s">
        <v>1155</v>
      </c>
      <c r="D686" s="314">
        <v>229.47</v>
      </c>
    </row>
    <row r="687" spans="1:4" ht="25.5">
      <c r="A687" s="312">
        <v>1800</v>
      </c>
      <c r="B687" s="313" t="s">
        <v>1841</v>
      </c>
      <c r="C687" s="312" t="s">
        <v>1155</v>
      </c>
      <c r="D687" s="314">
        <v>438.09</v>
      </c>
    </row>
    <row r="688" spans="1:4" ht="25.5">
      <c r="A688" s="312">
        <v>1802</v>
      </c>
      <c r="B688" s="313" t="s">
        <v>1842</v>
      </c>
      <c r="C688" s="312" t="s">
        <v>1155</v>
      </c>
      <c r="D688" s="315">
        <v>1095.8399999999999</v>
      </c>
    </row>
    <row r="689" spans="1:4" ht="25.5">
      <c r="A689" s="312">
        <v>1803</v>
      </c>
      <c r="B689" s="313" t="s">
        <v>1843</v>
      </c>
      <c r="C689" s="312" t="s">
        <v>1155</v>
      </c>
      <c r="D689" s="314">
        <v>9.52</v>
      </c>
    </row>
    <row r="690" spans="1:4" ht="25.5">
      <c r="A690" s="312">
        <v>1804</v>
      </c>
      <c r="B690" s="313" t="s">
        <v>1844</v>
      </c>
      <c r="C690" s="312" t="s">
        <v>1155</v>
      </c>
      <c r="D690" s="314">
        <v>13.55</v>
      </c>
    </row>
    <row r="691" spans="1:4" ht="25.5">
      <c r="A691" s="312">
        <v>1805</v>
      </c>
      <c r="B691" s="313" t="s">
        <v>1845</v>
      </c>
      <c r="C691" s="312" t="s">
        <v>1155</v>
      </c>
      <c r="D691" s="314">
        <v>21.87</v>
      </c>
    </row>
    <row r="692" spans="1:4" ht="25.5">
      <c r="A692" s="312">
        <v>1806</v>
      </c>
      <c r="B692" s="313" t="s">
        <v>1846</v>
      </c>
      <c r="C692" s="312" t="s">
        <v>1155</v>
      </c>
      <c r="D692" s="314">
        <v>76.91</v>
      </c>
    </row>
    <row r="693" spans="1:4" ht="25.5">
      <c r="A693" s="312">
        <v>1807</v>
      </c>
      <c r="B693" s="313" t="s">
        <v>1847</v>
      </c>
      <c r="C693" s="312" t="s">
        <v>1155</v>
      </c>
      <c r="D693" s="314">
        <v>184.8</v>
      </c>
    </row>
    <row r="694" spans="1:4" ht="25.5">
      <c r="A694" s="312">
        <v>1808</v>
      </c>
      <c r="B694" s="313" t="s">
        <v>1848</v>
      </c>
      <c r="C694" s="312" t="s">
        <v>1155</v>
      </c>
      <c r="D694" s="314">
        <v>370.5</v>
      </c>
    </row>
    <row r="695" spans="1:4" ht="25.5">
      <c r="A695" s="312">
        <v>1809</v>
      </c>
      <c r="B695" s="313" t="s">
        <v>1849</v>
      </c>
      <c r="C695" s="312" t="s">
        <v>1155</v>
      </c>
      <c r="D695" s="314">
        <v>45.88</v>
      </c>
    </row>
    <row r="696" spans="1:4" ht="25.5">
      <c r="A696" s="312">
        <v>1810</v>
      </c>
      <c r="B696" s="313" t="s">
        <v>1850</v>
      </c>
      <c r="C696" s="312" t="s">
        <v>1155</v>
      </c>
      <c r="D696" s="314">
        <v>61.28</v>
      </c>
    </row>
    <row r="697" spans="1:4" ht="25.5">
      <c r="A697" s="312">
        <v>1811</v>
      </c>
      <c r="B697" s="313" t="s">
        <v>1851</v>
      </c>
      <c r="C697" s="312" t="s">
        <v>1155</v>
      </c>
      <c r="D697" s="314">
        <v>13.25</v>
      </c>
    </row>
    <row r="698" spans="1:4" ht="25.5">
      <c r="A698" s="312">
        <v>1812</v>
      </c>
      <c r="B698" s="313" t="s">
        <v>1852</v>
      </c>
      <c r="C698" s="312" t="s">
        <v>1155</v>
      </c>
      <c r="D698" s="314">
        <v>154.69</v>
      </c>
    </row>
    <row r="699" spans="1:4" ht="25.5">
      <c r="A699" s="312">
        <v>1813</v>
      </c>
      <c r="B699" s="313" t="s">
        <v>1853</v>
      </c>
      <c r="C699" s="312" t="s">
        <v>1155</v>
      </c>
      <c r="D699" s="314">
        <v>15.46</v>
      </c>
    </row>
    <row r="700" spans="1:4" ht="25.5">
      <c r="A700" s="312">
        <v>1814</v>
      </c>
      <c r="B700" s="313" t="s">
        <v>1854</v>
      </c>
      <c r="C700" s="312" t="s">
        <v>1155</v>
      </c>
      <c r="D700" s="314">
        <v>37.69</v>
      </c>
    </row>
    <row r="701" spans="1:4" ht="25.5">
      <c r="A701" s="312">
        <v>1815</v>
      </c>
      <c r="B701" s="313" t="s">
        <v>1855</v>
      </c>
      <c r="C701" s="312" t="s">
        <v>1155</v>
      </c>
      <c r="D701" s="314">
        <v>176.18</v>
      </c>
    </row>
    <row r="702" spans="1:4" ht="25.5">
      <c r="A702" s="312">
        <v>1816</v>
      </c>
      <c r="B702" s="313" t="s">
        <v>1856</v>
      </c>
      <c r="C702" s="312" t="s">
        <v>1155</v>
      </c>
      <c r="D702" s="314">
        <v>22.94</v>
      </c>
    </row>
    <row r="703" spans="1:4" ht="25.5">
      <c r="A703" s="312">
        <v>1817</v>
      </c>
      <c r="B703" s="313" t="s">
        <v>1857</v>
      </c>
      <c r="C703" s="312" t="s">
        <v>1155</v>
      </c>
      <c r="D703" s="314">
        <v>9.2100000000000009</v>
      </c>
    </row>
    <row r="704" spans="1:4" ht="25.5">
      <c r="A704" s="312">
        <v>1818</v>
      </c>
      <c r="B704" s="313" t="s">
        <v>1858</v>
      </c>
      <c r="C704" s="312" t="s">
        <v>1155</v>
      </c>
      <c r="D704" s="314">
        <v>81.92</v>
      </c>
    </row>
    <row r="705" spans="1:4" ht="25.5">
      <c r="A705" s="312">
        <v>1819</v>
      </c>
      <c r="B705" s="313" t="s">
        <v>1859</v>
      </c>
      <c r="C705" s="312" t="s">
        <v>1155</v>
      </c>
      <c r="D705" s="314">
        <v>37.090000000000003</v>
      </c>
    </row>
    <row r="706" spans="1:4" ht="25.5">
      <c r="A706" s="312">
        <v>1820</v>
      </c>
      <c r="B706" s="313" t="s">
        <v>1860</v>
      </c>
      <c r="C706" s="312" t="s">
        <v>1155</v>
      </c>
      <c r="D706" s="314">
        <v>16.02</v>
      </c>
    </row>
    <row r="707" spans="1:4" ht="25.5">
      <c r="A707" s="312">
        <v>1821</v>
      </c>
      <c r="B707" s="313" t="s">
        <v>1861</v>
      </c>
      <c r="C707" s="312" t="s">
        <v>1155</v>
      </c>
      <c r="D707" s="314">
        <v>129.22</v>
      </c>
    </row>
    <row r="708" spans="1:4" ht="25.5">
      <c r="A708" s="312">
        <v>1823</v>
      </c>
      <c r="B708" s="313" t="s">
        <v>1862</v>
      </c>
      <c r="C708" s="312" t="s">
        <v>1155</v>
      </c>
      <c r="D708" s="314">
        <v>25.53</v>
      </c>
    </row>
    <row r="709" spans="1:4" ht="25.5">
      <c r="A709" s="312">
        <v>1824</v>
      </c>
      <c r="B709" s="313" t="s">
        <v>1863</v>
      </c>
      <c r="C709" s="312" t="s">
        <v>1155</v>
      </c>
      <c r="D709" s="314">
        <v>29.04</v>
      </c>
    </row>
    <row r="710" spans="1:4" ht="25.5">
      <c r="A710" s="312">
        <v>1825</v>
      </c>
      <c r="B710" s="313" t="s">
        <v>1864</v>
      </c>
      <c r="C710" s="312" t="s">
        <v>1155</v>
      </c>
      <c r="D710" s="314">
        <v>25.49</v>
      </c>
    </row>
    <row r="711" spans="1:4" ht="25.5">
      <c r="A711" s="312">
        <v>1827</v>
      </c>
      <c r="B711" s="313" t="s">
        <v>1865</v>
      </c>
      <c r="C711" s="312" t="s">
        <v>1155</v>
      </c>
      <c r="D711" s="314">
        <v>45.93</v>
      </c>
    </row>
    <row r="712" spans="1:4" ht="25.5">
      <c r="A712" s="312">
        <v>1828</v>
      </c>
      <c r="B712" s="313" t="s">
        <v>1866</v>
      </c>
      <c r="C712" s="312" t="s">
        <v>1155</v>
      </c>
      <c r="D712" s="314">
        <v>52.04</v>
      </c>
    </row>
    <row r="713" spans="1:4" ht="25.5">
      <c r="A713" s="312">
        <v>1831</v>
      </c>
      <c r="B713" s="313" t="s">
        <v>1867</v>
      </c>
      <c r="C713" s="312" t="s">
        <v>1155</v>
      </c>
      <c r="D713" s="314">
        <v>11.36</v>
      </c>
    </row>
    <row r="714" spans="1:4" ht="25.5">
      <c r="A714" s="312">
        <v>1835</v>
      </c>
      <c r="B714" s="313" t="s">
        <v>1868</v>
      </c>
      <c r="C714" s="312" t="s">
        <v>1155</v>
      </c>
      <c r="D714" s="314">
        <v>10.93</v>
      </c>
    </row>
    <row r="715" spans="1:4" ht="25.5">
      <c r="A715" s="312">
        <v>1836</v>
      </c>
      <c r="B715" s="313" t="s">
        <v>1869</v>
      </c>
      <c r="C715" s="312" t="s">
        <v>1155</v>
      </c>
      <c r="D715" s="314">
        <v>171.64</v>
      </c>
    </row>
    <row r="716" spans="1:4" ht="25.5">
      <c r="A716" s="312">
        <v>1837</v>
      </c>
      <c r="B716" s="313" t="s">
        <v>1870</v>
      </c>
      <c r="C716" s="312" t="s">
        <v>1155</v>
      </c>
      <c r="D716" s="314">
        <v>282.33</v>
      </c>
    </row>
    <row r="717" spans="1:4" ht="25.5">
      <c r="A717" s="312">
        <v>1839</v>
      </c>
      <c r="B717" s="313" t="s">
        <v>1871</v>
      </c>
      <c r="C717" s="312" t="s">
        <v>1155</v>
      </c>
      <c r="D717" s="314">
        <v>44.64</v>
      </c>
    </row>
    <row r="718" spans="1:4" ht="25.5">
      <c r="A718" s="312">
        <v>1844</v>
      </c>
      <c r="B718" s="313" t="s">
        <v>1872</v>
      </c>
      <c r="C718" s="312" t="s">
        <v>1155</v>
      </c>
      <c r="D718" s="314">
        <v>77.92</v>
      </c>
    </row>
    <row r="719" spans="1:4" ht="25.5">
      <c r="A719" s="312">
        <v>1845</v>
      </c>
      <c r="B719" s="313" t="s">
        <v>1873</v>
      </c>
      <c r="C719" s="312" t="s">
        <v>1155</v>
      </c>
      <c r="D719" s="314">
        <v>12.44</v>
      </c>
    </row>
    <row r="720" spans="1:4" ht="25.5">
      <c r="A720" s="312">
        <v>1853</v>
      </c>
      <c r="B720" s="313" t="s">
        <v>1874</v>
      </c>
      <c r="C720" s="312" t="s">
        <v>1155</v>
      </c>
      <c r="D720" s="314">
        <v>317.33999999999997</v>
      </c>
    </row>
    <row r="721" spans="1:4" ht="25.5">
      <c r="A721" s="312">
        <v>1858</v>
      </c>
      <c r="B721" s="313" t="s">
        <v>1875</v>
      </c>
      <c r="C721" s="312" t="s">
        <v>1155</v>
      </c>
      <c r="D721" s="314">
        <v>18.170000000000002</v>
      </c>
    </row>
    <row r="722" spans="1:4" ht="25.5">
      <c r="A722" s="312">
        <v>1859</v>
      </c>
      <c r="B722" s="313" t="s">
        <v>1876</v>
      </c>
      <c r="C722" s="312" t="s">
        <v>1155</v>
      </c>
      <c r="D722" s="315">
        <v>1326.81</v>
      </c>
    </row>
    <row r="723" spans="1:4" ht="25.5">
      <c r="A723" s="312">
        <v>1860</v>
      </c>
      <c r="B723" s="313" t="s">
        <v>1877</v>
      </c>
      <c r="C723" s="312" t="s">
        <v>1155</v>
      </c>
      <c r="D723" s="314">
        <v>556.01</v>
      </c>
    </row>
    <row r="724" spans="1:4" ht="25.5">
      <c r="A724" s="312">
        <v>1862</v>
      </c>
      <c r="B724" s="313" t="s">
        <v>1878</v>
      </c>
      <c r="C724" s="312" t="s">
        <v>1155</v>
      </c>
      <c r="D724" s="314">
        <v>893.31</v>
      </c>
    </row>
    <row r="725" spans="1:4" ht="25.5">
      <c r="A725" s="312">
        <v>1863</v>
      </c>
      <c r="B725" s="313" t="s">
        <v>1879</v>
      </c>
      <c r="C725" s="312" t="s">
        <v>1155</v>
      </c>
      <c r="D725" s="314">
        <v>17.46</v>
      </c>
    </row>
    <row r="726" spans="1:4" ht="25.5">
      <c r="A726" s="312">
        <v>1865</v>
      </c>
      <c r="B726" s="313" t="s">
        <v>1880</v>
      </c>
      <c r="C726" s="312" t="s">
        <v>1155</v>
      </c>
      <c r="D726" s="314">
        <v>78.459999999999994</v>
      </c>
    </row>
    <row r="727" spans="1:4" ht="25.5">
      <c r="A727" s="312">
        <v>1866</v>
      </c>
      <c r="B727" s="313" t="s">
        <v>1881</v>
      </c>
      <c r="C727" s="312" t="s">
        <v>1155</v>
      </c>
      <c r="D727" s="314">
        <v>214.66</v>
      </c>
    </row>
    <row r="728" spans="1:4" ht="25.5">
      <c r="A728" s="312">
        <v>1867</v>
      </c>
      <c r="B728" s="313" t="s">
        <v>1882</v>
      </c>
      <c r="C728" s="312" t="s">
        <v>1155</v>
      </c>
      <c r="D728" s="314">
        <v>702.54</v>
      </c>
    </row>
    <row r="729" spans="1:4" ht="25.5">
      <c r="A729" s="312">
        <v>1868</v>
      </c>
      <c r="B729" s="313" t="s">
        <v>1883</v>
      </c>
      <c r="C729" s="312" t="s">
        <v>1155</v>
      </c>
      <c r="D729" s="315">
        <v>1013.77</v>
      </c>
    </row>
    <row r="730" spans="1:4" ht="25.5">
      <c r="A730" s="312">
        <v>1870</v>
      </c>
      <c r="B730" s="313" t="s">
        <v>1884</v>
      </c>
      <c r="C730" s="312" t="s">
        <v>1155</v>
      </c>
      <c r="D730" s="314">
        <v>1.75</v>
      </c>
    </row>
    <row r="731" spans="1:4" ht="38.25">
      <c r="A731" s="312">
        <v>1871</v>
      </c>
      <c r="B731" s="313" t="s">
        <v>1885</v>
      </c>
      <c r="C731" s="312" t="s">
        <v>1155</v>
      </c>
      <c r="D731" s="314">
        <v>2.73</v>
      </c>
    </row>
    <row r="732" spans="1:4" ht="25.5">
      <c r="A732" s="312">
        <v>1872</v>
      </c>
      <c r="B732" s="313" t="s">
        <v>1886</v>
      </c>
      <c r="C732" s="312" t="s">
        <v>1155</v>
      </c>
      <c r="D732" s="314">
        <v>1.53</v>
      </c>
    </row>
    <row r="733" spans="1:4" ht="25.5">
      <c r="A733" s="312">
        <v>1873</v>
      </c>
      <c r="B733" s="313" t="s">
        <v>1887</v>
      </c>
      <c r="C733" s="312" t="s">
        <v>1155</v>
      </c>
      <c r="D733" s="314">
        <v>3.04</v>
      </c>
    </row>
    <row r="734" spans="1:4" ht="25.5">
      <c r="A734" s="312">
        <v>1874</v>
      </c>
      <c r="B734" s="313" t="s">
        <v>1888</v>
      </c>
      <c r="C734" s="312" t="s">
        <v>1155</v>
      </c>
      <c r="D734" s="314">
        <v>3.03</v>
      </c>
    </row>
    <row r="735" spans="1:4" ht="25.5">
      <c r="A735" s="312">
        <v>1875</v>
      </c>
      <c r="B735" s="313" t="s">
        <v>1889</v>
      </c>
      <c r="C735" s="312" t="s">
        <v>1155</v>
      </c>
      <c r="D735" s="314">
        <v>3.67</v>
      </c>
    </row>
    <row r="736" spans="1:4" ht="25.5">
      <c r="A736" s="312">
        <v>1876</v>
      </c>
      <c r="B736" s="313" t="s">
        <v>1890</v>
      </c>
      <c r="C736" s="312" t="s">
        <v>1155</v>
      </c>
      <c r="D736" s="314">
        <v>5.96</v>
      </c>
    </row>
    <row r="737" spans="1:4" ht="25.5">
      <c r="A737" s="312">
        <v>1877</v>
      </c>
      <c r="B737" s="313" t="s">
        <v>1891</v>
      </c>
      <c r="C737" s="312" t="s">
        <v>1155</v>
      </c>
      <c r="D737" s="314">
        <v>15.23</v>
      </c>
    </row>
    <row r="738" spans="1:4" ht="25.5">
      <c r="A738" s="312">
        <v>1878</v>
      </c>
      <c r="B738" s="313" t="s">
        <v>1892</v>
      </c>
      <c r="C738" s="312" t="s">
        <v>1155</v>
      </c>
      <c r="D738" s="314">
        <v>30.61</v>
      </c>
    </row>
    <row r="739" spans="1:4" ht="25.5">
      <c r="A739" s="312">
        <v>1879</v>
      </c>
      <c r="B739" s="313" t="s">
        <v>1893</v>
      </c>
      <c r="C739" s="312" t="s">
        <v>1155</v>
      </c>
      <c r="D739" s="314">
        <v>1.77</v>
      </c>
    </row>
    <row r="740" spans="1:4" ht="25.5">
      <c r="A740" s="312">
        <v>1880</v>
      </c>
      <c r="B740" s="313" t="s">
        <v>1894</v>
      </c>
      <c r="C740" s="312" t="s">
        <v>1155</v>
      </c>
      <c r="D740" s="314">
        <v>2.1</v>
      </c>
    </row>
    <row r="741" spans="1:4" ht="25.5">
      <c r="A741" s="312">
        <v>1884</v>
      </c>
      <c r="B741" s="313" t="s">
        <v>1895</v>
      </c>
      <c r="C741" s="312" t="s">
        <v>1155</v>
      </c>
      <c r="D741" s="314">
        <v>2.68</v>
      </c>
    </row>
    <row r="742" spans="1:4" ht="25.5">
      <c r="A742" s="312">
        <v>1887</v>
      </c>
      <c r="B742" s="313" t="s">
        <v>1896</v>
      </c>
      <c r="C742" s="312" t="s">
        <v>1155</v>
      </c>
      <c r="D742" s="314">
        <v>15.21</v>
      </c>
    </row>
    <row r="743" spans="1:4" ht="25.5">
      <c r="A743" s="312">
        <v>1891</v>
      </c>
      <c r="B743" s="313" t="s">
        <v>1897</v>
      </c>
      <c r="C743" s="312" t="s">
        <v>1155</v>
      </c>
      <c r="D743" s="314">
        <v>0.77</v>
      </c>
    </row>
    <row r="744" spans="1:4" ht="25.5">
      <c r="A744" s="312">
        <v>1892</v>
      </c>
      <c r="B744" s="313" t="s">
        <v>1898</v>
      </c>
      <c r="C744" s="312" t="s">
        <v>1155</v>
      </c>
      <c r="D744" s="314">
        <v>1.07</v>
      </c>
    </row>
    <row r="745" spans="1:4" ht="25.5">
      <c r="A745" s="312">
        <v>1893</v>
      </c>
      <c r="B745" s="313" t="s">
        <v>1899</v>
      </c>
      <c r="C745" s="312" t="s">
        <v>1155</v>
      </c>
      <c r="D745" s="314">
        <v>2.29</v>
      </c>
    </row>
    <row r="746" spans="1:4" ht="25.5">
      <c r="A746" s="312">
        <v>1894</v>
      </c>
      <c r="B746" s="313" t="s">
        <v>1900</v>
      </c>
      <c r="C746" s="312" t="s">
        <v>1155</v>
      </c>
      <c r="D746" s="314">
        <v>3.31</v>
      </c>
    </row>
    <row r="747" spans="1:4" ht="25.5">
      <c r="A747" s="312">
        <v>1895</v>
      </c>
      <c r="B747" s="313" t="s">
        <v>1901</v>
      </c>
      <c r="C747" s="312" t="s">
        <v>1155</v>
      </c>
      <c r="D747" s="314">
        <v>17.39</v>
      </c>
    </row>
    <row r="748" spans="1:4" ht="25.5">
      <c r="A748" s="312">
        <v>1896</v>
      </c>
      <c r="B748" s="313" t="s">
        <v>1902</v>
      </c>
      <c r="C748" s="312" t="s">
        <v>1155</v>
      </c>
      <c r="D748" s="314">
        <v>9.9</v>
      </c>
    </row>
    <row r="749" spans="1:4" ht="25.5">
      <c r="A749" s="312">
        <v>1899</v>
      </c>
      <c r="B749" s="313" t="s">
        <v>1903</v>
      </c>
      <c r="C749" s="312" t="s">
        <v>1155</v>
      </c>
      <c r="D749" s="314">
        <v>0.68</v>
      </c>
    </row>
    <row r="750" spans="1:4" ht="25.5">
      <c r="A750" s="312">
        <v>1900</v>
      </c>
      <c r="B750" s="313" t="s">
        <v>1904</v>
      </c>
      <c r="C750" s="312" t="s">
        <v>1155</v>
      </c>
      <c r="D750" s="314">
        <v>1.1100000000000001</v>
      </c>
    </row>
    <row r="751" spans="1:4" ht="25.5">
      <c r="A751" s="312">
        <v>1901</v>
      </c>
      <c r="B751" s="313" t="s">
        <v>1905</v>
      </c>
      <c r="C751" s="312" t="s">
        <v>1155</v>
      </c>
      <c r="D751" s="314">
        <v>0.52</v>
      </c>
    </row>
    <row r="752" spans="1:4" ht="25.5">
      <c r="A752" s="312">
        <v>1902</v>
      </c>
      <c r="B752" s="313" t="s">
        <v>1906</v>
      </c>
      <c r="C752" s="312" t="s">
        <v>1155</v>
      </c>
      <c r="D752" s="314">
        <v>1.66</v>
      </c>
    </row>
    <row r="753" spans="1:4" ht="25.5">
      <c r="A753" s="312">
        <v>1904</v>
      </c>
      <c r="B753" s="313" t="s">
        <v>1907</v>
      </c>
      <c r="C753" s="312" t="s">
        <v>1155</v>
      </c>
      <c r="D753" s="314">
        <v>0.6</v>
      </c>
    </row>
    <row r="754" spans="1:4" ht="25.5">
      <c r="A754" s="312">
        <v>1907</v>
      </c>
      <c r="B754" s="313" t="s">
        <v>1908</v>
      </c>
      <c r="C754" s="312" t="s">
        <v>1155</v>
      </c>
      <c r="D754" s="314">
        <v>7.37</v>
      </c>
    </row>
    <row r="755" spans="1:4" ht="25.5">
      <c r="A755" s="312">
        <v>1922</v>
      </c>
      <c r="B755" s="313" t="s">
        <v>1909</v>
      </c>
      <c r="C755" s="312" t="s">
        <v>1155</v>
      </c>
      <c r="D755" s="314">
        <v>26.9</v>
      </c>
    </row>
    <row r="756" spans="1:4" ht="25.5">
      <c r="A756" s="312">
        <v>1923</v>
      </c>
      <c r="B756" s="313" t="s">
        <v>1910</v>
      </c>
      <c r="C756" s="312" t="s">
        <v>1155</v>
      </c>
      <c r="D756" s="314">
        <v>2.97</v>
      </c>
    </row>
    <row r="757" spans="1:4" ht="25.5">
      <c r="A757" s="312">
        <v>1924</v>
      </c>
      <c r="B757" s="313" t="s">
        <v>1911</v>
      </c>
      <c r="C757" s="312" t="s">
        <v>1155</v>
      </c>
      <c r="D757" s="314">
        <v>13.26</v>
      </c>
    </row>
    <row r="758" spans="1:4" ht="25.5">
      <c r="A758" s="312">
        <v>1925</v>
      </c>
      <c r="B758" s="313" t="s">
        <v>1912</v>
      </c>
      <c r="C758" s="312" t="s">
        <v>1155</v>
      </c>
      <c r="D758" s="314">
        <v>21.41</v>
      </c>
    </row>
    <row r="759" spans="1:4" ht="25.5">
      <c r="A759" s="312">
        <v>1926</v>
      </c>
      <c r="B759" s="313" t="s">
        <v>1913</v>
      </c>
      <c r="C759" s="312" t="s">
        <v>1155</v>
      </c>
      <c r="D759" s="314">
        <v>1.51</v>
      </c>
    </row>
    <row r="760" spans="1:4" ht="25.5">
      <c r="A760" s="312">
        <v>1927</v>
      </c>
      <c r="B760" s="313" t="s">
        <v>1914</v>
      </c>
      <c r="C760" s="312" t="s">
        <v>1155</v>
      </c>
      <c r="D760" s="314">
        <v>1.83</v>
      </c>
    </row>
    <row r="761" spans="1:4" ht="25.5">
      <c r="A761" s="312">
        <v>1929</v>
      </c>
      <c r="B761" s="313" t="s">
        <v>1915</v>
      </c>
      <c r="C761" s="312" t="s">
        <v>1155</v>
      </c>
      <c r="D761" s="314">
        <v>3.77</v>
      </c>
    </row>
    <row r="762" spans="1:4" ht="25.5">
      <c r="A762" s="312">
        <v>1930</v>
      </c>
      <c r="B762" s="313" t="s">
        <v>1916</v>
      </c>
      <c r="C762" s="312" t="s">
        <v>1155</v>
      </c>
      <c r="D762" s="314">
        <v>7.82</v>
      </c>
    </row>
    <row r="763" spans="1:4" ht="25.5">
      <c r="A763" s="312">
        <v>1932</v>
      </c>
      <c r="B763" s="313" t="s">
        <v>1917</v>
      </c>
      <c r="C763" s="312" t="s">
        <v>1155</v>
      </c>
      <c r="D763" s="314">
        <v>7.32</v>
      </c>
    </row>
    <row r="764" spans="1:4" ht="25.5">
      <c r="A764" s="312">
        <v>1933</v>
      </c>
      <c r="B764" s="313" t="s">
        <v>1918</v>
      </c>
      <c r="C764" s="312" t="s">
        <v>1155</v>
      </c>
      <c r="D764" s="314">
        <v>3.22</v>
      </c>
    </row>
    <row r="765" spans="1:4" ht="25.5">
      <c r="A765" s="312">
        <v>1937</v>
      </c>
      <c r="B765" s="313" t="s">
        <v>1919</v>
      </c>
      <c r="C765" s="312" t="s">
        <v>1155</v>
      </c>
      <c r="D765" s="314">
        <v>2.2000000000000002</v>
      </c>
    </row>
    <row r="766" spans="1:4" ht="25.5">
      <c r="A766" s="312">
        <v>1938</v>
      </c>
      <c r="B766" s="313" t="s">
        <v>1920</v>
      </c>
      <c r="C766" s="312" t="s">
        <v>1155</v>
      </c>
      <c r="D766" s="314">
        <v>2.77</v>
      </c>
    </row>
    <row r="767" spans="1:4" ht="25.5">
      <c r="A767" s="312">
        <v>1939</v>
      </c>
      <c r="B767" s="313" t="s">
        <v>1921</v>
      </c>
      <c r="C767" s="312" t="s">
        <v>1155</v>
      </c>
      <c r="D767" s="314">
        <v>5.04</v>
      </c>
    </row>
    <row r="768" spans="1:4" ht="25.5">
      <c r="A768" s="312">
        <v>1940</v>
      </c>
      <c r="B768" s="313" t="s">
        <v>1922</v>
      </c>
      <c r="C768" s="312" t="s">
        <v>1155</v>
      </c>
      <c r="D768" s="314">
        <v>12.65</v>
      </c>
    </row>
    <row r="769" spans="1:4" ht="25.5">
      <c r="A769" s="312">
        <v>1941</v>
      </c>
      <c r="B769" s="313" t="s">
        <v>1923</v>
      </c>
      <c r="C769" s="312" t="s">
        <v>1155</v>
      </c>
      <c r="D769" s="314">
        <v>12.69</v>
      </c>
    </row>
    <row r="770" spans="1:4" ht="25.5">
      <c r="A770" s="312">
        <v>1942</v>
      </c>
      <c r="B770" s="313" t="s">
        <v>1924</v>
      </c>
      <c r="C770" s="312" t="s">
        <v>1155</v>
      </c>
      <c r="D770" s="314">
        <v>24.04</v>
      </c>
    </row>
    <row r="771" spans="1:4" ht="25.5">
      <c r="A771" s="312">
        <v>1951</v>
      </c>
      <c r="B771" s="313" t="s">
        <v>1925</v>
      </c>
      <c r="C771" s="312" t="s">
        <v>1155</v>
      </c>
      <c r="D771" s="314">
        <v>14.77</v>
      </c>
    </row>
    <row r="772" spans="1:4" ht="25.5">
      <c r="A772" s="312">
        <v>1952</v>
      </c>
      <c r="B772" s="313" t="s">
        <v>1926</v>
      </c>
      <c r="C772" s="312" t="s">
        <v>1155</v>
      </c>
      <c r="D772" s="314">
        <v>96.32</v>
      </c>
    </row>
    <row r="773" spans="1:4" ht="25.5">
      <c r="A773" s="312">
        <v>1953</v>
      </c>
      <c r="B773" s="313" t="s">
        <v>1927</v>
      </c>
      <c r="C773" s="312" t="s">
        <v>1155</v>
      </c>
      <c r="D773" s="314">
        <v>32.130000000000003</v>
      </c>
    </row>
    <row r="774" spans="1:4" ht="25.5">
      <c r="A774" s="312">
        <v>1954</v>
      </c>
      <c r="B774" s="313" t="s">
        <v>1928</v>
      </c>
      <c r="C774" s="312" t="s">
        <v>1155</v>
      </c>
      <c r="D774" s="314">
        <v>85.72</v>
      </c>
    </row>
    <row r="775" spans="1:4" ht="25.5">
      <c r="A775" s="312">
        <v>1955</v>
      </c>
      <c r="B775" s="313" t="s">
        <v>1929</v>
      </c>
      <c r="C775" s="312" t="s">
        <v>1155</v>
      </c>
      <c r="D775" s="314">
        <v>1.59</v>
      </c>
    </row>
    <row r="776" spans="1:4" ht="25.5">
      <c r="A776" s="312">
        <v>1956</v>
      </c>
      <c r="B776" s="313" t="s">
        <v>1930</v>
      </c>
      <c r="C776" s="312" t="s">
        <v>1155</v>
      </c>
      <c r="D776" s="314">
        <v>2.29</v>
      </c>
    </row>
    <row r="777" spans="1:4" ht="25.5">
      <c r="A777" s="312">
        <v>1957</v>
      </c>
      <c r="B777" s="313" t="s">
        <v>1931</v>
      </c>
      <c r="C777" s="312" t="s">
        <v>1155</v>
      </c>
      <c r="D777" s="314">
        <v>4.63</v>
      </c>
    </row>
    <row r="778" spans="1:4" ht="25.5">
      <c r="A778" s="312">
        <v>1958</v>
      </c>
      <c r="B778" s="313" t="s">
        <v>1932</v>
      </c>
      <c r="C778" s="312" t="s">
        <v>1155</v>
      </c>
      <c r="D778" s="314">
        <v>8.4</v>
      </c>
    </row>
    <row r="779" spans="1:4" ht="25.5">
      <c r="A779" s="312">
        <v>1959</v>
      </c>
      <c r="B779" s="313" t="s">
        <v>1933</v>
      </c>
      <c r="C779" s="312" t="s">
        <v>1155</v>
      </c>
      <c r="D779" s="314">
        <v>9.27</v>
      </c>
    </row>
    <row r="780" spans="1:4" ht="25.5">
      <c r="A780" s="312">
        <v>1960</v>
      </c>
      <c r="B780" s="313" t="s">
        <v>1934</v>
      </c>
      <c r="C780" s="312" t="s">
        <v>1155</v>
      </c>
      <c r="D780" s="314">
        <v>36.97</v>
      </c>
    </row>
    <row r="781" spans="1:4" ht="25.5">
      <c r="A781" s="312">
        <v>1961</v>
      </c>
      <c r="B781" s="313" t="s">
        <v>1935</v>
      </c>
      <c r="C781" s="312" t="s">
        <v>1155</v>
      </c>
      <c r="D781" s="314">
        <v>44.38</v>
      </c>
    </row>
    <row r="782" spans="1:4" ht="25.5">
      <c r="A782" s="312">
        <v>1962</v>
      </c>
      <c r="B782" s="313" t="s">
        <v>1936</v>
      </c>
      <c r="C782" s="312" t="s">
        <v>1155</v>
      </c>
      <c r="D782" s="314">
        <v>93.57</v>
      </c>
    </row>
    <row r="783" spans="1:4" ht="25.5">
      <c r="A783" s="312">
        <v>1964</v>
      </c>
      <c r="B783" s="313" t="s">
        <v>1937</v>
      </c>
      <c r="C783" s="312" t="s">
        <v>1155</v>
      </c>
      <c r="D783" s="314">
        <v>21.91</v>
      </c>
    </row>
    <row r="784" spans="1:4" ht="25.5">
      <c r="A784" s="312">
        <v>1965</v>
      </c>
      <c r="B784" s="313" t="s">
        <v>1938</v>
      </c>
      <c r="C784" s="312" t="s">
        <v>1155</v>
      </c>
      <c r="D784" s="314">
        <v>28.75</v>
      </c>
    </row>
    <row r="785" spans="1:4" ht="25.5">
      <c r="A785" s="312">
        <v>1966</v>
      </c>
      <c r="B785" s="313" t="s">
        <v>1939</v>
      </c>
      <c r="C785" s="312" t="s">
        <v>1155</v>
      </c>
      <c r="D785" s="314">
        <v>15.67</v>
      </c>
    </row>
    <row r="786" spans="1:4" ht="25.5">
      <c r="A786" s="312">
        <v>1967</v>
      </c>
      <c r="B786" s="313" t="s">
        <v>1940</v>
      </c>
      <c r="C786" s="312" t="s">
        <v>1155</v>
      </c>
      <c r="D786" s="314">
        <v>3.33</v>
      </c>
    </row>
    <row r="787" spans="1:4" ht="25.5">
      <c r="A787" s="312">
        <v>1968</v>
      </c>
      <c r="B787" s="313" t="s">
        <v>1941</v>
      </c>
      <c r="C787" s="312" t="s">
        <v>1155</v>
      </c>
      <c r="D787" s="314">
        <v>7.21</v>
      </c>
    </row>
    <row r="788" spans="1:4" ht="25.5">
      <c r="A788" s="312">
        <v>1969</v>
      </c>
      <c r="B788" s="313" t="s">
        <v>1942</v>
      </c>
      <c r="C788" s="312" t="s">
        <v>1155</v>
      </c>
      <c r="D788" s="314">
        <v>22.52</v>
      </c>
    </row>
    <row r="789" spans="1:4" ht="25.5">
      <c r="A789" s="312">
        <v>1970</v>
      </c>
      <c r="B789" s="313" t="s">
        <v>1943</v>
      </c>
      <c r="C789" s="312" t="s">
        <v>1155</v>
      </c>
      <c r="D789" s="314">
        <v>36.01</v>
      </c>
    </row>
    <row r="790" spans="1:4">
      <c r="A790" s="312">
        <v>2350</v>
      </c>
      <c r="B790" s="313" t="s">
        <v>1944</v>
      </c>
      <c r="C790" s="312" t="s">
        <v>1260</v>
      </c>
      <c r="D790" s="314">
        <v>12.53</v>
      </c>
    </row>
    <row r="791" spans="1:4">
      <c r="A791" s="312">
        <v>2354</v>
      </c>
      <c r="B791" s="313" t="s">
        <v>1945</v>
      </c>
      <c r="C791" s="312" t="s">
        <v>1260</v>
      </c>
      <c r="D791" s="314">
        <v>18.690000000000001</v>
      </c>
    </row>
    <row r="792" spans="1:4">
      <c r="A792" s="312">
        <v>2355</v>
      </c>
      <c r="B792" s="313" t="s">
        <v>1946</v>
      </c>
      <c r="C792" s="312" t="s">
        <v>1260</v>
      </c>
      <c r="D792" s="314">
        <v>18.399999999999999</v>
      </c>
    </row>
    <row r="793" spans="1:4">
      <c r="A793" s="312">
        <v>2357</v>
      </c>
      <c r="B793" s="313" t="s">
        <v>1947</v>
      </c>
      <c r="C793" s="312" t="s">
        <v>1260</v>
      </c>
      <c r="D793" s="314">
        <v>15.12</v>
      </c>
    </row>
    <row r="794" spans="1:4">
      <c r="A794" s="312">
        <v>2358</v>
      </c>
      <c r="B794" s="313" t="s">
        <v>1948</v>
      </c>
      <c r="C794" s="312" t="s">
        <v>1260</v>
      </c>
      <c r="D794" s="314">
        <v>27.5</v>
      </c>
    </row>
    <row r="795" spans="1:4">
      <c r="A795" s="312">
        <v>2359</v>
      </c>
      <c r="B795" s="313" t="s">
        <v>1949</v>
      </c>
      <c r="C795" s="312" t="s">
        <v>1260</v>
      </c>
      <c r="D795" s="314">
        <v>14.93</v>
      </c>
    </row>
    <row r="796" spans="1:4" ht="25.5">
      <c r="A796" s="312">
        <v>2370</v>
      </c>
      <c r="B796" s="313" t="s">
        <v>1950</v>
      </c>
      <c r="C796" s="312" t="s">
        <v>1155</v>
      </c>
      <c r="D796" s="314">
        <v>8.2200000000000006</v>
      </c>
    </row>
    <row r="797" spans="1:4" ht="25.5">
      <c r="A797" s="312">
        <v>2373</v>
      </c>
      <c r="B797" s="313" t="s">
        <v>1951</v>
      </c>
      <c r="C797" s="312" t="s">
        <v>1155</v>
      </c>
      <c r="D797" s="314">
        <v>77.739999999999995</v>
      </c>
    </row>
    <row r="798" spans="1:4" ht="25.5">
      <c r="A798" s="312">
        <v>2374</v>
      </c>
      <c r="B798" s="313" t="s">
        <v>1952</v>
      </c>
      <c r="C798" s="312" t="s">
        <v>1155</v>
      </c>
      <c r="D798" s="314">
        <v>275.82</v>
      </c>
    </row>
    <row r="799" spans="1:4" ht="25.5">
      <c r="A799" s="312">
        <v>2376</v>
      </c>
      <c r="B799" s="313" t="s">
        <v>1953</v>
      </c>
      <c r="C799" s="312" t="s">
        <v>1155</v>
      </c>
      <c r="D799" s="315">
        <v>1466.53</v>
      </c>
    </row>
    <row r="800" spans="1:4" ht="25.5">
      <c r="A800" s="312">
        <v>2377</v>
      </c>
      <c r="B800" s="313" t="s">
        <v>1954</v>
      </c>
      <c r="C800" s="312" t="s">
        <v>1155</v>
      </c>
      <c r="D800" s="314">
        <v>387.08</v>
      </c>
    </row>
    <row r="801" spans="1:4" ht="25.5">
      <c r="A801" s="312">
        <v>2378</v>
      </c>
      <c r="B801" s="313" t="s">
        <v>1955</v>
      </c>
      <c r="C801" s="312" t="s">
        <v>1155</v>
      </c>
      <c r="D801" s="314">
        <v>890.43</v>
      </c>
    </row>
    <row r="802" spans="1:4" ht="25.5">
      <c r="A802" s="312">
        <v>2379</v>
      </c>
      <c r="B802" s="313" t="s">
        <v>1956</v>
      </c>
      <c r="C802" s="312" t="s">
        <v>1155</v>
      </c>
      <c r="D802" s="314">
        <v>890.43</v>
      </c>
    </row>
    <row r="803" spans="1:4" ht="25.5">
      <c r="A803" s="312">
        <v>2386</v>
      </c>
      <c r="B803" s="313" t="s">
        <v>1957</v>
      </c>
      <c r="C803" s="312" t="s">
        <v>1155</v>
      </c>
      <c r="D803" s="314">
        <v>13.79</v>
      </c>
    </row>
    <row r="804" spans="1:4" ht="25.5">
      <c r="A804" s="312">
        <v>2388</v>
      </c>
      <c r="B804" s="313" t="s">
        <v>1958</v>
      </c>
      <c r="C804" s="312" t="s">
        <v>1155</v>
      </c>
      <c r="D804" s="314">
        <v>44.24</v>
      </c>
    </row>
    <row r="805" spans="1:4">
      <c r="A805" s="312">
        <v>2391</v>
      </c>
      <c r="B805" s="313" t="s">
        <v>1959</v>
      </c>
      <c r="C805" s="312" t="s">
        <v>1155</v>
      </c>
      <c r="D805" s="314">
        <v>243.13</v>
      </c>
    </row>
    <row r="806" spans="1:4" ht="25.5">
      <c r="A806" s="312">
        <v>2392</v>
      </c>
      <c r="B806" s="313" t="s">
        <v>1960</v>
      </c>
      <c r="C806" s="312" t="s">
        <v>1155</v>
      </c>
      <c r="D806" s="314">
        <v>55.18</v>
      </c>
    </row>
    <row r="807" spans="1:4" ht="25.5">
      <c r="A807" s="312">
        <v>2393</v>
      </c>
      <c r="B807" s="313" t="s">
        <v>1961</v>
      </c>
      <c r="C807" s="312" t="s">
        <v>1155</v>
      </c>
      <c r="D807" s="314">
        <v>648.23</v>
      </c>
    </row>
    <row r="808" spans="1:4" ht="25.5">
      <c r="A808" s="312">
        <v>2394</v>
      </c>
      <c r="B808" s="313" t="s">
        <v>1962</v>
      </c>
      <c r="C808" s="312" t="s">
        <v>1155</v>
      </c>
      <c r="D808" s="315">
        <v>3135.17</v>
      </c>
    </row>
    <row r="809" spans="1:4" ht="38.25">
      <c r="A809" s="312">
        <v>2401</v>
      </c>
      <c r="B809" s="313" t="s">
        <v>1963</v>
      </c>
      <c r="C809" s="312" t="s">
        <v>1155</v>
      </c>
      <c r="D809" s="315">
        <v>50426.05</v>
      </c>
    </row>
    <row r="810" spans="1:4" ht="51">
      <c r="A810" s="312">
        <v>2404</v>
      </c>
      <c r="B810" s="313" t="s">
        <v>1964</v>
      </c>
      <c r="C810" s="312" t="s">
        <v>1366</v>
      </c>
      <c r="D810" s="314">
        <v>111.62</v>
      </c>
    </row>
    <row r="811" spans="1:4" ht="38.25">
      <c r="A811" s="312">
        <v>2405</v>
      </c>
      <c r="B811" s="313" t="s">
        <v>1965</v>
      </c>
      <c r="C811" s="312" t="s">
        <v>1366</v>
      </c>
      <c r="D811" s="314">
        <v>141.05000000000001</v>
      </c>
    </row>
    <row r="812" spans="1:4" ht="38.25">
      <c r="A812" s="312">
        <v>2406</v>
      </c>
      <c r="B812" s="313" t="s">
        <v>1966</v>
      </c>
      <c r="C812" s="312" t="s">
        <v>1366</v>
      </c>
      <c r="D812" s="314">
        <v>114.8</v>
      </c>
    </row>
    <row r="813" spans="1:4" ht="38.25">
      <c r="A813" s="312">
        <v>2410</v>
      </c>
      <c r="B813" s="313" t="s">
        <v>1967</v>
      </c>
      <c r="C813" s="312" t="s">
        <v>1366</v>
      </c>
      <c r="D813" s="314">
        <v>119.59</v>
      </c>
    </row>
    <row r="814" spans="1:4" ht="38.25">
      <c r="A814" s="312">
        <v>2411</v>
      </c>
      <c r="B814" s="313" t="s">
        <v>1968</v>
      </c>
      <c r="C814" s="312" t="s">
        <v>1366</v>
      </c>
      <c r="D814" s="314">
        <v>117.99</v>
      </c>
    </row>
    <row r="815" spans="1:4" ht="38.25">
      <c r="A815" s="312">
        <v>2412</v>
      </c>
      <c r="B815" s="313" t="s">
        <v>1969</v>
      </c>
      <c r="C815" s="312" t="s">
        <v>1366</v>
      </c>
      <c r="D815" s="314">
        <v>134.9</v>
      </c>
    </row>
    <row r="816" spans="1:4" ht="38.25">
      <c r="A816" s="312">
        <v>2413</v>
      </c>
      <c r="B816" s="313" t="s">
        <v>1970</v>
      </c>
      <c r="C816" s="312" t="s">
        <v>1366</v>
      </c>
      <c r="D816" s="314">
        <v>121.18</v>
      </c>
    </row>
    <row r="817" spans="1:4" ht="38.25">
      <c r="A817" s="312">
        <v>2414</v>
      </c>
      <c r="B817" s="313" t="s">
        <v>1971</v>
      </c>
      <c r="C817" s="312" t="s">
        <v>1366</v>
      </c>
      <c r="D817" s="314">
        <v>125.97</v>
      </c>
    </row>
    <row r="818" spans="1:4" ht="38.25">
      <c r="A818" s="312">
        <v>2415</v>
      </c>
      <c r="B818" s="313" t="s">
        <v>1972</v>
      </c>
      <c r="C818" s="312" t="s">
        <v>1366</v>
      </c>
      <c r="D818" s="314">
        <v>102.05</v>
      </c>
    </row>
    <row r="819" spans="1:4" ht="38.25">
      <c r="A819" s="312">
        <v>2416</v>
      </c>
      <c r="B819" s="313" t="s">
        <v>1973</v>
      </c>
      <c r="C819" s="312" t="s">
        <v>1366</v>
      </c>
      <c r="D819" s="314">
        <v>139.68</v>
      </c>
    </row>
    <row r="820" spans="1:4" ht="38.25">
      <c r="A820" s="312">
        <v>2417</v>
      </c>
      <c r="B820" s="313" t="s">
        <v>1974</v>
      </c>
      <c r="C820" s="312" t="s">
        <v>1366</v>
      </c>
      <c r="D820" s="314">
        <v>127.56</v>
      </c>
    </row>
    <row r="821" spans="1:4" ht="38.25">
      <c r="A821" s="312">
        <v>2418</v>
      </c>
      <c r="B821" s="313" t="s">
        <v>1975</v>
      </c>
      <c r="C821" s="312" t="s">
        <v>1155</v>
      </c>
      <c r="D821" s="314">
        <v>6.17</v>
      </c>
    </row>
    <row r="822" spans="1:4" ht="38.25">
      <c r="A822" s="312">
        <v>2420</v>
      </c>
      <c r="B822" s="313" t="s">
        <v>1976</v>
      </c>
      <c r="C822" s="312" t="s">
        <v>1155</v>
      </c>
      <c r="D822" s="314">
        <v>7.74</v>
      </c>
    </row>
    <row r="823" spans="1:4" ht="38.25">
      <c r="A823" s="312">
        <v>2421</v>
      </c>
      <c r="B823" s="313" t="s">
        <v>1977</v>
      </c>
      <c r="C823" s="312" t="s">
        <v>1155</v>
      </c>
      <c r="D823" s="314">
        <v>16.88</v>
      </c>
    </row>
    <row r="824" spans="1:4" ht="25.5">
      <c r="A824" s="312">
        <v>2429</v>
      </c>
      <c r="B824" s="313" t="s">
        <v>1978</v>
      </c>
      <c r="C824" s="312" t="s">
        <v>1155</v>
      </c>
      <c r="D824" s="314">
        <v>38.700000000000003</v>
      </c>
    </row>
    <row r="825" spans="1:4" ht="38.25">
      <c r="A825" s="312">
        <v>2432</v>
      </c>
      <c r="B825" s="313" t="s">
        <v>1979</v>
      </c>
      <c r="C825" s="312" t="s">
        <v>1155</v>
      </c>
      <c r="D825" s="314">
        <v>13.3</v>
      </c>
    </row>
    <row r="826" spans="1:4" ht="38.25">
      <c r="A826" s="312">
        <v>2433</v>
      </c>
      <c r="B826" s="313" t="s">
        <v>1980</v>
      </c>
      <c r="C826" s="312" t="s">
        <v>1155</v>
      </c>
      <c r="D826" s="314">
        <v>4.5</v>
      </c>
    </row>
    <row r="827" spans="1:4">
      <c r="A827" s="312">
        <v>2436</v>
      </c>
      <c r="B827" s="313" t="s">
        <v>1981</v>
      </c>
      <c r="C827" s="312" t="s">
        <v>1260</v>
      </c>
      <c r="D827" s="314">
        <v>12.61</v>
      </c>
    </row>
    <row r="828" spans="1:4">
      <c r="A828" s="312">
        <v>2437</v>
      </c>
      <c r="B828" s="313" t="s">
        <v>1982</v>
      </c>
      <c r="C828" s="312" t="s">
        <v>1260</v>
      </c>
      <c r="D828" s="314">
        <v>17.190000000000001</v>
      </c>
    </row>
    <row r="829" spans="1:4">
      <c r="A829" s="312">
        <v>2438</v>
      </c>
      <c r="B829" s="313" t="s">
        <v>1983</v>
      </c>
      <c r="C829" s="312" t="s">
        <v>1260</v>
      </c>
      <c r="D829" s="314">
        <v>19.329999999999998</v>
      </c>
    </row>
    <row r="830" spans="1:4">
      <c r="A830" s="312">
        <v>2439</v>
      </c>
      <c r="B830" s="313" t="s">
        <v>1984</v>
      </c>
      <c r="C830" s="312" t="s">
        <v>1260</v>
      </c>
      <c r="D830" s="314">
        <v>16.23</v>
      </c>
    </row>
    <row r="831" spans="1:4" ht="51">
      <c r="A831" s="312">
        <v>2442</v>
      </c>
      <c r="B831" s="313" t="s">
        <v>1985</v>
      </c>
      <c r="C831" s="312" t="s">
        <v>1298</v>
      </c>
      <c r="D831" s="314">
        <v>7.73</v>
      </c>
    </row>
    <row r="832" spans="1:4" ht="51">
      <c r="A832" s="312">
        <v>2446</v>
      </c>
      <c r="B832" s="313" t="s">
        <v>1986</v>
      </c>
      <c r="C832" s="312" t="s">
        <v>1298</v>
      </c>
      <c r="D832" s="314">
        <v>5.52</v>
      </c>
    </row>
    <row r="833" spans="1:4" ht="51">
      <c r="A833" s="312">
        <v>2483</v>
      </c>
      <c r="B833" s="313" t="s">
        <v>1987</v>
      </c>
      <c r="C833" s="312" t="s">
        <v>1155</v>
      </c>
      <c r="D833" s="314">
        <v>2.0499999999999998</v>
      </c>
    </row>
    <row r="834" spans="1:4" ht="51">
      <c r="A834" s="312">
        <v>2484</v>
      </c>
      <c r="B834" s="313" t="s">
        <v>1988</v>
      </c>
      <c r="C834" s="312" t="s">
        <v>1155</v>
      </c>
      <c r="D834" s="314">
        <v>16.41</v>
      </c>
    </row>
    <row r="835" spans="1:4" ht="51">
      <c r="A835" s="312">
        <v>2485</v>
      </c>
      <c r="B835" s="313" t="s">
        <v>1989</v>
      </c>
      <c r="C835" s="312" t="s">
        <v>1155</v>
      </c>
      <c r="D835" s="314">
        <v>25.73</v>
      </c>
    </row>
    <row r="836" spans="1:4" ht="51">
      <c r="A836" s="312">
        <v>2487</v>
      </c>
      <c r="B836" s="313" t="s">
        <v>1990</v>
      </c>
      <c r="C836" s="312" t="s">
        <v>1155</v>
      </c>
      <c r="D836" s="314">
        <v>0.98</v>
      </c>
    </row>
    <row r="837" spans="1:4" ht="51">
      <c r="A837" s="312">
        <v>2488</v>
      </c>
      <c r="B837" s="313" t="s">
        <v>1991</v>
      </c>
      <c r="C837" s="312" t="s">
        <v>1155</v>
      </c>
      <c r="D837" s="314">
        <v>1.1499999999999999</v>
      </c>
    </row>
    <row r="838" spans="1:4" ht="51">
      <c r="A838" s="312">
        <v>2489</v>
      </c>
      <c r="B838" s="313" t="s">
        <v>1992</v>
      </c>
      <c r="C838" s="312" t="s">
        <v>1155</v>
      </c>
      <c r="D838" s="314">
        <v>4.97</v>
      </c>
    </row>
    <row r="839" spans="1:4" ht="51">
      <c r="A839" s="312">
        <v>2500</v>
      </c>
      <c r="B839" s="313" t="s">
        <v>1993</v>
      </c>
      <c r="C839" s="312" t="s">
        <v>1298</v>
      </c>
      <c r="D839" s="314">
        <v>18.48</v>
      </c>
    </row>
    <row r="840" spans="1:4" ht="51">
      <c r="A840" s="312">
        <v>2501</v>
      </c>
      <c r="B840" s="313" t="s">
        <v>1994</v>
      </c>
      <c r="C840" s="312" t="s">
        <v>1298</v>
      </c>
      <c r="D840" s="314">
        <v>7.14</v>
      </c>
    </row>
    <row r="841" spans="1:4" ht="51">
      <c r="A841" s="312">
        <v>2502</v>
      </c>
      <c r="B841" s="313" t="s">
        <v>1995</v>
      </c>
      <c r="C841" s="312" t="s">
        <v>1298</v>
      </c>
      <c r="D841" s="314">
        <v>10.78</v>
      </c>
    </row>
    <row r="842" spans="1:4" ht="51">
      <c r="A842" s="312">
        <v>2503</v>
      </c>
      <c r="B842" s="313" t="s">
        <v>1996</v>
      </c>
      <c r="C842" s="312" t="s">
        <v>1298</v>
      </c>
      <c r="D842" s="314">
        <v>13.87</v>
      </c>
    </row>
    <row r="843" spans="1:4" ht="51">
      <c r="A843" s="312">
        <v>2504</v>
      </c>
      <c r="B843" s="313" t="s">
        <v>1997</v>
      </c>
      <c r="C843" s="312" t="s">
        <v>1298</v>
      </c>
      <c r="D843" s="314">
        <v>5.44</v>
      </c>
    </row>
    <row r="844" spans="1:4" ht="51">
      <c r="A844" s="312">
        <v>2505</v>
      </c>
      <c r="B844" s="313" t="s">
        <v>1998</v>
      </c>
      <c r="C844" s="312" t="s">
        <v>1298</v>
      </c>
      <c r="D844" s="314">
        <v>28.8</v>
      </c>
    </row>
    <row r="845" spans="1:4" ht="25.5">
      <c r="A845" s="312">
        <v>2510</v>
      </c>
      <c r="B845" s="313" t="s">
        <v>1999</v>
      </c>
      <c r="C845" s="312" t="s">
        <v>1155</v>
      </c>
      <c r="D845" s="314">
        <v>11.85</v>
      </c>
    </row>
    <row r="846" spans="1:4" ht="25.5">
      <c r="A846" s="312">
        <v>2512</v>
      </c>
      <c r="B846" s="313" t="s">
        <v>2000</v>
      </c>
      <c r="C846" s="312" t="s">
        <v>1155</v>
      </c>
      <c r="D846" s="314">
        <v>13.03</v>
      </c>
    </row>
    <row r="847" spans="1:4" ht="38.25">
      <c r="A847" s="312">
        <v>2515</v>
      </c>
      <c r="B847" s="313" t="s">
        <v>2001</v>
      </c>
      <c r="C847" s="312" t="s">
        <v>1155</v>
      </c>
      <c r="D847" s="314">
        <v>5.42</v>
      </c>
    </row>
    <row r="848" spans="1:4" ht="38.25">
      <c r="A848" s="312">
        <v>2516</v>
      </c>
      <c r="B848" s="313" t="s">
        <v>2002</v>
      </c>
      <c r="C848" s="312" t="s">
        <v>1155</v>
      </c>
      <c r="D848" s="314">
        <v>6.51</v>
      </c>
    </row>
    <row r="849" spans="1:4" ht="38.25">
      <c r="A849" s="312">
        <v>2517</v>
      </c>
      <c r="B849" s="313" t="s">
        <v>2003</v>
      </c>
      <c r="C849" s="312" t="s">
        <v>1155</v>
      </c>
      <c r="D849" s="314">
        <v>12.55</v>
      </c>
    </row>
    <row r="850" spans="1:4" ht="38.25">
      <c r="A850" s="312">
        <v>2518</v>
      </c>
      <c r="B850" s="313" t="s">
        <v>2004</v>
      </c>
      <c r="C850" s="312" t="s">
        <v>1155</v>
      </c>
      <c r="D850" s="314">
        <v>59.73</v>
      </c>
    </row>
    <row r="851" spans="1:4" ht="38.25">
      <c r="A851" s="312">
        <v>2519</v>
      </c>
      <c r="B851" s="313" t="s">
        <v>2005</v>
      </c>
      <c r="C851" s="312" t="s">
        <v>1155</v>
      </c>
      <c r="D851" s="314">
        <v>72.03</v>
      </c>
    </row>
    <row r="852" spans="1:4" ht="38.25">
      <c r="A852" s="312">
        <v>2520</v>
      </c>
      <c r="B852" s="313" t="s">
        <v>2006</v>
      </c>
      <c r="C852" s="312" t="s">
        <v>1155</v>
      </c>
      <c r="D852" s="314">
        <v>132.57</v>
      </c>
    </row>
    <row r="853" spans="1:4" ht="38.25">
      <c r="A853" s="312">
        <v>2521</v>
      </c>
      <c r="B853" s="313" t="s">
        <v>2007</v>
      </c>
      <c r="C853" s="312" t="s">
        <v>1155</v>
      </c>
      <c r="D853" s="314">
        <v>25.43</v>
      </c>
    </row>
    <row r="854" spans="1:4" ht="38.25">
      <c r="A854" s="312">
        <v>2522</v>
      </c>
      <c r="B854" s="313" t="s">
        <v>2008</v>
      </c>
      <c r="C854" s="312" t="s">
        <v>1155</v>
      </c>
      <c r="D854" s="314">
        <v>8.11</v>
      </c>
    </row>
    <row r="855" spans="1:4" ht="51">
      <c r="A855" s="312">
        <v>2526</v>
      </c>
      <c r="B855" s="313" t="s">
        <v>2009</v>
      </c>
      <c r="C855" s="312" t="s">
        <v>1155</v>
      </c>
      <c r="D855" s="314">
        <v>2.87</v>
      </c>
    </row>
    <row r="856" spans="1:4" ht="51">
      <c r="A856" s="312">
        <v>2527</v>
      </c>
      <c r="B856" s="313" t="s">
        <v>2010</v>
      </c>
      <c r="C856" s="312" t="s">
        <v>1155</v>
      </c>
      <c r="D856" s="314">
        <v>4.49</v>
      </c>
    </row>
    <row r="857" spans="1:4" ht="51">
      <c r="A857" s="312">
        <v>2528</v>
      </c>
      <c r="B857" s="313" t="s">
        <v>2011</v>
      </c>
      <c r="C857" s="312" t="s">
        <v>1155</v>
      </c>
      <c r="D857" s="314">
        <v>11.3</v>
      </c>
    </row>
    <row r="858" spans="1:4" ht="38.25">
      <c r="A858" s="312">
        <v>2548</v>
      </c>
      <c r="B858" s="313" t="s">
        <v>2012</v>
      </c>
      <c r="C858" s="312" t="s">
        <v>1155</v>
      </c>
      <c r="D858" s="314">
        <v>4.9800000000000004</v>
      </c>
    </row>
    <row r="859" spans="1:4">
      <c r="A859" s="312">
        <v>2555</v>
      </c>
      <c r="B859" s="313" t="s">
        <v>2013</v>
      </c>
      <c r="C859" s="312" t="s">
        <v>1155</v>
      </c>
      <c r="D859" s="314">
        <v>1.45</v>
      </c>
    </row>
    <row r="860" spans="1:4">
      <c r="A860" s="312">
        <v>2556</v>
      </c>
      <c r="B860" s="313" t="s">
        <v>2014</v>
      </c>
      <c r="C860" s="312" t="s">
        <v>1155</v>
      </c>
      <c r="D860" s="314">
        <v>1.35</v>
      </c>
    </row>
    <row r="861" spans="1:4">
      <c r="A861" s="312">
        <v>2557</v>
      </c>
      <c r="B861" s="313" t="s">
        <v>2015</v>
      </c>
      <c r="C861" s="312" t="s">
        <v>1155</v>
      </c>
      <c r="D861" s="314">
        <v>2.84</v>
      </c>
    </row>
    <row r="862" spans="1:4" ht="38.25">
      <c r="A862" s="312">
        <v>2558</v>
      </c>
      <c r="B862" s="313" t="s">
        <v>2016</v>
      </c>
      <c r="C862" s="312" t="s">
        <v>1155</v>
      </c>
      <c r="D862" s="314">
        <v>5.0199999999999996</v>
      </c>
    </row>
    <row r="863" spans="1:4" ht="38.25">
      <c r="A863" s="312">
        <v>2559</v>
      </c>
      <c r="B863" s="313" t="s">
        <v>2017</v>
      </c>
      <c r="C863" s="312" t="s">
        <v>1155</v>
      </c>
      <c r="D863" s="314">
        <v>7.07</v>
      </c>
    </row>
    <row r="864" spans="1:4" ht="38.25">
      <c r="A864" s="312">
        <v>2560</v>
      </c>
      <c r="B864" s="313" t="s">
        <v>2018</v>
      </c>
      <c r="C864" s="312" t="s">
        <v>1155</v>
      </c>
      <c r="D864" s="314">
        <v>8.84</v>
      </c>
    </row>
    <row r="865" spans="1:4" ht="38.25">
      <c r="A865" s="312">
        <v>2565</v>
      </c>
      <c r="B865" s="313" t="s">
        <v>2019</v>
      </c>
      <c r="C865" s="312" t="s">
        <v>1155</v>
      </c>
      <c r="D865" s="314">
        <v>5.72</v>
      </c>
    </row>
    <row r="866" spans="1:4" ht="38.25">
      <c r="A866" s="312">
        <v>2566</v>
      </c>
      <c r="B866" s="313" t="s">
        <v>2020</v>
      </c>
      <c r="C866" s="312" t="s">
        <v>1155</v>
      </c>
      <c r="D866" s="314">
        <v>11.79</v>
      </c>
    </row>
    <row r="867" spans="1:4" ht="38.25">
      <c r="A867" s="312">
        <v>2567</v>
      </c>
      <c r="B867" s="313" t="s">
        <v>2021</v>
      </c>
      <c r="C867" s="312" t="s">
        <v>1155</v>
      </c>
      <c r="D867" s="314">
        <v>22.99</v>
      </c>
    </row>
    <row r="868" spans="1:4" ht="38.25">
      <c r="A868" s="312">
        <v>2568</v>
      </c>
      <c r="B868" s="313" t="s">
        <v>2022</v>
      </c>
      <c r="C868" s="312" t="s">
        <v>1155</v>
      </c>
      <c r="D868" s="314">
        <v>63.85</v>
      </c>
    </row>
    <row r="869" spans="1:4" ht="38.25">
      <c r="A869" s="312">
        <v>2569</v>
      </c>
      <c r="B869" s="313" t="s">
        <v>2023</v>
      </c>
      <c r="C869" s="312" t="s">
        <v>1155</v>
      </c>
      <c r="D869" s="314">
        <v>5.55</v>
      </c>
    </row>
    <row r="870" spans="1:4" ht="38.25">
      <c r="A870" s="312">
        <v>2570</v>
      </c>
      <c r="B870" s="313" t="s">
        <v>2024</v>
      </c>
      <c r="C870" s="312" t="s">
        <v>1155</v>
      </c>
      <c r="D870" s="314">
        <v>9.3000000000000007</v>
      </c>
    </row>
    <row r="871" spans="1:4" ht="38.25">
      <c r="A871" s="312">
        <v>2571</v>
      </c>
      <c r="B871" s="313" t="s">
        <v>2025</v>
      </c>
      <c r="C871" s="312" t="s">
        <v>1155</v>
      </c>
      <c r="D871" s="314">
        <v>27.61</v>
      </c>
    </row>
    <row r="872" spans="1:4" ht="38.25">
      <c r="A872" s="312">
        <v>2572</v>
      </c>
      <c r="B872" s="313" t="s">
        <v>2026</v>
      </c>
      <c r="C872" s="312" t="s">
        <v>1155</v>
      </c>
      <c r="D872" s="314">
        <v>81.66</v>
      </c>
    </row>
    <row r="873" spans="1:4" ht="38.25">
      <c r="A873" s="312">
        <v>2573</v>
      </c>
      <c r="B873" s="313" t="s">
        <v>2027</v>
      </c>
      <c r="C873" s="312" t="s">
        <v>1155</v>
      </c>
      <c r="D873" s="314">
        <v>6.78</v>
      </c>
    </row>
    <row r="874" spans="1:4" ht="38.25">
      <c r="A874" s="312">
        <v>2574</v>
      </c>
      <c r="B874" s="313" t="s">
        <v>2028</v>
      </c>
      <c r="C874" s="312" t="s">
        <v>1155</v>
      </c>
      <c r="D874" s="314">
        <v>6.82</v>
      </c>
    </row>
    <row r="875" spans="1:4" ht="38.25">
      <c r="A875" s="312">
        <v>2575</v>
      </c>
      <c r="B875" s="313" t="s">
        <v>2029</v>
      </c>
      <c r="C875" s="312" t="s">
        <v>1155</v>
      </c>
      <c r="D875" s="314">
        <v>16.32</v>
      </c>
    </row>
    <row r="876" spans="1:4" ht="38.25">
      <c r="A876" s="312">
        <v>2576</v>
      </c>
      <c r="B876" s="313" t="s">
        <v>2030</v>
      </c>
      <c r="C876" s="312" t="s">
        <v>1155</v>
      </c>
      <c r="D876" s="314">
        <v>21.72</v>
      </c>
    </row>
    <row r="877" spans="1:4" ht="38.25">
      <c r="A877" s="312">
        <v>2577</v>
      </c>
      <c r="B877" s="313" t="s">
        <v>2031</v>
      </c>
      <c r="C877" s="312" t="s">
        <v>1155</v>
      </c>
      <c r="D877" s="314">
        <v>29.43</v>
      </c>
    </row>
    <row r="878" spans="1:4" ht="38.25">
      <c r="A878" s="312">
        <v>2578</v>
      </c>
      <c r="B878" s="313" t="s">
        <v>2032</v>
      </c>
      <c r="C878" s="312" t="s">
        <v>1155</v>
      </c>
      <c r="D878" s="314">
        <v>91.88</v>
      </c>
    </row>
    <row r="879" spans="1:4" ht="38.25">
      <c r="A879" s="312">
        <v>2579</v>
      </c>
      <c r="B879" s="313" t="s">
        <v>2033</v>
      </c>
      <c r="C879" s="312" t="s">
        <v>1155</v>
      </c>
      <c r="D879" s="314">
        <v>8.2200000000000006</v>
      </c>
    </row>
    <row r="880" spans="1:4" ht="38.25">
      <c r="A880" s="312">
        <v>2580</v>
      </c>
      <c r="B880" s="313" t="s">
        <v>2034</v>
      </c>
      <c r="C880" s="312" t="s">
        <v>1155</v>
      </c>
      <c r="D880" s="314">
        <v>9.01</v>
      </c>
    </row>
    <row r="881" spans="1:4" ht="38.25">
      <c r="A881" s="312">
        <v>2581</v>
      </c>
      <c r="B881" s="313" t="s">
        <v>2035</v>
      </c>
      <c r="C881" s="312" t="s">
        <v>1155</v>
      </c>
      <c r="D881" s="314">
        <v>10.52</v>
      </c>
    </row>
    <row r="882" spans="1:4" ht="38.25">
      <c r="A882" s="312">
        <v>2582</v>
      </c>
      <c r="B882" s="313" t="s">
        <v>2036</v>
      </c>
      <c r="C882" s="312" t="s">
        <v>1155</v>
      </c>
      <c r="D882" s="314">
        <v>20.14</v>
      </c>
    </row>
    <row r="883" spans="1:4" ht="38.25">
      <c r="A883" s="312">
        <v>2583</v>
      </c>
      <c r="B883" s="313" t="s">
        <v>2037</v>
      </c>
      <c r="C883" s="312" t="s">
        <v>1155</v>
      </c>
      <c r="D883" s="314">
        <v>75.66</v>
      </c>
    </row>
    <row r="884" spans="1:4" ht="38.25">
      <c r="A884" s="312">
        <v>2584</v>
      </c>
      <c r="B884" s="313" t="s">
        <v>2038</v>
      </c>
      <c r="C884" s="312" t="s">
        <v>1155</v>
      </c>
      <c r="D884" s="314">
        <v>125.95</v>
      </c>
    </row>
    <row r="885" spans="1:4" ht="38.25">
      <c r="A885" s="312">
        <v>2585</v>
      </c>
      <c r="B885" s="313" t="s">
        <v>2039</v>
      </c>
      <c r="C885" s="312" t="s">
        <v>1155</v>
      </c>
      <c r="D885" s="314">
        <v>126.08</v>
      </c>
    </row>
    <row r="886" spans="1:4" ht="38.25">
      <c r="A886" s="312">
        <v>2586</v>
      </c>
      <c r="B886" s="313" t="s">
        <v>2040</v>
      </c>
      <c r="C886" s="312" t="s">
        <v>1155</v>
      </c>
      <c r="D886" s="314">
        <v>10.99</v>
      </c>
    </row>
    <row r="887" spans="1:4" ht="38.25">
      <c r="A887" s="312">
        <v>2587</v>
      </c>
      <c r="B887" s="313" t="s">
        <v>2041</v>
      </c>
      <c r="C887" s="312" t="s">
        <v>1155</v>
      </c>
      <c r="D887" s="314">
        <v>18.13</v>
      </c>
    </row>
    <row r="888" spans="1:4" ht="38.25">
      <c r="A888" s="312">
        <v>2588</v>
      </c>
      <c r="B888" s="313" t="s">
        <v>2042</v>
      </c>
      <c r="C888" s="312" t="s">
        <v>1155</v>
      </c>
      <c r="D888" s="314">
        <v>14.4</v>
      </c>
    </row>
    <row r="889" spans="1:4" ht="38.25">
      <c r="A889" s="312">
        <v>2589</v>
      </c>
      <c r="B889" s="313" t="s">
        <v>2043</v>
      </c>
      <c r="C889" s="312" t="s">
        <v>1155</v>
      </c>
      <c r="D889" s="314">
        <v>15.67</v>
      </c>
    </row>
    <row r="890" spans="1:4" ht="38.25">
      <c r="A890" s="312">
        <v>2590</v>
      </c>
      <c r="B890" s="313" t="s">
        <v>2044</v>
      </c>
      <c r="C890" s="312" t="s">
        <v>1155</v>
      </c>
      <c r="D890" s="314">
        <v>9.6199999999999992</v>
      </c>
    </row>
    <row r="891" spans="1:4" ht="38.25">
      <c r="A891" s="312">
        <v>2591</v>
      </c>
      <c r="B891" s="313" t="s">
        <v>2045</v>
      </c>
      <c r="C891" s="312" t="s">
        <v>1155</v>
      </c>
      <c r="D891" s="314">
        <v>5.71</v>
      </c>
    </row>
    <row r="892" spans="1:4" ht="38.25">
      <c r="A892" s="312">
        <v>2592</v>
      </c>
      <c r="B892" s="313" t="s">
        <v>2046</v>
      </c>
      <c r="C892" s="312" t="s">
        <v>1155</v>
      </c>
      <c r="D892" s="314">
        <v>117.2</v>
      </c>
    </row>
    <row r="893" spans="1:4" ht="38.25">
      <c r="A893" s="312">
        <v>2593</v>
      </c>
      <c r="B893" s="313" t="s">
        <v>2047</v>
      </c>
      <c r="C893" s="312" t="s">
        <v>1155</v>
      </c>
      <c r="D893" s="314">
        <v>5.91</v>
      </c>
    </row>
    <row r="894" spans="1:4" ht="38.25">
      <c r="A894" s="312">
        <v>2594</v>
      </c>
      <c r="B894" s="313" t="s">
        <v>2048</v>
      </c>
      <c r="C894" s="312" t="s">
        <v>1155</v>
      </c>
      <c r="D894" s="314">
        <v>106.38</v>
      </c>
    </row>
    <row r="895" spans="1:4" ht="38.25">
      <c r="A895" s="312">
        <v>2595</v>
      </c>
      <c r="B895" s="313" t="s">
        <v>2049</v>
      </c>
      <c r="C895" s="312" t="s">
        <v>1155</v>
      </c>
      <c r="D895" s="314">
        <v>127.4</v>
      </c>
    </row>
    <row r="896" spans="1:4" ht="38.25">
      <c r="A896" s="312">
        <v>2596</v>
      </c>
      <c r="B896" s="313" t="s">
        <v>2050</v>
      </c>
      <c r="C896" s="312" t="s">
        <v>1155</v>
      </c>
      <c r="D896" s="314">
        <v>31.1</v>
      </c>
    </row>
    <row r="897" spans="1:4" ht="38.25">
      <c r="A897" s="312">
        <v>2597</v>
      </c>
      <c r="B897" s="313" t="s">
        <v>2051</v>
      </c>
      <c r="C897" s="312" t="s">
        <v>1155</v>
      </c>
      <c r="D897" s="314">
        <v>17.260000000000002</v>
      </c>
    </row>
    <row r="898" spans="1:4" ht="38.25">
      <c r="A898" s="312">
        <v>2609</v>
      </c>
      <c r="B898" s="313" t="s">
        <v>2052</v>
      </c>
      <c r="C898" s="312" t="s">
        <v>1155</v>
      </c>
      <c r="D898" s="314">
        <v>2.36</v>
      </c>
    </row>
    <row r="899" spans="1:4" ht="38.25">
      <c r="A899" s="312">
        <v>2611</v>
      </c>
      <c r="B899" s="313" t="s">
        <v>2053</v>
      </c>
      <c r="C899" s="312" t="s">
        <v>1155</v>
      </c>
      <c r="D899" s="314">
        <v>8.76</v>
      </c>
    </row>
    <row r="900" spans="1:4" ht="38.25">
      <c r="A900" s="312">
        <v>2612</v>
      </c>
      <c r="B900" s="313" t="s">
        <v>2054</v>
      </c>
      <c r="C900" s="312" t="s">
        <v>1155</v>
      </c>
      <c r="D900" s="314">
        <v>12.74</v>
      </c>
    </row>
    <row r="901" spans="1:4" ht="38.25">
      <c r="A901" s="312">
        <v>2613</v>
      </c>
      <c r="B901" s="313" t="s">
        <v>2055</v>
      </c>
      <c r="C901" s="312" t="s">
        <v>1155</v>
      </c>
      <c r="D901" s="314">
        <v>30.75</v>
      </c>
    </row>
    <row r="902" spans="1:4" ht="38.25">
      <c r="A902" s="312">
        <v>2614</v>
      </c>
      <c r="B902" s="313" t="s">
        <v>2056</v>
      </c>
      <c r="C902" s="312" t="s">
        <v>1155</v>
      </c>
      <c r="D902" s="314">
        <v>42.77</v>
      </c>
    </row>
    <row r="903" spans="1:4" ht="38.25">
      <c r="A903" s="312">
        <v>2615</v>
      </c>
      <c r="B903" s="313" t="s">
        <v>2057</v>
      </c>
      <c r="C903" s="312" t="s">
        <v>1155</v>
      </c>
      <c r="D903" s="314">
        <v>70.459999999999994</v>
      </c>
    </row>
    <row r="904" spans="1:4" ht="38.25">
      <c r="A904" s="312">
        <v>2616</v>
      </c>
      <c r="B904" s="313" t="s">
        <v>2058</v>
      </c>
      <c r="C904" s="312" t="s">
        <v>1155</v>
      </c>
      <c r="D904" s="314">
        <v>2.12</v>
      </c>
    </row>
    <row r="905" spans="1:4" ht="38.25">
      <c r="A905" s="312">
        <v>2617</v>
      </c>
      <c r="B905" s="313" t="s">
        <v>2059</v>
      </c>
      <c r="C905" s="312" t="s">
        <v>1155</v>
      </c>
      <c r="D905" s="314">
        <v>3.26</v>
      </c>
    </row>
    <row r="906" spans="1:4" ht="38.25">
      <c r="A906" s="312">
        <v>2618</v>
      </c>
      <c r="B906" s="313" t="s">
        <v>2060</v>
      </c>
      <c r="C906" s="312" t="s">
        <v>1155</v>
      </c>
      <c r="D906" s="314">
        <v>7.42</v>
      </c>
    </row>
    <row r="907" spans="1:4" ht="38.25">
      <c r="A907" s="312">
        <v>2619</v>
      </c>
      <c r="B907" s="313" t="s">
        <v>2061</v>
      </c>
      <c r="C907" s="312" t="s">
        <v>1155</v>
      </c>
      <c r="D907" s="314">
        <v>33.659999999999997</v>
      </c>
    </row>
    <row r="908" spans="1:4" ht="38.25">
      <c r="A908" s="312">
        <v>2620</v>
      </c>
      <c r="B908" s="313" t="s">
        <v>2062</v>
      </c>
      <c r="C908" s="312" t="s">
        <v>1155</v>
      </c>
      <c r="D908" s="314">
        <v>44.19</v>
      </c>
    </row>
    <row r="909" spans="1:4" ht="38.25">
      <c r="A909" s="312">
        <v>2621</v>
      </c>
      <c r="B909" s="313" t="s">
        <v>2063</v>
      </c>
      <c r="C909" s="312" t="s">
        <v>1155</v>
      </c>
      <c r="D909" s="314">
        <v>74.94</v>
      </c>
    </row>
    <row r="910" spans="1:4" ht="38.25">
      <c r="A910" s="312">
        <v>2622</v>
      </c>
      <c r="B910" s="313" t="s">
        <v>2064</v>
      </c>
      <c r="C910" s="312" t="s">
        <v>1155</v>
      </c>
      <c r="D910" s="314">
        <v>2.52</v>
      </c>
    </row>
    <row r="911" spans="1:4" ht="38.25">
      <c r="A911" s="312">
        <v>2623</v>
      </c>
      <c r="B911" s="313" t="s">
        <v>2065</v>
      </c>
      <c r="C911" s="312" t="s">
        <v>1155</v>
      </c>
      <c r="D911" s="314">
        <v>3.03</v>
      </c>
    </row>
    <row r="912" spans="1:4" ht="38.25">
      <c r="A912" s="312">
        <v>2624</v>
      </c>
      <c r="B912" s="313" t="s">
        <v>2066</v>
      </c>
      <c r="C912" s="312" t="s">
        <v>1155</v>
      </c>
      <c r="D912" s="314">
        <v>4.82</v>
      </c>
    </row>
    <row r="913" spans="1:4" ht="38.25">
      <c r="A913" s="312">
        <v>2625</v>
      </c>
      <c r="B913" s="313" t="s">
        <v>2067</v>
      </c>
      <c r="C913" s="312" t="s">
        <v>1155</v>
      </c>
      <c r="D913" s="314">
        <v>10.18</v>
      </c>
    </row>
    <row r="914" spans="1:4" ht="38.25">
      <c r="A914" s="312">
        <v>2626</v>
      </c>
      <c r="B914" s="313" t="s">
        <v>2068</v>
      </c>
      <c r="C914" s="312" t="s">
        <v>1155</v>
      </c>
      <c r="D914" s="314">
        <v>14.91</v>
      </c>
    </row>
    <row r="915" spans="1:4" ht="38.25">
      <c r="A915" s="312">
        <v>2627</v>
      </c>
      <c r="B915" s="313" t="s">
        <v>2069</v>
      </c>
      <c r="C915" s="312" t="s">
        <v>1155</v>
      </c>
      <c r="D915" s="314">
        <v>39.950000000000003</v>
      </c>
    </row>
    <row r="916" spans="1:4" ht="38.25">
      <c r="A916" s="312">
        <v>2628</v>
      </c>
      <c r="B916" s="313" t="s">
        <v>2070</v>
      </c>
      <c r="C916" s="312" t="s">
        <v>1155</v>
      </c>
      <c r="D916" s="314">
        <v>106.07</v>
      </c>
    </row>
    <row r="917" spans="1:4" ht="38.25">
      <c r="A917" s="312">
        <v>2629</v>
      </c>
      <c r="B917" s="313" t="s">
        <v>2071</v>
      </c>
      <c r="C917" s="312" t="s">
        <v>1155</v>
      </c>
      <c r="D917" s="314">
        <v>54.04</v>
      </c>
    </row>
    <row r="918" spans="1:4" ht="38.25">
      <c r="A918" s="312">
        <v>2630</v>
      </c>
      <c r="B918" s="313" t="s">
        <v>2072</v>
      </c>
      <c r="C918" s="312" t="s">
        <v>1155</v>
      </c>
      <c r="D918" s="314">
        <v>22.68</v>
      </c>
    </row>
    <row r="919" spans="1:4" ht="38.25">
      <c r="A919" s="312">
        <v>2631</v>
      </c>
      <c r="B919" s="313" t="s">
        <v>2073</v>
      </c>
      <c r="C919" s="312" t="s">
        <v>1155</v>
      </c>
      <c r="D919" s="314">
        <v>13.29</v>
      </c>
    </row>
    <row r="920" spans="1:4" ht="38.25">
      <c r="A920" s="312">
        <v>2632</v>
      </c>
      <c r="B920" s="313" t="s">
        <v>2074</v>
      </c>
      <c r="C920" s="312" t="s">
        <v>1155</v>
      </c>
      <c r="D920" s="314">
        <v>9.0500000000000007</v>
      </c>
    </row>
    <row r="921" spans="1:4" ht="38.25">
      <c r="A921" s="312">
        <v>2633</v>
      </c>
      <c r="B921" s="313" t="s">
        <v>2075</v>
      </c>
      <c r="C921" s="312" t="s">
        <v>1155</v>
      </c>
      <c r="D921" s="314">
        <v>2.4</v>
      </c>
    </row>
    <row r="922" spans="1:4" ht="38.25">
      <c r="A922" s="312">
        <v>2634</v>
      </c>
      <c r="B922" s="313" t="s">
        <v>2076</v>
      </c>
      <c r="C922" s="312" t="s">
        <v>1155</v>
      </c>
      <c r="D922" s="314">
        <v>3.1</v>
      </c>
    </row>
    <row r="923" spans="1:4" ht="38.25">
      <c r="A923" s="312">
        <v>2635</v>
      </c>
      <c r="B923" s="313" t="s">
        <v>2077</v>
      </c>
      <c r="C923" s="312" t="s">
        <v>1155</v>
      </c>
      <c r="D923" s="314">
        <v>2.1</v>
      </c>
    </row>
    <row r="924" spans="1:4" ht="25.5">
      <c r="A924" s="312">
        <v>2636</v>
      </c>
      <c r="B924" s="313" t="s">
        <v>2078</v>
      </c>
      <c r="C924" s="312" t="s">
        <v>1155</v>
      </c>
      <c r="D924" s="314">
        <v>0.85</v>
      </c>
    </row>
    <row r="925" spans="1:4" ht="25.5">
      <c r="A925" s="312">
        <v>2637</v>
      </c>
      <c r="B925" s="313" t="s">
        <v>2079</v>
      </c>
      <c r="C925" s="312" t="s">
        <v>1155</v>
      </c>
      <c r="D925" s="314">
        <v>0.9</v>
      </c>
    </row>
    <row r="926" spans="1:4" ht="25.5">
      <c r="A926" s="312">
        <v>2638</v>
      </c>
      <c r="B926" s="313" t="s">
        <v>2080</v>
      </c>
      <c r="C926" s="312" t="s">
        <v>1155</v>
      </c>
      <c r="D926" s="314">
        <v>1.05</v>
      </c>
    </row>
    <row r="927" spans="1:4" ht="25.5">
      <c r="A927" s="312">
        <v>2639</v>
      </c>
      <c r="B927" s="313" t="s">
        <v>2081</v>
      </c>
      <c r="C927" s="312" t="s">
        <v>1155</v>
      </c>
      <c r="D927" s="314">
        <v>1.86</v>
      </c>
    </row>
    <row r="928" spans="1:4" ht="25.5">
      <c r="A928" s="312">
        <v>2640</v>
      </c>
      <c r="B928" s="313" t="s">
        <v>2082</v>
      </c>
      <c r="C928" s="312" t="s">
        <v>1155</v>
      </c>
      <c r="D928" s="314">
        <v>5.49</v>
      </c>
    </row>
    <row r="929" spans="1:4" ht="25.5">
      <c r="A929" s="312">
        <v>2641</v>
      </c>
      <c r="B929" s="313" t="s">
        <v>2083</v>
      </c>
      <c r="C929" s="312" t="s">
        <v>1155</v>
      </c>
      <c r="D929" s="314">
        <v>13.19</v>
      </c>
    </row>
    <row r="930" spans="1:4" ht="25.5">
      <c r="A930" s="312">
        <v>2642</v>
      </c>
      <c r="B930" s="313" t="s">
        <v>2084</v>
      </c>
      <c r="C930" s="312" t="s">
        <v>1155</v>
      </c>
      <c r="D930" s="314">
        <v>8.36</v>
      </c>
    </row>
    <row r="931" spans="1:4" ht="25.5">
      <c r="A931" s="312">
        <v>2643</v>
      </c>
      <c r="B931" s="313" t="s">
        <v>2085</v>
      </c>
      <c r="C931" s="312" t="s">
        <v>1155</v>
      </c>
      <c r="D931" s="314">
        <v>3.76</v>
      </c>
    </row>
    <row r="932" spans="1:4" ht="25.5">
      <c r="A932" s="312">
        <v>2644</v>
      </c>
      <c r="B932" s="313" t="s">
        <v>2086</v>
      </c>
      <c r="C932" s="312" t="s">
        <v>1155</v>
      </c>
      <c r="D932" s="314">
        <v>2.7</v>
      </c>
    </row>
    <row r="933" spans="1:4" ht="38.25">
      <c r="A933" s="312">
        <v>2662</v>
      </c>
      <c r="B933" s="313" t="s">
        <v>2087</v>
      </c>
      <c r="C933" s="312" t="s">
        <v>1155</v>
      </c>
      <c r="D933" s="314">
        <v>11.51</v>
      </c>
    </row>
    <row r="934" spans="1:4" ht="38.25">
      <c r="A934" s="312">
        <v>2664</v>
      </c>
      <c r="B934" s="313" t="s">
        <v>2088</v>
      </c>
      <c r="C934" s="312" t="s">
        <v>1155</v>
      </c>
      <c r="D934" s="314">
        <v>9.3800000000000008</v>
      </c>
    </row>
    <row r="935" spans="1:4" ht="38.25">
      <c r="A935" s="312">
        <v>2666</v>
      </c>
      <c r="B935" s="313" t="s">
        <v>2089</v>
      </c>
      <c r="C935" s="312" t="s">
        <v>1155</v>
      </c>
      <c r="D935" s="314">
        <v>5.57</v>
      </c>
    </row>
    <row r="936" spans="1:4" ht="38.25">
      <c r="A936" s="312">
        <v>2668</v>
      </c>
      <c r="B936" s="313" t="s">
        <v>2090</v>
      </c>
      <c r="C936" s="312" t="s">
        <v>1155</v>
      </c>
      <c r="D936" s="314">
        <v>6.36</v>
      </c>
    </row>
    <row r="937" spans="1:4" ht="25.5">
      <c r="A937" s="312">
        <v>2673</v>
      </c>
      <c r="B937" s="313" t="s">
        <v>2091</v>
      </c>
      <c r="C937" s="312" t="s">
        <v>1298</v>
      </c>
      <c r="D937" s="314">
        <v>1.66</v>
      </c>
    </row>
    <row r="938" spans="1:4" ht="25.5">
      <c r="A938" s="312">
        <v>2674</v>
      </c>
      <c r="B938" s="313" t="s">
        <v>2092</v>
      </c>
      <c r="C938" s="312" t="s">
        <v>1298</v>
      </c>
      <c r="D938" s="314">
        <v>2.06</v>
      </c>
    </row>
    <row r="939" spans="1:4" ht="25.5">
      <c r="A939" s="312">
        <v>2675</v>
      </c>
      <c r="B939" s="313" t="s">
        <v>2093</v>
      </c>
      <c r="C939" s="312" t="s">
        <v>1298</v>
      </c>
      <c r="D939" s="314">
        <v>3.37</v>
      </c>
    </row>
    <row r="940" spans="1:4" ht="25.5">
      <c r="A940" s="312">
        <v>2676</v>
      </c>
      <c r="B940" s="313" t="s">
        <v>2094</v>
      </c>
      <c r="C940" s="312" t="s">
        <v>1298</v>
      </c>
      <c r="D940" s="314">
        <v>0.96</v>
      </c>
    </row>
    <row r="941" spans="1:4" ht="25.5">
      <c r="A941" s="312">
        <v>2678</v>
      </c>
      <c r="B941" s="313" t="s">
        <v>2095</v>
      </c>
      <c r="C941" s="312" t="s">
        <v>1298</v>
      </c>
      <c r="D941" s="314">
        <v>1.2</v>
      </c>
    </row>
    <row r="942" spans="1:4" ht="25.5">
      <c r="A942" s="312">
        <v>2679</v>
      </c>
      <c r="B942" s="313" t="s">
        <v>2096</v>
      </c>
      <c r="C942" s="312" t="s">
        <v>1298</v>
      </c>
      <c r="D942" s="314">
        <v>1.86</v>
      </c>
    </row>
    <row r="943" spans="1:4" ht="25.5">
      <c r="A943" s="312">
        <v>2680</v>
      </c>
      <c r="B943" s="313" t="s">
        <v>2097</v>
      </c>
      <c r="C943" s="312" t="s">
        <v>1298</v>
      </c>
      <c r="D943" s="314">
        <v>4.72</v>
      </c>
    </row>
    <row r="944" spans="1:4" ht="25.5">
      <c r="A944" s="312">
        <v>2681</v>
      </c>
      <c r="B944" s="313" t="s">
        <v>2098</v>
      </c>
      <c r="C944" s="312" t="s">
        <v>1298</v>
      </c>
      <c r="D944" s="314">
        <v>7.72</v>
      </c>
    </row>
    <row r="945" spans="1:4" ht="25.5">
      <c r="A945" s="312">
        <v>2682</v>
      </c>
      <c r="B945" s="313" t="s">
        <v>2099</v>
      </c>
      <c r="C945" s="312" t="s">
        <v>1298</v>
      </c>
      <c r="D945" s="314">
        <v>11.27</v>
      </c>
    </row>
    <row r="946" spans="1:4" ht="25.5">
      <c r="A946" s="312">
        <v>2683</v>
      </c>
      <c r="B946" s="313" t="s">
        <v>2100</v>
      </c>
      <c r="C946" s="312" t="s">
        <v>1298</v>
      </c>
      <c r="D946" s="314">
        <v>22.27</v>
      </c>
    </row>
    <row r="947" spans="1:4" ht="25.5">
      <c r="A947" s="312">
        <v>2684</v>
      </c>
      <c r="B947" s="313" t="s">
        <v>2101</v>
      </c>
      <c r="C947" s="312" t="s">
        <v>1298</v>
      </c>
      <c r="D947" s="314">
        <v>4.3</v>
      </c>
    </row>
    <row r="948" spans="1:4" ht="25.5">
      <c r="A948" s="312">
        <v>2685</v>
      </c>
      <c r="B948" s="313" t="s">
        <v>2102</v>
      </c>
      <c r="C948" s="312" t="s">
        <v>1298</v>
      </c>
      <c r="D948" s="314">
        <v>3.23</v>
      </c>
    </row>
    <row r="949" spans="1:4" ht="25.5">
      <c r="A949" s="312">
        <v>2686</v>
      </c>
      <c r="B949" s="313" t="s">
        <v>2103</v>
      </c>
      <c r="C949" s="312" t="s">
        <v>1298</v>
      </c>
      <c r="D949" s="314">
        <v>14.13</v>
      </c>
    </row>
    <row r="950" spans="1:4" ht="25.5">
      <c r="A950" s="312">
        <v>2687</v>
      </c>
      <c r="B950" s="313" t="s">
        <v>2104</v>
      </c>
      <c r="C950" s="312" t="s">
        <v>1298</v>
      </c>
      <c r="D950" s="314">
        <v>0.84</v>
      </c>
    </row>
    <row r="951" spans="1:4" ht="25.5">
      <c r="A951" s="312">
        <v>2688</v>
      </c>
      <c r="B951" s="313" t="s">
        <v>2105</v>
      </c>
      <c r="C951" s="312" t="s">
        <v>1298</v>
      </c>
      <c r="D951" s="314">
        <v>1.08</v>
      </c>
    </row>
    <row r="952" spans="1:4" ht="25.5">
      <c r="A952" s="312">
        <v>2689</v>
      </c>
      <c r="B952" s="313" t="s">
        <v>2106</v>
      </c>
      <c r="C952" s="312" t="s">
        <v>1298</v>
      </c>
      <c r="D952" s="314">
        <v>1</v>
      </c>
    </row>
    <row r="953" spans="1:4" ht="25.5">
      <c r="A953" s="312">
        <v>2690</v>
      </c>
      <c r="B953" s="313" t="s">
        <v>2107</v>
      </c>
      <c r="C953" s="312" t="s">
        <v>1298</v>
      </c>
      <c r="D953" s="314">
        <v>1.86</v>
      </c>
    </row>
    <row r="954" spans="1:4" ht="38.25">
      <c r="A954" s="312">
        <v>2692</v>
      </c>
      <c r="B954" s="313" t="s">
        <v>2108</v>
      </c>
      <c r="C954" s="312" t="s">
        <v>1151</v>
      </c>
      <c r="D954" s="314">
        <v>6.04</v>
      </c>
    </row>
    <row r="955" spans="1:4">
      <c r="A955" s="312">
        <v>2696</v>
      </c>
      <c r="B955" s="313" t="s">
        <v>2109</v>
      </c>
      <c r="C955" s="312" t="s">
        <v>1260</v>
      </c>
      <c r="D955" s="314">
        <v>12.61</v>
      </c>
    </row>
    <row r="956" spans="1:4" ht="25.5">
      <c r="A956" s="312">
        <v>2701</v>
      </c>
      <c r="B956" s="313" t="s">
        <v>2110</v>
      </c>
      <c r="C956" s="312" t="s">
        <v>1260</v>
      </c>
      <c r="D956" s="314">
        <v>15.8</v>
      </c>
    </row>
    <row r="957" spans="1:4" ht="25.5">
      <c r="A957" s="312">
        <v>2705</v>
      </c>
      <c r="B957" s="313" t="s">
        <v>2111</v>
      </c>
      <c r="C957" s="312" t="s">
        <v>2112</v>
      </c>
      <c r="D957" s="314">
        <v>0.62</v>
      </c>
    </row>
    <row r="958" spans="1:4">
      <c r="A958" s="312">
        <v>2706</v>
      </c>
      <c r="B958" s="313" t="s">
        <v>2113</v>
      </c>
      <c r="C958" s="312" t="s">
        <v>1260</v>
      </c>
      <c r="D958" s="314">
        <v>70.680000000000007</v>
      </c>
    </row>
    <row r="959" spans="1:4">
      <c r="A959" s="312">
        <v>2707</v>
      </c>
      <c r="B959" s="313" t="s">
        <v>2114</v>
      </c>
      <c r="C959" s="312" t="s">
        <v>1260</v>
      </c>
      <c r="D959" s="314">
        <v>89.01</v>
      </c>
    </row>
    <row r="960" spans="1:4">
      <c r="A960" s="312">
        <v>2708</v>
      </c>
      <c r="B960" s="313" t="s">
        <v>2115</v>
      </c>
      <c r="C960" s="312" t="s">
        <v>1260</v>
      </c>
      <c r="D960" s="314">
        <v>116.94</v>
      </c>
    </row>
    <row r="961" spans="1:4" ht="25.5">
      <c r="A961" s="312">
        <v>2710</v>
      </c>
      <c r="B961" s="313" t="s">
        <v>2116</v>
      </c>
      <c r="C961" s="312" t="s">
        <v>1155</v>
      </c>
      <c r="D961" s="314">
        <v>34.92</v>
      </c>
    </row>
    <row r="962" spans="1:4" ht="25.5">
      <c r="A962" s="312">
        <v>2711</v>
      </c>
      <c r="B962" s="313" t="s">
        <v>2117</v>
      </c>
      <c r="C962" s="312" t="s">
        <v>1155</v>
      </c>
      <c r="D962" s="314">
        <v>99.92</v>
      </c>
    </row>
    <row r="963" spans="1:4" ht="63.75">
      <c r="A963" s="312">
        <v>2719</v>
      </c>
      <c r="B963" s="313" t="s">
        <v>2118</v>
      </c>
      <c r="C963" s="312" t="s">
        <v>1260</v>
      </c>
      <c r="D963" s="314">
        <v>139.5</v>
      </c>
    </row>
    <row r="964" spans="1:4" ht="38.25">
      <c r="A964" s="312">
        <v>2720</v>
      </c>
      <c r="B964" s="313" t="s">
        <v>2119</v>
      </c>
      <c r="C964" s="312" t="s">
        <v>1260</v>
      </c>
      <c r="D964" s="314">
        <v>164.64</v>
      </c>
    </row>
    <row r="965" spans="1:4" ht="38.25">
      <c r="A965" s="312">
        <v>2723</v>
      </c>
      <c r="B965" s="313" t="s">
        <v>2120</v>
      </c>
      <c r="C965" s="312" t="s">
        <v>1155</v>
      </c>
      <c r="D965" s="315">
        <v>367500</v>
      </c>
    </row>
    <row r="966" spans="1:4" ht="38.25">
      <c r="A966" s="312">
        <v>2729</v>
      </c>
      <c r="B966" s="313" t="s">
        <v>2121</v>
      </c>
      <c r="C966" s="312" t="s">
        <v>1155</v>
      </c>
      <c r="D966" s="314">
        <v>12.7</v>
      </c>
    </row>
    <row r="967" spans="1:4" ht="38.25">
      <c r="A967" s="312">
        <v>2731</v>
      </c>
      <c r="B967" s="313" t="s">
        <v>2122</v>
      </c>
      <c r="C967" s="312" t="s">
        <v>1298</v>
      </c>
      <c r="D967" s="314">
        <v>50.23</v>
      </c>
    </row>
    <row r="968" spans="1:4" ht="38.25">
      <c r="A968" s="312">
        <v>2736</v>
      </c>
      <c r="B968" s="313" t="s">
        <v>2123</v>
      </c>
      <c r="C968" s="312" t="s">
        <v>1298</v>
      </c>
      <c r="D968" s="314">
        <v>8.1300000000000008</v>
      </c>
    </row>
    <row r="969" spans="1:4" ht="38.25">
      <c r="A969" s="312">
        <v>2742</v>
      </c>
      <c r="B969" s="313" t="s">
        <v>2124</v>
      </c>
      <c r="C969" s="312" t="s">
        <v>1298</v>
      </c>
      <c r="D969" s="314">
        <v>1.98</v>
      </c>
    </row>
    <row r="970" spans="1:4" ht="38.25">
      <c r="A970" s="312">
        <v>2745</v>
      </c>
      <c r="B970" s="313" t="s">
        <v>2125</v>
      </c>
      <c r="C970" s="312" t="s">
        <v>1298</v>
      </c>
      <c r="D970" s="314">
        <v>1.64</v>
      </c>
    </row>
    <row r="971" spans="1:4" ht="38.25">
      <c r="A971" s="312">
        <v>2747</v>
      </c>
      <c r="B971" s="313" t="s">
        <v>2126</v>
      </c>
      <c r="C971" s="312" t="s">
        <v>1298</v>
      </c>
      <c r="D971" s="314">
        <v>13.47</v>
      </c>
    </row>
    <row r="972" spans="1:4" ht="38.25">
      <c r="A972" s="312">
        <v>2748</v>
      </c>
      <c r="B972" s="313" t="s">
        <v>2127</v>
      </c>
      <c r="C972" s="312" t="s">
        <v>1298</v>
      </c>
      <c r="D972" s="314">
        <v>5.82</v>
      </c>
    </row>
    <row r="973" spans="1:4" ht="38.25">
      <c r="A973" s="312">
        <v>2751</v>
      </c>
      <c r="B973" s="313" t="s">
        <v>2128</v>
      </c>
      <c r="C973" s="312" t="s">
        <v>1298</v>
      </c>
      <c r="D973" s="314">
        <v>2.1</v>
      </c>
    </row>
    <row r="974" spans="1:4">
      <c r="A974" s="312">
        <v>2759</v>
      </c>
      <c r="B974" s="313" t="s">
        <v>2129</v>
      </c>
      <c r="C974" s="312" t="s">
        <v>1155</v>
      </c>
      <c r="D974" s="314">
        <v>4.8</v>
      </c>
    </row>
    <row r="975" spans="1:4">
      <c r="A975" s="312">
        <v>2762</v>
      </c>
      <c r="B975" s="313" t="s">
        <v>2130</v>
      </c>
      <c r="C975" s="312" t="s">
        <v>1298</v>
      </c>
      <c r="D975" s="314">
        <v>6</v>
      </c>
    </row>
    <row r="976" spans="1:4" ht="38.25">
      <c r="A976" s="312">
        <v>2788</v>
      </c>
      <c r="B976" s="313" t="s">
        <v>2131</v>
      </c>
      <c r="C976" s="312" t="s">
        <v>1298</v>
      </c>
      <c r="D976" s="314">
        <v>105.9</v>
      </c>
    </row>
    <row r="977" spans="1:4" ht="38.25">
      <c r="A977" s="312">
        <v>2794</v>
      </c>
      <c r="B977" s="313" t="s">
        <v>2132</v>
      </c>
      <c r="C977" s="312" t="s">
        <v>1298</v>
      </c>
      <c r="D977" s="314">
        <v>52.38</v>
      </c>
    </row>
    <row r="978" spans="1:4" ht="25.5">
      <c r="A978" s="312">
        <v>3068</v>
      </c>
      <c r="B978" s="313" t="s">
        <v>2133</v>
      </c>
      <c r="C978" s="312" t="s">
        <v>1155</v>
      </c>
      <c r="D978" s="314">
        <v>50.82</v>
      </c>
    </row>
    <row r="979" spans="1:4" ht="25.5">
      <c r="A979" s="312">
        <v>3072</v>
      </c>
      <c r="B979" s="313" t="s">
        <v>2134</v>
      </c>
      <c r="C979" s="312" t="s">
        <v>1155</v>
      </c>
      <c r="D979" s="314">
        <v>42.94</v>
      </c>
    </row>
    <row r="980" spans="1:4" ht="25.5">
      <c r="A980" s="312">
        <v>3073</v>
      </c>
      <c r="B980" s="313" t="s">
        <v>2135</v>
      </c>
      <c r="C980" s="312" t="s">
        <v>1155</v>
      </c>
      <c r="D980" s="314">
        <v>107.95</v>
      </c>
    </row>
    <row r="981" spans="1:4" ht="25.5">
      <c r="A981" s="312">
        <v>3074</v>
      </c>
      <c r="B981" s="313" t="s">
        <v>2136</v>
      </c>
      <c r="C981" s="312" t="s">
        <v>1155</v>
      </c>
      <c r="D981" s="314">
        <v>85.93</v>
      </c>
    </row>
    <row r="982" spans="1:4" ht="25.5">
      <c r="A982" s="312">
        <v>3075</v>
      </c>
      <c r="B982" s="313" t="s">
        <v>2137</v>
      </c>
      <c r="C982" s="312" t="s">
        <v>1155</v>
      </c>
      <c r="D982" s="314">
        <v>77.45</v>
      </c>
    </row>
    <row r="983" spans="1:4" ht="25.5">
      <c r="A983" s="312">
        <v>3076</v>
      </c>
      <c r="B983" s="313" t="s">
        <v>2138</v>
      </c>
      <c r="C983" s="312" t="s">
        <v>1155</v>
      </c>
      <c r="D983" s="314">
        <v>96.76</v>
      </c>
    </row>
    <row r="984" spans="1:4" ht="63.75">
      <c r="A984" s="312">
        <v>3080</v>
      </c>
      <c r="B984" s="313" t="s">
        <v>2139</v>
      </c>
      <c r="C984" s="312" t="s">
        <v>1777</v>
      </c>
      <c r="D984" s="314">
        <v>41.51</v>
      </c>
    </row>
    <row r="985" spans="1:4" ht="63.75">
      <c r="A985" s="312">
        <v>3081</v>
      </c>
      <c r="B985" s="313" t="s">
        <v>2140</v>
      </c>
      <c r="C985" s="312" t="s">
        <v>1777</v>
      </c>
      <c r="D985" s="314">
        <v>62.82</v>
      </c>
    </row>
    <row r="986" spans="1:4" ht="38.25">
      <c r="A986" s="312">
        <v>3082</v>
      </c>
      <c r="B986" s="313" t="s">
        <v>2141</v>
      </c>
      <c r="C986" s="312" t="s">
        <v>1777</v>
      </c>
      <c r="D986" s="314">
        <v>38.83</v>
      </c>
    </row>
    <row r="987" spans="1:4" ht="38.25">
      <c r="A987" s="312">
        <v>3084</v>
      </c>
      <c r="B987" s="313" t="s">
        <v>2142</v>
      </c>
      <c r="C987" s="312" t="s">
        <v>1777</v>
      </c>
      <c r="D987" s="314">
        <v>56.07</v>
      </c>
    </row>
    <row r="988" spans="1:4" ht="63.75">
      <c r="A988" s="312">
        <v>3090</v>
      </c>
      <c r="B988" s="313" t="s">
        <v>2143</v>
      </c>
      <c r="C988" s="312" t="s">
        <v>1777</v>
      </c>
      <c r="D988" s="314">
        <v>33.56</v>
      </c>
    </row>
    <row r="989" spans="1:4" ht="63.75">
      <c r="A989" s="312">
        <v>3093</v>
      </c>
      <c r="B989" s="313" t="s">
        <v>2144</v>
      </c>
      <c r="C989" s="312" t="s">
        <v>1777</v>
      </c>
      <c r="D989" s="314">
        <v>55.78</v>
      </c>
    </row>
    <row r="990" spans="1:4" ht="38.25">
      <c r="A990" s="312">
        <v>3096</v>
      </c>
      <c r="B990" s="313" t="s">
        <v>2145</v>
      </c>
      <c r="C990" s="312" t="s">
        <v>1777</v>
      </c>
      <c r="D990" s="314">
        <v>25.53</v>
      </c>
    </row>
    <row r="991" spans="1:4" ht="63.75">
      <c r="A991" s="312">
        <v>3097</v>
      </c>
      <c r="B991" s="313" t="s">
        <v>2146</v>
      </c>
      <c r="C991" s="312" t="s">
        <v>1777</v>
      </c>
      <c r="D991" s="314">
        <v>31.06</v>
      </c>
    </row>
    <row r="992" spans="1:4" ht="63.75">
      <c r="A992" s="312">
        <v>3099</v>
      </c>
      <c r="B992" s="313" t="s">
        <v>2147</v>
      </c>
      <c r="C992" s="312" t="s">
        <v>1777</v>
      </c>
      <c r="D992" s="314">
        <v>49.68</v>
      </c>
    </row>
    <row r="993" spans="1:4" ht="25.5">
      <c r="A993" s="312">
        <v>3103</v>
      </c>
      <c r="B993" s="313" t="s">
        <v>2148</v>
      </c>
      <c r="C993" s="312" t="s">
        <v>1155</v>
      </c>
      <c r="D993" s="314">
        <v>50.12</v>
      </c>
    </row>
    <row r="994" spans="1:4" ht="63.75">
      <c r="A994" s="312">
        <v>3104</v>
      </c>
      <c r="B994" s="313" t="s">
        <v>2149</v>
      </c>
      <c r="C994" s="312" t="s">
        <v>1777</v>
      </c>
      <c r="D994" s="314">
        <v>350.87</v>
      </c>
    </row>
    <row r="995" spans="1:4" ht="38.25">
      <c r="A995" s="312">
        <v>3105</v>
      </c>
      <c r="B995" s="313" t="s">
        <v>2150</v>
      </c>
      <c r="C995" s="312" t="s">
        <v>1155</v>
      </c>
      <c r="D995" s="314">
        <v>31.9</v>
      </c>
    </row>
    <row r="996" spans="1:4" ht="51">
      <c r="A996" s="312">
        <v>3106</v>
      </c>
      <c r="B996" s="313" t="s">
        <v>2151</v>
      </c>
      <c r="C996" s="312" t="s">
        <v>1155</v>
      </c>
      <c r="D996" s="314">
        <v>3.52</v>
      </c>
    </row>
    <row r="997" spans="1:4" ht="38.25">
      <c r="A997" s="312">
        <v>3107</v>
      </c>
      <c r="B997" s="313" t="s">
        <v>2152</v>
      </c>
      <c r="C997" s="312" t="s">
        <v>1155</v>
      </c>
      <c r="D997" s="314">
        <v>2.96</v>
      </c>
    </row>
    <row r="998" spans="1:4" ht="38.25">
      <c r="A998" s="312">
        <v>3108</v>
      </c>
      <c r="B998" s="313" t="s">
        <v>2153</v>
      </c>
      <c r="C998" s="312" t="s">
        <v>1155</v>
      </c>
      <c r="D998" s="314">
        <v>20.53</v>
      </c>
    </row>
    <row r="999" spans="1:4" ht="38.25">
      <c r="A999" s="312">
        <v>3111</v>
      </c>
      <c r="B999" s="313" t="s">
        <v>2154</v>
      </c>
      <c r="C999" s="312" t="s">
        <v>1155</v>
      </c>
      <c r="D999" s="314">
        <v>19.57</v>
      </c>
    </row>
    <row r="1000" spans="1:4" ht="38.25">
      <c r="A1000" s="312">
        <v>3112</v>
      </c>
      <c r="B1000" s="313" t="s">
        <v>2155</v>
      </c>
      <c r="C1000" s="312" t="s">
        <v>1777</v>
      </c>
      <c r="D1000" s="314">
        <v>49.35</v>
      </c>
    </row>
    <row r="1001" spans="1:4" ht="38.25">
      <c r="A1001" s="312">
        <v>3113</v>
      </c>
      <c r="B1001" s="313" t="s">
        <v>2156</v>
      </c>
      <c r="C1001" s="312" t="s">
        <v>1777</v>
      </c>
      <c r="D1001" s="314">
        <v>56.86</v>
      </c>
    </row>
    <row r="1002" spans="1:4" ht="51">
      <c r="A1002" s="312">
        <v>3114</v>
      </c>
      <c r="B1002" s="313" t="s">
        <v>2157</v>
      </c>
      <c r="C1002" s="312" t="s">
        <v>1155</v>
      </c>
      <c r="D1002" s="314">
        <v>25.68</v>
      </c>
    </row>
    <row r="1003" spans="1:4" ht="25.5">
      <c r="A1003" s="312">
        <v>3115</v>
      </c>
      <c r="B1003" s="313" t="s">
        <v>2158</v>
      </c>
      <c r="C1003" s="312" t="s">
        <v>1155</v>
      </c>
      <c r="D1003" s="314">
        <v>15.49</v>
      </c>
    </row>
    <row r="1004" spans="1:4" ht="25.5">
      <c r="A1004" s="312">
        <v>3116</v>
      </c>
      <c r="B1004" s="313" t="s">
        <v>2159</v>
      </c>
      <c r="C1004" s="312" t="s">
        <v>1155</v>
      </c>
      <c r="D1004" s="314">
        <v>15.97</v>
      </c>
    </row>
    <row r="1005" spans="1:4" ht="25.5">
      <c r="A1005" s="312">
        <v>3119</v>
      </c>
      <c r="B1005" s="313" t="s">
        <v>2160</v>
      </c>
      <c r="C1005" s="312" t="s">
        <v>1155</v>
      </c>
      <c r="D1005" s="314">
        <v>1.69</v>
      </c>
    </row>
    <row r="1006" spans="1:4" ht="25.5">
      <c r="A1006" s="312">
        <v>3120</v>
      </c>
      <c r="B1006" s="313" t="s">
        <v>2161</v>
      </c>
      <c r="C1006" s="312" t="s">
        <v>1155</v>
      </c>
      <c r="D1006" s="314">
        <v>5.83</v>
      </c>
    </row>
    <row r="1007" spans="1:4" ht="25.5">
      <c r="A1007" s="312">
        <v>3121</v>
      </c>
      <c r="B1007" s="313" t="s">
        <v>2162</v>
      </c>
      <c r="C1007" s="312" t="s">
        <v>1155</v>
      </c>
      <c r="D1007" s="314">
        <v>3.69</v>
      </c>
    </row>
    <row r="1008" spans="1:4" ht="25.5">
      <c r="A1008" s="312">
        <v>3122</v>
      </c>
      <c r="B1008" s="313" t="s">
        <v>2163</v>
      </c>
      <c r="C1008" s="312" t="s">
        <v>1155</v>
      </c>
      <c r="D1008" s="314">
        <v>2.38</v>
      </c>
    </row>
    <row r="1009" spans="1:4">
      <c r="A1009" s="312">
        <v>3123</v>
      </c>
      <c r="B1009" s="313" t="s">
        <v>2164</v>
      </c>
      <c r="C1009" s="312" t="s">
        <v>1147</v>
      </c>
      <c r="D1009" s="314">
        <v>1.5</v>
      </c>
    </row>
    <row r="1010" spans="1:4" ht="25.5">
      <c r="A1010" s="312">
        <v>3143</v>
      </c>
      <c r="B1010" s="313" t="s">
        <v>2165</v>
      </c>
      <c r="C1010" s="312" t="s">
        <v>1155</v>
      </c>
      <c r="D1010" s="314">
        <v>6.34</v>
      </c>
    </row>
    <row r="1011" spans="1:4" ht="25.5">
      <c r="A1011" s="312">
        <v>3146</v>
      </c>
      <c r="B1011" s="313" t="s">
        <v>2166</v>
      </c>
      <c r="C1011" s="312" t="s">
        <v>1155</v>
      </c>
      <c r="D1011" s="314">
        <v>2.79</v>
      </c>
    </row>
    <row r="1012" spans="1:4" ht="25.5">
      <c r="A1012" s="312">
        <v>3148</v>
      </c>
      <c r="B1012" s="313" t="s">
        <v>2167</v>
      </c>
      <c r="C1012" s="312" t="s">
        <v>1155</v>
      </c>
      <c r="D1012" s="314">
        <v>10.29</v>
      </c>
    </row>
    <row r="1013" spans="1:4" ht="25.5">
      <c r="A1013" s="312">
        <v>3251</v>
      </c>
      <c r="B1013" s="313" t="s">
        <v>2168</v>
      </c>
      <c r="C1013" s="312" t="s">
        <v>1155</v>
      </c>
      <c r="D1013" s="314">
        <v>3.29</v>
      </c>
    </row>
    <row r="1014" spans="1:4" ht="25.5">
      <c r="A1014" s="312">
        <v>3254</v>
      </c>
      <c r="B1014" s="313" t="s">
        <v>2169</v>
      </c>
      <c r="C1014" s="312" t="s">
        <v>1155</v>
      </c>
      <c r="D1014" s="314">
        <v>78.11</v>
      </c>
    </row>
    <row r="1015" spans="1:4" ht="25.5">
      <c r="A1015" s="312">
        <v>3255</v>
      </c>
      <c r="B1015" s="313" t="s">
        <v>2170</v>
      </c>
      <c r="C1015" s="312" t="s">
        <v>1155</v>
      </c>
      <c r="D1015" s="314">
        <v>4.38</v>
      </c>
    </row>
    <row r="1016" spans="1:4" ht="25.5">
      <c r="A1016" s="312">
        <v>3256</v>
      </c>
      <c r="B1016" s="313" t="s">
        <v>2171</v>
      </c>
      <c r="C1016" s="312" t="s">
        <v>1155</v>
      </c>
      <c r="D1016" s="314">
        <v>5.66</v>
      </c>
    </row>
    <row r="1017" spans="1:4" ht="25.5">
      <c r="A1017" s="312">
        <v>3258</v>
      </c>
      <c r="B1017" s="313" t="s">
        <v>2172</v>
      </c>
      <c r="C1017" s="312" t="s">
        <v>1155</v>
      </c>
      <c r="D1017" s="314">
        <v>6.18</v>
      </c>
    </row>
    <row r="1018" spans="1:4" ht="25.5">
      <c r="A1018" s="312">
        <v>3259</v>
      </c>
      <c r="B1018" s="313" t="s">
        <v>2173</v>
      </c>
      <c r="C1018" s="312" t="s">
        <v>1155</v>
      </c>
      <c r="D1018" s="314">
        <v>8.15</v>
      </c>
    </row>
    <row r="1019" spans="1:4" ht="25.5">
      <c r="A1019" s="312">
        <v>3260</v>
      </c>
      <c r="B1019" s="313" t="s">
        <v>2174</v>
      </c>
      <c r="C1019" s="312" t="s">
        <v>1155</v>
      </c>
      <c r="D1019" s="314">
        <v>10.88</v>
      </c>
    </row>
    <row r="1020" spans="1:4" ht="25.5">
      <c r="A1020" s="312">
        <v>3261</v>
      </c>
      <c r="B1020" s="313" t="s">
        <v>2175</v>
      </c>
      <c r="C1020" s="312" t="s">
        <v>1155</v>
      </c>
      <c r="D1020" s="314">
        <v>67.44</v>
      </c>
    </row>
    <row r="1021" spans="1:4" ht="25.5">
      <c r="A1021" s="312">
        <v>3262</v>
      </c>
      <c r="B1021" s="313" t="s">
        <v>2176</v>
      </c>
      <c r="C1021" s="312" t="s">
        <v>1155</v>
      </c>
      <c r="D1021" s="314">
        <v>11.34</v>
      </c>
    </row>
    <row r="1022" spans="1:4" ht="25.5">
      <c r="A1022" s="312">
        <v>3263</v>
      </c>
      <c r="B1022" s="313" t="s">
        <v>2177</v>
      </c>
      <c r="C1022" s="312" t="s">
        <v>1155</v>
      </c>
      <c r="D1022" s="314">
        <v>15.49</v>
      </c>
    </row>
    <row r="1023" spans="1:4" ht="25.5">
      <c r="A1023" s="312">
        <v>3264</v>
      </c>
      <c r="B1023" s="313" t="s">
        <v>2178</v>
      </c>
      <c r="C1023" s="312" t="s">
        <v>1155</v>
      </c>
      <c r="D1023" s="314">
        <v>18.62</v>
      </c>
    </row>
    <row r="1024" spans="1:4" ht="25.5">
      <c r="A1024" s="312">
        <v>3265</v>
      </c>
      <c r="B1024" s="313" t="s">
        <v>2179</v>
      </c>
      <c r="C1024" s="312" t="s">
        <v>1155</v>
      </c>
      <c r="D1024" s="314">
        <v>25.9</v>
      </c>
    </row>
    <row r="1025" spans="1:4" ht="25.5">
      <c r="A1025" s="312">
        <v>3266</v>
      </c>
      <c r="B1025" s="313" t="s">
        <v>2180</v>
      </c>
      <c r="C1025" s="312" t="s">
        <v>1155</v>
      </c>
      <c r="D1025" s="314">
        <v>38.700000000000003</v>
      </c>
    </row>
    <row r="1026" spans="1:4" ht="25.5">
      <c r="A1026" s="312">
        <v>3267</v>
      </c>
      <c r="B1026" s="313" t="s">
        <v>2181</v>
      </c>
      <c r="C1026" s="312" t="s">
        <v>1155</v>
      </c>
      <c r="D1026" s="314">
        <v>60.83</v>
      </c>
    </row>
    <row r="1027" spans="1:4" ht="25.5">
      <c r="A1027" s="312">
        <v>3268</v>
      </c>
      <c r="B1027" s="313" t="s">
        <v>2182</v>
      </c>
      <c r="C1027" s="312" t="s">
        <v>1155</v>
      </c>
      <c r="D1027" s="314">
        <v>82.25</v>
      </c>
    </row>
    <row r="1028" spans="1:4" ht="25.5">
      <c r="A1028" s="312">
        <v>3270</v>
      </c>
      <c r="B1028" s="313" t="s">
        <v>2183</v>
      </c>
      <c r="C1028" s="312" t="s">
        <v>1155</v>
      </c>
      <c r="D1028" s="314">
        <v>204.29</v>
      </c>
    </row>
    <row r="1029" spans="1:4" ht="25.5">
      <c r="A1029" s="312">
        <v>3271</v>
      </c>
      <c r="B1029" s="313" t="s">
        <v>2184</v>
      </c>
      <c r="C1029" s="312" t="s">
        <v>1155</v>
      </c>
      <c r="D1029" s="314">
        <v>121.6</v>
      </c>
    </row>
    <row r="1030" spans="1:4" ht="25.5">
      <c r="A1030" s="312">
        <v>3272</v>
      </c>
      <c r="B1030" s="313" t="s">
        <v>2185</v>
      </c>
      <c r="C1030" s="312" t="s">
        <v>1155</v>
      </c>
      <c r="D1030" s="314">
        <v>32.6</v>
      </c>
    </row>
    <row r="1031" spans="1:4" ht="51">
      <c r="A1031" s="312">
        <v>3275</v>
      </c>
      <c r="B1031" s="313" t="s">
        <v>2186</v>
      </c>
      <c r="C1031" s="312" t="s">
        <v>1366</v>
      </c>
      <c r="D1031" s="314">
        <v>64.16</v>
      </c>
    </row>
    <row r="1032" spans="1:4" ht="25.5">
      <c r="A1032" s="312">
        <v>3277</v>
      </c>
      <c r="B1032" s="313" t="s">
        <v>2187</v>
      </c>
      <c r="C1032" s="312" t="s">
        <v>1155</v>
      </c>
      <c r="D1032" s="314">
        <v>704.58</v>
      </c>
    </row>
    <row r="1033" spans="1:4" ht="25.5">
      <c r="A1033" s="312">
        <v>3278</v>
      </c>
      <c r="B1033" s="313" t="s">
        <v>2188</v>
      </c>
      <c r="C1033" s="312" t="s">
        <v>1155</v>
      </c>
      <c r="D1033" s="314">
        <v>77.06</v>
      </c>
    </row>
    <row r="1034" spans="1:4" ht="25.5">
      <c r="A1034" s="312">
        <v>3279</v>
      </c>
      <c r="B1034" s="313" t="s">
        <v>2189</v>
      </c>
      <c r="C1034" s="312" t="s">
        <v>1155</v>
      </c>
      <c r="D1034" s="314">
        <v>127.15</v>
      </c>
    </row>
    <row r="1035" spans="1:4" ht="25.5">
      <c r="A1035" s="312">
        <v>3280</v>
      </c>
      <c r="B1035" s="313" t="s">
        <v>2190</v>
      </c>
      <c r="C1035" s="312" t="s">
        <v>1155</v>
      </c>
      <c r="D1035" s="314">
        <v>146.97</v>
      </c>
    </row>
    <row r="1036" spans="1:4" ht="25.5">
      <c r="A1036" s="312">
        <v>3281</v>
      </c>
      <c r="B1036" s="313" t="s">
        <v>2191</v>
      </c>
      <c r="C1036" s="312" t="s">
        <v>1155</v>
      </c>
      <c r="D1036" s="314">
        <v>583.48</v>
      </c>
    </row>
    <row r="1037" spans="1:4" ht="25.5">
      <c r="A1037" s="312">
        <v>3282</v>
      </c>
      <c r="B1037" s="313" t="s">
        <v>2192</v>
      </c>
      <c r="C1037" s="312" t="s">
        <v>1155</v>
      </c>
      <c r="D1037" s="314">
        <v>696.33</v>
      </c>
    </row>
    <row r="1038" spans="1:4" ht="38.25">
      <c r="A1038" s="312">
        <v>3283</v>
      </c>
      <c r="B1038" s="313" t="s">
        <v>2193</v>
      </c>
      <c r="C1038" s="312" t="s">
        <v>1366</v>
      </c>
      <c r="D1038" s="314">
        <v>12.18</v>
      </c>
    </row>
    <row r="1039" spans="1:4" ht="38.25">
      <c r="A1039" s="312">
        <v>3286</v>
      </c>
      <c r="B1039" s="313" t="s">
        <v>2194</v>
      </c>
      <c r="C1039" s="312" t="s">
        <v>1366</v>
      </c>
      <c r="D1039" s="314">
        <v>38.380000000000003</v>
      </c>
    </row>
    <row r="1040" spans="1:4" ht="51">
      <c r="A1040" s="312">
        <v>3287</v>
      </c>
      <c r="B1040" s="313" t="s">
        <v>2195</v>
      </c>
      <c r="C1040" s="312" t="s">
        <v>1366</v>
      </c>
      <c r="D1040" s="314">
        <v>58</v>
      </c>
    </row>
    <row r="1041" spans="1:4" ht="38.25">
      <c r="A1041" s="312">
        <v>3288</v>
      </c>
      <c r="B1041" s="313" t="s">
        <v>2196</v>
      </c>
      <c r="C1041" s="312" t="s">
        <v>1298</v>
      </c>
      <c r="D1041" s="314">
        <v>2.9</v>
      </c>
    </row>
    <row r="1042" spans="1:4" ht="38.25">
      <c r="A1042" s="312">
        <v>3292</v>
      </c>
      <c r="B1042" s="313" t="s">
        <v>2197</v>
      </c>
      <c r="C1042" s="312" t="s">
        <v>1155</v>
      </c>
      <c r="D1042" s="314">
        <v>8.5</v>
      </c>
    </row>
    <row r="1043" spans="1:4" ht="38.25">
      <c r="A1043" s="312">
        <v>3294</v>
      </c>
      <c r="B1043" s="313" t="s">
        <v>2198</v>
      </c>
      <c r="C1043" s="312" t="s">
        <v>1155</v>
      </c>
      <c r="D1043" s="314">
        <v>9.0399999999999991</v>
      </c>
    </row>
    <row r="1044" spans="1:4" ht="38.25">
      <c r="A1044" s="312">
        <v>3295</v>
      </c>
      <c r="B1044" s="313" t="s">
        <v>2199</v>
      </c>
      <c r="C1044" s="312" t="s">
        <v>1155</v>
      </c>
      <c r="D1044" s="314">
        <v>7.98</v>
      </c>
    </row>
    <row r="1045" spans="1:4" ht="38.25">
      <c r="A1045" s="312">
        <v>3297</v>
      </c>
      <c r="B1045" s="313" t="s">
        <v>2200</v>
      </c>
      <c r="C1045" s="312" t="s">
        <v>1155</v>
      </c>
      <c r="D1045" s="314">
        <v>8.91</v>
      </c>
    </row>
    <row r="1046" spans="1:4" ht="38.25">
      <c r="A1046" s="312">
        <v>3298</v>
      </c>
      <c r="B1046" s="313" t="s">
        <v>2201</v>
      </c>
      <c r="C1046" s="312" t="s">
        <v>1155</v>
      </c>
      <c r="D1046" s="314">
        <v>19.920000000000002</v>
      </c>
    </row>
    <row r="1047" spans="1:4" ht="38.25">
      <c r="A1047" s="312">
        <v>3302</v>
      </c>
      <c r="B1047" s="313" t="s">
        <v>2202</v>
      </c>
      <c r="C1047" s="312" t="s">
        <v>1155</v>
      </c>
      <c r="D1047" s="314">
        <v>8.34</v>
      </c>
    </row>
    <row r="1048" spans="1:4" ht="25.5">
      <c r="A1048" s="312">
        <v>3309</v>
      </c>
      <c r="B1048" s="313" t="s">
        <v>2203</v>
      </c>
      <c r="C1048" s="312" t="s">
        <v>1149</v>
      </c>
      <c r="D1048" s="314">
        <v>303.89</v>
      </c>
    </row>
    <row r="1049" spans="1:4" ht="38.25">
      <c r="A1049" s="312">
        <v>3310</v>
      </c>
      <c r="B1049" s="313" t="s">
        <v>2204</v>
      </c>
      <c r="C1049" s="312" t="s">
        <v>1149</v>
      </c>
      <c r="D1049" s="314">
        <v>380.95</v>
      </c>
    </row>
    <row r="1050" spans="1:4" ht="25.5">
      <c r="A1050" s="312">
        <v>3311</v>
      </c>
      <c r="B1050" s="313" t="s">
        <v>2205</v>
      </c>
      <c r="C1050" s="312" t="s">
        <v>1149</v>
      </c>
      <c r="D1050" s="314">
        <v>286.97000000000003</v>
      </c>
    </row>
    <row r="1051" spans="1:4" ht="25.5">
      <c r="A1051" s="312">
        <v>3312</v>
      </c>
      <c r="B1051" s="313" t="s">
        <v>2206</v>
      </c>
      <c r="C1051" s="312" t="s">
        <v>1147</v>
      </c>
      <c r="D1051" s="314">
        <v>15.01</v>
      </c>
    </row>
    <row r="1052" spans="1:4" ht="25.5">
      <c r="A1052" s="312">
        <v>3313</v>
      </c>
      <c r="B1052" s="313" t="s">
        <v>2207</v>
      </c>
      <c r="C1052" s="312" t="s">
        <v>1147</v>
      </c>
      <c r="D1052" s="314">
        <v>19.32</v>
      </c>
    </row>
    <row r="1053" spans="1:4" ht="25.5">
      <c r="A1053" s="312">
        <v>3314</v>
      </c>
      <c r="B1053" s="313" t="s">
        <v>2208</v>
      </c>
      <c r="C1053" s="312" t="s">
        <v>1149</v>
      </c>
      <c r="D1053" s="314">
        <v>382.66</v>
      </c>
    </row>
    <row r="1054" spans="1:4" ht="25.5">
      <c r="A1054" s="312">
        <v>3315</v>
      </c>
      <c r="B1054" s="313" t="s">
        <v>2209</v>
      </c>
      <c r="C1054" s="312" t="s">
        <v>1147</v>
      </c>
      <c r="D1054" s="314">
        <v>0.56000000000000005</v>
      </c>
    </row>
    <row r="1055" spans="1:4" ht="38.25">
      <c r="A1055" s="312">
        <v>3318</v>
      </c>
      <c r="B1055" s="313" t="s">
        <v>2210</v>
      </c>
      <c r="C1055" s="312" t="s">
        <v>1155</v>
      </c>
      <c r="D1055" s="315">
        <v>23500</v>
      </c>
    </row>
    <row r="1056" spans="1:4" ht="25.5">
      <c r="A1056" s="312">
        <v>3322</v>
      </c>
      <c r="B1056" s="313" t="s">
        <v>2211</v>
      </c>
      <c r="C1056" s="312" t="s">
        <v>1366</v>
      </c>
      <c r="D1056" s="314">
        <v>7</v>
      </c>
    </row>
    <row r="1057" spans="1:4">
      <c r="A1057" s="312">
        <v>3324</v>
      </c>
      <c r="B1057" s="313" t="s">
        <v>2212</v>
      </c>
      <c r="C1057" s="312" t="s">
        <v>1366</v>
      </c>
      <c r="D1057" s="314">
        <v>4.99</v>
      </c>
    </row>
    <row r="1058" spans="1:4" ht="38.25">
      <c r="A1058" s="312">
        <v>3345</v>
      </c>
      <c r="B1058" s="313" t="s">
        <v>2213</v>
      </c>
      <c r="C1058" s="312" t="s">
        <v>1260</v>
      </c>
      <c r="D1058" s="314">
        <v>13.91</v>
      </c>
    </row>
    <row r="1059" spans="1:4" ht="38.25">
      <c r="A1059" s="312">
        <v>3346</v>
      </c>
      <c r="B1059" s="313" t="s">
        <v>2214</v>
      </c>
      <c r="C1059" s="312" t="s">
        <v>1260</v>
      </c>
      <c r="D1059" s="314">
        <v>18</v>
      </c>
    </row>
    <row r="1060" spans="1:4" ht="38.25">
      <c r="A1060" s="312">
        <v>3348</v>
      </c>
      <c r="B1060" s="313" t="s">
        <v>2215</v>
      </c>
      <c r="C1060" s="312" t="s">
        <v>1260</v>
      </c>
      <c r="D1060" s="314">
        <v>21.53</v>
      </c>
    </row>
    <row r="1061" spans="1:4" ht="76.5">
      <c r="A1061" s="312">
        <v>3355</v>
      </c>
      <c r="B1061" s="313" t="s">
        <v>2216</v>
      </c>
      <c r="C1061" s="312" t="s">
        <v>1260</v>
      </c>
      <c r="D1061" s="314">
        <v>26.55</v>
      </c>
    </row>
    <row r="1062" spans="1:4" ht="76.5">
      <c r="A1062" s="312">
        <v>3363</v>
      </c>
      <c r="B1062" s="313" t="s">
        <v>2217</v>
      </c>
      <c r="C1062" s="312" t="s">
        <v>1155</v>
      </c>
      <c r="D1062" s="315">
        <v>63000</v>
      </c>
    </row>
    <row r="1063" spans="1:4" ht="76.5">
      <c r="A1063" s="312">
        <v>3365</v>
      </c>
      <c r="B1063" s="313" t="s">
        <v>2218</v>
      </c>
      <c r="C1063" s="312" t="s">
        <v>1155</v>
      </c>
      <c r="D1063" s="315">
        <v>147262.5</v>
      </c>
    </row>
    <row r="1064" spans="1:4" ht="38.25">
      <c r="A1064" s="312">
        <v>3373</v>
      </c>
      <c r="B1064" s="313" t="s">
        <v>2219</v>
      </c>
      <c r="C1064" s="312" t="s">
        <v>1155</v>
      </c>
      <c r="D1064" s="314">
        <v>28.1</v>
      </c>
    </row>
    <row r="1065" spans="1:4" ht="51">
      <c r="A1065" s="312">
        <v>3376</v>
      </c>
      <c r="B1065" s="313" t="s">
        <v>2220</v>
      </c>
      <c r="C1065" s="312" t="s">
        <v>1155</v>
      </c>
      <c r="D1065" s="314">
        <v>47.94</v>
      </c>
    </row>
    <row r="1066" spans="1:4" ht="38.25">
      <c r="A1066" s="312">
        <v>3378</v>
      </c>
      <c r="B1066" s="313" t="s">
        <v>2221</v>
      </c>
      <c r="C1066" s="312" t="s">
        <v>1155</v>
      </c>
      <c r="D1066" s="314">
        <v>47.39</v>
      </c>
    </row>
    <row r="1067" spans="1:4" ht="38.25">
      <c r="A1067" s="312">
        <v>3379</v>
      </c>
      <c r="B1067" s="313" t="s">
        <v>2222</v>
      </c>
      <c r="C1067" s="312" t="s">
        <v>1155</v>
      </c>
      <c r="D1067" s="314">
        <v>32.03</v>
      </c>
    </row>
    <row r="1068" spans="1:4" ht="51">
      <c r="A1068" s="312">
        <v>3380</v>
      </c>
      <c r="B1068" s="313" t="s">
        <v>2223</v>
      </c>
      <c r="C1068" s="312" t="s">
        <v>1155</v>
      </c>
      <c r="D1068" s="314">
        <v>33.18</v>
      </c>
    </row>
    <row r="1069" spans="1:4" ht="38.25">
      <c r="A1069" s="312">
        <v>3383</v>
      </c>
      <c r="B1069" s="313" t="s">
        <v>2224</v>
      </c>
      <c r="C1069" s="312" t="s">
        <v>1155</v>
      </c>
      <c r="D1069" s="314">
        <v>24.62</v>
      </c>
    </row>
    <row r="1070" spans="1:4" ht="25.5">
      <c r="A1070" s="312">
        <v>3384</v>
      </c>
      <c r="B1070" s="313" t="s">
        <v>2225</v>
      </c>
      <c r="C1070" s="312" t="s">
        <v>1155</v>
      </c>
      <c r="D1070" s="314">
        <v>3.8</v>
      </c>
    </row>
    <row r="1071" spans="1:4" ht="38.25">
      <c r="A1071" s="312">
        <v>3389</v>
      </c>
      <c r="B1071" s="313" t="s">
        <v>2226</v>
      </c>
      <c r="C1071" s="312" t="s">
        <v>1155</v>
      </c>
      <c r="D1071" s="314">
        <v>23.28</v>
      </c>
    </row>
    <row r="1072" spans="1:4" ht="38.25">
      <c r="A1072" s="312">
        <v>3390</v>
      </c>
      <c r="B1072" s="313" t="s">
        <v>2227</v>
      </c>
      <c r="C1072" s="312" t="s">
        <v>1155</v>
      </c>
      <c r="D1072" s="314">
        <v>26.2</v>
      </c>
    </row>
    <row r="1073" spans="1:4" ht="38.25">
      <c r="A1073" s="312">
        <v>3391</v>
      </c>
      <c r="B1073" s="313" t="s">
        <v>2228</v>
      </c>
      <c r="C1073" s="312" t="s">
        <v>1155</v>
      </c>
      <c r="D1073" s="314">
        <v>44.87</v>
      </c>
    </row>
    <row r="1074" spans="1:4" ht="25.5">
      <c r="A1074" s="312">
        <v>3393</v>
      </c>
      <c r="B1074" s="313" t="s">
        <v>2229</v>
      </c>
      <c r="C1074" s="312" t="s">
        <v>1155</v>
      </c>
      <c r="D1074" s="314">
        <v>533.79999999999995</v>
      </c>
    </row>
    <row r="1075" spans="1:4" ht="25.5">
      <c r="A1075" s="312">
        <v>3394</v>
      </c>
      <c r="B1075" s="313" t="s">
        <v>2230</v>
      </c>
      <c r="C1075" s="312" t="s">
        <v>1155</v>
      </c>
      <c r="D1075" s="314">
        <v>313.52</v>
      </c>
    </row>
    <row r="1076" spans="1:4" ht="25.5">
      <c r="A1076" s="312">
        <v>3395</v>
      </c>
      <c r="B1076" s="313" t="s">
        <v>2231</v>
      </c>
      <c r="C1076" s="312" t="s">
        <v>1155</v>
      </c>
      <c r="D1076" s="314">
        <v>76.69</v>
      </c>
    </row>
    <row r="1077" spans="1:4" ht="25.5">
      <c r="A1077" s="312">
        <v>3396</v>
      </c>
      <c r="B1077" s="313" t="s">
        <v>2232</v>
      </c>
      <c r="C1077" s="312" t="s">
        <v>1155</v>
      </c>
      <c r="D1077" s="314">
        <v>4.9000000000000004</v>
      </c>
    </row>
    <row r="1078" spans="1:4" ht="38.25">
      <c r="A1078" s="312">
        <v>3398</v>
      </c>
      <c r="B1078" s="313" t="s">
        <v>2233</v>
      </c>
      <c r="C1078" s="312" t="s">
        <v>1155</v>
      </c>
      <c r="D1078" s="314">
        <v>3.64</v>
      </c>
    </row>
    <row r="1079" spans="1:4" ht="38.25">
      <c r="A1079" s="312">
        <v>3405</v>
      </c>
      <c r="B1079" s="313" t="s">
        <v>2234</v>
      </c>
      <c r="C1079" s="312" t="s">
        <v>1155</v>
      </c>
      <c r="D1079" s="314">
        <v>59.39</v>
      </c>
    </row>
    <row r="1080" spans="1:4" ht="25.5">
      <c r="A1080" s="312">
        <v>3406</v>
      </c>
      <c r="B1080" s="313" t="s">
        <v>2235</v>
      </c>
      <c r="C1080" s="312" t="s">
        <v>1155</v>
      </c>
      <c r="D1080" s="314">
        <v>18.18</v>
      </c>
    </row>
    <row r="1081" spans="1:4" ht="38.25">
      <c r="A1081" s="312">
        <v>3408</v>
      </c>
      <c r="B1081" s="313" t="s">
        <v>2236</v>
      </c>
      <c r="C1081" s="312" t="s">
        <v>1366</v>
      </c>
      <c r="D1081" s="314">
        <v>8</v>
      </c>
    </row>
    <row r="1082" spans="1:4" ht="38.25">
      <c r="A1082" s="312">
        <v>3409</v>
      </c>
      <c r="B1082" s="313" t="s">
        <v>2237</v>
      </c>
      <c r="C1082" s="312" t="s">
        <v>1366</v>
      </c>
      <c r="D1082" s="314">
        <v>20</v>
      </c>
    </row>
    <row r="1083" spans="1:4" ht="25.5">
      <c r="A1083" s="312">
        <v>3410</v>
      </c>
      <c r="B1083" s="313" t="s">
        <v>2238</v>
      </c>
      <c r="C1083" s="312" t="s">
        <v>1147</v>
      </c>
      <c r="D1083" s="314">
        <v>23.54</v>
      </c>
    </row>
    <row r="1084" spans="1:4" ht="25.5">
      <c r="A1084" s="312">
        <v>3411</v>
      </c>
      <c r="B1084" s="313" t="s">
        <v>2239</v>
      </c>
      <c r="C1084" s="312" t="s">
        <v>1147</v>
      </c>
      <c r="D1084" s="314">
        <v>46.16</v>
      </c>
    </row>
    <row r="1085" spans="1:4" ht="25.5">
      <c r="A1085" s="312">
        <v>3412</v>
      </c>
      <c r="B1085" s="313" t="s">
        <v>2240</v>
      </c>
      <c r="C1085" s="312" t="s">
        <v>1366</v>
      </c>
      <c r="D1085" s="314">
        <v>16.440000000000001</v>
      </c>
    </row>
    <row r="1086" spans="1:4" ht="25.5">
      <c r="A1086" s="312">
        <v>3413</v>
      </c>
      <c r="B1086" s="313" t="s">
        <v>2241</v>
      </c>
      <c r="C1086" s="312" t="s">
        <v>1366</v>
      </c>
      <c r="D1086" s="314">
        <v>37.020000000000003</v>
      </c>
    </row>
    <row r="1087" spans="1:4" ht="89.25">
      <c r="A1087" s="312">
        <v>3421</v>
      </c>
      <c r="B1087" s="313" t="s">
        <v>2242</v>
      </c>
      <c r="C1087" s="312" t="s">
        <v>1366</v>
      </c>
      <c r="D1087" s="314">
        <v>321.07</v>
      </c>
    </row>
    <row r="1088" spans="1:4" ht="76.5">
      <c r="A1088" s="312">
        <v>3423</v>
      </c>
      <c r="B1088" s="313" t="s">
        <v>2243</v>
      </c>
      <c r="C1088" s="312" t="s">
        <v>1366</v>
      </c>
      <c r="D1088" s="314">
        <v>452.79</v>
      </c>
    </row>
    <row r="1089" spans="1:4" ht="89.25">
      <c r="A1089" s="312">
        <v>3428</v>
      </c>
      <c r="B1089" s="313" t="s">
        <v>2244</v>
      </c>
      <c r="C1089" s="312" t="s">
        <v>1366</v>
      </c>
      <c r="D1089" s="314">
        <v>428.71</v>
      </c>
    </row>
    <row r="1090" spans="1:4" ht="89.25">
      <c r="A1090" s="312">
        <v>3429</v>
      </c>
      <c r="B1090" s="313" t="s">
        <v>2245</v>
      </c>
      <c r="C1090" s="312" t="s">
        <v>1366</v>
      </c>
      <c r="D1090" s="314">
        <v>244.94</v>
      </c>
    </row>
    <row r="1091" spans="1:4" ht="76.5">
      <c r="A1091" s="312">
        <v>3437</v>
      </c>
      <c r="B1091" s="313" t="s">
        <v>2246</v>
      </c>
      <c r="C1091" s="312" t="s">
        <v>1366</v>
      </c>
      <c r="D1091" s="314">
        <v>289.02</v>
      </c>
    </row>
    <row r="1092" spans="1:4" ht="25.5">
      <c r="A1092" s="312">
        <v>3441</v>
      </c>
      <c r="B1092" s="313" t="s">
        <v>2247</v>
      </c>
      <c r="C1092" s="312" t="s">
        <v>1155</v>
      </c>
      <c r="D1092" s="314">
        <v>5.0999999999999996</v>
      </c>
    </row>
    <row r="1093" spans="1:4" ht="25.5">
      <c r="A1093" s="312">
        <v>3442</v>
      </c>
      <c r="B1093" s="313" t="s">
        <v>2248</v>
      </c>
      <c r="C1093" s="312" t="s">
        <v>1155</v>
      </c>
      <c r="D1093" s="314">
        <v>7.62</v>
      </c>
    </row>
    <row r="1094" spans="1:4" ht="25.5">
      <c r="A1094" s="312">
        <v>3443</v>
      </c>
      <c r="B1094" s="313" t="s">
        <v>2249</v>
      </c>
      <c r="C1094" s="312" t="s">
        <v>1155</v>
      </c>
      <c r="D1094" s="314">
        <v>12.83</v>
      </c>
    </row>
    <row r="1095" spans="1:4" ht="25.5">
      <c r="A1095" s="312">
        <v>3444</v>
      </c>
      <c r="B1095" s="313" t="s">
        <v>2250</v>
      </c>
      <c r="C1095" s="312" t="s">
        <v>1155</v>
      </c>
      <c r="D1095" s="314">
        <v>11.12</v>
      </c>
    </row>
    <row r="1096" spans="1:4" ht="25.5">
      <c r="A1096" s="312">
        <v>3445</v>
      </c>
      <c r="B1096" s="313" t="s">
        <v>2251</v>
      </c>
      <c r="C1096" s="312" t="s">
        <v>1155</v>
      </c>
      <c r="D1096" s="314">
        <v>18.059999999999999</v>
      </c>
    </row>
    <row r="1097" spans="1:4" ht="25.5">
      <c r="A1097" s="312">
        <v>3446</v>
      </c>
      <c r="B1097" s="313" t="s">
        <v>2252</v>
      </c>
      <c r="C1097" s="312" t="s">
        <v>1155</v>
      </c>
      <c r="D1097" s="314">
        <v>22.12</v>
      </c>
    </row>
    <row r="1098" spans="1:4" ht="25.5">
      <c r="A1098" s="312">
        <v>3447</v>
      </c>
      <c r="B1098" s="313" t="s">
        <v>2253</v>
      </c>
      <c r="C1098" s="312" t="s">
        <v>1155</v>
      </c>
      <c r="D1098" s="314">
        <v>32.18</v>
      </c>
    </row>
    <row r="1099" spans="1:4" ht="25.5">
      <c r="A1099" s="312">
        <v>3448</v>
      </c>
      <c r="B1099" s="313" t="s">
        <v>2254</v>
      </c>
      <c r="C1099" s="312" t="s">
        <v>1155</v>
      </c>
      <c r="D1099" s="314">
        <v>90.93</v>
      </c>
    </row>
    <row r="1100" spans="1:4" ht="25.5">
      <c r="A1100" s="312">
        <v>3449</v>
      </c>
      <c r="B1100" s="313" t="s">
        <v>2255</v>
      </c>
      <c r="C1100" s="312" t="s">
        <v>1155</v>
      </c>
      <c r="D1100" s="314">
        <v>159.33000000000001</v>
      </c>
    </row>
    <row r="1101" spans="1:4" ht="25.5">
      <c r="A1101" s="312">
        <v>3450</v>
      </c>
      <c r="B1101" s="313" t="s">
        <v>2256</v>
      </c>
      <c r="C1101" s="312" t="s">
        <v>1155</v>
      </c>
      <c r="D1101" s="314">
        <v>5.97</v>
      </c>
    </row>
    <row r="1102" spans="1:4" ht="25.5">
      <c r="A1102" s="312">
        <v>3451</v>
      </c>
      <c r="B1102" s="313" t="s">
        <v>2257</v>
      </c>
      <c r="C1102" s="312" t="s">
        <v>1155</v>
      </c>
      <c r="D1102" s="314">
        <v>7.15</v>
      </c>
    </row>
    <row r="1103" spans="1:4" ht="25.5">
      <c r="A1103" s="312">
        <v>3452</v>
      </c>
      <c r="B1103" s="313" t="s">
        <v>2258</v>
      </c>
      <c r="C1103" s="312" t="s">
        <v>1155</v>
      </c>
      <c r="D1103" s="314">
        <v>36.04</v>
      </c>
    </row>
    <row r="1104" spans="1:4" ht="25.5">
      <c r="A1104" s="312">
        <v>3453</v>
      </c>
      <c r="B1104" s="313" t="s">
        <v>2259</v>
      </c>
      <c r="C1104" s="312" t="s">
        <v>1155</v>
      </c>
      <c r="D1104" s="314">
        <v>73.02</v>
      </c>
    </row>
    <row r="1105" spans="1:4" ht="25.5">
      <c r="A1105" s="312">
        <v>3454</v>
      </c>
      <c r="B1105" s="313" t="s">
        <v>2260</v>
      </c>
      <c r="C1105" s="312" t="s">
        <v>1155</v>
      </c>
      <c r="D1105" s="314">
        <v>111.06</v>
      </c>
    </row>
    <row r="1106" spans="1:4" ht="25.5">
      <c r="A1106" s="312">
        <v>3455</v>
      </c>
      <c r="B1106" s="313" t="s">
        <v>2261</v>
      </c>
      <c r="C1106" s="312" t="s">
        <v>1155</v>
      </c>
      <c r="D1106" s="314">
        <v>4.2699999999999996</v>
      </c>
    </row>
    <row r="1107" spans="1:4" ht="25.5">
      <c r="A1107" s="312">
        <v>3456</v>
      </c>
      <c r="B1107" s="313" t="s">
        <v>2262</v>
      </c>
      <c r="C1107" s="312" t="s">
        <v>1155</v>
      </c>
      <c r="D1107" s="314">
        <v>6.39</v>
      </c>
    </row>
    <row r="1108" spans="1:4" ht="25.5">
      <c r="A1108" s="312">
        <v>3457</v>
      </c>
      <c r="B1108" s="313" t="s">
        <v>2263</v>
      </c>
      <c r="C1108" s="312" t="s">
        <v>1155</v>
      </c>
      <c r="D1108" s="314">
        <v>15.05</v>
      </c>
    </row>
    <row r="1109" spans="1:4" ht="25.5">
      <c r="A1109" s="312">
        <v>3458</v>
      </c>
      <c r="B1109" s="313" t="s">
        <v>2264</v>
      </c>
      <c r="C1109" s="312" t="s">
        <v>1155</v>
      </c>
      <c r="D1109" s="314">
        <v>20.05</v>
      </c>
    </row>
    <row r="1110" spans="1:4" ht="25.5">
      <c r="A1110" s="312">
        <v>3459</v>
      </c>
      <c r="B1110" s="313" t="s">
        <v>2265</v>
      </c>
      <c r="C1110" s="312" t="s">
        <v>1155</v>
      </c>
      <c r="D1110" s="314">
        <v>78.98</v>
      </c>
    </row>
    <row r="1111" spans="1:4" ht="25.5">
      <c r="A1111" s="312">
        <v>3460</v>
      </c>
      <c r="B1111" s="313" t="s">
        <v>2266</v>
      </c>
      <c r="C1111" s="312" t="s">
        <v>1155</v>
      </c>
      <c r="D1111" s="314">
        <v>219.16</v>
      </c>
    </row>
    <row r="1112" spans="1:4" ht="25.5">
      <c r="A1112" s="312">
        <v>3461</v>
      </c>
      <c r="B1112" s="313" t="s">
        <v>2267</v>
      </c>
      <c r="C1112" s="312" t="s">
        <v>1155</v>
      </c>
      <c r="D1112" s="314">
        <v>560.16999999999996</v>
      </c>
    </row>
    <row r="1113" spans="1:4" ht="25.5">
      <c r="A1113" s="312">
        <v>3462</v>
      </c>
      <c r="B1113" s="313" t="s">
        <v>2268</v>
      </c>
      <c r="C1113" s="312" t="s">
        <v>1155</v>
      </c>
      <c r="D1113" s="314">
        <v>7.19</v>
      </c>
    </row>
    <row r="1114" spans="1:4" ht="25.5">
      <c r="A1114" s="312">
        <v>3463</v>
      </c>
      <c r="B1114" s="313" t="s">
        <v>2269</v>
      </c>
      <c r="C1114" s="312" t="s">
        <v>1155</v>
      </c>
      <c r="D1114" s="314">
        <v>10.89</v>
      </c>
    </row>
    <row r="1115" spans="1:4" ht="25.5">
      <c r="A1115" s="312">
        <v>3464</v>
      </c>
      <c r="B1115" s="313" t="s">
        <v>2270</v>
      </c>
      <c r="C1115" s="312" t="s">
        <v>1155</v>
      </c>
      <c r="D1115" s="314">
        <v>10.89</v>
      </c>
    </row>
    <row r="1116" spans="1:4" ht="25.5">
      <c r="A1116" s="312">
        <v>3465</v>
      </c>
      <c r="B1116" s="313" t="s">
        <v>2271</v>
      </c>
      <c r="C1116" s="312" t="s">
        <v>1155</v>
      </c>
      <c r="D1116" s="314">
        <v>26.16</v>
      </c>
    </row>
    <row r="1117" spans="1:4" ht="25.5">
      <c r="A1117" s="312">
        <v>3466</v>
      </c>
      <c r="B1117" s="313" t="s">
        <v>2272</v>
      </c>
      <c r="C1117" s="312" t="s">
        <v>1155</v>
      </c>
      <c r="D1117" s="314">
        <v>66.459999999999994</v>
      </c>
    </row>
    <row r="1118" spans="1:4" ht="25.5">
      <c r="A1118" s="312">
        <v>3467</v>
      </c>
      <c r="B1118" s="313" t="s">
        <v>2273</v>
      </c>
      <c r="C1118" s="312" t="s">
        <v>1155</v>
      </c>
      <c r="D1118" s="314">
        <v>37.53</v>
      </c>
    </row>
    <row r="1119" spans="1:4" ht="25.5">
      <c r="A1119" s="312">
        <v>3468</v>
      </c>
      <c r="B1119" s="313" t="s">
        <v>2274</v>
      </c>
      <c r="C1119" s="312" t="s">
        <v>1155</v>
      </c>
      <c r="D1119" s="314">
        <v>26.17</v>
      </c>
    </row>
    <row r="1120" spans="1:4" ht="25.5">
      <c r="A1120" s="312">
        <v>3469</v>
      </c>
      <c r="B1120" s="313" t="s">
        <v>2275</v>
      </c>
      <c r="C1120" s="312" t="s">
        <v>1155</v>
      </c>
      <c r="D1120" s="314">
        <v>150.19999999999999</v>
      </c>
    </row>
    <row r="1121" spans="1:4" ht="25.5">
      <c r="A1121" s="312">
        <v>3470</v>
      </c>
      <c r="B1121" s="313" t="s">
        <v>2276</v>
      </c>
      <c r="C1121" s="312" t="s">
        <v>1155</v>
      </c>
      <c r="D1121" s="314">
        <v>55.99</v>
      </c>
    </row>
    <row r="1122" spans="1:4" ht="25.5">
      <c r="A1122" s="312">
        <v>3471</v>
      </c>
      <c r="B1122" s="313" t="s">
        <v>2277</v>
      </c>
      <c r="C1122" s="312" t="s">
        <v>1155</v>
      </c>
      <c r="D1122" s="314">
        <v>30.77</v>
      </c>
    </row>
    <row r="1123" spans="1:4" ht="25.5">
      <c r="A1123" s="312">
        <v>3472</v>
      </c>
      <c r="B1123" s="313" t="s">
        <v>2278</v>
      </c>
      <c r="C1123" s="312" t="s">
        <v>1155</v>
      </c>
      <c r="D1123" s="314">
        <v>9.6</v>
      </c>
    </row>
    <row r="1124" spans="1:4" ht="25.5">
      <c r="A1124" s="312">
        <v>3473</v>
      </c>
      <c r="B1124" s="313" t="s">
        <v>2279</v>
      </c>
      <c r="C1124" s="312" t="s">
        <v>1155</v>
      </c>
      <c r="D1124" s="314">
        <v>25.02</v>
      </c>
    </row>
    <row r="1125" spans="1:4" ht="25.5">
      <c r="A1125" s="312">
        <v>3474</v>
      </c>
      <c r="B1125" s="313" t="s">
        <v>2280</v>
      </c>
      <c r="C1125" s="312" t="s">
        <v>1155</v>
      </c>
      <c r="D1125" s="314">
        <v>20.62</v>
      </c>
    </row>
    <row r="1126" spans="1:4" ht="25.5">
      <c r="A1126" s="312">
        <v>3475</v>
      </c>
      <c r="B1126" s="313" t="s">
        <v>2281</v>
      </c>
      <c r="C1126" s="312" t="s">
        <v>1155</v>
      </c>
      <c r="D1126" s="314">
        <v>2.11</v>
      </c>
    </row>
    <row r="1127" spans="1:4" ht="25.5">
      <c r="A1127" s="312">
        <v>3477</v>
      </c>
      <c r="B1127" s="313" t="s">
        <v>2282</v>
      </c>
      <c r="C1127" s="312" t="s">
        <v>1155</v>
      </c>
      <c r="D1127" s="314">
        <v>17.03</v>
      </c>
    </row>
    <row r="1128" spans="1:4" ht="25.5">
      <c r="A1128" s="312">
        <v>3478</v>
      </c>
      <c r="B1128" s="313" t="s">
        <v>2283</v>
      </c>
      <c r="C1128" s="312" t="s">
        <v>1155</v>
      </c>
      <c r="D1128" s="314">
        <v>41.27</v>
      </c>
    </row>
    <row r="1129" spans="1:4" ht="25.5">
      <c r="A1129" s="312">
        <v>3481</v>
      </c>
      <c r="B1129" s="313" t="s">
        <v>2284</v>
      </c>
      <c r="C1129" s="312" t="s">
        <v>1155</v>
      </c>
      <c r="D1129" s="314">
        <v>9.2100000000000009</v>
      </c>
    </row>
    <row r="1130" spans="1:4" ht="25.5">
      <c r="A1130" s="312">
        <v>3482</v>
      </c>
      <c r="B1130" s="313" t="s">
        <v>2285</v>
      </c>
      <c r="C1130" s="312" t="s">
        <v>1155</v>
      </c>
      <c r="D1130" s="314">
        <v>3.28</v>
      </c>
    </row>
    <row r="1131" spans="1:4" ht="25.5">
      <c r="A1131" s="312">
        <v>3485</v>
      </c>
      <c r="B1131" s="313" t="s">
        <v>2286</v>
      </c>
      <c r="C1131" s="312" t="s">
        <v>1155</v>
      </c>
      <c r="D1131" s="314">
        <v>6.43</v>
      </c>
    </row>
    <row r="1132" spans="1:4" ht="25.5">
      <c r="A1132" s="312">
        <v>3489</v>
      </c>
      <c r="B1132" s="313" t="s">
        <v>2287</v>
      </c>
      <c r="C1132" s="312" t="s">
        <v>1155</v>
      </c>
      <c r="D1132" s="314">
        <v>9.15</v>
      </c>
    </row>
    <row r="1133" spans="1:4" ht="25.5">
      <c r="A1133" s="312">
        <v>3491</v>
      </c>
      <c r="B1133" s="313" t="s">
        <v>2288</v>
      </c>
      <c r="C1133" s="312" t="s">
        <v>1155</v>
      </c>
      <c r="D1133" s="314">
        <v>7.55</v>
      </c>
    </row>
    <row r="1134" spans="1:4" ht="25.5">
      <c r="A1134" s="312">
        <v>3492</v>
      </c>
      <c r="B1134" s="313" t="s">
        <v>2289</v>
      </c>
      <c r="C1134" s="312" t="s">
        <v>1155</v>
      </c>
      <c r="D1134" s="314">
        <v>9.09</v>
      </c>
    </row>
    <row r="1135" spans="1:4" ht="25.5">
      <c r="A1135" s="312">
        <v>3493</v>
      </c>
      <c r="B1135" s="313" t="s">
        <v>2290</v>
      </c>
      <c r="C1135" s="312" t="s">
        <v>1155</v>
      </c>
      <c r="D1135" s="314">
        <v>17.649999999999999</v>
      </c>
    </row>
    <row r="1136" spans="1:4" ht="25.5">
      <c r="A1136" s="312">
        <v>3496</v>
      </c>
      <c r="B1136" s="313" t="s">
        <v>2291</v>
      </c>
      <c r="C1136" s="312" t="s">
        <v>1155</v>
      </c>
      <c r="D1136" s="314">
        <v>1.97</v>
      </c>
    </row>
    <row r="1137" spans="1:4" ht="38.25">
      <c r="A1137" s="312">
        <v>3497</v>
      </c>
      <c r="B1137" s="313" t="s">
        <v>2292</v>
      </c>
      <c r="C1137" s="312" t="s">
        <v>1155</v>
      </c>
      <c r="D1137" s="314">
        <v>10.01</v>
      </c>
    </row>
    <row r="1138" spans="1:4" ht="25.5">
      <c r="A1138" s="312">
        <v>3498</v>
      </c>
      <c r="B1138" s="313" t="s">
        <v>2293</v>
      </c>
      <c r="C1138" s="312" t="s">
        <v>1155</v>
      </c>
      <c r="D1138" s="314">
        <v>3.18</v>
      </c>
    </row>
    <row r="1139" spans="1:4" ht="25.5">
      <c r="A1139" s="312">
        <v>3499</v>
      </c>
      <c r="B1139" s="313" t="s">
        <v>2294</v>
      </c>
      <c r="C1139" s="312" t="s">
        <v>1155</v>
      </c>
      <c r="D1139" s="314">
        <v>0.56000000000000005</v>
      </c>
    </row>
    <row r="1140" spans="1:4" ht="25.5">
      <c r="A1140" s="312">
        <v>3500</v>
      </c>
      <c r="B1140" s="313" t="s">
        <v>2295</v>
      </c>
      <c r="C1140" s="312" t="s">
        <v>1155</v>
      </c>
      <c r="D1140" s="314">
        <v>0.98</v>
      </c>
    </row>
    <row r="1141" spans="1:4" ht="25.5">
      <c r="A1141" s="312">
        <v>3501</v>
      </c>
      <c r="B1141" s="313" t="s">
        <v>2296</v>
      </c>
      <c r="C1141" s="312" t="s">
        <v>1155</v>
      </c>
      <c r="D1141" s="314">
        <v>2.61</v>
      </c>
    </row>
    <row r="1142" spans="1:4" ht="25.5">
      <c r="A1142" s="312">
        <v>3502</v>
      </c>
      <c r="B1142" s="313" t="s">
        <v>2297</v>
      </c>
      <c r="C1142" s="312" t="s">
        <v>1155</v>
      </c>
      <c r="D1142" s="314">
        <v>3.8</v>
      </c>
    </row>
    <row r="1143" spans="1:4" ht="25.5">
      <c r="A1143" s="312">
        <v>3503</v>
      </c>
      <c r="B1143" s="313" t="s">
        <v>2298</v>
      </c>
      <c r="C1143" s="312" t="s">
        <v>1155</v>
      </c>
      <c r="D1143" s="314">
        <v>4.74</v>
      </c>
    </row>
    <row r="1144" spans="1:4" ht="25.5">
      <c r="A1144" s="312">
        <v>3505</v>
      </c>
      <c r="B1144" s="313" t="s">
        <v>2299</v>
      </c>
      <c r="C1144" s="312" t="s">
        <v>1155</v>
      </c>
      <c r="D1144" s="314">
        <v>1.96</v>
      </c>
    </row>
    <row r="1145" spans="1:4" ht="25.5">
      <c r="A1145" s="312">
        <v>3508</v>
      </c>
      <c r="B1145" s="313" t="s">
        <v>2300</v>
      </c>
      <c r="C1145" s="312" t="s">
        <v>1155</v>
      </c>
      <c r="D1145" s="314">
        <v>18.39</v>
      </c>
    </row>
    <row r="1146" spans="1:4" ht="25.5">
      <c r="A1146" s="312">
        <v>3509</v>
      </c>
      <c r="B1146" s="313" t="s">
        <v>2301</v>
      </c>
      <c r="C1146" s="312" t="s">
        <v>1155</v>
      </c>
      <c r="D1146" s="314">
        <v>4.3099999999999996</v>
      </c>
    </row>
    <row r="1147" spans="1:4" ht="25.5">
      <c r="A1147" s="312">
        <v>3510</v>
      </c>
      <c r="B1147" s="313" t="s">
        <v>2302</v>
      </c>
      <c r="C1147" s="312" t="s">
        <v>1155</v>
      </c>
      <c r="D1147" s="314">
        <v>8.08</v>
      </c>
    </row>
    <row r="1148" spans="1:4" ht="25.5">
      <c r="A1148" s="312">
        <v>3511</v>
      </c>
      <c r="B1148" s="313" t="s">
        <v>2303</v>
      </c>
      <c r="C1148" s="312" t="s">
        <v>1155</v>
      </c>
      <c r="D1148" s="314">
        <v>55.92</v>
      </c>
    </row>
    <row r="1149" spans="1:4" ht="25.5">
      <c r="A1149" s="312">
        <v>3512</v>
      </c>
      <c r="B1149" s="313" t="s">
        <v>2304</v>
      </c>
      <c r="C1149" s="312" t="s">
        <v>1155</v>
      </c>
      <c r="D1149" s="314">
        <v>134.09</v>
      </c>
    </row>
    <row r="1150" spans="1:4" ht="25.5">
      <c r="A1150" s="312">
        <v>3513</v>
      </c>
      <c r="B1150" s="313" t="s">
        <v>2305</v>
      </c>
      <c r="C1150" s="312" t="s">
        <v>1155</v>
      </c>
      <c r="D1150" s="314">
        <v>63.04</v>
      </c>
    </row>
    <row r="1151" spans="1:4" ht="38.25">
      <c r="A1151" s="312">
        <v>3515</v>
      </c>
      <c r="B1151" s="313" t="s">
        <v>2306</v>
      </c>
      <c r="C1151" s="312" t="s">
        <v>1155</v>
      </c>
      <c r="D1151" s="314">
        <v>4.0999999999999996</v>
      </c>
    </row>
    <row r="1152" spans="1:4" ht="25.5">
      <c r="A1152" s="312">
        <v>3516</v>
      </c>
      <c r="B1152" s="313" t="s">
        <v>2307</v>
      </c>
      <c r="C1152" s="312" t="s">
        <v>1155</v>
      </c>
      <c r="D1152" s="314">
        <v>1.81</v>
      </c>
    </row>
    <row r="1153" spans="1:4" ht="25.5">
      <c r="A1153" s="312">
        <v>3517</v>
      </c>
      <c r="B1153" s="313" t="s">
        <v>2308</v>
      </c>
      <c r="C1153" s="312" t="s">
        <v>1155</v>
      </c>
      <c r="D1153" s="314">
        <v>1.1000000000000001</v>
      </c>
    </row>
    <row r="1154" spans="1:4" ht="25.5">
      <c r="A1154" s="312">
        <v>3518</v>
      </c>
      <c r="B1154" s="313" t="s">
        <v>2309</v>
      </c>
      <c r="C1154" s="312" t="s">
        <v>1155</v>
      </c>
      <c r="D1154" s="314">
        <v>2.2000000000000002</v>
      </c>
    </row>
    <row r="1155" spans="1:4" ht="25.5">
      <c r="A1155" s="312">
        <v>3519</v>
      </c>
      <c r="B1155" s="313" t="s">
        <v>2310</v>
      </c>
      <c r="C1155" s="312" t="s">
        <v>1155</v>
      </c>
      <c r="D1155" s="314">
        <v>5.05</v>
      </c>
    </row>
    <row r="1156" spans="1:4" ht="25.5">
      <c r="A1156" s="312">
        <v>3520</v>
      </c>
      <c r="B1156" s="313" t="s">
        <v>2311</v>
      </c>
      <c r="C1156" s="312" t="s">
        <v>1155</v>
      </c>
      <c r="D1156" s="314">
        <v>5.66</v>
      </c>
    </row>
    <row r="1157" spans="1:4" ht="25.5">
      <c r="A1157" s="312">
        <v>3521</v>
      </c>
      <c r="B1157" s="313" t="s">
        <v>2312</v>
      </c>
      <c r="C1157" s="312" t="s">
        <v>1155</v>
      </c>
      <c r="D1157" s="314">
        <v>1.2</v>
      </c>
    </row>
    <row r="1158" spans="1:4" ht="25.5">
      <c r="A1158" s="312">
        <v>3522</v>
      </c>
      <c r="B1158" s="313" t="s">
        <v>2313</v>
      </c>
      <c r="C1158" s="312" t="s">
        <v>1155</v>
      </c>
      <c r="D1158" s="314">
        <v>2.12</v>
      </c>
    </row>
    <row r="1159" spans="1:4" ht="38.25">
      <c r="A1159" s="312">
        <v>3524</v>
      </c>
      <c r="B1159" s="313" t="s">
        <v>2314</v>
      </c>
      <c r="C1159" s="312" t="s">
        <v>1155</v>
      </c>
      <c r="D1159" s="314">
        <v>5</v>
      </c>
    </row>
    <row r="1160" spans="1:4" ht="25.5">
      <c r="A1160" s="312">
        <v>3525</v>
      </c>
      <c r="B1160" s="313" t="s">
        <v>2315</v>
      </c>
      <c r="C1160" s="312" t="s">
        <v>1155</v>
      </c>
      <c r="D1160" s="314">
        <v>46.75</v>
      </c>
    </row>
    <row r="1161" spans="1:4" ht="25.5">
      <c r="A1161" s="312">
        <v>3526</v>
      </c>
      <c r="B1161" s="313" t="s">
        <v>2316</v>
      </c>
      <c r="C1161" s="312" t="s">
        <v>1155</v>
      </c>
      <c r="D1161" s="314">
        <v>1.69</v>
      </c>
    </row>
    <row r="1162" spans="1:4" ht="25.5">
      <c r="A1162" s="312">
        <v>3527</v>
      </c>
      <c r="B1162" s="313" t="s">
        <v>2317</v>
      </c>
      <c r="C1162" s="312" t="s">
        <v>1155</v>
      </c>
      <c r="D1162" s="314">
        <v>6.7</v>
      </c>
    </row>
    <row r="1163" spans="1:4" ht="25.5">
      <c r="A1163" s="312">
        <v>3528</v>
      </c>
      <c r="B1163" s="313" t="s">
        <v>2318</v>
      </c>
      <c r="C1163" s="312" t="s">
        <v>1155</v>
      </c>
      <c r="D1163" s="314">
        <v>5.72</v>
      </c>
    </row>
    <row r="1164" spans="1:4" ht="25.5">
      <c r="A1164" s="312">
        <v>3529</v>
      </c>
      <c r="B1164" s="313" t="s">
        <v>2319</v>
      </c>
      <c r="C1164" s="312" t="s">
        <v>1155</v>
      </c>
      <c r="D1164" s="314">
        <v>0.55000000000000004</v>
      </c>
    </row>
    <row r="1165" spans="1:4" ht="25.5">
      <c r="A1165" s="312">
        <v>3530</v>
      </c>
      <c r="B1165" s="313" t="s">
        <v>2320</v>
      </c>
      <c r="C1165" s="312" t="s">
        <v>1155</v>
      </c>
      <c r="D1165" s="314">
        <v>146.66999999999999</v>
      </c>
    </row>
    <row r="1166" spans="1:4" ht="25.5">
      <c r="A1166" s="312">
        <v>3531</v>
      </c>
      <c r="B1166" s="313" t="s">
        <v>2321</v>
      </c>
      <c r="C1166" s="312" t="s">
        <v>1155</v>
      </c>
      <c r="D1166" s="314">
        <v>1.3</v>
      </c>
    </row>
    <row r="1167" spans="1:4" ht="38.25">
      <c r="A1167" s="312">
        <v>3532</v>
      </c>
      <c r="B1167" s="313" t="s">
        <v>2322</v>
      </c>
      <c r="C1167" s="312" t="s">
        <v>1155</v>
      </c>
      <c r="D1167" s="314">
        <v>9.33</v>
      </c>
    </row>
    <row r="1168" spans="1:4" ht="38.25">
      <c r="A1168" s="312">
        <v>3533</v>
      </c>
      <c r="B1168" s="313" t="s">
        <v>2323</v>
      </c>
      <c r="C1168" s="312" t="s">
        <v>1155</v>
      </c>
      <c r="D1168" s="314">
        <v>1.65</v>
      </c>
    </row>
    <row r="1169" spans="1:4" ht="25.5">
      <c r="A1169" s="312">
        <v>3534</v>
      </c>
      <c r="B1169" s="313" t="s">
        <v>2324</v>
      </c>
      <c r="C1169" s="312" t="s">
        <v>1155</v>
      </c>
      <c r="D1169" s="314">
        <v>2.73</v>
      </c>
    </row>
    <row r="1170" spans="1:4" ht="25.5">
      <c r="A1170" s="312">
        <v>3535</v>
      </c>
      <c r="B1170" s="313" t="s">
        <v>2325</v>
      </c>
      <c r="C1170" s="312" t="s">
        <v>1155</v>
      </c>
      <c r="D1170" s="314">
        <v>3.47</v>
      </c>
    </row>
    <row r="1171" spans="1:4" ht="25.5">
      <c r="A1171" s="312">
        <v>3536</v>
      </c>
      <c r="B1171" s="313" t="s">
        <v>2326</v>
      </c>
      <c r="C1171" s="312" t="s">
        <v>1155</v>
      </c>
      <c r="D1171" s="314">
        <v>1.42</v>
      </c>
    </row>
    <row r="1172" spans="1:4" ht="38.25">
      <c r="A1172" s="312">
        <v>3538</v>
      </c>
      <c r="B1172" s="313" t="s">
        <v>2327</v>
      </c>
      <c r="C1172" s="312" t="s">
        <v>1155</v>
      </c>
      <c r="D1172" s="314">
        <v>2.27</v>
      </c>
    </row>
    <row r="1173" spans="1:4" ht="25.5">
      <c r="A1173" s="312">
        <v>3539</v>
      </c>
      <c r="B1173" s="313" t="s">
        <v>2328</v>
      </c>
      <c r="C1173" s="312" t="s">
        <v>1155</v>
      </c>
      <c r="D1173" s="314">
        <v>17.649999999999999</v>
      </c>
    </row>
    <row r="1174" spans="1:4" ht="25.5">
      <c r="A1174" s="312">
        <v>3540</v>
      </c>
      <c r="B1174" s="313" t="s">
        <v>2329</v>
      </c>
      <c r="C1174" s="312" t="s">
        <v>1155</v>
      </c>
      <c r="D1174" s="314">
        <v>3.86</v>
      </c>
    </row>
    <row r="1175" spans="1:4" ht="25.5">
      <c r="A1175" s="312">
        <v>3542</v>
      </c>
      <c r="B1175" s="313" t="s">
        <v>2330</v>
      </c>
      <c r="C1175" s="312" t="s">
        <v>1155</v>
      </c>
      <c r="D1175" s="314">
        <v>0.37</v>
      </c>
    </row>
    <row r="1176" spans="1:4" ht="25.5">
      <c r="A1176" s="312">
        <v>3543</v>
      </c>
      <c r="B1176" s="313" t="s">
        <v>2331</v>
      </c>
      <c r="C1176" s="312" t="s">
        <v>1155</v>
      </c>
      <c r="D1176" s="314">
        <v>1.36</v>
      </c>
    </row>
    <row r="1177" spans="1:4" ht="25.5">
      <c r="A1177" s="312">
        <v>3585</v>
      </c>
      <c r="B1177" s="313" t="s">
        <v>2332</v>
      </c>
      <c r="C1177" s="312" t="s">
        <v>1155</v>
      </c>
      <c r="D1177" s="314">
        <v>13.34</v>
      </c>
    </row>
    <row r="1178" spans="1:4" ht="25.5">
      <c r="A1178" s="312">
        <v>3586</v>
      </c>
      <c r="B1178" s="313" t="s">
        <v>2333</v>
      </c>
      <c r="C1178" s="312" t="s">
        <v>1155</v>
      </c>
      <c r="D1178" s="314">
        <v>17.48</v>
      </c>
    </row>
    <row r="1179" spans="1:4" ht="25.5">
      <c r="A1179" s="312">
        <v>3587</v>
      </c>
      <c r="B1179" s="313" t="s">
        <v>2334</v>
      </c>
      <c r="C1179" s="312" t="s">
        <v>1155</v>
      </c>
      <c r="D1179" s="314">
        <v>26.81</v>
      </c>
    </row>
    <row r="1180" spans="1:4" ht="25.5">
      <c r="A1180" s="312">
        <v>3588</v>
      </c>
      <c r="B1180" s="313" t="s">
        <v>2335</v>
      </c>
      <c r="C1180" s="312" t="s">
        <v>1155</v>
      </c>
      <c r="D1180" s="314">
        <v>43.2</v>
      </c>
    </row>
    <row r="1181" spans="1:4" ht="25.5">
      <c r="A1181" s="312">
        <v>3589</v>
      </c>
      <c r="B1181" s="313" t="s">
        <v>2336</v>
      </c>
      <c r="C1181" s="312" t="s">
        <v>1155</v>
      </c>
      <c r="D1181" s="314">
        <v>85.42</v>
      </c>
    </row>
    <row r="1182" spans="1:4" ht="25.5">
      <c r="A1182" s="312">
        <v>3590</v>
      </c>
      <c r="B1182" s="313" t="s">
        <v>2337</v>
      </c>
      <c r="C1182" s="312" t="s">
        <v>1155</v>
      </c>
      <c r="D1182" s="314">
        <v>159.13999999999999</v>
      </c>
    </row>
    <row r="1183" spans="1:4" ht="25.5">
      <c r="A1183" s="312">
        <v>3591</v>
      </c>
      <c r="B1183" s="313" t="s">
        <v>2338</v>
      </c>
      <c r="C1183" s="312" t="s">
        <v>1155</v>
      </c>
      <c r="D1183" s="314">
        <v>403.25</v>
      </c>
    </row>
    <row r="1184" spans="1:4" ht="25.5">
      <c r="A1184" s="312">
        <v>3592</v>
      </c>
      <c r="B1184" s="313" t="s">
        <v>2339</v>
      </c>
      <c r="C1184" s="312" t="s">
        <v>1155</v>
      </c>
      <c r="D1184" s="314">
        <v>251.56</v>
      </c>
    </row>
    <row r="1185" spans="1:4" ht="25.5">
      <c r="A1185" s="312">
        <v>3593</v>
      </c>
      <c r="B1185" s="313" t="s">
        <v>2340</v>
      </c>
      <c r="C1185" s="312" t="s">
        <v>1155</v>
      </c>
      <c r="D1185" s="314">
        <v>56.05</v>
      </c>
    </row>
    <row r="1186" spans="1:4" ht="25.5">
      <c r="A1186" s="312">
        <v>3645</v>
      </c>
      <c r="B1186" s="313" t="s">
        <v>2341</v>
      </c>
      <c r="C1186" s="312" t="s">
        <v>1155</v>
      </c>
      <c r="D1186" s="314">
        <v>272.33</v>
      </c>
    </row>
    <row r="1187" spans="1:4" ht="25.5">
      <c r="A1187" s="312">
        <v>3646</v>
      </c>
      <c r="B1187" s="313" t="s">
        <v>2342</v>
      </c>
      <c r="C1187" s="312" t="s">
        <v>1155</v>
      </c>
      <c r="D1187" s="314">
        <v>443.38</v>
      </c>
    </row>
    <row r="1188" spans="1:4" ht="25.5">
      <c r="A1188" s="312">
        <v>3647</v>
      </c>
      <c r="B1188" s="313" t="s">
        <v>2343</v>
      </c>
      <c r="C1188" s="312" t="s">
        <v>1155</v>
      </c>
      <c r="D1188" s="314">
        <v>509.13</v>
      </c>
    </row>
    <row r="1189" spans="1:4" ht="25.5">
      <c r="A1189" s="312">
        <v>3649</v>
      </c>
      <c r="B1189" s="313" t="s">
        <v>2344</v>
      </c>
      <c r="C1189" s="312" t="s">
        <v>1155</v>
      </c>
      <c r="D1189" s="314">
        <v>59.51</v>
      </c>
    </row>
    <row r="1190" spans="1:4" ht="25.5">
      <c r="A1190" s="312">
        <v>3650</v>
      </c>
      <c r="B1190" s="313" t="s">
        <v>2345</v>
      </c>
      <c r="C1190" s="312" t="s">
        <v>1155</v>
      </c>
      <c r="D1190" s="314">
        <v>124.83</v>
      </c>
    </row>
    <row r="1191" spans="1:4" ht="25.5">
      <c r="A1191" s="312">
        <v>3651</v>
      </c>
      <c r="B1191" s="313" t="s">
        <v>2346</v>
      </c>
      <c r="C1191" s="312" t="s">
        <v>1155</v>
      </c>
      <c r="D1191" s="314">
        <v>89.61</v>
      </c>
    </row>
    <row r="1192" spans="1:4" ht="25.5">
      <c r="A1192" s="312">
        <v>3653</v>
      </c>
      <c r="B1192" s="313" t="s">
        <v>2347</v>
      </c>
      <c r="C1192" s="312" t="s">
        <v>1155</v>
      </c>
      <c r="D1192" s="314">
        <v>23.24</v>
      </c>
    </row>
    <row r="1193" spans="1:4" ht="25.5">
      <c r="A1193" s="312">
        <v>3654</v>
      </c>
      <c r="B1193" s="313" t="s">
        <v>2348</v>
      </c>
      <c r="C1193" s="312" t="s">
        <v>1155</v>
      </c>
      <c r="D1193" s="314">
        <v>7.95</v>
      </c>
    </row>
    <row r="1194" spans="1:4" ht="25.5">
      <c r="A1194" s="312">
        <v>3655</v>
      </c>
      <c r="B1194" s="313" t="s">
        <v>2349</v>
      </c>
      <c r="C1194" s="312" t="s">
        <v>1155</v>
      </c>
      <c r="D1194" s="314">
        <v>28.2</v>
      </c>
    </row>
    <row r="1195" spans="1:4" ht="25.5">
      <c r="A1195" s="312">
        <v>3656</v>
      </c>
      <c r="B1195" s="313" t="s">
        <v>2350</v>
      </c>
      <c r="C1195" s="312" t="s">
        <v>1155</v>
      </c>
      <c r="D1195" s="314">
        <v>12.78</v>
      </c>
    </row>
    <row r="1196" spans="1:4" ht="25.5">
      <c r="A1196" s="312">
        <v>3657</v>
      </c>
      <c r="B1196" s="313" t="s">
        <v>2351</v>
      </c>
      <c r="C1196" s="312" t="s">
        <v>1155</v>
      </c>
      <c r="D1196" s="314">
        <v>20.76</v>
      </c>
    </row>
    <row r="1197" spans="1:4" ht="25.5">
      <c r="A1197" s="312">
        <v>3658</v>
      </c>
      <c r="B1197" s="313" t="s">
        <v>2352</v>
      </c>
      <c r="C1197" s="312" t="s">
        <v>1155</v>
      </c>
      <c r="D1197" s="314">
        <v>10.52</v>
      </c>
    </row>
    <row r="1198" spans="1:4" ht="25.5">
      <c r="A1198" s="312">
        <v>3659</v>
      </c>
      <c r="B1198" s="313" t="s">
        <v>2353</v>
      </c>
      <c r="C1198" s="312" t="s">
        <v>1155</v>
      </c>
      <c r="D1198" s="314">
        <v>10.74</v>
      </c>
    </row>
    <row r="1199" spans="1:4" ht="25.5">
      <c r="A1199" s="312">
        <v>3660</v>
      </c>
      <c r="B1199" s="313" t="s">
        <v>2354</v>
      </c>
      <c r="C1199" s="312" t="s">
        <v>1155</v>
      </c>
      <c r="D1199" s="314">
        <v>14.67</v>
      </c>
    </row>
    <row r="1200" spans="1:4" ht="25.5">
      <c r="A1200" s="312">
        <v>3661</v>
      </c>
      <c r="B1200" s="313" t="s">
        <v>2355</v>
      </c>
      <c r="C1200" s="312" t="s">
        <v>1155</v>
      </c>
      <c r="D1200" s="314">
        <v>8.25</v>
      </c>
    </row>
    <row r="1201" spans="1:4" ht="25.5">
      <c r="A1201" s="312">
        <v>3662</v>
      </c>
      <c r="B1201" s="313" t="s">
        <v>2356</v>
      </c>
      <c r="C1201" s="312" t="s">
        <v>1155</v>
      </c>
      <c r="D1201" s="314">
        <v>5.55</v>
      </c>
    </row>
    <row r="1202" spans="1:4" ht="25.5">
      <c r="A1202" s="312">
        <v>3663</v>
      </c>
      <c r="B1202" s="313" t="s">
        <v>2357</v>
      </c>
      <c r="C1202" s="312" t="s">
        <v>1155</v>
      </c>
      <c r="D1202" s="314">
        <v>16.02</v>
      </c>
    </row>
    <row r="1203" spans="1:4" ht="25.5">
      <c r="A1203" s="312">
        <v>3664</v>
      </c>
      <c r="B1203" s="313" t="s">
        <v>2358</v>
      </c>
      <c r="C1203" s="312" t="s">
        <v>1155</v>
      </c>
      <c r="D1203" s="314">
        <v>9.17</v>
      </c>
    </row>
    <row r="1204" spans="1:4" ht="25.5">
      <c r="A1204" s="312">
        <v>3665</v>
      </c>
      <c r="B1204" s="313" t="s">
        <v>2359</v>
      </c>
      <c r="C1204" s="312" t="s">
        <v>1155</v>
      </c>
      <c r="D1204" s="314">
        <v>42.44</v>
      </c>
    </row>
    <row r="1205" spans="1:4" ht="25.5">
      <c r="A1205" s="312">
        <v>3666</v>
      </c>
      <c r="B1205" s="313" t="s">
        <v>2360</v>
      </c>
      <c r="C1205" s="312" t="s">
        <v>1155</v>
      </c>
      <c r="D1205" s="314">
        <v>2.33</v>
      </c>
    </row>
    <row r="1206" spans="1:4" ht="25.5">
      <c r="A1206" s="312">
        <v>3668</v>
      </c>
      <c r="B1206" s="313" t="s">
        <v>2361</v>
      </c>
      <c r="C1206" s="312" t="s">
        <v>1155</v>
      </c>
      <c r="D1206" s="314">
        <v>25.32</v>
      </c>
    </row>
    <row r="1207" spans="1:4" ht="38.25">
      <c r="A1207" s="312">
        <v>3669</v>
      </c>
      <c r="B1207" s="313" t="s">
        <v>2362</v>
      </c>
      <c r="C1207" s="312" t="s">
        <v>1155</v>
      </c>
      <c r="D1207" s="314">
        <v>7.7</v>
      </c>
    </row>
    <row r="1208" spans="1:4" ht="25.5">
      <c r="A1208" s="312">
        <v>3670</v>
      </c>
      <c r="B1208" s="313" t="s">
        <v>2363</v>
      </c>
      <c r="C1208" s="312" t="s">
        <v>1155</v>
      </c>
      <c r="D1208" s="314">
        <v>14.87</v>
      </c>
    </row>
    <row r="1209" spans="1:4" ht="25.5">
      <c r="A1209" s="312">
        <v>3671</v>
      </c>
      <c r="B1209" s="313" t="s">
        <v>2364</v>
      </c>
      <c r="C1209" s="312" t="s">
        <v>1298</v>
      </c>
      <c r="D1209" s="314">
        <v>0.87</v>
      </c>
    </row>
    <row r="1210" spans="1:4" ht="25.5">
      <c r="A1210" s="312">
        <v>3672</v>
      </c>
      <c r="B1210" s="313" t="s">
        <v>2365</v>
      </c>
      <c r="C1210" s="312" t="s">
        <v>1298</v>
      </c>
      <c r="D1210" s="314">
        <v>0.92</v>
      </c>
    </row>
    <row r="1211" spans="1:4" ht="25.5">
      <c r="A1211" s="312">
        <v>3673</v>
      </c>
      <c r="B1211" s="313" t="s">
        <v>2366</v>
      </c>
      <c r="C1211" s="312" t="s">
        <v>1298</v>
      </c>
      <c r="D1211" s="314">
        <v>1.36</v>
      </c>
    </row>
    <row r="1212" spans="1:4" ht="25.5">
      <c r="A1212" s="312">
        <v>3674</v>
      </c>
      <c r="B1212" s="313" t="s">
        <v>2367</v>
      </c>
      <c r="C1212" s="312" t="s">
        <v>1298</v>
      </c>
      <c r="D1212" s="314">
        <v>58.37</v>
      </c>
    </row>
    <row r="1213" spans="1:4" ht="25.5">
      <c r="A1213" s="312">
        <v>3676</v>
      </c>
      <c r="B1213" s="313" t="s">
        <v>2368</v>
      </c>
      <c r="C1213" s="312" t="s">
        <v>1298</v>
      </c>
      <c r="D1213" s="314">
        <v>326.87</v>
      </c>
    </row>
    <row r="1214" spans="1:4" ht="51">
      <c r="A1214" s="312">
        <v>3678</v>
      </c>
      <c r="B1214" s="313" t="s">
        <v>2369</v>
      </c>
      <c r="C1214" s="312" t="s">
        <v>1298</v>
      </c>
      <c r="D1214" s="314">
        <v>60.18</v>
      </c>
    </row>
    <row r="1215" spans="1:4" ht="25.5">
      <c r="A1215" s="312">
        <v>3679</v>
      </c>
      <c r="B1215" s="313" t="s">
        <v>2370</v>
      </c>
      <c r="C1215" s="312" t="s">
        <v>1298</v>
      </c>
      <c r="D1215" s="314">
        <v>270.42</v>
      </c>
    </row>
    <row r="1216" spans="1:4" ht="25.5">
      <c r="A1216" s="312">
        <v>3681</v>
      </c>
      <c r="B1216" s="313" t="s">
        <v>2371</v>
      </c>
      <c r="C1216" s="312" t="s">
        <v>1298</v>
      </c>
      <c r="D1216" s="314">
        <v>86.85</v>
      </c>
    </row>
    <row r="1217" spans="1:4" ht="25.5">
      <c r="A1217" s="312">
        <v>3729</v>
      </c>
      <c r="B1217" s="313" t="s">
        <v>2372</v>
      </c>
      <c r="C1217" s="312" t="s">
        <v>1155</v>
      </c>
      <c r="D1217" s="314">
        <v>39.99</v>
      </c>
    </row>
    <row r="1218" spans="1:4" ht="25.5">
      <c r="A1218" s="312">
        <v>3731</v>
      </c>
      <c r="B1218" s="313" t="s">
        <v>2373</v>
      </c>
      <c r="C1218" s="312" t="s">
        <v>1366</v>
      </c>
      <c r="D1218" s="314">
        <v>43.5</v>
      </c>
    </row>
    <row r="1219" spans="1:4" ht="38.25">
      <c r="A1219" s="312">
        <v>3733</v>
      </c>
      <c r="B1219" s="313" t="s">
        <v>2374</v>
      </c>
      <c r="C1219" s="312" t="s">
        <v>1366</v>
      </c>
      <c r="D1219" s="314">
        <v>46.86</v>
      </c>
    </row>
    <row r="1220" spans="1:4" ht="51">
      <c r="A1220" s="312">
        <v>3736</v>
      </c>
      <c r="B1220" s="313" t="s">
        <v>2375</v>
      </c>
      <c r="C1220" s="312" t="s">
        <v>1366</v>
      </c>
      <c r="D1220" s="314">
        <v>28.71</v>
      </c>
    </row>
    <row r="1221" spans="1:4" ht="51">
      <c r="A1221" s="312">
        <v>3737</v>
      </c>
      <c r="B1221" s="313" t="s">
        <v>2376</v>
      </c>
      <c r="C1221" s="312" t="s">
        <v>1366</v>
      </c>
      <c r="D1221" s="314">
        <v>36.159999999999997</v>
      </c>
    </row>
    <row r="1222" spans="1:4" ht="51">
      <c r="A1222" s="312">
        <v>3738</v>
      </c>
      <c r="B1222" s="313" t="s">
        <v>2377</v>
      </c>
      <c r="C1222" s="312" t="s">
        <v>1366</v>
      </c>
      <c r="D1222" s="314">
        <v>41.72</v>
      </c>
    </row>
    <row r="1223" spans="1:4" ht="51">
      <c r="A1223" s="312">
        <v>3739</v>
      </c>
      <c r="B1223" s="313" t="s">
        <v>2378</v>
      </c>
      <c r="C1223" s="312" t="s">
        <v>1366</v>
      </c>
      <c r="D1223" s="314">
        <v>34.49</v>
      </c>
    </row>
    <row r="1224" spans="1:4" ht="51">
      <c r="A1224" s="312">
        <v>3741</v>
      </c>
      <c r="B1224" s="313" t="s">
        <v>2379</v>
      </c>
      <c r="C1224" s="312" t="s">
        <v>1366</v>
      </c>
      <c r="D1224" s="314">
        <v>29.92</v>
      </c>
    </row>
    <row r="1225" spans="1:4" ht="51">
      <c r="A1225" s="312">
        <v>3742</v>
      </c>
      <c r="B1225" s="313" t="s">
        <v>2380</v>
      </c>
      <c r="C1225" s="312" t="s">
        <v>1366</v>
      </c>
      <c r="D1225" s="314">
        <v>43.28</v>
      </c>
    </row>
    <row r="1226" spans="1:4" ht="51">
      <c r="A1226" s="312">
        <v>3743</v>
      </c>
      <c r="B1226" s="313" t="s">
        <v>2381</v>
      </c>
      <c r="C1226" s="312" t="s">
        <v>1366</v>
      </c>
      <c r="D1226" s="314">
        <v>29.82</v>
      </c>
    </row>
    <row r="1227" spans="1:4" ht="51">
      <c r="A1227" s="312">
        <v>3744</v>
      </c>
      <c r="B1227" s="313" t="s">
        <v>2382</v>
      </c>
      <c r="C1227" s="312" t="s">
        <v>1366</v>
      </c>
      <c r="D1227" s="314">
        <v>32.82</v>
      </c>
    </row>
    <row r="1228" spans="1:4" ht="51">
      <c r="A1228" s="312">
        <v>3745</v>
      </c>
      <c r="B1228" s="313" t="s">
        <v>2383</v>
      </c>
      <c r="C1228" s="312" t="s">
        <v>1366</v>
      </c>
      <c r="D1228" s="314">
        <v>32.270000000000003</v>
      </c>
    </row>
    <row r="1229" spans="1:4" ht="51">
      <c r="A1229" s="312">
        <v>3746</v>
      </c>
      <c r="B1229" s="313" t="s">
        <v>2384</v>
      </c>
      <c r="C1229" s="312" t="s">
        <v>1366</v>
      </c>
      <c r="D1229" s="314">
        <v>50.54</v>
      </c>
    </row>
    <row r="1230" spans="1:4" ht="51">
      <c r="A1230" s="312">
        <v>3747</v>
      </c>
      <c r="B1230" s="313" t="s">
        <v>2385</v>
      </c>
      <c r="C1230" s="312" t="s">
        <v>1366</v>
      </c>
      <c r="D1230" s="314">
        <v>32.82</v>
      </c>
    </row>
    <row r="1231" spans="1:4">
      <c r="A1231" s="312">
        <v>3749</v>
      </c>
      <c r="B1231" s="313" t="s">
        <v>2386</v>
      </c>
      <c r="C1231" s="312" t="s">
        <v>1155</v>
      </c>
      <c r="D1231" s="314">
        <v>22.43</v>
      </c>
    </row>
    <row r="1232" spans="1:4">
      <c r="A1232" s="312">
        <v>3750</v>
      </c>
      <c r="B1232" s="313" t="s">
        <v>2387</v>
      </c>
      <c r="C1232" s="312" t="s">
        <v>1155</v>
      </c>
      <c r="D1232" s="314">
        <v>18.97</v>
      </c>
    </row>
    <row r="1233" spans="1:4">
      <c r="A1233" s="312">
        <v>3751</v>
      </c>
      <c r="B1233" s="313" t="s">
        <v>2388</v>
      </c>
      <c r="C1233" s="312" t="s">
        <v>1155</v>
      </c>
      <c r="D1233" s="314">
        <v>30.61</v>
      </c>
    </row>
    <row r="1234" spans="1:4" ht="25.5">
      <c r="A1234" s="312">
        <v>3752</v>
      </c>
      <c r="B1234" s="313" t="s">
        <v>2389</v>
      </c>
      <c r="C1234" s="312" t="s">
        <v>1155</v>
      </c>
      <c r="D1234" s="314">
        <v>50.49</v>
      </c>
    </row>
    <row r="1235" spans="1:4" ht="25.5">
      <c r="A1235" s="312">
        <v>3753</v>
      </c>
      <c r="B1235" s="313" t="s">
        <v>2390</v>
      </c>
      <c r="C1235" s="312" t="s">
        <v>1155</v>
      </c>
      <c r="D1235" s="314">
        <v>4.7699999999999996</v>
      </c>
    </row>
    <row r="1236" spans="1:4">
      <c r="A1236" s="312">
        <v>3755</v>
      </c>
      <c r="B1236" s="313" t="s">
        <v>2391</v>
      </c>
      <c r="C1236" s="312" t="s">
        <v>1155</v>
      </c>
      <c r="D1236" s="314">
        <v>14.11</v>
      </c>
    </row>
    <row r="1237" spans="1:4">
      <c r="A1237" s="312">
        <v>3756</v>
      </c>
      <c r="B1237" s="313" t="s">
        <v>2392</v>
      </c>
      <c r="C1237" s="312" t="s">
        <v>1155</v>
      </c>
      <c r="D1237" s="314">
        <v>35.450000000000003</v>
      </c>
    </row>
    <row r="1238" spans="1:4" ht="25.5">
      <c r="A1238" s="312">
        <v>3757</v>
      </c>
      <c r="B1238" s="313" t="s">
        <v>2393</v>
      </c>
      <c r="C1238" s="312" t="s">
        <v>1155</v>
      </c>
      <c r="D1238" s="314">
        <v>31.52</v>
      </c>
    </row>
    <row r="1239" spans="1:4" ht="25.5">
      <c r="A1239" s="312">
        <v>3758</v>
      </c>
      <c r="B1239" s="313" t="s">
        <v>2394</v>
      </c>
      <c r="C1239" s="312" t="s">
        <v>1155</v>
      </c>
      <c r="D1239" s="314">
        <v>36.75</v>
      </c>
    </row>
    <row r="1240" spans="1:4" ht="25.5">
      <c r="A1240" s="312">
        <v>3767</v>
      </c>
      <c r="B1240" s="313" t="s">
        <v>2395</v>
      </c>
      <c r="C1240" s="312" t="s">
        <v>1155</v>
      </c>
      <c r="D1240" s="314">
        <v>0.59</v>
      </c>
    </row>
    <row r="1241" spans="1:4">
      <c r="A1241" s="312">
        <v>3768</v>
      </c>
      <c r="B1241" s="313" t="s">
        <v>2396</v>
      </c>
      <c r="C1241" s="312" t="s">
        <v>1155</v>
      </c>
      <c r="D1241" s="314">
        <v>2.4700000000000002</v>
      </c>
    </row>
    <row r="1242" spans="1:4">
      <c r="A1242" s="312">
        <v>3777</v>
      </c>
      <c r="B1242" s="313" t="s">
        <v>2397</v>
      </c>
      <c r="C1242" s="312" t="s">
        <v>1366</v>
      </c>
      <c r="D1242" s="314">
        <v>0.95</v>
      </c>
    </row>
    <row r="1243" spans="1:4" ht="25.5">
      <c r="A1243" s="312">
        <v>3779</v>
      </c>
      <c r="B1243" s="313" t="s">
        <v>2398</v>
      </c>
      <c r="C1243" s="312" t="s">
        <v>1298</v>
      </c>
      <c r="D1243" s="314">
        <v>7.91</v>
      </c>
    </row>
    <row r="1244" spans="1:4" ht="51">
      <c r="A1244" s="312">
        <v>3780</v>
      </c>
      <c r="B1244" s="313" t="s">
        <v>2399</v>
      </c>
      <c r="C1244" s="312" t="s">
        <v>1155</v>
      </c>
      <c r="D1244" s="314">
        <v>34.4</v>
      </c>
    </row>
    <row r="1245" spans="1:4" ht="51">
      <c r="A1245" s="312">
        <v>3788</v>
      </c>
      <c r="B1245" s="313" t="s">
        <v>2400</v>
      </c>
      <c r="C1245" s="312" t="s">
        <v>1155</v>
      </c>
      <c r="D1245" s="314">
        <v>23.31</v>
      </c>
    </row>
    <row r="1246" spans="1:4" ht="25.5">
      <c r="A1246" s="312">
        <v>3798</v>
      </c>
      <c r="B1246" s="313" t="s">
        <v>2401</v>
      </c>
      <c r="C1246" s="312" t="s">
        <v>1155</v>
      </c>
      <c r="D1246" s="314">
        <v>27.94</v>
      </c>
    </row>
    <row r="1247" spans="1:4" ht="51">
      <c r="A1247" s="312">
        <v>3799</v>
      </c>
      <c r="B1247" s="313" t="s">
        <v>2402</v>
      </c>
      <c r="C1247" s="312" t="s">
        <v>1155</v>
      </c>
      <c r="D1247" s="314">
        <v>45.69</v>
      </c>
    </row>
    <row r="1248" spans="1:4" ht="51">
      <c r="A1248" s="312">
        <v>3803</v>
      </c>
      <c r="B1248" s="313" t="s">
        <v>2403</v>
      </c>
      <c r="C1248" s="312" t="s">
        <v>1155</v>
      </c>
      <c r="D1248" s="314">
        <v>20.69</v>
      </c>
    </row>
    <row r="1249" spans="1:4" ht="51">
      <c r="A1249" s="312">
        <v>3811</v>
      </c>
      <c r="B1249" s="313" t="s">
        <v>2404</v>
      </c>
      <c r="C1249" s="312" t="s">
        <v>1155</v>
      </c>
      <c r="D1249" s="314">
        <v>32.31</v>
      </c>
    </row>
    <row r="1250" spans="1:4" ht="25.5">
      <c r="A1250" s="312">
        <v>3825</v>
      </c>
      <c r="B1250" s="313" t="s">
        <v>2405</v>
      </c>
      <c r="C1250" s="312" t="s">
        <v>1155</v>
      </c>
      <c r="D1250" s="314">
        <v>11.04</v>
      </c>
    </row>
    <row r="1251" spans="1:4" ht="25.5">
      <c r="A1251" s="312">
        <v>3826</v>
      </c>
      <c r="B1251" s="313" t="s">
        <v>2406</v>
      </c>
      <c r="C1251" s="312" t="s">
        <v>1155</v>
      </c>
      <c r="D1251" s="314">
        <v>42.38</v>
      </c>
    </row>
    <row r="1252" spans="1:4" ht="25.5">
      <c r="A1252" s="312">
        <v>3827</v>
      </c>
      <c r="B1252" s="313" t="s">
        <v>2407</v>
      </c>
      <c r="C1252" s="312" t="s">
        <v>1155</v>
      </c>
      <c r="D1252" s="314">
        <v>23.37</v>
      </c>
    </row>
    <row r="1253" spans="1:4" ht="25.5">
      <c r="A1253" s="312">
        <v>3830</v>
      </c>
      <c r="B1253" s="313" t="s">
        <v>2408</v>
      </c>
      <c r="C1253" s="312" t="s">
        <v>1155</v>
      </c>
      <c r="D1253" s="314">
        <v>122.41</v>
      </c>
    </row>
    <row r="1254" spans="1:4" ht="25.5">
      <c r="A1254" s="312">
        <v>3831</v>
      </c>
      <c r="B1254" s="313" t="s">
        <v>2409</v>
      </c>
      <c r="C1254" s="312" t="s">
        <v>1155</v>
      </c>
      <c r="D1254" s="314">
        <v>189.64</v>
      </c>
    </row>
    <row r="1255" spans="1:4" ht="25.5">
      <c r="A1255" s="312">
        <v>3833</v>
      </c>
      <c r="B1255" s="313" t="s">
        <v>2410</v>
      </c>
      <c r="C1255" s="312" t="s">
        <v>1155</v>
      </c>
      <c r="D1255" s="314">
        <v>12.81</v>
      </c>
    </row>
    <row r="1256" spans="1:4" ht="25.5">
      <c r="A1256" s="312">
        <v>3835</v>
      </c>
      <c r="B1256" s="313" t="s">
        <v>2411</v>
      </c>
      <c r="C1256" s="312" t="s">
        <v>1155</v>
      </c>
      <c r="D1256" s="314">
        <v>28.76</v>
      </c>
    </row>
    <row r="1257" spans="1:4" ht="25.5">
      <c r="A1257" s="312">
        <v>3836</v>
      </c>
      <c r="B1257" s="313" t="s">
        <v>2412</v>
      </c>
      <c r="C1257" s="312" t="s">
        <v>1155</v>
      </c>
      <c r="D1257" s="314">
        <v>74.36</v>
      </c>
    </row>
    <row r="1258" spans="1:4" ht="25.5">
      <c r="A1258" s="312">
        <v>3837</v>
      </c>
      <c r="B1258" s="313" t="s">
        <v>2413</v>
      </c>
      <c r="C1258" s="312" t="s">
        <v>1155</v>
      </c>
      <c r="D1258" s="314">
        <v>45.64</v>
      </c>
    </row>
    <row r="1259" spans="1:4">
      <c r="A1259" s="312">
        <v>3838</v>
      </c>
      <c r="B1259" s="313" t="s">
        <v>2414</v>
      </c>
      <c r="C1259" s="312" t="s">
        <v>1155</v>
      </c>
      <c r="D1259" s="314">
        <v>67.540000000000006</v>
      </c>
    </row>
    <row r="1260" spans="1:4">
      <c r="A1260" s="312">
        <v>3839</v>
      </c>
      <c r="B1260" s="313" t="s">
        <v>2415</v>
      </c>
      <c r="C1260" s="312" t="s">
        <v>1155</v>
      </c>
      <c r="D1260" s="314">
        <v>234.52</v>
      </c>
    </row>
    <row r="1261" spans="1:4">
      <c r="A1261" s="312">
        <v>3840</v>
      </c>
      <c r="B1261" s="313" t="s">
        <v>2416</v>
      </c>
      <c r="C1261" s="312" t="s">
        <v>1155</v>
      </c>
      <c r="D1261" s="314">
        <v>28.33</v>
      </c>
    </row>
    <row r="1262" spans="1:4" ht="25.5">
      <c r="A1262" s="312">
        <v>3841</v>
      </c>
      <c r="B1262" s="313" t="s">
        <v>2417</v>
      </c>
      <c r="C1262" s="312" t="s">
        <v>1155</v>
      </c>
      <c r="D1262" s="314">
        <v>370.56</v>
      </c>
    </row>
    <row r="1263" spans="1:4" ht="25.5">
      <c r="A1263" s="312">
        <v>3842</v>
      </c>
      <c r="B1263" s="313" t="s">
        <v>2418</v>
      </c>
      <c r="C1263" s="312" t="s">
        <v>1155</v>
      </c>
      <c r="D1263" s="314">
        <v>501.11</v>
      </c>
    </row>
    <row r="1264" spans="1:4">
      <c r="A1264" s="312">
        <v>3843</v>
      </c>
      <c r="B1264" s="313" t="s">
        <v>2419</v>
      </c>
      <c r="C1264" s="312" t="s">
        <v>1155</v>
      </c>
      <c r="D1264" s="314">
        <v>399.97</v>
      </c>
    </row>
    <row r="1265" spans="1:4">
      <c r="A1265" s="312">
        <v>3844</v>
      </c>
      <c r="B1265" s="313" t="s">
        <v>2420</v>
      </c>
      <c r="C1265" s="312" t="s">
        <v>1155</v>
      </c>
      <c r="D1265" s="314">
        <v>191.01</v>
      </c>
    </row>
    <row r="1266" spans="1:4" ht="25.5">
      <c r="A1266" s="312">
        <v>3845</v>
      </c>
      <c r="B1266" s="313" t="s">
        <v>2421</v>
      </c>
      <c r="C1266" s="312" t="s">
        <v>1155</v>
      </c>
      <c r="D1266" s="314">
        <v>13.29</v>
      </c>
    </row>
    <row r="1267" spans="1:4" ht="25.5">
      <c r="A1267" s="312">
        <v>3846</v>
      </c>
      <c r="B1267" s="313" t="s">
        <v>2422</v>
      </c>
      <c r="C1267" s="312" t="s">
        <v>1155</v>
      </c>
      <c r="D1267" s="314">
        <v>7.5</v>
      </c>
    </row>
    <row r="1268" spans="1:4" ht="25.5">
      <c r="A1268" s="312">
        <v>3847</v>
      </c>
      <c r="B1268" s="313" t="s">
        <v>2423</v>
      </c>
      <c r="C1268" s="312" t="s">
        <v>1155</v>
      </c>
      <c r="D1268" s="314">
        <v>20.71</v>
      </c>
    </row>
    <row r="1269" spans="1:4" ht="25.5">
      <c r="A1269" s="312">
        <v>3848</v>
      </c>
      <c r="B1269" s="313" t="s">
        <v>2424</v>
      </c>
      <c r="C1269" s="312" t="s">
        <v>1155</v>
      </c>
      <c r="D1269" s="314">
        <v>7.03</v>
      </c>
    </row>
    <row r="1270" spans="1:4" ht="25.5">
      <c r="A1270" s="312">
        <v>3850</v>
      </c>
      <c r="B1270" s="313" t="s">
        <v>2425</v>
      </c>
      <c r="C1270" s="312" t="s">
        <v>1155</v>
      </c>
      <c r="D1270" s="314">
        <v>7.74</v>
      </c>
    </row>
    <row r="1271" spans="1:4" ht="25.5">
      <c r="A1271" s="312">
        <v>3854</v>
      </c>
      <c r="B1271" s="313" t="s">
        <v>2426</v>
      </c>
      <c r="C1271" s="312" t="s">
        <v>1155</v>
      </c>
      <c r="D1271" s="314">
        <v>6.44</v>
      </c>
    </row>
    <row r="1272" spans="1:4" ht="25.5">
      <c r="A1272" s="312">
        <v>3855</v>
      </c>
      <c r="B1272" s="313" t="s">
        <v>2427</v>
      </c>
      <c r="C1272" s="312" t="s">
        <v>1155</v>
      </c>
      <c r="D1272" s="314">
        <v>3.93</v>
      </c>
    </row>
    <row r="1273" spans="1:4" ht="25.5">
      <c r="A1273" s="312">
        <v>3856</v>
      </c>
      <c r="B1273" s="313" t="s">
        <v>2428</v>
      </c>
      <c r="C1273" s="312" t="s">
        <v>1155</v>
      </c>
      <c r="D1273" s="314">
        <v>1.45</v>
      </c>
    </row>
    <row r="1274" spans="1:4" ht="25.5">
      <c r="A1274" s="312">
        <v>3859</v>
      </c>
      <c r="B1274" s="313" t="s">
        <v>2429</v>
      </c>
      <c r="C1274" s="312" t="s">
        <v>1155</v>
      </c>
      <c r="D1274" s="314">
        <v>0.95</v>
      </c>
    </row>
    <row r="1275" spans="1:4" ht="25.5">
      <c r="A1275" s="312">
        <v>3860</v>
      </c>
      <c r="B1275" s="313" t="s">
        <v>2430</v>
      </c>
      <c r="C1275" s="312" t="s">
        <v>1155</v>
      </c>
      <c r="D1275" s="314">
        <v>3.51</v>
      </c>
    </row>
    <row r="1276" spans="1:4" ht="25.5">
      <c r="A1276" s="312">
        <v>3861</v>
      </c>
      <c r="B1276" s="313" t="s">
        <v>2431</v>
      </c>
      <c r="C1276" s="312" t="s">
        <v>1155</v>
      </c>
      <c r="D1276" s="314">
        <v>0.54</v>
      </c>
    </row>
    <row r="1277" spans="1:4" ht="25.5">
      <c r="A1277" s="312">
        <v>3862</v>
      </c>
      <c r="B1277" s="313" t="s">
        <v>2432</v>
      </c>
      <c r="C1277" s="312" t="s">
        <v>1155</v>
      </c>
      <c r="D1277" s="314">
        <v>2.85</v>
      </c>
    </row>
    <row r="1278" spans="1:4" ht="25.5">
      <c r="A1278" s="312">
        <v>3863</v>
      </c>
      <c r="B1278" s="313" t="s">
        <v>2433</v>
      </c>
      <c r="C1278" s="312" t="s">
        <v>1155</v>
      </c>
      <c r="D1278" s="314">
        <v>3.35</v>
      </c>
    </row>
    <row r="1279" spans="1:4" ht="25.5">
      <c r="A1279" s="312">
        <v>3864</v>
      </c>
      <c r="B1279" s="313" t="s">
        <v>2434</v>
      </c>
      <c r="C1279" s="312" t="s">
        <v>1155</v>
      </c>
      <c r="D1279" s="314">
        <v>9.16</v>
      </c>
    </row>
    <row r="1280" spans="1:4" ht="25.5">
      <c r="A1280" s="312">
        <v>3865</v>
      </c>
      <c r="B1280" s="313" t="s">
        <v>2435</v>
      </c>
      <c r="C1280" s="312" t="s">
        <v>1155</v>
      </c>
      <c r="D1280" s="314">
        <v>13.71</v>
      </c>
    </row>
    <row r="1281" spans="1:4" ht="25.5">
      <c r="A1281" s="312">
        <v>3866</v>
      </c>
      <c r="B1281" s="313" t="s">
        <v>2436</v>
      </c>
      <c r="C1281" s="312" t="s">
        <v>1155</v>
      </c>
      <c r="D1281" s="314">
        <v>31.23</v>
      </c>
    </row>
    <row r="1282" spans="1:4" ht="25.5">
      <c r="A1282" s="312">
        <v>3867</v>
      </c>
      <c r="B1282" s="313" t="s">
        <v>2437</v>
      </c>
      <c r="C1282" s="312" t="s">
        <v>1155</v>
      </c>
      <c r="D1282" s="314">
        <v>53.16</v>
      </c>
    </row>
    <row r="1283" spans="1:4" ht="25.5">
      <c r="A1283" s="312">
        <v>3868</v>
      </c>
      <c r="B1283" s="313" t="s">
        <v>2438</v>
      </c>
      <c r="C1283" s="312" t="s">
        <v>1155</v>
      </c>
      <c r="D1283" s="314">
        <v>0.95</v>
      </c>
    </row>
    <row r="1284" spans="1:4" ht="25.5">
      <c r="A1284" s="312">
        <v>3869</v>
      </c>
      <c r="B1284" s="313" t="s">
        <v>2439</v>
      </c>
      <c r="C1284" s="312" t="s">
        <v>1155</v>
      </c>
      <c r="D1284" s="314">
        <v>2.31</v>
      </c>
    </row>
    <row r="1285" spans="1:4" ht="25.5">
      <c r="A1285" s="312">
        <v>3870</v>
      </c>
      <c r="B1285" s="313" t="s">
        <v>2440</v>
      </c>
      <c r="C1285" s="312" t="s">
        <v>1155</v>
      </c>
      <c r="D1285" s="314">
        <v>5.25</v>
      </c>
    </row>
    <row r="1286" spans="1:4" ht="25.5">
      <c r="A1286" s="312">
        <v>3871</v>
      </c>
      <c r="B1286" s="313" t="s">
        <v>2441</v>
      </c>
      <c r="C1286" s="312" t="s">
        <v>1155</v>
      </c>
      <c r="D1286" s="314">
        <v>13.33</v>
      </c>
    </row>
    <row r="1287" spans="1:4" ht="25.5">
      <c r="A1287" s="312">
        <v>3872</v>
      </c>
      <c r="B1287" s="313" t="s">
        <v>2442</v>
      </c>
      <c r="C1287" s="312" t="s">
        <v>1155</v>
      </c>
      <c r="D1287" s="314">
        <v>2.84</v>
      </c>
    </row>
    <row r="1288" spans="1:4" ht="25.5">
      <c r="A1288" s="312">
        <v>3873</v>
      </c>
      <c r="B1288" s="313" t="s">
        <v>2443</v>
      </c>
      <c r="C1288" s="312" t="s">
        <v>1155</v>
      </c>
      <c r="D1288" s="314">
        <v>9.08</v>
      </c>
    </row>
    <row r="1289" spans="1:4" ht="25.5">
      <c r="A1289" s="312">
        <v>3874</v>
      </c>
      <c r="B1289" s="313" t="s">
        <v>2444</v>
      </c>
      <c r="C1289" s="312" t="s">
        <v>1155</v>
      </c>
      <c r="D1289" s="314">
        <v>4.1900000000000004</v>
      </c>
    </row>
    <row r="1290" spans="1:4" ht="25.5">
      <c r="A1290" s="312">
        <v>3875</v>
      </c>
      <c r="B1290" s="313" t="s">
        <v>2445</v>
      </c>
      <c r="C1290" s="312" t="s">
        <v>1155</v>
      </c>
      <c r="D1290" s="314">
        <v>2.2400000000000002</v>
      </c>
    </row>
    <row r="1291" spans="1:4">
      <c r="A1291" s="312">
        <v>3876</v>
      </c>
      <c r="B1291" s="313" t="s">
        <v>2446</v>
      </c>
      <c r="C1291" s="312" t="s">
        <v>1155</v>
      </c>
      <c r="D1291" s="314">
        <v>2.52</v>
      </c>
    </row>
    <row r="1292" spans="1:4" ht="25.5">
      <c r="A1292" s="312">
        <v>3877</v>
      </c>
      <c r="B1292" s="313" t="s">
        <v>2447</v>
      </c>
      <c r="C1292" s="312" t="s">
        <v>1155</v>
      </c>
      <c r="D1292" s="314">
        <v>5.07</v>
      </c>
    </row>
    <row r="1293" spans="1:4" ht="25.5">
      <c r="A1293" s="312">
        <v>3878</v>
      </c>
      <c r="B1293" s="313" t="s">
        <v>2448</v>
      </c>
      <c r="C1293" s="312" t="s">
        <v>1155</v>
      </c>
      <c r="D1293" s="314">
        <v>5.56</v>
      </c>
    </row>
    <row r="1294" spans="1:4">
      <c r="A1294" s="312">
        <v>3879</v>
      </c>
      <c r="B1294" s="313" t="s">
        <v>2449</v>
      </c>
      <c r="C1294" s="312" t="s">
        <v>1155</v>
      </c>
      <c r="D1294" s="314">
        <v>11.21</v>
      </c>
    </row>
    <row r="1295" spans="1:4">
      <c r="A1295" s="312">
        <v>3880</v>
      </c>
      <c r="B1295" s="313" t="s">
        <v>2450</v>
      </c>
      <c r="C1295" s="312" t="s">
        <v>1155</v>
      </c>
      <c r="D1295" s="314">
        <v>25.34</v>
      </c>
    </row>
    <row r="1296" spans="1:4">
      <c r="A1296" s="312">
        <v>3883</v>
      </c>
      <c r="B1296" s="313" t="s">
        <v>2451</v>
      </c>
      <c r="C1296" s="312" t="s">
        <v>1155</v>
      </c>
      <c r="D1296" s="314">
        <v>0.97</v>
      </c>
    </row>
    <row r="1297" spans="1:4">
      <c r="A1297" s="312">
        <v>3884</v>
      </c>
      <c r="B1297" s="313" t="s">
        <v>2452</v>
      </c>
      <c r="C1297" s="312" t="s">
        <v>1155</v>
      </c>
      <c r="D1297" s="314">
        <v>1.45</v>
      </c>
    </row>
    <row r="1298" spans="1:4" ht="25.5">
      <c r="A1298" s="312">
        <v>3886</v>
      </c>
      <c r="B1298" s="313" t="s">
        <v>2453</v>
      </c>
      <c r="C1298" s="312" t="s">
        <v>1155</v>
      </c>
      <c r="D1298" s="314">
        <v>10.55</v>
      </c>
    </row>
    <row r="1299" spans="1:4" ht="25.5">
      <c r="A1299" s="312">
        <v>3889</v>
      </c>
      <c r="B1299" s="313" t="s">
        <v>2454</v>
      </c>
      <c r="C1299" s="312" t="s">
        <v>1155</v>
      </c>
      <c r="D1299" s="314">
        <v>1.94</v>
      </c>
    </row>
    <row r="1300" spans="1:4" ht="25.5">
      <c r="A1300" s="312">
        <v>3893</v>
      </c>
      <c r="B1300" s="313" t="s">
        <v>2455</v>
      </c>
      <c r="C1300" s="312" t="s">
        <v>1155</v>
      </c>
      <c r="D1300" s="314">
        <v>11.58</v>
      </c>
    </row>
    <row r="1301" spans="1:4" ht="25.5">
      <c r="A1301" s="312">
        <v>3895</v>
      </c>
      <c r="B1301" s="313" t="s">
        <v>2456</v>
      </c>
      <c r="C1301" s="312" t="s">
        <v>1155</v>
      </c>
      <c r="D1301" s="314">
        <v>7.53</v>
      </c>
    </row>
    <row r="1302" spans="1:4" ht="25.5">
      <c r="A1302" s="312">
        <v>3897</v>
      </c>
      <c r="B1302" s="313" t="s">
        <v>2457</v>
      </c>
      <c r="C1302" s="312" t="s">
        <v>1155</v>
      </c>
      <c r="D1302" s="314">
        <v>0.99</v>
      </c>
    </row>
    <row r="1303" spans="1:4" ht="25.5">
      <c r="A1303" s="312">
        <v>3898</v>
      </c>
      <c r="B1303" s="313" t="s">
        <v>2458</v>
      </c>
      <c r="C1303" s="312" t="s">
        <v>1155</v>
      </c>
      <c r="D1303" s="314">
        <v>4.16</v>
      </c>
    </row>
    <row r="1304" spans="1:4" ht="25.5">
      <c r="A1304" s="312">
        <v>3899</v>
      </c>
      <c r="B1304" s="313" t="s">
        <v>2459</v>
      </c>
      <c r="C1304" s="312" t="s">
        <v>1155</v>
      </c>
      <c r="D1304" s="314">
        <v>4.84</v>
      </c>
    </row>
    <row r="1305" spans="1:4" ht="25.5">
      <c r="A1305" s="312">
        <v>3900</v>
      </c>
      <c r="B1305" s="313" t="s">
        <v>2460</v>
      </c>
      <c r="C1305" s="312" t="s">
        <v>1155</v>
      </c>
      <c r="D1305" s="314">
        <v>24.08</v>
      </c>
    </row>
    <row r="1306" spans="1:4" ht="25.5">
      <c r="A1306" s="312">
        <v>3902</v>
      </c>
      <c r="B1306" s="313" t="s">
        <v>2461</v>
      </c>
      <c r="C1306" s="312" t="s">
        <v>1155</v>
      </c>
      <c r="D1306" s="314">
        <v>17.62</v>
      </c>
    </row>
    <row r="1307" spans="1:4" ht="25.5">
      <c r="A1307" s="312">
        <v>3903</v>
      </c>
      <c r="B1307" s="313" t="s">
        <v>2462</v>
      </c>
      <c r="C1307" s="312" t="s">
        <v>1155</v>
      </c>
      <c r="D1307" s="314">
        <v>1.28</v>
      </c>
    </row>
    <row r="1308" spans="1:4" ht="25.5">
      <c r="A1308" s="312">
        <v>3904</v>
      </c>
      <c r="B1308" s="313" t="s">
        <v>2463</v>
      </c>
      <c r="C1308" s="312" t="s">
        <v>1155</v>
      </c>
      <c r="D1308" s="314">
        <v>0.61</v>
      </c>
    </row>
    <row r="1309" spans="1:4" ht="25.5">
      <c r="A1309" s="312">
        <v>3905</v>
      </c>
      <c r="B1309" s="313" t="s">
        <v>2464</v>
      </c>
      <c r="C1309" s="312" t="s">
        <v>1155</v>
      </c>
      <c r="D1309" s="314">
        <v>7.56</v>
      </c>
    </row>
    <row r="1310" spans="1:4" ht="25.5">
      <c r="A1310" s="312">
        <v>3906</v>
      </c>
      <c r="B1310" s="313" t="s">
        <v>2465</v>
      </c>
      <c r="C1310" s="312" t="s">
        <v>1155</v>
      </c>
      <c r="D1310" s="314">
        <v>1.1000000000000001</v>
      </c>
    </row>
    <row r="1311" spans="1:4" ht="25.5">
      <c r="A1311" s="312">
        <v>3907</v>
      </c>
      <c r="B1311" s="313" t="s">
        <v>2466</v>
      </c>
      <c r="C1311" s="312" t="s">
        <v>1155</v>
      </c>
      <c r="D1311" s="314">
        <v>2.7</v>
      </c>
    </row>
    <row r="1312" spans="1:4" ht="25.5">
      <c r="A1312" s="312">
        <v>3908</v>
      </c>
      <c r="B1312" s="313" t="s">
        <v>2467</v>
      </c>
      <c r="C1312" s="312" t="s">
        <v>1155</v>
      </c>
      <c r="D1312" s="314">
        <v>3.73</v>
      </c>
    </row>
    <row r="1313" spans="1:4" ht="25.5">
      <c r="A1313" s="312">
        <v>3909</v>
      </c>
      <c r="B1313" s="313" t="s">
        <v>2468</v>
      </c>
      <c r="C1313" s="312" t="s">
        <v>1155</v>
      </c>
      <c r="D1313" s="314">
        <v>5.08</v>
      </c>
    </row>
    <row r="1314" spans="1:4" ht="25.5">
      <c r="A1314" s="312">
        <v>3910</v>
      </c>
      <c r="B1314" s="313" t="s">
        <v>2469</v>
      </c>
      <c r="C1314" s="312" t="s">
        <v>1155</v>
      </c>
      <c r="D1314" s="314">
        <v>8.26</v>
      </c>
    </row>
    <row r="1315" spans="1:4" ht="25.5">
      <c r="A1315" s="312">
        <v>3911</v>
      </c>
      <c r="B1315" s="313" t="s">
        <v>2470</v>
      </c>
      <c r="C1315" s="312" t="s">
        <v>1155</v>
      </c>
      <c r="D1315" s="314">
        <v>11.55</v>
      </c>
    </row>
    <row r="1316" spans="1:4" ht="25.5">
      <c r="A1316" s="312">
        <v>3912</v>
      </c>
      <c r="B1316" s="313" t="s">
        <v>2471</v>
      </c>
      <c r="C1316" s="312" t="s">
        <v>1155</v>
      </c>
      <c r="D1316" s="314">
        <v>21.66</v>
      </c>
    </row>
    <row r="1317" spans="1:4" ht="25.5">
      <c r="A1317" s="312">
        <v>3913</v>
      </c>
      <c r="B1317" s="313" t="s">
        <v>2472</v>
      </c>
      <c r="C1317" s="312" t="s">
        <v>1155</v>
      </c>
      <c r="D1317" s="314">
        <v>39.51</v>
      </c>
    </row>
    <row r="1318" spans="1:4" ht="25.5">
      <c r="A1318" s="312">
        <v>3914</v>
      </c>
      <c r="B1318" s="313" t="s">
        <v>2473</v>
      </c>
      <c r="C1318" s="312" t="s">
        <v>1155</v>
      </c>
      <c r="D1318" s="314">
        <v>59.6</v>
      </c>
    </row>
    <row r="1319" spans="1:4" ht="25.5">
      <c r="A1319" s="312">
        <v>3915</v>
      </c>
      <c r="B1319" s="313" t="s">
        <v>2474</v>
      </c>
      <c r="C1319" s="312" t="s">
        <v>1155</v>
      </c>
      <c r="D1319" s="314">
        <v>93.99</v>
      </c>
    </row>
    <row r="1320" spans="1:4" ht="25.5">
      <c r="A1320" s="312">
        <v>3916</v>
      </c>
      <c r="B1320" s="313" t="s">
        <v>2475</v>
      </c>
      <c r="C1320" s="312" t="s">
        <v>1155</v>
      </c>
      <c r="D1320" s="314">
        <v>171.24</v>
      </c>
    </row>
    <row r="1321" spans="1:4" ht="25.5">
      <c r="A1321" s="312">
        <v>3917</v>
      </c>
      <c r="B1321" s="313" t="s">
        <v>2476</v>
      </c>
      <c r="C1321" s="312" t="s">
        <v>1155</v>
      </c>
      <c r="D1321" s="314">
        <v>282.44</v>
      </c>
    </row>
    <row r="1322" spans="1:4" ht="25.5">
      <c r="A1322" s="312">
        <v>3919</v>
      </c>
      <c r="B1322" s="313" t="s">
        <v>2477</v>
      </c>
      <c r="C1322" s="312" t="s">
        <v>1155</v>
      </c>
      <c r="D1322" s="314">
        <v>8.33</v>
      </c>
    </row>
    <row r="1323" spans="1:4" ht="25.5">
      <c r="A1323" s="312">
        <v>3920</v>
      </c>
      <c r="B1323" s="313" t="s">
        <v>2478</v>
      </c>
      <c r="C1323" s="312" t="s">
        <v>1155</v>
      </c>
      <c r="D1323" s="314">
        <v>12.39</v>
      </c>
    </row>
    <row r="1324" spans="1:4" ht="25.5">
      <c r="A1324" s="312">
        <v>3921</v>
      </c>
      <c r="B1324" s="313" t="s">
        <v>2479</v>
      </c>
      <c r="C1324" s="312" t="s">
        <v>1155</v>
      </c>
      <c r="D1324" s="314">
        <v>12.4</v>
      </c>
    </row>
    <row r="1325" spans="1:4" ht="25.5">
      <c r="A1325" s="312">
        <v>3922</v>
      </c>
      <c r="B1325" s="313" t="s">
        <v>2480</v>
      </c>
      <c r="C1325" s="312" t="s">
        <v>1155</v>
      </c>
      <c r="D1325" s="314">
        <v>13.82</v>
      </c>
    </row>
    <row r="1326" spans="1:4" ht="25.5">
      <c r="A1326" s="312">
        <v>3923</v>
      </c>
      <c r="B1326" s="313" t="s">
        <v>2481</v>
      </c>
      <c r="C1326" s="312" t="s">
        <v>1155</v>
      </c>
      <c r="D1326" s="314">
        <v>15.02</v>
      </c>
    </row>
    <row r="1327" spans="1:4" ht="25.5">
      <c r="A1327" s="312">
        <v>3924</v>
      </c>
      <c r="B1327" s="313" t="s">
        <v>2482</v>
      </c>
      <c r="C1327" s="312" t="s">
        <v>1155</v>
      </c>
      <c r="D1327" s="314">
        <v>15.02</v>
      </c>
    </row>
    <row r="1328" spans="1:4" ht="25.5">
      <c r="A1328" s="312">
        <v>3925</v>
      </c>
      <c r="B1328" s="313" t="s">
        <v>2483</v>
      </c>
      <c r="C1328" s="312" t="s">
        <v>1155</v>
      </c>
      <c r="D1328" s="314">
        <v>24.05</v>
      </c>
    </row>
    <row r="1329" spans="1:4" ht="25.5">
      <c r="A1329" s="312">
        <v>3926</v>
      </c>
      <c r="B1329" s="313" t="s">
        <v>2484</v>
      </c>
      <c r="C1329" s="312" t="s">
        <v>1155</v>
      </c>
      <c r="D1329" s="314">
        <v>24.05</v>
      </c>
    </row>
    <row r="1330" spans="1:4" ht="25.5">
      <c r="A1330" s="312">
        <v>3927</v>
      </c>
      <c r="B1330" s="313" t="s">
        <v>2485</v>
      </c>
      <c r="C1330" s="312" t="s">
        <v>1155</v>
      </c>
      <c r="D1330" s="314">
        <v>42.19</v>
      </c>
    </row>
    <row r="1331" spans="1:4" ht="25.5">
      <c r="A1331" s="312">
        <v>3928</v>
      </c>
      <c r="B1331" s="313" t="s">
        <v>2486</v>
      </c>
      <c r="C1331" s="312" t="s">
        <v>1155</v>
      </c>
      <c r="D1331" s="314">
        <v>42.19</v>
      </c>
    </row>
    <row r="1332" spans="1:4" ht="25.5">
      <c r="A1332" s="312">
        <v>3929</v>
      </c>
      <c r="B1332" s="313" t="s">
        <v>2487</v>
      </c>
      <c r="C1332" s="312" t="s">
        <v>1155</v>
      </c>
      <c r="D1332" s="314">
        <v>64.28</v>
      </c>
    </row>
    <row r="1333" spans="1:4" ht="25.5">
      <c r="A1333" s="312">
        <v>3930</v>
      </c>
      <c r="B1333" s="313" t="s">
        <v>2488</v>
      </c>
      <c r="C1333" s="312" t="s">
        <v>1155</v>
      </c>
      <c r="D1333" s="314">
        <v>64.28</v>
      </c>
    </row>
    <row r="1334" spans="1:4" ht="25.5">
      <c r="A1334" s="312">
        <v>3931</v>
      </c>
      <c r="B1334" s="313" t="s">
        <v>2489</v>
      </c>
      <c r="C1334" s="312" t="s">
        <v>1155</v>
      </c>
      <c r="D1334" s="314">
        <v>64.28</v>
      </c>
    </row>
    <row r="1335" spans="1:4" ht="25.5">
      <c r="A1335" s="312">
        <v>3932</v>
      </c>
      <c r="B1335" s="313" t="s">
        <v>2490</v>
      </c>
      <c r="C1335" s="312" t="s">
        <v>1155</v>
      </c>
      <c r="D1335" s="314">
        <v>110.99</v>
      </c>
    </row>
    <row r="1336" spans="1:4" ht="25.5">
      <c r="A1336" s="312">
        <v>3933</v>
      </c>
      <c r="B1336" s="313" t="s">
        <v>2491</v>
      </c>
      <c r="C1336" s="312" t="s">
        <v>1155</v>
      </c>
      <c r="D1336" s="314">
        <v>110.99</v>
      </c>
    </row>
    <row r="1337" spans="1:4" ht="25.5">
      <c r="A1337" s="312">
        <v>3934</v>
      </c>
      <c r="B1337" s="313" t="s">
        <v>2492</v>
      </c>
      <c r="C1337" s="312" t="s">
        <v>1155</v>
      </c>
      <c r="D1337" s="314">
        <v>110.99</v>
      </c>
    </row>
    <row r="1338" spans="1:4" ht="25.5">
      <c r="A1338" s="312">
        <v>3935</v>
      </c>
      <c r="B1338" s="313" t="s">
        <v>2493</v>
      </c>
      <c r="C1338" s="312" t="s">
        <v>1155</v>
      </c>
      <c r="D1338" s="314">
        <v>24.05</v>
      </c>
    </row>
    <row r="1339" spans="1:4" ht="25.5">
      <c r="A1339" s="312">
        <v>3936</v>
      </c>
      <c r="B1339" s="313" t="s">
        <v>2494</v>
      </c>
      <c r="C1339" s="312" t="s">
        <v>1155</v>
      </c>
      <c r="D1339" s="314">
        <v>15.02</v>
      </c>
    </row>
    <row r="1340" spans="1:4" ht="25.5">
      <c r="A1340" s="312">
        <v>3937</v>
      </c>
      <c r="B1340" s="313" t="s">
        <v>2495</v>
      </c>
      <c r="C1340" s="312" t="s">
        <v>1155</v>
      </c>
      <c r="D1340" s="314">
        <v>12.39</v>
      </c>
    </row>
    <row r="1341" spans="1:4" ht="25.5">
      <c r="A1341" s="312">
        <v>3938</v>
      </c>
      <c r="B1341" s="313" t="s">
        <v>2496</v>
      </c>
      <c r="C1341" s="312" t="s">
        <v>1155</v>
      </c>
      <c r="D1341" s="314">
        <v>8.17</v>
      </c>
    </row>
    <row r="1342" spans="1:4" ht="25.5">
      <c r="A1342" s="312">
        <v>3939</v>
      </c>
      <c r="B1342" s="313" t="s">
        <v>2497</v>
      </c>
      <c r="C1342" s="312" t="s">
        <v>1155</v>
      </c>
      <c r="D1342" s="314">
        <v>14.14</v>
      </c>
    </row>
    <row r="1343" spans="1:4" ht="38.25">
      <c r="A1343" s="312">
        <v>3989</v>
      </c>
      <c r="B1343" s="313" t="s">
        <v>2498</v>
      </c>
      <c r="C1343" s="312" t="s">
        <v>1149</v>
      </c>
      <c r="D1343" s="315">
        <v>1171.57</v>
      </c>
    </row>
    <row r="1344" spans="1:4" ht="38.25">
      <c r="A1344" s="312">
        <v>3990</v>
      </c>
      <c r="B1344" s="313" t="s">
        <v>2499</v>
      </c>
      <c r="C1344" s="312" t="s">
        <v>1298</v>
      </c>
      <c r="D1344" s="314">
        <v>7.33</v>
      </c>
    </row>
    <row r="1345" spans="1:4" ht="38.25">
      <c r="A1345" s="312">
        <v>3992</v>
      </c>
      <c r="B1345" s="313" t="s">
        <v>2500</v>
      </c>
      <c r="C1345" s="312" t="s">
        <v>1298</v>
      </c>
      <c r="D1345" s="314">
        <v>9</v>
      </c>
    </row>
    <row r="1346" spans="1:4" ht="38.25">
      <c r="A1346" s="312">
        <v>3993</v>
      </c>
      <c r="B1346" s="313" t="s">
        <v>2501</v>
      </c>
      <c r="C1346" s="312" t="s">
        <v>1366</v>
      </c>
      <c r="D1346" s="314">
        <v>33.19</v>
      </c>
    </row>
    <row r="1347" spans="1:4" ht="38.25">
      <c r="A1347" s="312">
        <v>3997</v>
      </c>
      <c r="B1347" s="313" t="s">
        <v>2502</v>
      </c>
      <c r="C1347" s="312" t="s">
        <v>1149</v>
      </c>
      <c r="D1347" s="315">
        <v>1501.62</v>
      </c>
    </row>
    <row r="1348" spans="1:4" ht="25.5">
      <c r="A1348" s="312">
        <v>4004</v>
      </c>
      <c r="B1348" s="313" t="s">
        <v>2503</v>
      </c>
      <c r="C1348" s="312" t="s">
        <v>1149</v>
      </c>
      <c r="D1348" s="315">
        <v>1041.9000000000001</v>
      </c>
    </row>
    <row r="1349" spans="1:4" ht="25.5">
      <c r="A1349" s="312">
        <v>4006</v>
      </c>
      <c r="B1349" s="313" t="s">
        <v>2504</v>
      </c>
      <c r="C1349" s="312" t="s">
        <v>1149</v>
      </c>
      <c r="D1349" s="314">
        <v>666.13</v>
      </c>
    </row>
    <row r="1350" spans="1:4" ht="38.25">
      <c r="A1350" s="312">
        <v>4011</v>
      </c>
      <c r="B1350" s="313" t="s">
        <v>2505</v>
      </c>
      <c r="C1350" s="312" t="s">
        <v>1366</v>
      </c>
      <c r="D1350" s="314">
        <v>4.67</v>
      </c>
    </row>
    <row r="1351" spans="1:4" ht="38.25">
      <c r="A1351" s="312">
        <v>4012</v>
      </c>
      <c r="B1351" s="313" t="s">
        <v>2506</v>
      </c>
      <c r="C1351" s="312" t="s">
        <v>1366</v>
      </c>
      <c r="D1351" s="314">
        <v>9.3800000000000008</v>
      </c>
    </row>
    <row r="1352" spans="1:4" ht="38.25">
      <c r="A1352" s="312">
        <v>4013</v>
      </c>
      <c r="B1352" s="313" t="s">
        <v>2507</v>
      </c>
      <c r="C1352" s="312" t="s">
        <v>1366</v>
      </c>
      <c r="D1352" s="314">
        <v>4.18</v>
      </c>
    </row>
    <row r="1353" spans="1:4" ht="38.25">
      <c r="A1353" s="312">
        <v>4014</v>
      </c>
      <c r="B1353" s="313" t="s">
        <v>2508</v>
      </c>
      <c r="C1353" s="312" t="s">
        <v>1366</v>
      </c>
      <c r="D1353" s="314">
        <v>33.1</v>
      </c>
    </row>
    <row r="1354" spans="1:4" ht="38.25">
      <c r="A1354" s="312">
        <v>4015</v>
      </c>
      <c r="B1354" s="313" t="s">
        <v>2509</v>
      </c>
      <c r="C1354" s="312" t="s">
        <v>1366</v>
      </c>
      <c r="D1354" s="314">
        <v>40.64</v>
      </c>
    </row>
    <row r="1355" spans="1:4" ht="38.25">
      <c r="A1355" s="312">
        <v>4016</v>
      </c>
      <c r="B1355" s="313" t="s">
        <v>2510</v>
      </c>
      <c r="C1355" s="312" t="s">
        <v>1366</v>
      </c>
      <c r="D1355" s="314">
        <v>23.36</v>
      </c>
    </row>
    <row r="1356" spans="1:4" ht="38.25">
      <c r="A1356" s="312">
        <v>4017</v>
      </c>
      <c r="B1356" s="313" t="s">
        <v>2511</v>
      </c>
      <c r="C1356" s="312" t="s">
        <v>1366</v>
      </c>
      <c r="D1356" s="314">
        <v>59.14</v>
      </c>
    </row>
    <row r="1357" spans="1:4" ht="38.25">
      <c r="A1357" s="312">
        <v>4018</v>
      </c>
      <c r="B1357" s="313" t="s">
        <v>2512</v>
      </c>
      <c r="C1357" s="312" t="s">
        <v>1366</v>
      </c>
      <c r="D1357" s="314">
        <v>14.07</v>
      </c>
    </row>
    <row r="1358" spans="1:4" ht="38.25">
      <c r="A1358" s="312">
        <v>4019</v>
      </c>
      <c r="B1358" s="313" t="s">
        <v>2513</v>
      </c>
      <c r="C1358" s="312" t="s">
        <v>1366</v>
      </c>
      <c r="D1358" s="314">
        <v>7</v>
      </c>
    </row>
    <row r="1359" spans="1:4" ht="38.25">
      <c r="A1359" s="312">
        <v>4020</v>
      </c>
      <c r="B1359" s="313" t="s">
        <v>2514</v>
      </c>
      <c r="C1359" s="312" t="s">
        <v>1366</v>
      </c>
      <c r="D1359" s="314">
        <v>11.74</v>
      </c>
    </row>
    <row r="1360" spans="1:4" ht="38.25">
      <c r="A1360" s="312">
        <v>4021</v>
      </c>
      <c r="B1360" s="313" t="s">
        <v>2515</v>
      </c>
      <c r="C1360" s="312" t="s">
        <v>1366</v>
      </c>
      <c r="D1360" s="314">
        <v>5.83</v>
      </c>
    </row>
    <row r="1361" spans="1:4">
      <c r="A1361" s="312">
        <v>4030</v>
      </c>
      <c r="B1361" s="313" t="s">
        <v>2516</v>
      </c>
      <c r="C1361" s="312" t="s">
        <v>1366</v>
      </c>
      <c r="D1361" s="314">
        <v>4.33</v>
      </c>
    </row>
    <row r="1362" spans="1:4">
      <c r="A1362" s="312">
        <v>4031</v>
      </c>
      <c r="B1362" s="313" t="s">
        <v>2517</v>
      </c>
      <c r="C1362" s="312" t="s">
        <v>1366</v>
      </c>
      <c r="D1362" s="314">
        <v>20.39</v>
      </c>
    </row>
    <row r="1363" spans="1:4">
      <c r="A1363" s="312">
        <v>4047</v>
      </c>
      <c r="B1363" s="313" t="s">
        <v>2518</v>
      </c>
      <c r="C1363" s="312" t="s">
        <v>2519</v>
      </c>
      <c r="D1363" s="314">
        <v>13.49</v>
      </c>
    </row>
    <row r="1364" spans="1:4">
      <c r="A1364" s="312">
        <v>4048</v>
      </c>
      <c r="B1364" s="313" t="s">
        <v>2518</v>
      </c>
      <c r="C1364" s="312" t="s">
        <v>1151</v>
      </c>
      <c r="D1364" s="314">
        <v>3.74</v>
      </c>
    </row>
    <row r="1365" spans="1:4" ht="25.5">
      <c r="A1365" s="312">
        <v>4049</v>
      </c>
      <c r="B1365" s="313" t="s">
        <v>2520</v>
      </c>
      <c r="C1365" s="312" t="s">
        <v>1151</v>
      </c>
      <c r="D1365" s="314">
        <v>42.26</v>
      </c>
    </row>
    <row r="1366" spans="1:4">
      <c r="A1366" s="312">
        <v>4051</v>
      </c>
      <c r="B1366" s="313" t="s">
        <v>2518</v>
      </c>
      <c r="C1366" s="312" t="s">
        <v>2521</v>
      </c>
      <c r="D1366" s="314">
        <v>67.45</v>
      </c>
    </row>
    <row r="1367" spans="1:4">
      <c r="A1367" s="312">
        <v>4052</v>
      </c>
      <c r="B1367" s="313" t="s">
        <v>2522</v>
      </c>
      <c r="C1367" s="312" t="s">
        <v>2521</v>
      </c>
      <c r="D1367" s="314">
        <v>104.8</v>
      </c>
    </row>
    <row r="1368" spans="1:4">
      <c r="A1368" s="312">
        <v>4053</v>
      </c>
      <c r="B1368" s="313" t="s">
        <v>2523</v>
      </c>
      <c r="C1368" s="312" t="s">
        <v>2519</v>
      </c>
      <c r="D1368" s="314">
        <v>51.39</v>
      </c>
    </row>
    <row r="1369" spans="1:4" ht="25.5">
      <c r="A1369" s="312">
        <v>4056</v>
      </c>
      <c r="B1369" s="313" t="s">
        <v>2524</v>
      </c>
      <c r="C1369" s="312" t="s">
        <v>2519</v>
      </c>
      <c r="D1369" s="314">
        <v>27.02</v>
      </c>
    </row>
    <row r="1370" spans="1:4">
      <c r="A1370" s="312">
        <v>4058</v>
      </c>
      <c r="B1370" s="313" t="s">
        <v>2525</v>
      </c>
      <c r="C1370" s="312" t="s">
        <v>1260</v>
      </c>
      <c r="D1370" s="314">
        <v>12.19</v>
      </c>
    </row>
    <row r="1371" spans="1:4" ht="25.5">
      <c r="A1371" s="312">
        <v>4059</v>
      </c>
      <c r="B1371" s="313" t="s">
        <v>2526</v>
      </c>
      <c r="C1371" s="312" t="s">
        <v>1298</v>
      </c>
      <c r="D1371" s="314">
        <v>20.5</v>
      </c>
    </row>
    <row r="1372" spans="1:4" ht="38.25">
      <c r="A1372" s="312">
        <v>4061</v>
      </c>
      <c r="B1372" s="313" t="s">
        <v>2527</v>
      </c>
      <c r="C1372" s="312" t="s">
        <v>1155</v>
      </c>
      <c r="D1372" s="314">
        <v>16.399999999999999</v>
      </c>
    </row>
    <row r="1373" spans="1:4" ht="25.5">
      <c r="A1373" s="312">
        <v>4062</v>
      </c>
      <c r="B1373" s="313" t="s">
        <v>2528</v>
      </c>
      <c r="C1373" s="312" t="s">
        <v>1155</v>
      </c>
      <c r="D1373" s="314">
        <v>16.91</v>
      </c>
    </row>
    <row r="1374" spans="1:4">
      <c r="A1374" s="312">
        <v>4069</v>
      </c>
      <c r="B1374" s="313" t="s">
        <v>2529</v>
      </c>
      <c r="C1374" s="312" t="s">
        <v>1260</v>
      </c>
      <c r="D1374" s="314">
        <v>27.2</v>
      </c>
    </row>
    <row r="1375" spans="1:4">
      <c r="A1375" s="312">
        <v>4083</v>
      </c>
      <c r="B1375" s="313" t="s">
        <v>2530</v>
      </c>
      <c r="C1375" s="312" t="s">
        <v>1260</v>
      </c>
      <c r="D1375" s="314">
        <v>16.329999999999998</v>
      </c>
    </row>
    <row r="1376" spans="1:4" ht="76.5">
      <c r="A1376" s="312">
        <v>4084</v>
      </c>
      <c r="B1376" s="313" t="s">
        <v>2531</v>
      </c>
      <c r="C1376" s="312" t="s">
        <v>1260</v>
      </c>
      <c r="D1376" s="314">
        <v>1.24</v>
      </c>
    </row>
    <row r="1377" spans="1:4" ht="76.5">
      <c r="A1377" s="312">
        <v>4085</v>
      </c>
      <c r="B1377" s="313" t="s">
        <v>2532</v>
      </c>
      <c r="C1377" s="312" t="s">
        <v>1260</v>
      </c>
      <c r="D1377" s="314">
        <v>1.73</v>
      </c>
    </row>
    <row r="1378" spans="1:4" ht="38.25">
      <c r="A1378" s="312">
        <v>4090</v>
      </c>
      <c r="B1378" s="313" t="s">
        <v>2533</v>
      </c>
      <c r="C1378" s="312" t="s">
        <v>1155</v>
      </c>
      <c r="D1378" s="315">
        <v>634477.5</v>
      </c>
    </row>
    <row r="1379" spans="1:4">
      <c r="A1379" s="312">
        <v>4093</v>
      </c>
      <c r="B1379" s="313" t="s">
        <v>2534</v>
      </c>
      <c r="C1379" s="312" t="s">
        <v>1260</v>
      </c>
      <c r="D1379" s="314">
        <v>10.32</v>
      </c>
    </row>
    <row r="1380" spans="1:4">
      <c r="A1380" s="312">
        <v>4094</v>
      </c>
      <c r="B1380" s="313" t="s">
        <v>2535</v>
      </c>
      <c r="C1380" s="312" t="s">
        <v>1260</v>
      </c>
      <c r="D1380" s="314">
        <v>10.32</v>
      </c>
    </row>
    <row r="1381" spans="1:4">
      <c r="A1381" s="312">
        <v>4095</v>
      </c>
      <c r="B1381" s="313" t="s">
        <v>2536</v>
      </c>
      <c r="C1381" s="312" t="s">
        <v>1260</v>
      </c>
      <c r="D1381" s="314">
        <v>9.5299999999999994</v>
      </c>
    </row>
    <row r="1382" spans="1:4">
      <c r="A1382" s="312">
        <v>4096</v>
      </c>
      <c r="B1382" s="313" t="s">
        <v>2537</v>
      </c>
      <c r="C1382" s="312" t="s">
        <v>1260</v>
      </c>
      <c r="D1382" s="314">
        <v>11.3</v>
      </c>
    </row>
    <row r="1383" spans="1:4">
      <c r="A1383" s="312">
        <v>4097</v>
      </c>
      <c r="B1383" s="313" t="s">
        <v>2538</v>
      </c>
      <c r="C1383" s="312" t="s">
        <v>1260</v>
      </c>
      <c r="D1383" s="314">
        <v>10.32</v>
      </c>
    </row>
    <row r="1384" spans="1:4" ht="25.5">
      <c r="A1384" s="312">
        <v>4102</v>
      </c>
      <c r="B1384" s="313" t="s">
        <v>2539</v>
      </c>
      <c r="C1384" s="312" t="s">
        <v>1155</v>
      </c>
      <c r="D1384" s="314">
        <v>40</v>
      </c>
    </row>
    <row r="1385" spans="1:4" ht="25.5">
      <c r="A1385" s="312">
        <v>4107</v>
      </c>
      <c r="B1385" s="313" t="s">
        <v>2540</v>
      </c>
      <c r="C1385" s="312" t="s">
        <v>1155</v>
      </c>
      <c r="D1385" s="314">
        <v>33.44</v>
      </c>
    </row>
    <row r="1386" spans="1:4" ht="25.5">
      <c r="A1386" s="312">
        <v>4108</v>
      </c>
      <c r="B1386" s="313" t="s">
        <v>2541</v>
      </c>
      <c r="C1386" s="312" t="s">
        <v>1155</v>
      </c>
      <c r="D1386" s="314">
        <v>26.89</v>
      </c>
    </row>
    <row r="1387" spans="1:4" ht="25.5">
      <c r="A1387" s="312">
        <v>4111</v>
      </c>
      <c r="B1387" s="313" t="s">
        <v>2542</v>
      </c>
      <c r="C1387" s="312" t="s">
        <v>1155</v>
      </c>
      <c r="D1387" s="314">
        <v>31.48</v>
      </c>
    </row>
    <row r="1388" spans="1:4" ht="25.5">
      <c r="A1388" s="312">
        <v>4114</v>
      </c>
      <c r="B1388" s="313" t="s">
        <v>2543</v>
      </c>
      <c r="C1388" s="312" t="s">
        <v>1155</v>
      </c>
      <c r="D1388" s="314">
        <v>39.71</v>
      </c>
    </row>
    <row r="1389" spans="1:4" ht="38.25">
      <c r="A1389" s="312">
        <v>4115</v>
      </c>
      <c r="B1389" s="313" t="s">
        <v>2544</v>
      </c>
      <c r="C1389" s="312" t="s">
        <v>1298</v>
      </c>
      <c r="D1389" s="314">
        <v>10.54</v>
      </c>
    </row>
    <row r="1390" spans="1:4" ht="38.25">
      <c r="A1390" s="312">
        <v>4119</v>
      </c>
      <c r="B1390" s="313" t="s">
        <v>2545</v>
      </c>
      <c r="C1390" s="312" t="s">
        <v>1298</v>
      </c>
      <c r="D1390" s="314">
        <v>21.21</v>
      </c>
    </row>
    <row r="1391" spans="1:4" ht="51">
      <c r="A1391" s="312">
        <v>4126</v>
      </c>
      <c r="B1391" s="313" t="s">
        <v>2546</v>
      </c>
      <c r="C1391" s="312" t="s">
        <v>1155</v>
      </c>
      <c r="D1391" s="314">
        <v>178.29</v>
      </c>
    </row>
    <row r="1392" spans="1:4" ht="38.25">
      <c r="A1392" s="312">
        <v>4127</v>
      </c>
      <c r="B1392" s="313" t="s">
        <v>2547</v>
      </c>
      <c r="C1392" s="312" t="s">
        <v>1155</v>
      </c>
      <c r="D1392" s="314">
        <v>179.01</v>
      </c>
    </row>
    <row r="1393" spans="1:4" ht="38.25">
      <c r="A1393" s="312">
        <v>4154</v>
      </c>
      <c r="B1393" s="313" t="s">
        <v>2548</v>
      </c>
      <c r="C1393" s="312" t="s">
        <v>1155</v>
      </c>
      <c r="D1393" s="314">
        <v>218.71</v>
      </c>
    </row>
    <row r="1394" spans="1:4" ht="38.25">
      <c r="A1394" s="312">
        <v>4161</v>
      </c>
      <c r="B1394" s="313" t="s">
        <v>2549</v>
      </c>
      <c r="C1394" s="312" t="s">
        <v>1155</v>
      </c>
      <c r="D1394" s="314">
        <v>222.32</v>
      </c>
    </row>
    <row r="1395" spans="1:4" ht="38.25">
      <c r="A1395" s="312">
        <v>4168</v>
      </c>
      <c r="B1395" s="313" t="s">
        <v>2550</v>
      </c>
      <c r="C1395" s="312" t="s">
        <v>1155</v>
      </c>
      <c r="D1395" s="314">
        <v>230.98</v>
      </c>
    </row>
    <row r="1396" spans="1:4" ht="25.5">
      <c r="A1396" s="312">
        <v>4177</v>
      </c>
      <c r="B1396" s="313" t="s">
        <v>2551</v>
      </c>
      <c r="C1396" s="312" t="s">
        <v>1155</v>
      </c>
      <c r="D1396" s="314">
        <v>3.48</v>
      </c>
    </row>
    <row r="1397" spans="1:4" ht="25.5">
      <c r="A1397" s="312">
        <v>4178</v>
      </c>
      <c r="B1397" s="313" t="s">
        <v>2552</v>
      </c>
      <c r="C1397" s="312" t="s">
        <v>1155</v>
      </c>
      <c r="D1397" s="314">
        <v>4.83</v>
      </c>
    </row>
    <row r="1398" spans="1:4" ht="25.5">
      <c r="A1398" s="312">
        <v>4179</v>
      </c>
      <c r="B1398" s="313" t="s">
        <v>2553</v>
      </c>
      <c r="C1398" s="312" t="s">
        <v>1155</v>
      </c>
      <c r="D1398" s="314">
        <v>7.12</v>
      </c>
    </row>
    <row r="1399" spans="1:4" ht="25.5">
      <c r="A1399" s="312">
        <v>4180</v>
      </c>
      <c r="B1399" s="313" t="s">
        <v>2554</v>
      </c>
      <c r="C1399" s="312" t="s">
        <v>1155</v>
      </c>
      <c r="D1399" s="314">
        <v>10.49</v>
      </c>
    </row>
    <row r="1400" spans="1:4" ht="25.5">
      <c r="A1400" s="312">
        <v>4181</v>
      </c>
      <c r="B1400" s="313" t="s">
        <v>2555</v>
      </c>
      <c r="C1400" s="312" t="s">
        <v>1155</v>
      </c>
      <c r="D1400" s="314">
        <v>21.67</v>
      </c>
    </row>
    <row r="1401" spans="1:4" ht="25.5">
      <c r="A1401" s="312">
        <v>4182</v>
      </c>
      <c r="B1401" s="313" t="s">
        <v>2556</v>
      </c>
      <c r="C1401" s="312" t="s">
        <v>1155</v>
      </c>
      <c r="D1401" s="314">
        <v>53.96</v>
      </c>
    </row>
    <row r="1402" spans="1:4" ht="25.5">
      <c r="A1402" s="312">
        <v>4183</v>
      </c>
      <c r="B1402" s="313" t="s">
        <v>2557</v>
      </c>
      <c r="C1402" s="312" t="s">
        <v>1155</v>
      </c>
      <c r="D1402" s="314">
        <v>86.88</v>
      </c>
    </row>
    <row r="1403" spans="1:4" ht="25.5">
      <c r="A1403" s="312">
        <v>4184</v>
      </c>
      <c r="B1403" s="313" t="s">
        <v>2558</v>
      </c>
      <c r="C1403" s="312" t="s">
        <v>1155</v>
      </c>
      <c r="D1403" s="314">
        <v>191.79</v>
      </c>
    </row>
    <row r="1404" spans="1:4" ht="25.5">
      <c r="A1404" s="312">
        <v>4185</v>
      </c>
      <c r="B1404" s="313" t="s">
        <v>2559</v>
      </c>
      <c r="C1404" s="312" t="s">
        <v>1155</v>
      </c>
      <c r="D1404" s="314">
        <v>318.66000000000003</v>
      </c>
    </row>
    <row r="1405" spans="1:4" ht="25.5">
      <c r="A1405" s="312">
        <v>4186</v>
      </c>
      <c r="B1405" s="313" t="s">
        <v>2560</v>
      </c>
      <c r="C1405" s="312" t="s">
        <v>1155</v>
      </c>
      <c r="D1405" s="314">
        <v>4.25</v>
      </c>
    </row>
    <row r="1406" spans="1:4" ht="25.5">
      <c r="A1406" s="312">
        <v>4187</v>
      </c>
      <c r="B1406" s="313" t="s">
        <v>2561</v>
      </c>
      <c r="C1406" s="312" t="s">
        <v>1155</v>
      </c>
      <c r="D1406" s="314">
        <v>5.53</v>
      </c>
    </row>
    <row r="1407" spans="1:4" ht="25.5">
      <c r="A1407" s="312">
        <v>4188</v>
      </c>
      <c r="B1407" s="313" t="s">
        <v>2562</v>
      </c>
      <c r="C1407" s="312" t="s">
        <v>1155</v>
      </c>
      <c r="D1407" s="314">
        <v>8.68</v>
      </c>
    </row>
    <row r="1408" spans="1:4" ht="25.5">
      <c r="A1408" s="312">
        <v>4189</v>
      </c>
      <c r="B1408" s="313" t="s">
        <v>2563</v>
      </c>
      <c r="C1408" s="312" t="s">
        <v>1155</v>
      </c>
      <c r="D1408" s="314">
        <v>8.68</v>
      </c>
    </row>
    <row r="1409" spans="1:4" ht="25.5">
      <c r="A1409" s="312">
        <v>4190</v>
      </c>
      <c r="B1409" s="313" t="s">
        <v>2564</v>
      </c>
      <c r="C1409" s="312" t="s">
        <v>1155</v>
      </c>
      <c r="D1409" s="314">
        <v>14.38</v>
      </c>
    </row>
    <row r="1410" spans="1:4" ht="25.5">
      <c r="A1410" s="312">
        <v>4191</v>
      </c>
      <c r="B1410" s="313" t="s">
        <v>2565</v>
      </c>
      <c r="C1410" s="312" t="s">
        <v>1155</v>
      </c>
      <c r="D1410" s="314">
        <v>18.399999999999999</v>
      </c>
    </row>
    <row r="1411" spans="1:4" ht="25.5">
      <c r="A1411" s="312">
        <v>4192</v>
      </c>
      <c r="B1411" s="313" t="s">
        <v>2566</v>
      </c>
      <c r="C1411" s="312" t="s">
        <v>1155</v>
      </c>
      <c r="D1411" s="314">
        <v>18.399999999999999</v>
      </c>
    </row>
    <row r="1412" spans="1:4" ht="25.5">
      <c r="A1412" s="312">
        <v>4193</v>
      </c>
      <c r="B1412" s="313" t="s">
        <v>2567</v>
      </c>
      <c r="C1412" s="312" t="s">
        <v>1155</v>
      </c>
      <c r="D1412" s="314">
        <v>27.76</v>
      </c>
    </row>
    <row r="1413" spans="1:4" ht="25.5">
      <c r="A1413" s="312">
        <v>4194</v>
      </c>
      <c r="B1413" s="313" t="s">
        <v>2568</v>
      </c>
      <c r="C1413" s="312" t="s">
        <v>1155</v>
      </c>
      <c r="D1413" s="314">
        <v>27.76</v>
      </c>
    </row>
    <row r="1414" spans="1:4" ht="25.5">
      <c r="A1414" s="312">
        <v>4197</v>
      </c>
      <c r="B1414" s="313" t="s">
        <v>2569</v>
      </c>
      <c r="C1414" s="312" t="s">
        <v>1155</v>
      </c>
      <c r="D1414" s="314">
        <v>45.95</v>
      </c>
    </row>
    <row r="1415" spans="1:4" ht="25.5">
      <c r="A1415" s="312">
        <v>4202</v>
      </c>
      <c r="B1415" s="313" t="s">
        <v>2570</v>
      </c>
      <c r="C1415" s="312" t="s">
        <v>1155</v>
      </c>
      <c r="D1415" s="314">
        <v>83.92</v>
      </c>
    </row>
    <row r="1416" spans="1:4" ht="25.5">
      <c r="A1416" s="312">
        <v>4203</v>
      </c>
      <c r="B1416" s="313" t="s">
        <v>2571</v>
      </c>
      <c r="C1416" s="312" t="s">
        <v>1155</v>
      </c>
      <c r="D1416" s="314">
        <v>74.11</v>
      </c>
    </row>
    <row r="1417" spans="1:4" ht="25.5">
      <c r="A1417" s="312">
        <v>4204</v>
      </c>
      <c r="B1417" s="313" t="s">
        <v>2572</v>
      </c>
      <c r="C1417" s="312" t="s">
        <v>1155</v>
      </c>
      <c r="D1417" s="314">
        <v>27.76</v>
      </c>
    </row>
    <row r="1418" spans="1:4" ht="25.5">
      <c r="A1418" s="312">
        <v>4205</v>
      </c>
      <c r="B1418" s="313" t="s">
        <v>2573</v>
      </c>
      <c r="C1418" s="312" t="s">
        <v>1155</v>
      </c>
      <c r="D1418" s="314">
        <v>18.399999999999999</v>
      </c>
    </row>
    <row r="1419" spans="1:4" ht="25.5">
      <c r="A1419" s="312">
        <v>4206</v>
      </c>
      <c r="B1419" s="313" t="s">
        <v>2574</v>
      </c>
      <c r="C1419" s="312" t="s">
        <v>1155</v>
      </c>
      <c r="D1419" s="314">
        <v>14.38</v>
      </c>
    </row>
    <row r="1420" spans="1:4" ht="25.5">
      <c r="A1420" s="312">
        <v>4207</v>
      </c>
      <c r="B1420" s="313" t="s">
        <v>2575</v>
      </c>
      <c r="C1420" s="312" t="s">
        <v>1155</v>
      </c>
      <c r="D1420" s="314">
        <v>14.81</v>
      </c>
    </row>
    <row r="1421" spans="1:4" ht="25.5">
      <c r="A1421" s="312">
        <v>4208</v>
      </c>
      <c r="B1421" s="313" t="s">
        <v>2576</v>
      </c>
      <c r="C1421" s="312" t="s">
        <v>1155</v>
      </c>
      <c r="D1421" s="314">
        <v>33.17</v>
      </c>
    </row>
    <row r="1422" spans="1:4" ht="25.5">
      <c r="A1422" s="312">
        <v>4209</v>
      </c>
      <c r="B1422" s="313" t="s">
        <v>2577</v>
      </c>
      <c r="C1422" s="312" t="s">
        <v>1155</v>
      </c>
      <c r="D1422" s="314">
        <v>13.93</v>
      </c>
    </row>
    <row r="1423" spans="1:4">
      <c r="A1423" s="312">
        <v>4210</v>
      </c>
      <c r="B1423" s="313" t="s">
        <v>2578</v>
      </c>
      <c r="C1423" s="312" t="s">
        <v>1155</v>
      </c>
      <c r="D1423" s="314">
        <v>0.56999999999999995</v>
      </c>
    </row>
    <row r="1424" spans="1:4">
      <c r="A1424" s="312">
        <v>4211</v>
      </c>
      <c r="B1424" s="313" t="s">
        <v>2579</v>
      </c>
      <c r="C1424" s="312" t="s">
        <v>1155</v>
      </c>
      <c r="D1424" s="314">
        <v>0.85</v>
      </c>
    </row>
    <row r="1425" spans="1:4">
      <c r="A1425" s="312">
        <v>4212</v>
      </c>
      <c r="B1425" s="313" t="s">
        <v>2580</v>
      </c>
      <c r="C1425" s="312" t="s">
        <v>1155</v>
      </c>
      <c r="D1425" s="314">
        <v>1.5</v>
      </c>
    </row>
    <row r="1426" spans="1:4">
      <c r="A1426" s="312">
        <v>4213</v>
      </c>
      <c r="B1426" s="313" t="s">
        <v>2581</v>
      </c>
      <c r="C1426" s="312" t="s">
        <v>1155</v>
      </c>
      <c r="D1426" s="314">
        <v>8.15</v>
      </c>
    </row>
    <row r="1427" spans="1:4" ht="25.5">
      <c r="A1427" s="312">
        <v>4214</v>
      </c>
      <c r="B1427" s="313" t="s">
        <v>2582</v>
      </c>
      <c r="C1427" s="312" t="s">
        <v>1155</v>
      </c>
      <c r="D1427" s="314">
        <v>4.51</v>
      </c>
    </row>
    <row r="1428" spans="1:4" ht="25.5">
      <c r="A1428" s="312">
        <v>4215</v>
      </c>
      <c r="B1428" s="313" t="s">
        <v>2583</v>
      </c>
      <c r="C1428" s="312" t="s">
        <v>1155</v>
      </c>
      <c r="D1428" s="314">
        <v>3.74</v>
      </c>
    </row>
    <row r="1429" spans="1:4">
      <c r="A1429" s="312">
        <v>4221</v>
      </c>
      <c r="B1429" s="313" t="s">
        <v>2584</v>
      </c>
      <c r="C1429" s="312" t="s">
        <v>1151</v>
      </c>
      <c r="D1429" s="314">
        <v>3.6</v>
      </c>
    </row>
    <row r="1430" spans="1:4">
      <c r="A1430" s="312">
        <v>4222</v>
      </c>
      <c r="B1430" s="313" t="s">
        <v>2585</v>
      </c>
      <c r="C1430" s="312" t="s">
        <v>1151</v>
      </c>
      <c r="D1430" s="314">
        <v>4</v>
      </c>
    </row>
    <row r="1431" spans="1:4">
      <c r="A1431" s="312">
        <v>4223</v>
      </c>
      <c r="B1431" s="313" t="s">
        <v>2586</v>
      </c>
      <c r="C1431" s="312" t="s">
        <v>1151</v>
      </c>
      <c r="D1431" s="314">
        <v>2.44</v>
      </c>
    </row>
    <row r="1432" spans="1:4">
      <c r="A1432" s="312">
        <v>4224</v>
      </c>
      <c r="B1432" s="313" t="s">
        <v>2587</v>
      </c>
      <c r="C1432" s="312" t="s">
        <v>1151</v>
      </c>
      <c r="D1432" s="314">
        <v>11.53</v>
      </c>
    </row>
    <row r="1433" spans="1:4">
      <c r="A1433" s="312">
        <v>4226</v>
      </c>
      <c r="B1433" s="313" t="s">
        <v>2588</v>
      </c>
      <c r="C1433" s="312" t="s">
        <v>1147</v>
      </c>
      <c r="D1433" s="314">
        <v>7.04</v>
      </c>
    </row>
    <row r="1434" spans="1:4" ht="38.25">
      <c r="A1434" s="312">
        <v>4227</v>
      </c>
      <c r="B1434" s="313" t="s">
        <v>2589</v>
      </c>
      <c r="C1434" s="312" t="s">
        <v>1151</v>
      </c>
      <c r="D1434" s="314">
        <v>14.78</v>
      </c>
    </row>
    <row r="1435" spans="1:4">
      <c r="A1435" s="312">
        <v>4229</v>
      </c>
      <c r="B1435" s="313" t="s">
        <v>2590</v>
      </c>
      <c r="C1435" s="312" t="s">
        <v>1147</v>
      </c>
      <c r="D1435" s="314">
        <v>21.69</v>
      </c>
    </row>
    <row r="1436" spans="1:4">
      <c r="A1436" s="312">
        <v>4230</v>
      </c>
      <c r="B1436" s="313" t="s">
        <v>2591</v>
      </c>
      <c r="C1436" s="312" t="s">
        <v>1260</v>
      </c>
      <c r="D1436" s="314">
        <v>10.210000000000001</v>
      </c>
    </row>
    <row r="1437" spans="1:4" ht="25.5">
      <c r="A1437" s="312">
        <v>4233</v>
      </c>
      <c r="B1437" s="313" t="s">
        <v>2592</v>
      </c>
      <c r="C1437" s="312" t="s">
        <v>1260</v>
      </c>
      <c r="D1437" s="314">
        <v>10.32</v>
      </c>
    </row>
    <row r="1438" spans="1:4">
      <c r="A1438" s="312">
        <v>4234</v>
      </c>
      <c r="B1438" s="313" t="s">
        <v>2593</v>
      </c>
      <c r="C1438" s="312" t="s">
        <v>1260</v>
      </c>
      <c r="D1438" s="314">
        <v>12.19</v>
      </c>
    </row>
    <row r="1439" spans="1:4" ht="25.5">
      <c r="A1439" s="312">
        <v>4235</v>
      </c>
      <c r="B1439" s="313" t="s">
        <v>2594</v>
      </c>
      <c r="C1439" s="312" t="s">
        <v>1260</v>
      </c>
      <c r="D1439" s="314">
        <v>6.91</v>
      </c>
    </row>
    <row r="1440" spans="1:4">
      <c r="A1440" s="312">
        <v>4237</v>
      </c>
      <c r="B1440" s="313" t="s">
        <v>2595</v>
      </c>
      <c r="C1440" s="312" t="s">
        <v>1260</v>
      </c>
      <c r="D1440" s="314">
        <v>10.78</v>
      </c>
    </row>
    <row r="1441" spans="1:4">
      <c r="A1441" s="312">
        <v>4238</v>
      </c>
      <c r="B1441" s="313" t="s">
        <v>2596</v>
      </c>
      <c r="C1441" s="312" t="s">
        <v>1260</v>
      </c>
      <c r="D1441" s="314">
        <v>9.85</v>
      </c>
    </row>
    <row r="1442" spans="1:4">
      <c r="A1442" s="312">
        <v>4239</v>
      </c>
      <c r="B1442" s="313" t="s">
        <v>2597</v>
      </c>
      <c r="C1442" s="312" t="s">
        <v>1260</v>
      </c>
      <c r="D1442" s="314">
        <v>16.010000000000002</v>
      </c>
    </row>
    <row r="1443" spans="1:4">
      <c r="A1443" s="312">
        <v>4240</v>
      </c>
      <c r="B1443" s="313" t="s">
        <v>2598</v>
      </c>
      <c r="C1443" s="312" t="s">
        <v>1260</v>
      </c>
      <c r="D1443" s="314">
        <v>16.010000000000002</v>
      </c>
    </row>
    <row r="1444" spans="1:4">
      <c r="A1444" s="312">
        <v>4242</v>
      </c>
      <c r="B1444" s="313" t="s">
        <v>2599</v>
      </c>
      <c r="C1444" s="312" t="s">
        <v>1260</v>
      </c>
      <c r="D1444" s="314">
        <v>10.32</v>
      </c>
    </row>
    <row r="1445" spans="1:4">
      <c r="A1445" s="312">
        <v>4243</v>
      </c>
      <c r="B1445" s="313" t="s">
        <v>2600</v>
      </c>
      <c r="C1445" s="312" t="s">
        <v>1260</v>
      </c>
      <c r="D1445" s="314">
        <v>10.91</v>
      </c>
    </row>
    <row r="1446" spans="1:4">
      <c r="A1446" s="312">
        <v>4244</v>
      </c>
      <c r="B1446" s="313" t="s">
        <v>2601</v>
      </c>
      <c r="C1446" s="312" t="s">
        <v>1260</v>
      </c>
      <c r="D1446" s="314">
        <v>12.19</v>
      </c>
    </row>
    <row r="1447" spans="1:4">
      <c r="A1447" s="312">
        <v>4248</v>
      </c>
      <c r="B1447" s="313" t="s">
        <v>2602</v>
      </c>
      <c r="C1447" s="312" t="s">
        <v>1260</v>
      </c>
      <c r="D1447" s="314">
        <v>11.44</v>
      </c>
    </row>
    <row r="1448" spans="1:4" ht="25.5">
      <c r="A1448" s="312">
        <v>4250</v>
      </c>
      <c r="B1448" s="313" t="s">
        <v>2603</v>
      </c>
      <c r="C1448" s="312" t="s">
        <v>1260</v>
      </c>
      <c r="D1448" s="314">
        <v>6.62</v>
      </c>
    </row>
    <row r="1449" spans="1:4">
      <c r="A1449" s="312">
        <v>4251</v>
      </c>
      <c r="B1449" s="313" t="s">
        <v>2604</v>
      </c>
      <c r="C1449" s="312" t="s">
        <v>1260</v>
      </c>
      <c r="D1449" s="314">
        <v>6.57</v>
      </c>
    </row>
    <row r="1450" spans="1:4">
      <c r="A1450" s="312">
        <v>4252</v>
      </c>
      <c r="B1450" s="313" t="s">
        <v>2605</v>
      </c>
      <c r="C1450" s="312" t="s">
        <v>1260</v>
      </c>
      <c r="D1450" s="314">
        <v>7.77</v>
      </c>
    </row>
    <row r="1451" spans="1:4">
      <c r="A1451" s="312">
        <v>4253</v>
      </c>
      <c r="B1451" s="313" t="s">
        <v>2606</v>
      </c>
      <c r="C1451" s="312" t="s">
        <v>1260</v>
      </c>
      <c r="D1451" s="314">
        <v>6.11</v>
      </c>
    </row>
    <row r="1452" spans="1:4">
      <c r="A1452" s="312">
        <v>4254</v>
      </c>
      <c r="B1452" s="313" t="s">
        <v>2607</v>
      </c>
      <c r="C1452" s="312" t="s">
        <v>1260</v>
      </c>
      <c r="D1452" s="314">
        <v>14.12</v>
      </c>
    </row>
    <row r="1453" spans="1:4">
      <c r="A1453" s="312">
        <v>4257</v>
      </c>
      <c r="B1453" s="313" t="s">
        <v>2608</v>
      </c>
      <c r="C1453" s="312" t="s">
        <v>1260</v>
      </c>
      <c r="D1453" s="314">
        <v>6.15</v>
      </c>
    </row>
    <row r="1454" spans="1:4" ht="38.25">
      <c r="A1454" s="312">
        <v>4262</v>
      </c>
      <c r="B1454" s="313" t="s">
        <v>2609</v>
      </c>
      <c r="C1454" s="312" t="s">
        <v>1155</v>
      </c>
      <c r="D1454" s="315">
        <v>245000</v>
      </c>
    </row>
    <row r="1455" spans="1:4" ht="38.25">
      <c r="A1455" s="312">
        <v>4263</v>
      </c>
      <c r="B1455" s="313" t="s">
        <v>2610</v>
      </c>
      <c r="C1455" s="312" t="s">
        <v>1155</v>
      </c>
      <c r="D1455" s="315">
        <v>339733.31</v>
      </c>
    </row>
    <row r="1456" spans="1:4" ht="25.5">
      <c r="A1456" s="312">
        <v>4272</v>
      </c>
      <c r="B1456" s="313" t="s">
        <v>2611</v>
      </c>
      <c r="C1456" s="312" t="s">
        <v>1155</v>
      </c>
      <c r="D1456" s="314">
        <v>70.42</v>
      </c>
    </row>
    <row r="1457" spans="1:4" ht="25.5">
      <c r="A1457" s="312">
        <v>4273</v>
      </c>
      <c r="B1457" s="313" t="s">
        <v>2612</v>
      </c>
      <c r="C1457" s="312" t="s">
        <v>1155</v>
      </c>
      <c r="D1457" s="314">
        <v>345.3</v>
      </c>
    </row>
    <row r="1458" spans="1:4" ht="51">
      <c r="A1458" s="312">
        <v>4274</v>
      </c>
      <c r="B1458" s="313" t="s">
        <v>2613</v>
      </c>
      <c r="C1458" s="312" t="s">
        <v>1155</v>
      </c>
      <c r="D1458" s="314">
        <v>80.069999999999993</v>
      </c>
    </row>
    <row r="1459" spans="1:4" ht="25.5">
      <c r="A1459" s="312">
        <v>4276</v>
      </c>
      <c r="B1459" s="313" t="s">
        <v>2614</v>
      </c>
      <c r="C1459" s="312" t="s">
        <v>1155</v>
      </c>
      <c r="D1459" s="314">
        <v>207.86</v>
      </c>
    </row>
    <row r="1460" spans="1:4" ht="38.25">
      <c r="A1460" s="312">
        <v>4299</v>
      </c>
      <c r="B1460" s="313" t="s">
        <v>2615</v>
      </c>
      <c r="C1460" s="312" t="s">
        <v>1155</v>
      </c>
      <c r="D1460" s="314">
        <v>0.74</v>
      </c>
    </row>
    <row r="1461" spans="1:4" ht="38.25">
      <c r="A1461" s="312">
        <v>4300</v>
      </c>
      <c r="B1461" s="313" t="s">
        <v>2616</v>
      </c>
      <c r="C1461" s="312" t="s">
        <v>1155</v>
      </c>
      <c r="D1461" s="314">
        <v>0.5</v>
      </c>
    </row>
    <row r="1462" spans="1:4" ht="38.25">
      <c r="A1462" s="312">
        <v>4301</v>
      </c>
      <c r="B1462" s="313" t="s">
        <v>2617</v>
      </c>
      <c r="C1462" s="312" t="s">
        <v>1155</v>
      </c>
      <c r="D1462" s="314">
        <v>0.61</v>
      </c>
    </row>
    <row r="1463" spans="1:4" ht="38.25">
      <c r="A1463" s="312">
        <v>4302</v>
      </c>
      <c r="B1463" s="313" t="s">
        <v>2618</v>
      </c>
      <c r="C1463" s="312" t="s">
        <v>1155</v>
      </c>
      <c r="D1463" s="314">
        <v>2.11</v>
      </c>
    </row>
    <row r="1464" spans="1:4" ht="38.25">
      <c r="A1464" s="312">
        <v>4304</v>
      </c>
      <c r="B1464" s="313" t="s">
        <v>2619</v>
      </c>
      <c r="C1464" s="312" t="s">
        <v>1155</v>
      </c>
      <c r="D1464" s="314">
        <v>1.01</v>
      </c>
    </row>
    <row r="1465" spans="1:4" ht="38.25">
      <c r="A1465" s="312">
        <v>4305</v>
      </c>
      <c r="B1465" s="313" t="s">
        <v>2620</v>
      </c>
      <c r="C1465" s="312" t="s">
        <v>1155</v>
      </c>
      <c r="D1465" s="314">
        <v>1.17</v>
      </c>
    </row>
    <row r="1466" spans="1:4" ht="38.25">
      <c r="A1466" s="312">
        <v>4306</v>
      </c>
      <c r="B1466" s="313" t="s">
        <v>2621</v>
      </c>
      <c r="C1466" s="312" t="s">
        <v>1155</v>
      </c>
      <c r="D1466" s="314">
        <v>1.36</v>
      </c>
    </row>
    <row r="1467" spans="1:4" ht="25.5">
      <c r="A1467" s="312">
        <v>4307</v>
      </c>
      <c r="B1467" s="313" t="s">
        <v>2622</v>
      </c>
      <c r="C1467" s="312" t="s">
        <v>1155</v>
      </c>
      <c r="D1467" s="314">
        <v>6.93</v>
      </c>
    </row>
    <row r="1468" spans="1:4" ht="38.25">
      <c r="A1468" s="312">
        <v>4308</v>
      </c>
      <c r="B1468" s="313" t="s">
        <v>2623</v>
      </c>
      <c r="C1468" s="312" t="s">
        <v>1155</v>
      </c>
      <c r="D1468" s="314">
        <v>2.81</v>
      </c>
    </row>
    <row r="1469" spans="1:4" ht="25.5">
      <c r="A1469" s="312">
        <v>4309</v>
      </c>
      <c r="B1469" s="313" t="s">
        <v>2624</v>
      </c>
      <c r="C1469" s="312" t="s">
        <v>1155</v>
      </c>
      <c r="D1469" s="314">
        <v>4.05</v>
      </c>
    </row>
    <row r="1470" spans="1:4" ht="38.25">
      <c r="A1470" s="312">
        <v>4310</v>
      </c>
      <c r="B1470" s="313" t="s">
        <v>2625</v>
      </c>
      <c r="C1470" s="312" t="s">
        <v>1155</v>
      </c>
      <c r="D1470" s="314">
        <v>1.66</v>
      </c>
    </row>
    <row r="1471" spans="1:4" ht="25.5">
      <c r="A1471" s="312">
        <v>4311</v>
      </c>
      <c r="B1471" s="313" t="s">
        <v>2626</v>
      </c>
      <c r="C1471" s="312" t="s">
        <v>1155</v>
      </c>
      <c r="D1471" s="314">
        <v>1.17</v>
      </c>
    </row>
    <row r="1472" spans="1:4" ht="38.25">
      <c r="A1472" s="312">
        <v>4312</v>
      </c>
      <c r="B1472" s="313" t="s">
        <v>2627</v>
      </c>
      <c r="C1472" s="312" t="s">
        <v>1155</v>
      </c>
      <c r="D1472" s="314">
        <v>1.64</v>
      </c>
    </row>
    <row r="1473" spans="1:4" ht="51">
      <c r="A1473" s="312">
        <v>4313</v>
      </c>
      <c r="B1473" s="313" t="s">
        <v>2628</v>
      </c>
      <c r="C1473" s="312" t="s">
        <v>1777</v>
      </c>
      <c r="D1473" s="314">
        <v>1.51</v>
      </c>
    </row>
    <row r="1474" spans="1:4" ht="51">
      <c r="A1474" s="312">
        <v>4314</v>
      </c>
      <c r="B1474" s="313" t="s">
        <v>2629</v>
      </c>
      <c r="C1474" s="312" t="s">
        <v>1777</v>
      </c>
      <c r="D1474" s="314">
        <v>2.02</v>
      </c>
    </row>
    <row r="1475" spans="1:4" ht="51">
      <c r="A1475" s="312">
        <v>4315</v>
      </c>
      <c r="B1475" s="313" t="s">
        <v>2630</v>
      </c>
      <c r="C1475" s="312" t="s">
        <v>1155</v>
      </c>
      <c r="D1475" s="314">
        <v>1.2</v>
      </c>
    </row>
    <row r="1476" spans="1:4" ht="51">
      <c r="A1476" s="312">
        <v>4316</v>
      </c>
      <c r="B1476" s="313" t="s">
        <v>2631</v>
      </c>
      <c r="C1476" s="312" t="s">
        <v>1155</v>
      </c>
      <c r="D1476" s="314">
        <v>1.05</v>
      </c>
    </row>
    <row r="1477" spans="1:4" ht="51">
      <c r="A1477" s="312">
        <v>4317</v>
      </c>
      <c r="B1477" s="313" t="s">
        <v>2632</v>
      </c>
      <c r="C1477" s="312" t="s">
        <v>1155</v>
      </c>
      <c r="D1477" s="314">
        <v>1.72</v>
      </c>
    </row>
    <row r="1478" spans="1:4" ht="38.25">
      <c r="A1478" s="312">
        <v>4318</v>
      </c>
      <c r="B1478" s="313" t="s">
        <v>2633</v>
      </c>
      <c r="C1478" s="312" t="s">
        <v>1155</v>
      </c>
      <c r="D1478" s="314">
        <v>0.91</v>
      </c>
    </row>
    <row r="1479" spans="1:4" ht="25.5">
      <c r="A1479" s="312">
        <v>4319</v>
      </c>
      <c r="B1479" s="313" t="s">
        <v>2634</v>
      </c>
      <c r="C1479" s="312" t="s">
        <v>1155</v>
      </c>
      <c r="D1479" s="314">
        <v>0.95</v>
      </c>
    </row>
    <row r="1480" spans="1:4" ht="38.25">
      <c r="A1480" s="312">
        <v>4320</v>
      </c>
      <c r="B1480" s="313" t="s">
        <v>2635</v>
      </c>
      <c r="C1480" s="312" t="s">
        <v>1155</v>
      </c>
      <c r="D1480" s="314">
        <v>1.86</v>
      </c>
    </row>
    <row r="1481" spans="1:4" ht="38.25">
      <c r="A1481" s="312">
        <v>4329</v>
      </c>
      <c r="B1481" s="313" t="s">
        <v>2636</v>
      </c>
      <c r="C1481" s="312" t="s">
        <v>1155</v>
      </c>
      <c r="D1481" s="314">
        <v>0.95</v>
      </c>
    </row>
    <row r="1482" spans="1:4">
      <c r="A1482" s="312">
        <v>4330</v>
      </c>
      <c r="B1482" s="313" t="s">
        <v>2637</v>
      </c>
      <c r="C1482" s="312" t="s">
        <v>1155</v>
      </c>
      <c r="D1482" s="314">
        <v>0.06</v>
      </c>
    </row>
    <row r="1483" spans="1:4" ht="25.5">
      <c r="A1483" s="312">
        <v>4331</v>
      </c>
      <c r="B1483" s="313" t="s">
        <v>2638</v>
      </c>
      <c r="C1483" s="312" t="s">
        <v>1155</v>
      </c>
      <c r="D1483" s="314">
        <v>1.8</v>
      </c>
    </row>
    <row r="1484" spans="1:4" ht="25.5">
      <c r="A1484" s="312">
        <v>4332</v>
      </c>
      <c r="B1484" s="313" t="s">
        <v>2639</v>
      </c>
      <c r="C1484" s="312" t="s">
        <v>1155</v>
      </c>
      <c r="D1484" s="314">
        <v>0.47</v>
      </c>
    </row>
    <row r="1485" spans="1:4" ht="38.25">
      <c r="A1485" s="312">
        <v>4333</v>
      </c>
      <c r="B1485" s="313" t="s">
        <v>2640</v>
      </c>
      <c r="C1485" s="312" t="s">
        <v>1155</v>
      </c>
      <c r="D1485" s="314">
        <v>0.11</v>
      </c>
    </row>
    <row r="1486" spans="1:4" ht="38.25">
      <c r="A1486" s="312">
        <v>4334</v>
      </c>
      <c r="B1486" s="313" t="s">
        <v>2641</v>
      </c>
      <c r="C1486" s="312" t="s">
        <v>1155</v>
      </c>
      <c r="D1486" s="314">
        <v>8.2899999999999991</v>
      </c>
    </row>
    <row r="1487" spans="1:4" ht="38.25">
      <c r="A1487" s="312">
        <v>4335</v>
      </c>
      <c r="B1487" s="313" t="s">
        <v>2642</v>
      </c>
      <c r="C1487" s="312" t="s">
        <v>1155</v>
      </c>
      <c r="D1487" s="314">
        <v>6.04</v>
      </c>
    </row>
    <row r="1488" spans="1:4" ht="38.25">
      <c r="A1488" s="312">
        <v>4336</v>
      </c>
      <c r="B1488" s="313" t="s">
        <v>2643</v>
      </c>
      <c r="C1488" s="312" t="s">
        <v>1155</v>
      </c>
      <c r="D1488" s="314">
        <v>2.2999999999999998</v>
      </c>
    </row>
    <row r="1489" spans="1:4">
      <c r="A1489" s="312">
        <v>4337</v>
      </c>
      <c r="B1489" s="313" t="s">
        <v>2644</v>
      </c>
      <c r="C1489" s="312" t="s">
        <v>1155</v>
      </c>
      <c r="D1489" s="314">
        <v>1.1200000000000001</v>
      </c>
    </row>
    <row r="1490" spans="1:4">
      <c r="A1490" s="312">
        <v>4339</v>
      </c>
      <c r="B1490" s="313" t="s">
        <v>2645</v>
      </c>
      <c r="C1490" s="312" t="s">
        <v>1155</v>
      </c>
      <c r="D1490" s="314">
        <v>0.23</v>
      </c>
    </row>
    <row r="1491" spans="1:4">
      <c r="A1491" s="312">
        <v>4340</v>
      </c>
      <c r="B1491" s="313" t="s">
        <v>2646</v>
      </c>
      <c r="C1491" s="312" t="s">
        <v>1155</v>
      </c>
      <c r="D1491" s="314">
        <v>0.52</v>
      </c>
    </row>
    <row r="1492" spans="1:4">
      <c r="A1492" s="312">
        <v>4341</v>
      </c>
      <c r="B1492" s="313" t="s">
        <v>2647</v>
      </c>
      <c r="C1492" s="312" t="s">
        <v>1155</v>
      </c>
      <c r="D1492" s="314">
        <v>0.44</v>
      </c>
    </row>
    <row r="1493" spans="1:4">
      <c r="A1493" s="312">
        <v>4342</v>
      </c>
      <c r="B1493" s="313" t="s">
        <v>2648</v>
      </c>
      <c r="C1493" s="312" t="s">
        <v>1155</v>
      </c>
      <c r="D1493" s="314">
        <v>0.09</v>
      </c>
    </row>
    <row r="1494" spans="1:4" ht="25.5">
      <c r="A1494" s="312">
        <v>4343</v>
      </c>
      <c r="B1494" s="313" t="s">
        <v>2649</v>
      </c>
      <c r="C1494" s="312" t="s">
        <v>1155</v>
      </c>
      <c r="D1494" s="314">
        <v>2.04</v>
      </c>
    </row>
    <row r="1495" spans="1:4" ht="51">
      <c r="A1495" s="312">
        <v>4344</v>
      </c>
      <c r="B1495" s="313" t="s">
        <v>2650</v>
      </c>
      <c r="C1495" s="312" t="s">
        <v>1155</v>
      </c>
      <c r="D1495" s="314">
        <v>9</v>
      </c>
    </row>
    <row r="1496" spans="1:4" ht="38.25">
      <c r="A1496" s="312">
        <v>4346</v>
      </c>
      <c r="B1496" s="313" t="s">
        <v>2651</v>
      </c>
      <c r="C1496" s="312" t="s">
        <v>1155</v>
      </c>
      <c r="D1496" s="314">
        <v>4.45</v>
      </c>
    </row>
    <row r="1497" spans="1:4" ht="51">
      <c r="A1497" s="312">
        <v>4350</v>
      </c>
      <c r="B1497" s="313" t="s">
        <v>2652</v>
      </c>
      <c r="C1497" s="312" t="s">
        <v>1155</v>
      </c>
      <c r="D1497" s="314">
        <v>0.28000000000000003</v>
      </c>
    </row>
    <row r="1498" spans="1:4" ht="51">
      <c r="A1498" s="312">
        <v>4351</v>
      </c>
      <c r="B1498" s="313" t="s">
        <v>2653</v>
      </c>
      <c r="C1498" s="312" t="s">
        <v>1155</v>
      </c>
      <c r="D1498" s="314">
        <v>7.31</v>
      </c>
    </row>
    <row r="1499" spans="1:4" ht="38.25">
      <c r="A1499" s="312">
        <v>4354</v>
      </c>
      <c r="B1499" s="313" t="s">
        <v>2654</v>
      </c>
      <c r="C1499" s="312" t="s">
        <v>1155</v>
      </c>
      <c r="D1499" s="314">
        <v>20.65</v>
      </c>
    </row>
    <row r="1500" spans="1:4" ht="38.25">
      <c r="A1500" s="312">
        <v>4356</v>
      </c>
      <c r="B1500" s="313" t="s">
        <v>2655</v>
      </c>
      <c r="C1500" s="312" t="s">
        <v>1155</v>
      </c>
      <c r="D1500" s="314">
        <v>0.11</v>
      </c>
    </row>
    <row r="1501" spans="1:4" ht="38.25">
      <c r="A1501" s="312">
        <v>4358</v>
      </c>
      <c r="B1501" s="313" t="s">
        <v>2656</v>
      </c>
      <c r="C1501" s="312" t="s">
        <v>1155</v>
      </c>
      <c r="D1501" s="314">
        <v>0.89</v>
      </c>
    </row>
    <row r="1502" spans="1:4">
      <c r="A1502" s="312">
        <v>4374</v>
      </c>
      <c r="B1502" s="313" t="s">
        <v>2657</v>
      </c>
      <c r="C1502" s="312" t="s">
        <v>1155</v>
      </c>
      <c r="D1502" s="314">
        <v>0.33</v>
      </c>
    </row>
    <row r="1503" spans="1:4">
      <c r="A1503" s="312">
        <v>4375</v>
      </c>
      <c r="B1503" s="313" t="s">
        <v>2658</v>
      </c>
      <c r="C1503" s="312" t="s">
        <v>1155</v>
      </c>
      <c r="D1503" s="314">
        <v>0.09</v>
      </c>
    </row>
    <row r="1504" spans="1:4">
      <c r="A1504" s="312">
        <v>4376</v>
      </c>
      <c r="B1504" s="313" t="s">
        <v>2659</v>
      </c>
      <c r="C1504" s="312" t="s">
        <v>1155</v>
      </c>
      <c r="D1504" s="314">
        <v>0.17</v>
      </c>
    </row>
    <row r="1505" spans="1:4" ht="38.25">
      <c r="A1505" s="312">
        <v>4377</v>
      </c>
      <c r="B1505" s="313" t="s">
        <v>2660</v>
      </c>
      <c r="C1505" s="312" t="s">
        <v>1155</v>
      </c>
      <c r="D1505" s="314">
        <v>0.08</v>
      </c>
    </row>
    <row r="1506" spans="1:4" ht="38.25">
      <c r="A1506" s="312">
        <v>4379</v>
      </c>
      <c r="B1506" s="313" t="s">
        <v>2661</v>
      </c>
      <c r="C1506" s="312" t="s">
        <v>1155</v>
      </c>
      <c r="D1506" s="314">
        <v>0.02</v>
      </c>
    </row>
    <row r="1507" spans="1:4" ht="25.5">
      <c r="A1507" s="312">
        <v>4380</v>
      </c>
      <c r="B1507" s="313" t="s">
        <v>2662</v>
      </c>
      <c r="C1507" s="312" t="s">
        <v>1155</v>
      </c>
      <c r="D1507" s="314">
        <v>0.78</v>
      </c>
    </row>
    <row r="1508" spans="1:4" ht="38.25">
      <c r="A1508" s="312">
        <v>4382</v>
      </c>
      <c r="B1508" s="313" t="s">
        <v>2663</v>
      </c>
      <c r="C1508" s="312" t="s">
        <v>1155</v>
      </c>
      <c r="D1508" s="314">
        <v>0.49</v>
      </c>
    </row>
    <row r="1509" spans="1:4" ht="51">
      <c r="A1509" s="312">
        <v>4383</v>
      </c>
      <c r="B1509" s="313" t="s">
        <v>2664</v>
      </c>
      <c r="C1509" s="312" t="s">
        <v>1155</v>
      </c>
      <c r="D1509" s="314">
        <v>8.59</v>
      </c>
    </row>
    <row r="1510" spans="1:4" ht="51">
      <c r="A1510" s="312">
        <v>4384</v>
      </c>
      <c r="B1510" s="313" t="s">
        <v>2665</v>
      </c>
      <c r="C1510" s="312" t="s">
        <v>1155</v>
      </c>
      <c r="D1510" s="314">
        <v>9.8699999999999992</v>
      </c>
    </row>
    <row r="1511" spans="1:4" ht="38.25">
      <c r="A1511" s="312">
        <v>4385</v>
      </c>
      <c r="B1511" s="313" t="s">
        <v>2666</v>
      </c>
      <c r="C1511" s="312" t="s">
        <v>2667</v>
      </c>
      <c r="D1511" s="315">
        <v>1320</v>
      </c>
    </row>
    <row r="1512" spans="1:4" ht="38.25">
      <c r="A1512" s="312">
        <v>4386</v>
      </c>
      <c r="B1512" s="313" t="s">
        <v>2666</v>
      </c>
      <c r="C1512" s="312" t="s">
        <v>1366</v>
      </c>
      <c r="D1512" s="314">
        <v>55.81</v>
      </c>
    </row>
    <row r="1513" spans="1:4" ht="38.25">
      <c r="A1513" s="312">
        <v>4396</v>
      </c>
      <c r="B1513" s="313" t="s">
        <v>2668</v>
      </c>
      <c r="C1513" s="312" t="s">
        <v>1366</v>
      </c>
      <c r="D1513" s="314">
        <v>107.17</v>
      </c>
    </row>
    <row r="1514" spans="1:4" ht="38.25">
      <c r="A1514" s="312">
        <v>4397</v>
      </c>
      <c r="B1514" s="313" t="s">
        <v>2669</v>
      </c>
      <c r="C1514" s="312" t="s">
        <v>1366</v>
      </c>
      <c r="D1514" s="314">
        <v>173.78</v>
      </c>
    </row>
    <row r="1515" spans="1:4" ht="38.25">
      <c r="A1515" s="312">
        <v>4400</v>
      </c>
      <c r="B1515" s="313" t="s">
        <v>2670</v>
      </c>
      <c r="C1515" s="312" t="s">
        <v>1298</v>
      </c>
      <c r="D1515" s="314">
        <v>6.33</v>
      </c>
    </row>
    <row r="1516" spans="1:4" ht="38.25">
      <c r="A1516" s="312">
        <v>4408</v>
      </c>
      <c r="B1516" s="313" t="s">
        <v>2671</v>
      </c>
      <c r="C1516" s="312" t="s">
        <v>1298</v>
      </c>
      <c r="D1516" s="314">
        <v>1.1000000000000001</v>
      </c>
    </row>
    <row r="1517" spans="1:4" ht="38.25">
      <c r="A1517" s="312">
        <v>4412</v>
      </c>
      <c r="B1517" s="313" t="s">
        <v>2672</v>
      </c>
      <c r="C1517" s="312" t="s">
        <v>1298</v>
      </c>
      <c r="D1517" s="314">
        <v>0.81</v>
      </c>
    </row>
    <row r="1518" spans="1:4" ht="38.25">
      <c r="A1518" s="312">
        <v>4415</v>
      </c>
      <c r="B1518" s="313" t="s">
        <v>2673</v>
      </c>
      <c r="C1518" s="312" t="s">
        <v>1298</v>
      </c>
      <c r="D1518" s="314">
        <v>2.21</v>
      </c>
    </row>
    <row r="1519" spans="1:4" ht="38.25">
      <c r="A1519" s="312">
        <v>4417</v>
      </c>
      <c r="B1519" s="313" t="s">
        <v>2674</v>
      </c>
      <c r="C1519" s="312" t="s">
        <v>1298</v>
      </c>
      <c r="D1519" s="314">
        <v>2.63</v>
      </c>
    </row>
    <row r="1520" spans="1:4" ht="38.25">
      <c r="A1520" s="312">
        <v>4425</v>
      </c>
      <c r="B1520" s="313" t="s">
        <v>2675</v>
      </c>
      <c r="C1520" s="312" t="s">
        <v>1298</v>
      </c>
      <c r="D1520" s="314">
        <v>9.7100000000000009</v>
      </c>
    </row>
    <row r="1521" spans="1:4" ht="38.25">
      <c r="A1521" s="312">
        <v>4430</v>
      </c>
      <c r="B1521" s="313" t="s">
        <v>2676</v>
      </c>
      <c r="C1521" s="312" t="s">
        <v>1298</v>
      </c>
      <c r="D1521" s="314">
        <v>5.01</v>
      </c>
    </row>
    <row r="1522" spans="1:4" ht="38.25">
      <c r="A1522" s="312">
        <v>4433</v>
      </c>
      <c r="B1522" s="313" t="s">
        <v>2677</v>
      </c>
      <c r="C1522" s="312" t="s">
        <v>1298</v>
      </c>
      <c r="D1522" s="314">
        <v>6.06</v>
      </c>
    </row>
    <row r="1523" spans="1:4" ht="38.25">
      <c r="A1523" s="312">
        <v>4437</v>
      </c>
      <c r="B1523" s="313" t="s">
        <v>2678</v>
      </c>
      <c r="C1523" s="312" t="s">
        <v>1298</v>
      </c>
      <c r="D1523" s="314">
        <v>29.02</v>
      </c>
    </row>
    <row r="1524" spans="1:4" ht="25.5">
      <c r="A1524" s="312">
        <v>4448</v>
      </c>
      <c r="B1524" s="313" t="s">
        <v>2679</v>
      </c>
      <c r="C1524" s="312" t="s">
        <v>1298</v>
      </c>
      <c r="D1524" s="314">
        <v>7.91</v>
      </c>
    </row>
    <row r="1525" spans="1:4" ht="38.25">
      <c r="A1525" s="312">
        <v>4460</v>
      </c>
      <c r="B1525" s="313" t="s">
        <v>2680</v>
      </c>
      <c r="C1525" s="312" t="s">
        <v>1298</v>
      </c>
      <c r="D1525" s="314">
        <v>4.59</v>
      </c>
    </row>
    <row r="1526" spans="1:4" ht="38.25">
      <c r="A1526" s="312">
        <v>4465</v>
      </c>
      <c r="B1526" s="313" t="s">
        <v>2681</v>
      </c>
      <c r="C1526" s="312" t="s">
        <v>1298</v>
      </c>
      <c r="D1526" s="314">
        <v>24.27</v>
      </c>
    </row>
    <row r="1527" spans="1:4" ht="38.25">
      <c r="A1527" s="312">
        <v>4470</v>
      </c>
      <c r="B1527" s="313" t="s">
        <v>2682</v>
      </c>
      <c r="C1527" s="312" t="s">
        <v>1298</v>
      </c>
      <c r="D1527" s="314">
        <v>40.08</v>
      </c>
    </row>
    <row r="1528" spans="1:4" ht="38.25">
      <c r="A1528" s="312">
        <v>4472</v>
      </c>
      <c r="B1528" s="313" t="s">
        <v>2683</v>
      </c>
      <c r="C1528" s="312" t="s">
        <v>1298</v>
      </c>
      <c r="D1528" s="314">
        <v>13.21</v>
      </c>
    </row>
    <row r="1529" spans="1:4" ht="38.25">
      <c r="A1529" s="312">
        <v>4481</v>
      </c>
      <c r="B1529" s="313" t="s">
        <v>2684</v>
      </c>
      <c r="C1529" s="312" t="s">
        <v>1298</v>
      </c>
      <c r="D1529" s="314">
        <v>17.88</v>
      </c>
    </row>
    <row r="1530" spans="1:4" ht="38.25">
      <c r="A1530" s="312">
        <v>4487</v>
      </c>
      <c r="B1530" s="313" t="s">
        <v>2685</v>
      </c>
      <c r="C1530" s="312" t="s">
        <v>1298</v>
      </c>
      <c r="D1530" s="314">
        <v>8.68</v>
      </c>
    </row>
    <row r="1531" spans="1:4" ht="25.5">
      <c r="A1531" s="312">
        <v>4491</v>
      </c>
      <c r="B1531" s="313" t="s">
        <v>2686</v>
      </c>
      <c r="C1531" s="312" t="s">
        <v>1298</v>
      </c>
      <c r="D1531" s="314">
        <v>4.33</v>
      </c>
    </row>
    <row r="1532" spans="1:4" ht="25.5">
      <c r="A1532" s="312">
        <v>4496</v>
      </c>
      <c r="B1532" s="313" t="s">
        <v>2687</v>
      </c>
      <c r="C1532" s="312" t="s">
        <v>1298</v>
      </c>
      <c r="D1532" s="314">
        <v>2.56</v>
      </c>
    </row>
    <row r="1533" spans="1:4" ht="25.5">
      <c r="A1533" s="312">
        <v>4500</v>
      </c>
      <c r="B1533" s="313" t="s">
        <v>2688</v>
      </c>
      <c r="C1533" s="312" t="s">
        <v>1298</v>
      </c>
      <c r="D1533" s="314">
        <v>6.71</v>
      </c>
    </row>
    <row r="1534" spans="1:4" ht="25.5">
      <c r="A1534" s="312">
        <v>4505</v>
      </c>
      <c r="B1534" s="313" t="s">
        <v>2689</v>
      </c>
      <c r="C1534" s="312" t="s">
        <v>1298</v>
      </c>
      <c r="D1534" s="314">
        <v>1.71</v>
      </c>
    </row>
    <row r="1535" spans="1:4" ht="25.5">
      <c r="A1535" s="312">
        <v>4509</v>
      </c>
      <c r="B1535" s="313" t="s">
        <v>2690</v>
      </c>
      <c r="C1535" s="312" t="s">
        <v>1298</v>
      </c>
      <c r="D1535" s="314">
        <v>2.2200000000000002</v>
      </c>
    </row>
    <row r="1536" spans="1:4" ht="25.5">
      <c r="A1536" s="312">
        <v>4512</v>
      </c>
      <c r="B1536" s="313" t="s">
        <v>2691</v>
      </c>
      <c r="C1536" s="312" t="s">
        <v>1298</v>
      </c>
      <c r="D1536" s="314">
        <v>1.37</v>
      </c>
    </row>
    <row r="1537" spans="1:4" ht="25.5">
      <c r="A1537" s="312">
        <v>4513</v>
      </c>
      <c r="B1537" s="313" t="s">
        <v>2692</v>
      </c>
      <c r="C1537" s="312" t="s">
        <v>1298</v>
      </c>
      <c r="D1537" s="314">
        <v>1.67</v>
      </c>
    </row>
    <row r="1538" spans="1:4" ht="25.5">
      <c r="A1538" s="312">
        <v>4517</v>
      </c>
      <c r="B1538" s="313" t="s">
        <v>2693</v>
      </c>
      <c r="C1538" s="312" t="s">
        <v>1298</v>
      </c>
      <c r="D1538" s="314">
        <v>1.1499999999999999</v>
      </c>
    </row>
    <row r="1539" spans="1:4">
      <c r="A1539" s="312">
        <v>4704</v>
      </c>
      <c r="B1539" s="313" t="s">
        <v>2694</v>
      </c>
      <c r="C1539" s="312" t="s">
        <v>1366</v>
      </c>
      <c r="D1539" s="314">
        <v>22.42</v>
      </c>
    </row>
    <row r="1540" spans="1:4" ht="25.5">
      <c r="A1540" s="312">
        <v>4708</v>
      </c>
      <c r="B1540" s="313" t="s">
        <v>2695</v>
      </c>
      <c r="C1540" s="312" t="s">
        <v>1366</v>
      </c>
      <c r="D1540" s="314">
        <v>90.1</v>
      </c>
    </row>
    <row r="1541" spans="1:4" ht="63.75">
      <c r="A1541" s="312">
        <v>4710</v>
      </c>
      <c r="B1541" s="313" t="s">
        <v>2696</v>
      </c>
      <c r="C1541" s="312" t="s">
        <v>1366</v>
      </c>
      <c r="D1541" s="314">
        <v>141.27000000000001</v>
      </c>
    </row>
    <row r="1542" spans="1:4" ht="63.75">
      <c r="A1542" s="312">
        <v>4712</v>
      </c>
      <c r="B1542" s="313" t="s">
        <v>2697</v>
      </c>
      <c r="C1542" s="312" t="s">
        <v>1366</v>
      </c>
      <c r="D1542" s="314">
        <v>44.05</v>
      </c>
    </row>
    <row r="1543" spans="1:4" ht="25.5">
      <c r="A1543" s="312">
        <v>4718</v>
      </c>
      <c r="B1543" s="313" t="s">
        <v>2698</v>
      </c>
      <c r="C1543" s="312" t="s">
        <v>1149</v>
      </c>
      <c r="D1543" s="314">
        <v>49.7</v>
      </c>
    </row>
    <row r="1544" spans="1:4" ht="38.25">
      <c r="A1544" s="312">
        <v>4720</v>
      </c>
      <c r="B1544" s="313" t="s">
        <v>2699</v>
      </c>
      <c r="C1544" s="312" t="s">
        <v>1149</v>
      </c>
      <c r="D1544" s="314">
        <v>63.46</v>
      </c>
    </row>
    <row r="1545" spans="1:4" ht="25.5">
      <c r="A1545" s="312">
        <v>4721</v>
      </c>
      <c r="B1545" s="313" t="s">
        <v>2700</v>
      </c>
      <c r="C1545" s="312" t="s">
        <v>1149</v>
      </c>
      <c r="D1545" s="314">
        <v>49.7</v>
      </c>
    </row>
    <row r="1546" spans="1:4" ht="25.5">
      <c r="A1546" s="312">
        <v>4722</v>
      </c>
      <c r="B1546" s="313" t="s">
        <v>2701</v>
      </c>
      <c r="C1546" s="312" t="s">
        <v>1149</v>
      </c>
      <c r="D1546" s="314">
        <v>49.7</v>
      </c>
    </row>
    <row r="1547" spans="1:4" ht="25.5">
      <c r="A1547" s="312">
        <v>4723</v>
      </c>
      <c r="B1547" s="313" t="s">
        <v>2702</v>
      </c>
      <c r="C1547" s="312" t="s">
        <v>1149</v>
      </c>
      <c r="D1547" s="314">
        <v>54.22</v>
      </c>
    </row>
    <row r="1548" spans="1:4" ht="25.5">
      <c r="A1548" s="312">
        <v>4727</v>
      </c>
      <c r="B1548" s="313" t="s">
        <v>2703</v>
      </c>
      <c r="C1548" s="312" t="s">
        <v>1149</v>
      </c>
      <c r="D1548" s="314">
        <v>55.72</v>
      </c>
    </row>
    <row r="1549" spans="1:4" ht="25.5">
      <c r="A1549" s="312">
        <v>4729</v>
      </c>
      <c r="B1549" s="313" t="s">
        <v>2704</v>
      </c>
      <c r="C1549" s="312" t="s">
        <v>1149</v>
      </c>
      <c r="D1549" s="314">
        <v>58.03</v>
      </c>
    </row>
    <row r="1550" spans="1:4" ht="38.25">
      <c r="A1550" s="312">
        <v>4730</v>
      </c>
      <c r="B1550" s="313" t="s">
        <v>2705</v>
      </c>
      <c r="C1550" s="312" t="s">
        <v>1149</v>
      </c>
      <c r="D1550" s="314">
        <v>51.96</v>
      </c>
    </row>
    <row r="1551" spans="1:4" ht="25.5">
      <c r="A1551" s="312">
        <v>4734</v>
      </c>
      <c r="B1551" s="313" t="s">
        <v>2706</v>
      </c>
      <c r="C1551" s="312" t="s">
        <v>1149</v>
      </c>
      <c r="D1551" s="314">
        <v>63.59</v>
      </c>
    </row>
    <row r="1552" spans="1:4" ht="25.5">
      <c r="A1552" s="312">
        <v>4741</v>
      </c>
      <c r="B1552" s="313" t="s">
        <v>2707</v>
      </c>
      <c r="C1552" s="312" t="s">
        <v>1149</v>
      </c>
      <c r="D1552" s="314">
        <v>47.44</v>
      </c>
    </row>
    <row r="1553" spans="1:4">
      <c r="A1553" s="312">
        <v>4743</v>
      </c>
      <c r="B1553" s="313" t="s">
        <v>2708</v>
      </c>
      <c r="C1553" s="312" t="s">
        <v>1149</v>
      </c>
      <c r="D1553" s="314">
        <v>23.04</v>
      </c>
    </row>
    <row r="1554" spans="1:4">
      <c r="A1554" s="312">
        <v>4744</v>
      </c>
      <c r="B1554" s="313" t="s">
        <v>2709</v>
      </c>
      <c r="C1554" s="312" t="s">
        <v>1149</v>
      </c>
      <c r="D1554" s="314">
        <v>30.12</v>
      </c>
    </row>
    <row r="1555" spans="1:4">
      <c r="A1555" s="312">
        <v>4745</v>
      </c>
      <c r="B1555" s="313" t="s">
        <v>2710</v>
      </c>
      <c r="C1555" s="312" t="s">
        <v>1149</v>
      </c>
      <c r="D1555" s="314">
        <v>40.35</v>
      </c>
    </row>
    <row r="1556" spans="1:4" ht="38.25">
      <c r="A1556" s="312">
        <v>4746</v>
      </c>
      <c r="B1556" s="313" t="s">
        <v>2711</v>
      </c>
      <c r="C1556" s="312" t="s">
        <v>1149</v>
      </c>
      <c r="D1556" s="314">
        <v>48.19</v>
      </c>
    </row>
    <row r="1557" spans="1:4" ht="38.25">
      <c r="A1557" s="312">
        <v>4748</v>
      </c>
      <c r="B1557" s="313" t="s">
        <v>2712</v>
      </c>
      <c r="C1557" s="312" t="s">
        <v>1149</v>
      </c>
      <c r="D1557" s="314">
        <v>53.77</v>
      </c>
    </row>
    <row r="1558" spans="1:4">
      <c r="A1558" s="312">
        <v>4750</v>
      </c>
      <c r="B1558" s="313" t="s">
        <v>2713</v>
      </c>
      <c r="C1558" s="312" t="s">
        <v>1260</v>
      </c>
      <c r="D1558" s="314">
        <v>12.19</v>
      </c>
    </row>
    <row r="1559" spans="1:4">
      <c r="A1559" s="312">
        <v>4751</v>
      </c>
      <c r="B1559" s="313" t="s">
        <v>2714</v>
      </c>
      <c r="C1559" s="312" t="s">
        <v>1260</v>
      </c>
      <c r="D1559" s="314">
        <v>14.7</v>
      </c>
    </row>
    <row r="1560" spans="1:4">
      <c r="A1560" s="312">
        <v>4752</v>
      </c>
      <c r="B1560" s="313" t="s">
        <v>2715</v>
      </c>
      <c r="C1560" s="312" t="s">
        <v>1260</v>
      </c>
      <c r="D1560" s="314">
        <v>12.98</v>
      </c>
    </row>
    <row r="1561" spans="1:4">
      <c r="A1561" s="312">
        <v>4755</v>
      </c>
      <c r="B1561" s="313" t="s">
        <v>2716</v>
      </c>
      <c r="C1561" s="312" t="s">
        <v>1260</v>
      </c>
      <c r="D1561" s="314">
        <v>11.47</v>
      </c>
    </row>
    <row r="1562" spans="1:4">
      <c r="A1562" s="312">
        <v>4757</v>
      </c>
      <c r="B1562" s="313" t="s">
        <v>2717</v>
      </c>
      <c r="C1562" s="312" t="s">
        <v>1260</v>
      </c>
      <c r="D1562" s="314">
        <v>12.19</v>
      </c>
    </row>
    <row r="1563" spans="1:4">
      <c r="A1563" s="312">
        <v>4758</v>
      </c>
      <c r="B1563" s="313" t="s">
        <v>2718</v>
      </c>
      <c r="C1563" s="312" t="s">
        <v>1260</v>
      </c>
      <c r="D1563" s="314">
        <v>11.42</v>
      </c>
    </row>
    <row r="1564" spans="1:4">
      <c r="A1564" s="312">
        <v>4759</v>
      </c>
      <c r="B1564" s="313" t="s">
        <v>2719</v>
      </c>
      <c r="C1564" s="312" t="s">
        <v>1260</v>
      </c>
      <c r="D1564" s="314">
        <v>12.61</v>
      </c>
    </row>
    <row r="1565" spans="1:4">
      <c r="A1565" s="312">
        <v>4760</v>
      </c>
      <c r="B1565" s="313" t="s">
        <v>2720</v>
      </c>
      <c r="C1565" s="312" t="s">
        <v>1260</v>
      </c>
      <c r="D1565" s="314">
        <v>11.08</v>
      </c>
    </row>
    <row r="1566" spans="1:4">
      <c r="A1566" s="312">
        <v>4763</v>
      </c>
      <c r="B1566" s="313" t="s">
        <v>2721</v>
      </c>
      <c r="C1566" s="312" t="s">
        <v>1260</v>
      </c>
      <c r="D1566" s="314">
        <v>10</v>
      </c>
    </row>
    <row r="1567" spans="1:4">
      <c r="A1567" s="312">
        <v>4765</v>
      </c>
      <c r="B1567" s="313" t="s">
        <v>2722</v>
      </c>
      <c r="C1567" s="312" t="s">
        <v>1298</v>
      </c>
      <c r="D1567" s="314">
        <v>50.23</v>
      </c>
    </row>
    <row r="1568" spans="1:4">
      <c r="A1568" s="312">
        <v>4766</v>
      </c>
      <c r="B1568" s="313" t="s">
        <v>2723</v>
      </c>
      <c r="C1568" s="312" t="s">
        <v>1147</v>
      </c>
      <c r="D1568" s="314">
        <v>4</v>
      </c>
    </row>
    <row r="1569" spans="1:4">
      <c r="A1569" s="312">
        <v>4767</v>
      </c>
      <c r="B1569" s="313" t="s">
        <v>2723</v>
      </c>
      <c r="C1569" s="312" t="s">
        <v>1298</v>
      </c>
      <c r="D1569" s="314">
        <v>86.55</v>
      </c>
    </row>
    <row r="1570" spans="1:4">
      <c r="A1570" s="312">
        <v>4773</v>
      </c>
      <c r="B1570" s="313" t="s">
        <v>2724</v>
      </c>
      <c r="C1570" s="312" t="s">
        <v>1298</v>
      </c>
      <c r="D1570" s="314">
        <v>173.15</v>
      </c>
    </row>
    <row r="1571" spans="1:4">
      <c r="A1571" s="312">
        <v>4774</v>
      </c>
      <c r="B1571" s="313" t="s">
        <v>2725</v>
      </c>
      <c r="C1571" s="312" t="s">
        <v>1147</v>
      </c>
      <c r="D1571" s="314">
        <v>4</v>
      </c>
    </row>
    <row r="1572" spans="1:4">
      <c r="A1572" s="312">
        <v>4776</v>
      </c>
      <c r="B1572" s="313" t="s">
        <v>2725</v>
      </c>
      <c r="C1572" s="312" t="s">
        <v>1298</v>
      </c>
      <c r="D1572" s="314">
        <v>268.45</v>
      </c>
    </row>
    <row r="1573" spans="1:4" ht="25.5">
      <c r="A1573" s="312">
        <v>4777</v>
      </c>
      <c r="B1573" s="313" t="s">
        <v>2726</v>
      </c>
      <c r="C1573" s="312" t="s">
        <v>1147</v>
      </c>
      <c r="D1573" s="314">
        <v>2.99</v>
      </c>
    </row>
    <row r="1574" spans="1:4" ht="25.5">
      <c r="A1574" s="312">
        <v>4778</v>
      </c>
      <c r="B1574" s="313" t="s">
        <v>2727</v>
      </c>
      <c r="C1574" s="312" t="s">
        <v>1260</v>
      </c>
      <c r="D1574" s="314">
        <v>2.25</v>
      </c>
    </row>
    <row r="1575" spans="1:4" ht="25.5">
      <c r="A1575" s="312">
        <v>4780</v>
      </c>
      <c r="B1575" s="313" t="s">
        <v>2728</v>
      </c>
      <c r="C1575" s="312" t="s">
        <v>1260</v>
      </c>
      <c r="D1575" s="314">
        <v>2.4300000000000002</v>
      </c>
    </row>
    <row r="1576" spans="1:4">
      <c r="A1576" s="312">
        <v>4783</v>
      </c>
      <c r="B1576" s="313" t="s">
        <v>2729</v>
      </c>
      <c r="C1576" s="312" t="s">
        <v>1260</v>
      </c>
      <c r="D1576" s="314">
        <v>12.19</v>
      </c>
    </row>
    <row r="1577" spans="1:4">
      <c r="A1577" s="312">
        <v>4785</v>
      </c>
      <c r="B1577" s="313" t="s">
        <v>2730</v>
      </c>
      <c r="C1577" s="312" t="s">
        <v>1260</v>
      </c>
      <c r="D1577" s="314">
        <v>14.51</v>
      </c>
    </row>
    <row r="1578" spans="1:4" ht="38.25">
      <c r="A1578" s="312">
        <v>4786</v>
      </c>
      <c r="B1578" s="313" t="s">
        <v>2731</v>
      </c>
      <c r="C1578" s="312" t="s">
        <v>1366</v>
      </c>
      <c r="D1578" s="314">
        <v>63.5</v>
      </c>
    </row>
    <row r="1579" spans="1:4" ht="38.25">
      <c r="A1579" s="312">
        <v>4790</v>
      </c>
      <c r="B1579" s="313" t="s">
        <v>2732</v>
      </c>
      <c r="C1579" s="312" t="s">
        <v>1366</v>
      </c>
      <c r="D1579" s="314">
        <v>60</v>
      </c>
    </row>
    <row r="1580" spans="1:4">
      <c r="A1580" s="312">
        <v>4791</v>
      </c>
      <c r="B1580" s="313" t="s">
        <v>2733</v>
      </c>
      <c r="C1580" s="312" t="s">
        <v>1147</v>
      </c>
      <c r="D1580" s="314">
        <v>13.68</v>
      </c>
    </row>
    <row r="1581" spans="1:4" ht="25.5">
      <c r="A1581" s="312">
        <v>4792</v>
      </c>
      <c r="B1581" s="313" t="s">
        <v>2734</v>
      </c>
      <c r="C1581" s="312" t="s">
        <v>1366</v>
      </c>
      <c r="D1581" s="314">
        <v>99.79</v>
      </c>
    </row>
    <row r="1582" spans="1:4" ht="25.5">
      <c r="A1582" s="312">
        <v>4794</v>
      </c>
      <c r="B1582" s="313" t="s">
        <v>2735</v>
      </c>
      <c r="C1582" s="312" t="s">
        <v>1366</v>
      </c>
      <c r="D1582" s="314">
        <v>212.58</v>
      </c>
    </row>
    <row r="1583" spans="1:4" ht="25.5">
      <c r="A1583" s="312">
        <v>4795</v>
      </c>
      <c r="B1583" s="313" t="s">
        <v>2736</v>
      </c>
      <c r="C1583" s="312" t="s">
        <v>1366</v>
      </c>
      <c r="D1583" s="314">
        <v>206.93</v>
      </c>
    </row>
    <row r="1584" spans="1:4" ht="38.25">
      <c r="A1584" s="312">
        <v>4796</v>
      </c>
      <c r="B1584" s="313" t="s">
        <v>2737</v>
      </c>
      <c r="C1584" s="312" t="s">
        <v>1366</v>
      </c>
      <c r="D1584" s="314">
        <v>129.12</v>
      </c>
    </row>
    <row r="1585" spans="1:4" ht="25.5">
      <c r="A1585" s="312">
        <v>4800</v>
      </c>
      <c r="B1585" s="313" t="s">
        <v>2738</v>
      </c>
      <c r="C1585" s="312" t="s">
        <v>1366</v>
      </c>
      <c r="D1585" s="314">
        <v>35.51</v>
      </c>
    </row>
    <row r="1586" spans="1:4" ht="25.5">
      <c r="A1586" s="312">
        <v>4801</v>
      </c>
      <c r="B1586" s="313" t="s">
        <v>2739</v>
      </c>
      <c r="C1586" s="312" t="s">
        <v>1366</v>
      </c>
      <c r="D1586" s="314">
        <v>46.67</v>
      </c>
    </row>
    <row r="1587" spans="1:4" ht="25.5">
      <c r="A1587" s="312">
        <v>4803</v>
      </c>
      <c r="B1587" s="313" t="s">
        <v>2740</v>
      </c>
      <c r="C1587" s="312" t="s">
        <v>1298</v>
      </c>
      <c r="D1587" s="314">
        <v>18.97</v>
      </c>
    </row>
    <row r="1588" spans="1:4">
      <c r="A1588" s="312">
        <v>4804</v>
      </c>
      <c r="B1588" s="313" t="s">
        <v>2741</v>
      </c>
      <c r="C1588" s="312" t="s">
        <v>1298</v>
      </c>
      <c r="D1588" s="314">
        <v>14.57</v>
      </c>
    </row>
    <row r="1589" spans="1:4" ht="25.5">
      <c r="A1589" s="312">
        <v>4806</v>
      </c>
      <c r="B1589" s="313" t="s">
        <v>2742</v>
      </c>
      <c r="C1589" s="312" t="s">
        <v>1298</v>
      </c>
      <c r="D1589" s="314">
        <v>11.02</v>
      </c>
    </row>
    <row r="1590" spans="1:4" ht="38.25">
      <c r="A1590" s="312">
        <v>4812</v>
      </c>
      <c r="B1590" s="313" t="s">
        <v>2743</v>
      </c>
      <c r="C1590" s="312" t="s">
        <v>1366</v>
      </c>
      <c r="D1590" s="314">
        <v>12.78</v>
      </c>
    </row>
    <row r="1591" spans="1:4" ht="25.5">
      <c r="A1591" s="312">
        <v>4813</v>
      </c>
      <c r="B1591" s="313" t="s">
        <v>2744</v>
      </c>
      <c r="C1591" s="312" t="s">
        <v>1366</v>
      </c>
      <c r="D1591" s="314">
        <v>350</v>
      </c>
    </row>
    <row r="1592" spans="1:4" ht="51">
      <c r="A1592" s="312">
        <v>4814</v>
      </c>
      <c r="B1592" s="313" t="s">
        <v>2745</v>
      </c>
      <c r="C1592" s="312" t="s">
        <v>1155</v>
      </c>
      <c r="D1592" s="314">
        <v>83.69</v>
      </c>
    </row>
    <row r="1593" spans="1:4">
      <c r="A1593" s="312">
        <v>4815</v>
      </c>
      <c r="B1593" s="313" t="s">
        <v>2746</v>
      </c>
      <c r="C1593" s="312" t="s">
        <v>1155</v>
      </c>
      <c r="D1593" s="314">
        <v>4.83</v>
      </c>
    </row>
    <row r="1594" spans="1:4" ht="38.25">
      <c r="A1594" s="312">
        <v>4818</v>
      </c>
      <c r="B1594" s="313" t="s">
        <v>2747</v>
      </c>
      <c r="C1594" s="312" t="s">
        <v>1366</v>
      </c>
      <c r="D1594" s="314">
        <v>199</v>
      </c>
    </row>
    <row r="1595" spans="1:4" ht="38.25">
      <c r="A1595" s="312">
        <v>4822</v>
      </c>
      <c r="B1595" s="313" t="s">
        <v>2748</v>
      </c>
      <c r="C1595" s="312" t="s">
        <v>1366</v>
      </c>
      <c r="D1595" s="314">
        <v>193.6</v>
      </c>
    </row>
    <row r="1596" spans="1:4">
      <c r="A1596" s="312">
        <v>4823</v>
      </c>
      <c r="B1596" s="313" t="s">
        <v>2749</v>
      </c>
      <c r="C1596" s="312" t="s">
        <v>1147</v>
      </c>
      <c r="D1596" s="314">
        <v>26.75</v>
      </c>
    </row>
    <row r="1597" spans="1:4" ht="38.25">
      <c r="A1597" s="312">
        <v>4824</v>
      </c>
      <c r="B1597" s="313" t="s">
        <v>2750</v>
      </c>
      <c r="C1597" s="312" t="s">
        <v>1147</v>
      </c>
      <c r="D1597" s="314">
        <v>0.28000000000000003</v>
      </c>
    </row>
    <row r="1598" spans="1:4" ht="38.25">
      <c r="A1598" s="312">
        <v>4825</v>
      </c>
      <c r="B1598" s="313" t="s">
        <v>2751</v>
      </c>
      <c r="C1598" s="312" t="s">
        <v>1298</v>
      </c>
      <c r="D1598" s="314">
        <v>69.94</v>
      </c>
    </row>
    <row r="1599" spans="1:4" ht="25.5">
      <c r="A1599" s="312">
        <v>4826</v>
      </c>
      <c r="B1599" s="313" t="s">
        <v>2752</v>
      </c>
      <c r="C1599" s="312" t="s">
        <v>1298</v>
      </c>
      <c r="D1599" s="314">
        <v>50.53</v>
      </c>
    </row>
    <row r="1600" spans="1:4" ht="38.25">
      <c r="A1600" s="312">
        <v>4828</v>
      </c>
      <c r="B1600" s="313" t="s">
        <v>2753</v>
      </c>
      <c r="C1600" s="312" t="s">
        <v>1298</v>
      </c>
      <c r="D1600" s="314">
        <v>35.36</v>
      </c>
    </row>
    <row r="1601" spans="1:4" ht="25.5">
      <c r="A1601" s="312">
        <v>4829</v>
      </c>
      <c r="B1601" s="313" t="s">
        <v>2754</v>
      </c>
      <c r="C1601" s="312" t="s">
        <v>1298</v>
      </c>
      <c r="D1601" s="314">
        <v>23.69</v>
      </c>
    </row>
    <row r="1602" spans="1:4" ht="25.5">
      <c r="A1602" s="312">
        <v>4888</v>
      </c>
      <c r="B1602" s="313" t="s">
        <v>2755</v>
      </c>
      <c r="C1602" s="312" t="s">
        <v>1155</v>
      </c>
      <c r="D1602" s="314">
        <v>2.54</v>
      </c>
    </row>
    <row r="1603" spans="1:4" ht="25.5">
      <c r="A1603" s="312">
        <v>4889</v>
      </c>
      <c r="B1603" s="313" t="s">
        <v>2756</v>
      </c>
      <c r="C1603" s="312" t="s">
        <v>1155</v>
      </c>
      <c r="D1603" s="314">
        <v>3.43</v>
      </c>
    </row>
    <row r="1604" spans="1:4">
      <c r="A1604" s="312">
        <v>4890</v>
      </c>
      <c r="B1604" s="313" t="s">
        <v>2757</v>
      </c>
      <c r="C1604" s="312" t="s">
        <v>1155</v>
      </c>
      <c r="D1604" s="314">
        <v>4.7699999999999996</v>
      </c>
    </row>
    <row r="1605" spans="1:4">
      <c r="A1605" s="312">
        <v>4891</v>
      </c>
      <c r="B1605" s="313" t="s">
        <v>2758</v>
      </c>
      <c r="C1605" s="312" t="s">
        <v>1155</v>
      </c>
      <c r="D1605" s="314">
        <v>12.85</v>
      </c>
    </row>
    <row r="1606" spans="1:4">
      <c r="A1606" s="312">
        <v>4892</v>
      </c>
      <c r="B1606" s="313" t="s">
        <v>2759</v>
      </c>
      <c r="C1606" s="312" t="s">
        <v>1155</v>
      </c>
      <c r="D1606" s="314">
        <v>35.99</v>
      </c>
    </row>
    <row r="1607" spans="1:4" ht="25.5">
      <c r="A1607" s="312">
        <v>4893</v>
      </c>
      <c r="B1607" s="313" t="s">
        <v>2760</v>
      </c>
      <c r="C1607" s="312" t="s">
        <v>1155</v>
      </c>
      <c r="D1607" s="314">
        <v>8.69</v>
      </c>
    </row>
    <row r="1608" spans="1:4" ht="25.5">
      <c r="A1608" s="312">
        <v>4894</v>
      </c>
      <c r="B1608" s="313" t="s">
        <v>2761</v>
      </c>
      <c r="C1608" s="312" t="s">
        <v>1155</v>
      </c>
      <c r="D1608" s="314">
        <v>7.46</v>
      </c>
    </row>
    <row r="1609" spans="1:4" ht="25.5">
      <c r="A1609" s="312">
        <v>4895</v>
      </c>
      <c r="B1609" s="313" t="s">
        <v>2762</v>
      </c>
      <c r="C1609" s="312" t="s">
        <v>1155</v>
      </c>
      <c r="D1609" s="314">
        <v>0.51</v>
      </c>
    </row>
    <row r="1610" spans="1:4" ht="25.5">
      <c r="A1610" s="312">
        <v>4896</v>
      </c>
      <c r="B1610" s="313" t="s">
        <v>2763</v>
      </c>
      <c r="C1610" s="312" t="s">
        <v>1155</v>
      </c>
      <c r="D1610" s="314">
        <v>0.53</v>
      </c>
    </row>
    <row r="1611" spans="1:4" ht="25.5">
      <c r="A1611" s="312">
        <v>4897</v>
      </c>
      <c r="B1611" s="313" t="s">
        <v>2764</v>
      </c>
      <c r="C1611" s="312" t="s">
        <v>1155</v>
      </c>
      <c r="D1611" s="314">
        <v>1.25</v>
      </c>
    </row>
    <row r="1612" spans="1:4" ht="25.5">
      <c r="A1612" s="312">
        <v>4898</v>
      </c>
      <c r="B1612" s="313" t="s">
        <v>2765</v>
      </c>
      <c r="C1612" s="312" t="s">
        <v>1155</v>
      </c>
      <c r="D1612" s="314">
        <v>1.58</v>
      </c>
    </row>
    <row r="1613" spans="1:4">
      <c r="A1613" s="312">
        <v>4899</v>
      </c>
      <c r="B1613" s="313" t="s">
        <v>2766</v>
      </c>
      <c r="C1613" s="312" t="s">
        <v>1155</v>
      </c>
      <c r="D1613" s="314">
        <v>4.95</v>
      </c>
    </row>
    <row r="1614" spans="1:4" ht="25.5">
      <c r="A1614" s="312">
        <v>4900</v>
      </c>
      <c r="B1614" s="313" t="s">
        <v>2767</v>
      </c>
      <c r="C1614" s="312" t="s">
        <v>1155</v>
      </c>
      <c r="D1614" s="314">
        <v>3.63</v>
      </c>
    </row>
    <row r="1615" spans="1:4" ht="25.5">
      <c r="A1615" s="312">
        <v>4902</v>
      </c>
      <c r="B1615" s="313" t="s">
        <v>2768</v>
      </c>
      <c r="C1615" s="312" t="s">
        <v>1155</v>
      </c>
      <c r="D1615" s="314">
        <v>25</v>
      </c>
    </row>
    <row r="1616" spans="1:4" ht="25.5">
      <c r="A1616" s="312">
        <v>4903</v>
      </c>
      <c r="B1616" s="313" t="s">
        <v>2769</v>
      </c>
      <c r="C1616" s="312" t="s">
        <v>1155</v>
      </c>
      <c r="D1616" s="314">
        <v>129.72</v>
      </c>
    </row>
    <row r="1617" spans="1:4" ht="25.5">
      <c r="A1617" s="312">
        <v>4904</v>
      </c>
      <c r="B1617" s="313" t="s">
        <v>2770</v>
      </c>
      <c r="C1617" s="312" t="s">
        <v>1155</v>
      </c>
      <c r="D1617" s="314">
        <v>89.13</v>
      </c>
    </row>
    <row r="1618" spans="1:4" ht="25.5">
      <c r="A1618" s="312">
        <v>4905</v>
      </c>
      <c r="B1618" s="313" t="s">
        <v>2771</v>
      </c>
      <c r="C1618" s="312" t="s">
        <v>1155</v>
      </c>
      <c r="D1618" s="314">
        <v>145.38</v>
      </c>
    </row>
    <row r="1619" spans="1:4" ht="25.5">
      <c r="A1619" s="312">
        <v>4907</v>
      </c>
      <c r="B1619" s="313" t="s">
        <v>2772</v>
      </c>
      <c r="C1619" s="312" t="s">
        <v>1155</v>
      </c>
      <c r="D1619" s="314">
        <v>11.04</v>
      </c>
    </row>
    <row r="1620" spans="1:4" ht="25.5">
      <c r="A1620" s="312">
        <v>4908</v>
      </c>
      <c r="B1620" s="313" t="s">
        <v>2773</v>
      </c>
      <c r="C1620" s="312" t="s">
        <v>1155</v>
      </c>
      <c r="D1620" s="314">
        <v>35.979999999999997</v>
      </c>
    </row>
    <row r="1621" spans="1:4" ht="25.5">
      <c r="A1621" s="312">
        <v>4909</v>
      </c>
      <c r="B1621" s="313" t="s">
        <v>2774</v>
      </c>
      <c r="C1621" s="312" t="s">
        <v>1155</v>
      </c>
      <c r="D1621" s="314">
        <v>65.959999999999994</v>
      </c>
    </row>
    <row r="1622" spans="1:4" ht="38.25">
      <c r="A1622" s="312">
        <v>4910</v>
      </c>
      <c r="B1622" s="313" t="s">
        <v>2775</v>
      </c>
      <c r="C1622" s="312" t="s">
        <v>1366</v>
      </c>
      <c r="D1622" s="314">
        <v>236</v>
      </c>
    </row>
    <row r="1623" spans="1:4" ht="51">
      <c r="A1623" s="312">
        <v>4911</v>
      </c>
      <c r="B1623" s="313" t="s">
        <v>2776</v>
      </c>
      <c r="C1623" s="312" t="s">
        <v>1366</v>
      </c>
      <c r="D1623" s="314">
        <v>236</v>
      </c>
    </row>
    <row r="1624" spans="1:4">
      <c r="A1624" s="312">
        <v>4912</v>
      </c>
      <c r="B1624" s="313" t="s">
        <v>2777</v>
      </c>
      <c r="C1624" s="312" t="s">
        <v>1147</v>
      </c>
      <c r="D1624" s="314">
        <v>3.47</v>
      </c>
    </row>
    <row r="1625" spans="1:4" ht="51">
      <c r="A1625" s="312">
        <v>4914</v>
      </c>
      <c r="B1625" s="313" t="s">
        <v>2778</v>
      </c>
      <c r="C1625" s="312" t="s">
        <v>1366</v>
      </c>
      <c r="D1625" s="315">
        <v>1115.26</v>
      </c>
    </row>
    <row r="1626" spans="1:4" ht="38.25">
      <c r="A1626" s="312">
        <v>4917</v>
      </c>
      <c r="B1626" s="313" t="s">
        <v>2779</v>
      </c>
      <c r="C1626" s="312" t="s">
        <v>1366</v>
      </c>
      <c r="D1626" s="314">
        <v>770.21</v>
      </c>
    </row>
    <row r="1627" spans="1:4" ht="51">
      <c r="A1627" s="312">
        <v>4922</v>
      </c>
      <c r="B1627" s="313" t="s">
        <v>2780</v>
      </c>
      <c r="C1627" s="312" t="s">
        <v>1366</v>
      </c>
      <c r="D1627" s="314">
        <v>714.44</v>
      </c>
    </row>
    <row r="1628" spans="1:4" ht="38.25">
      <c r="A1628" s="312">
        <v>4930</v>
      </c>
      <c r="B1628" s="313" t="s">
        <v>2781</v>
      </c>
      <c r="C1628" s="312" t="s">
        <v>1366</v>
      </c>
      <c r="D1628" s="314">
        <v>364.11</v>
      </c>
    </row>
    <row r="1629" spans="1:4" ht="51">
      <c r="A1629" s="312">
        <v>4943</v>
      </c>
      <c r="B1629" s="313" t="s">
        <v>2782</v>
      </c>
      <c r="C1629" s="312" t="s">
        <v>1366</v>
      </c>
      <c r="D1629" s="314">
        <v>374.58</v>
      </c>
    </row>
    <row r="1630" spans="1:4" ht="38.25">
      <c r="A1630" s="312">
        <v>4944</v>
      </c>
      <c r="B1630" s="313" t="s">
        <v>2783</v>
      </c>
      <c r="C1630" s="312" t="s">
        <v>1366</v>
      </c>
      <c r="D1630" s="314">
        <v>459.37</v>
      </c>
    </row>
    <row r="1631" spans="1:4" ht="51">
      <c r="A1631" s="312">
        <v>4947</v>
      </c>
      <c r="B1631" s="313" t="s">
        <v>2784</v>
      </c>
      <c r="C1631" s="312" t="s">
        <v>1366</v>
      </c>
      <c r="D1631" s="314">
        <v>467.92</v>
      </c>
    </row>
    <row r="1632" spans="1:4" ht="38.25">
      <c r="A1632" s="312">
        <v>4948</v>
      </c>
      <c r="B1632" s="313" t="s">
        <v>2785</v>
      </c>
      <c r="C1632" s="312" t="s">
        <v>1366</v>
      </c>
      <c r="D1632" s="314">
        <v>326.06</v>
      </c>
    </row>
    <row r="1633" spans="1:4" ht="51">
      <c r="A1633" s="312">
        <v>4958</v>
      </c>
      <c r="B1633" s="313" t="s">
        <v>2786</v>
      </c>
      <c r="C1633" s="312" t="s">
        <v>1366</v>
      </c>
      <c r="D1633" s="314">
        <v>135.69999999999999</v>
      </c>
    </row>
    <row r="1634" spans="1:4" ht="63.75">
      <c r="A1634" s="312">
        <v>4962</v>
      </c>
      <c r="B1634" s="313" t="s">
        <v>2787</v>
      </c>
      <c r="C1634" s="312" t="s">
        <v>1155</v>
      </c>
      <c r="D1634" s="314">
        <v>209.29</v>
      </c>
    </row>
    <row r="1635" spans="1:4" ht="63.75">
      <c r="A1635" s="312">
        <v>4964</v>
      </c>
      <c r="B1635" s="313" t="s">
        <v>2788</v>
      </c>
      <c r="C1635" s="312" t="s">
        <v>1155</v>
      </c>
      <c r="D1635" s="314">
        <v>254.14</v>
      </c>
    </row>
    <row r="1636" spans="1:4" ht="38.25">
      <c r="A1636" s="312">
        <v>4969</v>
      </c>
      <c r="B1636" s="313" t="s">
        <v>2789</v>
      </c>
      <c r="C1636" s="312" t="s">
        <v>1366</v>
      </c>
      <c r="D1636" s="314">
        <v>217.36</v>
      </c>
    </row>
    <row r="1637" spans="1:4" ht="25.5">
      <c r="A1637" s="312">
        <v>4977</v>
      </c>
      <c r="B1637" s="313" t="s">
        <v>2790</v>
      </c>
      <c r="C1637" s="312" t="s">
        <v>1366</v>
      </c>
      <c r="D1637" s="314">
        <v>153.68</v>
      </c>
    </row>
    <row r="1638" spans="1:4" ht="51">
      <c r="A1638" s="312">
        <v>4981</v>
      </c>
      <c r="B1638" s="313" t="s">
        <v>2791</v>
      </c>
      <c r="C1638" s="312" t="s">
        <v>1155</v>
      </c>
      <c r="D1638" s="314">
        <v>148</v>
      </c>
    </row>
    <row r="1639" spans="1:4" ht="51">
      <c r="A1639" s="312">
        <v>4982</v>
      </c>
      <c r="B1639" s="313" t="s">
        <v>2792</v>
      </c>
      <c r="C1639" s="312" t="s">
        <v>1155</v>
      </c>
      <c r="D1639" s="314">
        <v>220.5</v>
      </c>
    </row>
    <row r="1640" spans="1:4" ht="51">
      <c r="A1640" s="312">
        <v>4987</v>
      </c>
      <c r="B1640" s="313" t="s">
        <v>2793</v>
      </c>
      <c r="C1640" s="312" t="s">
        <v>1155</v>
      </c>
      <c r="D1640" s="314">
        <v>231.56</v>
      </c>
    </row>
    <row r="1641" spans="1:4" ht="51">
      <c r="A1641" s="312">
        <v>4989</v>
      </c>
      <c r="B1641" s="313" t="s">
        <v>2794</v>
      </c>
      <c r="C1641" s="312" t="s">
        <v>1155</v>
      </c>
      <c r="D1641" s="314">
        <v>253.99</v>
      </c>
    </row>
    <row r="1642" spans="1:4" ht="51">
      <c r="A1642" s="312">
        <v>4992</v>
      </c>
      <c r="B1642" s="313" t="s">
        <v>2795</v>
      </c>
      <c r="C1642" s="312" t="s">
        <v>1155</v>
      </c>
      <c r="D1642" s="314">
        <v>252.04</v>
      </c>
    </row>
    <row r="1643" spans="1:4" ht="38.25">
      <c r="A1643" s="312">
        <v>4998</v>
      </c>
      <c r="B1643" s="313" t="s">
        <v>2796</v>
      </c>
      <c r="C1643" s="312" t="s">
        <v>1366</v>
      </c>
      <c r="D1643" s="314">
        <v>312.31</v>
      </c>
    </row>
    <row r="1644" spans="1:4" ht="38.25">
      <c r="A1644" s="312">
        <v>5002</v>
      </c>
      <c r="B1644" s="313" t="s">
        <v>2797</v>
      </c>
      <c r="C1644" s="312" t="s">
        <v>1366</v>
      </c>
      <c r="D1644" s="314">
        <v>227.67</v>
      </c>
    </row>
    <row r="1645" spans="1:4" ht="51">
      <c r="A1645" s="312">
        <v>5020</v>
      </c>
      <c r="B1645" s="313" t="s">
        <v>2798</v>
      </c>
      <c r="C1645" s="312" t="s">
        <v>1155</v>
      </c>
      <c r="D1645" s="314">
        <v>214.82</v>
      </c>
    </row>
    <row r="1646" spans="1:4" ht="38.25">
      <c r="A1646" s="312">
        <v>5028</v>
      </c>
      <c r="B1646" s="313" t="s">
        <v>2799</v>
      </c>
      <c r="C1646" s="312" t="s">
        <v>1366</v>
      </c>
      <c r="D1646" s="314">
        <v>376.04</v>
      </c>
    </row>
    <row r="1647" spans="1:4" ht="38.25">
      <c r="A1647" s="312">
        <v>5031</v>
      </c>
      <c r="B1647" s="313" t="s">
        <v>2800</v>
      </c>
      <c r="C1647" s="312" t="s">
        <v>1366</v>
      </c>
      <c r="D1647" s="314">
        <v>250</v>
      </c>
    </row>
    <row r="1648" spans="1:4" ht="25.5">
      <c r="A1648" s="312">
        <v>5033</v>
      </c>
      <c r="B1648" s="313" t="s">
        <v>2801</v>
      </c>
      <c r="C1648" s="312" t="s">
        <v>1155</v>
      </c>
      <c r="D1648" s="314">
        <v>548.22</v>
      </c>
    </row>
    <row r="1649" spans="1:4" ht="25.5">
      <c r="A1649" s="312">
        <v>5034</v>
      </c>
      <c r="B1649" s="313" t="s">
        <v>2802</v>
      </c>
      <c r="C1649" s="312" t="s">
        <v>1155</v>
      </c>
      <c r="D1649" s="315">
        <v>1059.72</v>
      </c>
    </row>
    <row r="1650" spans="1:4" ht="25.5">
      <c r="A1650" s="312">
        <v>5035</v>
      </c>
      <c r="B1650" s="313" t="s">
        <v>2803</v>
      </c>
      <c r="C1650" s="312" t="s">
        <v>1155</v>
      </c>
      <c r="D1650" s="314">
        <v>981.93</v>
      </c>
    </row>
    <row r="1651" spans="1:4" ht="25.5">
      <c r="A1651" s="312">
        <v>5036</v>
      </c>
      <c r="B1651" s="313" t="s">
        <v>2804</v>
      </c>
      <c r="C1651" s="312" t="s">
        <v>1155</v>
      </c>
      <c r="D1651" s="315">
        <v>1639.17</v>
      </c>
    </row>
    <row r="1652" spans="1:4" ht="25.5">
      <c r="A1652" s="312">
        <v>5037</v>
      </c>
      <c r="B1652" s="313" t="s">
        <v>2805</v>
      </c>
      <c r="C1652" s="312" t="s">
        <v>1155</v>
      </c>
      <c r="D1652" s="314">
        <v>278.13</v>
      </c>
    </row>
    <row r="1653" spans="1:4" ht="25.5">
      <c r="A1653" s="312">
        <v>5038</v>
      </c>
      <c r="B1653" s="313" t="s">
        <v>2806</v>
      </c>
      <c r="C1653" s="312" t="s">
        <v>1155</v>
      </c>
      <c r="D1653" s="314">
        <v>446.79</v>
      </c>
    </row>
    <row r="1654" spans="1:4" ht="25.5">
      <c r="A1654" s="312">
        <v>5040</v>
      </c>
      <c r="B1654" s="313" t="s">
        <v>2807</v>
      </c>
      <c r="C1654" s="312" t="s">
        <v>1155</v>
      </c>
      <c r="D1654" s="314">
        <v>212.7</v>
      </c>
    </row>
    <row r="1655" spans="1:4" ht="25.5">
      <c r="A1655" s="312">
        <v>5041</v>
      </c>
      <c r="B1655" s="313" t="s">
        <v>2808</v>
      </c>
      <c r="C1655" s="312" t="s">
        <v>1155</v>
      </c>
      <c r="D1655" s="314">
        <v>285.07</v>
      </c>
    </row>
    <row r="1656" spans="1:4" ht="25.5">
      <c r="A1656" s="312">
        <v>5042</v>
      </c>
      <c r="B1656" s="313" t="s">
        <v>2809</v>
      </c>
      <c r="C1656" s="312" t="s">
        <v>1155</v>
      </c>
      <c r="D1656" s="314">
        <v>401.29</v>
      </c>
    </row>
    <row r="1657" spans="1:4" ht="25.5">
      <c r="A1657" s="312">
        <v>5043</v>
      </c>
      <c r="B1657" s="313" t="s">
        <v>2810</v>
      </c>
      <c r="C1657" s="312" t="s">
        <v>1155</v>
      </c>
      <c r="D1657" s="314">
        <v>492.3</v>
      </c>
    </row>
    <row r="1658" spans="1:4" ht="25.5">
      <c r="A1658" s="312">
        <v>5044</v>
      </c>
      <c r="B1658" s="313" t="s">
        <v>2811</v>
      </c>
      <c r="C1658" s="312" t="s">
        <v>1155</v>
      </c>
      <c r="D1658" s="314">
        <v>542.73</v>
      </c>
    </row>
    <row r="1659" spans="1:4" ht="25.5">
      <c r="A1659" s="312">
        <v>5045</v>
      </c>
      <c r="B1659" s="313" t="s">
        <v>2812</v>
      </c>
      <c r="C1659" s="312" t="s">
        <v>1155</v>
      </c>
      <c r="D1659" s="314">
        <v>769.28</v>
      </c>
    </row>
    <row r="1660" spans="1:4" ht="76.5">
      <c r="A1660" s="312">
        <v>5047</v>
      </c>
      <c r="B1660" s="313" t="s">
        <v>2813</v>
      </c>
      <c r="C1660" s="312" t="s">
        <v>1155</v>
      </c>
      <c r="D1660" s="314">
        <v>250.07</v>
      </c>
    </row>
    <row r="1661" spans="1:4" ht="38.25">
      <c r="A1661" s="312">
        <v>5050</v>
      </c>
      <c r="B1661" s="313" t="s">
        <v>2814</v>
      </c>
      <c r="C1661" s="312" t="s">
        <v>1155</v>
      </c>
      <c r="D1661" s="314">
        <v>299.02999999999997</v>
      </c>
    </row>
    <row r="1662" spans="1:4" ht="51">
      <c r="A1662" s="312">
        <v>5051</v>
      </c>
      <c r="B1662" s="313" t="s">
        <v>2815</v>
      </c>
      <c r="C1662" s="312" t="s">
        <v>1155</v>
      </c>
      <c r="D1662" s="315">
        <v>1162.32</v>
      </c>
    </row>
    <row r="1663" spans="1:4" ht="51">
      <c r="A1663" s="312">
        <v>5052</v>
      </c>
      <c r="B1663" s="313" t="s">
        <v>2816</v>
      </c>
      <c r="C1663" s="312" t="s">
        <v>1155</v>
      </c>
      <c r="D1663" s="314">
        <v>866</v>
      </c>
    </row>
    <row r="1664" spans="1:4" ht="25.5">
      <c r="A1664" s="312">
        <v>5053</v>
      </c>
      <c r="B1664" s="313" t="s">
        <v>2817</v>
      </c>
      <c r="C1664" s="312" t="s">
        <v>1155</v>
      </c>
      <c r="D1664" s="314">
        <v>600.58000000000004</v>
      </c>
    </row>
    <row r="1665" spans="1:4" ht="25.5">
      <c r="A1665" s="312">
        <v>5054</v>
      </c>
      <c r="B1665" s="313" t="s">
        <v>2818</v>
      </c>
      <c r="C1665" s="312" t="s">
        <v>1155</v>
      </c>
      <c r="D1665" s="314">
        <v>310.29000000000002</v>
      </c>
    </row>
    <row r="1666" spans="1:4" ht="25.5">
      <c r="A1666" s="312">
        <v>5055</v>
      </c>
      <c r="B1666" s="313" t="s">
        <v>2819</v>
      </c>
      <c r="C1666" s="312" t="s">
        <v>1155</v>
      </c>
      <c r="D1666" s="314">
        <v>771.63</v>
      </c>
    </row>
    <row r="1667" spans="1:4" ht="25.5">
      <c r="A1667" s="312">
        <v>5056</v>
      </c>
      <c r="B1667" s="313" t="s">
        <v>2820</v>
      </c>
      <c r="C1667" s="312" t="s">
        <v>1155</v>
      </c>
      <c r="D1667" s="314">
        <v>823.42</v>
      </c>
    </row>
    <row r="1668" spans="1:4" ht="25.5">
      <c r="A1668" s="312">
        <v>5057</v>
      </c>
      <c r="B1668" s="313" t="s">
        <v>2821</v>
      </c>
      <c r="C1668" s="312" t="s">
        <v>1155</v>
      </c>
      <c r="D1668" s="314">
        <v>660.38</v>
      </c>
    </row>
    <row r="1669" spans="1:4" ht="25.5">
      <c r="A1669" s="312">
        <v>5059</v>
      </c>
      <c r="B1669" s="313" t="s">
        <v>2822</v>
      </c>
      <c r="C1669" s="312" t="s">
        <v>1155</v>
      </c>
      <c r="D1669" s="314">
        <v>767.96</v>
      </c>
    </row>
    <row r="1670" spans="1:4" ht="25.5">
      <c r="A1670" s="312">
        <v>5061</v>
      </c>
      <c r="B1670" s="313" t="s">
        <v>2823</v>
      </c>
      <c r="C1670" s="312" t="s">
        <v>1147</v>
      </c>
      <c r="D1670" s="314">
        <v>8.42</v>
      </c>
    </row>
    <row r="1671" spans="1:4" ht="25.5">
      <c r="A1671" s="312">
        <v>5062</v>
      </c>
      <c r="B1671" s="313" t="s">
        <v>2824</v>
      </c>
      <c r="C1671" s="312" t="s">
        <v>1147</v>
      </c>
      <c r="D1671" s="314">
        <v>8.67</v>
      </c>
    </row>
    <row r="1672" spans="1:4" ht="25.5">
      <c r="A1672" s="312">
        <v>5063</v>
      </c>
      <c r="B1672" s="313" t="s">
        <v>2825</v>
      </c>
      <c r="C1672" s="312" t="s">
        <v>1147</v>
      </c>
      <c r="D1672" s="314">
        <v>10.220000000000001</v>
      </c>
    </row>
    <row r="1673" spans="1:4" ht="25.5">
      <c r="A1673" s="312">
        <v>5065</v>
      </c>
      <c r="B1673" s="313" t="s">
        <v>2826</v>
      </c>
      <c r="C1673" s="312" t="s">
        <v>1147</v>
      </c>
      <c r="D1673" s="314">
        <v>16.29</v>
      </c>
    </row>
    <row r="1674" spans="1:4">
      <c r="A1674" s="312">
        <v>5066</v>
      </c>
      <c r="B1674" s="313" t="s">
        <v>2827</v>
      </c>
      <c r="C1674" s="312" t="s">
        <v>1147</v>
      </c>
      <c r="D1674" s="314">
        <v>11.28</v>
      </c>
    </row>
    <row r="1675" spans="1:4" ht="25.5">
      <c r="A1675" s="312">
        <v>5067</v>
      </c>
      <c r="B1675" s="313" t="s">
        <v>2828</v>
      </c>
      <c r="C1675" s="312" t="s">
        <v>1147</v>
      </c>
      <c r="D1675" s="314">
        <v>9.1300000000000008</v>
      </c>
    </row>
    <row r="1676" spans="1:4" ht="25.5">
      <c r="A1676" s="312">
        <v>5068</v>
      </c>
      <c r="B1676" s="313" t="s">
        <v>2829</v>
      </c>
      <c r="C1676" s="312" t="s">
        <v>1147</v>
      </c>
      <c r="D1676" s="314">
        <v>8.56</v>
      </c>
    </row>
    <row r="1677" spans="1:4" ht="25.5">
      <c r="A1677" s="312">
        <v>5069</v>
      </c>
      <c r="B1677" s="313" t="s">
        <v>2830</v>
      </c>
      <c r="C1677" s="312" t="s">
        <v>1147</v>
      </c>
      <c r="D1677" s="314">
        <v>8.73</v>
      </c>
    </row>
    <row r="1678" spans="1:4" ht="25.5">
      <c r="A1678" s="312">
        <v>5070</v>
      </c>
      <c r="B1678" s="313" t="s">
        <v>2831</v>
      </c>
      <c r="C1678" s="312" t="s">
        <v>1147</v>
      </c>
      <c r="D1678" s="314">
        <v>8.82</v>
      </c>
    </row>
    <row r="1679" spans="1:4" ht="25.5">
      <c r="A1679" s="312">
        <v>5071</v>
      </c>
      <c r="B1679" s="313" t="s">
        <v>2832</v>
      </c>
      <c r="C1679" s="312" t="s">
        <v>1147</v>
      </c>
      <c r="D1679" s="314">
        <v>8.56</v>
      </c>
    </row>
    <row r="1680" spans="1:4" ht="25.5">
      <c r="A1680" s="312">
        <v>5072</v>
      </c>
      <c r="B1680" s="313" t="s">
        <v>2833</v>
      </c>
      <c r="C1680" s="312" t="s">
        <v>1147</v>
      </c>
      <c r="D1680" s="314">
        <v>15.07</v>
      </c>
    </row>
    <row r="1681" spans="1:4" ht="25.5">
      <c r="A1681" s="312">
        <v>5073</v>
      </c>
      <c r="B1681" s="313" t="s">
        <v>2834</v>
      </c>
      <c r="C1681" s="312" t="s">
        <v>1147</v>
      </c>
      <c r="D1681" s="314">
        <v>8.73</v>
      </c>
    </row>
    <row r="1682" spans="1:4" ht="25.5">
      <c r="A1682" s="312">
        <v>5074</v>
      </c>
      <c r="B1682" s="313" t="s">
        <v>2835</v>
      </c>
      <c r="C1682" s="312" t="s">
        <v>1147</v>
      </c>
      <c r="D1682" s="314">
        <v>9.59</v>
      </c>
    </row>
    <row r="1683" spans="1:4" ht="25.5">
      <c r="A1683" s="312">
        <v>5075</v>
      </c>
      <c r="B1683" s="313" t="s">
        <v>2836</v>
      </c>
      <c r="C1683" s="312" t="s">
        <v>1147</v>
      </c>
      <c r="D1683" s="314">
        <v>8.56</v>
      </c>
    </row>
    <row r="1684" spans="1:4">
      <c r="A1684" s="312">
        <v>5076</v>
      </c>
      <c r="B1684" s="313" t="s">
        <v>2837</v>
      </c>
      <c r="C1684" s="312" t="s">
        <v>1147</v>
      </c>
      <c r="D1684" s="314">
        <v>8.65</v>
      </c>
    </row>
    <row r="1685" spans="1:4">
      <c r="A1685" s="312">
        <v>5077</v>
      </c>
      <c r="B1685" s="313" t="s">
        <v>2838</v>
      </c>
      <c r="C1685" s="312" t="s">
        <v>1147</v>
      </c>
      <c r="D1685" s="314">
        <v>9.56</v>
      </c>
    </row>
    <row r="1686" spans="1:4" ht="25.5">
      <c r="A1686" s="312">
        <v>5078</v>
      </c>
      <c r="B1686" s="313" t="s">
        <v>2839</v>
      </c>
      <c r="C1686" s="312" t="s">
        <v>1147</v>
      </c>
      <c r="D1686" s="314">
        <v>9.02</v>
      </c>
    </row>
    <row r="1687" spans="1:4" ht="51">
      <c r="A1687" s="312">
        <v>5080</v>
      </c>
      <c r="B1687" s="313" t="s">
        <v>2840</v>
      </c>
      <c r="C1687" s="312" t="s">
        <v>1155</v>
      </c>
      <c r="D1687" s="314">
        <v>10.5</v>
      </c>
    </row>
    <row r="1688" spans="1:4" ht="25.5">
      <c r="A1688" s="312">
        <v>5081</v>
      </c>
      <c r="B1688" s="313" t="s">
        <v>2841</v>
      </c>
      <c r="C1688" s="312" t="s">
        <v>2842</v>
      </c>
      <c r="D1688" s="314">
        <v>18.77</v>
      </c>
    </row>
    <row r="1689" spans="1:4" ht="51">
      <c r="A1689" s="312">
        <v>5085</v>
      </c>
      <c r="B1689" s="313" t="s">
        <v>2843</v>
      </c>
      <c r="C1689" s="312" t="s">
        <v>1155</v>
      </c>
      <c r="D1689" s="314">
        <v>16.64</v>
      </c>
    </row>
    <row r="1690" spans="1:4" ht="38.25">
      <c r="A1690" s="312">
        <v>5086</v>
      </c>
      <c r="B1690" s="313" t="s">
        <v>2844</v>
      </c>
      <c r="C1690" s="312" t="s">
        <v>1147</v>
      </c>
      <c r="D1690" s="314">
        <v>24.43</v>
      </c>
    </row>
    <row r="1691" spans="1:4" ht="25.5">
      <c r="A1691" s="312">
        <v>5088</v>
      </c>
      <c r="B1691" s="313" t="s">
        <v>2845</v>
      </c>
      <c r="C1691" s="312" t="s">
        <v>1155</v>
      </c>
      <c r="D1691" s="314">
        <v>2.36</v>
      </c>
    </row>
    <row r="1692" spans="1:4" ht="67.5">
      <c r="A1692" s="316">
        <v>5089</v>
      </c>
      <c r="B1692" s="317" t="s">
        <v>2846</v>
      </c>
      <c r="C1692" s="318" t="s">
        <v>12</v>
      </c>
      <c r="D1692" s="316">
        <v>16.86</v>
      </c>
    </row>
    <row r="1693" spans="1:4" ht="51">
      <c r="A1693" s="312">
        <v>5090</v>
      </c>
      <c r="B1693" s="313" t="s">
        <v>2847</v>
      </c>
      <c r="C1693" s="312" t="s">
        <v>1155</v>
      </c>
      <c r="D1693" s="314">
        <v>14.93</v>
      </c>
    </row>
    <row r="1694" spans="1:4" ht="38.25">
      <c r="A1694" s="312">
        <v>5091</v>
      </c>
      <c r="B1694" s="313" t="s">
        <v>2848</v>
      </c>
      <c r="C1694" s="312" t="s">
        <v>1155</v>
      </c>
      <c r="D1694" s="314">
        <v>14.57</v>
      </c>
    </row>
    <row r="1695" spans="1:4" ht="38.25">
      <c r="A1695" s="312">
        <v>5092</v>
      </c>
      <c r="B1695" s="313" t="s">
        <v>2849</v>
      </c>
      <c r="C1695" s="312" t="s">
        <v>2842</v>
      </c>
      <c r="D1695" s="314">
        <v>13.1</v>
      </c>
    </row>
    <row r="1696" spans="1:4" ht="25.5">
      <c r="A1696" s="312">
        <v>5093</v>
      </c>
      <c r="B1696" s="313" t="s">
        <v>2850</v>
      </c>
      <c r="C1696" s="312" t="s">
        <v>2842</v>
      </c>
      <c r="D1696" s="314">
        <v>12.95</v>
      </c>
    </row>
    <row r="1697" spans="1:4" ht="25.5">
      <c r="A1697" s="312">
        <v>5102</v>
      </c>
      <c r="B1697" s="313" t="s">
        <v>2851</v>
      </c>
      <c r="C1697" s="312" t="s">
        <v>1155</v>
      </c>
      <c r="D1697" s="314">
        <v>6.59</v>
      </c>
    </row>
    <row r="1698" spans="1:4" ht="25.5">
      <c r="A1698" s="312">
        <v>5103</v>
      </c>
      <c r="B1698" s="313" t="s">
        <v>2852</v>
      </c>
      <c r="C1698" s="312" t="s">
        <v>1155</v>
      </c>
      <c r="D1698" s="314">
        <v>9.32</v>
      </c>
    </row>
    <row r="1699" spans="1:4" ht="25.5">
      <c r="A1699" s="312">
        <v>5104</v>
      </c>
      <c r="B1699" s="313" t="s">
        <v>2853</v>
      </c>
      <c r="C1699" s="312" t="s">
        <v>1147</v>
      </c>
      <c r="D1699" s="314">
        <v>68.7</v>
      </c>
    </row>
    <row r="1700" spans="1:4">
      <c r="A1700" s="312">
        <v>5318</v>
      </c>
      <c r="B1700" s="313" t="s">
        <v>2854</v>
      </c>
      <c r="C1700" s="312" t="s">
        <v>1151</v>
      </c>
      <c r="D1700" s="314">
        <v>10.96</v>
      </c>
    </row>
    <row r="1701" spans="1:4">
      <c r="A1701" s="312">
        <v>5320</v>
      </c>
      <c r="B1701" s="313" t="s">
        <v>2855</v>
      </c>
      <c r="C1701" s="312" t="s">
        <v>1151</v>
      </c>
      <c r="D1701" s="314">
        <v>29.47</v>
      </c>
    </row>
    <row r="1702" spans="1:4" ht="25.5">
      <c r="A1702" s="312">
        <v>5327</v>
      </c>
      <c r="B1702" s="313" t="s">
        <v>2856</v>
      </c>
      <c r="C1702" s="312" t="s">
        <v>1147</v>
      </c>
      <c r="D1702" s="314">
        <v>26.42</v>
      </c>
    </row>
    <row r="1703" spans="1:4" ht="25.5">
      <c r="A1703" s="312">
        <v>5328</v>
      </c>
      <c r="B1703" s="313" t="s">
        <v>2857</v>
      </c>
      <c r="C1703" s="312" t="s">
        <v>1155</v>
      </c>
      <c r="D1703" s="314">
        <v>3.83</v>
      </c>
    </row>
    <row r="1704" spans="1:4">
      <c r="A1704" s="312">
        <v>5330</v>
      </c>
      <c r="B1704" s="313" t="s">
        <v>2858</v>
      </c>
      <c r="C1704" s="312" t="s">
        <v>1151</v>
      </c>
      <c r="D1704" s="314">
        <v>32.409999999999997</v>
      </c>
    </row>
    <row r="1705" spans="1:4">
      <c r="A1705" s="312">
        <v>5333</v>
      </c>
      <c r="B1705" s="313" t="s">
        <v>2859</v>
      </c>
      <c r="C1705" s="312" t="s">
        <v>1151</v>
      </c>
      <c r="D1705" s="314">
        <v>16.649999999999999</v>
      </c>
    </row>
    <row r="1706" spans="1:4" ht="54">
      <c r="A1706" s="316">
        <v>5627</v>
      </c>
      <c r="B1706" s="317" t="s">
        <v>2860</v>
      </c>
      <c r="C1706" s="318" t="s">
        <v>12</v>
      </c>
      <c r="D1706" s="316">
        <v>23.52</v>
      </c>
    </row>
    <row r="1707" spans="1:4" ht="54">
      <c r="A1707" s="316">
        <v>5628</v>
      </c>
      <c r="B1707" s="317" t="s">
        <v>2861</v>
      </c>
      <c r="C1707" s="318" t="s">
        <v>12</v>
      </c>
      <c r="D1707" s="316">
        <v>6.04</v>
      </c>
    </row>
    <row r="1708" spans="1:4" ht="54">
      <c r="A1708" s="316">
        <v>5629</v>
      </c>
      <c r="B1708" s="317" t="s">
        <v>2862</v>
      </c>
      <c r="C1708" s="318" t="s">
        <v>12</v>
      </c>
      <c r="D1708" s="316">
        <v>29.4</v>
      </c>
    </row>
    <row r="1709" spans="1:4" ht="54">
      <c r="A1709" s="316">
        <v>5630</v>
      </c>
      <c r="B1709" s="317" t="s">
        <v>2863</v>
      </c>
      <c r="C1709" s="318" t="s">
        <v>12</v>
      </c>
      <c r="D1709" s="316">
        <v>53.67</v>
      </c>
    </row>
    <row r="1710" spans="1:4" ht="54">
      <c r="A1710" s="316">
        <v>5631</v>
      </c>
      <c r="B1710" s="317" t="s">
        <v>2864</v>
      </c>
      <c r="C1710" s="318" t="s">
        <v>2865</v>
      </c>
      <c r="D1710" s="316">
        <v>129.01</v>
      </c>
    </row>
    <row r="1711" spans="1:4" ht="54">
      <c r="A1711" s="316">
        <v>5632</v>
      </c>
      <c r="B1711" s="317" t="s">
        <v>2866</v>
      </c>
      <c r="C1711" s="318" t="s">
        <v>2867</v>
      </c>
      <c r="D1711" s="316">
        <v>45.94</v>
      </c>
    </row>
    <row r="1712" spans="1:4" ht="54">
      <c r="A1712" s="316">
        <v>5658</v>
      </c>
      <c r="B1712" s="317" t="s">
        <v>2868</v>
      </c>
      <c r="C1712" s="318" t="s">
        <v>12</v>
      </c>
      <c r="D1712" s="316">
        <v>1.07</v>
      </c>
    </row>
    <row r="1713" spans="1:4" ht="94.5">
      <c r="A1713" s="316">
        <v>5664</v>
      </c>
      <c r="B1713" s="317" t="s">
        <v>2869</v>
      </c>
      <c r="C1713" s="318" t="s">
        <v>12</v>
      </c>
      <c r="D1713" s="316">
        <v>16.32</v>
      </c>
    </row>
    <row r="1714" spans="1:4" ht="94.5">
      <c r="A1714" s="316">
        <v>5667</v>
      </c>
      <c r="B1714" s="317" t="s">
        <v>2870</v>
      </c>
      <c r="C1714" s="318" t="s">
        <v>12</v>
      </c>
      <c r="D1714" s="316">
        <v>14.52</v>
      </c>
    </row>
    <row r="1715" spans="1:4" ht="94.5">
      <c r="A1715" s="316">
        <v>5668</v>
      </c>
      <c r="B1715" s="317" t="s">
        <v>2871</v>
      </c>
      <c r="C1715" s="318" t="s">
        <v>12</v>
      </c>
      <c r="D1715" s="316">
        <v>41.07</v>
      </c>
    </row>
    <row r="1716" spans="1:4" ht="81">
      <c r="A1716" s="316">
        <v>5674</v>
      </c>
      <c r="B1716" s="317" t="s">
        <v>2872</v>
      </c>
      <c r="C1716" s="318" t="s">
        <v>12</v>
      </c>
      <c r="D1716" s="316">
        <v>16.21</v>
      </c>
    </row>
    <row r="1717" spans="1:4" ht="94.5">
      <c r="A1717" s="316">
        <v>5678</v>
      </c>
      <c r="B1717" s="317" t="s">
        <v>2873</v>
      </c>
      <c r="C1717" s="318" t="s">
        <v>2865</v>
      </c>
      <c r="D1717" s="316">
        <v>93.57</v>
      </c>
    </row>
    <row r="1718" spans="1:4" ht="94.5">
      <c r="A1718" s="316">
        <v>5679</v>
      </c>
      <c r="B1718" s="317" t="s">
        <v>2874</v>
      </c>
      <c r="C1718" s="318" t="s">
        <v>2867</v>
      </c>
      <c r="D1718" s="316">
        <v>32.79</v>
      </c>
    </row>
    <row r="1719" spans="1:4" ht="94.5">
      <c r="A1719" s="316">
        <v>5680</v>
      </c>
      <c r="B1719" s="317" t="s">
        <v>2875</v>
      </c>
      <c r="C1719" s="318" t="s">
        <v>2865</v>
      </c>
      <c r="D1719" s="316">
        <v>86.56</v>
      </c>
    </row>
    <row r="1720" spans="1:4" ht="94.5">
      <c r="A1720" s="316">
        <v>5681</v>
      </c>
      <c r="B1720" s="317" t="s">
        <v>2876</v>
      </c>
      <c r="C1720" s="318" t="s">
        <v>2867</v>
      </c>
      <c r="D1720" s="316">
        <v>30.97</v>
      </c>
    </row>
    <row r="1721" spans="1:4" ht="81">
      <c r="A1721" s="316">
        <v>5684</v>
      </c>
      <c r="B1721" s="317" t="s">
        <v>2877</v>
      </c>
      <c r="C1721" s="318" t="s">
        <v>2865</v>
      </c>
      <c r="D1721" s="316">
        <v>85.21</v>
      </c>
    </row>
    <row r="1722" spans="1:4" ht="81">
      <c r="A1722" s="316">
        <v>5685</v>
      </c>
      <c r="B1722" s="317" t="s">
        <v>2878</v>
      </c>
      <c r="C1722" s="318" t="s">
        <v>2867</v>
      </c>
      <c r="D1722" s="316">
        <v>30.34</v>
      </c>
    </row>
    <row r="1723" spans="1:4" ht="54">
      <c r="A1723" s="316">
        <v>5689</v>
      </c>
      <c r="B1723" s="317" t="s">
        <v>2879</v>
      </c>
      <c r="C1723" s="318" t="s">
        <v>2865</v>
      </c>
      <c r="D1723" s="316">
        <v>3.02</v>
      </c>
    </row>
    <row r="1724" spans="1:4" ht="54">
      <c r="A1724" s="316">
        <v>5690</v>
      </c>
      <c r="B1724" s="317" t="s">
        <v>2880</v>
      </c>
      <c r="C1724" s="318" t="s">
        <v>2867</v>
      </c>
      <c r="D1724" s="316">
        <v>1.95</v>
      </c>
    </row>
    <row r="1725" spans="1:4" ht="67.5">
      <c r="A1725" s="316">
        <v>5692</v>
      </c>
      <c r="B1725" s="317" t="s">
        <v>2881</v>
      </c>
      <c r="C1725" s="318" t="s">
        <v>12</v>
      </c>
      <c r="D1725" s="316">
        <v>0.14000000000000001</v>
      </c>
    </row>
    <row r="1726" spans="1:4" ht="67.5">
      <c r="A1726" s="316">
        <v>5693</v>
      </c>
      <c r="B1726" s="317" t="s">
        <v>2882</v>
      </c>
      <c r="C1726" s="318" t="s">
        <v>12</v>
      </c>
      <c r="D1726" s="316">
        <v>3.24</v>
      </c>
    </row>
    <row r="1727" spans="1:4" ht="67.5">
      <c r="A1727" s="316">
        <v>5695</v>
      </c>
      <c r="B1727" s="317" t="s">
        <v>2883</v>
      </c>
      <c r="C1727" s="318" t="s">
        <v>12</v>
      </c>
      <c r="D1727" s="316">
        <v>18.57</v>
      </c>
    </row>
    <row r="1728" spans="1:4" ht="40.5">
      <c r="A1728" s="316">
        <v>5703</v>
      </c>
      <c r="B1728" s="317" t="s">
        <v>2884</v>
      </c>
      <c r="C1728" s="318" t="s">
        <v>12</v>
      </c>
      <c r="D1728" s="316">
        <v>14.75</v>
      </c>
    </row>
    <row r="1729" spans="1:4" ht="94.5">
      <c r="A1729" s="316">
        <v>5705</v>
      </c>
      <c r="B1729" s="317" t="s">
        <v>2885</v>
      </c>
      <c r="C1729" s="318" t="s">
        <v>12</v>
      </c>
      <c r="D1729" s="316">
        <v>11.56</v>
      </c>
    </row>
    <row r="1730" spans="1:4" ht="40.5">
      <c r="A1730" s="316">
        <v>5707</v>
      </c>
      <c r="B1730" s="317" t="s">
        <v>2886</v>
      </c>
      <c r="C1730" s="318" t="s">
        <v>12</v>
      </c>
      <c r="D1730" s="316">
        <v>39.97</v>
      </c>
    </row>
    <row r="1731" spans="1:4" ht="54">
      <c r="A1731" s="316">
        <v>5710</v>
      </c>
      <c r="B1731" s="317" t="s">
        <v>2887</v>
      </c>
      <c r="C1731" s="318" t="s">
        <v>12</v>
      </c>
      <c r="D1731" s="316">
        <v>56.63</v>
      </c>
    </row>
    <row r="1732" spans="1:4" ht="67.5">
      <c r="A1732" s="316">
        <v>5711</v>
      </c>
      <c r="B1732" s="317" t="s">
        <v>2888</v>
      </c>
      <c r="C1732" s="318" t="s">
        <v>12</v>
      </c>
      <c r="D1732" s="316">
        <v>50.76</v>
      </c>
    </row>
    <row r="1733" spans="1:4" ht="40.5">
      <c r="A1733" s="316">
        <v>5714</v>
      </c>
      <c r="B1733" s="317" t="s">
        <v>2889</v>
      </c>
      <c r="C1733" s="318" t="s">
        <v>12</v>
      </c>
      <c r="D1733" s="316">
        <v>7.69</v>
      </c>
    </row>
    <row r="1734" spans="1:4" ht="40.5">
      <c r="A1734" s="316">
        <v>5715</v>
      </c>
      <c r="B1734" s="317" t="s">
        <v>2890</v>
      </c>
      <c r="C1734" s="318" t="s">
        <v>12</v>
      </c>
      <c r="D1734" s="316">
        <v>40.53</v>
      </c>
    </row>
    <row r="1735" spans="1:4" ht="40.5">
      <c r="A1735" s="316">
        <v>5718</v>
      </c>
      <c r="B1735" s="317" t="s">
        <v>2891</v>
      </c>
      <c r="C1735" s="318" t="s">
        <v>12</v>
      </c>
      <c r="D1735" s="316">
        <v>82.18</v>
      </c>
    </row>
    <row r="1736" spans="1:4" ht="54">
      <c r="A1736" s="316">
        <v>5721</v>
      </c>
      <c r="B1736" s="317" t="s">
        <v>2892</v>
      </c>
      <c r="C1736" s="318" t="s">
        <v>12</v>
      </c>
      <c r="D1736" s="316">
        <v>72.5</v>
      </c>
    </row>
    <row r="1737" spans="1:4" ht="54">
      <c r="A1737" s="316">
        <v>5722</v>
      </c>
      <c r="B1737" s="317" t="s">
        <v>2893</v>
      </c>
      <c r="C1737" s="318" t="s">
        <v>12</v>
      </c>
      <c r="D1737" s="316">
        <v>167.76</v>
      </c>
    </row>
    <row r="1738" spans="1:4" ht="40.5">
      <c r="A1738" s="316">
        <v>5724</v>
      </c>
      <c r="B1738" s="317" t="s">
        <v>2894</v>
      </c>
      <c r="C1738" s="318" t="s">
        <v>12</v>
      </c>
      <c r="D1738" s="316">
        <v>27.87</v>
      </c>
    </row>
    <row r="1739" spans="1:4" ht="67.5">
      <c r="A1739" s="316">
        <v>5727</v>
      </c>
      <c r="B1739" s="317" t="s">
        <v>2895</v>
      </c>
      <c r="C1739" s="318" t="s">
        <v>12</v>
      </c>
      <c r="D1739" s="316">
        <v>4.8899999999999997</v>
      </c>
    </row>
    <row r="1740" spans="1:4" ht="54">
      <c r="A1740" s="316">
        <v>5729</v>
      </c>
      <c r="B1740" s="317" t="s">
        <v>2896</v>
      </c>
      <c r="C1740" s="318" t="s">
        <v>12</v>
      </c>
      <c r="D1740" s="316">
        <v>19.91</v>
      </c>
    </row>
    <row r="1741" spans="1:4" ht="67.5">
      <c r="A1741" s="316">
        <v>5730</v>
      </c>
      <c r="B1741" s="317" t="s">
        <v>2897</v>
      </c>
      <c r="C1741" s="318" t="s">
        <v>12</v>
      </c>
      <c r="D1741" s="316">
        <v>28.04</v>
      </c>
    </row>
    <row r="1742" spans="1:4" ht="94.5">
      <c r="A1742" s="316">
        <v>5735</v>
      </c>
      <c r="B1742" s="317" t="s">
        <v>2898</v>
      </c>
      <c r="C1742" s="318" t="s">
        <v>12</v>
      </c>
      <c r="D1742" s="316">
        <v>15.75</v>
      </c>
    </row>
    <row r="1743" spans="1:4" ht="94.5">
      <c r="A1743" s="316">
        <v>5736</v>
      </c>
      <c r="B1743" s="317" t="s">
        <v>2899</v>
      </c>
      <c r="C1743" s="318" t="s">
        <v>12</v>
      </c>
      <c r="D1743" s="316">
        <v>37.69</v>
      </c>
    </row>
    <row r="1744" spans="1:4" ht="67.5">
      <c r="A1744" s="316">
        <v>5738</v>
      </c>
      <c r="B1744" s="317" t="s">
        <v>2900</v>
      </c>
      <c r="C1744" s="318" t="s">
        <v>12</v>
      </c>
      <c r="D1744" s="316">
        <v>17.7</v>
      </c>
    </row>
    <row r="1745" spans="1:4" ht="67.5">
      <c r="A1745" s="316">
        <v>5739</v>
      </c>
      <c r="B1745" s="317" t="s">
        <v>2901</v>
      </c>
      <c r="C1745" s="318" t="s">
        <v>12</v>
      </c>
      <c r="D1745" s="316">
        <v>22.15</v>
      </c>
    </row>
    <row r="1746" spans="1:4" ht="81">
      <c r="A1746" s="316">
        <v>5741</v>
      </c>
      <c r="B1746" s="317" t="s">
        <v>2902</v>
      </c>
      <c r="C1746" s="318" t="s">
        <v>12</v>
      </c>
      <c r="D1746" s="316">
        <v>23.97</v>
      </c>
    </row>
    <row r="1747" spans="1:4" ht="81">
      <c r="A1747" s="316">
        <v>5742</v>
      </c>
      <c r="B1747" s="317" t="s">
        <v>2903</v>
      </c>
      <c r="C1747" s="318" t="s">
        <v>12</v>
      </c>
      <c r="D1747" s="316">
        <v>15.73</v>
      </c>
    </row>
    <row r="1748" spans="1:4" ht="81">
      <c r="A1748" s="316">
        <v>5747</v>
      </c>
      <c r="B1748" s="317" t="s">
        <v>2904</v>
      </c>
      <c r="C1748" s="318" t="s">
        <v>12</v>
      </c>
      <c r="D1748" s="316">
        <v>90.14</v>
      </c>
    </row>
    <row r="1749" spans="1:4" ht="67.5">
      <c r="A1749" s="316">
        <v>5751</v>
      </c>
      <c r="B1749" s="317" t="s">
        <v>2905</v>
      </c>
      <c r="C1749" s="318" t="s">
        <v>12</v>
      </c>
      <c r="D1749" s="316">
        <v>12.69</v>
      </c>
    </row>
    <row r="1750" spans="1:4" ht="67.5">
      <c r="A1750" s="316">
        <v>5754</v>
      </c>
      <c r="B1750" s="317" t="s">
        <v>2906</v>
      </c>
      <c r="C1750" s="318" t="s">
        <v>12</v>
      </c>
      <c r="D1750" s="316">
        <v>10.69</v>
      </c>
    </row>
    <row r="1751" spans="1:4" ht="81">
      <c r="A1751" s="316">
        <v>5763</v>
      </c>
      <c r="B1751" s="317" t="s">
        <v>2907</v>
      </c>
      <c r="C1751" s="318" t="s">
        <v>12</v>
      </c>
      <c r="D1751" s="316">
        <v>18.22</v>
      </c>
    </row>
    <row r="1752" spans="1:4" ht="54">
      <c r="A1752" s="316">
        <v>5765</v>
      </c>
      <c r="B1752" s="317" t="s">
        <v>2908</v>
      </c>
      <c r="C1752" s="318" t="s">
        <v>12</v>
      </c>
      <c r="D1752" s="316">
        <v>1.69</v>
      </c>
    </row>
    <row r="1753" spans="1:4" ht="54">
      <c r="A1753" s="316">
        <v>5766</v>
      </c>
      <c r="B1753" s="317" t="s">
        <v>2909</v>
      </c>
      <c r="C1753" s="318" t="s">
        <v>12</v>
      </c>
      <c r="D1753" s="316">
        <v>2.04</v>
      </c>
    </row>
    <row r="1754" spans="1:4" ht="54">
      <c r="A1754" s="316">
        <v>5779</v>
      </c>
      <c r="B1754" s="317" t="s">
        <v>2910</v>
      </c>
      <c r="C1754" s="318" t="s">
        <v>12</v>
      </c>
      <c r="D1754" s="316">
        <v>40.79</v>
      </c>
    </row>
    <row r="1755" spans="1:4" ht="54">
      <c r="A1755" s="316">
        <v>5787</v>
      </c>
      <c r="B1755" s="317" t="s">
        <v>2911</v>
      </c>
      <c r="C1755" s="318" t="s">
        <v>12</v>
      </c>
      <c r="D1755" s="316">
        <v>95.22</v>
      </c>
    </row>
    <row r="1756" spans="1:4" ht="40.5">
      <c r="A1756" s="316">
        <v>5795</v>
      </c>
      <c r="B1756" s="317" t="s">
        <v>2912</v>
      </c>
      <c r="C1756" s="318" t="s">
        <v>2865</v>
      </c>
      <c r="D1756" s="316">
        <v>13.21</v>
      </c>
    </row>
    <row r="1757" spans="1:4" ht="54">
      <c r="A1757" s="316">
        <v>5797</v>
      </c>
      <c r="B1757" s="317" t="s">
        <v>2913</v>
      </c>
      <c r="C1757" s="318" t="s">
        <v>12</v>
      </c>
      <c r="D1757" s="316">
        <v>2.4</v>
      </c>
    </row>
    <row r="1758" spans="1:4" ht="67.5">
      <c r="A1758" s="316">
        <v>5800</v>
      </c>
      <c r="B1758" s="317" t="s">
        <v>2914</v>
      </c>
      <c r="C1758" s="318" t="s">
        <v>12</v>
      </c>
      <c r="D1758" s="316">
        <v>0.25</v>
      </c>
    </row>
    <row r="1759" spans="1:4" ht="67.5">
      <c r="A1759" s="316">
        <v>5806</v>
      </c>
      <c r="B1759" s="317" t="s">
        <v>2915</v>
      </c>
      <c r="C1759" s="318" t="s">
        <v>2867</v>
      </c>
      <c r="D1759" s="316">
        <v>0.15</v>
      </c>
    </row>
    <row r="1760" spans="1:4" ht="67.5">
      <c r="A1760" s="316">
        <v>5811</v>
      </c>
      <c r="B1760" s="317" t="s">
        <v>2916</v>
      </c>
      <c r="C1760" s="318" t="s">
        <v>2865</v>
      </c>
      <c r="D1760" s="316">
        <v>155.82</v>
      </c>
    </row>
    <row r="1761" spans="1:4" ht="40.5">
      <c r="A1761" s="316">
        <v>5823</v>
      </c>
      <c r="B1761" s="317" t="s">
        <v>2917</v>
      </c>
      <c r="C1761" s="318" t="s">
        <v>2865</v>
      </c>
      <c r="D1761" s="316">
        <v>160.63</v>
      </c>
    </row>
    <row r="1762" spans="1:4" ht="94.5">
      <c r="A1762" s="316">
        <v>5824</v>
      </c>
      <c r="B1762" s="317" t="s">
        <v>2918</v>
      </c>
      <c r="C1762" s="318" t="s">
        <v>2865</v>
      </c>
      <c r="D1762" s="316">
        <v>124.3</v>
      </c>
    </row>
    <row r="1763" spans="1:4" ht="94.5">
      <c r="A1763" s="316">
        <v>5826</v>
      </c>
      <c r="B1763" s="317" t="s">
        <v>2919</v>
      </c>
      <c r="C1763" s="318" t="s">
        <v>2867</v>
      </c>
      <c r="D1763" s="316">
        <v>22.6</v>
      </c>
    </row>
    <row r="1764" spans="1:4" ht="40.5">
      <c r="A1764" s="316">
        <v>5829</v>
      </c>
      <c r="B1764" s="317" t="s">
        <v>2920</v>
      </c>
      <c r="C1764" s="318" t="s">
        <v>2867</v>
      </c>
      <c r="D1764" s="316">
        <v>110.88</v>
      </c>
    </row>
    <row r="1765" spans="1:4" ht="54">
      <c r="A1765" s="316">
        <v>5835</v>
      </c>
      <c r="B1765" s="317" t="s">
        <v>2921</v>
      </c>
      <c r="C1765" s="318" t="s">
        <v>2865</v>
      </c>
      <c r="D1765" s="316">
        <v>170.13</v>
      </c>
    </row>
    <row r="1766" spans="1:4" ht="54">
      <c r="A1766" s="316">
        <v>5837</v>
      </c>
      <c r="B1766" s="317" t="s">
        <v>2922</v>
      </c>
      <c r="C1766" s="318" t="s">
        <v>2867</v>
      </c>
      <c r="D1766" s="316">
        <v>62.74</v>
      </c>
    </row>
    <row r="1767" spans="1:4" ht="40.5">
      <c r="A1767" s="316">
        <v>5839</v>
      </c>
      <c r="B1767" s="317" t="s">
        <v>2923</v>
      </c>
      <c r="C1767" s="318" t="s">
        <v>2865</v>
      </c>
      <c r="D1767" s="316">
        <v>4.4400000000000004</v>
      </c>
    </row>
    <row r="1768" spans="1:4" ht="40.5">
      <c r="A1768" s="316">
        <v>5841</v>
      </c>
      <c r="B1768" s="317" t="s">
        <v>2924</v>
      </c>
      <c r="C1768" s="318" t="s">
        <v>2867</v>
      </c>
      <c r="D1768" s="316">
        <v>2.2200000000000002</v>
      </c>
    </row>
    <row r="1769" spans="1:4" ht="40.5">
      <c r="A1769" s="316">
        <v>5843</v>
      </c>
      <c r="B1769" s="317" t="s">
        <v>2925</v>
      </c>
      <c r="C1769" s="318" t="s">
        <v>2865</v>
      </c>
      <c r="D1769" s="316">
        <v>96.16</v>
      </c>
    </row>
    <row r="1770" spans="1:4" ht="40.5">
      <c r="A1770" s="316">
        <v>5845</v>
      </c>
      <c r="B1770" s="317" t="s">
        <v>2926</v>
      </c>
      <c r="C1770" s="318" t="s">
        <v>2867</v>
      </c>
      <c r="D1770" s="316">
        <v>27.49</v>
      </c>
    </row>
    <row r="1771" spans="1:4" ht="40.5">
      <c r="A1771" s="316">
        <v>5847</v>
      </c>
      <c r="B1771" s="317" t="s">
        <v>2927</v>
      </c>
      <c r="C1771" s="318" t="s">
        <v>2865</v>
      </c>
      <c r="D1771" s="316">
        <v>162.15</v>
      </c>
    </row>
    <row r="1772" spans="1:4" ht="40.5">
      <c r="A1772" s="316">
        <v>5849</v>
      </c>
      <c r="B1772" s="317" t="s">
        <v>2928</v>
      </c>
      <c r="C1772" s="318" t="s">
        <v>2867</v>
      </c>
      <c r="D1772" s="316">
        <v>44.06</v>
      </c>
    </row>
    <row r="1773" spans="1:4" ht="54">
      <c r="A1773" s="316">
        <v>5851</v>
      </c>
      <c r="B1773" s="317" t="s">
        <v>2929</v>
      </c>
      <c r="C1773" s="318" t="s">
        <v>2865</v>
      </c>
      <c r="D1773" s="316">
        <v>152.87</v>
      </c>
    </row>
    <row r="1774" spans="1:4" ht="54">
      <c r="A1774" s="316">
        <v>5853</v>
      </c>
      <c r="B1774" s="317" t="s">
        <v>2930</v>
      </c>
      <c r="C1774" s="318" t="s">
        <v>2867</v>
      </c>
      <c r="D1774" s="316">
        <v>44.23</v>
      </c>
    </row>
    <row r="1775" spans="1:4" ht="40.5">
      <c r="A1775" s="316">
        <v>5855</v>
      </c>
      <c r="B1775" s="317" t="s">
        <v>2931</v>
      </c>
      <c r="C1775" s="318" t="s">
        <v>2865</v>
      </c>
      <c r="D1775" s="316">
        <v>396.03</v>
      </c>
    </row>
    <row r="1776" spans="1:4" ht="40.5">
      <c r="A1776" s="316">
        <v>5857</v>
      </c>
      <c r="B1776" s="317" t="s">
        <v>2932</v>
      </c>
      <c r="C1776" s="318" t="s">
        <v>2867</v>
      </c>
      <c r="D1776" s="316">
        <v>109.9</v>
      </c>
    </row>
    <row r="1777" spans="1:4" ht="67.5">
      <c r="A1777" s="316">
        <v>5863</v>
      </c>
      <c r="B1777" s="317" t="s">
        <v>2933</v>
      </c>
      <c r="C1777" s="318" t="s">
        <v>2865</v>
      </c>
      <c r="D1777" s="316">
        <v>9.82</v>
      </c>
    </row>
    <row r="1778" spans="1:4" ht="67.5">
      <c r="A1778" s="316">
        <v>5865</v>
      </c>
      <c r="B1778" s="317" t="s">
        <v>2934</v>
      </c>
      <c r="C1778" s="318" t="s">
        <v>2867</v>
      </c>
      <c r="D1778" s="316">
        <v>4.93</v>
      </c>
    </row>
    <row r="1779" spans="1:4" ht="54">
      <c r="A1779" s="316">
        <v>5867</v>
      </c>
      <c r="B1779" s="317" t="s">
        <v>2935</v>
      </c>
      <c r="C1779" s="318" t="s">
        <v>2865</v>
      </c>
      <c r="D1779" s="316">
        <v>82.03</v>
      </c>
    </row>
    <row r="1780" spans="1:4" ht="54">
      <c r="A1780" s="316">
        <v>5869</v>
      </c>
      <c r="B1780" s="317" t="s">
        <v>2936</v>
      </c>
      <c r="C1780" s="318" t="s">
        <v>2867</v>
      </c>
      <c r="D1780" s="316">
        <v>34.08</v>
      </c>
    </row>
    <row r="1781" spans="1:4" ht="94.5">
      <c r="A1781" s="316">
        <v>5875</v>
      </c>
      <c r="B1781" s="317" t="s">
        <v>2937</v>
      </c>
      <c r="C1781" s="318" t="s">
        <v>2865</v>
      </c>
      <c r="D1781" s="316">
        <v>85.66</v>
      </c>
    </row>
    <row r="1782" spans="1:4" ht="94.5">
      <c r="A1782" s="316">
        <v>5877</v>
      </c>
      <c r="B1782" s="317" t="s">
        <v>2938</v>
      </c>
      <c r="C1782" s="318" t="s">
        <v>2867</v>
      </c>
      <c r="D1782" s="316">
        <v>32.22</v>
      </c>
    </row>
    <row r="1783" spans="1:4" ht="67.5">
      <c r="A1783" s="316">
        <v>5879</v>
      </c>
      <c r="B1783" s="317" t="s">
        <v>2939</v>
      </c>
      <c r="C1783" s="318" t="s">
        <v>2865</v>
      </c>
      <c r="D1783" s="316">
        <v>66.59</v>
      </c>
    </row>
    <row r="1784" spans="1:4" ht="67.5">
      <c r="A1784" s="316">
        <v>5881</v>
      </c>
      <c r="B1784" s="317" t="s">
        <v>2940</v>
      </c>
      <c r="C1784" s="318" t="s">
        <v>2867</v>
      </c>
      <c r="D1784" s="316">
        <v>36.340000000000003</v>
      </c>
    </row>
    <row r="1785" spans="1:4" ht="81">
      <c r="A1785" s="316">
        <v>5882</v>
      </c>
      <c r="B1785" s="317" t="s">
        <v>2941</v>
      </c>
      <c r="C1785" s="318" t="s">
        <v>2865</v>
      </c>
      <c r="D1785" s="316">
        <v>71.290000000000006</v>
      </c>
    </row>
    <row r="1786" spans="1:4" ht="81">
      <c r="A1786" s="316">
        <v>5884</v>
      </c>
      <c r="B1786" s="317" t="s">
        <v>2942</v>
      </c>
      <c r="C1786" s="318" t="s">
        <v>2867</v>
      </c>
      <c r="D1786" s="316">
        <v>31.59</v>
      </c>
    </row>
    <row r="1787" spans="1:4" ht="67.5">
      <c r="A1787" s="316">
        <v>5890</v>
      </c>
      <c r="B1787" s="317" t="s">
        <v>2943</v>
      </c>
      <c r="C1787" s="318" t="s">
        <v>2865</v>
      </c>
      <c r="D1787" s="316">
        <v>124.43</v>
      </c>
    </row>
    <row r="1788" spans="1:4" ht="67.5">
      <c r="A1788" s="316">
        <v>5892</v>
      </c>
      <c r="B1788" s="317" t="s">
        <v>2944</v>
      </c>
      <c r="C1788" s="318" t="s">
        <v>2867</v>
      </c>
      <c r="D1788" s="316">
        <v>23.51</v>
      </c>
    </row>
    <row r="1789" spans="1:4" ht="67.5">
      <c r="A1789" s="316">
        <v>5894</v>
      </c>
      <c r="B1789" s="317" t="s">
        <v>2945</v>
      </c>
      <c r="C1789" s="318" t="s">
        <v>2865</v>
      </c>
      <c r="D1789" s="316">
        <v>122.76</v>
      </c>
    </row>
    <row r="1790" spans="1:4" ht="67.5">
      <c r="A1790" s="316">
        <v>5896</v>
      </c>
      <c r="B1790" s="317" t="s">
        <v>2946</v>
      </c>
      <c r="C1790" s="318" t="s">
        <v>2867</v>
      </c>
      <c r="D1790" s="316">
        <v>21.93</v>
      </c>
    </row>
    <row r="1791" spans="1:4" ht="81">
      <c r="A1791" s="316">
        <v>5901</v>
      </c>
      <c r="B1791" s="317" t="s">
        <v>2947</v>
      </c>
      <c r="C1791" s="318" t="s">
        <v>2865</v>
      </c>
      <c r="D1791" s="316">
        <v>155.79</v>
      </c>
    </row>
    <row r="1792" spans="1:4" ht="81">
      <c r="A1792" s="316">
        <v>5903</v>
      </c>
      <c r="B1792" s="317" t="s">
        <v>2948</v>
      </c>
      <c r="C1792" s="318" t="s">
        <v>2867</v>
      </c>
      <c r="D1792" s="316">
        <v>27.88</v>
      </c>
    </row>
    <row r="1793" spans="1:4" ht="54">
      <c r="A1793" s="316">
        <v>5909</v>
      </c>
      <c r="B1793" s="317" t="s">
        <v>2949</v>
      </c>
      <c r="C1793" s="318" t="s">
        <v>2865</v>
      </c>
      <c r="D1793" s="316">
        <v>20.329999999999998</v>
      </c>
    </row>
    <row r="1794" spans="1:4" ht="54">
      <c r="A1794" s="316">
        <v>5911</v>
      </c>
      <c r="B1794" s="317" t="s">
        <v>2950</v>
      </c>
      <c r="C1794" s="318" t="s">
        <v>2867</v>
      </c>
      <c r="D1794" s="316">
        <v>16.600000000000001</v>
      </c>
    </row>
    <row r="1795" spans="1:4" ht="40.5">
      <c r="A1795" s="316">
        <v>5921</v>
      </c>
      <c r="B1795" s="317" t="s">
        <v>2951</v>
      </c>
      <c r="C1795" s="318" t="s">
        <v>2865</v>
      </c>
      <c r="D1795" s="316">
        <v>2.35</v>
      </c>
    </row>
    <row r="1796" spans="1:4" ht="40.5">
      <c r="A1796" s="316">
        <v>5923</v>
      </c>
      <c r="B1796" s="317" t="s">
        <v>2952</v>
      </c>
      <c r="C1796" s="318" t="s">
        <v>2867</v>
      </c>
      <c r="D1796" s="316">
        <v>1.52</v>
      </c>
    </row>
    <row r="1797" spans="1:4" ht="81">
      <c r="A1797" s="316">
        <v>5928</v>
      </c>
      <c r="B1797" s="317" t="s">
        <v>2953</v>
      </c>
      <c r="C1797" s="318" t="s">
        <v>2865</v>
      </c>
      <c r="D1797" s="316">
        <v>131.08000000000001</v>
      </c>
    </row>
    <row r="1798" spans="1:4" ht="81">
      <c r="A1798" s="316">
        <v>5930</v>
      </c>
      <c r="B1798" s="317" t="s">
        <v>2954</v>
      </c>
      <c r="C1798" s="318" t="s">
        <v>2867</v>
      </c>
      <c r="D1798" s="316">
        <v>26.2</v>
      </c>
    </row>
    <row r="1799" spans="1:4" ht="54">
      <c r="A1799" s="316">
        <v>5932</v>
      </c>
      <c r="B1799" s="317" t="s">
        <v>2955</v>
      </c>
      <c r="C1799" s="318" t="s">
        <v>2865</v>
      </c>
      <c r="D1799" s="316">
        <v>155.47999999999999</v>
      </c>
    </row>
    <row r="1800" spans="1:4" ht="54">
      <c r="A1800" s="316">
        <v>5934</v>
      </c>
      <c r="B1800" s="317" t="s">
        <v>2956</v>
      </c>
      <c r="C1800" s="318" t="s">
        <v>2867</v>
      </c>
      <c r="D1800" s="316">
        <v>54.25</v>
      </c>
    </row>
    <row r="1801" spans="1:4" ht="54">
      <c r="A1801" s="316">
        <v>5940</v>
      </c>
      <c r="B1801" s="317" t="s">
        <v>2957</v>
      </c>
      <c r="C1801" s="318" t="s">
        <v>2865</v>
      </c>
      <c r="D1801" s="316">
        <v>111.86</v>
      </c>
    </row>
    <row r="1802" spans="1:4" ht="54">
      <c r="A1802" s="316">
        <v>5942</v>
      </c>
      <c r="B1802" s="317" t="s">
        <v>2958</v>
      </c>
      <c r="C1802" s="318" t="s">
        <v>2867</v>
      </c>
      <c r="D1802" s="316">
        <v>32.83</v>
      </c>
    </row>
    <row r="1803" spans="1:4" ht="54">
      <c r="A1803" s="316">
        <v>5944</v>
      </c>
      <c r="B1803" s="317" t="s">
        <v>2959</v>
      </c>
      <c r="C1803" s="318" t="s">
        <v>2865</v>
      </c>
      <c r="D1803" s="316">
        <v>158.5</v>
      </c>
    </row>
    <row r="1804" spans="1:4" ht="54">
      <c r="A1804" s="316">
        <v>5946</v>
      </c>
      <c r="B1804" s="317" t="s">
        <v>2960</v>
      </c>
      <c r="C1804" s="318" t="s">
        <v>2867</v>
      </c>
      <c r="D1804" s="316">
        <v>39.5</v>
      </c>
    </row>
    <row r="1805" spans="1:4" ht="40.5">
      <c r="A1805" s="316">
        <v>5952</v>
      </c>
      <c r="B1805" s="317" t="s">
        <v>2961</v>
      </c>
      <c r="C1805" s="318" t="s">
        <v>2867</v>
      </c>
      <c r="D1805" s="316">
        <v>11.72</v>
      </c>
    </row>
    <row r="1806" spans="1:4" ht="54">
      <c r="A1806" s="316">
        <v>5953</v>
      </c>
      <c r="B1806" s="317" t="s">
        <v>2962</v>
      </c>
      <c r="C1806" s="318" t="s">
        <v>2865</v>
      </c>
      <c r="D1806" s="316">
        <v>34.880000000000003</v>
      </c>
    </row>
    <row r="1807" spans="1:4" ht="54">
      <c r="A1807" s="316">
        <v>5954</v>
      </c>
      <c r="B1807" s="317" t="s">
        <v>2963</v>
      </c>
      <c r="C1807" s="318" t="s">
        <v>2867</v>
      </c>
      <c r="D1807" s="316">
        <v>2.42</v>
      </c>
    </row>
    <row r="1808" spans="1:4" ht="67.5">
      <c r="A1808" s="316">
        <v>5961</v>
      </c>
      <c r="B1808" s="317" t="s">
        <v>2964</v>
      </c>
      <c r="C1808" s="318" t="s">
        <v>2867</v>
      </c>
      <c r="D1808" s="316">
        <v>27.56</v>
      </c>
    </row>
    <row r="1809" spans="1:4" ht="54">
      <c r="A1809" s="316">
        <v>5968</v>
      </c>
      <c r="B1809" s="317" t="s">
        <v>2965</v>
      </c>
      <c r="C1809" s="318" t="s">
        <v>1100</v>
      </c>
      <c r="D1809" s="316">
        <v>33.56</v>
      </c>
    </row>
    <row r="1810" spans="1:4" ht="67.5">
      <c r="A1810" s="316">
        <v>5991</v>
      </c>
      <c r="B1810" s="317" t="s">
        <v>2966</v>
      </c>
      <c r="C1810" s="318" t="s">
        <v>1100</v>
      </c>
      <c r="D1810" s="316">
        <v>36.26</v>
      </c>
    </row>
    <row r="1811" spans="1:4" ht="27">
      <c r="A1811" s="316">
        <v>5998</v>
      </c>
      <c r="B1811" s="317" t="s">
        <v>2967</v>
      </c>
      <c r="C1811" s="318" t="s">
        <v>1100</v>
      </c>
      <c r="D1811" s="316">
        <v>0.76</v>
      </c>
    </row>
    <row r="1812" spans="1:4" ht="38.25">
      <c r="A1812" s="312">
        <v>6005</v>
      </c>
      <c r="B1812" s="313" t="s">
        <v>2968</v>
      </c>
      <c r="C1812" s="312" t="s">
        <v>1155</v>
      </c>
      <c r="D1812" s="314">
        <v>38.9</v>
      </c>
    </row>
    <row r="1813" spans="1:4" ht="38.25">
      <c r="A1813" s="312">
        <v>6006</v>
      </c>
      <c r="B1813" s="313" t="s">
        <v>2969</v>
      </c>
      <c r="C1813" s="312" t="s">
        <v>1155</v>
      </c>
      <c r="D1813" s="314">
        <v>34.479999999999997</v>
      </c>
    </row>
    <row r="1814" spans="1:4" ht="25.5">
      <c r="A1814" s="312">
        <v>6010</v>
      </c>
      <c r="B1814" s="313" t="s">
        <v>2970</v>
      </c>
      <c r="C1814" s="312" t="s">
        <v>1155</v>
      </c>
      <c r="D1814" s="314">
        <v>43.3</v>
      </c>
    </row>
    <row r="1815" spans="1:4" ht="25.5">
      <c r="A1815" s="312">
        <v>6011</v>
      </c>
      <c r="B1815" s="313" t="s">
        <v>2971</v>
      </c>
      <c r="C1815" s="312" t="s">
        <v>1155</v>
      </c>
      <c r="D1815" s="314">
        <v>125.09</v>
      </c>
    </row>
    <row r="1816" spans="1:4" ht="25.5">
      <c r="A1816" s="312">
        <v>6012</v>
      </c>
      <c r="B1816" s="313" t="s">
        <v>2972</v>
      </c>
      <c r="C1816" s="312" t="s">
        <v>1155</v>
      </c>
      <c r="D1816" s="314">
        <v>151.44999999999999</v>
      </c>
    </row>
    <row r="1817" spans="1:4" ht="38.25">
      <c r="A1817" s="312">
        <v>6013</v>
      </c>
      <c r="B1817" s="313" t="s">
        <v>2973</v>
      </c>
      <c r="C1817" s="312" t="s">
        <v>1155</v>
      </c>
      <c r="D1817" s="314">
        <v>47.62</v>
      </c>
    </row>
    <row r="1818" spans="1:4" ht="38.25">
      <c r="A1818" s="312">
        <v>6014</v>
      </c>
      <c r="B1818" s="313" t="s">
        <v>2974</v>
      </c>
      <c r="C1818" s="312" t="s">
        <v>1155</v>
      </c>
      <c r="D1818" s="314">
        <v>66.2</v>
      </c>
    </row>
    <row r="1819" spans="1:4" ht="38.25">
      <c r="A1819" s="312">
        <v>6015</v>
      </c>
      <c r="B1819" s="313" t="s">
        <v>2975</v>
      </c>
      <c r="C1819" s="312" t="s">
        <v>1155</v>
      </c>
      <c r="D1819" s="314">
        <v>69.239999999999995</v>
      </c>
    </row>
    <row r="1820" spans="1:4" ht="25.5">
      <c r="A1820" s="312">
        <v>6016</v>
      </c>
      <c r="B1820" s="313" t="s">
        <v>2976</v>
      </c>
      <c r="C1820" s="312" t="s">
        <v>1155</v>
      </c>
      <c r="D1820" s="314">
        <v>15.94</v>
      </c>
    </row>
    <row r="1821" spans="1:4" ht="25.5">
      <c r="A1821" s="312">
        <v>6017</v>
      </c>
      <c r="B1821" s="313" t="s">
        <v>2977</v>
      </c>
      <c r="C1821" s="312" t="s">
        <v>1155</v>
      </c>
      <c r="D1821" s="314">
        <v>34.299999999999997</v>
      </c>
    </row>
    <row r="1822" spans="1:4" ht="25.5">
      <c r="A1822" s="312">
        <v>6019</v>
      </c>
      <c r="B1822" s="313" t="s">
        <v>2978</v>
      </c>
      <c r="C1822" s="312" t="s">
        <v>1155</v>
      </c>
      <c r="D1822" s="314">
        <v>25.17</v>
      </c>
    </row>
    <row r="1823" spans="1:4" ht="25.5">
      <c r="A1823" s="312">
        <v>6020</v>
      </c>
      <c r="B1823" s="313" t="s">
        <v>2979</v>
      </c>
      <c r="C1823" s="312" t="s">
        <v>1155</v>
      </c>
      <c r="D1823" s="314">
        <v>15.11</v>
      </c>
    </row>
    <row r="1824" spans="1:4" ht="38.25">
      <c r="A1824" s="312">
        <v>6021</v>
      </c>
      <c r="B1824" s="313" t="s">
        <v>2980</v>
      </c>
      <c r="C1824" s="312" t="s">
        <v>1155</v>
      </c>
      <c r="D1824" s="314">
        <v>35.49</v>
      </c>
    </row>
    <row r="1825" spans="1:4" ht="38.25">
      <c r="A1825" s="312">
        <v>6024</v>
      </c>
      <c r="B1825" s="313" t="s">
        <v>2981</v>
      </c>
      <c r="C1825" s="312" t="s">
        <v>1155</v>
      </c>
      <c r="D1825" s="314">
        <v>36.69</v>
      </c>
    </row>
    <row r="1826" spans="1:4" ht="25.5">
      <c r="A1826" s="312">
        <v>6027</v>
      </c>
      <c r="B1826" s="313" t="s">
        <v>2982</v>
      </c>
      <c r="C1826" s="312" t="s">
        <v>1155</v>
      </c>
      <c r="D1826" s="314">
        <v>315.57</v>
      </c>
    </row>
    <row r="1827" spans="1:4" ht="25.5">
      <c r="A1827" s="312">
        <v>6028</v>
      </c>
      <c r="B1827" s="313" t="s">
        <v>2983</v>
      </c>
      <c r="C1827" s="312" t="s">
        <v>1155</v>
      </c>
      <c r="D1827" s="314">
        <v>60.32</v>
      </c>
    </row>
    <row r="1828" spans="1:4" ht="25.5">
      <c r="A1828" s="312">
        <v>6029</v>
      </c>
      <c r="B1828" s="313" t="s">
        <v>2984</v>
      </c>
      <c r="C1828" s="312" t="s">
        <v>1155</v>
      </c>
      <c r="D1828" s="314">
        <v>13.35</v>
      </c>
    </row>
    <row r="1829" spans="1:4" ht="25.5">
      <c r="A1829" s="312">
        <v>6031</v>
      </c>
      <c r="B1829" s="313" t="s">
        <v>2985</v>
      </c>
      <c r="C1829" s="312" t="s">
        <v>1155</v>
      </c>
      <c r="D1829" s="314">
        <v>13.2</v>
      </c>
    </row>
    <row r="1830" spans="1:4" ht="25.5">
      <c r="A1830" s="312">
        <v>6032</v>
      </c>
      <c r="B1830" s="313" t="s">
        <v>2986</v>
      </c>
      <c r="C1830" s="312" t="s">
        <v>1155</v>
      </c>
      <c r="D1830" s="314">
        <v>16.73</v>
      </c>
    </row>
    <row r="1831" spans="1:4" ht="25.5">
      <c r="A1831" s="312">
        <v>6033</v>
      </c>
      <c r="B1831" s="313" t="s">
        <v>2987</v>
      </c>
      <c r="C1831" s="312" t="s">
        <v>1155</v>
      </c>
      <c r="D1831" s="314">
        <v>17.59</v>
      </c>
    </row>
    <row r="1832" spans="1:4" ht="25.5">
      <c r="A1832" s="312">
        <v>6034</v>
      </c>
      <c r="B1832" s="313" t="s">
        <v>2988</v>
      </c>
      <c r="C1832" s="312" t="s">
        <v>1155</v>
      </c>
      <c r="D1832" s="314">
        <v>8.25</v>
      </c>
    </row>
    <row r="1833" spans="1:4" ht="25.5">
      <c r="A1833" s="312">
        <v>6036</v>
      </c>
      <c r="B1833" s="313" t="s">
        <v>2989</v>
      </c>
      <c r="C1833" s="312" t="s">
        <v>1155</v>
      </c>
      <c r="D1833" s="314">
        <v>11.24</v>
      </c>
    </row>
    <row r="1834" spans="1:4" ht="25.5">
      <c r="A1834" s="312">
        <v>6037</v>
      </c>
      <c r="B1834" s="313" t="s">
        <v>2990</v>
      </c>
      <c r="C1834" s="312" t="s">
        <v>1155</v>
      </c>
      <c r="D1834" s="314">
        <v>8.99</v>
      </c>
    </row>
    <row r="1835" spans="1:4" ht="25.5">
      <c r="A1835" s="312">
        <v>6038</v>
      </c>
      <c r="B1835" s="313" t="s">
        <v>2991</v>
      </c>
      <c r="C1835" s="312" t="s">
        <v>1155</v>
      </c>
      <c r="D1835" s="314">
        <v>4.32</v>
      </c>
    </row>
    <row r="1836" spans="1:4" ht="102">
      <c r="A1836" s="312">
        <v>6046</v>
      </c>
      <c r="B1836" s="313" t="s">
        <v>2992</v>
      </c>
      <c r="C1836" s="312" t="s">
        <v>1155</v>
      </c>
      <c r="D1836" s="315">
        <v>225000</v>
      </c>
    </row>
    <row r="1837" spans="1:4" ht="38.25">
      <c r="A1837" s="312">
        <v>6067</v>
      </c>
      <c r="B1837" s="313" t="s">
        <v>2993</v>
      </c>
      <c r="C1837" s="312" t="s">
        <v>1155</v>
      </c>
      <c r="D1837" s="315">
        <v>298571.43</v>
      </c>
    </row>
    <row r="1838" spans="1:4" ht="51">
      <c r="A1838" s="312">
        <v>6069</v>
      </c>
      <c r="B1838" s="313" t="s">
        <v>2994</v>
      </c>
      <c r="C1838" s="312" t="s">
        <v>1155</v>
      </c>
      <c r="D1838" s="315">
        <v>73394.3</v>
      </c>
    </row>
    <row r="1839" spans="1:4" ht="51">
      <c r="A1839" s="312">
        <v>6070</v>
      </c>
      <c r="B1839" s="313" t="s">
        <v>2995</v>
      </c>
      <c r="C1839" s="312" t="s">
        <v>1155</v>
      </c>
      <c r="D1839" s="315">
        <v>332228.56</v>
      </c>
    </row>
    <row r="1840" spans="1:4" ht="25.5">
      <c r="A1840" s="312">
        <v>6076</v>
      </c>
      <c r="B1840" s="313" t="s">
        <v>2996</v>
      </c>
      <c r="C1840" s="312" t="s">
        <v>1149</v>
      </c>
      <c r="D1840" s="314">
        <v>51.26</v>
      </c>
    </row>
    <row r="1841" spans="1:4" ht="25.5">
      <c r="A1841" s="312">
        <v>6077</v>
      </c>
      <c r="B1841" s="313" t="s">
        <v>2997</v>
      </c>
      <c r="C1841" s="312" t="s">
        <v>1149</v>
      </c>
      <c r="D1841" s="314">
        <v>15.69</v>
      </c>
    </row>
    <row r="1842" spans="1:4" ht="38.25">
      <c r="A1842" s="312">
        <v>6079</v>
      </c>
      <c r="B1842" s="313" t="s">
        <v>2998</v>
      </c>
      <c r="C1842" s="312" t="s">
        <v>1149</v>
      </c>
      <c r="D1842" s="314">
        <v>8.9700000000000006</v>
      </c>
    </row>
    <row r="1843" spans="1:4" ht="25.5">
      <c r="A1843" s="312">
        <v>6081</v>
      </c>
      <c r="B1843" s="313" t="s">
        <v>2999</v>
      </c>
      <c r="C1843" s="312" t="s">
        <v>1149</v>
      </c>
      <c r="D1843" s="314">
        <v>27.23</v>
      </c>
    </row>
    <row r="1844" spans="1:4" ht="27">
      <c r="A1844" s="316">
        <v>6082</v>
      </c>
      <c r="B1844" s="317" t="s">
        <v>3000</v>
      </c>
      <c r="C1844" s="318" t="s">
        <v>1100</v>
      </c>
      <c r="D1844" s="316">
        <v>13.73</v>
      </c>
    </row>
    <row r="1845" spans="1:4" ht="25.5">
      <c r="A1845" s="312">
        <v>6085</v>
      </c>
      <c r="B1845" s="313" t="s">
        <v>3001</v>
      </c>
      <c r="C1845" s="312" t="s">
        <v>1151</v>
      </c>
      <c r="D1845" s="314">
        <v>4.25</v>
      </c>
    </row>
    <row r="1846" spans="1:4" ht="25.5">
      <c r="A1846" s="312">
        <v>6086</v>
      </c>
      <c r="B1846" s="313" t="s">
        <v>3002</v>
      </c>
      <c r="C1846" s="312" t="s">
        <v>2519</v>
      </c>
      <c r="D1846" s="314">
        <v>66.67</v>
      </c>
    </row>
    <row r="1847" spans="1:4" ht="27">
      <c r="A1847" s="316">
        <v>6087</v>
      </c>
      <c r="B1847" s="317" t="s">
        <v>3003</v>
      </c>
      <c r="C1847" s="318" t="s">
        <v>3004</v>
      </c>
      <c r="D1847" s="316">
        <v>20.36</v>
      </c>
    </row>
    <row r="1848" spans="1:4">
      <c r="A1848" s="312">
        <v>6090</v>
      </c>
      <c r="B1848" s="313" t="s">
        <v>3005</v>
      </c>
      <c r="C1848" s="312" t="s">
        <v>1151</v>
      </c>
      <c r="D1848" s="314">
        <v>8.07</v>
      </c>
    </row>
    <row r="1849" spans="1:4">
      <c r="A1849" s="312">
        <v>6091</v>
      </c>
      <c r="B1849" s="313" t="s">
        <v>3006</v>
      </c>
      <c r="C1849" s="312" t="s">
        <v>1151</v>
      </c>
      <c r="D1849" s="314">
        <v>11.46</v>
      </c>
    </row>
    <row r="1850" spans="1:4" ht="25.5">
      <c r="A1850" s="312">
        <v>6094</v>
      </c>
      <c r="B1850" s="313" t="s">
        <v>3007</v>
      </c>
      <c r="C1850" s="312" t="s">
        <v>1147</v>
      </c>
      <c r="D1850" s="314">
        <v>13.65</v>
      </c>
    </row>
    <row r="1851" spans="1:4" ht="38.25">
      <c r="A1851" s="312">
        <v>6106</v>
      </c>
      <c r="B1851" s="313" t="s">
        <v>3008</v>
      </c>
      <c r="C1851" s="312" t="s">
        <v>1155</v>
      </c>
      <c r="D1851" s="314">
        <v>2.95</v>
      </c>
    </row>
    <row r="1852" spans="1:4" ht="38.25">
      <c r="A1852" s="312">
        <v>6107</v>
      </c>
      <c r="B1852" s="313" t="s">
        <v>3009</v>
      </c>
      <c r="C1852" s="312" t="s">
        <v>1155</v>
      </c>
      <c r="D1852" s="314">
        <v>8.5299999999999994</v>
      </c>
    </row>
    <row r="1853" spans="1:4" ht="38.25">
      <c r="A1853" s="312">
        <v>6108</v>
      </c>
      <c r="B1853" s="313" t="s">
        <v>3010</v>
      </c>
      <c r="C1853" s="312" t="s">
        <v>1155</v>
      </c>
      <c r="D1853" s="314">
        <v>10.89</v>
      </c>
    </row>
    <row r="1854" spans="1:4" ht="38.25">
      <c r="A1854" s="312">
        <v>6109</v>
      </c>
      <c r="B1854" s="313" t="s">
        <v>3011</v>
      </c>
      <c r="C1854" s="312" t="s">
        <v>1155</v>
      </c>
      <c r="D1854" s="314">
        <v>15.47</v>
      </c>
    </row>
    <row r="1855" spans="1:4">
      <c r="A1855" s="312">
        <v>6110</v>
      </c>
      <c r="B1855" s="313" t="s">
        <v>3012</v>
      </c>
      <c r="C1855" s="312" t="s">
        <v>1260</v>
      </c>
      <c r="D1855" s="314">
        <v>11.51</v>
      </c>
    </row>
    <row r="1856" spans="1:4">
      <c r="A1856" s="312">
        <v>6111</v>
      </c>
      <c r="B1856" s="313" t="s">
        <v>3013</v>
      </c>
      <c r="C1856" s="312" t="s">
        <v>1260</v>
      </c>
      <c r="D1856" s="314">
        <v>9.06</v>
      </c>
    </row>
    <row r="1857" spans="1:4">
      <c r="A1857" s="312">
        <v>6114</v>
      </c>
      <c r="B1857" s="313" t="s">
        <v>3014</v>
      </c>
      <c r="C1857" s="312" t="s">
        <v>1260</v>
      </c>
      <c r="D1857" s="314">
        <v>9.15</v>
      </c>
    </row>
    <row r="1858" spans="1:4">
      <c r="A1858" s="312">
        <v>6117</v>
      </c>
      <c r="B1858" s="313" t="s">
        <v>3015</v>
      </c>
      <c r="C1858" s="312" t="s">
        <v>1260</v>
      </c>
      <c r="D1858" s="314">
        <v>9.15</v>
      </c>
    </row>
    <row r="1859" spans="1:4">
      <c r="A1859" s="312">
        <v>6121</v>
      </c>
      <c r="B1859" s="313" t="s">
        <v>3016</v>
      </c>
      <c r="C1859" s="312" t="s">
        <v>1260</v>
      </c>
      <c r="D1859" s="314">
        <v>8.11</v>
      </c>
    </row>
    <row r="1860" spans="1:4">
      <c r="A1860" s="312">
        <v>6122</v>
      </c>
      <c r="B1860" s="313" t="s">
        <v>3017</v>
      </c>
      <c r="C1860" s="312" t="s">
        <v>1260</v>
      </c>
      <c r="D1860" s="314">
        <v>11.51</v>
      </c>
    </row>
    <row r="1861" spans="1:4">
      <c r="A1861" s="312">
        <v>6127</v>
      </c>
      <c r="B1861" s="313" t="s">
        <v>3018</v>
      </c>
      <c r="C1861" s="312" t="s">
        <v>1260</v>
      </c>
      <c r="D1861" s="314">
        <v>8.8699999999999992</v>
      </c>
    </row>
    <row r="1862" spans="1:4" ht="25.5">
      <c r="A1862" s="312">
        <v>6136</v>
      </c>
      <c r="B1862" s="313" t="s">
        <v>3019</v>
      </c>
      <c r="C1862" s="312" t="s">
        <v>1155</v>
      </c>
      <c r="D1862" s="314">
        <v>83.1</v>
      </c>
    </row>
    <row r="1863" spans="1:4" ht="25.5">
      <c r="A1863" s="312">
        <v>6138</v>
      </c>
      <c r="B1863" s="313" t="s">
        <v>3020</v>
      </c>
      <c r="C1863" s="312" t="s">
        <v>1155</v>
      </c>
      <c r="D1863" s="314">
        <v>1.47</v>
      </c>
    </row>
    <row r="1864" spans="1:4" ht="25.5">
      <c r="A1864" s="312">
        <v>6140</v>
      </c>
      <c r="B1864" s="313" t="s">
        <v>3021</v>
      </c>
      <c r="C1864" s="312" t="s">
        <v>1155</v>
      </c>
      <c r="D1864" s="314">
        <v>2.48</v>
      </c>
    </row>
    <row r="1865" spans="1:4" ht="25.5">
      <c r="A1865" s="312">
        <v>6141</v>
      </c>
      <c r="B1865" s="313" t="s">
        <v>3022</v>
      </c>
      <c r="C1865" s="312" t="s">
        <v>1155</v>
      </c>
      <c r="D1865" s="314">
        <v>3.15</v>
      </c>
    </row>
    <row r="1866" spans="1:4" ht="38.25">
      <c r="A1866" s="312">
        <v>6142</v>
      </c>
      <c r="B1866" s="313" t="s">
        <v>3023</v>
      </c>
      <c r="C1866" s="312" t="s">
        <v>1155</v>
      </c>
      <c r="D1866" s="314">
        <v>5.38</v>
      </c>
    </row>
    <row r="1867" spans="1:4" ht="25.5">
      <c r="A1867" s="312">
        <v>6145</v>
      </c>
      <c r="B1867" s="313" t="s">
        <v>3024</v>
      </c>
      <c r="C1867" s="312" t="s">
        <v>1155</v>
      </c>
      <c r="D1867" s="314">
        <v>12.57</v>
      </c>
    </row>
    <row r="1868" spans="1:4" ht="25.5">
      <c r="A1868" s="312">
        <v>6146</v>
      </c>
      <c r="B1868" s="313" t="s">
        <v>3025</v>
      </c>
      <c r="C1868" s="312" t="s">
        <v>1155</v>
      </c>
      <c r="D1868" s="314">
        <v>12.58</v>
      </c>
    </row>
    <row r="1869" spans="1:4" ht="25.5">
      <c r="A1869" s="312">
        <v>6148</v>
      </c>
      <c r="B1869" s="313" t="s">
        <v>3026</v>
      </c>
      <c r="C1869" s="312" t="s">
        <v>1155</v>
      </c>
      <c r="D1869" s="314">
        <v>7.01</v>
      </c>
    </row>
    <row r="1870" spans="1:4" ht="25.5">
      <c r="A1870" s="312">
        <v>6149</v>
      </c>
      <c r="B1870" s="313" t="s">
        <v>3027</v>
      </c>
      <c r="C1870" s="312" t="s">
        <v>1155</v>
      </c>
      <c r="D1870" s="314">
        <v>11.85</v>
      </c>
    </row>
    <row r="1871" spans="1:4" ht="25.5">
      <c r="A1871" s="312">
        <v>6150</v>
      </c>
      <c r="B1871" s="313" t="s">
        <v>3028</v>
      </c>
      <c r="C1871" s="312" t="s">
        <v>1155</v>
      </c>
      <c r="D1871" s="314">
        <v>105.71</v>
      </c>
    </row>
    <row r="1872" spans="1:4" ht="25.5">
      <c r="A1872" s="312">
        <v>6152</v>
      </c>
      <c r="B1872" s="313" t="s">
        <v>3029</v>
      </c>
      <c r="C1872" s="312" t="s">
        <v>1155</v>
      </c>
      <c r="D1872" s="314">
        <v>2.69</v>
      </c>
    </row>
    <row r="1873" spans="1:4" ht="25.5">
      <c r="A1873" s="312">
        <v>6153</v>
      </c>
      <c r="B1873" s="313" t="s">
        <v>3030</v>
      </c>
      <c r="C1873" s="312" t="s">
        <v>1155</v>
      </c>
      <c r="D1873" s="314">
        <v>2.5299999999999998</v>
      </c>
    </row>
    <row r="1874" spans="1:4" ht="25.5">
      <c r="A1874" s="312">
        <v>6154</v>
      </c>
      <c r="B1874" s="313" t="s">
        <v>3031</v>
      </c>
      <c r="C1874" s="312" t="s">
        <v>1155</v>
      </c>
      <c r="D1874" s="314">
        <v>6.02</v>
      </c>
    </row>
    <row r="1875" spans="1:4" ht="38.25">
      <c r="A1875" s="312">
        <v>6155</v>
      </c>
      <c r="B1875" s="313" t="s">
        <v>3032</v>
      </c>
      <c r="C1875" s="312" t="s">
        <v>1155</v>
      </c>
      <c r="D1875" s="314">
        <v>12.45</v>
      </c>
    </row>
    <row r="1876" spans="1:4" ht="25.5">
      <c r="A1876" s="312">
        <v>6156</v>
      </c>
      <c r="B1876" s="313" t="s">
        <v>3033</v>
      </c>
      <c r="C1876" s="312" t="s">
        <v>1155</v>
      </c>
      <c r="D1876" s="314">
        <v>3.2</v>
      </c>
    </row>
    <row r="1877" spans="1:4" ht="25.5">
      <c r="A1877" s="312">
        <v>6157</v>
      </c>
      <c r="B1877" s="313" t="s">
        <v>3034</v>
      </c>
      <c r="C1877" s="312" t="s">
        <v>1155</v>
      </c>
      <c r="D1877" s="314">
        <v>28.38</v>
      </c>
    </row>
    <row r="1878" spans="1:4" ht="25.5">
      <c r="A1878" s="312">
        <v>6158</v>
      </c>
      <c r="B1878" s="313" t="s">
        <v>3035</v>
      </c>
      <c r="C1878" s="312" t="s">
        <v>1155</v>
      </c>
      <c r="D1878" s="314">
        <v>3.24</v>
      </c>
    </row>
    <row r="1879" spans="1:4">
      <c r="A1879" s="312">
        <v>6160</v>
      </c>
      <c r="B1879" s="313" t="s">
        <v>3036</v>
      </c>
      <c r="C1879" s="312" t="s">
        <v>1260</v>
      </c>
      <c r="D1879" s="314">
        <v>12.19</v>
      </c>
    </row>
    <row r="1880" spans="1:4" ht="25.5">
      <c r="A1880" s="312">
        <v>6166</v>
      </c>
      <c r="B1880" s="313" t="s">
        <v>3037</v>
      </c>
      <c r="C1880" s="312" t="s">
        <v>1260</v>
      </c>
      <c r="D1880" s="314">
        <v>13.31</v>
      </c>
    </row>
    <row r="1881" spans="1:4" ht="27">
      <c r="A1881" s="316">
        <v>6171</v>
      </c>
      <c r="B1881" s="317" t="s">
        <v>3038</v>
      </c>
      <c r="C1881" s="318" t="s">
        <v>3004</v>
      </c>
      <c r="D1881" s="316">
        <v>20.61</v>
      </c>
    </row>
    <row r="1882" spans="1:4">
      <c r="A1882" s="312">
        <v>6175</v>
      </c>
      <c r="B1882" s="313" t="s">
        <v>3039</v>
      </c>
      <c r="C1882" s="312" t="s">
        <v>1260</v>
      </c>
      <c r="D1882" s="314">
        <v>24.07</v>
      </c>
    </row>
    <row r="1883" spans="1:4" ht="38.25">
      <c r="A1883" s="312">
        <v>6178</v>
      </c>
      <c r="B1883" s="313" t="s">
        <v>3040</v>
      </c>
      <c r="C1883" s="312" t="s">
        <v>1366</v>
      </c>
      <c r="D1883" s="314">
        <v>68.47</v>
      </c>
    </row>
    <row r="1884" spans="1:4" ht="38.25">
      <c r="A1884" s="312">
        <v>6180</v>
      </c>
      <c r="B1884" s="313" t="s">
        <v>3041</v>
      </c>
      <c r="C1884" s="312" t="s">
        <v>1366</v>
      </c>
      <c r="D1884" s="314">
        <v>73.900000000000006</v>
      </c>
    </row>
    <row r="1885" spans="1:4" ht="38.25">
      <c r="A1885" s="312">
        <v>6182</v>
      </c>
      <c r="B1885" s="313" t="s">
        <v>3042</v>
      </c>
      <c r="C1885" s="312" t="s">
        <v>1366</v>
      </c>
      <c r="D1885" s="314">
        <v>91.72</v>
      </c>
    </row>
    <row r="1886" spans="1:4" ht="38.25">
      <c r="A1886" s="312">
        <v>6186</v>
      </c>
      <c r="B1886" s="313" t="s">
        <v>3043</v>
      </c>
      <c r="C1886" s="312" t="s">
        <v>1298</v>
      </c>
      <c r="D1886" s="314">
        <v>4.0999999999999996</v>
      </c>
    </row>
    <row r="1887" spans="1:4" ht="25.5">
      <c r="A1887" s="312">
        <v>6188</v>
      </c>
      <c r="B1887" s="313" t="s">
        <v>3044</v>
      </c>
      <c r="C1887" s="312" t="s">
        <v>1366</v>
      </c>
      <c r="D1887" s="314">
        <v>20.09</v>
      </c>
    </row>
    <row r="1888" spans="1:4" ht="25.5">
      <c r="A1888" s="312">
        <v>6189</v>
      </c>
      <c r="B1888" s="313" t="s">
        <v>3045</v>
      </c>
      <c r="C1888" s="312" t="s">
        <v>1298</v>
      </c>
      <c r="D1888" s="314">
        <v>6.34</v>
      </c>
    </row>
    <row r="1889" spans="1:4" ht="25.5">
      <c r="A1889" s="312">
        <v>6193</v>
      </c>
      <c r="B1889" s="313" t="s">
        <v>3046</v>
      </c>
      <c r="C1889" s="312" t="s">
        <v>1298</v>
      </c>
      <c r="D1889" s="314">
        <v>4.2300000000000004</v>
      </c>
    </row>
    <row r="1890" spans="1:4" ht="25.5">
      <c r="A1890" s="312">
        <v>6194</v>
      </c>
      <c r="B1890" s="313" t="s">
        <v>3047</v>
      </c>
      <c r="C1890" s="312" t="s">
        <v>1298</v>
      </c>
      <c r="D1890" s="314">
        <v>2.95</v>
      </c>
    </row>
    <row r="1891" spans="1:4" ht="38.25">
      <c r="A1891" s="312">
        <v>6204</v>
      </c>
      <c r="B1891" s="313" t="s">
        <v>3048</v>
      </c>
      <c r="C1891" s="312" t="s">
        <v>1298</v>
      </c>
      <c r="D1891" s="314">
        <v>4.72</v>
      </c>
    </row>
    <row r="1892" spans="1:4" ht="25.5">
      <c r="A1892" s="312">
        <v>6212</v>
      </c>
      <c r="B1892" s="313" t="s">
        <v>3049</v>
      </c>
      <c r="C1892" s="312" t="s">
        <v>1298</v>
      </c>
      <c r="D1892" s="314">
        <v>6.02</v>
      </c>
    </row>
    <row r="1893" spans="1:4" ht="25.5">
      <c r="A1893" s="312">
        <v>6214</v>
      </c>
      <c r="B1893" s="313" t="s">
        <v>3050</v>
      </c>
      <c r="C1893" s="312" t="s">
        <v>1366</v>
      </c>
      <c r="D1893" s="314">
        <v>42.89</v>
      </c>
    </row>
    <row r="1894" spans="1:4" ht="40.5">
      <c r="A1894" s="316">
        <v>6225</v>
      </c>
      <c r="B1894" s="317" t="s">
        <v>3051</v>
      </c>
      <c r="C1894" s="318" t="s">
        <v>1100</v>
      </c>
      <c r="D1894" s="316">
        <v>33.08</v>
      </c>
    </row>
    <row r="1895" spans="1:4" ht="38.25">
      <c r="A1895" s="312">
        <v>6240</v>
      </c>
      <c r="B1895" s="313" t="s">
        <v>3052</v>
      </c>
      <c r="C1895" s="312" t="s">
        <v>1155</v>
      </c>
      <c r="D1895" s="314">
        <v>423.68</v>
      </c>
    </row>
    <row r="1896" spans="1:4" ht="38.25">
      <c r="A1896" s="312">
        <v>6243</v>
      </c>
      <c r="B1896" s="313" t="s">
        <v>3053</v>
      </c>
      <c r="C1896" s="312" t="s">
        <v>1155</v>
      </c>
      <c r="D1896" s="314">
        <v>320</v>
      </c>
    </row>
    <row r="1897" spans="1:4" ht="25.5">
      <c r="A1897" s="312">
        <v>6249</v>
      </c>
      <c r="B1897" s="313" t="s">
        <v>3054</v>
      </c>
      <c r="C1897" s="312" t="s">
        <v>1155</v>
      </c>
      <c r="D1897" s="314">
        <v>18.28</v>
      </c>
    </row>
    <row r="1898" spans="1:4" ht="25.5">
      <c r="A1898" s="312">
        <v>6250</v>
      </c>
      <c r="B1898" s="313" t="s">
        <v>3055</v>
      </c>
      <c r="C1898" s="312" t="s">
        <v>1155</v>
      </c>
      <c r="D1898" s="314">
        <v>44.32</v>
      </c>
    </row>
    <row r="1899" spans="1:4" ht="25.5">
      <c r="A1899" s="312">
        <v>6251</v>
      </c>
      <c r="B1899" s="313" t="s">
        <v>3056</v>
      </c>
      <c r="C1899" s="312" t="s">
        <v>1155</v>
      </c>
      <c r="D1899" s="314">
        <v>28.04</v>
      </c>
    </row>
    <row r="1900" spans="1:4" ht="25.5">
      <c r="A1900" s="312">
        <v>6252</v>
      </c>
      <c r="B1900" s="313" t="s">
        <v>3057</v>
      </c>
      <c r="C1900" s="312" t="s">
        <v>1155</v>
      </c>
      <c r="D1900" s="314">
        <v>35.79</v>
      </c>
    </row>
    <row r="1901" spans="1:4" ht="38.25">
      <c r="A1901" s="312">
        <v>6253</v>
      </c>
      <c r="B1901" s="313" t="s">
        <v>3058</v>
      </c>
      <c r="C1901" s="312" t="s">
        <v>1155</v>
      </c>
      <c r="D1901" s="314">
        <v>61.52</v>
      </c>
    </row>
    <row r="1902" spans="1:4" ht="67.5">
      <c r="A1902" s="316">
        <v>6259</v>
      </c>
      <c r="B1902" s="317" t="s">
        <v>3059</v>
      </c>
      <c r="C1902" s="318" t="s">
        <v>2865</v>
      </c>
      <c r="D1902" s="316">
        <v>129.02000000000001</v>
      </c>
    </row>
    <row r="1903" spans="1:4" ht="67.5">
      <c r="A1903" s="316">
        <v>6260</v>
      </c>
      <c r="B1903" s="317" t="s">
        <v>3060</v>
      </c>
      <c r="C1903" s="318" t="s">
        <v>2867</v>
      </c>
      <c r="D1903" s="316">
        <v>24.68</v>
      </c>
    </row>
    <row r="1904" spans="1:4">
      <c r="A1904" s="312">
        <v>6294</v>
      </c>
      <c r="B1904" s="313" t="s">
        <v>3061</v>
      </c>
      <c r="C1904" s="312" t="s">
        <v>1155</v>
      </c>
      <c r="D1904" s="314">
        <v>5.81</v>
      </c>
    </row>
    <row r="1905" spans="1:4">
      <c r="A1905" s="312">
        <v>6295</v>
      </c>
      <c r="B1905" s="313" t="s">
        <v>3062</v>
      </c>
      <c r="C1905" s="312" t="s">
        <v>1155</v>
      </c>
      <c r="D1905" s="314">
        <v>8.27</v>
      </c>
    </row>
    <row r="1906" spans="1:4">
      <c r="A1906" s="312">
        <v>6296</v>
      </c>
      <c r="B1906" s="313" t="s">
        <v>3063</v>
      </c>
      <c r="C1906" s="312" t="s">
        <v>1155</v>
      </c>
      <c r="D1906" s="314">
        <v>20.38</v>
      </c>
    </row>
    <row r="1907" spans="1:4">
      <c r="A1907" s="312">
        <v>6297</v>
      </c>
      <c r="B1907" s="313" t="s">
        <v>3064</v>
      </c>
      <c r="C1907" s="312" t="s">
        <v>1155</v>
      </c>
      <c r="D1907" s="314">
        <v>25.82</v>
      </c>
    </row>
    <row r="1908" spans="1:4">
      <c r="A1908" s="312">
        <v>6298</v>
      </c>
      <c r="B1908" s="313" t="s">
        <v>3065</v>
      </c>
      <c r="C1908" s="312" t="s">
        <v>1155</v>
      </c>
      <c r="D1908" s="314">
        <v>40.9</v>
      </c>
    </row>
    <row r="1909" spans="1:4">
      <c r="A1909" s="312">
        <v>6299</v>
      </c>
      <c r="B1909" s="313" t="s">
        <v>3066</v>
      </c>
      <c r="C1909" s="312" t="s">
        <v>1155</v>
      </c>
      <c r="D1909" s="314">
        <v>77.67</v>
      </c>
    </row>
    <row r="1910" spans="1:4">
      <c r="A1910" s="312">
        <v>6300</v>
      </c>
      <c r="B1910" s="313" t="s">
        <v>3067</v>
      </c>
      <c r="C1910" s="312" t="s">
        <v>1155</v>
      </c>
      <c r="D1910" s="314">
        <v>191.8</v>
      </c>
    </row>
    <row r="1911" spans="1:4">
      <c r="A1911" s="312">
        <v>6301</v>
      </c>
      <c r="B1911" s="313" t="s">
        <v>3068</v>
      </c>
      <c r="C1911" s="312" t="s">
        <v>1155</v>
      </c>
      <c r="D1911" s="314">
        <v>642.16</v>
      </c>
    </row>
    <row r="1912" spans="1:4" ht="25.5">
      <c r="A1912" s="312">
        <v>6302</v>
      </c>
      <c r="B1912" s="313" t="s">
        <v>3069</v>
      </c>
      <c r="C1912" s="312" t="s">
        <v>1155</v>
      </c>
      <c r="D1912" s="314">
        <v>9.6</v>
      </c>
    </row>
    <row r="1913" spans="1:4" ht="25.5">
      <c r="A1913" s="312">
        <v>6303</v>
      </c>
      <c r="B1913" s="313" t="s">
        <v>3070</v>
      </c>
      <c r="C1913" s="312" t="s">
        <v>1155</v>
      </c>
      <c r="D1913" s="314">
        <v>15.62</v>
      </c>
    </row>
    <row r="1914" spans="1:4" ht="25.5">
      <c r="A1914" s="312">
        <v>6304</v>
      </c>
      <c r="B1914" s="313" t="s">
        <v>3071</v>
      </c>
      <c r="C1914" s="312" t="s">
        <v>1155</v>
      </c>
      <c r="D1914" s="314">
        <v>30.34</v>
      </c>
    </row>
    <row r="1915" spans="1:4" ht="25.5">
      <c r="A1915" s="312">
        <v>6305</v>
      </c>
      <c r="B1915" s="313" t="s">
        <v>3072</v>
      </c>
      <c r="C1915" s="312" t="s">
        <v>1155</v>
      </c>
      <c r="D1915" s="314">
        <v>45.28</v>
      </c>
    </row>
    <row r="1916" spans="1:4" ht="25.5">
      <c r="A1916" s="312">
        <v>6306</v>
      </c>
      <c r="B1916" s="313" t="s">
        <v>3073</v>
      </c>
      <c r="C1916" s="312" t="s">
        <v>1155</v>
      </c>
      <c r="D1916" s="314">
        <v>45.28</v>
      </c>
    </row>
    <row r="1917" spans="1:4" ht="25.5">
      <c r="A1917" s="312">
        <v>6307</v>
      </c>
      <c r="B1917" s="313" t="s">
        <v>3074</v>
      </c>
      <c r="C1917" s="312" t="s">
        <v>1155</v>
      </c>
      <c r="D1917" s="314">
        <v>83.95</v>
      </c>
    </row>
    <row r="1918" spans="1:4" ht="25.5">
      <c r="A1918" s="312">
        <v>6308</v>
      </c>
      <c r="B1918" s="313" t="s">
        <v>3075</v>
      </c>
      <c r="C1918" s="312" t="s">
        <v>1155</v>
      </c>
      <c r="D1918" s="314">
        <v>83.95</v>
      </c>
    </row>
    <row r="1919" spans="1:4" ht="25.5">
      <c r="A1919" s="312">
        <v>6309</v>
      </c>
      <c r="B1919" s="313" t="s">
        <v>3076</v>
      </c>
      <c r="C1919" s="312" t="s">
        <v>1155</v>
      </c>
      <c r="D1919" s="314">
        <v>86.39</v>
      </c>
    </row>
    <row r="1920" spans="1:4" ht="25.5">
      <c r="A1920" s="312">
        <v>6310</v>
      </c>
      <c r="B1920" s="313" t="s">
        <v>3077</v>
      </c>
      <c r="C1920" s="312" t="s">
        <v>1155</v>
      </c>
      <c r="D1920" s="314">
        <v>120.76</v>
      </c>
    </row>
    <row r="1921" spans="1:4" ht="25.5">
      <c r="A1921" s="312">
        <v>6311</v>
      </c>
      <c r="B1921" s="313" t="s">
        <v>3078</v>
      </c>
      <c r="C1921" s="312" t="s">
        <v>1155</v>
      </c>
      <c r="D1921" s="314">
        <v>120.76</v>
      </c>
    </row>
    <row r="1922" spans="1:4" ht="25.5">
      <c r="A1922" s="312">
        <v>6312</v>
      </c>
      <c r="B1922" s="313" t="s">
        <v>3079</v>
      </c>
      <c r="C1922" s="312" t="s">
        <v>1155</v>
      </c>
      <c r="D1922" s="314">
        <v>120.76</v>
      </c>
    </row>
    <row r="1923" spans="1:4" ht="25.5">
      <c r="A1923" s="312">
        <v>6313</v>
      </c>
      <c r="B1923" s="313" t="s">
        <v>3080</v>
      </c>
      <c r="C1923" s="312" t="s">
        <v>1155</v>
      </c>
      <c r="D1923" s="314">
        <v>120.76</v>
      </c>
    </row>
    <row r="1924" spans="1:4" ht="25.5">
      <c r="A1924" s="312">
        <v>6314</v>
      </c>
      <c r="B1924" s="313" t="s">
        <v>3081</v>
      </c>
      <c r="C1924" s="312" t="s">
        <v>1155</v>
      </c>
      <c r="D1924" s="314">
        <v>120.76</v>
      </c>
    </row>
    <row r="1925" spans="1:4" ht="25.5">
      <c r="A1925" s="312">
        <v>6315</v>
      </c>
      <c r="B1925" s="313" t="s">
        <v>3082</v>
      </c>
      <c r="C1925" s="312" t="s">
        <v>1155</v>
      </c>
      <c r="D1925" s="314">
        <v>228.65</v>
      </c>
    </row>
    <row r="1926" spans="1:4" ht="25.5">
      <c r="A1926" s="312">
        <v>6316</v>
      </c>
      <c r="B1926" s="313" t="s">
        <v>3083</v>
      </c>
      <c r="C1926" s="312" t="s">
        <v>1155</v>
      </c>
      <c r="D1926" s="314">
        <v>228.65</v>
      </c>
    </row>
    <row r="1927" spans="1:4" ht="25.5">
      <c r="A1927" s="312">
        <v>6317</v>
      </c>
      <c r="B1927" s="313" t="s">
        <v>3084</v>
      </c>
      <c r="C1927" s="312" t="s">
        <v>1155</v>
      </c>
      <c r="D1927" s="314">
        <v>83.95</v>
      </c>
    </row>
    <row r="1928" spans="1:4" ht="25.5">
      <c r="A1928" s="312">
        <v>6318</v>
      </c>
      <c r="B1928" s="313" t="s">
        <v>3085</v>
      </c>
      <c r="C1928" s="312" t="s">
        <v>1155</v>
      </c>
      <c r="D1928" s="314">
        <v>45.28</v>
      </c>
    </row>
    <row r="1929" spans="1:4" ht="25.5">
      <c r="A1929" s="312">
        <v>6319</v>
      </c>
      <c r="B1929" s="313" t="s">
        <v>3086</v>
      </c>
      <c r="C1929" s="312" t="s">
        <v>1155</v>
      </c>
      <c r="D1929" s="314">
        <v>30.34</v>
      </c>
    </row>
    <row r="1930" spans="1:4" ht="25.5">
      <c r="A1930" s="312">
        <v>6320</v>
      </c>
      <c r="B1930" s="313" t="s">
        <v>3087</v>
      </c>
      <c r="C1930" s="312" t="s">
        <v>1155</v>
      </c>
      <c r="D1930" s="314">
        <v>15.62</v>
      </c>
    </row>
    <row r="1931" spans="1:4">
      <c r="A1931" s="312">
        <v>6321</v>
      </c>
      <c r="B1931" s="313" t="s">
        <v>3088</v>
      </c>
      <c r="C1931" s="312" t="s">
        <v>1155</v>
      </c>
      <c r="D1931" s="314">
        <v>273.97000000000003</v>
      </c>
    </row>
    <row r="1932" spans="1:4">
      <c r="A1932" s="312">
        <v>6322</v>
      </c>
      <c r="B1932" s="313" t="s">
        <v>3089</v>
      </c>
      <c r="C1932" s="312" t="s">
        <v>1155</v>
      </c>
      <c r="D1932" s="314">
        <v>104.03</v>
      </c>
    </row>
    <row r="1933" spans="1:4">
      <c r="A1933" s="312">
        <v>6323</v>
      </c>
      <c r="B1933" s="313" t="s">
        <v>3090</v>
      </c>
      <c r="C1933" s="312" t="s">
        <v>1155</v>
      </c>
      <c r="D1933" s="314">
        <v>13.32</v>
      </c>
    </row>
    <row r="1934" spans="1:4" ht="40.5">
      <c r="A1934" s="316">
        <v>6391</v>
      </c>
      <c r="B1934" s="317" t="s">
        <v>3091</v>
      </c>
      <c r="C1934" s="318" t="s">
        <v>837</v>
      </c>
      <c r="D1934" s="316">
        <v>116.77</v>
      </c>
    </row>
    <row r="1935" spans="1:4" ht="27">
      <c r="A1935" s="316">
        <v>6454</v>
      </c>
      <c r="B1935" s="317" t="s">
        <v>3092</v>
      </c>
      <c r="C1935" s="318" t="s">
        <v>585</v>
      </c>
      <c r="D1935" s="316">
        <v>139.41</v>
      </c>
    </row>
    <row r="1936" spans="1:4" ht="13.5">
      <c r="A1936" s="316">
        <v>6514</v>
      </c>
      <c r="B1936" s="317" t="s">
        <v>3093</v>
      </c>
      <c r="C1936" s="318" t="s">
        <v>585</v>
      </c>
      <c r="D1936" s="316">
        <v>84.35</v>
      </c>
    </row>
    <row r="1937" spans="1:4" ht="67.5">
      <c r="A1937" s="316">
        <v>6879</v>
      </c>
      <c r="B1937" s="317" t="s">
        <v>3094</v>
      </c>
      <c r="C1937" s="318" t="s">
        <v>2865</v>
      </c>
      <c r="D1937" s="316">
        <v>118.57</v>
      </c>
    </row>
    <row r="1938" spans="1:4" ht="67.5">
      <c r="A1938" s="316">
        <v>6880</v>
      </c>
      <c r="B1938" s="317" t="s">
        <v>3095</v>
      </c>
      <c r="C1938" s="318" t="s">
        <v>2867</v>
      </c>
      <c r="D1938" s="316">
        <v>39.56</v>
      </c>
    </row>
    <row r="1939" spans="1:4" ht="40.5">
      <c r="A1939" s="316">
        <v>7030</v>
      </c>
      <c r="B1939" s="317" t="s">
        <v>3096</v>
      </c>
      <c r="C1939" s="318" t="s">
        <v>2865</v>
      </c>
      <c r="D1939" s="316">
        <v>161.62</v>
      </c>
    </row>
    <row r="1940" spans="1:4" ht="40.5">
      <c r="A1940" s="316">
        <v>7031</v>
      </c>
      <c r="B1940" s="317" t="s">
        <v>3097</v>
      </c>
      <c r="C1940" s="318" t="s">
        <v>2867</v>
      </c>
      <c r="D1940" s="316">
        <v>3.13</v>
      </c>
    </row>
    <row r="1941" spans="1:4" ht="40.5">
      <c r="A1941" s="316">
        <v>7032</v>
      </c>
      <c r="B1941" s="317" t="s">
        <v>3098</v>
      </c>
      <c r="C1941" s="318" t="s">
        <v>12</v>
      </c>
      <c r="D1941" s="316">
        <v>2.2400000000000002</v>
      </c>
    </row>
    <row r="1942" spans="1:4" ht="40.5">
      <c r="A1942" s="316">
        <v>7033</v>
      </c>
      <c r="B1942" s="317" t="s">
        <v>3099</v>
      </c>
      <c r="C1942" s="318" t="s">
        <v>12</v>
      </c>
      <c r="D1942" s="316">
        <v>0.89</v>
      </c>
    </row>
    <row r="1943" spans="1:4" ht="40.5">
      <c r="A1943" s="316">
        <v>7034</v>
      </c>
      <c r="B1943" s="317" t="s">
        <v>3100</v>
      </c>
      <c r="C1943" s="318" t="s">
        <v>12</v>
      </c>
      <c r="D1943" s="316">
        <v>4.2</v>
      </c>
    </row>
    <row r="1944" spans="1:4" ht="40.5">
      <c r="A1944" s="316">
        <v>7035</v>
      </c>
      <c r="B1944" s="317" t="s">
        <v>3101</v>
      </c>
      <c r="C1944" s="318" t="s">
        <v>12</v>
      </c>
      <c r="D1944" s="316">
        <v>154.29</v>
      </c>
    </row>
    <row r="1945" spans="1:4" ht="67.5">
      <c r="A1945" s="316">
        <v>7038</v>
      </c>
      <c r="B1945" s="317" t="s">
        <v>3102</v>
      </c>
      <c r="C1945" s="318" t="s">
        <v>12</v>
      </c>
      <c r="D1945" s="316">
        <v>20.25</v>
      </c>
    </row>
    <row r="1946" spans="1:4" ht="54">
      <c r="A1946" s="316">
        <v>7039</v>
      </c>
      <c r="B1946" s="317" t="s">
        <v>3103</v>
      </c>
      <c r="C1946" s="318" t="s">
        <v>12</v>
      </c>
      <c r="D1946" s="316">
        <v>5.32</v>
      </c>
    </row>
    <row r="1947" spans="1:4" ht="67.5">
      <c r="A1947" s="316">
        <v>7040</v>
      </c>
      <c r="B1947" s="317" t="s">
        <v>3104</v>
      </c>
      <c r="C1947" s="318" t="s">
        <v>12</v>
      </c>
      <c r="D1947" s="316">
        <v>25.34</v>
      </c>
    </row>
    <row r="1948" spans="1:4" ht="67.5">
      <c r="A1948" s="316">
        <v>7042</v>
      </c>
      <c r="B1948" s="317" t="s">
        <v>3105</v>
      </c>
      <c r="C1948" s="318" t="s">
        <v>2865</v>
      </c>
      <c r="D1948" s="316">
        <v>4.2</v>
      </c>
    </row>
    <row r="1949" spans="1:4" ht="67.5">
      <c r="A1949" s="316">
        <v>7043</v>
      </c>
      <c r="B1949" s="317" t="s">
        <v>3106</v>
      </c>
      <c r="C1949" s="318" t="s">
        <v>2867</v>
      </c>
      <c r="D1949" s="316">
        <v>0.19</v>
      </c>
    </row>
    <row r="1950" spans="1:4" ht="67.5">
      <c r="A1950" s="316">
        <v>7044</v>
      </c>
      <c r="B1950" s="317" t="s">
        <v>3107</v>
      </c>
      <c r="C1950" s="318" t="s">
        <v>12</v>
      </c>
      <c r="D1950" s="316">
        <v>0.16</v>
      </c>
    </row>
    <row r="1951" spans="1:4" ht="67.5">
      <c r="A1951" s="316">
        <v>7045</v>
      </c>
      <c r="B1951" s="317" t="s">
        <v>3108</v>
      </c>
      <c r="C1951" s="318" t="s">
        <v>12</v>
      </c>
      <c r="D1951" s="316">
        <v>0.03</v>
      </c>
    </row>
    <row r="1952" spans="1:4" ht="67.5">
      <c r="A1952" s="316">
        <v>7046</v>
      </c>
      <c r="B1952" s="317" t="s">
        <v>3109</v>
      </c>
      <c r="C1952" s="318" t="s">
        <v>12</v>
      </c>
      <c r="D1952" s="316">
        <v>0.17</v>
      </c>
    </row>
    <row r="1953" spans="1:4" ht="81">
      <c r="A1953" s="316">
        <v>7047</v>
      </c>
      <c r="B1953" s="317" t="s">
        <v>3110</v>
      </c>
      <c r="C1953" s="318" t="s">
        <v>12</v>
      </c>
      <c r="D1953" s="316">
        <v>3.84</v>
      </c>
    </row>
    <row r="1954" spans="1:4" ht="25.5">
      <c r="A1954" s="312">
        <v>7048</v>
      </c>
      <c r="B1954" s="313" t="s">
        <v>3111</v>
      </c>
      <c r="C1954" s="312" t="s">
        <v>1155</v>
      </c>
      <c r="D1954" s="314">
        <v>18.5</v>
      </c>
    </row>
    <row r="1955" spans="1:4" ht="81">
      <c r="A1955" s="316">
        <v>7049</v>
      </c>
      <c r="B1955" s="317" t="s">
        <v>3112</v>
      </c>
      <c r="C1955" s="318" t="s">
        <v>2865</v>
      </c>
      <c r="D1955" s="316">
        <v>119.58</v>
      </c>
    </row>
    <row r="1956" spans="1:4" ht="81">
      <c r="A1956" s="316">
        <v>7050</v>
      </c>
      <c r="B1956" s="317" t="s">
        <v>3113</v>
      </c>
      <c r="C1956" s="318" t="s">
        <v>2867</v>
      </c>
      <c r="D1956" s="316">
        <v>36.659999999999997</v>
      </c>
    </row>
    <row r="1957" spans="1:4" ht="81">
      <c r="A1957" s="316">
        <v>7051</v>
      </c>
      <c r="B1957" s="317" t="s">
        <v>3114</v>
      </c>
      <c r="C1957" s="318" t="s">
        <v>12</v>
      </c>
      <c r="D1957" s="316">
        <v>17.96</v>
      </c>
    </row>
    <row r="1958" spans="1:4" ht="81">
      <c r="A1958" s="316">
        <v>7052</v>
      </c>
      <c r="B1958" s="317" t="s">
        <v>3115</v>
      </c>
      <c r="C1958" s="318" t="s">
        <v>12</v>
      </c>
      <c r="D1958" s="316">
        <v>4.71</v>
      </c>
    </row>
    <row r="1959" spans="1:4" ht="81">
      <c r="A1959" s="316">
        <v>7053</v>
      </c>
      <c r="B1959" s="317" t="s">
        <v>3116</v>
      </c>
      <c r="C1959" s="318" t="s">
        <v>12</v>
      </c>
      <c r="D1959" s="316">
        <v>22.48</v>
      </c>
    </row>
    <row r="1960" spans="1:4" ht="81">
      <c r="A1960" s="316">
        <v>7054</v>
      </c>
      <c r="B1960" s="317" t="s">
        <v>3117</v>
      </c>
      <c r="C1960" s="318" t="s">
        <v>12</v>
      </c>
      <c r="D1960" s="316">
        <v>60.44</v>
      </c>
    </row>
    <row r="1961" spans="1:4" ht="81">
      <c r="A1961" s="316">
        <v>7058</v>
      </c>
      <c r="B1961" s="317" t="s">
        <v>3118</v>
      </c>
      <c r="C1961" s="318" t="s">
        <v>12</v>
      </c>
      <c r="D1961" s="316">
        <v>9.44</v>
      </c>
    </row>
    <row r="1962" spans="1:4" ht="67.5">
      <c r="A1962" s="316">
        <v>7059</v>
      </c>
      <c r="B1962" s="317" t="s">
        <v>3119</v>
      </c>
      <c r="C1962" s="318" t="s">
        <v>12</v>
      </c>
      <c r="D1962" s="316">
        <v>3.3</v>
      </c>
    </row>
    <row r="1963" spans="1:4" ht="81">
      <c r="A1963" s="316">
        <v>7060</v>
      </c>
      <c r="B1963" s="317" t="s">
        <v>3120</v>
      </c>
      <c r="C1963" s="318" t="s">
        <v>12</v>
      </c>
      <c r="D1963" s="316">
        <v>17.73</v>
      </c>
    </row>
    <row r="1964" spans="1:4" ht="81">
      <c r="A1964" s="316">
        <v>7061</v>
      </c>
      <c r="B1964" s="317" t="s">
        <v>3121</v>
      </c>
      <c r="C1964" s="318" t="s">
        <v>12</v>
      </c>
      <c r="D1964" s="316">
        <v>88.23</v>
      </c>
    </row>
    <row r="1965" spans="1:4" ht="40.5">
      <c r="A1965" s="316">
        <v>7063</v>
      </c>
      <c r="B1965" s="317" t="s">
        <v>3122</v>
      </c>
      <c r="C1965" s="318" t="s">
        <v>12</v>
      </c>
      <c r="D1965" s="316">
        <v>9.59</v>
      </c>
    </row>
    <row r="1966" spans="1:4" ht="40.5">
      <c r="A1966" s="316">
        <v>7064</v>
      </c>
      <c r="B1966" s="317" t="s">
        <v>3123</v>
      </c>
      <c r="C1966" s="318" t="s">
        <v>12</v>
      </c>
      <c r="D1966" s="316">
        <v>2.52</v>
      </c>
    </row>
    <row r="1967" spans="1:4" ht="40.5">
      <c r="A1967" s="316">
        <v>7065</v>
      </c>
      <c r="B1967" s="317" t="s">
        <v>3124</v>
      </c>
      <c r="C1967" s="318" t="s">
        <v>12</v>
      </c>
      <c r="D1967" s="316">
        <v>10.5</v>
      </c>
    </row>
    <row r="1968" spans="1:4" ht="40.5">
      <c r="A1968" s="316">
        <v>7066</v>
      </c>
      <c r="B1968" s="317" t="s">
        <v>3125</v>
      </c>
      <c r="C1968" s="318" t="s">
        <v>12</v>
      </c>
      <c r="D1968" s="316">
        <v>58.17</v>
      </c>
    </row>
    <row r="1969" spans="1:4" ht="38.25">
      <c r="A1969" s="312">
        <v>7068</v>
      </c>
      <c r="B1969" s="313" t="s">
        <v>3126</v>
      </c>
      <c r="C1969" s="312" t="s">
        <v>1155</v>
      </c>
      <c r="D1969" s="314">
        <v>374.27</v>
      </c>
    </row>
    <row r="1970" spans="1:4" ht="25.5">
      <c r="A1970" s="312">
        <v>7069</v>
      </c>
      <c r="B1970" s="313" t="s">
        <v>3127</v>
      </c>
      <c r="C1970" s="312" t="s">
        <v>1155</v>
      </c>
      <c r="D1970" s="314">
        <v>106.25</v>
      </c>
    </row>
    <row r="1971" spans="1:4" ht="25.5">
      <c r="A1971" s="312">
        <v>7070</v>
      </c>
      <c r="B1971" s="313" t="s">
        <v>3128</v>
      </c>
      <c r="C1971" s="312" t="s">
        <v>1155</v>
      </c>
      <c r="D1971" s="314">
        <v>180.64</v>
      </c>
    </row>
    <row r="1972" spans="1:4" ht="25.5">
      <c r="A1972" s="312">
        <v>7082</v>
      </c>
      <c r="B1972" s="313" t="s">
        <v>3129</v>
      </c>
      <c r="C1972" s="312" t="s">
        <v>1155</v>
      </c>
      <c r="D1972" s="314">
        <v>64.47</v>
      </c>
    </row>
    <row r="1973" spans="1:4" ht="25.5">
      <c r="A1973" s="312">
        <v>7088</v>
      </c>
      <c r="B1973" s="313" t="s">
        <v>3130</v>
      </c>
      <c r="C1973" s="312" t="s">
        <v>1155</v>
      </c>
      <c r="D1973" s="314">
        <v>46.36</v>
      </c>
    </row>
    <row r="1974" spans="1:4" ht="25.5">
      <c r="A1974" s="312">
        <v>7091</v>
      </c>
      <c r="B1974" s="313" t="s">
        <v>3131</v>
      </c>
      <c r="C1974" s="312" t="s">
        <v>1155</v>
      </c>
      <c r="D1974" s="314">
        <v>10.73</v>
      </c>
    </row>
    <row r="1975" spans="1:4" ht="25.5">
      <c r="A1975" s="312">
        <v>7094</v>
      </c>
      <c r="B1975" s="313" t="s">
        <v>3132</v>
      </c>
      <c r="C1975" s="312" t="s">
        <v>1155</v>
      </c>
      <c r="D1975" s="314">
        <v>6.06</v>
      </c>
    </row>
    <row r="1976" spans="1:4" ht="25.5">
      <c r="A1976" s="312">
        <v>7097</v>
      </c>
      <c r="B1976" s="313" t="s">
        <v>3133</v>
      </c>
      <c r="C1976" s="312" t="s">
        <v>1155</v>
      </c>
      <c r="D1976" s="314">
        <v>4.7699999999999996</v>
      </c>
    </row>
    <row r="1977" spans="1:4" ht="25.5">
      <c r="A1977" s="312">
        <v>7098</v>
      </c>
      <c r="B1977" s="313" t="s">
        <v>3134</v>
      </c>
      <c r="C1977" s="312" t="s">
        <v>1155</v>
      </c>
      <c r="D1977" s="314">
        <v>1.76</v>
      </c>
    </row>
    <row r="1978" spans="1:4" ht="38.25">
      <c r="A1978" s="312">
        <v>7103</v>
      </c>
      <c r="B1978" s="313" t="s">
        <v>3135</v>
      </c>
      <c r="C1978" s="312" t="s">
        <v>1155</v>
      </c>
      <c r="D1978" s="314">
        <v>11.9</v>
      </c>
    </row>
    <row r="1979" spans="1:4" ht="25.5">
      <c r="A1979" s="312">
        <v>7104</v>
      </c>
      <c r="B1979" s="313" t="s">
        <v>3136</v>
      </c>
      <c r="C1979" s="312" t="s">
        <v>1155</v>
      </c>
      <c r="D1979" s="314">
        <v>2.1800000000000002</v>
      </c>
    </row>
    <row r="1980" spans="1:4" ht="25.5">
      <c r="A1980" s="312">
        <v>7105</v>
      </c>
      <c r="B1980" s="313" t="s">
        <v>3137</v>
      </c>
      <c r="C1980" s="312" t="s">
        <v>1155</v>
      </c>
      <c r="D1980" s="314">
        <v>26.6</v>
      </c>
    </row>
    <row r="1981" spans="1:4" ht="25.5">
      <c r="A1981" s="312">
        <v>7106</v>
      </c>
      <c r="B1981" s="313" t="s">
        <v>3138</v>
      </c>
      <c r="C1981" s="312" t="s">
        <v>1155</v>
      </c>
      <c r="D1981" s="314">
        <v>79.430000000000007</v>
      </c>
    </row>
    <row r="1982" spans="1:4" ht="25.5">
      <c r="A1982" s="312">
        <v>7108</v>
      </c>
      <c r="B1982" s="313" t="s">
        <v>3139</v>
      </c>
      <c r="C1982" s="312" t="s">
        <v>1155</v>
      </c>
      <c r="D1982" s="314">
        <v>6.42</v>
      </c>
    </row>
    <row r="1983" spans="1:4" ht="38.25">
      <c r="A1983" s="312">
        <v>7109</v>
      </c>
      <c r="B1983" s="313" t="s">
        <v>3140</v>
      </c>
      <c r="C1983" s="312" t="s">
        <v>1155</v>
      </c>
      <c r="D1983" s="314">
        <v>1.69</v>
      </c>
    </row>
    <row r="1984" spans="1:4" ht="25.5">
      <c r="A1984" s="312">
        <v>7110</v>
      </c>
      <c r="B1984" s="313" t="s">
        <v>3141</v>
      </c>
      <c r="C1984" s="312" t="s">
        <v>1155</v>
      </c>
      <c r="D1984" s="314">
        <v>25.3</v>
      </c>
    </row>
    <row r="1985" spans="1:4" ht="38.25">
      <c r="A1985" s="312">
        <v>7114</v>
      </c>
      <c r="B1985" s="313" t="s">
        <v>3142</v>
      </c>
      <c r="C1985" s="312" t="s">
        <v>1155</v>
      </c>
      <c r="D1985" s="314">
        <v>11.9</v>
      </c>
    </row>
    <row r="1986" spans="1:4" ht="25.5">
      <c r="A1986" s="312">
        <v>7116</v>
      </c>
      <c r="B1986" s="313" t="s">
        <v>3143</v>
      </c>
      <c r="C1986" s="312" t="s">
        <v>1155</v>
      </c>
      <c r="D1986" s="314">
        <v>1.97</v>
      </c>
    </row>
    <row r="1987" spans="1:4" ht="25.5">
      <c r="A1987" s="312">
        <v>7117</v>
      </c>
      <c r="B1987" s="313" t="s">
        <v>3144</v>
      </c>
      <c r="C1987" s="312" t="s">
        <v>1155</v>
      </c>
      <c r="D1987" s="314">
        <v>10.65</v>
      </c>
    </row>
    <row r="1988" spans="1:4" ht="25.5">
      <c r="A1988" s="312">
        <v>7118</v>
      </c>
      <c r="B1988" s="313" t="s">
        <v>3145</v>
      </c>
      <c r="C1988" s="312" t="s">
        <v>1155</v>
      </c>
      <c r="D1988" s="314">
        <v>14</v>
      </c>
    </row>
    <row r="1989" spans="1:4" ht="25.5">
      <c r="A1989" s="312">
        <v>7119</v>
      </c>
      <c r="B1989" s="313" t="s">
        <v>3146</v>
      </c>
      <c r="C1989" s="312" t="s">
        <v>1155</v>
      </c>
      <c r="D1989" s="314">
        <v>5.87</v>
      </c>
    </row>
    <row r="1990" spans="1:4" ht="25.5">
      <c r="A1990" s="312">
        <v>7120</v>
      </c>
      <c r="B1990" s="313" t="s">
        <v>3147</v>
      </c>
      <c r="C1990" s="312" t="s">
        <v>1155</v>
      </c>
      <c r="D1990" s="314">
        <v>3.47</v>
      </c>
    </row>
    <row r="1991" spans="1:4" ht="38.25">
      <c r="A1991" s="312">
        <v>7121</v>
      </c>
      <c r="B1991" s="313" t="s">
        <v>3148</v>
      </c>
      <c r="C1991" s="312" t="s">
        <v>1155</v>
      </c>
      <c r="D1991" s="314">
        <v>6.33</v>
      </c>
    </row>
    <row r="1992" spans="1:4" ht="38.25">
      <c r="A1992" s="312">
        <v>7122</v>
      </c>
      <c r="B1992" s="313" t="s">
        <v>3149</v>
      </c>
      <c r="C1992" s="312" t="s">
        <v>1155</v>
      </c>
      <c r="D1992" s="314">
        <v>7.13</v>
      </c>
    </row>
    <row r="1993" spans="1:4" ht="25.5">
      <c r="A1993" s="312">
        <v>7123</v>
      </c>
      <c r="B1993" s="313" t="s">
        <v>3150</v>
      </c>
      <c r="C1993" s="312" t="s">
        <v>1155</v>
      </c>
      <c r="D1993" s="314">
        <v>2.33</v>
      </c>
    </row>
    <row r="1994" spans="1:4" ht="25.5">
      <c r="A1994" s="312">
        <v>7126</v>
      </c>
      <c r="B1994" s="313" t="s">
        <v>3151</v>
      </c>
      <c r="C1994" s="312" t="s">
        <v>1155</v>
      </c>
      <c r="D1994" s="314">
        <v>11.2</v>
      </c>
    </row>
    <row r="1995" spans="1:4" ht="25.5">
      <c r="A1995" s="312">
        <v>7128</v>
      </c>
      <c r="B1995" s="313" t="s">
        <v>3152</v>
      </c>
      <c r="C1995" s="312" t="s">
        <v>1155</v>
      </c>
      <c r="D1995" s="314">
        <v>5.79</v>
      </c>
    </row>
    <row r="1996" spans="1:4" ht="25.5">
      <c r="A1996" s="312">
        <v>7129</v>
      </c>
      <c r="B1996" s="313" t="s">
        <v>3153</v>
      </c>
      <c r="C1996" s="312" t="s">
        <v>1155</v>
      </c>
      <c r="D1996" s="314">
        <v>6.45</v>
      </c>
    </row>
    <row r="1997" spans="1:4" ht="25.5">
      <c r="A1997" s="312">
        <v>7130</v>
      </c>
      <c r="B1997" s="313" t="s">
        <v>3154</v>
      </c>
      <c r="C1997" s="312" t="s">
        <v>1155</v>
      </c>
      <c r="D1997" s="314">
        <v>8.74</v>
      </c>
    </row>
    <row r="1998" spans="1:4" ht="25.5">
      <c r="A1998" s="312">
        <v>7131</v>
      </c>
      <c r="B1998" s="313" t="s">
        <v>3155</v>
      </c>
      <c r="C1998" s="312" t="s">
        <v>1155</v>
      </c>
      <c r="D1998" s="314">
        <v>10.039999999999999</v>
      </c>
    </row>
    <row r="1999" spans="1:4" ht="25.5">
      <c r="A1999" s="312">
        <v>7132</v>
      </c>
      <c r="B1999" s="313" t="s">
        <v>3156</v>
      </c>
      <c r="C1999" s="312" t="s">
        <v>1155</v>
      </c>
      <c r="D1999" s="314">
        <v>29.93</v>
      </c>
    </row>
    <row r="2000" spans="1:4" ht="25.5">
      <c r="A2000" s="312">
        <v>7133</v>
      </c>
      <c r="B2000" s="313" t="s">
        <v>3157</v>
      </c>
      <c r="C2000" s="312" t="s">
        <v>1155</v>
      </c>
      <c r="D2000" s="314">
        <v>47.5</v>
      </c>
    </row>
    <row r="2001" spans="1:4" ht="38.25">
      <c r="A2001" s="312">
        <v>7135</v>
      </c>
      <c r="B2001" s="313" t="s">
        <v>3158</v>
      </c>
      <c r="C2001" s="312" t="s">
        <v>1155</v>
      </c>
      <c r="D2001" s="314">
        <v>2.69</v>
      </c>
    </row>
    <row r="2002" spans="1:4" ht="25.5">
      <c r="A2002" s="312">
        <v>7136</v>
      </c>
      <c r="B2002" s="313" t="s">
        <v>3159</v>
      </c>
      <c r="C2002" s="312" t="s">
        <v>1155</v>
      </c>
      <c r="D2002" s="314">
        <v>4.25</v>
      </c>
    </row>
    <row r="2003" spans="1:4" ht="38.25">
      <c r="A2003" s="312">
        <v>7137</v>
      </c>
      <c r="B2003" s="313" t="s">
        <v>3160</v>
      </c>
      <c r="C2003" s="312" t="s">
        <v>1155</v>
      </c>
      <c r="D2003" s="314">
        <v>6.92</v>
      </c>
    </row>
    <row r="2004" spans="1:4" ht="25.5">
      <c r="A2004" s="312">
        <v>7138</v>
      </c>
      <c r="B2004" s="313" t="s">
        <v>3161</v>
      </c>
      <c r="C2004" s="312" t="s">
        <v>1155</v>
      </c>
      <c r="D2004" s="314">
        <v>0.66</v>
      </c>
    </row>
    <row r="2005" spans="1:4" ht="25.5">
      <c r="A2005" s="312">
        <v>7139</v>
      </c>
      <c r="B2005" s="313" t="s">
        <v>3162</v>
      </c>
      <c r="C2005" s="312" t="s">
        <v>1155</v>
      </c>
      <c r="D2005" s="314">
        <v>0.92</v>
      </c>
    </row>
    <row r="2006" spans="1:4" ht="25.5">
      <c r="A2006" s="312">
        <v>7140</v>
      </c>
      <c r="B2006" s="313" t="s">
        <v>3163</v>
      </c>
      <c r="C2006" s="312" t="s">
        <v>1155</v>
      </c>
      <c r="D2006" s="314">
        <v>2.2799999999999998</v>
      </c>
    </row>
    <row r="2007" spans="1:4" ht="25.5">
      <c r="A2007" s="312">
        <v>7141</v>
      </c>
      <c r="B2007" s="313" t="s">
        <v>3164</v>
      </c>
      <c r="C2007" s="312" t="s">
        <v>1155</v>
      </c>
      <c r="D2007" s="314">
        <v>5.9</v>
      </c>
    </row>
    <row r="2008" spans="1:4" ht="25.5">
      <c r="A2008" s="312">
        <v>7142</v>
      </c>
      <c r="B2008" s="313" t="s">
        <v>3165</v>
      </c>
      <c r="C2008" s="312" t="s">
        <v>1155</v>
      </c>
      <c r="D2008" s="314">
        <v>6.67</v>
      </c>
    </row>
    <row r="2009" spans="1:4" ht="25.5">
      <c r="A2009" s="312">
        <v>7143</v>
      </c>
      <c r="B2009" s="313" t="s">
        <v>3166</v>
      </c>
      <c r="C2009" s="312" t="s">
        <v>1155</v>
      </c>
      <c r="D2009" s="314">
        <v>19.13</v>
      </c>
    </row>
    <row r="2010" spans="1:4" ht="25.5">
      <c r="A2010" s="312">
        <v>7144</v>
      </c>
      <c r="B2010" s="313" t="s">
        <v>3167</v>
      </c>
      <c r="C2010" s="312" t="s">
        <v>1155</v>
      </c>
      <c r="D2010" s="314">
        <v>36.67</v>
      </c>
    </row>
    <row r="2011" spans="1:4" ht="25.5">
      <c r="A2011" s="312">
        <v>7145</v>
      </c>
      <c r="B2011" s="313" t="s">
        <v>3168</v>
      </c>
      <c r="C2011" s="312" t="s">
        <v>1155</v>
      </c>
      <c r="D2011" s="314">
        <v>57.51</v>
      </c>
    </row>
    <row r="2012" spans="1:4" ht="25.5">
      <c r="A2012" s="312">
        <v>7146</v>
      </c>
      <c r="B2012" s="313" t="s">
        <v>3169</v>
      </c>
      <c r="C2012" s="312" t="s">
        <v>1155</v>
      </c>
      <c r="D2012" s="314">
        <v>107.57</v>
      </c>
    </row>
    <row r="2013" spans="1:4" ht="25.5">
      <c r="A2013" s="312">
        <v>7153</v>
      </c>
      <c r="B2013" s="313" t="s">
        <v>3170</v>
      </c>
      <c r="C2013" s="312" t="s">
        <v>1260</v>
      </c>
      <c r="D2013" s="314">
        <v>20.03</v>
      </c>
    </row>
    <row r="2014" spans="1:4" ht="51">
      <c r="A2014" s="312">
        <v>7154</v>
      </c>
      <c r="B2014" s="313" t="s">
        <v>3171</v>
      </c>
      <c r="C2014" s="312" t="s">
        <v>1147</v>
      </c>
      <c r="D2014" s="314">
        <v>6.99</v>
      </c>
    </row>
    <row r="2015" spans="1:4" ht="51">
      <c r="A2015" s="312">
        <v>7155</v>
      </c>
      <c r="B2015" s="313" t="s">
        <v>3172</v>
      </c>
      <c r="C2015" s="312" t="s">
        <v>1366</v>
      </c>
      <c r="D2015" s="314">
        <v>15.55</v>
      </c>
    </row>
    <row r="2016" spans="1:4" ht="51">
      <c r="A2016" s="312">
        <v>7156</v>
      </c>
      <c r="B2016" s="313" t="s">
        <v>3173</v>
      </c>
      <c r="C2016" s="312" t="s">
        <v>1366</v>
      </c>
      <c r="D2016" s="314">
        <v>21.01</v>
      </c>
    </row>
    <row r="2017" spans="1:4" ht="38.25">
      <c r="A2017" s="312">
        <v>7158</v>
      </c>
      <c r="B2017" s="313" t="s">
        <v>3174</v>
      </c>
      <c r="C2017" s="312" t="s">
        <v>1366</v>
      </c>
      <c r="D2017" s="314">
        <v>24.31</v>
      </c>
    </row>
    <row r="2018" spans="1:4">
      <c r="A2018" s="312">
        <v>7161</v>
      </c>
      <c r="B2018" s="313" t="s">
        <v>3175</v>
      </c>
      <c r="C2018" s="312" t="s">
        <v>1366</v>
      </c>
      <c r="D2018" s="314">
        <v>4.58</v>
      </c>
    </row>
    <row r="2019" spans="1:4" ht="38.25">
      <c r="A2019" s="312">
        <v>7162</v>
      </c>
      <c r="B2019" s="313" t="s">
        <v>3176</v>
      </c>
      <c r="C2019" s="312" t="s">
        <v>1366</v>
      </c>
      <c r="D2019" s="314">
        <v>36.549999999999997</v>
      </c>
    </row>
    <row r="2020" spans="1:4" ht="25.5">
      <c r="A2020" s="312">
        <v>7164</v>
      </c>
      <c r="B2020" s="313" t="s">
        <v>3177</v>
      </c>
      <c r="C2020" s="312" t="s">
        <v>1366</v>
      </c>
      <c r="D2020" s="314">
        <v>30.2</v>
      </c>
    </row>
    <row r="2021" spans="1:4" ht="38.25">
      <c r="A2021" s="312">
        <v>7167</v>
      </c>
      <c r="B2021" s="313" t="s">
        <v>3178</v>
      </c>
      <c r="C2021" s="312" t="s">
        <v>1366</v>
      </c>
      <c r="D2021" s="314">
        <v>16.13</v>
      </c>
    </row>
    <row r="2022" spans="1:4" ht="38.25">
      <c r="A2022" s="312">
        <v>7170</v>
      </c>
      <c r="B2022" s="313" t="s">
        <v>3179</v>
      </c>
      <c r="C2022" s="312" t="s">
        <v>1366</v>
      </c>
      <c r="D2022" s="314">
        <v>2</v>
      </c>
    </row>
    <row r="2023" spans="1:4" ht="25.5">
      <c r="A2023" s="312">
        <v>7173</v>
      </c>
      <c r="B2023" s="313" t="s">
        <v>3180</v>
      </c>
      <c r="C2023" s="312" t="s">
        <v>2667</v>
      </c>
      <c r="D2023" s="315">
        <v>2000</v>
      </c>
    </row>
    <row r="2024" spans="1:4" ht="25.5">
      <c r="A2024" s="312">
        <v>7175</v>
      </c>
      <c r="B2024" s="313" t="s">
        <v>3181</v>
      </c>
      <c r="C2024" s="312" t="s">
        <v>1155</v>
      </c>
      <c r="D2024" s="314">
        <v>2.2599999999999998</v>
      </c>
    </row>
    <row r="2025" spans="1:4" ht="25.5">
      <c r="A2025" s="312">
        <v>7176</v>
      </c>
      <c r="B2025" s="313" t="s">
        <v>3180</v>
      </c>
      <c r="C2025" s="312" t="s">
        <v>1155</v>
      </c>
      <c r="D2025" s="314">
        <v>2</v>
      </c>
    </row>
    <row r="2026" spans="1:4" ht="25.5">
      <c r="A2026" s="312">
        <v>7180</v>
      </c>
      <c r="B2026" s="313" t="s">
        <v>3182</v>
      </c>
      <c r="C2026" s="312" t="s">
        <v>1155</v>
      </c>
      <c r="D2026" s="314">
        <v>1.9</v>
      </c>
    </row>
    <row r="2027" spans="1:4" ht="38.25">
      <c r="A2027" s="312">
        <v>7181</v>
      </c>
      <c r="B2027" s="313" t="s">
        <v>3183</v>
      </c>
      <c r="C2027" s="312" t="s">
        <v>1155</v>
      </c>
      <c r="D2027" s="314">
        <v>5.18</v>
      </c>
    </row>
    <row r="2028" spans="1:4" ht="38.25">
      <c r="A2028" s="312">
        <v>7183</v>
      </c>
      <c r="B2028" s="313" t="s">
        <v>3184</v>
      </c>
      <c r="C2028" s="312" t="s">
        <v>1155</v>
      </c>
      <c r="D2028" s="314">
        <v>3.21</v>
      </c>
    </row>
    <row r="2029" spans="1:4" ht="25.5">
      <c r="A2029" s="312">
        <v>7184</v>
      </c>
      <c r="B2029" s="313" t="s">
        <v>3185</v>
      </c>
      <c r="C2029" s="312" t="s">
        <v>1366</v>
      </c>
      <c r="D2029" s="314">
        <v>23.2</v>
      </c>
    </row>
    <row r="2030" spans="1:4" ht="25.5">
      <c r="A2030" s="312">
        <v>7186</v>
      </c>
      <c r="B2030" s="313" t="s">
        <v>3186</v>
      </c>
      <c r="C2030" s="312" t="s">
        <v>1155</v>
      </c>
      <c r="D2030" s="314">
        <v>37.58</v>
      </c>
    </row>
    <row r="2031" spans="1:4" ht="25.5">
      <c r="A2031" s="312">
        <v>7189</v>
      </c>
      <c r="B2031" s="313" t="s">
        <v>3187</v>
      </c>
      <c r="C2031" s="312" t="s">
        <v>1155</v>
      </c>
      <c r="D2031" s="314">
        <v>69.290000000000006</v>
      </c>
    </row>
    <row r="2032" spans="1:4" ht="25.5">
      <c r="A2032" s="312">
        <v>7190</v>
      </c>
      <c r="B2032" s="313" t="s">
        <v>3188</v>
      </c>
      <c r="C2032" s="312" t="s">
        <v>1155</v>
      </c>
      <c r="D2032" s="314">
        <v>6.54</v>
      </c>
    </row>
    <row r="2033" spans="1:4" ht="25.5">
      <c r="A2033" s="312">
        <v>7191</v>
      </c>
      <c r="B2033" s="313" t="s">
        <v>3189</v>
      </c>
      <c r="C2033" s="312" t="s">
        <v>1155</v>
      </c>
      <c r="D2033" s="314">
        <v>13.18</v>
      </c>
    </row>
    <row r="2034" spans="1:4" ht="25.5">
      <c r="A2034" s="312">
        <v>7192</v>
      </c>
      <c r="B2034" s="313" t="s">
        <v>3190</v>
      </c>
      <c r="C2034" s="312" t="s">
        <v>1155</v>
      </c>
      <c r="D2034" s="314">
        <v>41.33</v>
      </c>
    </row>
    <row r="2035" spans="1:4" ht="25.5">
      <c r="A2035" s="312">
        <v>7193</v>
      </c>
      <c r="B2035" s="313" t="s">
        <v>3191</v>
      </c>
      <c r="C2035" s="312" t="s">
        <v>1155</v>
      </c>
      <c r="D2035" s="314">
        <v>49.33</v>
      </c>
    </row>
    <row r="2036" spans="1:4" ht="25.5">
      <c r="A2036" s="312">
        <v>7194</v>
      </c>
      <c r="B2036" s="313" t="s">
        <v>3192</v>
      </c>
      <c r="C2036" s="312" t="s">
        <v>1366</v>
      </c>
      <c r="D2036" s="314">
        <v>18.63</v>
      </c>
    </row>
    <row r="2037" spans="1:4" ht="25.5">
      <c r="A2037" s="312">
        <v>7195</v>
      </c>
      <c r="B2037" s="313" t="s">
        <v>3193</v>
      </c>
      <c r="C2037" s="312" t="s">
        <v>1155</v>
      </c>
      <c r="D2037" s="314">
        <v>31.41</v>
      </c>
    </row>
    <row r="2038" spans="1:4" ht="25.5">
      <c r="A2038" s="312">
        <v>7197</v>
      </c>
      <c r="B2038" s="313" t="s">
        <v>3194</v>
      </c>
      <c r="C2038" s="312" t="s">
        <v>1155</v>
      </c>
      <c r="D2038" s="314">
        <v>75.14</v>
      </c>
    </row>
    <row r="2039" spans="1:4" ht="25.5">
      <c r="A2039" s="312">
        <v>7198</v>
      </c>
      <c r="B2039" s="313" t="s">
        <v>3195</v>
      </c>
      <c r="C2039" s="312" t="s">
        <v>1366</v>
      </c>
      <c r="D2039" s="314">
        <v>25.79</v>
      </c>
    </row>
    <row r="2040" spans="1:4" ht="25.5">
      <c r="A2040" s="312">
        <v>7202</v>
      </c>
      <c r="B2040" s="313" t="s">
        <v>3196</v>
      </c>
      <c r="C2040" s="312" t="s">
        <v>1366</v>
      </c>
      <c r="D2040" s="314">
        <v>38.14</v>
      </c>
    </row>
    <row r="2041" spans="1:4" ht="25.5">
      <c r="A2041" s="312">
        <v>7207</v>
      </c>
      <c r="B2041" s="313" t="s">
        <v>3192</v>
      </c>
      <c r="C2041" s="312" t="s">
        <v>1155</v>
      </c>
      <c r="D2041" s="314">
        <v>50.02</v>
      </c>
    </row>
    <row r="2042" spans="1:4" ht="25.5">
      <c r="A2042" s="312">
        <v>7210</v>
      </c>
      <c r="B2042" s="313" t="s">
        <v>3197</v>
      </c>
      <c r="C2042" s="312" t="s">
        <v>1155</v>
      </c>
      <c r="D2042" s="314">
        <v>135.69</v>
      </c>
    </row>
    <row r="2043" spans="1:4" ht="25.5">
      <c r="A2043" s="312">
        <v>7212</v>
      </c>
      <c r="B2043" s="313" t="s">
        <v>3198</v>
      </c>
      <c r="C2043" s="312" t="s">
        <v>1155</v>
      </c>
      <c r="D2043" s="314">
        <v>217.06</v>
      </c>
    </row>
    <row r="2044" spans="1:4" ht="25.5">
      <c r="A2044" s="312">
        <v>7213</v>
      </c>
      <c r="B2044" s="313" t="s">
        <v>3189</v>
      </c>
      <c r="C2044" s="312" t="s">
        <v>1366</v>
      </c>
      <c r="D2044" s="314">
        <v>10.8</v>
      </c>
    </row>
    <row r="2045" spans="1:4" ht="38.25">
      <c r="A2045" s="312">
        <v>7214</v>
      </c>
      <c r="B2045" s="313" t="s">
        <v>3199</v>
      </c>
      <c r="C2045" s="312" t="s">
        <v>1155</v>
      </c>
      <c r="D2045" s="314">
        <v>25.57</v>
      </c>
    </row>
    <row r="2046" spans="1:4" ht="38.25">
      <c r="A2046" s="312">
        <v>7215</v>
      </c>
      <c r="B2046" s="313" t="s">
        <v>3200</v>
      </c>
      <c r="C2046" s="312" t="s">
        <v>1155</v>
      </c>
      <c r="D2046" s="314">
        <v>17.86</v>
      </c>
    </row>
    <row r="2047" spans="1:4" ht="38.25">
      <c r="A2047" s="312">
        <v>7216</v>
      </c>
      <c r="B2047" s="313" t="s">
        <v>3201</v>
      </c>
      <c r="C2047" s="312" t="s">
        <v>1155</v>
      </c>
      <c r="D2047" s="314">
        <v>74.650000000000006</v>
      </c>
    </row>
    <row r="2048" spans="1:4" ht="38.25">
      <c r="A2048" s="312">
        <v>7219</v>
      </c>
      <c r="B2048" s="313" t="s">
        <v>3202</v>
      </c>
      <c r="C2048" s="312" t="s">
        <v>1155</v>
      </c>
      <c r="D2048" s="314">
        <v>26.47</v>
      </c>
    </row>
    <row r="2049" spans="1:4" ht="25.5">
      <c r="A2049" s="312">
        <v>7220</v>
      </c>
      <c r="B2049" s="313" t="s">
        <v>3203</v>
      </c>
      <c r="C2049" s="312" t="s">
        <v>1155</v>
      </c>
      <c r="D2049" s="314">
        <v>369.32</v>
      </c>
    </row>
    <row r="2050" spans="1:4" ht="25.5">
      <c r="A2050" s="312">
        <v>7221</v>
      </c>
      <c r="B2050" s="313" t="s">
        <v>3197</v>
      </c>
      <c r="C2050" s="312" t="s">
        <v>1366</v>
      </c>
      <c r="D2050" s="314">
        <v>57.98</v>
      </c>
    </row>
    <row r="2051" spans="1:4" ht="25.5">
      <c r="A2051" s="312">
        <v>7223</v>
      </c>
      <c r="B2051" s="313" t="s">
        <v>3204</v>
      </c>
      <c r="C2051" s="312" t="s">
        <v>1155</v>
      </c>
      <c r="D2051" s="314">
        <v>74.849999999999994</v>
      </c>
    </row>
    <row r="2052" spans="1:4" ht="25.5">
      <c r="A2052" s="312">
        <v>7224</v>
      </c>
      <c r="B2052" s="313" t="s">
        <v>3205</v>
      </c>
      <c r="C2052" s="312" t="s">
        <v>1155</v>
      </c>
      <c r="D2052" s="314">
        <v>119.25</v>
      </c>
    </row>
    <row r="2053" spans="1:4" ht="25.5">
      <c r="A2053" s="312">
        <v>7225</v>
      </c>
      <c r="B2053" s="313" t="s">
        <v>3206</v>
      </c>
      <c r="C2053" s="312" t="s">
        <v>1155</v>
      </c>
      <c r="D2053" s="314">
        <v>150.77000000000001</v>
      </c>
    </row>
    <row r="2054" spans="1:4" ht="25.5">
      <c r="A2054" s="312">
        <v>7226</v>
      </c>
      <c r="B2054" s="313" t="s">
        <v>3207</v>
      </c>
      <c r="C2054" s="312" t="s">
        <v>1155</v>
      </c>
      <c r="D2054" s="314">
        <v>165.92</v>
      </c>
    </row>
    <row r="2055" spans="1:4" ht="25.5">
      <c r="A2055" s="312">
        <v>7227</v>
      </c>
      <c r="B2055" s="313" t="s">
        <v>3208</v>
      </c>
      <c r="C2055" s="312" t="s">
        <v>1155</v>
      </c>
      <c r="D2055" s="314">
        <v>196.04</v>
      </c>
    </row>
    <row r="2056" spans="1:4" ht="25.5">
      <c r="A2056" s="312">
        <v>7229</v>
      </c>
      <c r="B2056" s="313" t="s">
        <v>3209</v>
      </c>
      <c r="C2056" s="312" t="s">
        <v>1155</v>
      </c>
      <c r="D2056" s="314">
        <v>143.54</v>
      </c>
    </row>
    <row r="2057" spans="1:4" ht="25.5">
      <c r="A2057" s="312">
        <v>7230</v>
      </c>
      <c r="B2057" s="313" t="s">
        <v>3210</v>
      </c>
      <c r="C2057" s="312" t="s">
        <v>1155</v>
      </c>
      <c r="D2057" s="314">
        <v>228.74</v>
      </c>
    </row>
    <row r="2058" spans="1:4" ht="25.5">
      <c r="A2058" s="312">
        <v>7231</v>
      </c>
      <c r="B2058" s="313" t="s">
        <v>3211</v>
      </c>
      <c r="C2058" s="312" t="s">
        <v>1155</v>
      </c>
      <c r="D2058" s="314">
        <v>300.41000000000003</v>
      </c>
    </row>
    <row r="2059" spans="1:4" ht="25.5">
      <c r="A2059" s="312">
        <v>7233</v>
      </c>
      <c r="B2059" s="313" t="s">
        <v>3212</v>
      </c>
      <c r="C2059" s="312" t="s">
        <v>1155</v>
      </c>
      <c r="D2059" s="314">
        <v>460.21</v>
      </c>
    </row>
    <row r="2060" spans="1:4" ht="25.5">
      <c r="A2060" s="312">
        <v>7234</v>
      </c>
      <c r="B2060" s="313" t="s">
        <v>3213</v>
      </c>
      <c r="C2060" s="312" t="s">
        <v>1155</v>
      </c>
      <c r="D2060" s="314">
        <v>107.97</v>
      </c>
    </row>
    <row r="2061" spans="1:4" ht="25.5">
      <c r="A2061" s="312">
        <v>7236</v>
      </c>
      <c r="B2061" s="313" t="s">
        <v>3214</v>
      </c>
      <c r="C2061" s="312" t="s">
        <v>1155</v>
      </c>
      <c r="D2061" s="314">
        <v>180.95</v>
      </c>
    </row>
    <row r="2062" spans="1:4" ht="38.25">
      <c r="A2062" s="312">
        <v>7237</v>
      </c>
      <c r="B2062" s="313" t="s">
        <v>3215</v>
      </c>
      <c r="C2062" s="312" t="s">
        <v>1155</v>
      </c>
      <c r="D2062" s="314">
        <v>16.38</v>
      </c>
    </row>
    <row r="2063" spans="1:4" ht="25.5">
      <c r="A2063" s="312">
        <v>7238</v>
      </c>
      <c r="B2063" s="313" t="s">
        <v>3216</v>
      </c>
      <c r="C2063" s="312" t="s">
        <v>1366</v>
      </c>
      <c r="D2063" s="314">
        <v>22.98</v>
      </c>
    </row>
    <row r="2064" spans="1:4" ht="25.5">
      <c r="A2064" s="312">
        <v>7239</v>
      </c>
      <c r="B2064" s="313" t="s">
        <v>3217</v>
      </c>
      <c r="C2064" s="312" t="s">
        <v>1366</v>
      </c>
      <c r="D2064" s="314">
        <v>28.58</v>
      </c>
    </row>
    <row r="2065" spans="1:4" ht="25.5">
      <c r="A2065" s="312">
        <v>7240</v>
      </c>
      <c r="B2065" s="313" t="s">
        <v>3218</v>
      </c>
      <c r="C2065" s="312" t="s">
        <v>1366</v>
      </c>
      <c r="D2065" s="314">
        <v>32.81</v>
      </c>
    </row>
    <row r="2066" spans="1:4" ht="25.5">
      <c r="A2066" s="312">
        <v>7241</v>
      </c>
      <c r="B2066" s="313" t="s">
        <v>3219</v>
      </c>
      <c r="C2066" s="312" t="s">
        <v>1366</v>
      </c>
      <c r="D2066" s="314">
        <v>33.159999999999997</v>
      </c>
    </row>
    <row r="2067" spans="1:4" ht="25.5">
      <c r="A2067" s="312">
        <v>7243</v>
      </c>
      <c r="B2067" s="313" t="s">
        <v>3220</v>
      </c>
      <c r="C2067" s="312" t="s">
        <v>1366</v>
      </c>
      <c r="D2067" s="314">
        <v>26.18</v>
      </c>
    </row>
    <row r="2068" spans="1:4">
      <c r="A2068" s="312">
        <v>7245</v>
      </c>
      <c r="B2068" s="313" t="s">
        <v>3221</v>
      </c>
      <c r="C2068" s="312" t="s">
        <v>1155</v>
      </c>
      <c r="D2068" s="314">
        <v>34.270000000000003</v>
      </c>
    </row>
    <row r="2069" spans="1:4" ht="25.5">
      <c r="A2069" s="312">
        <v>7246</v>
      </c>
      <c r="B2069" s="313" t="s">
        <v>3222</v>
      </c>
      <c r="C2069" s="312" t="s">
        <v>1155</v>
      </c>
      <c r="D2069" s="314">
        <v>31.88</v>
      </c>
    </row>
    <row r="2070" spans="1:4" ht="38.25">
      <c r="A2070" s="312">
        <v>7247</v>
      </c>
      <c r="B2070" s="313" t="s">
        <v>3223</v>
      </c>
      <c r="C2070" s="312" t="s">
        <v>1260</v>
      </c>
      <c r="D2070" s="314">
        <v>2.25</v>
      </c>
    </row>
    <row r="2071" spans="1:4" ht="25.5">
      <c r="A2071" s="312">
        <v>7252</v>
      </c>
      <c r="B2071" s="313" t="s">
        <v>3224</v>
      </c>
      <c r="C2071" s="312" t="s">
        <v>1260</v>
      </c>
      <c r="D2071" s="314">
        <v>2.25</v>
      </c>
    </row>
    <row r="2072" spans="1:4">
      <c r="A2072" s="312">
        <v>7253</v>
      </c>
      <c r="B2072" s="313" t="s">
        <v>3225</v>
      </c>
      <c r="C2072" s="312" t="s">
        <v>1149</v>
      </c>
      <c r="D2072" s="314">
        <v>83.57</v>
      </c>
    </row>
    <row r="2073" spans="1:4" ht="25.5">
      <c r="A2073" s="312">
        <v>7256</v>
      </c>
      <c r="B2073" s="313" t="s">
        <v>3226</v>
      </c>
      <c r="C2073" s="312" t="s">
        <v>1155</v>
      </c>
      <c r="D2073" s="314">
        <v>0.62</v>
      </c>
    </row>
    <row r="2074" spans="1:4">
      <c r="A2074" s="312">
        <v>7258</v>
      </c>
      <c r="B2074" s="313" t="s">
        <v>3227</v>
      </c>
      <c r="C2074" s="312" t="s">
        <v>1155</v>
      </c>
      <c r="D2074" s="314">
        <v>0.35</v>
      </c>
    </row>
    <row r="2075" spans="1:4" ht="25.5">
      <c r="A2075" s="312">
        <v>7260</v>
      </c>
      <c r="B2075" s="313" t="s">
        <v>3228</v>
      </c>
      <c r="C2075" s="312" t="s">
        <v>1155</v>
      </c>
      <c r="D2075" s="314">
        <v>1.07</v>
      </c>
    </row>
    <row r="2076" spans="1:4" ht="25.5">
      <c r="A2076" s="312">
        <v>7266</v>
      </c>
      <c r="B2076" s="313" t="s">
        <v>3229</v>
      </c>
      <c r="C2076" s="312" t="s">
        <v>2667</v>
      </c>
      <c r="D2076" s="314">
        <v>555</v>
      </c>
    </row>
    <row r="2077" spans="1:4" ht="25.5">
      <c r="A2077" s="312">
        <v>7267</v>
      </c>
      <c r="B2077" s="313" t="s">
        <v>3230</v>
      </c>
      <c r="C2077" s="312" t="s">
        <v>1155</v>
      </c>
      <c r="D2077" s="314">
        <v>0.38</v>
      </c>
    </row>
    <row r="2078" spans="1:4" ht="25.5">
      <c r="A2078" s="312">
        <v>7268</v>
      </c>
      <c r="B2078" s="313" t="s">
        <v>3231</v>
      </c>
      <c r="C2078" s="312" t="s">
        <v>1155</v>
      </c>
      <c r="D2078" s="314">
        <v>0.78</v>
      </c>
    </row>
    <row r="2079" spans="1:4" ht="25.5">
      <c r="A2079" s="312">
        <v>7269</v>
      </c>
      <c r="B2079" s="313" t="s">
        <v>3232</v>
      </c>
      <c r="C2079" s="312" t="s">
        <v>1155</v>
      </c>
      <c r="D2079" s="314">
        <v>0.37</v>
      </c>
    </row>
    <row r="2080" spans="1:4" ht="25.5">
      <c r="A2080" s="312">
        <v>7270</v>
      </c>
      <c r="B2080" s="313" t="s">
        <v>3233</v>
      </c>
      <c r="C2080" s="312" t="s">
        <v>1155</v>
      </c>
      <c r="D2080" s="314">
        <v>0.52</v>
      </c>
    </row>
    <row r="2081" spans="1:4" ht="25.5">
      <c r="A2081" s="312">
        <v>7271</v>
      </c>
      <c r="B2081" s="313" t="s">
        <v>3234</v>
      </c>
      <c r="C2081" s="312" t="s">
        <v>1155</v>
      </c>
      <c r="D2081" s="314">
        <v>0.55000000000000004</v>
      </c>
    </row>
    <row r="2082" spans="1:4">
      <c r="A2082" s="312">
        <v>7272</v>
      </c>
      <c r="B2082" s="313" t="s">
        <v>3235</v>
      </c>
      <c r="C2082" s="312" t="s">
        <v>1155</v>
      </c>
      <c r="D2082" s="314">
        <v>3.75</v>
      </c>
    </row>
    <row r="2083" spans="1:4">
      <c r="A2083" s="312">
        <v>7273</v>
      </c>
      <c r="B2083" s="313" t="s">
        <v>3236</v>
      </c>
      <c r="C2083" s="312" t="s">
        <v>1155</v>
      </c>
      <c r="D2083" s="314">
        <v>2.69</v>
      </c>
    </row>
    <row r="2084" spans="1:4" ht="38.25">
      <c r="A2084" s="312">
        <v>7274</v>
      </c>
      <c r="B2084" s="313" t="s">
        <v>3237</v>
      </c>
      <c r="C2084" s="312" t="s">
        <v>1155</v>
      </c>
      <c r="D2084" s="314">
        <v>20.49</v>
      </c>
    </row>
    <row r="2085" spans="1:4" ht="25.5">
      <c r="A2085" s="312">
        <v>7275</v>
      </c>
      <c r="B2085" s="313" t="s">
        <v>3238</v>
      </c>
      <c r="C2085" s="312" t="s">
        <v>1155</v>
      </c>
      <c r="D2085" s="314">
        <v>539.15</v>
      </c>
    </row>
    <row r="2086" spans="1:4" ht="38.25">
      <c r="A2086" s="312">
        <v>7276</v>
      </c>
      <c r="B2086" s="313" t="s">
        <v>3239</v>
      </c>
      <c r="C2086" s="312" t="s">
        <v>1155</v>
      </c>
      <c r="D2086" s="314">
        <v>595.78</v>
      </c>
    </row>
    <row r="2087" spans="1:4" ht="38.25">
      <c r="A2087" s="312">
        <v>7277</v>
      </c>
      <c r="B2087" s="313" t="s">
        <v>3240</v>
      </c>
      <c r="C2087" s="312" t="s">
        <v>1155</v>
      </c>
      <c r="D2087" s="314">
        <v>769.17</v>
      </c>
    </row>
    <row r="2088" spans="1:4" ht="38.25">
      <c r="A2088" s="312">
        <v>7278</v>
      </c>
      <c r="B2088" s="313" t="s">
        <v>3241</v>
      </c>
      <c r="C2088" s="312" t="s">
        <v>1155</v>
      </c>
      <c r="D2088" s="314">
        <v>985.89</v>
      </c>
    </row>
    <row r="2089" spans="1:4" ht="38.25">
      <c r="A2089" s="312">
        <v>7280</v>
      </c>
      <c r="B2089" s="313" t="s">
        <v>3242</v>
      </c>
      <c r="C2089" s="312" t="s">
        <v>1155</v>
      </c>
      <c r="D2089" s="314">
        <v>292.33</v>
      </c>
    </row>
    <row r="2090" spans="1:4" ht="38.25">
      <c r="A2090" s="312">
        <v>7282</v>
      </c>
      <c r="B2090" s="313" t="s">
        <v>3243</v>
      </c>
      <c r="C2090" s="312" t="s">
        <v>1155</v>
      </c>
      <c r="D2090" s="314">
        <v>550.27</v>
      </c>
    </row>
    <row r="2091" spans="1:4" ht="25.5">
      <c r="A2091" s="312">
        <v>7284</v>
      </c>
      <c r="B2091" s="313" t="s">
        <v>3244</v>
      </c>
      <c r="C2091" s="312" t="s">
        <v>1155</v>
      </c>
      <c r="D2091" s="315">
        <v>1660.57</v>
      </c>
    </row>
    <row r="2092" spans="1:4" ht="25.5">
      <c r="A2092" s="312">
        <v>7287</v>
      </c>
      <c r="B2092" s="313" t="s">
        <v>3245</v>
      </c>
      <c r="C2092" s="312" t="s">
        <v>2519</v>
      </c>
      <c r="D2092" s="314">
        <v>58.78</v>
      </c>
    </row>
    <row r="2093" spans="1:4">
      <c r="A2093" s="312">
        <v>7288</v>
      </c>
      <c r="B2093" s="313" t="s">
        <v>3246</v>
      </c>
      <c r="C2093" s="312" t="s">
        <v>1151</v>
      </c>
      <c r="D2093" s="314">
        <v>20.93</v>
      </c>
    </row>
    <row r="2094" spans="1:4">
      <c r="A2094" s="312">
        <v>7292</v>
      </c>
      <c r="B2094" s="313" t="s">
        <v>3247</v>
      </c>
      <c r="C2094" s="312" t="s">
        <v>1151</v>
      </c>
      <c r="D2094" s="314">
        <v>18.47</v>
      </c>
    </row>
    <row r="2095" spans="1:4" ht="25.5">
      <c r="A2095" s="312">
        <v>7293</v>
      </c>
      <c r="B2095" s="313" t="s">
        <v>3248</v>
      </c>
      <c r="C2095" s="312" t="s">
        <v>1151</v>
      </c>
      <c r="D2095" s="314">
        <v>19.670000000000002</v>
      </c>
    </row>
    <row r="2096" spans="1:4">
      <c r="A2096" s="312">
        <v>7304</v>
      </c>
      <c r="B2096" s="313" t="s">
        <v>3249</v>
      </c>
      <c r="C2096" s="312" t="s">
        <v>1151</v>
      </c>
      <c r="D2096" s="314">
        <v>43.87</v>
      </c>
    </row>
    <row r="2097" spans="1:4" ht="25.5">
      <c r="A2097" s="312">
        <v>7306</v>
      </c>
      <c r="B2097" s="313" t="s">
        <v>3250</v>
      </c>
      <c r="C2097" s="312" t="s">
        <v>1151</v>
      </c>
      <c r="D2097" s="314">
        <v>22.56</v>
      </c>
    </row>
    <row r="2098" spans="1:4" ht="25.5">
      <c r="A2098" s="312">
        <v>7307</v>
      </c>
      <c r="B2098" s="313" t="s">
        <v>3251</v>
      </c>
      <c r="C2098" s="312" t="s">
        <v>1151</v>
      </c>
      <c r="D2098" s="314">
        <v>19.18</v>
      </c>
    </row>
    <row r="2099" spans="1:4">
      <c r="A2099" s="312">
        <v>7311</v>
      </c>
      <c r="B2099" s="313" t="s">
        <v>3252</v>
      </c>
      <c r="C2099" s="312" t="s">
        <v>1151</v>
      </c>
      <c r="D2099" s="314">
        <v>19.02</v>
      </c>
    </row>
    <row r="2100" spans="1:4" ht="38.25">
      <c r="A2100" s="312">
        <v>7313</v>
      </c>
      <c r="B2100" s="313" t="s">
        <v>3253</v>
      </c>
      <c r="C2100" s="312" t="s">
        <v>1151</v>
      </c>
      <c r="D2100" s="314">
        <v>11.68</v>
      </c>
    </row>
    <row r="2101" spans="1:4" ht="25.5">
      <c r="A2101" s="312">
        <v>7314</v>
      </c>
      <c r="B2101" s="313" t="s">
        <v>3254</v>
      </c>
      <c r="C2101" s="312" t="s">
        <v>1151</v>
      </c>
      <c r="D2101" s="314">
        <v>88.09</v>
      </c>
    </row>
    <row r="2102" spans="1:4">
      <c r="A2102" s="312">
        <v>7317</v>
      </c>
      <c r="B2102" s="313" t="s">
        <v>3255</v>
      </c>
      <c r="C2102" s="312" t="s">
        <v>1147</v>
      </c>
      <c r="D2102" s="314">
        <v>22.13</v>
      </c>
    </row>
    <row r="2103" spans="1:4" ht="25.5">
      <c r="A2103" s="312">
        <v>7319</v>
      </c>
      <c r="B2103" s="313" t="s">
        <v>3256</v>
      </c>
      <c r="C2103" s="312" t="s">
        <v>1151</v>
      </c>
      <c r="D2103" s="314">
        <v>6.69</v>
      </c>
    </row>
    <row r="2104" spans="1:4" ht="38.25">
      <c r="A2104" s="312">
        <v>7325</v>
      </c>
      <c r="B2104" s="313" t="s">
        <v>3257</v>
      </c>
      <c r="C2104" s="312" t="s">
        <v>1147</v>
      </c>
      <c r="D2104" s="314">
        <v>5.0599999999999996</v>
      </c>
    </row>
    <row r="2105" spans="1:4" ht="25.5">
      <c r="A2105" s="312">
        <v>7334</v>
      </c>
      <c r="B2105" s="313" t="s">
        <v>3258</v>
      </c>
      <c r="C2105" s="312" t="s">
        <v>1151</v>
      </c>
      <c r="D2105" s="314">
        <v>8.5</v>
      </c>
    </row>
    <row r="2106" spans="1:4" ht="25.5">
      <c r="A2106" s="312">
        <v>7338</v>
      </c>
      <c r="B2106" s="313" t="s">
        <v>3259</v>
      </c>
      <c r="C2106" s="312" t="s">
        <v>1147</v>
      </c>
      <c r="D2106" s="314">
        <v>27.57</v>
      </c>
    </row>
    <row r="2107" spans="1:4">
      <c r="A2107" s="312">
        <v>7340</v>
      </c>
      <c r="B2107" s="313" t="s">
        <v>3260</v>
      </c>
      <c r="C2107" s="312" t="s">
        <v>1151</v>
      </c>
      <c r="D2107" s="314">
        <v>15.87</v>
      </c>
    </row>
    <row r="2108" spans="1:4">
      <c r="A2108" s="312">
        <v>7342</v>
      </c>
      <c r="B2108" s="313" t="s">
        <v>3261</v>
      </c>
      <c r="C2108" s="312" t="s">
        <v>1147</v>
      </c>
      <c r="D2108" s="314">
        <v>1.28</v>
      </c>
    </row>
    <row r="2109" spans="1:4" ht="25.5">
      <c r="A2109" s="312">
        <v>7343</v>
      </c>
      <c r="B2109" s="313" t="s">
        <v>3262</v>
      </c>
      <c r="C2109" s="312" t="s">
        <v>1151</v>
      </c>
      <c r="D2109" s="314">
        <v>7.77</v>
      </c>
    </row>
    <row r="2110" spans="1:4">
      <c r="A2110" s="312">
        <v>7344</v>
      </c>
      <c r="B2110" s="313" t="s">
        <v>3263</v>
      </c>
      <c r="C2110" s="312" t="s">
        <v>2519</v>
      </c>
      <c r="D2110" s="314">
        <v>55.89</v>
      </c>
    </row>
    <row r="2111" spans="1:4">
      <c r="A2111" s="312">
        <v>7345</v>
      </c>
      <c r="B2111" s="313" t="s">
        <v>3264</v>
      </c>
      <c r="C2111" s="312" t="s">
        <v>1151</v>
      </c>
      <c r="D2111" s="314">
        <v>15.52</v>
      </c>
    </row>
    <row r="2112" spans="1:4">
      <c r="A2112" s="312">
        <v>7347</v>
      </c>
      <c r="B2112" s="313" t="s">
        <v>3265</v>
      </c>
      <c r="C2112" s="312" t="s">
        <v>2519</v>
      </c>
      <c r="D2112" s="314">
        <v>43.14</v>
      </c>
    </row>
    <row r="2113" spans="1:4">
      <c r="A2113" s="312">
        <v>7348</v>
      </c>
      <c r="B2113" s="313" t="s">
        <v>3265</v>
      </c>
      <c r="C2113" s="312" t="s">
        <v>1151</v>
      </c>
      <c r="D2113" s="314">
        <v>11.98</v>
      </c>
    </row>
    <row r="2114" spans="1:4">
      <c r="A2114" s="312">
        <v>7350</v>
      </c>
      <c r="B2114" s="313" t="s">
        <v>3266</v>
      </c>
      <c r="C2114" s="312" t="s">
        <v>1151</v>
      </c>
      <c r="D2114" s="314">
        <v>21.36</v>
      </c>
    </row>
    <row r="2115" spans="1:4">
      <c r="A2115" s="312">
        <v>7353</v>
      </c>
      <c r="B2115" s="313" t="s">
        <v>3267</v>
      </c>
      <c r="C2115" s="312" t="s">
        <v>1151</v>
      </c>
      <c r="D2115" s="314">
        <v>20.8</v>
      </c>
    </row>
    <row r="2116" spans="1:4">
      <c r="A2116" s="312">
        <v>7355</v>
      </c>
      <c r="B2116" s="313" t="s">
        <v>3268</v>
      </c>
      <c r="C2116" s="312" t="s">
        <v>2519</v>
      </c>
      <c r="D2116" s="314">
        <v>64.66</v>
      </c>
    </row>
    <row r="2117" spans="1:4">
      <c r="A2117" s="312">
        <v>7356</v>
      </c>
      <c r="B2117" s="313" t="s">
        <v>3269</v>
      </c>
      <c r="C2117" s="312" t="s">
        <v>1151</v>
      </c>
      <c r="D2117" s="314">
        <v>17.96</v>
      </c>
    </row>
    <row r="2118" spans="1:4" ht="25.5">
      <c r="A2118" s="312">
        <v>7524</v>
      </c>
      <c r="B2118" s="313" t="s">
        <v>3270</v>
      </c>
      <c r="C2118" s="312" t="s">
        <v>1155</v>
      </c>
      <c r="D2118" s="314">
        <v>25.01</v>
      </c>
    </row>
    <row r="2119" spans="1:4" ht="25.5">
      <c r="A2119" s="312">
        <v>7525</v>
      </c>
      <c r="B2119" s="313" t="s">
        <v>3271</v>
      </c>
      <c r="C2119" s="312" t="s">
        <v>1155</v>
      </c>
      <c r="D2119" s="314">
        <v>26.54</v>
      </c>
    </row>
    <row r="2120" spans="1:4" ht="38.25">
      <c r="A2120" s="312">
        <v>7528</v>
      </c>
      <c r="B2120" s="313" t="s">
        <v>3272</v>
      </c>
      <c r="C2120" s="312" t="s">
        <v>1155</v>
      </c>
      <c r="D2120" s="314">
        <v>5.39</v>
      </c>
    </row>
    <row r="2121" spans="1:4">
      <c r="A2121" s="312">
        <v>7543</v>
      </c>
      <c r="B2121" s="313" t="s">
        <v>3273</v>
      </c>
      <c r="C2121" s="312" t="s">
        <v>1155</v>
      </c>
      <c r="D2121" s="314">
        <v>3.44</v>
      </c>
    </row>
    <row r="2122" spans="1:4" ht="25.5">
      <c r="A2122" s="312">
        <v>7552</v>
      </c>
      <c r="B2122" s="313" t="s">
        <v>3274</v>
      </c>
      <c r="C2122" s="312" t="s">
        <v>1155</v>
      </c>
      <c r="D2122" s="314">
        <v>12.27</v>
      </c>
    </row>
    <row r="2123" spans="1:4" ht="51">
      <c r="A2123" s="312">
        <v>7568</v>
      </c>
      <c r="B2123" s="313" t="s">
        <v>3275</v>
      </c>
      <c r="C2123" s="312" t="s">
        <v>1155</v>
      </c>
      <c r="D2123" s="314">
        <v>0.55000000000000004</v>
      </c>
    </row>
    <row r="2124" spans="1:4" ht="25.5">
      <c r="A2124" s="312">
        <v>7569</v>
      </c>
      <c r="B2124" s="313" t="s">
        <v>3276</v>
      </c>
      <c r="C2124" s="312" t="s">
        <v>1155</v>
      </c>
      <c r="D2124" s="314">
        <v>36.32</v>
      </c>
    </row>
    <row r="2125" spans="1:4" ht="38.25">
      <c r="A2125" s="312">
        <v>7571</v>
      </c>
      <c r="B2125" s="313" t="s">
        <v>3277</v>
      </c>
      <c r="C2125" s="312" t="s">
        <v>1155</v>
      </c>
      <c r="D2125" s="314">
        <v>8.43</v>
      </c>
    </row>
    <row r="2126" spans="1:4" ht="25.5">
      <c r="A2126" s="312">
        <v>7572</v>
      </c>
      <c r="B2126" s="313" t="s">
        <v>3278</v>
      </c>
      <c r="C2126" s="312" t="s">
        <v>1155</v>
      </c>
      <c r="D2126" s="314">
        <v>6.91</v>
      </c>
    </row>
    <row r="2127" spans="1:4" ht="38.25">
      <c r="A2127" s="312">
        <v>7576</v>
      </c>
      <c r="B2127" s="313" t="s">
        <v>3279</v>
      </c>
      <c r="C2127" s="312" t="s">
        <v>1155</v>
      </c>
      <c r="D2127" s="314">
        <v>90.71</v>
      </c>
    </row>
    <row r="2128" spans="1:4" ht="25.5">
      <c r="A2128" s="312">
        <v>7581</v>
      </c>
      <c r="B2128" s="313" t="s">
        <v>3280</v>
      </c>
      <c r="C2128" s="312" t="s">
        <v>1155</v>
      </c>
      <c r="D2128" s="314">
        <v>2.21</v>
      </c>
    </row>
    <row r="2129" spans="1:4" ht="38.25">
      <c r="A2129" s="312">
        <v>7583</v>
      </c>
      <c r="B2129" s="313" t="s">
        <v>3281</v>
      </c>
      <c r="C2129" s="312" t="s">
        <v>1155</v>
      </c>
      <c r="D2129" s="314">
        <v>0.37</v>
      </c>
    </row>
    <row r="2130" spans="1:4" ht="38.25">
      <c r="A2130" s="312">
        <v>7584</v>
      </c>
      <c r="B2130" s="313" t="s">
        <v>3282</v>
      </c>
      <c r="C2130" s="312" t="s">
        <v>1155</v>
      </c>
      <c r="D2130" s="314">
        <v>0.84</v>
      </c>
    </row>
    <row r="2131" spans="1:4" ht="25.5">
      <c r="A2131" s="312">
        <v>7588</v>
      </c>
      <c r="B2131" s="313" t="s">
        <v>3283</v>
      </c>
      <c r="C2131" s="312" t="s">
        <v>1155</v>
      </c>
      <c r="D2131" s="314">
        <v>40.69</v>
      </c>
    </row>
    <row r="2132" spans="1:4">
      <c r="A2132" s="312">
        <v>7592</v>
      </c>
      <c r="B2132" s="313" t="s">
        <v>3284</v>
      </c>
      <c r="C2132" s="312" t="s">
        <v>1260</v>
      </c>
      <c r="D2132" s="314">
        <v>12.19</v>
      </c>
    </row>
    <row r="2133" spans="1:4">
      <c r="A2133" s="312">
        <v>7595</v>
      </c>
      <c r="B2133" s="313" t="s">
        <v>3285</v>
      </c>
      <c r="C2133" s="312" t="s">
        <v>1260</v>
      </c>
      <c r="D2133" s="314">
        <v>9.89</v>
      </c>
    </row>
    <row r="2134" spans="1:4" ht="38.25">
      <c r="A2134" s="312">
        <v>7602</v>
      </c>
      <c r="B2134" s="313" t="s">
        <v>3286</v>
      </c>
      <c r="C2134" s="312" t="s">
        <v>1155</v>
      </c>
      <c r="D2134" s="314">
        <v>16.02</v>
      </c>
    </row>
    <row r="2135" spans="1:4" ht="38.25">
      <c r="A2135" s="312">
        <v>7603</v>
      </c>
      <c r="B2135" s="313" t="s">
        <v>3287</v>
      </c>
      <c r="C2135" s="312" t="s">
        <v>1155</v>
      </c>
      <c r="D2135" s="314">
        <v>15.53</v>
      </c>
    </row>
    <row r="2136" spans="1:4" ht="25.5">
      <c r="A2136" s="312">
        <v>7604</v>
      </c>
      <c r="B2136" s="313" t="s">
        <v>3288</v>
      </c>
      <c r="C2136" s="312" t="s">
        <v>1155</v>
      </c>
      <c r="D2136" s="314">
        <v>16.16</v>
      </c>
    </row>
    <row r="2137" spans="1:4" ht="38.25">
      <c r="A2137" s="312">
        <v>7606</v>
      </c>
      <c r="B2137" s="313" t="s">
        <v>3289</v>
      </c>
      <c r="C2137" s="312" t="s">
        <v>1155</v>
      </c>
      <c r="D2137" s="314">
        <v>24.27</v>
      </c>
    </row>
    <row r="2138" spans="1:4" ht="25.5">
      <c r="A2138" s="312">
        <v>7608</v>
      </c>
      <c r="B2138" s="313" t="s">
        <v>3290</v>
      </c>
      <c r="C2138" s="312" t="s">
        <v>1155</v>
      </c>
      <c r="D2138" s="314">
        <v>3.73</v>
      </c>
    </row>
    <row r="2139" spans="1:4" ht="51">
      <c r="A2139" s="312">
        <v>7610</v>
      </c>
      <c r="B2139" s="313" t="s">
        <v>3291</v>
      </c>
      <c r="C2139" s="312" t="s">
        <v>1155</v>
      </c>
      <c r="D2139" s="315">
        <v>6220.42</v>
      </c>
    </row>
    <row r="2140" spans="1:4" ht="51">
      <c r="A2140" s="312">
        <v>7611</v>
      </c>
      <c r="B2140" s="313" t="s">
        <v>3292</v>
      </c>
      <c r="C2140" s="312" t="s">
        <v>1155</v>
      </c>
      <c r="D2140" s="315">
        <v>8985.06</v>
      </c>
    </row>
    <row r="2141" spans="1:4" ht="51">
      <c r="A2141" s="312">
        <v>7612</v>
      </c>
      <c r="B2141" s="313" t="s">
        <v>3293</v>
      </c>
      <c r="C2141" s="312" t="s">
        <v>1155</v>
      </c>
      <c r="D2141" s="315">
        <v>51297.05</v>
      </c>
    </row>
    <row r="2142" spans="1:4" ht="51">
      <c r="A2142" s="312">
        <v>7613</v>
      </c>
      <c r="B2142" s="313" t="s">
        <v>3294</v>
      </c>
      <c r="C2142" s="312" t="s">
        <v>1155</v>
      </c>
      <c r="D2142" s="315">
        <v>71822.27</v>
      </c>
    </row>
    <row r="2143" spans="1:4" ht="51">
      <c r="A2143" s="312">
        <v>7614</v>
      </c>
      <c r="B2143" s="313" t="s">
        <v>3295</v>
      </c>
      <c r="C2143" s="312" t="s">
        <v>1155</v>
      </c>
      <c r="D2143" s="315">
        <v>14002.5</v>
      </c>
    </row>
    <row r="2144" spans="1:4" ht="51">
      <c r="A2144" s="312">
        <v>7615</v>
      </c>
      <c r="B2144" s="313" t="s">
        <v>3296</v>
      </c>
      <c r="C2144" s="312" t="s">
        <v>1155</v>
      </c>
      <c r="D2144" s="315">
        <v>22917.35</v>
      </c>
    </row>
    <row r="2145" spans="1:4" ht="51">
      <c r="A2145" s="312">
        <v>7616</v>
      </c>
      <c r="B2145" s="313" t="s">
        <v>3297</v>
      </c>
      <c r="C2145" s="312" t="s">
        <v>1155</v>
      </c>
      <c r="D2145" s="315">
        <v>37397.49</v>
      </c>
    </row>
    <row r="2146" spans="1:4" ht="51">
      <c r="A2146" s="312">
        <v>7617</v>
      </c>
      <c r="B2146" s="313" t="s">
        <v>3298</v>
      </c>
      <c r="C2146" s="312" t="s">
        <v>1155</v>
      </c>
      <c r="D2146" s="315">
        <v>6947.96</v>
      </c>
    </row>
    <row r="2147" spans="1:4" ht="51">
      <c r="A2147" s="312">
        <v>7618</v>
      </c>
      <c r="B2147" s="313" t="s">
        <v>3299</v>
      </c>
      <c r="C2147" s="312" t="s">
        <v>1155</v>
      </c>
      <c r="D2147" s="315">
        <v>90816.76</v>
      </c>
    </row>
    <row r="2148" spans="1:4" ht="51">
      <c r="A2148" s="312">
        <v>7619</v>
      </c>
      <c r="B2148" s="313" t="s">
        <v>3300</v>
      </c>
      <c r="C2148" s="312" t="s">
        <v>1155</v>
      </c>
      <c r="D2148" s="315">
        <v>11102.18</v>
      </c>
    </row>
    <row r="2149" spans="1:4" ht="51">
      <c r="A2149" s="312">
        <v>7620</v>
      </c>
      <c r="B2149" s="313" t="s">
        <v>3301</v>
      </c>
      <c r="C2149" s="312" t="s">
        <v>1155</v>
      </c>
      <c r="D2149" s="315">
        <v>19643.45</v>
      </c>
    </row>
    <row r="2150" spans="1:4" ht="38.25">
      <c r="A2150" s="312">
        <v>7622</v>
      </c>
      <c r="B2150" s="313" t="s">
        <v>3302</v>
      </c>
      <c r="C2150" s="312" t="s">
        <v>1155</v>
      </c>
      <c r="D2150" s="315">
        <v>501390.5</v>
      </c>
    </row>
    <row r="2151" spans="1:4" ht="38.25">
      <c r="A2151" s="312">
        <v>7623</v>
      </c>
      <c r="B2151" s="313" t="s">
        <v>3303</v>
      </c>
      <c r="C2151" s="312" t="s">
        <v>1155</v>
      </c>
      <c r="D2151" s="315">
        <v>2129114.71</v>
      </c>
    </row>
    <row r="2152" spans="1:4" ht="51">
      <c r="A2152" s="312">
        <v>7624</v>
      </c>
      <c r="B2152" s="313" t="s">
        <v>3304</v>
      </c>
      <c r="C2152" s="312" t="s">
        <v>1155</v>
      </c>
      <c r="D2152" s="315">
        <v>650000</v>
      </c>
    </row>
    <row r="2153" spans="1:4" ht="38.25">
      <c r="A2153" s="312">
        <v>7625</v>
      </c>
      <c r="B2153" s="313" t="s">
        <v>3305</v>
      </c>
      <c r="C2153" s="312" t="s">
        <v>1155</v>
      </c>
      <c r="D2153" s="315">
        <v>646024.4</v>
      </c>
    </row>
    <row r="2154" spans="1:4" ht="25.5">
      <c r="A2154" s="312">
        <v>7640</v>
      </c>
      <c r="B2154" s="313" t="s">
        <v>3306</v>
      </c>
      <c r="C2154" s="312" t="s">
        <v>1155</v>
      </c>
      <c r="D2154" s="315">
        <v>132000</v>
      </c>
    </row>
    <row r="2155" spans="1:4">
      <c r="A2155" s="312">
        <v>7660</v>
      </c>
      <c r="B2155" s="313" t="s">
        <v>3307</v>
      </c>
      <c r="C2155" s="312" t="s">
        <v>1298</v>
      </c>
      <c r="D2155" s="315">
        <v>1526.17</v>
      </c>
    </row>
    <row r="2156" spans="1:4" ht="25.5">
      <c r="A2156" s="312">
        <v>7661</v>
      </c>
      <c r="B2156" s="313" t="s">
        <v>3308</v>
      </c>
      <c r="C2156" s="312" t="s">
        <v>1298</v>
      </c>
      <c r="D2156" s="314">
        <v>320.05</v>
      </c>
    </row>
    <row r="2157" spans="1:4">
      <c r="A2157" s="312">
        <v>7667</v>
      </c>
      <c r="B2157" s="313" t="s">
        <v>3309</v>
      </c>
      <c r="C2157" s="312" t="s">
        <v>1298</v>
      </c>
      <c r="D2157" s="315">
        <v>1197.22</v>
      </c>
    </row>
    <row r="2158" spans="1:4" ht="25.5">
      <c r="A2158" s="312">
        <v>7672</v>
      </c>
      <c r="B2158" s="313" t="s">
        <v>3310</v>
      </c>
      <c r="C2158" s="312" t="s">
        <v>1298</v>
      </c>
      <c r="D2158" s="314">
        <v>212.56</v>
      </c>
    </row>
    <row r="2159" spans="1:4">
      <c r="A2159" s="312">
        <v>7676</v>
      </c>
      <c r="B2159" s="313" t="s">
        <v>3311</v>
      </c>
      <c r="C2159" s="312" t="s">
        <v>1298</v>
      </c>
      <c r="D2159" s="315">
        <v>1543.62</v>
      </c>
    </row>
    <row r="2160" spans="1:4" ht="25.5">
      <c r="A2160" s="312">
        <v>7690</v>
      </c>
      <c r="B2160" s="313" t="s">
        <v>3312</v>
      </c>
      <c r="C2160" s="312" t="s">
        <v>1298</v>
      </c>
      <c r="D2160" s="314">
        <v>246.62</v>
      </c>
    </row>
    <row r="2161" spans="1:4" ht="38.25">
      <c r="A2161" s="312">
        <v>7691</v>
      </c>
      <c r="B2161" s="313" t="s">
        <v>3313</v>
      </c>
      <c r="C2161" s="312" t="s">
        <v>1298</v>
      </c>
      <c r="D2161" s="314">
        <v>9.2899999999999991</v>
      </c>
    </row>
    <row r="2162" spans="1:4" ht="38.25">
      <c r="A2162" s="312">
        <v>7692</v>
      </c>
      <c r="B2162" s="313" t="s">
        <v>3314</v>
      </c>
      <c r="C2162" s="312" t="s">
        <v>1298</v>
      </c>
      <c r="D2162" s="314">
        <v>126.88</v>
      </c>
    </row>
    <row r="2163" spans="1:4" ht="38.25">
      <c r="A2163" s="312">
        <v>7693</v>
      </c>
      <c r="B2163" s="313" t="s">
        <v>3315</v>
      </c>
      <c r="C2163" s="312" t="s">
        <v>1298</v>
      </c>
      <c r="D2163" s="314">
        <v>84.75</v>
      </c>
    </row>
    <row r="2164" spans="1:4" ht="38.25">
      <c r="A2164" s="312">
        <v>7694</v>
      </c>
      <c r="B2164" s="313" t="s">
        <v>3316</v>
      </c>
      <c r="C2164" s="312" t="s">
        <v>1298</v>
      </c>
      <c r="D2164" s="314">
        <v>61.53</v>
      </c>
    </row>
    <row r="2165" spans="1:4" ht="38.25">
      <c r="A2165" s="312">
        <v>7695</v>
      </c>
      <c r="B2165" s="313" t="s">
        <v>3317</v>
      </c>
      <c r="C2165" s="312" t="s">
        <v>1298</v>
      </c>
      <c r="D2165" s="314">
        <v>137.61000000000001</v>
      </c>
    </row>
    <row r="2166" spans="1:4" ht="38.25">
      <c r="A2166" s="312">
        <v>7696</v>
      </c>
      <c r="B2166" s="313" t="s">
        <v>3318</v>
      </c>
      <c r="C2166" s="312" t="s">
        <v>1298</v>
      </c>
      <c r="D2166" s="314">
        <v>36.85</v>
      </c>
    </row>
    <row r="2167" spans="1:4" ht="38.25">
      <c r="A2167" s="312">
        <v>7697</v>
      </c>
      <c r="B2167" s="313" t="s">
        <v>3319</v>
      </c>
      <c r="C2167" s="312" t="s">
        <v>1298</v>
      </c>
      <c r="D2167" s="314">
        <v>25.55</v>
      </c>
    </row>
    <row r="2168" spans="1:4" ht="38.25">
      <c r="A2168" s="312">
        <v>7698</v>
      </c>
      <c r="B2168" s="313" t="s">
        <v>3320</v>
      </c>
      <c r="C2168" s="312" t="s">
        <v>1298</v>
      </c>
      <c r="D2168" s="314">
        <v>21.99</v>
      </c>
    </row>
    <row r="2169" spans="1:4" ht="38.25">
      <c r="A2169" s="312">
        <v>7700</v>
      </c>
      <c r="B2169" s="313" t="s">
        <v>3321</v>
      </c>
      <c r="C2169" s="312" t="s">
        <v>1298</v>
      </c>
      <c r="D2169" s="314">
        <v>11.75</v>
      </c>
    </row>
    <row r="2170" spans="1:4" ht="38.25">
      <c r="A2170" s="312">
        <v>7701</v>
      </c>
      <c r="B2170" s="313" t="s">
        <v>3322</v>
      </c>
      <c r="C2170" s="312" t="s">
        <v>1298</v>
      </c>
      <c r="D2170" s="314">
        <v>45.73</v>
      </c>
    </row>
    <row r="2171" spans="1:4" ht="25.5">
      <c r="A2171" s="312">
        <v>7714</v>
      </c>
      <c r="B2171" s="313" t="s">
        <v>3323</v>
      </c>
      <c r="C2171" s="312" t="s">
        <v>1298</v>
      </c>
      <c r="D2171" s="314">
        <v>90.71</v>
      </c>
    </row>
    <row r="2172" spans="1:4" ht="38.25">
      <c r="A2172" s="312">
        <v>7720</v>
      </c>
      <c r="B2172" s="313" t="s">
        <v>3324</v>
      </c>
      <c r="C2172" s="312" t="s">
        <v>1298</v>
      </c>
      <c r="D2172" s="314">
        <v>448.07</v>
      </c>
    </row>
    <row r="2173" spans="1:4" ht="25.5">
      <c r="A2173" s="312">
        <v>7722</v>
      </c>
      <c r="B2173" s="313" t="s">
        <v>3325</v>
      </c>
      <c r="C2173" s="312" t="s">
        <v>1298</v>
      </c>
      <c r="D2173" s="314">
        <v>177.57</v>
      </c>
    </row>
    <row r="2174" spans="1:4" ht="25.5">
      <c r="A2174" s="312">
        <v>7725</v>
      </c>
      <c r="B2174" s="313" t="s">
        <v>3326</v>
      </c>
      <c r="C2174" s="312" t="s">
        <v>1298</v>
      </c>
      <c r="D2174" s="314">
        <v>120</v>
      </c>
    </row>
    <row r="2175" spans="1:4" ht="25.5">
      <c r="A2175" s="312">
        <v>7727</v>
      </c>
      <c r="B2175" s="313" t="s">
        <v>3327</v>
      </c>
      <c r="C2175" s="312" t="s">
        <v>1298</v>
      </c>
      <c r="D2175" s="315">
        <v>1409.17</v>
      </c>
    </row>
    <row r="2176" spans="1:4" ht="25.5">
      <c r="A2176" s="312">
        <v>7733</v>
      </c>
      <c r="B2176" s="313" t="s">
        <v>3328</v>
      </c>
      <c r="C2176" s="312" t="s">
        <v>1298</v>
      </c>
      <c r="D2176" s="314">
        <v>290.73</v>
      </c>
    </row>
    <row r="2177" spans="1:4" ht="25.5">
      <c r="A2177" s="312">
        <v>7734</v>
      </c>
      <c r="B2177" s="313" t="s">
        <v>3329</v>
      </c>
      <c r="C2177" s="312" t="s">
        <v>1298</v>
      </c>
      <c r="D2177" s="314">
        <v>517.1</v>
      </c>
    </row>
    <row r="2178" spans="1:4" ht="38.25">
      <c r="A2178" s="312">
        <v>7735</v>
      </c>
      <c r="B2178" s="313" t="s">
        <v>3330</v>
      </c>
      <c r="C2178" s="312" t="s">
        <v>1298</v>
      </c>
      <c r="D2178" s="314">
        <v>565.64</v>
      </c>
    </row>
    <row r="2179" spans="1:4" ht="25.5">
      <c r="A2179" s="312">
        <v>7740</v>
      </c>
      <c r="B2179" s="313" t="s">
        <v>3331</v>
      </c>
      <c r="C2179" s="312" t="s">
        <v>1298</v>
      </c>
      <c r="D2179" s="314">
        <v>124.51</v>
      </c>
    </row>
    <row r="2180" spans="1:4" ht="25.5">
      <c r="A2180" s="312">
        <v>7741</v>
      </c>
      <c r="B2180" s="313" t="s">
        <v>3332</v>
      </c>
      <c r="C2180" s="312" t="s">
        <v>1298</v>
      </c>
      <c r="D2180" s="314">
        <v>157.13999999999999</v>
      </c>
    </row>
    <row r="2181" spans="1:4" ht="25.5">
      <c r="A2181" s="312">
        <v>7742</v>
      </c>
      <c r="B2181" s="313" t="s">
        <v>3333</v>
      </c>
      <c r="C2181" s="312" t="s">
        <v>1298</v>
      </c>
      <c r="D2181" s="314">
        <v>168.44</v>
      </c>
    </row>
    <row r="2182" spans="1:4" ht="25.5">
      <c r="A2182" s="312">
        <v>7743</v>
      </c>
      <c r="B2182" s="313" t="s">
        <v>3334</v>
      </c>
      <c r="C2182" s="312" t="s">
        <v>1298</v>
      </c>
      <c r="D2182" s="314">
        <v>260.72000000000003</v>
      </c>
    </row>
    <row r="2183" spans="1:4" ht="25.5">
      <c r="A2183" s="312">
        <v>7744</v>
      </c>
      <c r="B2183" s="313" t="s">
        <v>3335</v>
      </c>
      <c r="C2183" s="312" t="s">
        <v>1298</v>
      </c>
      <c r="D2183" s="314">
        <v>243.85</v>
      </c>
    </row>
    <row r="2184" spans="1:4" ht="25.5">
      <c r="A2184" s="312">
        <v>7745</v>
      </c>
      <c r="B2184" s="313" t="s">
        <v>3336</v>
      </c>
      <c r="C2184" s="312" t="s">
        <v>1298</v>
      </c>
      <c r="D2184" s="314">
        <v>68.69</v>
      </c>
    </row>
    <row r="2185" spans="1:4" ht="25.5">
      <c r="A2185" s="312">
        <v>7750</v>
      </c>
      <c r="B2185" s="313" t="s">
        <v>3337</v>
      </c>
      <c r="C2185" s="312" t="s">
        <v>1298</v>
      </c>
      <c r="D2185" s="314">
        <v>191</v>
      </c>
    </row>
    <row r="2186" spans="1:4" ht="25.5">
      <c r="A2186" s="312">
        <v>7752</v>
      </c>
      <c r="B2186" s="313" t="s">
        <v>3338</v>
      </c>
      <c r="C2186" s="312" t="s">
        <v>1298</v>
      </c>
      <c r="D2186" s="314">
        <v>88.01</v>
      </c>
    </row>
    <row r="2187" spans="1:4" ht="25.5">
      <c r="A2187" s="312">
        <v>7753</v>
      </c>
      <c r="B2187" s="313" t="s">
        <v>3339</v>
      </c>
      <c r="C2187" s="312" t="s">
        <v>1298</v>
      </c>
      <c r="D2187" s="314">
        <v>262.18</v>
      </c>
    </row>
    <row r="2188" spans="1:4" ht="25.5">
      <c r="A2188" s="312">
        <v>7754</v>
      </c>
      <c r="B2188" s="313" t="s">
        <v>3340</v>
      </c>
      <c r="C2188" s="312" t="s">
        <v>1298</v>
      </c>
      <c r="D2188" s="314">
        <v>412.68</v>
      </c>
    </row>
    <row r="2189" spans="1:4" ht="25.5">
      <c r="A2189" s="312">
        <v>7755</v>
      </c>
      <c r="B2189" s="313" t="s">
        <v>3341</v>
      </c>
      <c r="C2189" s="312" t="s">
        <v>1298</v>
      </c>
      <c r="D2189" s="314">
        <v>151.69</v>
      </c>
    </row>
    <row r="2190" spans="1:4" ht="25.5">
      <c r="A2190" s="312">
        <v>7756</v>
      </c>
      <c r="B2190" s="313" t="s">
        <v>3342</v>
      </c>
      <c r="C2190" s="312" t="s">
        <v>1298</v>
      </c>
      <c r="D2190" s="314">
        <v>235.81</v>
      </c>
    </row>
    <row r="2191" spans="1:4" ht="25.5">
      <c r="A2191" s="312">
        <v>7757</v>
      </c>
      <c r="B2191" s="313" t="s">
        <v>3343</v>
      </c>
      <c r="C2191" s="312" t="s">
        <v>1298</v>
      </c>
      <c r="D2191" s="314">
        <v>371.55</v>
      </c>
    </row>
    <row r="2192" spans="1:4" ht="25.5">
      <c r="A2192" s="312">
        <v>7758</v>
      </c>
      <c r="B2192" s="313" t="s">
        <v>3344</v>
      </c>
      <c r="C2192" s="312" t="s">
        <v>1298</v>
      </c>
      <c r="D2192" s="314">
        <v>552.66</v>
      </c>
    </row>
    <row r="2193" spans="1:4" ht="25.5">
      <c r="A2193" s="312">
        <v>7759</v>
      </c>
      <c r="B2193" s="313" t="s">
        <v>3345</v>
      </c>
      <c r="C2193" s="312" t="s">
        <v>1298</v>
      </c>
      <c r="D2193" s="315">
        <v>1204.04</v>
      </c>
    </row>
    <row r="2194" spans="1:4" ht="25.5">
      <c r="A2194" s="312">
        <v>7760</v>
      </c>
      <c r="B2194" s="313" t="s">
        <v>3346</v>
      </c>
      <c r="C2194" s="312" t="s">
        <v>1298</v>
      </c>
      <c r="D2194" s="314">
        <v>68.36</v>
      </c>
    </row>
    <row r="2195" spans="1:4" ht="25.5">
      <c r="A2195" s="312">
        <v>7761</v>
      </c>
      <c r="B2195" s="313" t="s">
        <v>3347</v>
      </c>
      <c r="C2195" s="312" t="s">
        <v>1298</v>
      </c>
      <c r="D2195" s="314">
        <v>72.66</v>
      </c>
    </row>
    <row r="2196" spans="1:4" ht="25.5">
      <c r="A2196" s="312">
        <v>7762</v>
      </c>
      <c r="B2196" s="313" t="s">
        <v>3348</v>
      </c>
      <c r="C2196" s="312" t="s">
        <v>1298</v>
      </c>
      <c r="D2196" s="314">
        <v>115.15</v>
      </c>
    </row>
    <row r="2197" spans="1:4" ht="25.5">
      <c r="A2197" s="312">
        <v>7763</v>
      </c>
      <c r="B2197" s="313" t="s">
        <v>3349</v>
      </c>
      <c r="C2197" s="312" t="s">
        <v>1298</v>
      </c>
      <c r="D2197" s="314">
        <v>197.88</v>
      </c>
    </row>
    <row r="2198" spans="1:4" ht="25.5">
      <c r="A2198" s="312">
        <v>7764</v>
      </c>
      <c r="B2198" s="313" t="s">
        <v>3350</v>
      </c>
      <c r="C2198" s="312" t="s">
        <v>1298</v>
      </c>
      <c r="D2198" s="314">
        <v>297.24</v>
      </c>
    </row>
    <row r="2199" spans="1:4" ht="25.5">
      <c r="A2199" s="312">
        <v>7765</v>
      </c>
      <c r="B2199" s="313" t="s">
        <v>3351</v>
      </c>
      <c r="C2199" s="312" t="s">
        <v>1298</v>
      </c>
      <c r="D2199" s="314">
        <v>289.54000000000002</v>
      </c>
    </row>
    <row r="2200" spans="1:4" ht="25.5">
      <c r="A2200" s="312">
        <v>7766</v>
      </c>
      <c r="B2200" s="313" t="s">
        <v>3352</v>
      </c>
      <c r="C2200" s="312" t="s">
        <v>1298</v>
      </c>
      <c r="D2200" s="314">
        <v>421.1</v>
      </c>
    </row>
    <row r="2201" spans="1:4" ht="25.5">
      <c r="A2201" s="312">
        <v>7767</v>
      </c>
      <c r="B2201" s="313" t="s">
        <v>3353</v>
      </c>
      <c r="C2201" s="312" t="s">
        <v>1298</v>
      </c>
      <c r="D2201" s="314">
        <v>648.89</v>
      </c>
    </row>
    <row r="2202" spans="1:4" ht="25.5">
      <c r="A2202" s="312">
        <v>7773</v>
      </c>
      <c r="B2202" s="313" t="s">
        <v>3354</v>
      </c>
      <c r="C2202" s="312" t="s">
        <v>1298</v>
      </c>
      <c r="D2202" s="314">
        <v>303.68</v>
      </c>
    </row>
    <row r="2203" spans="1:4" ht="25.5">
      <c r="A2203" s="312">
        <v>7774</v>
      </c>
      <c r="B2203" s="313" t="s">
        <v>3355</v>
      </c>
      <c r="C2203" s="312" t="s">
        <v>1298</v>
      </c>
      <c r="D2203" s="314">
        <v>211.54</v>
      </c>
    </row>
    <row r="2204" spans="1:4" ht="25.5">
      <c r="A2204" s="312">
        <v>7775</v>
      </c>
      <c r="B2204" s="313" t="s">
        <v>3356</v>
      </c>
      <c r="C2204" s="312" t="s">
        <v>1298</v>
      </c>
      <c r="D2204" s="314">
        <v>357.68</v>
      </c>
    </row>
    <row r="2205" spans="1:4" ht="25.5">
      <c r="A2205" s="312">
        <v>7776</v>
      </c>
      <c r="B2205" s="313" t="s">
        <v>3357</v>
      </c>
      <c r="C2205" s="312" t="s">
        <v>1298</v>
      </c>
      <c r="D2205" s="314">
        <v>197.43</v>
      </c>
    </row>
    <row r="2206" spans="1:4" ht="25.5">
      <c r="A2206" s="312">
        <v>7778</v>
      </c>
      <c r="B2206" s="313" t="s">
        <v>3358</v>
      </c>
      <c r="C2206" s="312" t="s">
        <v>1298</v>
      </c>
      <c r="D2206" s="314">
        <v>24.44</v>
      </c>
    </row>
    <row r="2207" spans="1:4" ht="25.5">
      <c r="A2207" s="312">
        <v>7781</v>
      </c>
      <c r="B2207" s="313" t="s">
        <v>3359</v>
      </c>
      <c r="C2207" s="312" t="s">
        <v>1298</v>
      </c>
      <c r="D2207" s="314">
        <v>38.9</v>
      </c>
    </row>
    <row r="2208" spans="1:4" ht="25.5">
      <c r="A2208" s="312">
        <v>7783</v>
      </c>
      <c r="B2208" s="313" t="s">
        <v>3360</v>
      </c>
      <c r="C2208" s="312" t="s">
        <v>1298</v>
      </c>
      <c r="D2208" s="314">
        <v>27.43</v>
      </c>
    </row>
    <row r="2209" spans="1:4" ht="25.5">
      <c r="A2209" s="312">
        <v>7785</v>
      </c>
      <c r="B2209" s="313" t="s">
        <v>3361</v>
      </c>
      <c r="C2209" s="312" t="s">
        <v>1298</v>
      </c>
      <c r="D2209" s="314">
        <v>41.9</v>
      </c>
    </row>
    <row r="2210" spans="1:4" ht="25.5">
      <c r="A2210" s="312">
        <v>7790</v>
      </c>
      <c r="B2210" s="313" t="s">
        <v>3362</v>
      </c>
      <c r="C2210" s="312" t="s">
        <v>1298</v>
      </c>
      <c r="D2210" s="314">
        <v>31.92</v>
      </c>
    </row>
    <row r="2211" spans="1:4" ht="25.5">
      <c r="A2211" s="312">
        <v>7791</v>
      </c>
      <c r="B2211" s="313" t="s">
        <v>3363</v>
      </c>
      <c r="C2211" s="312" t="s">
        <v>1298</v>
      </c>
      <c r="D2211" s="314">
        <v>71.819999999999993</v>
      </c>
    </row>
    <row r="2212" spans="1:4" ht="25.5">
      <c r="A2212" s="312">
        <v>7792</v>
      </c>
      <c r="B2212" s="313" t="s">
        <v>3364</v>
      </c>
      <c r="C2212" s="312" t="s">
        <v>1298</v>
      </c>
      <c r="D2212" s="314">
        <v>60.85</v>
      </c>
    </row>
    <row r="2213" spans="1:4" ht="25.5">
      <c r="A2213" s="312">
        <v>7793</v>
      </c>
      <c r="B2213" s="313" t="s">
        <v>3365</v>
      </c>
      <c r="C2213" s="312" t="s">
        <v>1298</v>
      </c>
      <c r="D2213" s="314">
        <v>78.53</v>
      </c>
    </row>
    <row r="2214" spans="1:4" ht="25.5">
      <c r="A2214" s="312">
        <v>7795</v>
      </c>
      <c r="B2214" s="313" t="s">
        <v>3366</v>
      </c>
      <c r="C2214" s="312" t="s">
        <v>1298</v>
      </c>
      <c r="D2214" s="314">
        <v>56.36</v>
      </c>
    </row>
    <row r="2215" spans="1:4" ht="25.5">
      <c r="A2215" s="312">
        <v>7796</v>
      </c>
      <c r="B2215" s="313" t="s">
        <v>3367</v>
      </c>
      <c r="C2215" s="312" t="s">
        <v>1298</v>
      </c>
      <c r="D2215" s="314">
        <v>29.43</v>
      </c>
    </row>
    <row r="2216" spans="1:4" ht="13.5">
      <c r="A2216" s="316">
        <v>8260</v>
      </c>
      <c r="B2216" s="317" t="s">
        <v>3368</v>
      </c>
      <c r="C2216" s="318" t="s">
        <v>3004</v>
      </c>
      <c r="D2216" s="319">
        <v>2725.02</v>
      </c>
    </row>
    <row r="2217" spans="1:4" ht="27">
      <c r="A2217" s="316">
        <v>9535</v>
      </c>
      <c r="B2217" s="317" t="s">
        <v>3369</v>
      </c>
      <c r="C2217" s="318" t="s">
        <v>3004</v>
      </c>
      <c r="D2217" s="316">
        <v>65.17</v>
      </c>
    </row>
    <row r="2218" spans="1:4" ht="13.5">
      <c r="A2218" s="316">
        <v>9537</v>
      </c>
      <c r="B2218" s="317" t="s">
        <v>3370</v>
      </c>
      <c r="C2218" s="318" t="s">
        <v>1100</v>
      </c>
      <c r="D2218" s="316">
        <v>2.09</v>
      </c>
    </row>
    <row r="2219" spans="1:4" ht="54">
      <c r="A2219" s="316">
        <v>9540</v>
      </c>
      <c r="B2219" s="317" t="s">
        <v>3371</v>
      </c>
      <c r="C2219" s="318" t="s">
        <v>3004</v>
      </c>
      <c r="D2219" s="316">
        <v>896.91</v>
      </c>
    </row>
    <row r="2220" spans="1:4" ht="38.25">
      <c r="A2220" s="312">
        <v>9813</v>
      </c>
      <c r="B2220" s="313" t="s">
        <v>3372</v>
      </c>
      <c r="C2220" s="312" t="s">
        <v>1298</v>
      </c>
      <c r="D2220" s="314">
        <v>3.04</v>
      </c>
    </row>
    <row r="2221" spans="1:4" ht="38.25">
      <c r="A2221" s="312">
        <v>9815</v>
      </c>
      <c r="B2221" s="313" t="s">
        <v>3373</v>
      </c>
      <c r="C2221" s="312" t="s">
        <v>1298</v>
      </c>
      <c r="D2221" s="314">
        <v>6</v>
      </c>
    </row>
    <row r="2222" spans="1:4" ht="25.5">
      <c r="A2222" s="312">
        <v>9825</v>
      </c>
      <c r="B2222" s="313" t="s">
        <v>3374</v>
      </c>
      <c r="C2222" s="312" t="s">
        <v>1298</v>
      </c>
      <c r="D2222" s="314">
        <v>33.17</v>
      </c>
    </row>
    <row r="2223" spans="1:4" ht="25.5">
      <c r="A2223" s="312">
        <v>9826</v>
      </c>
      <c r="B2223" s="313" t="s">
        <v>3375</v>
      </c>
      <c r="C2223" s="312" t="s">
        <v>1298</v>
      </c>
      <c r="D2223" s="314">
        <v>170.8</v>
      </c>
    </row>
    <row r="2224" spans="1:4" ht="25.5">
      <c r="A2224" s="312">
        <v>9827</v>
      </c>
      <c r="B2224" s="313" t="s">
        <v>3376</v>
      </c>
      <c r="C2224" s="312" t="s">
        <v>1298</v>
      </c>
      <c r="D2224" s="314">
        <v>248.23</v>
      </c>
    </row>
    <row r="2225" spans="1:4" ht="25.5">
      <c r="A2225" s="312">
        <v>9828</v>
      </c>
      <c r="B2225" s="313" t="s">
        <v>3377</v>
      </c>
      <c r="C2225" s="312" t="s">
        <v>1298</v>
      </c>
      <c r="D2225" s="314">
        <v>64.67</v>
      </c>
    </row>
    <row r="2226" spans="1:4" ht="25.5">
      <c r="A2226" s="312">
        <v>9829</v>
      </c>
      <c r="B2226" s="313" t="s">
        <v>3378</v>
      </c>
      <c r="C2226" s="312" t="s">
        <v>1298</v>
      </c>
      <c r="D2226" s="314">
        <v>115.13</v>
      </c>
    </row>
    <row r="2227" spans="1:4" ht="38.25">
      <c r="A2227" s="312">
        <v>9830</v>
      </c>
      <c r="B2227" s="313" t="s">
        <v>3379</v>
      </c>
      <c r="C2227" s="312" t="s">
        <v>1298</v>
      </c>
      <c r="D2227" s="314">
        <v>4.2</v>
      </c>
    </row>
    <row r="2228" spans="1:4" ht="38.25">
      <c r="A2228" s="312">
        <v>9833</v>
      </c>
      <c r="B2228" s="313" t="s">
        <v>3380</v>
      </c>
      <c r="C2228" s="312" t="s">
        <v>1298</v>
      </c>
      <c r="D2228" s="314">
        <v>7.85</v>
      </c>
    </row>
    <row r="2229" spans="1:4" ht="38.25">
      <c r="A2229" s="312">
        <v>9834</v>
      </c>
      <c r="B2229" s="313" t="s">
        <v>3381</v>
      </c>
      <c r="C2229" s="312" t="s">
        <v>1298</v>
      </c>
      <c r="D2229" s="314">
        <v>21.84</v>
      </c>
    </row>
    <row r="2230" spans="1:4" ht="25.5">
      <c r="A2230" s="312">
        <v>9835</v>
      </c>
      <c r="B2230" s="313" t="s">
        <v>3382</v>
      </c>
      <c r="C2230" s="312" t="s">
        <v>1298</v>
      </c>
      <c r="D2230" s="314">
        <v>2.77</v>
      </c>
    </row>
    <row r="2231" spans="1:4" ht="25.5">
      <c r="A2231" s="312">
        <v>9836</v>
      </c>
      <c r="B2231" s="313" t="s">
        <v>3383</v>
      </c>
      <c r="C2231" s="312" t="s">
        <v>1298</v>
      </c>
      <c r="D2231" s="314">
        <v>7.32</v>
      </c>
    </row>
    <row r="2232" spans="1:4" ht="25.5">
      <c r="A2232" s="312">
        <v>9837</v>
      </c>
      <c r="B2232" s="313" t="s">
        <v>3384</v>
      </c>
      <c r="C2232" s="312" t="s">
        <v>1298</v>
      </c>
      <c r="D2232" s="314">
        <v>6.44</v>
      </c>
    </row>
    <row r="2233" spans="1:4" ht="25.5">
      <c r="A2233" s="312">
        <v>9838</v>
      </c>
      <c r="B2233" s="313" t="s">
        <v>3385</v>
      </c>
      <c r="C2233" s="312" t="s">
        <v>1298</v>
      </c>
      <c r="D2233" s="314">
        <v>4.76</v>
      </c>
    </row>
    <row r="2234" spans="1:4" ht="38.25">
      <c r="A2234" s="312">
        <v>9839</v>
      </c>
      <c r="B2234" s="313" t="s">
        <v>3386</v>
      </c>
      <c r="C2234" s="312" t="s">
        <v>1298</v>
      </c>
      <c r="D2234" s="314">
        <v>8.5299999999999994</v>
      </c>
    </row>
    <row r="2235" spans="1:4" ht="38.25">
      <c r="A2235" s="312">
        <v>9840</v>
      </c>
      <c r="B2235" s="313" t="s">
        <v>3387</v>
      </c>
      <c r="C2235" s="312" t="s">
        <v>1298</v>
      </c>
      <c r="D2235" s="314">
        <v>29.22</v>
      </c>
    </row>
    <row r="2236" spans="1:4" ht="38.25">
      <c r="A2236" s="312">
        <v>9841</v>
      </c>
      <c r="B2236" s="313" t="s">
        <v>3388</v>
      </c>
      <c r="C2236" s="312" t="s">
        <v>1298</v>
      </c>
      <c r="D2236" s="314">
        <v>14.05</v>
      </c>
    </row>
    <row r="2237" spans="1:4" ht="38.25">
      <c r="A2237" s="312">
        <v>9850</v>
      </c>
      <c r="B2237" s="313" t="s">
        <v>3389</v>
      </c>
      <c r="C2237" s="312" t="s">
        <v>1298</v>
      </c>
      <c r="D2237" s="314">
        <v>91</v>
      </c>
    </row>
    <row r="2238" spans="1:4" ht="38.25">
      <c r="A2238" s="312">
        <v>9851</v>
      </c>
      <c r="B2238" s="313" t="s">
        <v>3390</v>
      </c>
      <c r="C2238" s="312" t="s">
        <v>1298</v>
      </c>
      <c r="D2238" s="314">
        <v>122.95</v>
      </c>
    </row>
    <row r="2239" spans="1:4" ht="38.25">
      <c r="A2239" s="312">
        <v>9853</v>
      </c>
      <c r="B2239" s="313" t="s">
        <v>3391</v>
      </c>
      <c r="C2239" s="312" t="s">
        <v>1298</v>
      </c>
      <c r="D2239" s="314">
        <v>161.82</v>
      </c>
    </row>
    <row r="2240" spans="1:4" ht="38.25">
      <c r="A2240" s="312">
        <v>9854</v>
      </c>
      <c r="B2240" s="313" t="s">
        <v>3392</v>
      </c>
      <c r="C2240" s="312" t="s">
        <v>1298</v>
      </c>
      <c r="D2240" s="314">
        <v>70.900000000000006</v>
      </c>
    </row>
    <row r="2241" spans="1:4" ht="38.25">
      <c r="A2241" s="312">
        <v>9855</v>
      </c>
      <c r="B2241" s="313" t="s">
        <v>3393</v>
      </c>
      <c r="C2241" s="312" t="s">
        <v>1298</v>
      </c>
      <c r="D2241" s="314">
        <v>205.64</v>
      </c>
    </row>
    <row r="2242" spans="1:4">
      <c r="A2242" s="312">
        <v>9856</v>
      </c>
      <c r="B2242" s="313" t="s">
        <v>3394</v>
      </c>
      <c r="C2242" s="312" t="s">
        <v>1298</v>
      </c>
      <c r="D2242" s="314">
        <v>5.64</v>
      </c>
    </row>
    <row r="2243" spans="1:4">
      <c r="A2243" s="312">
        <v>9857</v>
      </c>
      <c r="B2243" s="313" t="s">
        <v>3395</v>
      </c>
      <c r="C2243" s="312" t="s">
        <v>1298</v>
      </c>
      <c r="D2243" s="314">
        <v>76.17</v>
      </c>
    </row>
    <row r="2244" spans="1:4">
      <c r="A2244" s="312">
        <v>9858</v>
      </c>
      <c r="B2244" s="313" t="s">
        <v>3396</v>
      </c>
      <c r="C2244" s="312" t="s">
        <v>1298</v>
      </c>
      <c r="D2244" s="314">
        <v>148.19</v>
      </c>
    </row>
    <row r="2245" spans="1:4">
      <c r="A2245" s="312">
        <v>9859</v>
      </c>
      <c r="B2245" s="313" t="s">
        <v>3397</v>
      </c>
      <c r="C2245" s="312" t="s">
        <v>1298</v>
      </c>
      <c r="D2245" s="314">
        <v>7.63</v>
      </c>
    </row>
    <row r="2246" spans="1:4" ht="25.5">
      <c r="A2246" s="312">
        <v>9860</v>
      </c>
      <c r="B2246" s="313" t="s">
        <v>3398</v>
      </c>
      <c r="C2246" s="312" t="s">
        <v>1298</v>
      </c>
      <c r="D2246" s="314">
        <v>35.340000000000003</v>
      </c>
    </row>
    <row r="2247" spans="1:4" ht="25.5">
      <c r="A2247" s="312">
        <v>9861</v>
      </c>
      <c r="B2247" s="313" t="s">
        <v>3399</v>
      </c>
      <c r="C2247" s="312" t="s">
        <v>1298</v>
      </c>
      <c r="D2247" s="314">
        <v>19.86</v>
      </c>
    </row>
    <row r="2248" spans="1:4" ht="25.5">
      <c r="A2248" s="312">
        <v>9862</v>
      </c>
      <c r="B2248" s="313" t="s">
        <v>3400</v>
      </c>
      <c r="C2248" s="312" t="s">
        <v>1298</v>
      </c>
      <c r="D2248" s="314">
        <v>24.7</v>
      </c>
    </row>
    <row r="2249" spans="1:4" ht="25.5">
      <c r="A2249" s="312">
        <v>9863</v>
      </c>
      <c r="B2249" s="313" t="s">
        <v>3401</v>
      </c>
      <c r="C2249" s="312" t="s">
        <v>1298</v>
      </c>
      <c r="D2249" s="314">
        <v>58.77</v>
      </c>
    </row>
    <row r="2250" spans="1:4">
      <c r="A2250" s="312">
        <v>9864</v>
      </c>
      <c r="B2250" s="313" t="s">
        <v>3402</v>
      </c>
      <c r="C2250" s="312" t="s">
        <v>1298</v>
      </c>
      <c r="D2250" s="314">
        <v>89.96</v>
      </c>
    </row>
    <row r="2251" spans="1:4">
      <c r="A2251" s="312">
        <v>9865</v>
      </c>
      <c r="B2251" s="313" t="s">
        <v>3403</v>
      </c>
      <c r="C2251" s="312" t="s">
        <v>1298</v>
      </c>
      <c r="D2251" s="314">
        <v>128.16999999999999</v>
      </c>
    </row>
    <row r="2252" spans="1:4">
      <c r="A2252" s="312">
        <v>9866</v>
      </c>
      <c r="B2252" s="313" t="s">
        <v>3404</v>
      </c>
      <c r="C2252" s="312" t="s">
        <v>1298</v>
      </c>
      <c r="D2252" s="314">
        <v>14.92</v>
      </c>
    </row>
    <row r="2253" spans="1:4" ht="25.5">
      <c r="A2253" s="312">
        <v>9867</v>
      </c>
      <c r="B2253" s="313" t="s">
        <v>3405</v>
      </c>
      <c r="C2253" s="312" t="s">
        <v>1298</v>
      </c>
      <c r="D2253" s="314">
        <v>2.33</v>
      </c>
    </row>
    <row r="2254" spans="1:4" ht="25.5">
      <c r="A2254" s="312">
        <v>9868</v>
      </c>
      <c r="B2254" s="313" t="s">
        <v>3406</v>
      </c>
      <c r="C2254" s="312" t="s">
        <v>1298</v>
      </c>
      <c r="D2254" s="314">
        <v>3.1</v>
      </c>
    </row>
    <row r="2255" spans="1:4" ht="25.5">
      <c r="A2255" s="312">
        <v>9869</v>
      </c>
      <c r="B2255" s="313" t="s">
        <v>3407</v>
      </c>
      <c r="C2255" s="312" t="s">
        <v>1298</v>
      </c>
      <c r="D2255" s="314">
        <v>6.63</v>
      </c>
    </row>
    <row r="2256" spans="1:4" ht="25.5">
      <c r="A2256" s="312">
        <v>9870</v>
      </c>
      <c r="B2256" s="313" t="s">
        <v>3408</v>
      </c>
      <c r="C2256" s="312" t="s">
        <v>1298</v>
      </c>
      <c r="D2256" s="314">
        <v>55.77</v>
      </c>
    </row>
    <row r="2257" spans="1:4" ht="25.5">
      <c r="A2257" s="312">
        <v>9871</v>
      </c>
      <c r="B2257" s="313" t="s">
        <v>3409</v>
      </c>
      <c r="C2257" s="312" t="s">
        <v>1298</v>
      </c>
      <c r="D2257" s="314">
        <v>26.24</v>
      </c>
    </row>
    <row r="2258" spans="1:4" ht="25.5">
      <c r="A2258" s="312">
        <v>9872</v>
      </c>
      <c r="B2258" s="313" t="s">
        <v>3410</v>
      </c>
      <c r="C2258" s="312" t="s">
        <v>1298</v>
      </c>
      <c r="D2258" s="314">
        <v>33.08</v>
      </c>
    </row>
    <row r="2259" spans="1:4" ht="25.5">
      <c r="A2259" s="312">
        <v>9873</v>
      </c>
      <c r="B2259" s="313" t="s">
        <v>3411</v>
      </c>
      <c r="C2259" s="312" t="s">
        <v>1298</v>
      </c>
      <c r="D2259" s="314">
        <v>18.7</v>
      </c>
    </row>
    <row r="2260" spans="1:4" ht="25.5">
      <c r="A2260" s="312">
        <v>9874</v>
      </c>
      <c r="B2260" s="313" t="s">
        <v>3412</v>
      </c>
      <c r="C2260" s="312" t="s">
        <v>1298</v>
      </c>
      <c r="D2260" s="314">
        <v>9.68</v>
      </c>
    </row>
    <row r="2261" spans="1:4" ht="25.5">
      <c r="A2261" s="312">
        <v>9875</v>
      </c>
      <c r="B2261" s="313" t="s">
        <v>3413</v>
      </c>
      <c r="C2261" s="312" t="s">
        <v>1298</v>
      </c>
      <c r="D2261" s="314">
        <v>12</v>
      </c>
    </row>
    <row r="2262" spans="1:4" ht="25.5">
      <c r="A2262" s="312">
        <v>9876</v>
      </c>
      <c r="B2262" s="313" t="s">
        <v>3414</v>
      </c>
      <c r="C2262" s="312" t="s">
        <v>1298</v>
      </c>
      <c r="D2262" s="314">
        <v>9.23</v>
      </c>
    </row>
    <row r="2263" spans="1:4" ht="25.5">
      <c r="A2263" s="312">
        <v>9877</v>
      </c>
      <c r="B2263" s="313" t="s">
        <v>3415</v>
      </c>
      <c r="C2263" s="312" t="s">
        <v>1298</v>
      </c>
      <c r="D2263" s="314">
        <v>33.36</v>
      </c>
    </row>
    <row r="2264" spans="1:4" ht="25.5">
      <c r="A2264" s="312">
        <v>9878</v>
      </c>
      <c r="B2264" s="313" t="s">
        <v>3416</v>
      </c>
      <c r="C2264" s="312" t="s">
        <v>1298</v>
      </c>
      <c r="D2264" s="314">
        <v>46.3</v>
      </c>
    </row>
    <row r="2265" spans="1:4" ht="25.5">
      <c r="A2265" s="312">
        <v>9879</v>
      </c>
      <c r="B2265" s="313" t="s">
        <v>3417</v>
      </c>
      <c r="C2265" s="312" t="s">
        <v>1298</v>
      </c>
      <c r="D2265" s="314">
        <v>109.29</v>
      </c>
    </row>
    <row r="2266" spans="1:4" ht="25.5">
      <c r="A2266" s="312">
        <v>9883</v>
      </c>
      <c r="B2266" s="313" t="s">
        <v>3418</v>
      </c>
      <c r="C2266" s="312" t="s">
        <v>1155</v>
      </c>
      <c r="D2266" s="314">
        <v>14.97</v>
      </c>
    </row>
    <row r="2267" spans="1:4" ht="25.5">
      <c r="A2267" s="312">
        <v>9884</v>
      </c>
      <c r="B2267" s="313" t="s">
        <v>3419</v>
      </c>
      <c r="C2267" s="312" t="s">
        <v>1155</v>
      </c>
      <c r="D2267" s="314">
        <v>42.71</v>
      </c>
    </row>
    <row r="2268" spans="1:4" ht="25.5">
      <c r="A2268" s="312">
        <v>9885</v>
      </c>
      <c r="B2268" s="313" t="s">
        <v>3420</v>
      </c>
      <c r="C2268" s="312" t="s">
        <v>1155</v>
      </c>
      <c r="D2268" s="314">
        <v>19.829999999999998</v>
      </c>
    </row>
    <row r="2269" spans="1:4" ht="25.5">
      <c r="A2269" s="312">
        <v>9886</v>
      </c>
      <c r="B2269" s="313" t="s">
        <v>3421</v>
      </c>
      <c r="C2269" s="312" t="s">
        <v>1155</v>
      </c>
      <c r="D2269" s="314">
        <v>20.51</v>
      </c>
    </row>
    <row r="2270" spans="1:4" ht="25.5">
      <c r="A2270" s="312">
        <v>9887</v>
      </c>
      <c r="B2270" s="313" t="s">
        <v>3422</v>
      </c>
      <c r="C2270" s="312" t="s">
        <v>1155</v>
      </c>
      <c r="D2270" s="314">
        <v>62.8</v>
      </c>
    </row>
    <row r="2271" spans="1:4" ht="25.5">
      <c r="A2271" s="312">
        <v>9888</v>
      </c>
      <c r="B2271" s="313" t="s">
        <v>3423</v>
      </c>
      <c r="C2271" s="312" t="s">
        <v>1155</v>
      </c>
      <c r="D2271" s="314">
        <v>34.31</v>
      </c>
    </row>
    <row r="2272" spans="1:4" ht="25.5">
      <c r="A2272" s="312">
        <v>9889</v>
      </c>
      <c r="B2272" s="313" t="s">
        <v>3424</v>
      </c>
      <c r="C2272" s="312" t="s">
        <v>1155</v>
      </c>
      <c r="D2272" s="314">
        <v>103.91</v>
      </c>
    </row>
    <row r="2273" spans="1:4" ht="25.5">
      <c r="A2273" s="312">
        <v>9890</v>
      </c>
      <c r="B2273" s="313" t="s">
        <v>3425</v>
      </c>
      <c r="C2273" s="312" t="s">
        <v>1155</v>
      </c>
      <c r="D2273" s="314">
        <v>160.99</v>
      </c>
    </row>
    <row r="2274" spans="1:4" ht="25.5">
      <c r="A2274" s="312">
        <v>9891</v>
      </c>
      <c r="B2274" s="313" t="s">
        <v>3426</v>
      </c>
      <c r="C2274" s="312" t="s">
        <v>1155</v>
      </c>
      <c r="D2274" s="314">
        <v>226</v>
      </c>
    </row>
    <row r="2275" spans="1:4">
      <c r="A2275" s="312">
        <v>9892</v>
      </c>
      <c r="B2275" s="313" t="s">
        <v>3427</v>
      </c>
      <c r="C2275" s="312" t="s">
        <v>1155</v>
      </c>
      <c r="D2275" s="314">
        <v>6.23</v>
      </c>
    </row>
    <row r="2276" spans="1:4">
      <c r="A2276" s="312">
        <v>9893</v>
      </c>
      <c r="B2276" s="313" t="s">
        <v>3428</v>
      </c>
      <c r="C2276" s="312" t="s">
        <v>1155</v>
      </c>
      <c r="D2276" s="314">
        <v>68.27</v>
      </c>
    </row>
    <row r="2277" spans="1:4" ht="25.5">
      <c r="A2277" s="312">
        <v>9894</v>
      </c>
      <c r="B2277" s="313" t="s">
        <v>3429</v>
      </c>
      <c r="C2277" s="312" t="s">
        <v>1155</v>
      </c>
      <c r="D2277" s="314">
        <v>23.59</v>
      </c>
    </row>
    <row r="2278" spans="1:4" ht="25.5">
      <c r="A2278" s="312">
        <v>9895</v>
      </c>
      <c r="B2278" s="313" t="s">
        <v>3430</v>
      </c>
      <c r="C2278" s="312" t="s">
        <v>1155</v>
      </c>
      <c r="D2278" s="314">
        <v>12.07</v>
      </c>
    </row>
    <row r="2279" spans="1:4" ht="25.5">
      <c r="A2279" s="312">
        <v>9896</v>
      </c>
      <c r="B2279" s="313" t="s">
        <v>3431</v>
      </c>
      <c r="C2279" s="312" t="s">
        <v>1155</v>
      </c>
      <c r="D2279" s="314">
        <v>25.86</v>
      </c>
    </row>
    <row r="2280" spans="1:4" ht="25.5">
      <c r="A2280" s="312">
        <v>9897</v>
      </c>
      <c r="B2280" s="313" t="s">
        <v>3432</v>
      </c>
      <c r="C2280" s="312" t="s">
        <v>1155</v>
      </c>
      <c r="D2280" s="314">
        <v>27.74</v>
      </c>
    </row>
    <row r="2281" spans="1:4" ht="25.5">
      <c r="A2281" s="312">
        <v>9898</v>
      </c>
      <c r="B2281" s="313" t="s">
        <v>3433</v>
      </c>
      <c r="C2281" s="312" t="s">
        <v>1155</v>
      </c>
      <c r="D2281" s="314">
        <v>140.33000000000001</v>
      </c>
    </row>
    <row r="2282" spans="1:4" ht="25.5">
      <c r="A2282" s="312">
        <v>9899</v>
      </c>
      <c r="B2282" s="313" t="s">
        <v>3434</v>
      </c>
      <c r="C2282" s="312" t="s">
        <v>1155</v>
      </c>
      <c r="D2282" s="314">
        <v>8.58</v>
      </c>
    </row>
    <row r="2283" spans="1:4">
      <c r="A2283" s="312">
        <v>9900</v>
      </c>
      <c r="B2283" s="313" t="s">
        <v>3435</v>
      </c>
      <c r="C2283" s="312" t="s">
        <v>1155</v>
      </c>
      <c r="D2283" s="314">
        <v>16.010000000000002</v>
      </c>
    </row>
    <row r="2284" spans="1:4" ht="25.5">
      <c r="A2284" s="312">
        <v>9901</v>
      </c>
      <c r="B2284" s="313" t="s">
        <v>3436</v>
      </c>
      <c r="C2284" s="312" t="s">
        <v>1155</v>
      </c>
      <c r="D2284" s="314">
        <v>30.03</v>
      </c>
    </row>
    <row r="2285" spans="1:4">
      <c r="A2285" s="312">
        <v>9902</v>
      </c>
      <c r="B2285" s="313" t="s">
        <v>3437</v>
      </c>
      <c r="C2285" s="312" t="s">
        <v>1155</v>
      </c>
      <c r="D2285" s="314">
        <v>177.8</v>
      </c>
    </row>
    <row r="2286" spans="1:4" ht="25.5">
      <c r="A2286" s="312">
        <v>9905</v>
      </c>
      <c r="B2286" s="313" t="s">
        <v>3438</v>
      </c>
      <c r="C2286" s="312" t="s">
        <v>1155</v>
      </c>
      <c r="D2286" s="314">
        <v>6.05</v>
      </c>
    </row>
    <row r="2287" spans="1:4" ht="25.5">
      <c r="A2287" s="312">
        <v>9906</v>
      </c>
      <c r="B2287" s="313" t="s">
        <v>3439</v>
      </c>
      <c r="C2287" s="312" t="s">
        <v>1155</v>
      </c>
      <c r="D2287" s="314">
        <v>7.15</v>
      </c>
    </row>
    <row r="2288" spans="1:4" ht="25.5">
      <c r="A2288" s="312">
        <v>9907</v>
      </c>
      <c r="B2288" s="313" t="s">
        <v>3440</v>
      </c>
      <c r="C2288" s="312" t="s">
        <v>1155</v>
      </c>
      <c r="D2288" s="314">
        <v>197.98</v>
      </c>
    </row>
    <row r="2289" spans="1:4" ht="25.5">
      <c r="A2289" s="312">
        <v>9908</v>
      </c>
      <c r="B2289" s="313" t="s">
        <v>3441</v>
      </c>
      <c r="C2289" s="312" t="s">
        <v>1155</v>
      </c>
      <c r="D2289" s="314">
        <v>450.27</v>
      </c>
    </row>
    <row r="2290" spans="1:4" ht="25.5">
      <c r="A2290" s="312">
        <v>9909</v>
      </c>
      <c r="B2290" s="313" t="s">
        <v>3442</v>
      </c>
      <c r="C2290" s="312" t="s">
        <v>1155</v>
      </c>
      <c r="D2290" s="314">
        <v>133.37</v>
      </c>
    </row>
    <row r="2291" spans="1:4" ht="25.5">
      <c r="A2291" s="312">
        <v>9910</v>
      </c>
      <c r="B2291" s="313" t="s">
        <v>3443</v>
      </c>
      <c r="C2291" s="312" t="s">
        <v>1155</v>
      </c>
      <c r="D2291" s="314">
        <v>64.180000000000007</v>
      </c>
    </row>
    <row r="2292" spans="1:4" ht="38.25">
      <c r="A2292" s="312">
        <v>9912</v>
      </c>
      <c r="B2292" s="313" t="s">
        <v>3444</v>
      </c>
      <c r="C2292" s="312" t="s">
        <v>1155</v>
      </c>
      <c r="D2292" s="315">
        <v>1550000</v>
      </c>
    </row>
    <row r="2293" spans="1:4" ht="25.5">
      <c r="A2293" s="312">
        <v>9914</v>
      </c>
      <c r="B2293" s="313" t="s">
        <v>3445</v>
      </c>
      <c r="C2293" s="312" t="s">
        <v>1155</v>
      </c>
      <c r="D2293" s="315">
        <v>700000</v>
      </c>
    </row>
    <row r="2294" spans="1:4" ht="38.25">
      <c r="A2294" s="312">
        <v>9921</v>
      </c>
      <c r="B2294" s="313" t="s">
        <v>3446</v>
      </c>
      <c r="C2294" s="312" t="s">
        <v>1155</v>
      </c>
      <c r="D2294" s="315">
        <v>799563.31</v>
      </c>
    </row>
    <row r="2295" spans="1:4" ht="25.5">
      <c r="A2295" s="312">
        <v>10228</v>
      </c>
      <c r="B2295" s="313" t="s">
        <v>3447</v>
      </c>
      <c r="C2295" s="312" t="s">
        <v>1155</v>
      </c>
      <c r="D2295" s="314">
        <v>140.63999999999999</v>
      </c>
    </row>
    <row r="2296" spans="1:4" ht="38.25">
      <c r="A2296" s="312">
        <v>10229</v>
      </c>
      <c r="B2296" s="313" t="s">
        <v>3448</v>
      </c>
      <c r="C2296" s="312" t="s">
        <v>1155</v>
      </c>
      <c r="D2296" s="314">
        <v>36.28</v>
      </c>
    </row>
    <row r="2297" spans="1:4" ht="38.25">
      <c r="A2297" s="312">
        <v>10230</v>
      </c>
      <c r="B2297" s="313" t="s">
        <v>3449</v>
      </c>
      <c r="C2297" s="312" t="s">
        <v>1155</v>
      </c>
      <c r="D2297" s="314">
        <v>443.83</v>
      </c>
    </row>
    <row r="2298" spans="1:4" ht="38.25">
      <c r="A2298" s="312">
        <v>10231</v>
      </c>
      <c r="B2298" s="313" t="s">
        <v>3450</v>
      </c>
      <c r="C2298" s="312" t="s">
        <v>1155</v>
      </c>
      <c r="D2298" s="314">
        <v>183.96</v>
      </c>
    </row>
    <row r="2299" spans="1:4" ht="38.25">
      <c r="A2299" s="312">
        <v>10232</v>
      </c>
      <c r="B2299" s="313" t="s">
        <v>3451</v>
      </c>
      <c r="C2299" s="312" t="s">
        <v>1155</v>
      </c>
      <c r="D2299" s="314">
        <v>102.94</v>
      </c>
    </row>
    <row r="2300" spans="1:4" ht="38.25">
      <c r="A2300" s="312">
        <v>10233</v>
      </c>
      <c r="B2300" s="313" t="s">
        <v>3452</v>
      </c>
      <c r="C2300" s="312" t="s">
        <v>1155</v>
      </c>
      <c r="D2300" s="314">
        <v>63.68</v>
      </c>
    </row>
    <row r="2301" spans="1:4" ht="38.25">
      <c r="A2301" s="312">
        <v>10234</v>
      </c>
      <c r="B2301" s="313" t="s">
        <v>3453</v>
      </c>
      <c r="C2301" s="312" t="s">
        <v>1155</v>
      </c>
      <c r="D2301" s="314">
        <v>40.11</v>
      </c>
    </row>
    <row r="2302" spans="1:4" ht="38.25">
      <c r="A2302" s="312">
        <v>10235</v>
      </c>
      <c r="B2302" s="313" t="s">
        <v>3454</v>
      </c>
      <c r="C2302" s="312" t="s">
        <v>1155</v>
      </c>
      <c r="D2302" s="314">
        <v>252.19</v>
      </c>
    </row>
    <row r="2303" spans="1:4" ht="38.25">
      <c r="A2303" s="312">
        <v>10236</v>
      </c>
      <c r="B2303" s="313" t="s">
        <v>3455</v>
      </c>
      <c r="C2303" s="312" t="s">
        <v>1155</v>
      </c>
      <c r="D2303" s="314">
        <v>67.959999999999994</v>
      </c>
    </row>
    <row r="2304" spans="1:4" ht="38.25">
      <c r="A2304" s="312">
        <v>10404</v>
      </c>
      <c r="B2304" s="313" t="s">
        <v>3456</v>
      </c>
      <c r="C2304" s="312" t="s">
        <v>1155</v>
      </c>
      <c r="D2304" s="314">
        <v>47.85</v>
      </c>
    </row>
    <row r="2305" spans="1:4" ht="38.25">
      <c r="A2305" s="312">
        <v>10405</v>
      </c>
      <c r="B2305" s="313" t="s">
        <v>3457</v>
      </c>
      <c r="C2305" s="312" t="s">
        <v>1155</v>
      </c>
      <c r="D2305" s="314">
        <v>264.17</v>
      </c>
    </row>
    <row r="2306" spans="1:4" ht="38.25">
      <c r="A2306" s="312">
        <v>10406</v>
      </c>
      <c r="B2306" s="313" t="s">
        <v>3458</v>
      </c>
      <c r="C2306" s="312" t="s">
        <v>1155</v>
      </c>
      <c r="D2306" s="314">
        <v>364.88</v>
      </c>
    </row>
    <row r="2307" spans="1:4" ht="38.25">
      <c r="A2307" s="312">
        <v>10407</v>
      </c>
      <c r="B2307" s="313" t="s">
        <v>3459</v>
      </c>
      <c r="C2307" s="312" t="s">
        <v>1155</v>
      </c>
      <c r="D2307" s="314">
        <v>565.92999999999995</v>
      </c>
    </row>
    <row r="2308" spans="1:4" ht="38.25">
      <c r="A2308" s="312">
        <v>10408</v>
      </c>
      <c r="B2308" s="313" t="s">
        <v>3460</v>
      </c>
      <c r="C2308" s="312" t="s">
        <v>1155</v>
      </c>
      <c r="D2308" s="314">
        <v>184.73</v>
      </c>
    </row>
    <row r="2309" spans="1:4" ht="38.25">
      <c r="A2309" s="312">
        <v>10409</v>
      </c>
      <c r="B2309" s="313" t="s">
        <v>3461</v>
      </c>
      <c r="C2309" s="312" t="s">
        <v>1155</v>
      </c>
      <c r="D2309" s="314">
        <v>131.85</v>
      </c>
    </row>
    <row r="2310" spans="1:4" ht="38.25">
      <c r="A2310" s="312">
        <v>10410</v>
      </c>
      <c r="B2310" s="313" t="s">
        <v>3462</v>
      </c>
      <c r="C2310" s="312" t="s">
        <v>1155</v>
      </c>
      <c r="D2310" s="314">
        <v>78.81</v>
      </c>
    </row>
    <row r="2311" spans="1:4" ht="38.25">
      <c r="A2311" s="312">
        <v>10411</v>
      </c>
      <c r="B2311" s="313" t="s">
        <v>3463</v>
      </c>
      <c r="C2311" s="312" t="s">
        <v>1155</v>
      </c>
      <c r="D2311" s="314">
        <v>117.98</v>
      </c>
    </row>
    <row r="2312" spans="1:4" ht="38.25">
      <c r="A2312" s="312">
        <v>10412</v>
      </c>
      <c r="B2312" s="313" t="s">
        <v>3464</v>
      </c>
      <c r="C2312" s="312" t="s">
        <v>1155</v>
      </c>
      <c r="D2312" s="314">
        <v>57.98</v>
      </c>
    </row>
    <row r="2313" spans="1:4" ht="38.25">
      <c r="A2313" s="312">
        <v>10413</v>
      </c>
      <c r="B2313" s="313" t="s">
        <v>3465</v>
      </c>
      <c r="C2313" s="312" t="s">
        <v>1155</v>
      </c>
      <c r="D2313" s="314">
        <v>37.17</v>
      </c>
    </row>
    <row r="2314" spans="1:4" ht="25.5">
      <c r="A2314" s="312">
        <v>10414</v>
      </c>
      <c r="B2314" s="313" t="s">
        <v>3466</v>
      </c>
      <c r="C2314" s="312" t="s">
        <v>1155</v>
      </c>
      <c r="D2314" s="314">
        <v>223.81</v>
      </c>
    </row>
    <row r="2315" spans="1:4" ht="25.5">
      <c r="A2315" s="312">
        <v>10415</v>
      </c>
      <c r="B2315" s="313" t="s">
        <v>3467</v>
      </c>
      <c r="C2315" s="312" t="s">
        <v>1155</v>
      </c>
      <c r="D2315" s="314">
        <v>388.43</v>
      </c>
    </row>
    <row r="2316" spans="1:4" ht="38.25">
      <c r="A2316" s="312">
        <v>10416</v>
      </c>
      <c r="B2316" s="313" t="s">
        <v>3468</v>
      </c>
      <c r="C2316" s="312" t="s">
        <v>1155</v>
      </c>
      <c r="D2316" s="314">
        <v>70.19</v>
      </c>
    </row>
    <row r="2317" spans="1:4" ht="25.5">
      <c r="A2317" s="312">
        <v>10417</v>
      </c>
      <c r="B2317" s="313" t="s">
        <v>3469</v>
      </c>
      <c r="C2317" s="312" t="s">
        <v>1155</v>
      </c>
      <c r="D2317" s="314">
        <v>102.28</v>
      </c>
    </row>
    <row r="2318" spans="1:4" ht="25.5">
      <c r="A2318" s="312">
        <v>10418</v>
      </c>
      <c r="B2318" s="313" t="s">
        <v>3470</v>
      </c>
      <c r="C2318" s="312" t="s">
        <v>1155</v>
      </c>
      <c r="D2318" s="314">
        <v>40.61</v>
      </c>
    </row>
    <row r="2319" spans="1:4" ht="38.25">
      <c r="A2319" s="312">
        <v>10419</v>
      </c>
      <c r="B2319" s="313" t="s">
        <v>3471</v>
      </c>
      <c r="C2319" s="312" t="s">
        <v>1155</v>
      </c>
      <c r="D2319" s="314">
        <v>60.93</v>
      </c>
    </row>
    <row r="2320" spans="1:4" ht="25.5">
      <c r="A2320" s="312">
        <v>10420</v>
      </c>
      <c r="B2320" s="313" t="s">
        <v>3472</v>
      </c>
      <c r="C2320" s="312" t="s">
        <v>1155</v>
      </c>
      <c r="D2320" s="314">
        <v>117.9</v>
      </c>
    </row>
    <row r="2321" spans="1:4" ht="25.5">
      <c r="A2321" s="312">
        <v>10421</v>
      </c>
      <c r="B2321" s="313" t="s">
        <v>3473</v>
      </c>
      <c r="C2321" s="312" t="s">
        <v>1155</v>
      </c>
      <c r="D2321" s="314">
        <v>157.79</v>
      </c>
    </row>
    <row r="2322" spans="1:4" ht="25.5">
      <c r="A2322" s="312">
        <v>10422</v>
      </c>
      <c r="B2322" s="313" t="s">
        <v>3474</v>
      </c>
      <c r="C2322" s="312" t="s">
        <v>1155</v>
      </c>
      <c r="D2322" s="314">
        <v>314.36</v>
      </c>
    </row>
    <row r="2323" spans="1:4">
      <c r="A2323" s="312">
        <v>10423</v>
      </c>
      <c r="B2323" s="313" t="s">
        <v>3475</v>
      </c>
      <c r="C2323" s="312" t="s">
        <v>1155</v>
      </c>
      <c r="D2323" s="314">
        <v>319.27</v>
      </c>
    </row>
    <row r="2324" spans="1:4" ht="25.5">
      <c r="A2324" s="312">
        <v>10425</v>
      </c>
      <c r="B2324" s="313" t="s">
        <v>3476</v>
      </c>
      <c r="C2324" s="312" t="s">
        <v>1155</v>
      </c>
      <c r="D2324" s="314">
        <v>76.94</v>
      </c>
    </row>
    <row r="2325" spans="1:4" ht="25.5">
      <c r="A2325" s="312">
        <v>10426</v>
      </c>
      <c r="B2325" s="313" t="s">
        <v>3477</v>
      </c>
      <c r="C2325" s="312" t="s">
        <v>1155</v>
      </c>
      <c r="D2325" s="314">
        <v>174.47</v>
      </c>
    </row>
    <row r="2326" spans="1:4" ht="25.5">
      <c r="A2326" s="312">
        <v>10427</v>
      </c>
      <c r="B2326" s="313" t="s">
        <v>3478</v>
      </c>
      <c r="C2326" s="312" t="s">
        <v>1155</v>
      </c>
      <c r="D2326" s="314">
        <v>215.73</v>
      </c>
    </row>
    <row r="2327" spans="1:4" ht="25.5">
      <c r="A2327" s="312">
        <v>10428</v>
      </c>
      <c r="B2327" s="313" t="s">
        <v>3479</v>
      </c>
      <c r="C2327" s="312" t="s">
        <v>1155</v>
      </c>
      <c r="D2327" s="314">
        <v>218.94</v>
      </c>
    </row>
    <row r="2328" spans="1:4">
      <c r="A2328" s="312">
        <v>10429</v>
      </c>
      <c r="B2328" s="313" t="s">
        <v>3480</v>
      </c>
      <c r="C2328" s="312" t="s">
        <v>1155</v>
      </c>
      <c r="D2328" s="314">
        <v>91.76</v>
      </c>
    </row>
    <row r="2329" spans="1:4" ht="25.5">
      <c r="A2329" s="312">
        <v>10430</v>
      </c>
      <c r="B2329" s="313" t="s">
        <v>3481</v>
      </c>
      <c r="C2329" s="312" t="s">
        <v>1155</v>
      </c>
      <c r="D2329" s="314">
        <v>288.66000000000003</v>
      </c>
    </row>
    <row r="2330" spans="1:4" ht="25.5">
      <c r="A2330" s="312">
        <v>10431</v>
      </c>
      <c r="B2330" s="313" t="s">
        <v>3482</v>
      </c>
      <c r="C2330" s="312" t="s">
        <v>1155</v>
      </c>
      <c r="D2330" s="314">
        <v>191.41</v>
      </c>
    </row>
    <row r="2331" spans="1:4" ht="25.5">
      <c r="A2331" s="312">
        <v>10432</v>
      </c>
      <c r="B2331" s="313" t="s">
        <v>3483</v>
      </c>
      <c r="C2331" s="312" t="s">
        <v>1155</v>
      </c>
      <c r="D2331" s="314">
        <v>268.02999999999997</v>
      </c>
    </row>
    <row r="2332" spans="1:4" ht="25.5">
      <c r="A2332" s="312">
        <v>10475</v>
      </c>
      <c r="B2332" s="313" t="s">
        <v>3484</v>
      </c>
      <c r="C2332" s="312" t="s">
        <v>1151</v>
      </c>
      <c r="D2332" s="314">
        <v>21.59</v>
      </c>
    </row>
    <row r="2333" spans="1:4" ht="38.25">
      <c r="A2333" s="312">
        <v>10478</v>
      </c>
      <c r="B2333" s="313" t="s">
        <v>3485</v>
      </c>
      <c r="C2333" s="312" t="s">
        <v>1151</v>
      </c>
      <c r="D2333" s="314">
        <v>24.54</v>
      </c>
    </row>
    <row r="2334" spans="1:4" ht="38.25">
      <c r="A2334" s="312">
        <v>10481</v>
      </c>
      <c r="B2334" s="313" t="s">
        <v>3486</v>
      </c>
      <c r="C2334" s="312" t="s">
        <v>1151</v>
      </c>
      <c r="D2334" s="314">
        <v>23.55</v>
      </c>
    </row>
    <row r="2335" spans="1:4" ht="38.25">
      <c r="A2335" s="312">
        <v>10488</v>
      </c>
      <c r="B2335" s="313" t="s">
        <v>3487</v>
      </c>
      <c r="C2335" s="312" t="s">
        <v>1155</v>
      </c>
      <c r="D2335" s="315">
        <v>880800</v>
      </c>
    </row>
    <row r="2336" spans="1:4">
      <c r="A2336" s="312">
        <v>10489</v>
      </c>
      <c r="B2336" s="313" t="s">
        <v>3488</v>
      </c>
      <c r="C2336" s="312" t="s">
        <v>1260</v>
      </c>
      <c r="D2336" s="314">
        <v>10.51</v>
      </c>
    </row>
    <row r="2337" spans="1:4" ht="25.5">
      <c r="A2337" s="312">
        <v>10490</v>
      </c>
      <c r="B2337" s="313" t="s">
        <v>3489</v>
      </c>
      <c r="C2337" s="312" t="s">
        <v>1366</v>
      </c>
      <c r="D2337" s="314">
        <v>83.51</v>
      </c>
    </row>
    <row r="2338" spans="1:4">
      <c r="A2338" s="312">
        <v>10491</v>
      </c>
      <c r="B2338" s="313" t="s">
        <v>3490</v>
      </c>
      <c r="C2338" s="312" t="s">
        <v>1366</v>
      </c>
      <c r="D2338" s="314">
        <v>157.74</v>
      </c>
    </row>
    <row r="2339" spans="1:4">
      <c r="A2339" s="312">
        <v>10492</v>
      </c>
      <c r="B2339" s="313" t="s">
        <v>3491</v>
      </c>
      <c r="C2339" s="312" t="s">
        <v>1366</v>
      </c>
      <c r="D2339" s="314">
        <v>111.34</v>
      </c>
    </row>
    <row r="2340" spans="1:4">
      <c r="A2340" s="312">
        <v>10493</v>
      </c>
      <c r="B2340" s="313" t="s">
        <v>3492</v>
      </c>
      <c r="C2340" s="312" t="s">
        <v>1366</v>
      </c>
      <c r="D2340" s="314">
        <v>129.9</v>
      </c>
    </row>
    <row r="2341" spans="1:4" ht="38.25">
      <c r="A2341" s="312">
        <v>10496</v>
      </c>
      <c r="B2341" s="313" t="s">
        <v>3493</v>
      </c>
      <c r="C2341" s="312" t="s">
        <v>1366</v>
      </c>
      <c r="D2341" s="314">
        <v>463.94</v>
      </c>
    </row>
    <row r="2342" spans="1:4" ht="38.25">
      <c r="A2342" s="312">
        <v>10497</v>
      </c>
      <c r="B2342" s="313" t="s">
        <v>3494</v>
      </c>
      <c r="C2342" s="312" t="s">
        <v>1366</v>
      </c>
      <c r="D2342" s="315">
        <v>1206.25</v>
      </c>
    </row>
    <row r="2343" spans="1:4">
      <c r="A2343" s="312">
        <v>10498</v>
      </c>
      <c r="B2343" s="313" t="s">
        <v>3495</v>
      </c>
      <c r="C2343" s="312" t="s">
        <v>1147</v>
      </c>
      <c r="D2343" s="314">
        <v>7.07</v>
      </c>
    </row>
    <row r="2344" spans="1:4" ht="25.5">
      <c r="A2344" s="312">
        <v>10499</v>
      </c>
      <c r="B2344" s="313" t="s">
        <v>3496</v>
      </c>
      <c r="C2344" s="312" t="s">
        <v>1366</v>
      </c>
      <c r="D2344" s="314">
        <v>92.78</v>
      </c>
    </row>
    <row r="2345" spans="1:4" ht="25.5">
      <c r="A2345" s="312">
        <v>10501</v>
      </c>
      <c r="B2345" s="313" t="s">
        <v>3497</v>
      </c>
      <c r="C2345" s="312" t="s">
        <v>1366</v>
      </c>
      <c r="D2345" s="314">
        <v>164.58</v>
      </c>
    </row>
    <row r="2346" spans="1:4" ht="25.5">
      <c r="A2346" s="312">
        <v>10502</v>
      </c>
      <c r="B2346" s="313" t="s">
        <v>3498</v>
      </c>
      <c r="C2346" s="312" t="s">
        <v>1366</v>
      </c>
      <c r="D2346" s="314">
        <v>291.31</v>
      </c>
    </row>
    <row r="2347" spans="1:4" ht="25.5">
      <c r="A2347" s="312">
        <v>10503</v>
      </c>
      <c r="B2347" s="313" t="s">
        <v>3499</v>
      </c>
      <c r="C2347" s="312" t="s">
        <v>1366</v>
      </c>
      <c r="D2347" s="314">
        <v>222.35</v>
      </c>
    </row>
    <row r="2348" spans="1:4" ht="38.25">
      <c r="A2348" s="312">
        <v>10504</v>
      </c>
      <c r="B2348" s="313" t="s">
        <v>3500</v>
      </c>
      <c r="C2348" s="312" t="s">
        <v>1366</v>
      </c>
      <c r="D2348" s="315">
        <v>1410.39</v>
      </c>
    </row>
    <row r="2349" spans="1:4" ht="25.5">
      <c r="A2349" s="312">
        <v>10505</v>
      </c>
      <c r="B2349" s="313" t="s">
        <v>3501</v>
      </c>
      <c r="C2349" s="312" t="s">
        <v>1366</v>
      </c>
      <c r="D2349" s="314">
        <v>136.38</v>
      </c>
    </row>
    <row r="2350" spans="1:4" ht="25.5">
      <c r="A2350" s="312">
        <v>10506</v>
      </c>
      <c r="B2350" s="313" t="s">
        <v>3502</v>
      </c>
      <c r="C2350" s="312" t="s">
        <v>1366</v>
      </c>
      <c r="D2350" s="314">
        <v>178.04</v>
      </c>
    </row>
    <row r="2351" spans="1:4" ht="25.5">
      <c r="A2351" s="312">
        <v>10507</v>
      </c>
      <c r="B2351" s="313" t="s">
        <v>3503</v>
      </c>
      <c r="C2351" s="312" t="s">
        <v>1366</v>
      </c>
      <c r="D2351" s="314">
        <v>231.13</v>
      </c>
    </row>
    <row r="2352" spans="1:4" ht="38.25">
      <c r="A2352" s="312">
        <v>10510</v>
      </c>
      <c r="B2352" s="313" t="s">
        <v>3504</v>
      </c>
      <c r="C2352" s="312" t="s">
        <v>1155</v>
      </c>
      <c r="D2352" s="314">
        <v>65.62</v>
      </c>
    </row>
    <row r="2353" spans="1:4" ht="25.5">
      <c r="A2353" s="312">
        <v>10511</v>
      </c>
      <c r="B2353" s="313" t="s">
        <v>3505</v>
      </c>
      <c r="C2353" s="312" t="s">
        <v>1719</v>
      </c>
      <c r="D2353" s="314">
        <v>24.76</v>
      </c>
    </row>
    <row r="2354" spans="1:4" ht="25.5">
      <c r="A2354" s="312">
        <v>10512</v>
      </c>
      <c r="B2354" s="313" t="s">
        <v>3506</v>
      </c>
      <c r="C2354" s="312" t="s">
        <v>3507</v>
      </c>
      <c r="D2354" s="315">
        <v>1822.03</v>
      </c>
    </row>
    <row r="2355" spans="1:4" ht="38.25">
      <c r="A2355" s="312">
        <v>10515</v>
      </c>
      <c r="B2355" s="313" t="s">
        <v>3508</v>
      </c>
      <c r="C2355" s="312" t="s">
        <v>1366</v>
      </c>
      <c r="D2355" s="314">
        <v>47.63</v>
      </c>
    </row>
    <row r="2356" spans="1:4">
      <c r="A2356" s="312">
        <v>10518</v>
      </c>
      <c r="B2356" s="313" t="s">
        <v>3509</v>
      </c>
      <c r="C2356" s="312" t="s">
        <v>1155</v>
      </c>
      <c r="D2356" s="314">
        <v>57.99</v>
      </c>
    </row>
    <row r="2357" spans="1:4" ht="76.5">
      <c r="A2357" s="312">
        <v>10521</v>
      </c>
      <c r="B2357" s="313" t="s">
        <v>3510</v>
      </c>
      <c r="C2357" s="312" t="s">
        <v>1155</v>
      </c>
      <c r="D2357" s="314">
        <v>200.45</v>
      </c>
    </row>
    <row r="2358" spans="1:4" ht="38.25">
      <c r="A2358" s="312">
        <v>10527</v>
      </c>
      <c r="B2358" s="313" t="s">
        <v>3511</v>
      </c>
      <c r="C2358" s="312" t="s">
        <v>3512</v>
      </c>
      <c r="D2358" s="314">
        <v>15</v>
      </c>
    </row>
    <row r="2359" spans="1:4" ht="51">
      <c r="A2359" s="312">
        <v>10535</v>
      </c>
      <c r="B2359" s="313" t="s">
        <v>3513</v>
      </c>
      <c r="C2359" s="312" t="s">
        <v>1155</v>
      </c>
      <c r="D2359" s="315">
        <v>3541.87</v>
      </c>
    </row>
    <row r="2360" spans="1:4" ht="38.25">
      <c r="A2360" s="312">
        <v>10537</v>
      </c>
      <c r="B2360" s="313" t="s">
        <v>3514</v>
      </c>
      <c r="C2360" s="312" t="s">
        <v>1155</v>
      </c>
      <c r="D2360" s="315">
        <v>4830.1499999999996</v>
      </c>
    </row>
    <row r="2361" spans="1:4" ht="25.5">
      <c r="A2361" s="312">
        <v>10541</v>
      </c>
      <c r="B2361" s="313" t="s">
        <v>3515</v>
      </c>
      <c r="C2361" s="312" t="s">
        <v>1298</v>
      </c>
      <c r="D2361" s="314">
        <v>17.95</v>
      </c>
    </row>
    <row r="2362" spans="1:4" ht="25.5">
      <c r="A2362" s="312">
        <v>10542</v>
      </c>
      <c r="B2362" s="313" t="s">
        <v>3516</v>
      </c>
      <c r="C2362" s="312" t="s">
        <v>1298</v>
      </c>
      <c r="D2362" s="314">
        <v>24.74</v>
      </c>
    </row>
    <row r="2363" spans="1:4" ht="25.5">
      <c r="A2363" s="312">
        <v>10543</v>
      </c>
      <c r="B2363" s="313" t="s">
        <v>3517</v>
      </c>
      <c r="C2363" s="312" t="s">
        <v>1298</v>
      </c>
      <c r="D2363" s="314">
        <v>34.840000000000003</v>
      </c>
    </row>
    <row r="2364" spans="1:4" ht="25.5">
      <c r="A2364" s="312">
        <v>10544</v>
      </c>
      <c r="B2364" s="313" t="s">
        <v>3518</v>
      </c>
      <c r="C2364" s="312" t="s">
        <v>1298</v>
      </c>
      <c r="D2364" s="314">
        <v>41.9</v>
      </c>
    </row>
    <row r="2365" spans="1:4" ht="25.5">
      <c r="A2365" s="312">
        <v>10545</v>
      </c>
      <c r="B2365" s="313" t="s">
        <v>3519</v>
      </c>
      <c r="C2365" s="312" t="s">
        <v>1298</v>
      </c>
      <c r="D2365" s="314">
        <v>64.260000000000005</v>
      </c>
    </row>
    <row r="2366" spans="1:4" ht="51">
      <c r="A2366" s="312">
        <v>10553</v>
      </c>
      <c r="B2366" s="313" t="s">
        <v>3520</v>
      </c>
      <c r="C2366" s="312" t="s">
        <v>1155</v>
      </c>
      <c r="D2366" s="314">
        <v>207.2</v>
      </c>
    </row>
    <row r="2367" spans="1:4" ht="51">
      <c r="A2367" s="312">
        <v>10554</v>
      </c>
      <c r="B2367" s="313" t="s">
        <v>3521</v>
      </c>
      <c r="C2367" s="312" t="s">
        <v>1155</v>
      </c>
      <c r="D2367" s="314">
        <v>231.56</v>
      </c>
    </row>
    <row r="2368" spans="1:4" ht="51">
      <c r="A2368" s="312">
        <v>10555</v>
      </c>
      <c r="B2368" s="313" t="s">
        <v>3522</v>
      </c>
      <c r="C2368" s="312" t="s">
        <v>1155</v>
      </c>
      <c r="D2368" s="314">
        <v>223.49</v>
      </c>
    </row>
    <row r="2369" spans="1:4" ht="51">
      <c r="A2369" s="312">
        <v>10556</v>
      </c>
      <c r="B2369" s="313" t="s">
        <v>3523</v>
      </c>
      <c r="C2369" s="312" t="s">
        <v>1155</v>
      </c>
      <c r="D2369" s="314">
        <v>237.43</v>
      </c>
    </row>
    <row r="2370" spans="1:4" ht="25.5">
      <c r="A2370" s="312">
        <v>10559</v>
      </c>
      <c r="B2370" s="313" t="s">
        <v>3524</v>
      </c>
      <c r="C2370" s="312" t="s">
        <v>1155</v>
      </c>
      <c r="D2370" s="315">
        <v>2054.5</v>
      </c>
    </row>
    <row r="2371" spans="1:4">
      <c r="A2371" s="312">
        <v>10561</v>
      </c>
      <c r="B2371" s="313" t="s">
        <v>3525</v>
      </c>
      <c r="C2371" s="312" t="s">
        <v>1147</v>
      </c>
      <c r="D2371" s="314">
        <v>0.35</v>
      </c>
    </row>
    <row r="2372" spans="1:4" ht="25.5">
      <c r="A2372" s="312">
        <v>10567</v>
      </c>
      <c r="B2372" s="313" t="s">
        <v>3526</v>
      </c>
      <c r="C2372" s="312" t="s">
        <v>1298</v>
      </c>
      <c r="D2372" s="314">
        <v>4.3</v>
      </c>
    </row>
    <row r="2373" spans="1:4" ht="25.5">
      <c r="A2373" s="312">
        <v>10569</v>
      </c>
      <c r="B2373" s="313" t="s">
        <v>3527</v>
      </c>
      <c r="C2373" s="312" t="s">
        <v>1155</v>
      </c>
      <c r="D2373" s="314">
        <v>2.82</v>
      </c>
    </row>
    <row r="2374" spans="1:4" ht="38.25">
      <c r="A2374" s="312">
        <v>10571</v>
      </c>
      <c r="B2374" s="313" t="s">
        <v>3528</v>
      </c>
      <c r="C2374" s="312" t="s">
        <v>1366</v>
      </c>
      <c r="D2374" s="314">
        <v>280.64</v>
      </c>
    </row>
    <row r="2375" spans="1:4" ht="63.75">
      <c r="A2375" s="312">
        <v>10575</v>
      </c>
      <c r="B2375" s="313" t="s">
        <v>3529</v>
      </c>
      <c r="C2375" s="312" t="s">
        <v>1155</v>
      </c>
      <c r="D2375" s="314">
        <v>757.56</v>
      </c>
    </row>
    <row r="2376" spans="1:4" ht="25.5">
      <c r="A2376" s="312">
        <v>10577</v>
      </c>
      <c r="B2376" s="313" t="s">
        <v>3530</v>
      </c>
      <c r="C2376" s="312" t="s">
        <v>1155</v>
      </c>
      <c r="D2376" s="314">
        <v>15.71</v>
      </c>
    </row>
    <row r="2377" spans="1:4" ht="25.5">
      <c r="A2377" s="312">
        <v>10578</v>
      </c>
      <c r="B2377" s="313" t="s">
        <v>3531</v>
      </c>
      <c r="C2377" s="312" t="s">
        <v>1155</v>
      </c>
      <c r="D2377" s="314">
        <v>10.79</v>
      </c>
    </row>
    <row r="2378" spans="1:4" ht="25.5">
      <c r="A2378" s="312">
        <v>10579</v>
      </c>
      <c r="B2378" s="313" t="s">
        <v>3532</v>
      </c>
      <c r="C2378" s="312" t="s">
        <v>1155</v>
      </c>
      <c r="D2378" s="314">
        <v>14.37</v>
      </c>
    </row>
    <row r="2379" spans="1:4" ht="25.5">
      <c r="A2379" s="312">
        <v>10582</v>
      </c>
      <c r="B2379" s="313" t="s">
        <v>3533</v>
      </c>
      <c r="C2379" s="312" t="s">
        <v>1155</v>
      </c>
      <c r="D2379" s="314">
        <v>5.03</v>
      </c>
    </row>
    <row r="2380" spans="1:4" ht="25.5">
      <c r="A2380" s="312">
        <v>10583</v>
      </c>
      <c r="B2380" s="313" t="s">
        <v>3534</v>
      </c>
      <c r="C2380" s="312" t="s">
        <v>1155</v>
      </c>
      <c r="D2380" s="314">
        <v>8.81</v>
      </c>
    </row>
    <row r="2381" spans="1:4" ht="76.5">
      <c r="A2381" s="312">
        <v>10587</v>
      </c>
      <c r="B2381" s="313" t="s">
        <v>3535</v>
      </c>
      <c r="C2381" s="312" t="s">
        <v>1155</v>
      </c>
      <c r="D2381" s="315">
        <v>2496.17</v>
      </c>
    </row>
    <row r="2382" spans="1:4" ht="63.75">
      <c r="A2382" s="312">
        <v>10588</v>
      </c>
      <c r="B2382" s="313" t="s">
        <v>3536</v>
      </c>
      <c r="C2382" s="312" t="s">
        <v>1155</v>
      </c>
      <c r="D2382" s="315">
        <v>2591.34</v>
      </c>
    </row>
    <row r="2383" spans="1:4" ht="63.75">
      <c r="A2383" s="312">
        <v>10589</v>
      </c>
      <c r="B2383" s="313" t="s">
        <v>3537</v>
      </c>
      <c r="C2383" s="312" t="s">
        <v>1155</v>
      </c>
      <c r="D2383" s="315">
        <v>4204.95</v>
      </c>
    </row>
    <row r="2384" spans="1:4" ht="63.75">
      <c r="A2384" s="312">
        <v>10592</v>
      </c>
      <c r="B2384" s="313" t="s">
        <v>3538</v>
      </c>
      <c r="C2384" s="312" t="s">
        <v>1155</v>
      </c>
      <c r="D2384" s="315">
        <v>3130</v>
      </c>
    </row>
    <row r="2385" spans="1:4" ht="38.25">
      <c r="A2385" s="312">
        <v>10597</v>
      </c>
      <c r="B2385" s="313" t="s">
        <v>3539</v>
      </c>
      <c r="C2385" s="312" t="s">
        <v>1155</v>
      </c>
      <c r="D2385" s="315">
        <v>829911.03</v>
      </c>
    </row>
    <row r="2386" spans="1:4" ht="25.5">
      <c r="A2386" s="312">
        <v>10598</v>
      </c>
      <c r="B2386" s="313" t="s">
        <v>3540</v>
      </c>
      <c r="C2386" s="312" t="s">
        <v>1155</v>
      </c>
      <c r="D2386" s="315">
        <v>86023.27</v>
      </c>
    </row>
    <row r="2387" spans="1:4" ht="51">
      <c r="A2387" s="312">
        <v>10601</v>
      </c>
      <c r="B2387" s="313" t="s">
        <v>3541</v>
      </c>
      <c r="C2387" s="312" t="s">
        <v>1155</v>
      </c>
      <c r="D2387" s="315">
        <v>1903913.36</v>
      </c>
    </row>
    <row r="2388" spans="1:4" ht="25.5">
      <c r="A2388" s="312">
        <v>10604</v>
      </c>
      <c r="B2388" s="313" t="s">
        <v>3542</v>
      </c>
      <c r="C2388" s="312" t="s">
        <v>1155</v>
      </c>
      <c r="D2388" s="314">
        <v>3.89</v>
      </c>
    </row>
    <row r="2389" spans="1:4" ht="25.5">
      <c r="A2389" s="312">
        <v>10605</v>
      </c>
      <c r="B2389" s="313" t="s">
        <v>3543</v>
      </c>
      <c r="C2389" s="312" t="s">
        <v>1155</v>
      </c>
      <c r="D2389" s="314">
        <v>1.95</v>
      </c>
    </row>
    <row r="2390" spans="1:4" ht="38.25">
      <c r="A2390" s="312">
        <v>10608</v>
      </c>
      <c r="B2390" s="313" t="s">
        <v>3544</v>
      </c>
      <c r="C2390" s="312" t="s">
        <v>1155</v>
      </c>
      <c r="D2390" s="315">
        <v>4280.6099999999997</v>
      </c>
    </row>
    <row r="2391" spans="1:4" ht="25.5">
      <c r="A2391" s="312">
        <v>10610</v>
      </c>
      <c r="B2391" s="313" t="s">
        <v>3545</v>
      </c>
      <c r="C2391" s="312" t="s">
        <v>1155</v>
      </c>
      <c r="D2391" s="314">
        <v>1.5</v>
      </c>
    </row>
    <row r="2392" spans="1:4" ht="38.25">
      <c r="A2392" s="312">
        <v>10615</v>
      </c>
      <c r="B2392" s="313" t="s">
        <v>3546</v>
      </c>
      <c r="C2392" s="312" t="s">
        <v>1155</v>
      </c>
      <c r="D2392" s="315">
        <v>46150</v>
      </c>
    </row>
    <row r="2393" spans="1:4" ht="25.5">
      <c r="A2393" s="312">
        <v>10617</v>
      </c>
      <c r="B2393" s="313" t="s">
        <v>3547</v>
      </c>
      <c r="C2393" s="312" t="s">
        <v>1155</v>
      </c>
      <c r="D2393" s="314">
        <v>3.78</v>
      </c>
    </row>
    <row r="2394" spans="1:4" ht="25.5">
      <c r="A2394" s="312">
        <v>10629</v>
      </c>
      <c r="B2394" s="313" t="s">
        <v>3548</v>
      </c>
      <c r="C2394" s="312" t="s">
        <v>1366</v>
      </c>
      <c r="D2394" s="314">
        <v>303.33</v>
      </c>
    </row>
    <row r="2395" spans="1:4" ht="63.75">
      <c r="A2395" s="312">
        <v>10630</v>
      </c>
      <c r="B2395" s="313" t="s">
        <v>3549</v>
      </c>
      <c r="C2395" s="312" t="s">
        <v>1155</v>
      </c>
      <c r="D2395" s="315">
        <v>339985.9</v>
      </c>
    </row>
    <row r="2396" spans="1:4" ht="63.75">
      <c r="A2396" s="312">
        <v>10634</v>
      </c>
      <c r="B2396" s="313" t="s">
        <v>3550</v>
      </c>
      <c r="C2396" s="312" t="s">
        <v>1155</v>
      </c>
      <c r="D2396" s="315">
        <v>133500</v>
      </c>
    </row>
    <row r="2397" spans="1:4" ht="63.75">
      <c r="A2397" s="312">
        <v>10635</v>
      </c>
      <c r="B2397" s="313" t="s">
        <v>3551</v>
      </c>
      <c r="C2397" s="312" t="s">
        <v>1155</v>
      </c>
      <c r="D2397" s="315">
        <v>155902.10999999999</v>
      </c>
    </row>
    <row r="2398" spans="1:4" ht="63.75">
      <c r="A2398" s="312">
        <v>10636</v>
      </c>
      <c r="B2398" s="313" t="s">
        <v>3552</v>
      </c>
      <c r="C2398" s="312" t="s">
        <v>1155</v>
      </c>
      <c r="D2398" s="315">
        <v>293999.69</v>
      </c>
    </row>
    <row r="2399" spans="1:4" ht="63.75">
      <c r="A2399" s="312">
        <v>10637</v>
      </c>
      <c r="B2399" s="313" t="s">
        <v>3553</v>
      </c>
      <c r="C2399" s="312" t="s">
        <v>1155</v>
      </c>
      <c r="D2399" s="315">
        <v>307526.78000000003</v>
      </c>
    </row>
    <row r="2400" spans="1:4" ht="63.75">
      <c r="A2400" s="312">
        <v>10638</v>
      </c>
      <c r="B2400" s="313" t="s">
        <v>3554</v>
      </c>
      <c r="C2400" s="312" t="s">
        <v>1155</v>
      </c>
      <c r="D2400" s="315">
        <v>451039.28</v>
      </c>
    </row>
    <row r="2401" spans="1:4" ht="25.5">
      <c r="A2401" s="312">
        <v>10640</v>
      </c>
      <c r="B2401" s="313" t="s">
        <v>3555</v>
      </c>
      <c r="C2401" s="312" t="s">
        <v>1155</v>
      </c>
      <c r="D2401" s="315">
        <v>17804.41</v>
      </c>
    </row>
    <row r="2402" spans="1:4" ht="51">
      <c r="A2402" s="312">
        <v>10642</v>
      </c>
      <c r="B2402" s="313" t="s">
        <v>3556</v>
      </c>
      <c r="C2402" s="312" t="s">
        <v>1155</v>
      </c>
      <c r="D2402" s="315">
        <v>380000</v>
      </c>
    </row>
    <row r="2403" spans="1:4" ht="51">
      <c r="A2403" s="312">
        <v>10646</v>
      </c>
      <c r="B2403" s="313" t="s">
        <v>3557</v>
      </c>
      <c r="C2403" s="312" t="s">
        <v>1155</v>
      </c>
      <c r="D2403" s="315">
        <v>243145.62</v>
      </c>
    </row>
    <row r="2404" spans="1:4" ht="38.25">
      <c r="A2404" s="312">
        <v>10658</v>
      </c>
      <c r="B2404" s="313" t="s">
        <v>3558</v>
      </c>
      <c r="C2404" s="312" t="s">
        <v>1155</v>
      </c>
      <c r="D2404" s="315">
        <v>9800</v>
      </c>
    </row>
    <row r="2405" spans="1:4" ht="25.5">
      <c r="A2405" s="312">
        <v>10664</v>
      </c>
      <c r="B2405" s="313" t="s">
        <v>3559</v>
      </c>
      <c r="C2405" s="312" t="s">
        <v>1155</v>
      </c>
      <c r="D2405" s="315">
        <v>5583.69</v>
      </c>
    </row>
    <row r="2406" spans="1:4" ht="51">
      <c r="A2406" s="312">
        <v>10667</v>
      </c>
      <c r="B2406" s="313" t="s">
        <v>3560</v>
      </c>
      <c r="C2406" s="312" t="s">
        <v>1155</v>
      </c>
      <c r="D2406" s="315">
        <v>9846</v>
      </c>
    </row>
    <row r="2407" spans="1:4" ht="38.25">
      <c r="A2407" s="312">
        <v>10685</v>
      </c>
      <c r="B2407" s="313" t="s">
        <v>3561</v>
      </c>
      <c r="C2407" s="312" t="s">
        <v>1155</v>
      </c>
      <c r="D2407" s="315">
        <v>420000</v>
      </c>
    </row>
    <row r="2408" spans="1:4" ht="25.5">
      <c r="A2408" s="312">
        <v>10691</v>
      </c>
      <c r="B2408" s="313" t="s">
        <v>3562</v>
      </c>
      <c r="C2408" s="312" t="s">
        <v>1151</v>
      </c>
      <c r="D2408" s="314">
        <v>28.15</v>
      </c>
    </row>
    <row r="2409" spans="1:4" ht="25.5">
      <c r="A2409" s="312">
        <v>10698</v>
      </c>
      <c r="B2409" s="313" t="s">
        <v>3563</v>
      </c>
      <c r="C2409" s="312" t="s">
        <v>1366</v>
      </c>
      <c r="D2409" s="314">
        <v>121.47</v>
      </c>
    </row>
    <row r="2410" spans="1:4" ht="25.5">
      <c r="A2410" s="312">
        <v>10700</v>
      </c>
      <c r="B2410" s="313" t="s">
        <v>3564</v>
      </c>
      <c r="C2410" s="312" t="s">
        <v>1155</v>
      </c>
      <c r="D2410" s="315">
        <v>10879.53</v>
      </c>
    </row>
    <row r="2411" spans="1:4" ht="38.25">
      <c r="A2411" s="312">
        <v>10708</v>
      </c>
      <c r="B2411" s="313" t="s">
        <v>3565</v>
      </c>
      <c r="C2411" s="312" t="s">
        <v>1366</v>
      </c>
      <c r="D2411" s="314">
        <v>25.02</v>
      </c>
    </row>
    <row r="2412" spans="1:4" ht="25.5">
      <c r="A2412" s="312">
        <v>10709</v>
      </c>
      <c r="B2412" s="313" t="s">
        <v>3566</v>
      </c>
      <c r="C2412" s="312" t="s">
        <v>1366</v>
      </c>
      <c r="D2412" s="314">
        <v>79.400000000000006</v>
      </c>
    </row>
    <row r="2413" spans="1:4" ht="25.5">
      <c r="A2413" s="312">
        <v>10710</v>
      </c>
      <c r="B2413" s="313" t="s">
        <v>3567</v>
      </c>
      <c r="C2413" s="312" t="s">
        <v>1366</v>
      </c>
      <c r="D2413" s="314">
        <v>64.63</v>
      </c>
    </row>
    <row r="2414" spans="1:4" ht="76.5">
      <c r="A2414" s="312">
        <v>10712</v>
      </c>
      <c r="B2414" s="313" t="s">
        <v>3568</v>
      </c>
      <c r="C2414" s="312" t="s">
        <v>1155</v>
      </c>
      <c r="D2414" s="315">
        <v>44789.06</v>
      </c>
    </row>
    <row r="2415" spans="1:4">
      <c r="A2415" s="312">
        <v>10730</v>
      </c>
      <c r="B2415" s="313" t="s">
        <v>3569</v>
      </c>
      <c r="C2415" s="312" t="s">
        <v>1366</v>
      </c>
      <c r="D2415" s="314">
        <v>24.02</v>
      </c>
    </row>
    <row r="2416" spans="1:4">
      <c r="A2416" s="312">
        <v>10731</v>
      </c>
      <c r="B2416" s="313" t="s">
        <v>3570</v>
      </c>
      <c r="C2416" s="312" t="s">
        <v>1366</v>
      </c>
      <c r="D2416" s="314">
        <v>24.85</v>
      </c>
    </row>
    <row r="2417" spans="1:4" ht="51">
      <c r="A2417" s="312">
        <v>10734</v>
      </c>
      <c r="B2417" s="313" t="s">
        <v>3571</v>
      </c>
      <c r="C2417" s="312" t="s">
        <v>1366</v>
      </c>
      <c r="D2417" s="314">
        <v>46.45</v>
      </c>
    </row>
    <row r="2418" spans="1:4" ht="51">
      <c r="A2418" s="312">
        <v>10737</v>
      </c>
      <c r="B2418" s="313" t="s">
        <v>3572</v>
      </c>
      <c r="C2418" s="312" t="s">
        <v>1366</v>
      </c>
      <c r="D2418" s="314">
        <v>78.09</v>
      </c>
    </row>
    <row r="2419" spans="1:4" ht="25.5">
      <c r="A2419" s="312">
        <v>10740</v>
      </c>
      <c r="B2419" s="313" t="s">
        <v>3573</v>
      </c>
      <c r="C2419" s="312" t="s">
        <v>1155</v>
      </c>
      <c r="D2419" s="315">
        <v>11964.77</v>
      </c>
    </row>
    <row r="2420" spans="1:4" ht="25.5">
      <c r="A2420" s="312">
        <v>10742</v>
      </c>
      <c r="B2420" s="313" t="s">
        <v>3574</v>
      </c>
      <c r="C2420" s="312" t="s">
        <v>1155</v>
      </c>
      <c r="D2420" s="315">
        <v>1262.6300000000001</v>
      </c>
    </row>
    <row r="2421" spans="1:4">
      <c r="A2421" s="312">
        <v>10743</v>
      </c>
      <c r="B2421" s="313" t="s">
        <v>3575</v>
      </c>
      <c r="C2421" s="312" t="s">
        <v>1155</v>
      </c>
      <c r="D2421" s="314">
        <v>699</v>
      </c>
    </row>
    <row r="2422" spans="1:4" ht="25.5">
      <c r="A2422" s="312">
        <v>10747</v>
      </c>
      <c r="B2422" s="313" t="s">
        <v>3576</v>
      </c>
      <c r="C2422" s="312" t="s">
        <v>1155</v>
      </c>
      <c r="D2422" s="315">
        <v>18899.95</v>
      </c>
    </row>
    <row r="2423" spans="1:4" ht="51">
      <c r="A2423" s="312">
        <v>10749</v>
      </c>
      <c r="B2423" s="313" t="s">
        <v>3577</v>
      </c>
      <c r="C2423" s="312" t="s">
        <v>3507</v>
      </c>
      <c r="D2423" s="314">
        <v>6.87</v>
      </c>
    </row>
    <row r="2424" spans="1:4" ht="25.5">
      <c r="A2424" s="312">
        <v>10765</v>
      </c>
      <c r="B2424" s="313" t="s">
        <v>3578</v>
      </c>
      <c r="C2424" s="312" t="s">
        <v>1155</v>
      </c>
      <c r="D2424" s="314">
        <v>7.28</v>
      </c>
    </row>
    <row r="2425" spans="1:4" ht="25.5">
      <c r="A2425" s="312">
        <v>10767</v>
      </c>
      <c r="B2425" s="313" t="s">
        <v>3579</v>
      </c>
      <c r="C2425" s="312" t="s">
        <v>1155</v>
      </c>
      <c r="D2425" s="314">
        <v>20.02</v>
      </c>
    </row>
    <row r="2426" spans="1:4" ht="38.25">
      <c r="A2426" s="312">
        <v>10775</v>
      </c>
      <c r="B2426" s="313" t="s">
        <v>3580</v>
      </c>
      <c r="C2426" s="312" t="s">
        <v>3507</v>
      </c>
      <c r="D2426" s="314">
        <v>507.5</v>
      </c>
    </row>
    <row r="2427" spans="1:4" ht="38.25">
      <c r="A2427" s="312">
        <v>10776</v>
      </c>
      <c r="B2427" s="313" t="s">
        <v>3581</v>
      </c>
      <c r="C2427" s="312" t="s">
        <v>3507</v>
      </c>
      <c r="D2427" s="314">
        <v>396.48</v>
      </c>
    </row>
    <row r="2428" spans="1:4" ht="38.25">
      <c r="A2428" s="312">
        <v>10777</v>
      </c>
      <c r="B2428" s="313" t="s">
        <v>3582</v>
      </c>
      <c r="C2428" s="312" t="s">
        <v>3507</v>
      </c>
      <c r="D2428" s="314">
        <v>576.22</v>
      </c>
    </row>
    <row r="2429" spans="1:4" ht="38.25">
      <c r="A2429" s="312">
        <v>10778</v>
      </c>
      <c r="B2429" s="313" t="s">
        <v>3583</v>
      </c>
      <c r="C2429" s="312" t="s">
        <v>3507</v>
      </c>
      <c r="D2429" s="314">
        <v>634.37</v>
      </c>
    </row>
    <row r="2430" spans="1:4" ht="38.25">
      <c r="A2430" s="312">
        <v>10779</v>
      </c>
      <c r="B2430" s="313" t="s">
        <v>3584</v>
      </c>
      <c r="C2430" s="312" t="s">
        <v>3507</v>
      </c>
      <c r="D2430" s="314">
        <v>634.37</v>
      </c>
    </row>
    <row r="2431" spans="1:4" ht="25.5">
      <c r="A2431" s="312">
        <v>10780</v>
      </c>
      <c r="B2431" s="313" t="s">
        <v>3585</v>
      </c>
      <c r="C2431" s="312" t="s">
        <v>1155</v>
      </c>
      <c r="D2431" s="314">
        <v>4.67</v>
      </c>
    </row>
    <row r="2432" spans="1:4" ht="25.5">
      <c r="A2432" s="312">
        <v>10781</v>
      </c>
      <c r="B2432" s="313" t="s">
        <v>3586</v>
      </c>
      <c r="C2432" s="312" t="s">
        <v>1155</v>
      </c>
      <c r="D2432" s="314">
        <v>5.8</v>
      </c>
    </row>
    <row r="2433" spans="1:4" ht="25.5">
      <c r="A2433" s="312">
        <v>10809</v>
      </c>
      <c r="B2433" s="313" t="s">
        <v>3587</v>
      </c>
      <c r="C2433" s="312" t="s">
        <v>1260</v>
      </c>
      <c r="D2433" s="314">
        <v>1.1100000000000001</v>
      </c>
    </row>
    <row r="2434" spans="1:4" ht="25.5">
      <c r="A2434" s="312">
        <v>10811</v>
      </c>
      <c r="B2434" s="313" t="s">
        <v>3588</v>
      </c>
      <c r="C2434" s="312" t="s">
        <v>1260</v>
      </c>
      <c r="D2434" s="314">
        <v>0.95</v>
      </c>
    </row>
    <row r="2435" spans="1:4" ht="25.5">
      <c r="A2435" s="312">
        <v>10818</v>
      </c>
      <c r="B2435" s="313" t="s">
        <v>3589</v>
      </c>
      <c r="C2435" s="312" t="s">
        <v>1147</v>
      </c>
      <c r="D2435" s="314">
        <v>23</v>
      </c>
    </row>
    <row r="2436" spans="1:4" ht="38.25">
      <c r="A2436" s="312">
        <v>10826</v>
      </c>
      <c r="B2436" s="313" t="s">
        <v>3590</v>
      </c>
      <c r="C2436" s="312" t="s">
        <v>1155</v>
      </c>
      <c r="D2436" s="314">
        <v>71.83</v>
      </c>
    </row>
    <row r="2437" spans="1:4" ht="38.25">
      <c r="A2437" s="312">
        <v>10835</v>
      </c>
      <c r="B2437" s="313" t="s">
        <v>3591</v>
      </c>
      <c r="C2437" s="312" t="s">
        <v>1155</v>
      </c>
      <c r="D2437" s="314">
        <v>2.82</v>
      </c>
    </row>
    <row r="2438" spans="1:4" ht="25.5">
      <c r="A2438" s="312">
        <v>10836</v>
      </c>
      <c r="B2438" s="313" t="s">
        <v>3592</v>
      </c>
      <c r="C2438" s="312" t="s">
        <v>1155</v>
      </c>
      <c r="D2438" s="314">
        <v>12.65</v>
      </c>
    </row>
    <row r="2439" spans="1:4" ht="63.75">
      <c r="A2439" s="312">
        <v>10840</v>
      </c>
      <c r="B2439" s="313" t="s">
        <v>3593</v>
      </c>
      <c r="C2439" s="312" t="s">
        <v>1366</v>
      </c>
      <c r="D2439" s="314">
        <v>265</v>
      </c>
    </row>
    <row r="2440" spans="1:4" ht="51">
      <c r="A2440" s="312">
        <v>10841</v>
      </c>
      <c r="B2440" s="313" t="s">
        <v>3594</v>
      </c>
      <c r="C2440" s="312" t="s">
        <v>1366</v>
      </c>
      <c r="D2440" s="314">
        <v>200</v>
      </c>
    </row>
    <row r="2441" spans="1:4" ht="51">
      <c r="A2441" s="312">
        <v>10842</v>
      </c>
      <c r="B2441" s="313" t="s">
        <v>3595</v>
      </c>
      <c r="C2441" s="312" t="s">
        <v>1366</v>
      </c>
      <c r="D2441" s="314">
        <v>288.88</v>
      </c>
    </row>
    <row r="2442" spans="1:4" ht="25.5">
      <c r="A2442" s="312">
        <v>10848</v>
      </c>
      <c r="B2442" s="313" t="s">
        <v>3596</v>
      </c>
      <c r="C2442" s="312" t="s">
        <v>1155</v>
      </c>
      <c r="D2442" s="315">
        <v>1055.26</v>
      </c>
    </row>
    <row r="2443" spans="1:4">
      <c r="A2443" s="312">
        <v>10849</v>
      </c>
      <c r="B2443" s="313" t="s">
        <v>3597</v>
      </c>
      <c r="C2443" s="312" t="s">
        <v>1155</v>
      </c>
      <c r="D2443" s="315">
        <v>1680.01</v>
      </c>
    </row>
    <row r="2444" spans="1:4" ht="25.5">
      <c r="A2444" s="312">
        <v>10850</v>
      </c>
      <c r="B2444" s="313" t="s">
        <v>3598</v>
      </c>
      <c r="C2444" s="312" t="s">
        <v>1155</v>
      </c>
      <c r="D2444" s="314">
        <v>52.5</v>
      </c>
    </row>
    <row r="2445" spans="1:4" ht="51">
      <c r="A2445" s="312">
        <v>10851</v>
      </c>
      <c r="B2445" s="313" t="s">
        <v>3599</v>
      </c>
      <c r="C2445" s="312" t="s">
        <v>1155</v>
      </c>
      <c r="D2445" s="314">
        <v>36.450000000000003</v>
      </c>
    </row>
    <row r="2446" spans="1:4" ht="25.5">
      <c r="A2446" s="312">
        <v>10853</v>
      </c>
      <c r="B2446" s="313" t="s">
        <v>3600</v>
      </c>
      <c r="C2446" s="312" t="s">
        <v>1155</v>
      </c>
      <c r="D2446" s="314">
        <v>61.09</v>
      </c>
    </row>
    <row r="2447" spans="1:4" ht="25.5">
      <c r="A2447" s="312">
        <v>10856</v>
      </c>
      <c r="B2447" s="313" t="s">
        <v>3601</v>
      </c>
      <c r="C2447" s="312" t="s">
        <v>1298</v>
      </c>
      <c r="D2447" s="314">
        <v>60.73</v>
      </c>
    </row>
    <row r="2448" spans="1:4">
      <c r="A2448" s="312">
        <v>10857</v>
      </c>
      <c r="B2448" s="313" t="s">
        <v>3602</v>
      </c>
      <c r="C2448" s="312" t="s">
        <v>1298</v>
      </c>
      <c r="D2448" s="314">
        <v>9.68</v>
      </c>
    </row>
    <row r="2449" spans="1:4" ht="25.5">
      <c r="A2449" s="312">
        <v>10865</v>
      </c>
      <c r="B2449" s="313" t="s">
        <v>3603</v>
      </c>
      <c r="C2449" s="312" t="s">
        <v>1155</v>
      </c>
      <c r="D2449" s="314">
        <v>11.51</v>
      </c>
    </row>
    <row r="2450" spans="1:4" ht="76.5">
      <c r="A2450" s="312">
        <v>10885</v>
      </c>
      <c r="B2450" s="313" t="s">
        <v>3604</v>
      </c>
      <c r="C2450" s="312" t="s">
        <v>1155</v>
      </c>
      <c r="D2450" s="314">
        <v>253.55</v>
      </c>
    </row>
    <row r="2451" spans="1:4" ht="25.5">
      <c r="A2451" s="312">
        <v>10886</v>
      </c>
      <c r="B2451" s="313" t="s">
        <v>3605</v>
      </c>
      <c r="C2451" s="312" t="s">
        <v>1155</v>
      </c>
      <c r="D2451" s="314">
        <v>129.06</v>
      </c>
    </row>
    <row r="2452" spans="1:4" ht="25.5">
      <c r="A2452" s="312">
        <v>10888</v>
      </c>
      <c r="B2452" s="313" t="s">
        <v>3606</v>
      </c>
      <c r="C2452" s="312" t="s">
        <v>1155</v>
      </c>
      <c r="D2452" s="314">
        <v>408.46</v>
      </c>
    </row>
    <row r="2453" spans="1:4" ht="25.5">
      <c r="A2453" s="312">
        <v>10889</v>
      </c>
      <c r="B2453" s="313" t="s">
        <v>3607</v>
      </c>
      <c r="C2453" s="312" t="s">
        <v>1155</v>
      </c>
      <c r="D2453" s="314">
        <v>442.5</v>
      </c>
    </row>
    <row r="2454" spans="1:4" ht="25.5">
      <c r="A2454" s="312">
        <v>10890</v>
      </c>
      <c r="B2454" s="313" t="s">
        <v>3608</v>
      </c>
      <c r="C2454" s="312" t="s">
        <v>1155</v>
      </c>
      <c r="D2454" s="314">
        <v>204.23</v>
      </c>
    </row>
    <row r="2455" spans="1:4" ht="25.5">
      <c r="A2455" s="312">
        <v>10891</v>
      </c>
      <c r="B2455" s="313" t="s">
        <v>3609</v>
      </c>
      <c r="C2455" s="312" t="s">
        <v>1155</v>
      </c>
      <c r="D2455" s="314">
        <v>124.8</v>
      </c>
    </row>
    <row r="2456" spans="1:4" ht="25.5">
      <c r="A2456" s="312">
        <v>10892</v>
      </c>
      <c r="B2456" s="313" t="s">
        <v>3610</v>
      </c>
      <c r="C2456" s="312" t="s">
        <v>1155</v>
      </c>
      <c r="D2456" s="314">
        <v>147.5</v>
      </c>
    </row>
    <row r="2457" spans="1:4" ht="38.25">
      <c r="A2457" s="312">
        <v>10899</v>
      </c>
      <c r="B2457" s="313" t="s">
        <v>3611</v>
      </c>
      <c r="C2457" s="312" t="s">
        <v>1155</v>
      </c>
      <c r="D2457" s="314">
        <v>55.19</v>
      </c>
    </row>
    <row r="2458" spans="1:4" ht="38.25">
      <c r="A2458" s="312">
        <v>10900</v>
      </c>
      <c r="B2458" s="313" t="s">
        <v>3612</v>
      </c>
      <c r="C2458" s="312" t="s">
        <v>1155</v>
      </c>
      <c r="D2458" s="314">
        <v>43.19</v>
      </c>
    </row>
    <row r="2459" spans="1:4" ht="51">
      <c r="A2459" s="312">
        <v>10902</v>
      </c>
      <c r="B2459" s="313" t="s">
        <v>3613</v>
      </c>
      <c r="C2459" s="312" t="s">
        <v>1155</v>
      </c>
      <c r="D2459" s="314">
        <v>45.16</v>
      </c>
    </row>
    <row r="2460" spans="1:4" ht="51">
      <c r="A2460" s="312">
        <v>10903</v>
      </c>
      <c r="B2460" s="313" t="s">
        <v>3614</v>
      </c>
      <c r="C2460" s="312" t="s">
        <v>1155</v>
      </c>
      <c r="D2460" s="314">
        <v>74.39</v>
      </c>
    </row>
    <row r="2461" spans="1:4" ht="63.75">
      <c r="A2461" s="312">
        <v>10904</v>
      </c>
      <c r="B2461" s="313" t="s">
        <v>3615</v>
      </c>
      <c r="C2461" s="312" t="s">
        <v>1155</v>
      </c>
      <c r="D2461" s="314">
        <v>126</v>
      </c>
    </row>
    <row r="2462" spans="1:4" ht="38.25">
      <c r="A2462" s="312">
        <v>10905</v>
      </c>
      <c r="B2462" s="313" t="s">
        <v>3616</v>
      </c>
      <c r="C2462" s="312" t="s">
        <v>1155</v>
      </c>
      <c r="D2462" s="314">
        <v>65.989999999999995</v>
      </c>
    </row>
    <row r="2463" spans="1:4" ht="38.25">
      <c r="A2463" s="312">
        <v>10908</v>
      </c>
      <c r="B2463" s="313" t="s">
        <v>3617</v>
      </c>
      <c r="C2463" s="312" t="s">
        <v>1155</v>
      </c>
      <c r="D2463" s="314">
        <v>10.52</v>
      </c>
    </row>
    <row r="2464" spans="1:4" ht="38.25">
      <c r="A2464" s="312">
        <v>10909</v>
      </c>
      <c r="B2464" s="313" t="s">
        <v>3618</v>
      </c>
      <c r="C2464" s="312" t="s">
        <v>1155</v>
      </c>
      <c r="D2464" s="314">
        <v>12.78</v>
      </c>
    </row>
    <row r="2465" spans="1:4" ht="25.5">
      <c r="A2465" s="312">
        <v>10911</v>
      </c>
      <c r="B2465" s="313" t="s">
        <v>3619</v>
      </c>
      <c r="C2465" s="312" t="s">
        <v>1155</v>
      </c>
      <c r="D2465" s="314">
        <v>12.11</v>
      </c>
    </row>
    <row r="2466" spans="1:4" ht="51">
      <c r="A2466" s="312">
        <v>10915</v>
      </c>
      <c r="B2466" s="313" t="s">
        <v>3620</v>
      </c>
      <c r="C2466" s="312" t="s">
        <v>1147</v>
      </c>
      <c r="D2466" s="314">
        <v>7.26</v>
      </c>
    </row>
    <row r="2467" spans="1:4" ht="51">
      <c r="A2467" s="312">
        <v>10916</v>
      </c>
      <c r="B2467" s="313" t="s">
        <v>3621</v>
      </c>
      <c r="C2467" s="312" t="s">
        <v>1147</v>
      </c>
      <c r="D2467" s="314">
        <v>7.06</v>
      </c>
    </row>
    <row r="2468" spans="1:4" ht="51">
      <c r="A2468" s="312">
        <v>10917</v>
      </c>
      <c r="B2468" s="313" t="s">
        <v>3622</v>
      </c>
      <c r="C2468" s="312" t="s">
        <v>1366</v>
      </c>
      <c r="D2468" s="314">
        <v>7.05</v>
      </c>
    </row>
    <row r="2469" spans="1:4" ht="25.5">
      <c r="A2469" s="312">
        <v>10920</v>
      </c>
      <c r="B2469" s="313" t="s">
        <v>3623</v>
      </c>
      <c r="C2469" s="312" t="s">
        <v>1366</v>
      </c>
      <c r="D2469" s="314">
        <v>14</v>
      </c>
    </row>
    <row r="2470" spans="1:4" ht="51">
      <c r="A2470" s="312">
        <v>10921</v>
      </c>
      <c r="B2470" s="313" t="s">
        <v>3624</v>
      </c>
      <c r="C2470" s="312" t="s">
        <v>1155</v>
      </c>
      <c r="D2470" s="315">
        <v>3635</v>
      </c>
    </row>
    <row r="2471" spans="1:4" ht="51">
      <c r="A2471" s="312">
        <v>10922</v>
      </c>
      <c r="B2471" s="313" t="s">
        <v>3625</v>
      </c>
      <c r="C2471" s="312" t="s">
        <v>1155</v>
      </c>
      <c r="D2471" s="315">
        <v>3292.49</v>
      </c>
    </row>
    <row r="2472" spans="1:4" ht="25.5">
      <c r="A2472" s="312">
        <v>10923</v>
      </c>
      <c r="B2472" s="313" t="s">
        <v>3626</v>
      </c>
      <c r="C2472" s="312" t="s">
        <v>1155</v>
      </c>
      <c r="D2472" s="315">
        <v>1946</v>
      </c>
    </row>
    <row r="2473" spans="1:4" ht="25.5">
      <c r="A2473" s="312">
        <v>10924</v>
      </c>
      <c r="B2473" s="313" t="s">
        <v>3627</v>
      </c>
      <c r="C2473" s="312" t="s">
        <v>1155</v>
      </c>
      <c r="D2473" s="315">
        <v>2049.52</v>
      </c>
    </row>
    <row r="2474" spans="1:4" ht="38.25">
      <c r="A2474" s="312">
        <v>10927</v>
      </c>
      <c r="B2474" s="313" t="s">
        <v>3628</v>
      </c>
      <c r="C2474" s="312" t="s">
        <v>1366</v>
      </c>
      <c r="D2474" s="314">
        <v>17.420000000000002</v>
      </c>
    </row>
    <row r="2475" spans="1:4" ht="38.25">
      <c r="A2475" s="312">
        <v>10928</v>
      </c>
      <c r="B2475" s="313" t="s">
        <v>3629</v>
      </c>
      <c r="C2475" s="312" t="s">
        <v>1366</v>
      </c>
      <c r="D2475" s="314">
        <v>11.81</v>
      </c>
    </row>
    <row r="2476" spans="1:4" ht="25.5">
      <c r="A2476" s="312">
        <v>10931</v>
      </c>
      <c r="B2476" s="313" t="s">
        <v>3630</v>
      </c>
      <c r="C2476" s="312" t="s">
        <v>1366</v>
      </c>
      <c r="D2476" s="314">
        <v>10.78</v>
      </c>
    </row>
    <row r="2477" spans="1:4" ht="38.25">
      <c r="A2477" s="312">
        <v>10932</v>
      </c>
      <c r="B2477" s="313" t="s">
        <v>3631</v>
      </c>
      <c r="C2477" s="312" t="s">
        <v>1366</v>
      </c>
      <c r="D2477" s="314">
        <v>64.73</v>
      </c>
    </row>
    <row r="2478" spans="1:4" ht="38.25">
      <c r="A2478" s="312">
        <v>10933</v>
      </c>
      <c r="B2478" s="313" t="s">
        <v>3632</v>
      </c>
      <c r="C2478" s="312" t="s">
        <v>1366</v>
      </c>
      <c r="D2478" s="314">
        <v>14.42</v>
      </c>
    </row>
    <row r="2479" spans="1:4" ht="51">
      <c r="A2479" s="312">
        <v>10935</v>
      </c>
      <c r="B2479" s="313" t="s">
        <v>3633</v>
      </c>
      <c r="C2479" s="312" t="s">
        <v>1366</v>
      </c>
      <c r="D2479" s="314">
        <v>33.5</v>
      </c>
    </row>
    <row r="2480" spans="1:4" ht="51">
      <c r="A2480" s="312">
        <v>10937</v>
      </c>
      <c r="B2480" s="313" t="s">
        <v>3634</v>
      </c>
      <c r="C2480" s="312" t="s">
        <v>1366</v>
      </c>
      <c r="D2480" s="314">
        <v>25.44</v>
      </c>
    </row>
    <row r="2481" spans="1:4" ht="25.5">
      <c r="A2481" s="312">
        <v>10956</v>
      </c>
      <c r="B2481" s="313" t="s">
        <v>3635</v>
      </c>
      <c r="C2481" s="312" t="s">
        <v>1155</v>
      </c>
      <c r="D2481" s="314">
        <v>55.6</v>
      </c>
    </row>
    <row r="2482" spans="1:4" ht="25.5">
      <c r="A2482" s="312">
        <v>10957</v>
      </c>
      <c r="B2482" s="313" t="s">
        <v>3636</v>
      </c>
      <c r="C2482" s="312" t="s">
        <v>1147</v>
      </c>
      <c r="D2482" s="314">
        <v>9.1300000000000008</v>
      </c>
    </row>
    <row r="2483" spans="1:4">
      <c r="A2483" s="312">
        <v>10962</v>
      </c>
      <c r="B2483" s="313" t="s">
        <v>3637</v>
      </c>
      <c r="C2483" s="312" t="s">
        <v>1147</v>
      </c>
      <c r="D2483" s="314">
        <v>4.26</v>
      </c>
    </row>
    <row r="2484" spans="1:4">
      <c r="A2484" s="312">
        <v>10963</v>
      </c>
      <c r="B2484" s="313" t="s">
        <v>3638</v>
      </c>
      <c r="C2484" s="312" t="s">
        <v>1298</v>
      </c>
      <c r="D2484" s="314">
        <v>137.16999999999999</v>
      </c>
    </row>
    <row r="2485" spans="1:4">
      <c r="A2485" s="312">
        <v>10965</v>
      </c>
      <c r="B2485" s="313" t="s">
        <v>3639</v>
      </c>
      <c r="C2485" s="312" t="s">
        <v>1298</v>
      </c>
      <c r="D2485" s="314">
        <v>36.1</v>
      </c>
    </row>
    <row r="2486" spans="1:4">
      <c r="A2486" s="312">
        <v>10966</v>
      </c>
      <c r="B2486" s="313" t="s">
        <v>3640</v>
      </c>
      <c r="C2486" s="312" t="s">
        <v>1147</v>
      </c>
      <c r="D2486" s="314">
        <v>4.03</v>
      </c>
    </row>
    <row r="2487" spans="1:4" ht="25.5">
      <c r="A2487" s="312">
        <v>10997</v>
      </c>
      <c r="B2487" s="313" t="s">
        <v>3641</v>
      </c>
      <c r="C2487" s="312" t="s">
        <v>1147</v>
      </c>
      <c r="D2487" s="314">
        <v>13.13</v>
      </c>
    </row>
    <row r="2488" spans="1:4" ht="25.5">
      <c r="A2488" s="312">
        <v>10998</v>
      </c>
      <c r="B2488" s="313" t="s">
        <v>3642</v>
      </c>
      <c r="C2488" s="312" t="s">
        <v>1147</v>
      </c>
      <c r="D2488" s="314">
        <v>13.76</v>
      </c>
    </row>
    <row r="2489" spans="1:4" ht="25.5">
      <c r="A2489" s="312">
        <v>10999</v>
      </c>
      <c r="B2489" s="313" t="s">
        <v>3643</v>
      </c>
      <c r="C2489" s="312" t="s">
        <v>1147</v>
      </c>
      <c r="D2489" s="314">
        <v>12.11</v>
      </c>
    </row>
    <row r="2490" spans="1:4" ht="25.5">
      <c r="A2490" s="312">
        <v>11002</v>
      </c>
      <c r="B2490" s="313" t="s">
        <v>3644</v>
      </c>
      <c r="C2490" s="312" t="s">
        <v>1147</v>
      </c>
      <c r="D2490" s="314">
        <v>12.6</v>
      </c>
    </row>
    <row r="2491" spans="1:4" ht="51">
      <c r="A2491" s="312">
        <v>11013</v>
      </c>
      <c r="B2491" s="313" t="s">
        <v>3645</v>
      </c>
      <c r="C2491" s="312" t="s">
        <v>1155</v>
      </c>
      <c r="D2491" s="314">
        <v>11.1</v>
      </c>
    </row>
    <row r="2492" spans="1:4" ht="51">
      <c r="A2492" s="312">
        <v>11017</v>
      </c>
      <c r="B2492" s="313" t="s">
        <v>3646</v>
      </c>
      <c r="C2492" s="312" t="s">
        <v>1155</v>
      </c>
      <c r="D2492" s="314">
        <v>4.7300000000000004</v>
      </c>
    </row>
    <row r="2493" spans="1:4" ht="25.5">
      <c r="A2493" s="312">
        <v>11026</v>
      </c>
      <c r="B2493" s="313" t="s">
        <v>3647</v>
      </c>
      <c r="C2493" s="312" t="s">
        <v>1147</v>
      </c>
      <c r="D2493" s="314">
        <v>9.5</v>
      </c>
    </row>
    <row r="2494" spans="1:4" ht="25.5">
      <c r="A2494" s="312">
        <v>11027</v>
      </c>
      <c r="B2494" s="313" t="s">
        <v>3648</v>
      </c>
      <c r="C2494" s="312" t="s">
        <v>1147</v>
      </c>
      <c r="D2494" s="314">
        <v>10.09</v>
      </c>
    </row>
    <row r="2495" spans="1:4" ht="51">
      <c r="A2495" s="312">
        <v>11029</v>
      </c>
      <c r="B2495" s="313" t="s">
        <v>3649</v>
      </c>
      <c r="C2495" s="312" t="s">
        <v>1777</v>
      </c>
      <c r="D2495" s="314">
        <v>1.04</v>
      </c>
    </row>
    <row r="2496" spans="1:4">
      <c r="A2496" s="312">
        <v>11032</v>
      </c>
      <c r="B2496" s="313" t="s">
        <v>3650</v>
      </c>
      <c r="C2496" s="312" t="s">
        <v>1155</v>
      </c>
      <c r="D2496" s="314">
        <v>6.81</v>
      </c>
    </row>
    <row r="2497" spans="1:4" ht="25.5">
      <c r="A2497" s="312">
        <v>11033</v>
      </c>
      <c r="B2497" s="313" t="s">
        <v>3651</v>
      </c>
      <c r="C2497" s="312" t="s">
        <v>1155</v>
      </c>
      <c r="D2497" s="314">
        <v>3.87</v>
      </c>
    </row>
    <row r="2498" spans="1:4" ht="25.5">
      <c r="A2498" s="312">
        <v>11045</v>
      </c>
      <c r="B2498" s="313" t="s">
        <v>3652</v>
      </c>
      <c r="C2498" s="312" t="s">
        <v>1155</v>
      </c>
      <c r="D2498" s="314">
        <v>27.69</v>
      </c>
    </row>
    <row r="2499" spans="1:4" ht="25.5">
      <c r="A2499" s="312">
        <v>11046</v>
      </c>
      <c r="B2499" s="313" t="s">
        <v>3653</v>
      </c>
      <c r="C2499" s="312" t="s">
        <v>1147</v>
      </c>
      <c r="D2499" s="314">
        <v>9.8000000000000007</v>
      </c>
    </row>
    <row r="2500" spans="1:4" ht="25.5">
      <c r="A2500" s="312">
        <v>11047</v>
      </c>
      <c r="B2500" s="313" t="s">
        <v>3654</v>
      </c>
      <c r="C2500" s="312" t="s">
        <v>1147</v>
      </c>
      <c r="D2500" s="314">
        <v>7.4</v>
      </c>
    </row>
    <row r="2501" spans="1:4" ht="25.5">
      <c r="A2501" s="312">
        <v>11049</v>
      </c>
      <c r="B2501" s="313" t="s">
        <v>3655</v>
      </c>
      <c r="C2501" s="312" t="s">
        <v>1147</v>
      </c>
      <c r="D2501" s="314">
        <v>9.1300000000000008</v>
      </c>
    </row>
    <row r="2502" spans="1:4" ht="25.5">
      <c r="A2502" s="312">
        <v>11051</v>
      </c>
      <c r="B2502" s="313" t="s">
        <v>3656</v>
      </c>
      <c r="C2502" s="312" t="s">
        <v>1147</v>
      </c>
      <c r="D2502" s="314">
        <v>9.81</v>
      </c>
    </row>
    <row r="2503" spans="1:4" ht="25.5">
      <c r="A2503" s="312">
        <v>11054</v>
      </c>
      <c r="B2503" s="313" t="s">
        <v>3657</v>
      </c>
      <c r="C2503" s="312" t="s">
        <v>1155</v>
      </c>
      <c r="D2503" s="314">
        <v>0.02</v>
      </c>
    </row>
    <row r="2504" spans="1:4" ht="25.5">
      <c r="A2504" s="312">
        <v>11055</v>
      </c>
      <c r="B2504" s="313" t="s">
        <v>3658</v>
      </c>
      <c r="C2504" s="312" t="s">
        <v>1155</v>
      </c>
      <c r="D2504" s="314">
        <v>0.04</v>
      </c>
    </row>
    <row r="2505" spans="1:4" ht="25.5">
      <c r="A2505" s="312">
        <v>11056</v>
      </c>
      <c r="B2505" s="313" t="s">
        <v>3659</v>
      </c>
      <c r="C2505" s="312" t="s">
        <v>1155</v>
      </c>
      <c r="D2505" s="314">
        <v>0.04</v>
      </c>
    </row>
    <row r="2506" spans="1:4" ht="25.5">
      <c r="A2506" s="312">
        <v>11057</v>
      </c>
      <c r="B2506" s="313" t="s">
        <v>3660</v>
      </c>
      <c r="C2506" s="312" t="s">
        <v>1155</v>
      </c>
      <c r="D2506" s="314">
        <v>0.09</v>
      </c>
    </row>
    <row r="2507" spans="1:4" ht="25.5">
      <c r="A2507" s="312">
        <v>11058</v>
      </c>
      <c r="B2507" s="313" t="s">
        <v>3661</v>
      </c>
      <c r="C2507" s="312" t="s">
        <v>1155</v>
      </c>
      <c r="D2507" s="314">
        <v>0.23</v>
      </c>
    </row>
    <row r="2508" spans="1:4" ht="25.5">
      <c r="A2508" s="312">
        <v>11059</v>
      </c>
      <c r="B2508" s="313" t="s">
        <v>3662</v>
      </c>
      <c r="C2508" s="312" t="s">
        <v>1155</v>
      </c>
      <c r="D2508" s="314">
        <v>0.18</v>
      </c>
    </row>
    <row r="2509" spans="1:4" ht="38.25">
      <c r="A2509" s="312">
        <v>11060</v>
      </c>
      <c r="B2509" s="313" t="s">
        <v>3663</v>
      </c>
      <c r="C2509" s="312" t="s">
        <v>1155</v>
      </c>
      <c r="D2509" s="314">
        <v>22.96</v>
      </c>
    </row>
    <row r="2510" spans="1:4" ht="25.5">
      <c r="A2510" s="312">
        <v>11061</v>
      </c>
      <c r="B2510" s="313" t="s">
        <v>3664</v>
      </c>
      <c r="C2510" s="312" t="s">
        <v>1147</v>
      </c>
      <c r="D2510" s="314">
        <v>6.86</v>
      </c>
    </row>
    <row r="2511" spans="1:4" ht="25.5">
      <c r="A2511" s="312">
        <v>11062</v>
      </c>
      <c r="B2511" s="313" t="s">
        <v>3665</v>
      </c>
      <c r="C2511" s="312" t="s">
        <v>1366</v>
      </c>
      <c r="D2511" s="314">
        <v>43.11</v>
      </c>
    </row>
    <row r="2512" spans="1:4" ht="25.5">
      <c r="A2512" s="312">
        <v>11063</v>
      </c>
      <c r="B2512" s="313" t="s">
        <v>3666</v>
      </c>
      <c r="C2512" s="312" t="s">
        <v>1366</v>
      </c>
      <c r="D2512" s="314">
        <v>41.73</v>
      </c>
    </row>
    <row r="2513" spans="1:4" ht="38.25">
      <c r="A2513" s="312">
        <v>11064</v>
      </c>
      <c r="B2513" s="313" t="s">
        <v>3667</v>
      </c>
      <c r="C2513" s="312" t="s">
        <v>1155</v>
      </c>
      <c r="D2513" s="314">
        <v>12.01</v>
      </c>
    </row>
    <row r="2514" spans="1:4" ht="38.25">
      <c r="A2514" s="312">
        <v>11065</v>
      </c>
      <c r="B2514" s="313" t="s">
        <v>3668</v>
      </c>
      <c r="C2514" s="312" t="s">
        <v>1155</v>
      </c>
      <c r="D2514" s="314">
        <v>11.43</v>
      </c>
    </row>
    <row r="2515" spans="1:4" ht="38.25">
      <c r="A2515" s="312">
        <v>11066</v>
      </c>
      <c r="B2515" s="313" t="s">
        <v>3669</v>
      </c>
      <c r="C2515" s="312" t="s">
        <v>1155</v>
      </c>
      <c r="D2515" s="314">
        <v>9.9700000000000006</v>
      </c>
    </row>
    <row r="2516" spans="1:4" ht="38.25">
      <c r="A2516" s="312">
        <v>11067</v>
      </c>
      <c r="B2516" s="313" t="s">
        <v>3670</v>
      </c>
      <c r="C2516" s="312" t="s">
        <v>1155</v>
      </c>
      <c r="D2516" s="314">
        <v>114.32</v>
      </c>
    </row>
    <row r="2517" spans="1:4" ht="38.25">
      <c r="A2517" s="312">
        <v>11068</v>
      </c>
      <c r="B2517" s="313" t="s">
        <v>3671</v>
      </c>
      <c r="C2517" s="312" t="s">
        <v>1155</v>
      </c>
      <c r="D2517" s="314">
        <v>161.47</v>
      </c>
    </row>
    <row r="2518" spans="1:4">
      <c r="A2518" s="312">
        <v>11071</v>
      </c>
      <c r="B2518" s="313" t="s">
        <v>3672</v>
      </c>
      <c r="C2518" s="312" t="s">
        <v>1155</v>
      </c>
      <c r="D2518" s="314">
        <v>8.36</v>
      </c>
    </row>
    <row r="2519" spans="1:4">
      <c r="A2519" s="312">
        <v>11072</v>
      </c>
      <c r="B2519" s="313" t="s">
        <v>3673</v>
      </c>
      <c r="C2519" s="312" t="s">
        <v>1155</v>
      </c>
      <c r="D2519" s="314">
        <v>3.06</v>
      </c>
    </row>
    <row r="2520" spans="1:4">
      <c r="A2520" s="312">
        <v>11073</v>
      </c>
      <c r="B2520" s="313" t="s">
        <v>3674</v>
      </c>
      <c r="C2520" s="312" t="s">
        <v>1155</v>
      </c>
      <c r="D2520" s="314">
        <v>7.01</v>
      </c>
    </row>
    <row r="2521" spans="1:4" ht="38.25">
      <c r="A2521" s="312">
        <v>11075</v>
      </c>
      <c r="B2521" s="313" t="s">
        <v>3675</v>
      </c>
      <c r="C2521" s="312" t="s">
        <v>1149</v>
      </c>
      <c r="D2521" s="315">
        <v>1002.96</v>
      </c>
    </row>
    <row r="2522" spans="1:4" ht="38.25">
      <c r="A2522" s="312">
        <v>11076</v>
      </c>
      <c r="B2522" s="313" t="s">
        <v>3676</v>
      </c>
      <c r="C2522" s="312" t="s">
        <v>1149</v>
      </c>
      <c r="D2522" s="314">
        <v>76.56</v>
      </c>
    </row>
    <row r="2523" spans="1:4" ht="38.25">
      <c r="A2523" s="312">
        <v>11079</v>
      </c>
      <c r="B2523" s="313" t="s">
        <v>3677</v>
      </c>
      <c r="C2523" s="312" t="s">
        <v>1149</v>
      </c>
      <c r="D2523" s="314">
        <v>620.04999999999995</v>
      </c>
    </row>
    <row r="2524" spans="1:4" ht="38.25">
      <c r="A2524" s="312">
        <v>11082</v>
      </c>
      <c r="B2524" s="313" t="s">
        <v>3678</v>
      </c>
      <c r="C2524" s="312" t="s">
        <v>1149</v>
      </c>
      <c r="D2524" s="314">
        <v>632.6</v>
      </c>
    </row>
    <row r="2525" spans="1:4" ht="38.25">
      <c r="A2525" s="312">
        <v>11086</v>
      </c>
      <c r="B2525" s="313" t="s">
        <v>3679</v>
      </c>
      <c r="C2525" s="312" t="s">
        <v>1149</v>
      </c>
      <c r="D2525" s="314">
        <v>44.68</v>
      </c>
    </row>
    <row r="2526" spans="1:4" ht="25.5">
      <c r="A2526" s="312">
        <v>11088</v>
      </c>
      <c r="B2526" s="313" t="s">
        <v>3680</v>
      </c>
      <c r="C2526" s="312" t="s">
        <v>1155</v>
      </c>
      <c r="D2526" s="314">
        <v>1.81</v>
      </c>
    </row>
    <row r="2527" spans="1:4" ht="38.25">
      <c r="A2527" s="312">
        <v>11091</v>
      </c>
      <c r="B2527" s="313" t="s">
        <v>3681</v>
      </c>
      <c r="C2527" s="312" t="s">
        <v>1155</v>
      </c>
      <c r="D2527" s="314">
        <v>0.9</v>
      </c>
    </row>
    <row r="2528" spans="1:4" ht="25.5">
      <c r="A2528" s="312">
        <v>11096</v>
      </c>
      <c r="B2528" s="313" t="s">
        <v>3682</v>
      </c>
      <c r="C2528" s="312" t="s">
        <v>1147</v>
      </c>
      <c r="D2528" s="314">
        <v>0.25</v>
      </c>
    </row>
    <row r="2529" spans="1:4" ht="25.5">
      <c r="A2529" s="312">
        <v>11107</v>
      </c>
      <c r="B2529" s="313" t="s">
        <v>3683</v>
      </c>
      <c r="C2529" s="312" t="s">
        <v>1147</v>
      </c>
      <c r="D2529" s="314">
        <v>10.3</v>
      </c>
    </row>
    <row r="2530" spans="1:4" ht="25.5">
      <c r="A2530" s="312">
        <v>11112</v>
      </c>
      <c r="B2530" s="313" t="s">
        <v>3684</v>
      </c>
      <c r="C2530" s="312" t="s">
        <v>1147</v>
      </c>
      <c r="D2530" s="314">
        <v>14.25</v>
      </c>
    </row>
    <row r="2531" spans="1:4" ht="25.5">
      <c r="A2531" s="312">
        <v>11113</v>
      </c>
      <c r="B2531" s="313" t="s">
        <v>3685</v>
      </c>
      <c r="C2531" s="312" t="s">
        <v>1147</v>
      </c>
      <c r="D2531" s="314">
        <v>14.25</v>
      </c>
    </row>
    <row r="2532" spans="1:4" ht="25.5">
      <c r="A2532" s="312">
        <v>11114</v>
      </c>
      <c r="B2532" s="313" t="s">
        <v>3686</v>
      </c>
      <c r="C2532" s="312" t="s">
        <v>1298</v>
      </c>
      <c r="D2532" s="314">
        <v>10.96</v>
      </c>
    </row>
    <row r="2533" spans="1:4" ht="25.5">
      <c r="A2533" s="312">
        <v>11115</v>
      </c>
      <c r="B2533" s="313" t="s">
        <v>3687</v>
      </c>
      <c r="C2533" s="312" t="s">
        <v>1298</v>
      </c>
      <c r="D2533" s="314">
        <v>6.59</v>
      </c>
    </row>
    <row r="2534" spans="1:4" ht="25.5">
      <c r="A2534" s="312">
        <v>11116</v>
      </c>
      <c r="B2534" s="313" t="s">
        <v>3688</v>
      </c>
      <c r="C2534" s="312" t="s">
        <v>1155</v>
      </c>
      <c r="D2534" s="314">
        <v>370.09</v>
      </c>
    </row>
    <row r="2535" spans="1:4" ht="25.5">
      <c r="A2535" s="312">
        <v>11122</v>
      </c>
      <c r="B2535" s="313" t="s">
        <v>3689</v>
      </c>
      <c r="C2535" s="312" t="s">
        <v>1147</v>
      </c>
      <c r="D2535" s="314">
        <v>14.25</v>
      </c>
    </row>
    <row r="2536" spans="1:4" ht="25.5">
      <c r="A2536" s="312">
        <v>11123</v>
      </c>
      <c r="B2536" s="313" t="s">
        <v>3690</v>
      </c>
      <c r="C2536" s="312" t="s">
        <v>1147</v>
      </c>
      <c r="D2536" s="314">
        <v>14.25</v>
      </c>
    </row>
    <row r="2537" spans="1:4" ht="25.5">
      <c r="A2537" s="312">
        <v>11125</v>
      </c>
      <c r="B2537" s="313" t="s">
        <v>3691</v>
      </c>
      <c r="C2537" s="312" t="s">
        <v>1147</v>
      </c>
      <c r="D2537" s="314">
        <v>14.25</v>
      </c>
    </row>
    <row r="2538" spans="1:4" ht="38.25">
      <c r="A2538" s="312">
        <v>11130</v>
      </c>
      <c r="B2538" s="313" t="s">
        <v>3692</v>
      </c>
      <c r="C2538" s="312" t="s">
        <v>1366</v>
      </c>
      <c r="D2538" s="314">
        <v>17.59</v>
      </c>
    </row>
    <row r="2539" spans="1:4" ht="38.25">
      <c r="A2539" s="312">
        <v>11131</v>
      </c>
      <c r="B2539" s="313" t="s">
        <v>3693</v>
      </c>
      <c r="C2539" s="312" t="s">
        <v>1366</v>
      </c>
      <c r="D2539" s="314">
        <v>34.94</v>
      </c>
    </row>
    <row r="2540" spans="1:4" ht="38.25">
      <c r="A2540" s="312">
        <v>11132</v>
      </c>
      <c r="B2540" s="313" t="s">
        <v>3694</v>
      </c>
      <c r="C2540" s="312" t="s">
        <v>1366</v>
      </c>
      <c r="D2540" s="314">
        <v>41.31</v>
      </c>
    </row>
    <row r="2541" spans="1:4" ht="25.5">
      <c r="A2541" s="312">
        <v>11134</v>
      </c>
      <c r="B2541" s="313" t="s">
        <v>3695</v>
      </c>
      <c r="C2541" s="312" t="s">
        <v>1366</v>
      </c>
      <c r="D2541" s="314">
        <v>27.97</v>
      </c>
    </row>
    <row r="2542" spans="1:4" ht="25.5">
      <c r="A2542" s="312">
        <v>11135</v>
      </c>
      <c r="B2542" s="313" t="s">
        <v>3696</v>
      </c>
      <c r="C2542" s="312" t="s">
        <v>1366</v>
      </c>
      <c r="D2542" s="314">
        <v>34.090000000000003</v>
      </c>
    </row>
    <row r="2543" spans="1:4" ht="25.5">
      <c r="A2543" s="312">
        <v>11136</v>
      </c>
      <c r="B2543" s="313" t="s">
        <v>3697</v>
      </c>
      <c r="C2543" s="312" t="s">
        <v>1366</v>
      </c>
      <c r="D2543" s="314">
        <v>36.880000000000003</v>
      </c>
    </row>
    <row r="2544" spans="1:4" ht="25.5">
      <c r="A2544" s="312">
        <v>11137</v>
      </c>
      <c r="B2544" s="313" t="s">
        <v>3698</v>
      </c>
      <c r="C2544" s="312" t="s">
        <v>1366</v>
      </c>
      <c r="D2544" s="314">
        <v>52.35</v>
      </c>
    </row>
    <row r="2545" spans="1:4">
      <c r="A2545" s="312">
        <v>11138</v>
      </c>
      <c r="B2545" s="313" t="s">
        <v>3699</v>
      </c>
      <c r="C2545" s="312" t="s">
        <v>1151</v>
      </c>
      <c r="D2545" s="314">
        <v>2.31</v>
      </c>
    </row>
    <row r="2546" spans="1:4" ht="51">
      <c r="A2546" s="312">
        <v>11145</v>
      </c>
      <c r="B2546" s="313" t="s">
        <v>3700</v>
      </c>
      <c r="C2546" s="312" t="s">
        <v>1149</v>
      </c>
      <c r="D2546" s="314">
        <v>368.21</v>
      </c>
    </row>
    <row r="2547" spans="1:4" ht="38.25">
      <c r="A2547" s="312">
        <v>11146</v>
      </c>
      <c r="B2547" s="313" t="s">
        <v>3701</v>
      </c>
      <c r="C2547" s="312" t="s">
        <v>1149</v>
      </c>
      <c r="D2547" s="314">
        <v>312.63</v>
      </c>
    </row>
    <row r="2548" spans="1:4" ht="38.25">
      <c r="A2548" s="312">
        <v>11147</v>
      </c>
      <c r="B2548" s="313" t="s">
        <v>3702</v>
      </c>
      <c r="C2548" s="312" t="s">
        <v>1149</v>
      </c>
      <c r="D2548" s="314">
        <v>324.20999999999998</v>
      </c>
    </row>
    <row r="2549" spans="1:4">
      <c r="A2549" s="312">
        <v>11149</v>
      </c>
      <c r="B2549" s="313" t="s">
        <v>3703</v>
      </c>
      <c r="C2549" s="312" t="s">
        <v>2519</v>
      </c>
      <c r="D2549" s="314">
        <v>155.05000000000001</v>
      </c>
    </row>
    <row r="2550" spans="1:4" ht="38.25">
      <c r="A2550" s="312">
        <v>11154</v>
      </c>
      <c r="B2550" s="313" t="s">
        <v>3704</v>
      </c>
      <c r="C2550" s="312" t="s">
        <v>1155</v>
      </c>
      <c r="D2550" s="314">
        <v>753.24</v>
      </c>
    </row>
    <row r="2551" spans="1:4">
      <c r="A2551" s="312">
        <v>11157</v>
      </c>
      <c r="B2551" s="313" t="s">
        <v>3705</v>
      </c>
      <c r="C2551" s="312" t="s">
        <v>2519</v>
      </c>
      <c r="D2551" s="314">
        <v>125.57</v>
      </c>
    </row>
    <row r="2552" spans="1:4">
      <c r="A2552" s="312">
        <v>11161</v>
      </c>
      <c r="B2552" s="313" t="s">
        <v>3706</v>
      </c>
      <c r="C2552" s="312" t="s">
        <v>1147</v>
      </c>
      <c r="D2552" s="314">
        <v>0.91</v>
      </c>
    </row>
    <row r="2553" spans="1:4">
      <c r="A2553" s="312">
        <v>11162</v>
      </c>
      <c r="B2553" s="313" t="s">
        <v>3707</v>
      </c>
      <c r="C2553" s="312" t="s">
        <v>1155</v>
      </c>
      <c r="D2553" s="314">
        <v>1.17</v>
      </c>
    </row>
    <row r="2554" spans="1:4" ht="25.5">
      <c r="A2554" s="312">
        <v>11174</v>
      </c>
      <c r="B2554" s="313" t="s">
        <v>3708</v>
      </c>
      <c r="C2554" s="312" t="s">
        <v>2521</v>
      </c>
      <c r="D2554" s="314">
        <v>440.23</v>
      </c>
    </row>
    <row r="2555" spans="1:4" ht="38.25">
      <c r="A2555" s="312">
        <v>11183</v>
      </c>
      <c r="B2555" s="313" t="s">
        <v>3709</v>
      </c>
      <c r="C2555" s="312" t="s">
        <v>1155</v>
      </c>
      <c r="D2555" s="314">
        <v>236.91</v>
      </c>
    </row>
    <row r="2556" spans="1:4" ht="25.5">
      <c r="A2556" s="312">
        <v>11185</v>
      </c>
      <c r="B2556" s="313" t="s">
        <v>3710</v>
      </c>
      <c r="C2556" s="312" t="s">
        <v>1366</v>
      </c>
      <c r="D2556" s="314">
        <v>287.64</v>
      </c>
    </row>
    <row r="2557" spans="1:4">
      <c r="A2557" s="312">
        <v>11186</v>
      </c>
      <c r="B2557" s="313" t="s">
        <v>3711</v>
      </c>
      <c r="C2557" s="312" t="s">
        <v>1366</v>
      </c>
      <c r="D2557" s="314">
        <v>319.19</v>
      </c>
    </row>
    <row r="2558" spans="1:4">
      <c r="A2558" s="312">
        <v>11188</v>
      </c>
      <c r="B2558" s="313" t="s">
        <v>3712</v>
      </c>
      <c r="C2558" s="312" t="s">
        <v>1366</v>
      </c>
      <c r="D2558" s="314">
        <v>148.46</v>
      </c>
    </row>
    <row r="2559" spans="1:4">
      <c r="A2559" s="312">
        <v>11189</v>
      </c>
      <c r="B2559" s="313" t="s">
        <v>3713</v>
      </c>
      <c r="C2559" s="312" t="s">
        <v>1366</v>
      </c>
      <c r="D2559" s="314">
        <v>222.69</v>
      </c>
    </row>
    <row r="2560" spans="1:4" ht="25.5">
      <c r="A2560" s="312">
        <v>11190</v>
      </c>
      <c r="B2560" s="313" t="s">
        <v>3714</v>
      </c>
      <c r="C2560" s="312" t="s">
        <v>1155</v>
      </c>
      <c r="D2560" s="314">
        <v>109.9</v>
      </c>
    </row>
    <row r="2561" spans="1:4" ht="25.5">
      <c r="A2561" s="312">
        <v>11192</v>
      </c>
      <c r="B2561" s="313" t="s">
        <v>3715</v>
      </c>
      <c r="C2561" s="312" t="s">
        <v>1155</v>
      </c>
      <c r="D2561" s="314">
        <v>202.21</v>
      </c>
    </row>
    <row r="2562" spans="1:4" ht="51">
      <c r="A2562" s="312">
        <v>11193</v>
      </c>
      <c r="B2562" s="313" t="s">
        <v>3716</v>
      </c>
      <c r="C2562" s="312" t="s">
        <v>1366</v>
      </c>
      <c r="D2562" s="314">
        <v>428.87</v>
      </c>
    </row>
    <row r="2563" spans="1:4" ht="38.25">
      <c r="A2563" s="312">
        <v>11194</v>
      </c>
      <c r="B2563" s="313" t="s">
        <v>3717</v>
      </c>
      <c r="C2563" s="312" t="s">
        <v>1366</v>
      </c>
      <c r="D2563" s="314">
        <v>386.14</v>
      </c>
    </row>
    <row r="2564" spans="1:4" ht="63.75">
      <c r="A2564" s="312">
        <v>11197</v>
      </c>
      <c r="B2564" s="313" t="s">
        <v>3718</v>
      </c>
      <c r="C2564" s="312" t="s">
        <v>1155</v>
      </c>
      <c r="D2564" s="314">
        <v>587.34</v>
      </c>
    </row>
    <row r="2565" spans="1:4" ht="51">
      <c r="A2565" s="312">
        <v>11199</v>
      </c>
      <c r="B2565" s="313" t="s">
        <v>3719</v>
      </c>
      <c r="C2565" s="312" t="s">
        <v>1155</v>
      </c>
      <c r="D2565" s="314">
        <v>606.95000000000005</v>
      </c>
    </row>
    <row r="2566" spans="1:4" ht="51">
      <c r="A2566" s="312">
        <v>11227</v>
      </c>
      <c r="B2566" s="313" t="s">
        <v>3720</v>
      </c>
      <c r="C2566" s="312" t="s">
        <v>1155</v>
      </c>
      <c r="D2566" s="314">
        <v>448.01</v>
      </c>
    </row>
    <row r="2567" spans="1:4" ht="25.5">
      <c r="A2567" s="312">
        <v>11231</v>
      </c>
      <c r="B2567" s="313" t="s">
        <v>3715</v>
      </c>
      <c r="C2567" s="312" t="s">
        <v>1366</v>
      </c>
      <c r="D2567" s="314">
        <v>315.95</v>
      </c>
    </row>
    <row r="2568" spans="1:4" ht="25.5">
      <c r="A2568" s="312">
        <v>11234</v>
      </c>
      <c r="B2568" s="313" t="s">
        <v>3721</v>
      </c>
      <c r="C2568" s="312" t="s">
        <v>1155</v>
      </c>
      <c r="D2568" s="314">
        <v>51.59</v>
      </c>
    </row>
    <row r="2569" spans="1:4" ht="25.5">
      <c r="A2569" s="312">
        <v>11235</v>
      </c>
      <c r="B2569" s="313" t="s">
        <v>3722</v>
      </c>
      <c r="C2569" s="312" t="s">
        <v>1155</v>
      </c>
      <c r="D2569" s="314">
        <v>119.06</v>
      </c>
    </row>
    <row r="2570" spans="1:4" ht="25.5">
      <c r="A2570" s="312">
        <v>11236</v>
      </c>
      <c r="B2570" s="313" t="s">
        <v>3723</v>
      </c>
      <c r="C2570" s="312" t="s">
        <v>1155</v>
      </c>
      <c r="D2570" s="314">
        <v>151.31</v>
      </c>
    </row>
    <row r="2571" spans="1:4" ht="25.5">
      <c r="A2571" s="312">
        <v>11241</v>
      </c>
      <c r="B2571" s="313" t="s">
        <v>3724</v>
      </c>
      <c r="C2571" s="312" t="s">
        <v>1155</v>
      </c>
      <c r="D2571" s="314">
        <v>138.91</v>
      </c>
    </row>
    <row r="2572" spans="1:4" ht="25.5">
      <c r="A2572" s="312">
        <v>11244</v>
      </c>
      <c r="B2572" s="313" t="s">
        <v>3725</v>
      </c>
      <c r="C2572" s="312" t="s">
        <v>1155</v>
      </c>
      <c r="D2572" s="314">
        <v>156.03</v>
      </c>
    </row>
    <row r="2573" spans="1:4" ht="38.25">
      <c r="A2573" s="312">
        <v>11245</v>
      </c>
      <c r="B2573" s="313" t="s">
        <v>3726</v>
      </c>
      <c r="C2573" s="312" t="s">
        <v>1155</v>
      </c>
      <c r="D2573" s="314">
        <v>215.81</v>
      </c>
    </row>
    <row r="2574" spans="1:4" ht="38.25">
      <c r="A2574" s="312">
        <v>11247</v>
      </c>
      <c r="B2574" s="313" t="s">
        <v>3727</v>
      </c>
      <c r="C2574" s="312" t="s">
        <v>1155</v>
      </c>
      <c r="D2574" s="314">
        <v>909.71</v>
      </c>
    </row>
    <row r="2575" spans="1:4" ht="38.25">
      <c r="A2575" s="312">
        <v>11249</v>
      </c>
      <c r="B2575" s="313" t="s">
        <v>3728</v>
      </c>
      <c r="C2575" s="312" t="s">
        <v>1155</v>
      </c>
      <c r="D2575" s="315">
        <v>2973.52</v>
      </c>
    </row>
    <row r="2576" spans="1:4" ht="38.25">
      <c r="A2576" s="312">
        <v>11250</v>
      </c>
      <c r="B2576" s="313" t="s">
        <v>3729</v>
      </c>
      <c r="C2576" s="312" t="s">
        <v>1155</v>
      </c>
      <c r="D2576" s="314">
        <v>46.45</v>
      </c>
    </row>
    <row r="2577" spans="1:4" ht="38.25">
      <c r="A2577" s="312">
        <v>11251</v>
      </c>
      <c r="B2577" s="313" t="s">
        <v>3730</v>
      </c>
      <c r="C2577" s="312" t="s">
        <v>1155</v>
      </c>
      <c r="D2577" s="314">
        <v>97.75</v>
      </c>
    </row>
    <row r="2578" spans="1:4" ht="38.25">
      <c r="A2578" s="312">
        <v>11253</v>
      </c>
      <c r="B2578" s="313" t="s">
        <v>3731</v>
      </c>
      <c r="C2578" s="312" t="s">
        <v>1155</v>
      </c>
      <c r="D2578" s="314">
        <v>192.24</v>
      </c>
    </row>
    <row r="2579" spans="1:4" ht="38.25">
      <c r="A2579" s="312">
        <v>11254</v>
      </c>
      <c r="B2579" s="313" t="s">
        <v>3732</v>
      </c>
      <c r="C2579" s="312" t="s">
        <v>1155</v>
      </c>
      <c r="D2579" s="314">
        <v>206.54</v>
      </c>
    </row>
    <row r="2580" spans="1:4" ht="38.25">
      <c r="A2580" s="312">
        <v>11255</v>
      </c>
      <c r="B2580" s="313" t="s">
        <v>3733</v>
      </c>
      <c r="C2580" s="312" t="s">
        <v>1155</v>
      </c>
      <c r="D2580" s="314">
        <v>312.81</v>
      </c>
    </row>
    <row r="2581" spans="1:4" ht="38.25">
      <c r="A2581" s="312">
        <v>11256</v>
      </c>
      <c r="B2581" s="313" t="s">
        <v>3734</v>
      </c>
      <c r="C2581" s="312" t="s">
        <v>1155</v>
      </c>
      <c r="D2581" s="314">
        <v>357.95</v>
      </c>
    </row>
    <row r="2582" spans="1:4" ht="38.25">
      <c r="A2582" s="312">
        <v>11267</v>
      </c>
      <c r="B2582" s="313" t="s">
        <v>3735</v>
      </c>
      <c r="C2582" s="312" t="s">
        <v>1155</v>
      </c>
      <c r="D2582" s="314">
        <v>5.26</v>
      </c>
    </row>
    <row r="2583" spans="1:4" ht="25.5">
      <c r="A2583" s="312">
        <v>11270</v>
      </c>
      <c r="B2583" s="313" t="s">
        <v>3736</v>
      </c>
      <c r="C2583" s="312" t="s">
        <v>1155</v>
      </c>
      <c r="D2583" s="314">
        <v>1.1399999999999999</v>
      </c>
    </row>
    <row r="2584" spans="1:4" ht="38.25">
      <c r="A2584" s="312">
        <v>11272</v>
      </c>
      <c r="B2584" s="313" t="s">
        <v>3737</v>
      </c>
      <c r="C2584" s="312" t="s">
        <v>1155</v>
      </c>
      <c r="D2584" s="314">
        <v>3.71</v>
      </c>
    </row>
    <row r="2585" spans="1:4" ht="38.25">
      <c r="A2585" s="312">
        <v>11273</v>
      </c>
      <c r="B2585" s="313" t="s">
        <v>3738</v>
      </c>
      <c r="C2585" s="312" t="s">
        <v>1155</v>
      </c>
      <c r="D2585" s="314">
        <v>6.15</v>
      </c>
    </row>
    <row r="2586" spans="1:4" ht="38.25">
      <c r="A2586" s="312">
        <v>11274</v>
      </c>
      <c r="B2586" s="313" t="s">
        <v>3739</v>
      </c>
      <c r="C2586" s="312" t="s">
        <v>1155</v>
      </c>
      <c r="D2586" s="314">
        <v>1.1299999999999999</v>
      </c>
    </row>
    <row r="2587" spans="1:4" ht="38.25">
      <c r="A2587" s="312">
        <v>11275</v>
      </c>
      <c r="B2587" s="313" t="s">
        <v>3740</v>
      </c>
      <c r="C2587" s="312" t="s">
        <v>1155</v>
      </c>
      <c r="D2587" s="314">
        <v>1.49</v>
      </c>
    </row>
    <row r="2588" spans="1:4" ht="51">
      <c r="A2588" s="312">
        <v>11280</v>
      </c>
      <c r="B2588" s="313" t="s">
        <v>3741</v>
      </c>
      <c r="C2588" s="312" t="s">
        <v>1155</v>
      </c>
      <c r="D2588" s="315">
        <v>11482.8</v>
      </c>
    </row>
    <row r="2589" spans="1:4" ht="89.25">
      <c r="A2589" s="312">
        <v>11281</v>
      </c>
      <c r="B2589" s="313" t="s">
        <v>3742</v>
      </c>
      <c r="C2589" s="312" t="s">
        <v>1155</v>
      </c>
      <c r="D2589" s="315">
        <v>12400</v>
      </c>
    </row>
    <row r="2590" spans="1:4" ht="25.5">
      <c r="A2590" s="312">
        <v>11289</v>
      </c>
      <c r="B2590" s="313" t="s">
        <v>3743</v>
      </c>
      <c r="C2590" s="312" t="s">
        <v>1155</v>
      </c>
      <c r="D2590" s="314">
        <v>55.56</v>
      </c>
    </row>
    <row r="2591" spans="1:4" ht="25.5">
      <c r="A2591" s="312">
        <v>11292</v>
      </c>
      <c r="B2591" s="313" t="s">
        <v>3744</v>
      </c>
      <c r="C2591" s="312" t="s">
        <v>1155</v>
      </c>
      <c r="D2591" s="314">
        <v>197.45</v>
      </c>
    </row>
    <row r="2592" spans="1:4" ht="38.25">
      <c r="A2592" s="312">
        <v>11293</v>
      </c>
      <c r="B2592" s="313" t="s">
        <v>3745</v>
      </c>
      <c r="C2592" s="312" t="s">
        <v>1155</v>
      </c>
      <c r="D2592" s="314">
        <v>218.29</v>
      </c>
    </row>
    <row r="2593" spans="1:4" ht="38.25">
      <c r="A2593" s="312">
        <v>11296</v>
      </c>
      <c r="B2593" s="313" t="s">
        <v>3746</v>
      </c>
      <c r="C2593" s="312" t="s">
        <v>1155</v>
      </c>
      <c r="D2593" s="315">
        <v>1349.95</v>
      </c>
    </row>
    <row r="2594" spans="1:4" ht="25.5">
      <c r="A2594" s="312">
        <v>11299</v>
      </c>
      <c r="B2594" s="313" t="s">
        <v>3747</v>
      </c>
      <c r="C2594" s="312" t="s">
        <v>1155</v>
      </c>
      <c r="D2594" s="314">
        <v>456.93</v>
      </c>
    </row>
    <row r="2595" spans="1:4" ht="38.25">
      <c r="A2595" s="312">
        <v>11301</v>
      </c>
      <c r="B2595" s="313" t="s">
        <v>3748</v>
      </c>
      <c r="C2595" s="312" t="s">
        <v>1155</v>
      </c>
      <c r="D2595" s="314">
        <v>352.24</v>
      </c>
    </row>
    <row r="2596" spans="1:4" ht="38.25">
      <c r="A2596" s="312">
        <v>11315</v>
      </c>
      <c r="B2596" s="313" t="s">
        <v>3749</v>
      </c>
      <c r="C2596" s="312" t="s">
        <v>1155</v>
      </c>
      <c r="D2596" s="314">
        <v>84.34</v>
      </c>
    </row>
    <row r="2597" spans="1:4" ht="38.25">
      <c r="A2597" s="312">
        <v>11316</v>
      </c>
      <c r="B2597" s="313" t="s">
        <v>3750</v>
      </c>
      <c r="C2597" s="312" t="s">
        <v>1155</v>
      </c>
      <c r="D2597" s="314">
        <v>277.82</v>
      </c>
    </row>
    <row r="2598" spans="1:4" ht="25.5">
      <c r="A2598" s="312">
        <v>11321</v>
      </c>
      <c r="B2598" s="313" t="s">
        <v>3751</v>
      </c>
      <c r="C2598" s="312" t="s">
        <v>1155</v>
      </c>
      <c r="D2598" s="314">
        <v>18.309999999999999</v>
      </c>
    </row>
    <row r="2599" spans="1:4" ht="25.5">
      <c r="A2599" s="312">
        <v>11323</v>
      </c>
      <c r="B2599" s="313" t="s">
        <v>3752</v>
      </c>
      <c r="C2599" s="312" t="s">
        <v>1155</v>
      </c>
      <c r="D2599" s="314">
        <v>21.88</v>
      </c>
    </row>
    <row r="2600" spans="1:4" ht="38.25">
      <c r="A2600" s="312">
        <v>11359</v>
      </c>
      <c r="B2600" s="313" t="s">
        <v>3753</v>
      </c>
      <c r="C2600" s="312" t="s">
        <v>1155</v>
      </c>
      <c r="D2600" s="314">
        <v>831.15</v>
      </c>
    </row>
    <row r="2601" spans="1:4" ht="51">
      <c r="A2601" s="312">
        <v>11364</v>
      </c>
      <c r="B2601" s="313" t="s">
        <v>3754</v>
      </c>
      <c r="C2601" s="312" t="s">
        <v>1155</v>
      </c>
      <c r="D2601" s="314">
        <v>111.49</v>
      </c>
    </row>
    <row r="2602" spans="1:4" ht="51">
      <c r="A2602" s="312">
        <v>11365</v>
      </c>
      <c r="B2602" s="313" t="s">
        <v>3755</v>
      </c>
      <c r="C2602" s="312" t="s">
        <v>1155</v>
      </c>
      <c r="D2602" s="314">
        <v>120.07</v>
      </c>
    </row>
    <row r="2603" spans="1:4" ht="51">
      <c r="A2603" s="312">
        <v>11366</v>
      </c>
      <c r="B2603" s="313" t="s">
        <v>3756</v>
      </c>
      <c r="C2603" s="312" t="s">
        <v>1155</v>
      </c>
      <c r="D2603" s="314">
        <v>127.07</v>
      </c>
    </row>
    <row r="2604" spans="1:4" ht="51">
      <c r="A2604" s="312">
        <v>11367</v>
      </c>
      <c r="B2604" s="313" t="s">
        <v>3757</v>
      </c>
      <c r="C2604" s="312" t="s">
        <v>1366</v>
      </c>
      <c r="D2604" s="314">
        <v>97.88</v>
      </c>
    </row>
    <row r="2605" spans="1:4" ht="25.5">
      <c r="A2605" s="312">
        <v>11378</v>
      </c>
      <c r="B2605" s="313" t="s">
        <v>3758</v>
      </c>
      <c r="C2605" s="312" t="s">
        <v>1155</v>
      </c>
      <c r="D2605" s="314">
        <v>69.760000000000005</v>
      </c>
    </row>
    <row r="2606" spans="1:4" ht="25.5">
      <c r="A2606" s="312">
        <v>11379</v>
      </c>
      <c r="B2606" s="313" t="s">
        <v>3759</v>
      </c>
      <c r="C2606" s="312" t="s">
        <v>1155</v>
      </c>
      <c r="D2606" s="314">
        <v>76.19</v>
      </c>
    </row>
    <row r="2607" spans="1:4">
      <c r="A2607" s="312">
        <v>11427</v>
      </c>
      <c r="B2607" s="313" t="s">
        <v>3760</v>
      </c>
      <c r="C2607" s="312" t="s">
        <v>1147</v>
      </c>
      <c r="D2607" s="314">
        <v>61.79</v>
      </c>
    </row>
    <row r="2608" spans="1:4" ht="38.25">
      <c r="A2608" s="312">
        <v>11447</v>
      </c>
      <c r="B2608" s="313" t="s">
        <v>3761</v>
      </c>
      <c r="C2608" s="312" t="s">
        <v>1155</v>
      </c>
      <c r="D2608" s="314">
        <v>15.29</v>
      </c>
    </row>
    <row r="2609" spans="1:4" ht="25.5">
      <c r="A2609" s="312">
        <v>11449</v>
      </c>
      <c r="B2609" s="313" t="s">
        <v>3762</v>
      </c>
      <c r="C2609" s="312" t="s">
        <v>1155</v>
      </c>
      <c r="D2609" s="314">
        <v>41.69</v>
      </c>
    </row>
    <row r="2610" spans="1:4" ht="25.5">
      <c r="A2610" s="312">
        <v>11451</v>
      </c>
      <c r="B2610" s="313" t="s">
        <v>3763</v>
      </c>
      <c r="C2610" s="312" t="s">
        <v>1155</v>
      </c>
      <c r="D2610" s="314">
        <v>41</v>
      </c>
    </row>
    <row r="2611" spans="1:4" ht="25.5">
      <c r="A2611" s="312">
        <v>11455</v>
      </c>
      <c r="B2611" s="313" t="s">
        <v>3764</v>
      </c>
      <c r="C2611" s="312" t="s">
        <v>1155</v>
      </c>
      <c r="D2611" s="314">
        <v>8.17</v>
      </c>
    </row>
    <row r="2612" spans="1:4" ht="38.25">
      <c r="A2612" s="312">
        <v>11456</v>
      </c>
      <c r="B2612" s="313" t="s">
        <v>3765</v>
      </c>
      <c r="C2612" s="312" t="s">
        <v>1155</v>
      </c>
      <c r="D2612" s="314">
        <v>11.41</v>
      </c>
    </row>
    <row r="2613" spans="1:4" ht="25.5">
      <c r="A2613" s="312">
        <v>11457</v>
      </c>
      <c r="B2613" s="313" t="s">
        <v>3766</v>
      </c>
      <c r="C2613" s="312" t="s">
        <v>1155</v>
      </c>
      <c r="D2613" s="314">
        <v>24.02</v>
      </c>
    </row>
    <row r="2614" spans="1:4" ht="38.25">
      <c r="A2614" s="312">
        <v>11458</v>
      </c>
      <c r="B2614" s="313" t="s">
        <v>3767</v>
      </c>
      <c r="C2614" s="312" t="s">
        <v>1155</v>
      </c>
      <c r="D2614" s="314">
        <v>18.260000000000002</v>
      </c>
    </row>
    <row r="2615" spans="1:4" ht="51">
      <c r="A2615" s="312">
        <v>11461</v>
      </c>
      <c r="B2615" s="313" t="s">
        <v>3768</v>
      </c>
      <c r="C2615" s="312" t="s">
        <v>1155</v>
      </c>
      <c r="D2615" s="314">
        <v>4.63</v>
      </c>
    </row>
    <row r="2616" spans="1:4" ht="25.5">
      <c r="A2616" s="312">
        <v>11462</v>
      </c>
      <c r="B2616" s="313" t="s">
        <v>3769</v>
      </c>
      <c r="C2616" s="312" t="s">
        <v>2842</v>
      </c>
      <c r="D2616" s="314">
        <v>13.39</v>
      </c>
    </row>
    <row r="2617" spans="1:4" ht="51">
      <c r="A2617" s="312">
        <v>11467</v>
      </c>
      <c r="B2617" s="313" t="s">
        <v>3770</v>
      </c>
      <c r="C2617" s="312" t="s">
        <v>1155</v>
      </c>
      <c r="D2617" s="314">
        <v>13.54</v>
      </c>
    </row>
    <row r="2618" spans="1:4" ht="51">
      <c r="A2618" s="312">
        <v>11468</v>
      </c>
      <c r="B2618" s="313" t="s">
        <v>3771</v>
      </c>
      <c r="C2618" s="312" t="s">
        <v>1155</v>
      </c>
      <c r="D2618" s="314">
        <v>8.4700000000000006</v>
      </c>
    </row>
    <row r="2619" spans="1:4" ht="51">
      <c r="A2619" s="312">
        <v>11469</v>
      </c>
      <c r="B2619" s="313" t="s">
        <v>3772</v>
      </c>
      <c r="C2619" s="312" t="s">
        <v>1155</v>
      </c>
      <c r="D2619" s="314">
        <v>10.119999999999999</v>
      </c>
    </row>
    <row r="2620" spans="1:4" ht="38.25">
      <c r="A2620" s="312">
        <v>11470</v>
      </c>
      <c r="B2620" s="313" t="s">
        <v>3773</v>
      </c>
      <c r="C2620" s="312" t="s">
        <v>1155</v>
      </c>
      <c r="D2620" s="314">
        <v>19.23</v>
      </c>
    </row>
    <row r="2621" spans="1:4" ht="51">
      <c r="A2621" s="312">
        <v>11474</v>
      </c>
      <c r="B2621" s="313" t="s">
        <v>3774</v>
      </c>
      <c r="C2621" s="312" t="s">
        <v>1155</v>
      </c>
      <c r="D2621" s="314">
        <v>29.36</v>
      </c>
    </row>
    <row r="2622" spans="1:4" ht="51">
      <c r="A2622" s="312">
        <v>11476</v>
      </c>
      <c r="B2622" s="313" t="s">
        <v>3775</v>
      </c>
      <c r="C2622" s="312" t="s">
        <v>1155</v>
      </c>
      <c r="D2622" s="314">
        <v>24.04</v>
      </c>
    </row>
    <row r="2623" spans="1:4" ht="51">
      <c r="A2623" s="312">
        <v>11477</v>
      </c>
      <c r="B2623" s="313" t="s">
        <v>3776</v>
      </c>
      <c r="C2623" s="312" t="s">
        <v>1777</v>
      </c>
      <c r="D2623" s="314">
        <v>46</v>
      </c>
    </row>
    <row r="2624" spans="1:4" ht="51">
      <c r="A2624" s="312">
        <v>11478</v>
      </c>
      <c r="B2624" s="313" t="s">
        <v>3777</v>
      </c>
      <c r="C2624" s="312" t="s">
        <v>1155</v>
      </c>
      <c r="D2624" s="314">
        <v>40.119999999999997</v>
      </c>
    </row>
    <row r="2625" spans="1:4" ht="51">
      <c r="A2625" s="312">
        <v>11479</v>
      </c>
      <c r="B2625" s="313" t="s">
        <v>3778</v>
      </c>
      <c r="C2625" s="312" t="s">
        <v>1155</v>
      </c>
      <c r="D2625" s="314">
        <v>22.87</v>
      </c>
    </row>
    <row r="2626" spans="1:4" ht="51">
      <c r="A2626" s="312">
        <v>11480</v>
      </c>
      <c r="B2626" s="313" t="s">
        <v>3779</v>
      </c>
      <c r="C2626" s="312" t="s">
        <v>1777</v>
      </c>
      <c r="D2626" s="314">
        <v>48.01</v>
      </c>
    </row>
    <row r="2627" spans="1:4" ht="51">
      <c r="A2627" s="312">
        <v>11481</v>
      </c>
      <c r="B2627" s="313" t="s">
        <v>3780</v>
      </c>
      <c r="C2627" s="312" t="s">
        <v>1155</v>
      </c>
      <c r="D2627" s="314">
        <v>15.12</v>
      </c>
    </row>
    <row r="2628" spans="1:4" ht="51">
      <c r="A2628" s="312">
        <v>11482</v>
      </c>
      <c r="B2628" s="313" t="s">
        <v>3781</v>
      </c>
      <c r="C2628" s="312" t="s">
        <v>1777</v>
      </c>
      <c r="D2628" s="314">
        <v>43.61</v>
      </c>
    </row>
    <row r="2629" spans="1:4" ht="51">
      <c r="A2629" s="312">
        <v>11484</v>
      </c>
      <c r="B2629" s="313" t="s">
        <v>3782</v>
      </c>
      <c r="C2629" s="312" t="s">
        <v>1155</v>
      </c>
      <c r="D2629" s="314">
        <v>27.7</v>
      </c>
    </row>
    <row r="2630" spans="1:4" ht="25.5">
      <c r="A2630" s="312">
        <v>11493</v>
      </c>
      <c r="B2630" s="313" t="s">
        <v>3783</v>
      </c>
      <c r="C2630" s="312" t="s">
        <v>1155</v>
      </c>
      <c r="D2630" s="314">
        <v>38.56</v>
      </c>
    </row>
    <row r="2631" spans="1:4" ht="25.5">
      <c r="A2631" s="312">
        <v>11499</v>
      </c>
      <c r="B2631" s="313" t="s">
        <v>3784</v>
      </c>
      <c r="C2631" s="312" t="s">
        <v>1155</v>
      </c>
      <c r="D2631" s="315">
        <v>1047.04</v>
      </c>
    </row>
    <row r="2632" spans="1:4" ht="38.25">
      <c r="A2632" s="312">
        <v>11518</v>
      </c>
      <c r="B2632" s="313" t="s">
        <v>3785</v>
      </c>
      <c r="C2632" s="312" t="s">
        <v>2842</v>
      </c>
      <c r="D2632" s="314">
        <v>30.37</v>
      </c>
    </row>
    <row r="2633" spans="1:4" ht="51">
      <c r="A2633" s="312">
        <v>11519</v>
      </c>
      <c r="B2633" s="313" t="s">
        <v>3786</v>
      </c>
      <c r="C2633" s="312" t="s">
        <v>2842</v>
      </c>
      <c r="D2633" s="314">
        <v>26.32</v>
      </c>
    </row>
    <row r="2634" spans="1:4" ht="51">
      <c r="A2634" s="312">
        <v>11520</v>
      </c>
      <c r="B2634" s="313" t="s">
        <v>3787</v>
      </c>
      <c r="C2634" s="312" t="s">
        <v>2842</v>
      </c>
      <c r="D2634" s="314">
        <v>10.43</v>
      </c>
    </row>
    <row r="2635" spans="1:4" ht="63.75">
      <c r="A2635" s="312">
        <v>11522</v>
      </c>
      <c r="B2635" s="313" t="s">
        <v>3788</v>
      </c>
      <c r="C2635" s="312" t="s">
        <v>1155</v>
      </c>
      <c r="D2635" s="314">
        <v>13.13</v>
      </c>
    </row>
    <row r="2636" spans="1:4" ht="63.75">
      <c r="A2636" s="312">
        <v>11523</v>
      </c>
      <c r="B2636" s="313" t="s">
        <v>3789</v>
      </c>
      <c r="C2636" s="312" t="s">
        <v>1155</v>
      </c>
      <c r="D2636" s="314">
        <v>12.29</v>
      </c>
    </row>
    <row r="2637" spans="1:4" ht="51">
      <c r="A2637" s="312">
        <v>11524</v>
      </c>
      <c r="B2637" s="313" t="s">
        <v>3790</v>
      </c>
      <c r="C2637" s="312" t="s">
        <v>1155</v>
      </c>
      <c r="D2637" s="314">
        <v>25.3</v>
      </c>
    </row>
    <row r="2638" spans="1:4" ht="38.25">
      <c r="A2638" s="312">
        <v>11552</v>
      </c>
      <c r="B2638" s="313" t="s">
        <v>3791</v>
      </c>
      <c r="C2638" s="312" t="s">
        <v>1298</v>
      </c>
      <c r="D2638" s="314">
        <v>8.0299999999999994</v>
      </c>
    </row>
    <row r="2639" spans="1:4" ht="51">
      <c r="A2639" s="312">
        <v>11557</v>
      </c>
      <c r="B2639" s="313" t="s">
        <v>3792</v>
      </c>
      <c r="C2639" s="312" t="s">
        <v>2842</v>
      </c>
      <c r="D2639" s="314">
        <v>27.09</v>
      </c>
    </row>
    <row r="2640" spans="1:4" ht="51">
      <c r="A2640" s="312">
        <v>11558</v>
      </c>
      <c r="B2640" s="313" t="s">
        <v>3793</v>
      </c>
      <c r="C2640" s="312" t="s">
        <v>2842</v>
      </c>
      <c r="D2640" s="314">
        <v>10.7</v>
      </c>
    </row>
    <row r="2641" spans="1:4" ht="38.25">
      <c r="A2641" s="312">
        <v>11559</v>
      </c>
      <c r="B2641" s="313" t="s">
        <v>3794</v>
      </c>
      <c r="C2641" s="312" t="s">
        <v>1155</v>
      </c>
      <c r="D2641" s="314">
        <v>3.69</v>
      </c>
    </row>
    <row r="2642" spans="1:4" ht="25.5">
      <c r="A2642" s="312">
        <v>11560</v>
      </c>
      <c r="B2642" s="313" t="s">
        <v>3795</v>
      </c>
      <c r="C2642" s="312" t="s">
        <v>1155</v>
      </c>
      <c r="D2642" s="314">
        <v>114.93</v>
      </c>
    </row>
    <row r="2643" spans="1:4" ht="25.5">
      <c r="A2643" s="312">
        <v>11561</v>
      </c>
      <c r="B2643" s="313" t="s">
        <v>3796</v>
      </c>
      <c r="C2643" s="312" t="s">
        <v>1155</v>
      </c>
      <c r="D2643" s="314">
        <v>135.03</v>
      </c>
    </row>
    <row r="2644" spans="1:4" ht="25.5">
      <c r="A2644" s="312">
        <v>11571</v>
      </c>
      <c r="B2644" s="313" t="s">
        <v>3797</v>
      </c>
      <c r="C2644" s="312" t="s">
        <v>1155</v>
      </c>
      <c r="D2644" s="314">
        <v>174.59</v>
      </c>
    </row>
    <row r="2645" spans="1:4" ht="25.5">
      <c r="A2645" s="312">
        <v>11572</v>
      </c>
      <c r="B2645" s="313" t="s">
        <v>3798</v>
      </c>
      <c r="C2645" s="312" t="s">
        <v>1155</v>
      </c>
      <c r="D2645" s="314">
        <v>14.82</v>
      </c>
    </row>
    <row r="2646" spans="1:4" ht="38.25">
      <c r="A2646" s="312">
        <v>11573</v>
      </c>
      <c r="B2646" s="313" t="s">
        <v>3799</v>
      </c>
      <c r="C2646" s="312" t="s">
        <v>1155</v>
      </c>
      <c r="D2646" s="314">
        <v>5.94</v>
      </c>
    </row>
    <row r="2647" spans="1:4" ht="38.25">
      <c r="A2647" s="312">
        <v>11575</v>
      </c>
      <c r="B2647" s="313" t="s">
        <v>3800</v>
      </c>
      <c r="C2647" s="312" t="s">
        <v>1155</v>
      </c>
      <c r="D2647" s="314">
        <v>28.1</v>
      </c>
    </row>
    <row r="2648" spans="1:4" ht="51">
      <c r="A2648" s="312">
        <v>11577</v>
      </c>
      <c r="B2648" s="313" t="s">
        <v>3801</v>
      </c>
      <c r="C2648" s="312" t="s">
        <v>1155</v>
      </c>
      <c r="D2648" s="314">
        <v>8.61</v>
      </c>
    </row>
    <row r="2649" spans="1:4" ht="38.25">
      <c r="A2649" s="312">
        <v>11578</v>
      </c>
      <c r="B2649" s="313" t="s">
        <v>3802</v>
      </c>
      <c r="C2649" s="312" t="s">
        <v>1155</v>
      </c>
      <c r="D2649" s="314">
        <v>9.0299999999999994</v>
      </c>
    </row>
    <row r="2650" spans="1:4" ht="25.5">
      <c r="A2650" s="312">
        <v>11580</v>
      </c>
      <c r="B2650" s="313" t="s">
        <v>3803</v>
      </c>
      <c r="C2650" s="312" t="s">
        <v>1298</v>
      </c>
      <c r="D2650" s="314">
        <v>10.46</v>
      </c>
    </row>
    <row r="2651" spans="1:4" ht="25.5">
      <c r="A2651" s="312">
        <v>11581</v>
      </c>
      <c r="B2651" s="313" t="s">
        <v>3804</v>
      </c>
      <c r="C2651" s="312" t="s">
        <v>1298</v>
      </c>
      <c r="D2651" s="314">
        <v>22.98</v>
      </c>
    </row>
    <row r="2652" spans="1:4" ht="38.25">
      <c r="A2652" s="312">
        <v>11584</v>
      </c>
      <c r="B2652" s="313" t="s">
        <v>3805</v>
      </c>
      <c r="C2652" s="312" t="s">
        <v>1155</v>
      </c>
      <c r="D2652" s="314">
        <v>75.930000000000007</v>
      </c>
    </row>
    <row r="2653" spans="1:4" ht="38.25">
      <c r="A2653" s="312">
        <v>11587</v>
      </c>
      <c r="B2653" s="313" t="s">
        <v>3806</v>
      </c>
      <c r="C2653" s="312" t="s">
        <v>1366</v>
      </c>
      <c r="D2653" s="314">
        <v>43.99</v>
      </c>
    </row>
    <row r="2654" spans="1:4" ht="38.25">
      <c r="A2654" s="312">
        <v>11588</v>
      </c>
      <c r="B2654" s="313" t="s">
        <v>3807</v>
      </c>
      <c r="C2654" s="312" t="s">
        <v>1155</v>
      </c>
      <c r="D2654" s="314">
        <v>900.37</v>
      </c>
    </row>
    <row r="2655" spans="1:4" ht="38.25">
      <c r="A2655" s="312">
        <v>11590</v>
      </c>
      <c r="B2655" s="313" t="s">
        <v>3808</v>
      </c>
      <c r="C2655" s="312" t="s">
        <v>1155</v>
      </c>
      <c r="D2655" s="314">
        <v>914.28</v>
      </c>
    </row>
    <row r="2656" spans="1:4" ht="38.25">
      <c r="A2656" s="312">
        <v>11591</v>
      </c>
      <c r="B2656" s="313" t="s">
        <v>3809</v>
      </c>
      <c r="C2656" s="312" t="s">
        <v>1155</v>
      </c>
      <c r="D2656" s="314">
        <v>877.33</v>
      </c>
    </row>
    <row r="2657" spans="1:4" ht="38.25">
      <c r="A2657" s="312">
        <v>11592</v>
      </c>
      <c r="B2657" s="313" t="s">
        <v>3810</v>
      </c>
      <c r="C2657" s="312" t="s">
        <v>1155</v>
      </c>
      <c r="D2657" s="314">
        <v>382.66</v>
      </c>
    </row>
    <row r="2658" spans="1:4" ht="38.25">
      <c r="A2658" s="312">
        <v>11593</v>
      </c>
      <c r="B2658" s="313" t="s">
        <v>3811</v>
      </c>
      <c r="C2658" s="312" t="s">
        <v>1155</v>
      </c>
      <c r="D2658" s="314">
        <v>535.04</v>
      </c>
    </row>
    <row r="2659" spans="1:4" ht="38.25">
      <c r="A2659" s="312">
        <v>11594</v>
      </c>
      <c r="B2659" s="313" t="s">
        <v>3812</v>
      </c>
      <c r="C2659" s="312" t="s">
        <v>1155</v>
      </c>
      <c r="D2659" s="314">
        <v>286.97000000000003</v>
      </c>
    </row>
    <row r="2660" spans="1:4" ht="38.25">
      <c r="A2660" s="312">
        <v>11596</v>
      </c>
      <c r="B2660" s="313" t="s">
        <v>3813</v>
      </c>
      <c r="C2660" s="312" t="s">
        <v>1155</v>
      </c>
      <c r="D2660" s="314">
        <v>303.89</v>
      </c>
    </row>
    <row r="2661" spans="1:4" ht="38.25">
      <c r="A2661" s="312">
        <v>11597</v>
      </c>
      <c r="B2661" s="313" t="s">
        <v>3814</v>
      </c>
      <c r="C2661" s="312" t="s">
        <v>1155</v>
      </c>
      <c r="D2661" s="314">
        <v>444.99</v>
      </c>
    </row>
    <row r="2662" spans="1:4" ht="25.5">
      <c r="A2662" s="312">
        <v>11599</v>
      </c>
      <c r="B2662" s="313" t="s">
        <v>3815</v>
      </c>
      <c r="C2662" s="312" t="s">
        <v>1155</v>
      </c>
      <c r="D2662" s="314">
        <v>381.64</v>
      </c>
    </row>
    <row r="2663" spans="1:4" ht="25.5">
      <c r="A2663" s="312">
        <v>11609</v>
      </c>
      <c r="B2663" s="313" t="s">
        <v>3816</v>
      </c>
      <c r="C2663" s="312" t="s">
        <v>1151</v>
      </c>
      <c r="D2663" s="314">
        <v>10.130000000000001</v>
      </c>
    </row>
    <row r="2664" spans="1:4" ht="38.25">
      <c r="A2664" s="312">
        <v>11615</v>
      </c>
      <c r="B2664" s="313" t="s">
        <v>3817</v>
      </c>
      <c r="C2664" s="312" t="s">
        <v>1366</v>
      </c>
      <c r="D2664" s="314">
        <v>3.01</v>
      </c>
    </row>
    <row r="2665" spans="1:4" ht="25.5">
      <c r="A2665" s="312">
        <v>11616</v>
      </c>
      <c r="B2665" s="313" t="s">
        <v>3818</v>
      </c>
      <c r="C2665" s="312" t="s">
        <v>1155</v>
      </c>
      <c r="D2665" s="315">
        <v>16636.419999999998</v>
      </c>
    </row>
    <row r="2666" spans="1:4" ht="38.25">
      <c r="A2666" s="312">
        <v>11621</v>
      </c>
      <c r="B2666" s="313" t="s">
        <v>3819</v>
      </c>
      <c r="C2666" s="312" t="s">
        <v>1366</v>
      </c>
      <c r="D2666" s="314">
        <v>31.99</v>
      </c>
    </row>
    <row r="2667" spans="1:4" ht="25.5">
      <c r="A2667" s="312">
        <v>11622</v>
      </c>
      <c r="B2667" s="313" t="s">
        <v>3820</v>
      </c>
      <c r="C2667" s="312" t="s">
        <v>1147</v>
      </c>
      <c r="D2667" s="314">
        <v>58.5</v>
      </c>
    </row>
    <row r="2668" spans="1:4" ht="38.25">
      <c r="A2668" s="312">
        <v>11638</v>
      </c>
      <c r="B2668" s="313" t="s">
        <v>3821</v>
      </c>
      <c r="C2668" s="312" t="s">
        <v>1155</v>
      </c>
      <c r="D2668" s="314">
        <v>99.87</v>
      </c>
    </row>
    <row r="2669" spans="1:4" ht="25.5">
      <c r="A2669" s="312">
        <v>11641</v>
      </c>
      <c r="B2669" s="313" t="s">
        <v>3822</v>
      </c>
      <c r="C2669" s="312" t="s">
        <v>1366</v>
      </c>
      <c r="D2669" s="314">
        <v>10.88</v>
      </c>
    </row>
    <row r="2670" spans="1:4" ht="38.25">
      <c r="A2670" s="312">
        <v>11649</v>
      </c>
      <c r="B2670" s="313" t="s">
        <v>3823</v>
      </c>
      <c r="C2670" s="312" t="s">
        <v>1155</v>
      </c>
      <c r="D2670" s="314">
        <v>238.13</v>
      </c>
    </row>
    <row r="2671" spans="1:4" ht="38.25">
      <c r="A2671" s="312">
        <v>11650</v>
      </c>
      <c r="B2671" s="313" t="s">
        <v>3824</v>
      </c>
      <c r="C2671" s="312" t="s">
        <v>1155</v>
      </c>
      <c r="D2671" s="314">
        <v>405.89</v>
      </c>
    </row>
    <row r="2672" spans="1:4" ht="38.25">
      <c r="A2672" s="312">
        <v>11651</v>
      </c>
      <c r="B2672" s="313" t="s">
        <v>3825</v>
      </c>
      <c r="C2672" s="312" t="s">
        <v>1155</v>
      </c>
      <c r="D2672" s="315">
        <v>13641.4</v>
      </c>
    </row>
    <row r="2673" spans="1:4" ht="38.25">
      <c r="A2673" s="312">
        <v>11652</v>
      </c>
      <c r="B2673" s="313" t="s">
        <v>3826</v>
      </c>
      <c r="C2673" s="312" t="s">
        <v>1155</v>
      </c>
      <c r="D2673" s="315">
        <v>2446.71</v>
      </c>
    </row>
    <row r="2674" spans="1:4" ht="25.5">
      <c r="A2674" s="312">
        <v>11655</v>
      </c>
      <c r="B2674" s="313" t="s">
        <v>3827</v>
      </c>
      <c r="C2674" s="312" t="s">
        <v>1155</v>
      </c>
      <c r="D2674" s="314">
        <v>9.6</v>
      </c>
    </row>
    <row r="2675" spans="1:4" ht="25.5">
      <c r="A2675" s="312">
        <v>11656</v>
      </c>
      <c r="B2675" s="313" t="s">
        <v>3828</v>
      </c>
      <c r="C2675" s="312" t="s">
        <v>1155</v>
      </c>
      <c r="D2675" s="314">
        <v>9.8800000000000008</v>
      </c>
    </row>
    <row r="2676" spans="1:4" ht="25.5">
      <c r="A2676" s="312">
        <v>11657</v>
      </c>
      <c r="B2676" s="313" t="s">
        <v>3829</v>
      </c>
      <c r="C2676" s="312" t="s">
        <v>1155</v>
      </c>
      <c r="D2676" s="314">
        <v>8.33</v>
      </c>
    </row>
    <row r="2677" spans="1:4" ht="25.5">
      <c r="A2677" s="312">
        <v>11658</v>
      </c>
      <c r="B2677" s="313" t="s">
        <v>3830</v>
      </c>
      <c r="C2677" s="312" t="s">
        <v>1155</v>
      </c>
      <c r="D2677" s="314">
        <v>9.42</v>
      </c>
    </row>
    <row r="2678" spans="1:4" ht="38.25">
      <c r="A2678" s="312">
        <v>11663</v>
      </c>
      <c r="B2678" s="313" t="s">
        <v>3831</v>
      </c>
      <c r="C2678" s="312" t="s">
        <v>1155</v>
      </c>
      <c r="D2678" s="314">
        <v>200.66</v>
      </c>
    </row>
    <row r="2679" spans="1:4" ht="38.25">
      <c r="A2679" s="312">
        <v>11665</v>
      </c>
      <c r="B2679" s="313" t="s">
        <v>3832</v>
      </c>
      <c r="C2679" s="312" t="s">
        <v>1155</v>
      </c>
      <c r="D2679" s="314">
        <v>887.28</v>
      </c>
    </row>
    <row r="2680" spans="1:4" ht="38.25">
      <c r="A2680" s="312">
        <v>11666</v>
      </c>
      <c r="B2680" s="313" t="s">
        <v>3833</v>
      </c>
      <c r="C2680" s="312" t="s">
        <v>1155</v>
      </c>
      <c r="D2680" s="314">
        <v>894.33</v>
      </c>
    </row>
    <row r="2681" spans="1:4" ht="38.25">
      <c r="A2681" s="312">
        <v>11667</v>
      </c>
      <c r="B2681" s="313" t="s">
        <v>3834</v>
      </c>
      <c r="C2681" s="312" t="s">
        <v>1155</v>
      </c>
      <c r="D2681" s="315">
        <v>1020.59</v>
      </c>
    </row>
    <row r="2682" spans="1:4" ht="38.25">
      <c r="A2682" s="312">
        <v>11668</v>
      </c>
      <c r="B2682" s="313" t="s">
        <v>3835</v>
      </c>
      <c r="C2682" s="312" t="s">
        <v>1155</v>
      </c>
      <c r="D2682" s="315">
        <v>1099.07</v>
      </c>
    </row>
    <row r="2683" spans="1:4" ht="25.5">
      <c r="A2683" s="312">
        <v>11669</v>
      </c>
      <c r="B2683" s="313" t="s">
        <v>3836</v>
      </c>
      <c r="C2683" s="312" t="s">
        <v>1155</v>
      </c>
      <c r="D2683" s="314">
        <v>36.44</v>
      </c>
    </row>
    <row r="2684" spans="1:4" ht="25.5">
      <c r="A2684" s="312">
        <v>11670</v>
      </c>
      <c r="B2684" s="313" t="s">
        <v>3837</v>
      </c>
      <c r="C2684" s="312" t="s">
        <v>1155</v>
      </c>
      <c r="D2684" s="314">
        <v>13.96</v>
      </c>
    </row>
    <row r="2685" spans="1:4" ht="25.5">
      <c r="A2685" s="312">
        <v>11671</v>
      </c>
      <c r="B2685" s="313" t="s">
        <v>3838</v>
      </c>
      <c r="C2685" s="312" t="s">
        <v>1155</v>
      </c>
      <c r="D2685" s="314">
        <v>58.57</v>
      </c>
    </row>
    <row r="2686" spans="1:4" ht="25.5">
      <c r="A2686" s="312">
        <v>11672</v>
      </c>
      <c r="B2686" s="313" t="s">
        <v>3839</v>
      </c>
      <c r="C2686" s="312" t="s">
        <v>1155</v>
      </c>
      <c r="D2686" s="314">
        <v>38.270000000000003</v>
      </c>
    </row>
    <row r="2687" spans="1:4" ht="25.5">
      <c r="A2687" s="312">
        <v>11673</v>
      </c>
      <c r="B2687" s="313" t="s">
        <v>3840</v>
      </c>
      <c r="C2687" s="312" t="s">
        <v>1155</v>
      </c>
      <c r="D2687" s="314">
        <v>13.17</v>
      </c>
    </row>
    <row r="2688" spans="1:4" ht="25.5">
      <c r="A2688" s="312">
        <v>11674</v>
      </c>
      <c r="B2688" s="313" t="s">
        <v>3841</v>
      </c>
      <c r="C2688" s="312" t="s">
        <v>1155</v>
      </c>
      <c r="D2688" s="314">
        <v>16.96</v>
      </c>
    </row>
    <row r="2689" spans="1:4" ht="25.5">
      <c r="A2689" s="312">
        <v>11675</v>
      </c>
      <c r="B2689" s="313" t="s">
        <v>3842</v>
      </c>
      <c r="C2689" s="312" t="s">
        <v>1155</v>
      </c>
      <c r="D2689" s="314">
        <v>26.93</v>
      </c>
    </row>
    <row r="2690" spans="1:4" ht="25.5">
      <c r="A2690" s="312">
        <v>11676</v>
      </c>
      <c r="B2690" s="313" t="s">
        <v>3843</v>
      </c>
      <c r="C2690" s="312" t="s">
        <v>1155</v>
      </c>
      <c r="D2690" s="314">
        <v>36.020000000000003</v>
      </c>
    </row>
    <row r="2691" spans="1:4" ht="25.5">
      <c r="A2691" s="312">
        <v>11677</v>
      </c>
      <c r="B2691" s="313" t="s">
        <v>3844</v>
      </c>
      <c r="C2691" s="312" t="s">
        <v>1155</v>
      </c>
      <c r="D2691" s="314">
        <v>37.200000000000003</v>
      </c>
    </row>
    <row r="2692" spans="1:4" ht="25.5">
      <c r="A2692" s="312">
        <v>11678</v>
      </c>
      <c r="B2692" s="313" t="s">
        <v>3845</v>
      </c>
      <c r="C2692" s="312" t="s">
        <v>1155</v>
      </c>
      <c r="D2692" s="314">
        <v>68.13</v>
      </c>
    </row>
    <row r="2693" spans="1:4" ht="25.5">
      <c r="A2693" s="312">
        <v>11679</v>
      </c>
      <c r="B2693" s="313" t="s">
        <v>3846</v>
      </c>
      <c r="C2693" s="312" t="s">
        <v>1155</v>
      </c>
      <c r="D2693" s="314">
        <v>5.26</v>
      </c>
    </row>
    <row r="2694" spans="1:4" ht="25.5">
      <c r="A2694" s="312">
        <v>11680</v>
      </c>
      <c r="B2694" s="313" t="s">
        <v>3847</v>
      </c>
      <c r="C2694" s="312" t="s">
        <v>1155</v>
      </c>
      <c r="D2694" s="314">
        <v>4.34</v>
      </c>
    </row>
    <row r="2695" spans="1:4" ht="25.5">
      <c r="A2695" s="312">
        <v>11681</v>
      </c>
      <c r="B2695" s="313" t="s">
        <v>3848</v>
      </c>
      <c r="C2695" s="312" t="s">
        <v>1155</v>
      </c>
      <c r="D2695" s="314">
        <v>5.27</v>
      </c>
    </row>
    <row r="2696" spans="1:4">
      <c r="A2696" s="312">
        <v>11683</v>
      </c>
      <c r="B2696" s="313" t="s">
        <v>3849</v>
      </c>
      <c r="C2696" s="312" t="s">
        <v>1155</v>
      </c>
      <c r="D2696" s="314">
        <v>19.05</v>
      </c>
    </row>
    <row r="2697" spans="1:4">
      <c r="A2697" s="312">
        <v>11684</v>
      </c>
      <c r="B2697" s="313" t="s">
        <v>3850</v>
      </c>
      <c r="C2697" s="312" t="s">
        <v>1155</v>
      </c>
      <c r="D2697" s="314">
        <v>20.86</v>
      </c>
    </row>
    <row r="2698" spans="1:4" ht="25.5">
      <c r="A2698" s="312">
        <v>11685</v>
      </c>
      <c r="B2698" s="313" t="s">
        <v>3851</v>
      </c>
      <c r="C2698" s="312" t="s">
        <v>1155</v>
      </c>
      <c r="D2698" s="314">
        <v>13.43</v>
      </c>
    </row>
    <row r="2699" spans="1:4" ht="38.25">
      <c r="A2699" s="312">
        <v>11686</v>
      </c>
      <c r="B2699" s="313" t="s">
        <v>3852</v>
      </c>
      <c r="C2699" s="312" t="s">
        <v>1155</v>
      </c>
      <c r="D2699" s="314">
        <v>7.47</v>
      </c>
    </row>
    <row r="2700" spans="1:4" ht="38.25">
      <c r="A2700" s="312">
        <v>11687</v>
      </c>
      <c r="B2700" s="313" t="s">
        <v>3853</v>
      </c>
      <c r="C2700" s="312" t="s">
        <v>1298</v>
      </c>
      <c r="D2700" s="314">
        <v>649.14</v>
      </c>
    </row>
    <row r="2701" spans="1:4" ht="25.5">
      <c r="A2701" s="312">
        <v>11688</v>
      </c>
      <c r="B2701" s="313" t="s">
        <v>3854</v>
      </c>
      <c r="C2701" s="312" t="s">
        <v>1155</v>
      </c>
      <c r="D2701" s="314">
        <v>299.29000000000002</v>
      </c>
    </row>
    <row r="2702" spans="1:4" ht="38.25">
      <c r="A2702" s="312">
        <v>11689</v>
      </c>
      <c r="B2702" s="313" t="s">
        <v>3855</v>
      </c>
      <c r="C2702" s="312" t="s">
        <v>1298</v>
      </c>
      <c r="D2702" s="314">
        <v>813.33</v>
      </c>
    </row>
    <row r="2703" spans="1:4" ht="38.25">
      <c r="A2703" s="312">
        <v>11690</v>
      </c>
      <c r="B2703" s="313" t="s">
        <v>3856</v>
      </c>
      <c r="C2703" s="312" t="s">
        <v>1155</v>
      </c>
      <c r="D2703" s="314">
        <v>96.83</v>
      </c>
    </row>
    <row r="2704" spans="1:4" ht="25.5">
      <c r="A2704" s="312">
        <v>11692</v>
      </c>
      <c r="B2704" s="313" t="s">
        <v>3857</v>
      </c>
      <c r="C2704" s="312" t="s">
        <v>1366</v>
      </c>
      <c r="D2704" s="314">
        <v>239.36</v>
      </c>
    </row>
    <row r="2705" spans="1:4" ht="25.5">
      <c r="A2705" s="312">
        <v>11693</v>
      </c>
      <c r="B2705" s="313" t="s">
        <v>3858</v>
      </c>
      <c r="C2705" s="312" t="s">
        <v>1366</v>
      </c>
      <c r="D2705" s="314">
        <v>109.56</v>
      </c>
    </row>
    <row r="2706" spans="1:4" ht="38.25">
      <c r="A2706" s="312">
        <v>11694</v>
      </c>
      <c r="B2706" s="313" t="s">
        <v>3859</v>
      </c>
      <c r="C2706" s="312" t="s">
        <v>1155</v>
      </c>
      <c r="D2706" s="314">
        <v>629.54999999999995</v>
      </c>
    </row>
    <row r="2707" spans="1:4" ht="25.5">
      <c r="A2707" s="312">
        <v>11696</v>
      </c>
      <c r="B2707" s="313" t="s">
        <v>3860</v>
      </c>
      <c r="C2707" s="312" t="s">
        <v>1155</v>
      </c>
      <c r="D2707" s="314">
        <v>120.31</v>
      </c>
    </row>
    <row r="2708" spans="1:4" ht="25.5">
      <c r="A2708" s="312">
        <v>11697</v>
      </c>
      <c r="B2708" s="313" t="s">
        <v>3861</v>
      </c>
      <c r="C2708" s="312" t="s">
        <v>1155</v>
      </c>
      <c r="D2708" s="314">
        <v>418</v>
      </c>
    </row>
    <row r="2709" spans="1:4" ht="25.5">
      <c r="A2709" s="312">
        <v>11698</v>
      </c>
      <c r="B2709" s="313" t="s">
        <v>3862</v>
      </c>
      <c r="C2709" s="312" t="s">
        <v>1155</v>
      </c>
      <c r="D2709" s="314">
        <v>498.66</v>
      </c>
    </row>
    <row r="2710" spans="1:4" ht="25.5">
      <c r="A2710" s="312">
        <v>11699</v>
      </c>
      <c r="B2710" s="313" t="s">
        <v>3863</v>
      </c>
      <c r="C2710" s="312" t="s">
        <v>1155</v>
      </c>
      <c r="D2710" s="314">
        <v>551.13</v>
      </c>
    </row>
    <row r="2711" spans="1:4" ht="25.5">
      <c r="A2711" s="312">
        <v>11703</v>
      </c>
      <c r="B2711" s="313" t="s">
        <v>3864</v>
      </c>
      <c r="C2711" s="312" t="s">
        <v>1155</v>
      </c>
      <c r="D2711" s="314">
        <v>31.8</v>
      </c>
    </row>
    <row r="2712" spans="1:4" ht="25.5">
      <c r="A2712" s="312">
        <v>11707</v>
      </c>
      <c r="B2712" s="313" t="s">
        <v>3865</v>
      </c>
      <c r="C2712" s="312" t="s">
        <v>1155</v>
      </c>
      <c r="D2712" s="314">
        <v>10.220000000000001</v>
      </c>
    </row>
    <row r="2713" spans="1:4" ht="25.5">
      <c r="A2713" s="312">
        <v>11708</v>
      </c>
      <c r="B2713" s="313" t="s">
        <v>3866</v>
      </c>
      <c r="C2713" s="312" t="s">
        <v>1155</v>
      </c>
      <c r="D2713" s="314">
        <v>13.64</v>
      </c>
    </row>
    <row r="2714" spans="1:4" ht="25.5">
      <c r="A2714" s="312">
        <v>11709</v>
      </c>
      <c r="B2714" s="313" t="s">
        <v>3867</v>
      </c>
      <c r="C2714" s="312" t="s">
        <v>1155</v>
      </c>
      <c r="D2714" s="314">
        <v>32.04</v>
      </c>
    </row>
    <row r="2715" spans="1:4" ht="25.5">
      <c r="A2715" s="312">
        <v>11710</v>
      </c>
      <c r="B2715" s="313" t="s">
        <v>3868</v>
      </c>
      <c r="C2715" s="312" t="s">
        <v>1155</v>
      </c>
      <c r="D2715" s="314">
        <v>73.67</v>
      </c>
    </row>
    <row r="2716" spans="1:4" ht="25.5">
      <c r="A2716" s="312">
        <v>11711</v>
      </c>
      <c r="B2716" s="313" t="s">
        <v>3869</v>
      </c>
      <c r="C2716" s="312" t="s">
        <v>1155</v>
      </c>
      <c r="D2716" s="314">
        <v>6.82</v>
      </c>
    </row>
    <row r="2717" spans="1:4" ht="25.5">
      <c r="A2717" s="312">
        <v>11712</v>
      </c>
      <c r="B2717" s="313" t="s">
        <v>3870</v>
      </c>
      <c r="C2717" s="312" t="s">
        <v>1155</v>
      </c>
      <c r="D2717" s="314">
        <v>21.7</v>
      </c>
    </row>
    <row r="2718" spans="1:4" ht="25.5">
      <c r="A2718" s="312">
        <v>11713</v>
      </c>
      <c r="B2718" s="313" t="s">
        <v>3871</v>
      </c>
      <c r="C2718" s="312" t="s">
        <v>1155</v>
      </c>
      <c r="D2718" s="314">
        <v>21.52</v>
      </c>
    </row>
    <row r="2719" spans="1:4" ht="25.5">
      <c r="A2719" s="312">
        <v>11714</v>
      </c>
      <c r="B2719" s="313" t="s">
        <v>3872</v>
      </c>
      <c r="C2719" s="312" t="s">
        <v>1155</v>
      </c>
      <c r="D2719" s="314">
        <v>29.33</v>
      </c>
    </row>
    <row r="2720" spans="1:4" ht="25.5">
      <c r="A2720" s="312">
        <v>11715</v>
      </c>
      <c r="B2720" s="313" t="s">
        <v>3873</v>
      </c>
      <c r="C2720" s="312" t="s">
        <v>1155</v>
      </c>
      <c r="D2720" s="314">
        <v>33.75</v>
      </c>
    </row>
    <row r="2721" spans="1:4" ht="25.5">
      <c r="A2721" s="312">
        <v>11716</v>
      </c>
      <c r="B2721" s="313" t="s">
        <v>3874</v>
      </c>
      <c r="C2721" s="312" t="s">
        <v>1155</v>
      </c>
      <c r="D2721" s="314">
        <v>9.19</v>
      </c>
    </row>
    <row r="2722" spans="1:4" ht="25.5">
      <c r="A2722" s="312">
        <v>11717</v>
      </c>
      <c r="B2722" s="313" t="s">
        <v>3875</v>
      </c>
      <c r="C2722" s="312" t="s">
        <v>1155</v>
      </c>
      <c r="D2722" s="314">
        <v>23.58</v>
      </c>
    </row>
    <row r="2723" spans="1:4" ht="25.5">
      <c r="A2723" s="312">
        <v>11718</v>
      </c>
      <c r="B2723" s="313" t="s">
        <v>3876</v>
      </c>
      <c r="C2723" s="312" t="s">
        <v>1155</v>
      </c>
      <c r="D2723" s="314">
        <v>12.32</v>
      </c>
    </row>
    <row r="2724" spans="1:4" ht="25.5">
      <c r="A2724" s="312">
        <v>11719</v>
      </c>
      <c r="B2724" s="313" t="s">
        <v>3877</v>
      </c>
      <c r="C2724" s="312" t="s">
        <v>1155</v>
      </c>
      <c r="D2724" s="314">
        <v>10</v>
      </c>
    </row>
    <row r="2725" spans="1:4">
      <c r="A2725" s="312">
        <v>11731</v>
      </c>
      <c r="B2725" s="313" t="s">
        <v>3878</v>
      </c>
      <c r="C2725" s="312" t="s">
        <v>1155</v>
      </c>
      <c r="D2725" s="314">
        <v>3.49</v>
      </c>
    </row>
    <row r="2726" spans="1:4">
      <c r="A2726" s="312">
        <v>11732</v>
      </c>
      <c r="B2726" s="313" t="s">
        <v>3879</v>
      </c>
      <c r="C2726" s="312" t="s">
        <v>1155</v>
      </c>
      <c r="D2726" s="314">
        <v>17.760000000000002</v>
      </c>
    </row>
    <row r="2727" spans="1:4" ht="25.5">
      <c r="A2727" s="312">
        <v>11733</v>
      </c>
      <c r="B2727" s="313" t="s">
        <v>3880</v>
      </c>
      <c r="C2727" s="312" t="s">
        <v>1155</v>
      </c>
      <c r="D2727" s="314">
        <v>1.56</v>
      </c>
    </row>
    <row r="2728" spans="1:4" ht="25.5">
      <c r="A2728" s="312">
        <v>11734</v>
      </c>
      <c r="B2728" s="313" t="s">
        <v>3881</v>
      </c>
      <c r="C2728" s="312" t="s">
        <v>1155</v>
      </c>
      <c r="D2728" s="314">
        <v>2.41</v>
      </c>
    </row>
    <row r="2729" spans="1:4" ht="25.5">
      <c r="A2729" s="312">
        <v>11735</v>
      </c>
      <c r="B2729" s="313" t="s">
        <v>3882</v>
      </c>
      <c r="C2729" s="312" t="s">
        <v>1155</v>
      </c>
      <c r="D2729" s="314">
        <v>3.2</v>
      </c>
    </row>
    <row r="2730" spans="1:4" ht="25.5">
      <c r="A2730" s="312">
        <v>11737</v>
      </c>
      <c r="B2730" s="313" t="s">
        <v>3883</v>
      </c>
      <c r="C2730" s="312" t="s">
        <v>1155</v>
      </c>
      <c r="D2730" s="314">
        <v>4.2699999999999996</v>
      </c>
    </row>
    <row r="2731" spans="1:4" ht="25.5">
      <c r="A2731" s="312">
        <v>11738</v>
      </c>
      <c r="B2731" s="313" t="s">
        <v>3884</v>
      </c>
      <c r="C2731" s="312" t="s">
        <v>1155</v>
      </c>
      <c r="D2731" s="314">
        <v>6.95</v>
      </c>
    </row>
    <row r="2732" spans="1:4" ht="25.5">
      <c r="A2732" s="312">
        <v>11739</v>
      </c>
      <c r="B2732" s="313" t="s">
        <v>3885</v>
      </c>
      <c r="C2732" s="312" t="s">
        <v>1155</v>
      </c>
      <c r="D2732" s="314">
        <v>4.66</v>
      </c>
    </row>
    <row r="2733" spans="1:4" ht="25.5">
      <c r="A2733" s="312">
        <v>11741</v>
      </c>
      <c r="B2733" s="313" t="s">
        <v>3886</v>
      </c>
      <c r="C2733" s="312" t="s">
        <v>1155</v>
      </c>
      <c r="D2733" s="314">
        <v>4.8</v>
      </c>
    </row>
    <row r="2734" spans="1:4" ht="25.5">
      <c r="A2734" s="312">
        <v>11743</v>
      </c>
      <c r="B2734" s="313" t="s">
        <v>3887</v>
      </c>
      <c r="C2734" s="312" t="s">
        <v>1155</v>
      </c>
      <c r="D2734" s="314">
        <v>4.3600000000000003</v>
      </c>
    </row>
    <row r="2735" spans="1:4" ht="25.5">
      <c r="A2735" s="312">
        <v>11745</v>
      </c>
      <c r="B2735" s="313" t="s">
        <v>3888</v>
      </c>
      <c r="C2735" s="312" t="s">
        <v>1155</v>
      </c>
      <c r="D2735" s="314">
        <v>6.19</v>
      </c>
    </row>
    <row r="2736" spans="1:4" ht="25.5">
      <c r="A2736" s="312">
        <v>11746</v>
      </c>
      <c r="B2736" s="313" t="s">
        <v>3889</v>
      </c>
      <c r="C2736" s="312" t="s">
        <v>1155</v>
      </c>
      <c r="D2736" s="314">
        <v>35.31</v>
      </c>
    </row>
    <row r="2737" spans="1:4" ht="25.5">
      <c r="A2737" s="312">
        <v>11747</v>
      </c>
      <c r="B2737" s="313" t="s">
        <v>3890</v>
      </c>
      <c r="C2737" s="312" t="s">
        <v>1155</v>
      </c>
      <c r="D2737" s="314">
        <v>97.79</v>
      </c>
    </row>
    <row r="2738" spans="1:4" ht="25.5">
      <c r="A2738" s="312">
        <v>11748</v>
      </c>
      <c r="B2738" s="313" t="s">
        <v>3891</v>
      </c>
      <c r="C2738" s="312" t="s">
        <v>1155</v>
      </c>
      <c r="D2738" s="314">
        <v>22.66</v>
      </c>
    </row>
    <row r="2739" spans="1:4" ht="25.5">
      <c r="A2739" s="312">
        <v>11749</v>
      </c>
      <c r="B2739" s="313" t="s">
        <v>3892</v>
      </c>
      <c r="C2739" s="312" t="s">
        <v>1155</v>
      </c>
      <c r="D2739" s="314">
        <v>26.15</v>
      </c>
    </row>
    <row r="2740" spans="1:4" ht="25.5">
      <c r="A2740" s="312">
        <v>11750</v>
      </c>
      <c r="B2740" s="313" t="s">
        <v>3893</v>
      </c>
      <c r="C2740" s="312" t="s">
        <v>1155</v>
      </c>
      <c r="D2740" s="314">
        <v>52.63</v>
      </c>
    </row>
    <row r="2741" spans="1:4" ht="25.5">
      <c r="A2741" s="312">
        <v>11751</v>
      </c>
      <c r="B2741" s="313" t="s">
        <v>3894</v>
      </c>
      <c r="C2741" s="312" t="s">
        <v>1155</v>
      </c>
      <c r="D2741" s="314">
        <v>63.42</v>
      </c>
    </row>
    <row r="2742" spans="1:4" ht="25.5">
      <c r="A2742" s="312">
        <v>11752</v>
      </c>
      <c r="B2742" s="313" t="s">
        <v>3895</v>
      </c>
      <c r="C2742" s="312" t="s">
        <v>1155</v>
      </c>
      <c r="D2742" s="314">
        <v>10.71</v>
      </c>
    </row>
    <row r="2743" spans="1:4" ht="25.5">
      <c r="A2743" s="312">
        <v>11753</v>
      </c>
      <c r="B2743" s="313" t="s">
        <v>3896</v>
      </c>
      <c r="C2743" s="312" t="s">
        <v>1155</v>
      </c>
      <c r="D2743" s="314">
        <v>12.79</v>
      </c>
    </row>
    <row r="2744" spans="1:4" ht="25.5">
      <c r="A2744" s="312">
        <v>11756</v>
      </c>
      <c r="B2744" s="313" t="s">
        <v>3897</v>
      </c>
      <c r="C2744" s="312" t="s">
        <v>1155</v>
      </c>
      <c r="D2744" s="314">
        <v>18.57</v>
      </c>
    </row>
    <row r="2745" spans="1:4">
      <c r="A2745" s="312">
        <v>11757</v>
      </c>
      <c r="B2745" s="313" t="s">
        <v>3898</v>
      </c>
      <c r="C2745" s="312" t="s">
        <v>1155</v>
      </c>
      <c r="D2745" s="314">
        <v>31</v>
      </c>
    </row>
    <row r="2746" spans="1:4" ht="38.25">
      <c r="A2746" s="312">
        <v>11758</v>
      </c>
      <c r="B2746" s="313" t="s">
        <v>3899</v>
      </c>
      <c r="C2746" s="312" t="s">
        <v>1155</v>
      </c>
      <c r="D2746" s="314">
        <v>29.46</v>
      </c>
    </row>
    <row r="2747" spans="1:4" ht="25.5">
      <c r="A2747" s="312">
        <v>11761</v>
      </c>
      <c r="B2747" s="313" t="s">
        <v>3900</v>
      </c>
      <c r="C2747" s="312" t="s">
        <v>1155</v>
      </c>
      <c r="D2747" s="314">
        <v>46.81</v>
      </c>
    </row>
    <row r="2748" spans="1:4" ht="25.5">
      <c r="A2748" s="312">
        <v>11762</v>
      </c>
      <c r="B2748" s="313" t="s">
        <v>3901</v>
      </c>
      <c r="C2748" s="312" t="s">
        <v>1155</v>
      </c>
      <c r="D2748" s="314">
        <v>60.69</v>
      </c>
    </row>
    <row r="2749" spans="1:4" ht="38.25">
      <c r="A2749" s="312">
        <v>11763</v>
      </c>
      <c r="B2749" s="313" t="s">
        <v>3902</v>
      </c>
      <c r="C2749" s="312" t="s">
        <v>1155</v>
      </c>
      <c r="D2749" s="314">
        <v>54.68</v>
      </c>
    </row>
    <row r="2750" spans="1:4" ht="38.25">
      <c r="A2750" s="312">
        <v>11764</v>
      </c>
      <c r="B2750" s="313" t="s">
        <v>3903</v>
      </c>
      <c r="C2750" s="312" t="s">
        <v>1155</v>
      </c>
      <c r="D2750" s="314">
        <v>58.41</v>
      </c>
    </row>
    <row r="2751" spans="1:4" ht="38.25">
      <c r="A2751" s="312">
        <v>11765</v>
      </c>
      <c r="B2751" s="313" t="s">
        <v>3904</v>
      </c>
      <c r="C2751" s="312" t="s">
        <v>1155</v>
      </c>
      <c r="D2751" s="314">
        <v>36.619999999999997</v>
      </c>
    </row>
    <row r="2752" spans="1:4" ht="38.25">
      <c r="A2752" s="312">
        <v>11766</v>
      </c>
      <c r="B2752" s="313" t="s">
        <v>3905</v>
      </c>
      <c r="C2752" s="312" t="s">
        <v>1155</v>
      </c>
      <c r="D2752" s="314">
        <v>26.89</v>
      </c>
    </row>
    <row r="2753" spans="1:4" ht="38.25">
      <c r="A2753" s="312">
        <v>11767</v>
      </c>
      <c r="B2753" s="313" t="s">
        <v>3906</v>
      </c>
      <c r="C2753" s="312" t="s">
        <v>1155</v>
      </c>
      <c r="D2753" s="314">
        <v>96.96</v>
      </c>
    </row>
    <row r="2754" spans="1:4" ht="25.5">
      <c r="A2754" s="312">
        <v>11769</v>
      </c>
      <c r="B2754" s="313" t="s">
        <v>3907</v>
      </c>
      <c r="C2754" s="312" t="s">
        <v>1155</v>
      </c>
      <c r="D2754" s="314">
        <v>217.57</v>
      </c>
    </row>
    <row r="2755" spans="1:4" ht="25.5">
      <c r="A2755" s="312">
        <v>11771</v>
      </c>
      <c r="B2755" s="313" t="s">
        <v>3908</v>
      </c>
      <c r="C2755" s="312" t="s">
        <v>1155</v>
      </c>
      <c r="D2755" s="314">
        <v>269.87</v>
      </c>
    </row>
    <row r="2756" spans="1:4" ht="38.25">
      <c r="A2756" s="312">
        <v>11772</v>
      </c>
      <c r="B2756" s="313" t="s">
        <v>3909</v>
      </c>
      <c r="C2756" s="312" t="s">
        <v>1155</v>
      </c>
      <c r="D2756" s="314">
        <v>102.99</v>
      </c>
    </row>
    <row r="2757" spans="1:4" ht="38.25">
      <c r="A2757" s="312">
        <v>11773</v>
      </c>
      <c r="B2757" s="313" t="s">
        <v>3910</v>
      </c>
      <c r="C2757" s="312" t="s">
        <v>1155</v>
      </c>
      <c r="D2757" s="314">
        <v>98.33</v>
      </c>
    </row>
    <row r="2758" spans="1:4" ht="25.5">
      <c r="A2758" s="312">
        <v>11775</v>
      </c>
      <c r="B2758" s="313" t="s">
        <v>3911</v>
      </c>
      <c r="C2758" s="312" t="s">
        <v>1155</v>
      </c>
      <c r="D2758" s="314">
        <v>102.67</v>
      </c>
    </row>
    <row r="2759" spans="1:4" ht="25.5">
      <c r="A2759" s="312">
        <v>11777</v>
      </c>
      <c r="B2759" s="313" t="s">
        <v>3912</v>
      </c>
      <c r="C2759" s="312" t="s">
        <v>1155</v>
      </c>
      <c r="D2759" s="314">
        <v>115.14</v>
      </c>
    </row>
    <row r="2760" spans="1:4" ht="25.5">
      <c r="A2760" s="312">
        <v>11781</v>
      </c>
      <c r="B2760" s="313" t="s">
        <v>3913</v>
      </c>
      <c r="C2760" s="312" t="s">
        <v>1155</v>
      </c>
      <c r="D2760" s="314">
        <v>113.93</v>
      </c>
    </row>
    <row r="2761" spans="1:4">
      <c r="A2761" s="312">
        <v>11784</v>
      </c>
      <c r="B2761" s="313" t="s">
        <v>3914</v>
      </c>
      <c r="C2761" s="312" t="s">
        <v>1155</v>
      </c>
      <c r="D2761" s="314">
        <v>441.16</v>
      </c>
    </row>
    <row r="2762" spans="1:4" ht="25.5">
      <c r="A2762" s="312">
        <v>11786</v>
      </c>
      <c r="B2762" s="313" t="s">
        <v>3915</v>
      </c>
      <c r="C2762" s="312" t="s">
        <v>1155</v>
      </c>
      <c r="D2762" s="314">
        <v>265.55</v>
      </c>
    </row>
    <row r="2763" spans="1:4" ht="25.5">
      <c r="A2763" s="312">
        <v>11789</v>
      </c>
      <c r="B2763" s="313" t="s">
        <v>3916</v>
      </c>
      <c r="C2763" s="312" t="s">
        <v>1155</v>
      </c>
      <c r="D2763" s="314">
        <v>0.56000000000000005</v>
      </c>
    </row>
    <row r="2764" spans="1:4" ht="38.25">
      <c r="A2764" s="312">
        <v>11790</v>
      </c>
      <c r="B2764" s="313" t="s">
        <v>3917</v>
      </c>
      <c r="C2764" s="312" t="s">
        <v>1155</v>
      </c>
      <c r="D2764" s="314">
        <v>11.83</v>
      </c>
    </row>
    <row r="2765" spans="1:4" ht="38.25">
      <c r="A2765" s="312">
        <v>11795</v>
      </c>
      <c r="B2765" s="313" t="s">
        <v>3918</v>
      </c>
      <c r="C2765" s="312" t="s">
        <v>1366</v>
      </c>
      <c r="D2765" s="314">
        <v>400</v>
      </c>
    </row>
    <row r="2766" spans="1:4" ht="51">
      <c r="A2766" s="312">
        <v>11811</v>
      </c>
      <c r="B2766" s="313" t="s">
        <v>3919</v>
      </c>
      <c r="C2766" s="312" t="s">
        <v>1155</v>
      </c>
      <c r="D2766" s="315">
        <v>3605.48</v>
      </c>
    </row>
    <row r="2767" spans="1:4" ht="51">
      <c r="A2767" s="312">
        <v>11814</v>
      </c>
      <c r="B2767" s="313" t="s">
        <v>3920</v>
      </c>
      <c r="C2767" s="312" t="s">
        <v>1155</v>
      </c>
      <c r="D2767" s="315">
        <v>5797.29</v>
      </c>
    </row>
    <row r="2768" spans="1:4" ht="51">
      <c r="A2768" s="312">
        <v>11816</v>
      </c>
      <c r="B2768" s="313" t="s">
        <v>3921</v>
      </c>
      <c r="C2768" s="312" t="s">
        <v>1155</v>
      </c>
      <c r="D2768" s="315">
        <v>2663.28</v>
      </c>
    </row>
    <row r="2769" spans="1:4" ht="38.25">
      <c r="A2769" s="312">
        <v>11821</v>
      </c>
      <c r="B2769" s="313" t="s">
        <v>3922</v>
      </c>
      <c r="C2769" s="312" t="s">
        <v>1155</v>
      </c>
      <c r="D2769" s="314">
        <v>5</v>
      </c>
    </row>
    <row r="2770" spans="1:4" ht="25.5">
      <c r="A2770" s="312">
        <v>11822</v>
      </c>
      <c r="B2770" s="313" t="s">
        <v>3923</v>
      </c>
      <c r="C2770" s="312" t="s">
        <v>1155</v>
      </c>
      <c r="D2770" s="314">
        <v>30.74</v>
      </c>
    </row>
    <row r="2771" spans="1:4" ht="38.25">
      <c r="A2771" s="312">
        <v>11823</v>
      </c>
      <c r="B2771" s="313" t="s">
        <v>3924</v>
      </c>
      <c r="C2771" s="312" t="s">
        <v>1155</v>
      </c>
      <c r="D2771" s="314">
        <v>5.07</v>
      </c>
    </row>
    <row r="2772" spans="1:4" ht="38.25">
      <c r="A2772" s="312">
        <v>11824</v>
      </c>
      <c r="B2772" s="313" t="s">
        <v>3925</v>
      </c>
      <c r="C2772" s="312" t="s">
        <v>1155</v>
      </c>
      <c r="D2772" s="314">
        <v>27.73</v>
      </c>
    </row>
    <row r="2773" spans="1:4" ht="38.25">
      <c r="A2773" s="312">
        <v>11825</v>
      </c>
      <c r="B2773" s="313" t="s">
        <v>3926</v>
      </c>
      <c r="C2773" s="312" t="s">
        <v>1155</v>
      </c>
      <c r="D2773" s="314">
        <v>24</v>
      </c>
    </row>
    <row r="2774" spans="1:4" ht="38.25">
      <c r="A2774" s="312">
        <v>11826</v>
      </c>
      <c r="B2774" s="313" t="s">
        <v>3927</v>
      </c>
      <c r="C2774" s="312" t="s">
        <v>1155</v>
      </c>
      <c r="D2774" s="314">
        <v>23.29</v>
      </c>
    </row>
    <row r="2775" spans="1:4" ht="38.25">
      <c r="A2775" s="312">
        <v>11829</v>
      </c>
      <c r="B2775" s="313" t="s">
        <v>3928</v>
      </c>
      <c r="C2775" s="312" t="s">
        <v>1155</v>
      </c>
      <c r="D2775" s="314">
        <v>14</v>
      </c>
    </row>
    <row r="2776" spans="1:4" ht="38.25">
      <c r="A2776" s="312">
        <v>11830</v>
      </c>
      <c r="B2776" s="313" t="s">
        <v>3929</v>
      </c>
      <c r="C2776" s="312" t="s">
        <v>1155</v>
      </c>
      <c r="D2776" s="314">
        <v>15.13</v>
      </c>
    </row>
    <row r="2777" spans="1:4" ht="25.5">
      <c r="A2777" s="312">
        <v>11831</v>
      </c>
      <c r="B2777" s="313" t="s">
        <v>3930</v>
      </c>
      <c r="C2777" s="312" t="s">
        <v>1155</v>
      </c>
      <c r="D2777" s="314">
        <v>23.34</v>
      </c>
    </row>
    <row r="2778" spans="1:4" ht="25.5">
      <c r="A2778" s="312">
        <v>11832</v>
      </c>
      <c r="B2778" s="313" t="s">
        <v>3931</v>
      </c>
      <c r="C2778" s="312" t="s">
        <v>1155</v>
      </c>
      <c r="D2778" s="314">
        <v>11.28</v>
      </c>
    </row>
    <row r="2779" spans="1:4" ht="25.5">
      <c r="A2779" s="312">
        <v>11836</v>
      </c>
      <c r="B2779" s="313" t="s">
        <v>3932</v>
      </c>
      <c r="C2779" s="312" t="s">
        <v>1149</v>
      </c>
      <c r="D2779" s="315">
        <v>1233.82</v>
      </c>
    </row>
    <row r="2780" spans="1:4" ht="38.25">
      <c r="A2780" s="312">
        <v>11837</v>
      </c>
      <c r="B2780" s="313" t="s">
        <v>3933</v>
      </c>
      <c r="C2780" s="312" t="s">
        <v>1155</v>
      </c>
      <c r="D2780" s="314">
        <v>32.65</v>
      </c>
    </row>
    <row r="2781" spans="1:4" ht="25.5">
      <c r="A2781" s="312">
        <v>11838</v>
      </c>
      <c r="B2781" s="313" t="s">
        <v>3934</v>
      </c>
      <c r="C2781" s="312" t="s">
        <v>1155</v>
      </c>
      <c r="D2781" s="314">
        <v>18.84</v>
      </c>
    </row>
    <row r="2782" spans="1:4" ht="25.5">
      <c r="A2782" s="312">
        <v>11839</v>
      </c>
      <c r="B2782" s="313" t="s">
        <v>3935</v>
      </c>
      <c r="C2782" s="312" t="s">
        <v>1155</v>
      </c>
      <c r="D2782" s="314">
        <v>27.42</v>
      </c>
    </row>
    <row r="2783" spans="1:4" ht="38.25">
      <c r="A2783" s="312">
        <v>11844</v>
      </c>
      <c r="B2783" s="313" t="s">
        <v>3936</v>
      </c>
      <c r="C2783" s="312" t="s">
        <v>1298</v>
      </c>
      <c r="D2783" s="314">
        <v>16.95</v>
      </c>
    </row>
    <row r="2784" spans="1:4">
      <c r="A2784" s="312">
        <v>11849</v>
      </c>
      <c r="B2784" s="313" t="s">
        <v>3937</v>
      </c>
      <c r="C2784" s="312" t="s">
        <v>1151</v>
      </c>
      <c r="D2784" s="314">
        <v>9.39</v>
      </c>
    </row>
    <row r="2785" spans="1:4" ht="25.5">
      <c r="A2785" s="312">
        <v>11854</v>
      </c>
      <c r="B2785" s="313" t="s">
        <v>3938</v>
      </c>
      <c r="C2785" s="312" t="s">
        <v>1155</v>
      </c>
      <c r="D2785" s="314">
        <v>5.08</v>
      </c>
    </row>
    <row r="2786" spans="1:4" ht="25.5">
      <c r="A2786" s="312">
        <v>11855</v>
      </c>
      <c r="B2786" s="313" t="s">
        <v>3939</v>
      </c>
      <c r="C2786" s="312" t="s">
        <v>1155</v>
      </c>
      <c r="D2786" s="314">
        <v>10.64</v>
      </c>
    </row>
    <row r="2787" spans="1:4" ht="25.5">
      <c r="A2787" s="312">
        <v>11856</v>
      </c>
      <c r="B2787" s="313" t="s">
        <v>3940</v>
      </c>
      <c r="C2787" s="312" t="s">
        <v>1155</v>
      </c>
      <c r="D2787" s="314">
        <v>3.28</v>
      </c>
    </row>
    <row r="2788" spans="1:4" ht="25.5">
      <c r="A2788" s="312">
        <v>11857</v>
      </c>
      <c r="B2788" s="313" t="s">
        <v>3941</v>
      </c>
      <c r="C2788" s="312" t="s">
        <v>1155</v>
      </c>
      <c r="D2788" s="314">
        <v>17.260000000000002</v>
      </c>
    </row>
    <row r="2789" spans="1:4" ht="25.5">
      <c r="A2789" s="312">
        <v>11858</v>
      </c>
      <c r="B2789" s="313" t="s">
        <v>3942</v>
      </c>
      <c r="C2789" s="312" t="s">
        <v>1155</v>
      </c>
      <c r="D2789" s="314">
        <v>21.42</v>
      </c>
    </row>
    <row r="2790" spans="1:4" ht="25.5">
      <c r="A2790" s="312">
        <v>11859</v>
      </c>
      <c r="B2790" s="313" t="s">
        <v>3943</v>
      </c>
      <c r="C2790" s="312" t="s">
        <v>1155</v>
      </c>
      <c r="D2790" s="314">
        <v>29.15</v>
      </c>
    </row>
    <row r="2791" spans="1:4" ht="25.5">
      <c r="A2791" s="312">
        <v>11862</v>
      </c>
      <c r="B2791" s="313" t="s">
        <v>3944</v>
      </c>
      <c r="C2791" s="312" t="s">
        <v>1155</v>
      </c>
      <c r="D2791" s="314">
        <v>7.12</v>
      </c>
    </row>
    <row r="2792" spans="1:4" ht="25.5">
      <c r="A2792" s="312">
        <v>11863</v>
      </c>
      <c r="B2792" s="313" t="s">
        <v>3945</v>
      </c>
      <c r="C2792" s="312" t="s">
        <v>1155</v>
      </c>
      <c r="D2792" s="314">
        <v>2.87</v>
      </c>
    </row>
    <row r="2793" spans="1:4" ht="25.5">
      <c r="A2793" s="312">
        <v>11864</v>
      </c>
      <c r="B2793" s="313" t="s">
        <v>3946</v>
      </c>
      <c r="C2793" s="312" t="s">
        <v>1155</v>
      </c>
      <c r="D2793" s="314">
        <v>16.079999999999998</v>
      </c>
    </row>
    <row r="2794" spans="1:4" ht="25.5">
      <c r="A2794" s="312">
        <v>11868</v>
      </c>
      <c r="B2794" s="313" t="s">
        <v>3947</v>
      </c>
      <c r="C2794" s="312" t="s">
        <v>1155</v>
      </c>
      <c r="D2794" s="314">
        <v>290.19</v>
      </c>
    </row>
    <row r="2795" spans="1:4" ht="25.5">
      <c r="A2795" s="312">
        <v>11869</v>
      </c>
      <c r="B2795" s="313" t="s">
        <v>3948</v>
      </c>
      <c r="C2795" s="312" t="s">
        <v>1155</v>
      </c>
      <c r="D2795" s="314">
        <v>470.84</v>
      </c>
    </row>
    <row r="2796" spans="1:4" ht="25.5">
      <c r="A2796" s="312">
        <v>11871</v>
      </c>
      <c r="B2796" s="313" t="s">
        <v>3949</v>
      </c>
      <c r="C2796" s="312" t="s">
        <v>1155</v>
      </c>
      <c r="D2796" s="314">
        <v>211.15</v>
      </c>
    </row>
    <row r="2797" spans="1:4" ht="25.5">
      <c r="A2797" s="312">
        <v>11880</v>
      </c>
      <c r="B2797" s="313" t="s">
        <v>3950</v>
      </c>
      <c r="C2797" s="312" t="s">
        <v>1155</v>
      </c>
      <c r="D2797" s="314">
        <v>60.67</v>
      </c>
    </row>
    <row r="2798" spans="1:4" ht="25.5">
      <c r="A2798" s="312">
        <v>11881</v>
      </c>
      <c r="B2798" s="313" t="s">
        <v>3951</v>
      </c>
      <c r="C2798" s="312" t="s">
        <v>1155</v>
      </c>
      <c r="D2798" s="314">
        <v>68.25</v>
      </c>
    </row>
    <row r="2799" spans="1:4" ht="25.5">
      <c r="A2799" s="312">
        <v>11882</v>
      </c>
      <c r="B2799" s="313" t="s">
        <v>3952</v>
      </c>
      <c r="C2799" s="312" t="s">
        <v>1155</v>
      </c>
      <c r="D2799" s="314">
        <v>77.06</v>
      </c>
    </row>
    <row r="2800" spans="1:4" ht="25.5">
      <c r="A2800" s="312">
        <v>11883</v>
      </c>
      <c r="B2800" s="313" t="s">
        <v>3953</v>
      </c>
      <c r="C2800" s="312" t="s">
        <v>1155</v>
      </c>
      <c r="D2800" s="315">
        <v>4612.84</v>
      </c>
    </row>
    <row r="2801" spans="1:4" ht="25.5">
      <c r="A2801" s="312">
        <v>11884</v>
      </c>
      <c r="B2801" s="313" t="s">
        <v>3954</v>
      </c>
      <c r="C2801" s="312" t="s">
        <v>1155</v>
      </c>
      <c r="D2801" s="315">
        <v>4949.17</v>
      </c>
    </row>
    <row r="2802" spans="1:4" ht="25.5">
      <c r="A2802" s="312">
        <v>11885</v>
      </c>
      <c r="B2802" s="313" t="s">
        <v>3955</v>
      </c>
      <c r="C2802" s="312" t="s">
        <v>1155</v>
      </c>
      <c r="D2802" s="315">
        <v>5520</v>
      </c>
    </row>
    <row r="2803" spans="1:4" ht="25.5">
      <c r="A2803" s="312">
        <v>11886</v>
      </c>
      <c r="B2803" s="313" t="s">
        <v>3956</v>
      </c>
      <c r="C2803" s="312" t="s">
        <v>1155</v>
      </c>
      <c r="D2803" s="315">
        <v>1779.08</v>
      </c>
    </row>
    <row r="2804" spans="1:4" ht="25.5">
      <c r="A2804" s="312">
        <v>11887</v>
      </c>
      <c r="B2804" s="313" t="s">
        <v>3957</v>
      </c>
      <c r="C2804" s="312" t="s">
        <v>1155</v>
      </c>
      <c r="D2804" s="315">
        <v>3137.61</v>
      </c>
    </row>
    <row r="2805" spans="1:4" ht="25.5">
      <c r="A2805" s="312">
        <v>11888</v>
      </c>
      <c r="B2805" s="313" t="s">
        <v>3958</v>
      </c>
      <c r="C2805" s="312" t="s">
        <v>1155</v>
      </c>
      <c r="D2805" s="315">
        <v>4177.9799999999996</v>
      </c>
    </row>
    <row r="2806" spans="1:4" ht="38.25">
      <c r="A2806" s="312">
        <v>11889</v>
      </c>
      <c r="B2806" s="313" t="s">
        <v>3959</v>
      </c>
      <c r="C2806" s="312" t="s">
        <v>1298</v>
      </c>
      <c r="D2806" s="314">
        <v>0.87</v>
      </c>
    </row>
    <row r="2807" spans="1:4" ht="38.25">
      <c r="A2807" s="312">
        <v>11890</v>
      </c>
      <c r="B2807" s="313" t="s">
        <v>3960</v>
      </c>
      <c r="C2807" s="312" t="s">
        <v>1298</v>
      </c>
      <c r="D2807" s="314">
        <v>1.35</v>
      </c>
    </row>
    <row r="2808" spans="1:4" ht="38.25">
      <c r="A2808" s="312">
        <v>11891</v>
      </c>
      <c r="B2808" s="313" t="s">
        <v>3961</v>
      </c>
      <c r="C2808" s="312" t="s">
        <v>1298</v>
      </c>
      <c r="D2808" s="314">
        <v>2.2200000000000002</v>
      </c>
    </row>
    <row r="2809" spans="1:4" ht="38.25">
      <c r="A2809" s="312">
        <v>11892</v>
      </c>
      <c r="B2809" s="313" t="s">
        <v>3962</v>
      </c>
      <c r="C2809" s="312" t="s">
        <v>1298</v>
      </c>
      <c r="D2809" s="314">
        <v>3.43</v>
      </c>
    </row>
    <row r="2810" spans="1:4" ht="38.25">
      <c r="A2810" s="312">
        <v>11894</v>
      </c>
      <c r="B2810" s="313" t="s">
        <v>3963</v>
      </c>
      <c r="C2810" s="312" t="s">
        <v>1155</v>
      </c>
      <c r="D2810" s="314">
        <v>666.05</v>
      </c>
    </row>
    <row r="2811" spans="1:4" ht="25.5">
      <c r="A2811" s="312">
        <v>11895</v>
      </c>
      <c r="B2811" s="313" t="s">
        <v>3964</v>
      </c>
      <c r="C2811" s="312" t="s">
        <v>1155</v>
      </c>
      <c r="D2811" s="314">
        <v>957.79</v>
      </c>
    </row>
    <row r="2812" spans="1:4" ht="25.5">
      <c r="A2812" s="312">
        <v>11896</v>
      </c>
      <c r="B2812" s="313" t="s">
        <v>3965</v>
      </c>
      <c r="C2812" s="312" t="s">
        <v>1155</v>
      </c>
      <c r="D2812" s="315">
        <v>5020.18</v>
      </c>
    </row>
    <row r="2813" spans="1:4" ht="25.5">
      <c r="A2813" s="312">
        <v>11897</v>
      </c>
      <c r="B2813" s="313" t="s">
        <v>3966</v>
      </c>
      <c r="C2813" s="312" t="s">
        <v>1155</v>
      </c>
      <c r="D2813" s="315">
        <v>6550.45</v>
      </c>
    </row>
    <row r="2814" spans="1:4" ht="25.5">
      <c r="A2814" s="312">
        <v>11898</v>
      </c>
      <c r="B2814" s="313" t="s">
        <v>3967</v>
      </c>
      <c r="C2814" s="312" t="s">
        <v>1155</v>
      </c>
      <c r="D2814" s="315">
        <v>6880.73</v>
      </c>
    </row>
    <row r="2815" spans="1:4" ht="25.5">
      <c r="A2815" s="312">
        <v>11899</v>
      </c>
      <c r="B2815" s="313" t="s">
        <v>3968</v>
      </c>
      <c r="C2815" s="312" t="s">
        <v>1155</v>
      </c>
      <c r="D2815" s="315">
        <v>3396.33</v>
      </c>
    </row>
    <row r="2816" spans="1:4" ht="25.5">
      <c r="A2816" s="312">
        <v>11900</v>
      </c>
      <c r="B2816" s="313" t="s">
        <v>3969</v>
      </c>
      <c r="C2816" s="312" t="s">
        <v>1155</v>
      </c>
      <c r="D2816" s="315">
        <v>4656.88</v>
      </c>
    </row>
    <row r="2817" spans="1:4" ht="25.5">
      <c r="A2817" s="312">
        <v>11901</v>
      </c>
      <c r="B2817" s="313" t="s">
        <v>3970</v>
      </c>
      <c r="C2817" s="312" t="s">
        <v>1298</v>
      </c>
      <c r="D2817" s="314">
        <v>0.81</v>
      </c>
    </row>
    <row r="2818" spans="1:4" ht="25.5">
      <c r="A2818" s="312">
        <v>11902</v>
      </c>
      <c r="B2818" s="313" t="s">
        <v>3971</v>
      </c>
      <c r="C2818" s="312" t="s">
        <v>1298</v>
      </c>
      <c r="D2818" s="314">
        <v>1.41</v>
      </c>
    </row>
    <row r="2819" spans="1:4" ht="25.5">
      <c r="A2819" s="312">
        <v>11903</v>
      </c>
      <c r="B2819" s="313" t="s">
        <v>3972</v>
      </c>
      <c r="C2819" s="312" t="s">
        <v>1298</v>
      </c>
      <c r="D2819" s="314">
        <v>2.1800000000000002</v>
      </c>
    </row>
    <row r="2820" spans="1:4" ht="25.5">
      <c r="A2820" s="312">
        <v>11904</v>
      </c>
      <c r="B2820" s="313" t="s">
        <v>3973</v>
      </c>
      <c r="C2820" s="312" t="s">
        <v>1298</v>
      </c>
      <c r="D2820" s="314">
        <v>2.77</v>
      </c>
    </row>
    <row r="2821" spans="1:4" ht="25.5">
      <c r="A2821" s="312">
        <v>11905</v>
      </c>
      <c r="B2821" s="313" t="s">
        <v>3974</v>
      </c>
      <c r="C2821" s="312" t="s">
        <v>1298</v>
      </c>
      <c r="D2821" s="314">
        <v>3.73</v>
      </c>
    </row>
    <row r="2822" spans="1:4" ht="25.5">
      <c r="A2822" s="312">
        <v>11906</v>
      </c>
      <c r="B2822" s="313" t="s">
        <v>3975</v>
      </c>
      <c r="C2822" s="312" t="s">
        <v>1298</v>
      </c>
      <c r="D2822" s="314">
        <v>4.3</v>
      </c>
    </row>
    <row r="2823" spans="1:4" ht="25.5">
      <c r="A2823" s="312">
        <v>11914</v>
      </c>
      <c r="B2823" s="313" t="s">
        <v>3976</v>
      </c>
      <c r="C2823" s="312" t="s">
        <v>1298</v>
      </c>
      <c r="D2823" s="314">
        <v>79.5</v>
      </c>
    </row>
    <row r="2824" spans="1:4" ht="25.5">
      <c r="A2824" s="312">
        <v>11916</v>
      </c>
      <c r="B2824" s="313" t="s">
        <v>3977</v>
      </c>
      <c r="C2824" s="312" t="s">
        <v>1298</v>
      </c>
      <c r="D2824" s="314">
        <v>10.95</v>
      </c>
    </row>
    <row r="2825" spans="1:4" ht="25.5">
      <c r="A2825" s="312">
        <v>11917</v>
      </c>
      <c r="B2825" s="313" t="s">
        <v>3978</v>
      </c>
      <c r="C2825" s="312" t="s">
        <v>1298</v>
      </c>
      <c r="D2825" s="314">
        <v>19.059999999999999</v>
      </c>
    </row>
    <row r="2826" spans="1:4" ht="25.5">
      <c r="A2826" s="312">
        <v>11918</v>
      </c>
      <c r="B2826" s="313" t="s">
        <v>3979</v>
      </c>
      <c r="C2826" s="312" t="s">
        <v>1298</v>
      </c>
      <c r="D2826" s="314">
        <v>25.85</v>
      </c>
    </row>
    <row r="2827" spans="1:4" ht="25.5">
      <c r="A2827" s="312">
        <v>11919</v>
      </c>
      <c r="B2827" s="313" t="s">
        <v>3980</v>
      </c>
      <c r="C2827" s="312" t="s">
        <v>1298</v>
      </c>
      <c r="D2827" s="314">
        <v>8.43</v>
      </c>
    </row>
    <row r="2828" spans="1:4" ht="25.5">
      <c r="A2828" s="312">
        <v>11920</v>
      </c>
      <c r="B2828" s="313" t="s">
        <v>3981</v>
      </c>
      <c r="C2828" s="312" t="s">
        <v>1298</v>
      </c>
      <c r="D2828" s="314">
        <v>16.34</v>
      </c>
    </row>
    <row r="2829" spans="1:4" ht="25.5">
      <c r="A2829" s="312">
        <v>11921</v>
      </c>
      <c r="B2829" s="313" t="s">
        <v>3982</v>
      </c>
      <c r="C2829" s="312" t="s">
        <v>1298</v>
      </c>
      <c r="D2829" s="314">
        <v>22.25</v>
      </c>
    </row>
    <row r="2830" spans="1:4" ht="25.5">
      <c r="A2830" s="312">
        <v>11922</v>
      </c>
      <c r="B2830" s="313" t="s">
        <v>3983</v>
      </c>
      <c r="C2830" s="312" t="s">
        <v>1298</v>
      </c>
      <c r="D2830" s="314">
        <v>39.51</v>
      </c>
    </row>
    <row r="2831" spans="1:4" ht="25.5">
      <c r="A2831" s="312">
        <v>11923</v>
      </c>
      <c r="B2831" s="313" t="s">
        <v>3984</v>
      </c>
      <c r="C2831" s="312" t="s">
        <v>1298</v>
      </c>
      <c r="D2831" s="314">
        <v>64.53</v>
      </c>
    </row>
    <row r="2832" spans="1:4" ht="25.5">
      <c r="A2832" s="312">
        <v>11924</v>
      </c>
      <c r="B2832" s="313" t="s">
        <v>3985</v>
      </c>
      <c r="C2832" s="312" t="s">
        <v>1298</v>
      </c>
      <c r="D2832" s="314">
        <v>158.96</v>
      </c>
    </row>
    <row r="2833" spans="1:4" ht="38.25">
      <c r="A2833" s="312">
        <v>11927</v>
      </c>
      <c r="B2833" s="313" t="s">
        <v>3986</v>
      </c>
      <c r="C2833" s="312" t="s">
        <v>1155</v>
      </c>
      <c r="D2833" s="314">
        <v>3.4</v>
      </c>
    </row>
    <row r="2834" spans="1:4" ht="38.25">
      <c r="A2834" s="312">
        <v>11928</v>
      </c>
      <c r="B2834" s="313" t="s">
        <v>3987</v>
      </c>
      <c r="C2834" s="312" t="s">
        <v>1155</v>
      </c>
      <c r="D2834" s="314">
        <v>3.89</v>
      </c>
    </row>
    <row r="2835" spans="1:4" ht="38.25">
      <c r="A2835" s="312">
        <v>11929</v>
      </c>
      <c r="B2835" s="313" t="s">
        <v>3988</v>
      </c>
      <c r="C2835" s="312" t="s">
        <v>1155</v>
      </c>
      <c r="D2835" s="314">
        <v>6.03</v>
      </c>
    </row>
    <row r="2836" spans="1:4">
      <c r="A2836" s="312">
        <v>11945</v>
      </c>
      <c r="B2836" s="313" t="s">
        <v>3989</v>
      </c>
      <c r="C2836" s="312" t="s">
        <v>1155</v>
      </c>
      <c r="D2836" s="314">
        <v>0.05</v>
      </c>
    </row>
    <row r="2837" spans="1:4">
      <c r="A2837" s="312">
        <v>11946</v>
      </c>
      <c r="B2837" s="313" t="s">
        <v>3990</v>
      </c>
      <c r="C2837" s="312" t="s">
        <v>1155</v>
      </c>
      <c r="D2837" s="314">
        <v>0.06</v>
      </c>
    </row>
    <row r="2838" spans="1:4" ht="38.25">
      <c r="A2838" s="312">
        <v>11948</v>
      </c>
      <c r="B2838" s="313" t="s">
        <v>3991</v>
      </c>
      <c r="C2838" s="312" t="s">
        <v>1155</v>
      </c>
      <c r="D2838" s="314">
        <v>0.28999999999999998</v>
      </c>
    </row>
    <row r="2839" spans="1:4" ht="38.25">
      <c r="A2839" s="312">
        <v>11950</v>
      </c>
      <c r="B2839" s="313" t="s">
        <v>3992</v>
      </c>
      <c r="C2839" s="312" t="s">
        <v>1155</v>
      </c>
      <c r="D2839" s="314">
        <v>0.18</v>
      </c>
    </row>
    <row r="2840" spans="1:4" ht="25.5">
      <c r="A2840" s="312">
        <v>11953</v>
      </c>
      <c r="B2840" s="313" t="s">
        <v>3993</v>
      </c>
      <c r="C2840" s="312" t="s">
        <v>1155</v>
      </c>
      <c r="D2840" s="314">
        <v>1.42</v>
      </c>
    </row>
    <row r="2841" spans="1:4" ht="51">
      <c r="A2841" s="312">
        <v>11955</v>
      </c>
      <c r="B2841" s="313" t="s">
        <v>3994</v>
      </c>
      <c r="C2841" s="312" t="s">
        <v>1155</v>
      </c>
      <c r="D2841" s="314">
        <v>1.94</v>
      </c>
    </row>
    <row r="2842" spans="1:4" ht="38.25">
      <c r="A2842" s="312">
        <v>11960</v>
      </c>
      <c r="B2842" s="313" t="s">
        <v>3995</v>
      </c>
      <c r="C2842" s="312" t="s">
        <v>1155</v>
      </c>
      <c r="D2842" s="314">
        <v>0.06</v>
      </c>
    </row>
    <row r="2843" spans="1:4" ht="25.5">
      <c r="A2843" s="312">
        <v>11962</v>
      </c>
      <c r="B2843" s="313" t="s">
        <v>3996</v>
      </c>
      <c r="C2843" s="312" t="s">
        <v>1155</v>
      </c>
      <c r="D2843" s="314">
        <v>0.09</v>
      </c>
    </row>
    <row r="2844" spans="1:4" ht="38.25">
      <c r="A2844" s="312">
        <v>11963</v>
      </c>
      <c r="B2844" s="313" t="s">
        <v>3997</v>
      </c>
      <c r="C2844" s="312" t="s">
        <v>1155</v>
      </c>
      <c r="D2844" s="314">
        <v>4.1500000000000004</v>
      </c>
    </row>
    <row r="2845" spans="1:4" ht="38.25">
      <c r="A2845" s="312">
        <v>11964</v>
      </c>
      <c r="B2845" s="313" t="s">
        <v>3998</v>
      </c>
      <c r="C2845" s="312" t="s">
        <v>1155</v>
      </c>
      <c r="D2845" s="314">
        <v>1.04</v>
      </c>
    </row>
    <row r="2846" spans="1:4">
      <c r="A2846" s="312">
        <v>11971</v>
      </c>
      <c r="B2846" s="313" t="s">
        <v>3999</v>
      </c>
      <c r="C2846" s="312" t="s">
        <v>1155</v>
      </c>
      <c r="D2846" s="314">
        <v>1.85</v>
      </c>
    </row>
    <row r="2847" spans="1:4" ht="25.5">
      <c r="A2847" s="312">
        <v>11975</v>
      </c>
      <c r="B2847" s="313" t="s">
        <v>4000</v>
      </c>
      <c r="C2847" s="312" t="s">
        <v>1155</v>
      </c>
      <c r="D2847" s="314">
        <v>10.31</v>
      </c>
    </row>
    <row r="2848" spans="1:4" ht="25.5">
      <c r="A2848" s="312">
        <v>11976</v>
      </c>
      <c r="B2848" s="313" t="s">
        <v>4001</v>
      </c>
      <c r="C2848" s="312" t="s">
        <v>1155</v>
      </c>
      <c r="D2848" s="314">
        <v>0.52</v>
      </c>
    </row>
    <row r="2849" spans="1:4" ht="25.5">
      <c r="A2849" s="312">
        <v>11977</v>
      </c>
      <c r="B2849" s="313" t="s">
        <v>4002</v>
      </c>
      <c r="C2849" s="312" t="s">
        <v>1155</v>
      </c>
      <c r="D2849" s="314">
        <v>4.7</v>
      </c>
    </row>
    <row r="2850" spans="1:4" ht="25.5">
      <c r="A2850" s="312">
        <v>11981</v>
      </c>
      <c r="B2850" s="313" t="s">
        <v>4003</v>
      </c>
      <c r="C2850" s="312" t="s">
        <v>1155</v>
      </c>
      <c r="D2850" s="314">
        <v>14.3</v>
      </c>
    </row>
    <row r="2851" spans="1:4" ht="38.25">
      <c r="A2851" s="312">
        <v>11983</v>
      </c>
      <c r="B2851" s="313" t="s">
        <v>4004</v>
      </c>
      <c r="C2851" s="312" t="s">
        <v>1366</v>
      </c>
      <c r="D2851" s="314">
        <v>248.75</v>
      </c>
    </row>
    <row r="2852" spans="1:4" ht="38.25">
      <c r="A2852" s="312">
        <v>11985</v>
      </c>
      <c r="B2852" s="313" t="s">
        <v>4005</v>
      </c>
      <c r="C2852" s="312" t="s">
        <v>1366</v>
      </c>
      <c r="D2852" s="314">
        <v>271.07</v>
      </c>
    </row>
    <row r="2853" spans="1:4" ht="38.25">
      <c r="A2853" s="312">
        <v>11986</v>
      </c>
      <c r="B2853" s="313" t="s">
        <v>4006</v>
      </c>
      <c r="C2853" s="312" t="s">
        <v>1366</v>
      </c>
      <c r="D2853" s="314">
        <v>302.95999999999998</v>
      </c>
    </row>
    <row r="2854" spans="1:4" ht="38.25">
      <c r="A2854" s="312">
        <v>11987</v>
      </c>
      <c r="B2854" s="313" t="s">
        <v>4007</v>
      </c>
      <c r="C2854" s="312" t="s">
        <v>1366</v>
      </c>
      <c r="D2854" s="314">
        <v>315.72000000000003</v>
      </c>
    </row>
    <row r="2855" spans="1:4" ht="38.25">
      <c r="A2855" s="312">
        <v>11991</v>
      </c>
      <c r="B2855" s="313" t="s">
        <v>4008</v>
      </c>
      <c r="C2855" s="312" t="s">
        <v>1155</v>
      </c>
      <c r="D2855" s="314">
        <v>37.19</v>
      </c>
    </row>
    <row r="2856" spans="1:4" ht="38.25">
      <c r="A2856" s="312">
        <v>12001</v>
      </c>
      <c r="B2856" s="313" t="s">
        <v>4009</v>
      </c>
      <c r="C2856" s="312" t="s">
        <v>1155</v>
      </c>
      <c r="D2856" s="314">
        <v>3.95</v>
      </c>
    </row>
    <row r="2857" spans="1:4" ht="38.25">
      <c r="A2857" s="312">
        <v>12008</v>
      </c>
      <c r="B2857" s="313" t="s">
        <v>4010</v>
      </c>
      <c r="C2857" s="312" t="s">
        <v>1155</v>
      </c>
      <c r="D2857" s="314">
        <v>67.650000000000006</v>
      </c>
    </row>
    <row r="2858" spans="1:4" ht="25.5">
      <c r="A2858" s="312">
        <v>12010</v>
      </c>
      <c r="B2858" s="313" t="s">
        <v>4011</v>
      </c>
      <c r="C2858" s="312" t="s">
        <v>1155</v>
      </c>
      <c r="D2858" s="314">
        <v>6.43</v>
      </c>
    </row>
    <row r="2859" spans="1:4" ht="25.5">
      <c r="A2859" s="312">
        <v>12015</v>
      </c>
      <c r="B2859" s="313" t="s">
        <v>4012</v>
      </c>
      <c r="C2859" s="312" t="s">
        <v>1155</v>
      </c>
      <c r="D2859" s="314">
        <v>8.24</v>
      </c>
    </row>
    <row r="2860" spans="1:4" ht="25.5">
      <c r="A2860" s="312">
        <v>12016</v>
      </c>
      <c r="B2860" s="313" t="s">
        <v>4013</v>
      </c>
      <c r="C2860" s="312" t="s">
        <v>1155</v>
      </c>
      <c r="D2860" s="314">
        <v>7.08</v>
      </c>
    </row>
    <row r="2861" spans="1:4" ht="25.5">
      <c r="A2861" s="312">
        <v>12019</v>
      </c>
      <c r="B2861" s="313" t="s">
        <v>4014</v>
      </c>
      <c r="C2861" s="312" t="s">
        <v>1155</v>
      </c>
      <c r="D2861" s="314">
        <v>8.24</v>
      </c>
    </row>
    <row r="2862" spans="1:4" ht="25.5">
      <c r="A2862" s="312">
        <v>12020</v>
      </c>
      <c r="B2862" s="313" t="s">
        <v>4015</v>
      </c>
      <c r="C2862" s="312" t="s">
        <v>1155</v>
      </c>
      <c r="D2862" s="314">
        <v>7.08</v>
      </c>
    </row>
    <row r="2863" spans="1:4" ht="25.5">
      <c r="A2863" s="312">
        <v>12025</v>
      </c>
      <c r="B2863" s="313" t="s">
        <v>4016</v>
      </c>
      <c r="C2863" s="312" t="s">
        <v>1155</v>
      </c>
      <c r="D2863" s="314">
        <v>7.81</v>
      </c>
    </row>
    <row r="2864" spans="1:4" ht="51">
      <c r="A2864" s="312">
        <v>12030</v>
      </c>
      <c r="B2864" s="313" t="s">
        <v>4017</v>
      </c>
      <c r="C2864" s="312" t="s">
        <v>1254</v>
      </c>
      <c r="D2864" s="314">
        <v>38.31</v>
      </c>
    </row>
    <row r="2865" spans="1:4" ht="51">
      <c r="A2865" s="312">
        <v>12032</v>
      </c>
      <c r="B2865" s="313" t="s">
        <v>4018</v>
      </c>
      <c r="C2865" s="312" t="s">
        <v>1254</v>
      </c>
      <c r="D2865" s="314">
        <v>40.770000000000003</v>
      </c>
    </row>
    <row r="2866" spans="1:4" ht="25.5">
      <c r="A2866" s="312">
        <v>12033</v>
      </c>
      <c r="B2866" s="313" t="s">
        <v>4019</v>
      </c>
      <c r="C2866" s="312" t="s">
        <v>1155</v>
      </c>
      <c r="D2866" s="314">
        <v>6.71</v>
      </c>
    </row>
    <row r="2867" spans="1:4" ht="25.5">
      <c r="A2867" s="312">
        <v>12034</v>
      </c>
      <c r="B2867" s="313" t="s">
        <v>4020</v>
      </c>
      <c r="C2867" s="312" t="s">
        <v>1155</v>
      </c>
      <c r="D2867" s="314">
        <v>3.04</v>
      </c>
    </row>
    <row r="2868" spans="1:4" ht="38.25">
      <c r="A2868" s="312">
        <v>12038</v>
      </c>
      <c r="B2868" s="313" t="s">
        <v>4021</v>
      </c>
      <c r="C2868" s="312" t="s">
        <v>1155</v>
      </c>
      <c r="D2868" s="314">
        <v>329.77</v>
      </c>
    </row>
    <row r="2869" spans="1:4" ht="38.25">
      <c r="A2869" s="312">
        <v>12039</v>
      </c>
      <c r="B2869" s="313" t="s">
        <v>4022</v>
      </c>
      <c r="C2869" s="312" t="s">
        <v>1155</v>
      </c>
      <c r="D2869" s="314">
        <v>378.78</v>
      </c>
    </row>
    <row r="2870" spans="1:4" ht="38.25">
      <c r="A2870" s="312">
        <v>12040</v>
      </c>
      <c r="B2870" s="313" t="s">
        <v>4023</v>
      </c>
      <c r="C2870" s="312" t="s">
        <v>1155</v>
      </c>
      <c r="D2870" s="314">
        <v>421.36</v>
      </c>
    </row>
    <row r="2871" spans="1:4" ht="38.25">
      <c r="A2871" s="312">
        <v>12041</v>
      </c>
      <c r="B2871" s="313" t="s">
        <v>4024</v>
      </c>
      <c r="C2871" s="312" t="s">
        <v>1155</v>
      </c>
      <c r="D2871" s="314">
        <v>828.68</v>
      </c>
    </row>
    <row r="2872" spans="1:4" ht="38.25">
      <c r="A2872" s="312">
        <v>12042</v>
      </c>
      <c r="B2872" s="313" t="s">
        <v>4025</v>
      </c>
      <c r="C2872" s="312" t="s">
        <v>1155</v>
      </c>
      <c r="D2872" s="314">
        <v>645.74</v>
      </c>
    </row>
    <row r="2873" spans="1:4" ht="38.25">
      <c r="A2873" s="312">
        <v>12043</v>
      </c>
      <c r="B2873" s="313" t="s">
        <v>4026</v>
      </c>
      <c r="C2873" s="312" t="s">
        <v>1155</v>
      </c>
      <c r="D2873" s="314">
        <v>955.54</v>
      </c>
    </row>
    <row r="2874" spans="1:4" ht="25.5">
      <c r="A2874" s="312">
        <v>12056</v>
      </c>
      <c r="B2874" s="313" t="s">
        <v>4027</v>
      </c>
      <c r="C2874" s="312" t="s">
        <v>1298</v>
      </c>
      <c r="D2874" s="314">
        <v>11.63</v>
      </c>
    </row>
    <row r="2875" spans="1:4" ht="25.5">
      <c r="A2875" s="312">
        <v>12057</v>
      </c>
      <c r="B2875" s="313" t="s">
        <v>4028</v>
      </c>
      <c r="C2875" s="312" t="s">
        <v>1298</v>
      </c>
      <c r="D2875" s="314">
        <v>9.8800000000000008</v>
      </c>
    </row>
    <row r="2876" spans="1:4" ht="25.5">
      <c r="A2876" s="312">
        <v>12058</v>
      </c>
      <c r="B2876" s="313" t="s">
        <v>4029</v>
      </c>
      <c r="C2876" s="312" t="s">
        <v>1298</v>
      </c>
      <c r="D2876" s="314">
        <v>6.16</v>
      </c>
    </row>
    <row r="2877" spans="1:4" ht="25.5">
      <c r="A2877" s="312">
        <v>12059</v>
      </c>
      <c r="B2877" s="313" t="s">
        <v>4030</v>
      </c>
      <c r="C2877" s="312" t="s">
        <v>1298</v>
      </c>
      <c r="D2877" s="314">
        <v>3.46</v>
      </c>
    </row>
    <row r="2878" spans="1:4" ht="25.5">
      <c r="A2878" s="312">
        <v>12060</v>
      </c>
      <c r="B2878" s="313" t="s">
        <v>4031</v>
      </c>
      <c r="C2878" s="312" t="s">
        <v>1298</v>
      </c>
      <c r="D2878" s="314">
        <v>25.68</v>
      </c>
    </row>
    <row r="2879" spans="1:4" ht="25.5">
      <c r="A2879" s="312">
        <v>12061</v>
      </c>
      <c r="B2879" s="313" t="s">
        <v>4032</v>
      </c>
      <c r="C2879" s="312" t="s">
        <v>1298</v>
      </c>
      <c r="D2879" s="314">
        <v>15.68</v>
      </c>
    </row>
    <row r="2880" spans="1:4" ht="25.5">
      <c r="A2880" s="312">
        <v>12062</v>
      </c>
      <c r="B2880" s="313" t="s">
        <v>4033</v>
      </c>
      <c r="C2880" s="312" t="s">
        <v>1298</v>
      </c>
      <c r="D2880" s="314">
        <v>28.92</v>
      </c>
    </row>
    <row r="2881" spans="1:4" ht="25.5">
      <c r="A2881" s="312">
        <v>12067</v>
      </c>
      <c r="B2881" s="313" t="s">
        <v>4034</v>
      </c>
      <c r="C2881" s="312" t="s">
        <v>1298</v>
      </c>
      <c r="D2881" s="314">
        <v>4.57</v>
      </c>
    </row>
    <row r="2882" spans="1:4" ht="25.5">
      <c r="A2882" s="312">
        <v>12070</v>
      </c>
      <c r="B2882" s="313" t="s">
        <v>4035</v>
      </c>
      <c r="C2882" s="312" t="s">
        <v>1298</v>
      </c>
      <c r="D2882" s="314">
        <v>2.59</v>
      </c>
    </row>
    <row r="2883" spans="1:4" ht="51">
      <c r="A2883" s="312">
        <v>12075</v>
      </c>
      <c r="B2883" s="313" t="s">
        <v>4036</v>
      </c>
      <c r="C2883" s="312" t="s">
        <v>1155</v>
      </c>
      <c r="D2883" s="314">
        <v>546.84</v>
      </c>
    </row>
    <row r="2884" spans="1:4" ht="51">
      <c r="A2884" s="312">
        <v>12076</v>
      </c>
      <c r="B2884" s="313" t="s">
        <v>4037</v>
      </c>
      <c r="C2884" s="312" t="s">
        <v>1155</v>
      </c>
      <c r="D2884" s="315">
        <v>5092.74</v>
      </c>
    </row>
    <row r="2885" spans="1:4" ht="51">
      <c r="A2885" s="312">
        <v>12081</v>
      </c>
      <c r="B2885" s="313" t="s">
        <v>4038</v>
      </c>
      <c r="C2885" s="312" t="s">
        <v>1155</v>
      </c>
      <c r="D2885" s="314">
        <v>177.55</v>
      </c>
    </row>
    <row r="2886" spans="1:4" ht="51">
      <c r="A2886" s="312">
        <v>12082</v>
      </c>
      <c r="B2886" s="313" t="s">
        <v>4039</v>
      </c>
      <c r="C2886" s="312" t="s">
        <v>1155</v>
      </c>
      <c r="D2886" s="314">
        <v>279.04000000000002</v>
      </c>
    </row>
    <row r="2887" spans="1:4" ht="51">
      <c r="A2887" s="312">
        <v>12083</v>
      </c>
      <c r="B2887" s="313" t="s">
        <v>4040</v>
      </c>
      <c r="C2887" s="312" t="s">
        <v>1155</v>
      </c>
      <c r="D2887" s="314">
        <v>525.03</v>
      </c>
    </row>
    <row r="2888" spans="1:4" ht="25.5">
      <c r="A2888" s="312">
        <v>12114</v>
      </c>
      <c r="B2888" s="313" t="s">
        <v>4041</v>
      </c>
      <c r="C2888" s="312" t="s">
        <v>1155</v>
      </c>
      <c r="D2888" s="314">
        <v>79.48</v>
      </c>
    </row>
    <row r="2889" spans="1:4" ht="38.25">
      <c r="A2889" s="312">
        <v>12118</v>
      </c>
      <c r="B2889" s="313" t="s">
        <v>4042</v>
      </c>
      <c r="C2889" s="312" t="s">
        <v>1155</v>
      </c>
      <c r="D2889" s="314">
        <v>13.27</v>
      </c>
    </row>
    <row r="2890" spans="1:4" ht="38.25">
      <c r="A2890" s="312">
        <v>12128</v>
      </c>
      <c r="B2890" s="313" t="s">
        <v>4043</v>
      </c>
      <c r="C2890" s="312" t="s">
        <v>1155</v>
      </c>
      <c r="D2890" s="314">
        <v>5.53</v>
      </c>
    </row>
    <row r="2891" spans="1:4" ht="38.25">
      <c r="A2891" s="312">
        <v>12129</v>
      </c>
      <c r="B2891" s="313" t="s">
        <v>4044</v>
      </c>
      <c r="C2891" s="312" t="s">
        <v>1155</v>
      </c>
      <c r="D2891" s="314">
        <v>7.31</v>
      </c>
    </row>
    <row r="2892" spans="1:4" ht="25.5">
      <c r="A2892" s="312">
        <v>12147</v>
      </c>
      <c r="B2892" s="313" t="s">
        <v>4045</v>
      </c>
      <c r="C2892" s="312" t="s">
        <v>1155</v>
      </c>
      <c r="D2892" s="314">
        <v>8.2200000000000006</v>
      </c>
    </row>
    <row r="2893" spans="1:4">
      <c r="A2893" s="312">
        <v>12214</v>
      </c>
      <c r="B2893" s="313" t="s">
        <v>4046</v>
      </c>
      <c r="C2893" s="312" t="s">
        <v>1155</v>
      </c>
      <c r="D2893" s="314">
        <v>12.58</v>
      </c>
    </row>
    <row r="2894" spans="1:4" ht="25.5">
      <c r="A2894" s="312">
        <v>12216</v>
      </c>
      <c r="B2894" s="313" t="s">
        <v>4047</v>
      </c>
      <c r="C2894" s="312" t="s">
        <v>1155</v>
      </c>
      <c r="D2894" s="314">
        <v>27.26</v>
      </c>
    </row>
    <row r="2895" spans="1:4" ht="51">
      <c r="A2895" s="312">
        <v>12230</v>
      </c>
      <c r="B2895" s="313" t="s">
        <v>4048</v>
      </c>
      <c r="C2895" s="312" t="s">
        <v>1155</v>
      </c>
      <c r="D2895" s="314">
        <v>5.99</v>
      </c>
    </row>
    <row r="2896" spans="1:4" ht="51">
      <c r="A2896" s="312">
        <v>12231</v>
      </c>
      <c r="B2896" s="313" t="s">
        <v>4049</v>
      </c>
      <c r="C2896" s="312" t="s">
        <v>1155</v>
      </c>
      <c r="D2896" s="314">
        <v>9.9700000000000006</v>
      </c>
    </row>
    <row r="2897" spans="1:4" ht="51">
      <c r="A2897" s="312">
        <v>12232</v>
      </c>
      <c r="B2897" s="313" t="s">
        <v>4050</v>
      </c>
      <c r="C2897" s="312" t="s">
        <v>1155</v>
      </c>
      <c r="D2897" s="314">
        <v>10.44</v>
      </c>
    </row>
    <row r="2898" spans="1:4" ht="51">
      <c r="A2898" s="312">
        <v>12239</v>
      </c>
      <c r="B2898" s="313" t="s">
        <v>4051</v>
      </c>
      <c r="C2898" s="312" t="s">
        <v>1155</v>
      </c>
      <c r="D2898" s="314">
        <v>13.68</v>
      </c>
    </row>
    <row r="2899" spans="1:4" ht="25.5">
      <c r="A2899" s="312">
        <v>12245</v>
      </c>
      <c r="B2899" s="313" t="s">
        <v>4052</v>
      </c>
      <c r="C2899" s="312" t="s">
        <v>1155</v>
      </c>
      <c r="D2899" s="314">
        <v>53.07</v>
      </c>
    </row>
    <row r="2900" spans="1:4" ht="51">
      <c r="A2900" s="312">
        <v>12266</v>
      </c>
      <c r="B2900" s="313" t="s">
        <v>4053</v>
      </c>
      <c r="C2900" s="312" t="s">
        <v>1155</v>
      </c>
      <c r="D2900" s="314">
        <v>35.93</v>
      </c>
    </row>
    <row r="2901" spans="1:4">
      <c r="A2901" s="312">
        <v>12267</v>
      </c>
      <c r="B2901" s="313" t="s">
        <v>4054</v>
      </c>
      <c r="C2901" s="312" t="s">
        <v>1155</v>
      </c>
      <c r="D2901" s="314">
        <v>70.2</v>
      </c>
    </row>
    <row r="2902" spans="1:4" ht="25.5">
      <c r="A2902" s="312">
        <v>12271</v>
      </c>
      <c r="B2902" s="313" t="s">
        <v>4055</v>
      </c>
      <c r="C2902" s="312" t="s">
        <v>1155</v>
      </c>
      <c r="D2902" s="314">
        <v>122.35</v>
      </c>
    </row>
    <row r="2903" spans="1:4" ht="76.5">
      <c r="A2903" s="312">
        <v>12273</v>
      </c>
      <c r="B2903" s="313" t="s">
        <v>4056</v>
      </c>
      <c r="C2903" s="312" t="s">
        <v>1155</v>
      </c>
      <c r="D2903" s="314">
        <v>36.1</v>
      </c>
    </row>
    <row r="2904" spans="1:4" ht="25.5">
      <c r="A2904" s="312">
        <v>12294</v>
      </c>
      <c r="B2904" s="313" t="s">
        <v>4057</v>
      </c>
      <c r="C2904" s="312" t="s">
        <v>1155</v>
      </c>
      <c r="D2904" s="314">
        <v>8.83</v>
      </c>
    </row>
    <row r="2905" spans="1:4" ht="25.5">
      <c r="A2905" s="312">
        <v>12295</v>
      </c>
      <c r="B2905" s="313" t="s">
        <v>4058</v>
      </c>
      <c r="C2905" s="312" t="s">
        <v>1155</v>
      </c>
      <c r="D2905" s="314">
        <v>2.84</v>
      </c>
    </row>
    <row r="2906" spans="1:4" ht="25.5">
      <c r="A2906" s="312">
        <v>12296</v>
      </c>
      <c r="B2906" s="313" t="s">
        <v>4059</v>
      </c>
      <c r="C2906" s="312" t="s">
        <v>1155</v>
      </c>
      <c r="D2906" s="314">
        <v>3.68</v>
      </c>
    </row>
    <row r="2907" spans="1:4" ht="25.5">
      <c r="A2907" s="312">
        <v>12316</v>
      </c>
      <c r="B2907" s="313" t="s">
        <v>4060</v>
      </c>
      <c r="C2907" s="312" t="s">
        <v>1155</v>
      </c>
      <c r="D2907" s="314">
        <v>37.5</v>
      </c>
    </row>
    <row r="2908" spans="1:4" ht="25.5">
      <c r="A2908" s="312">
        <v>12317</v>
      </c>
      <c r="B2908" s="313" t="s">
        <v>4061</v>
      </c>
      <c r="C2908" s="312" t="s">
        <v>1155</v>
      </c>
      <c r="D2908" s="314">
        <v>44.72</v>
      </c>
    </row>
    <row r="2909" spans="1:4" ht="25.5">
      <c r="A2909" s="312">
        <v>12318</v>
      </c>
      <c r="B2909" s="313" t="s">
        <v>4062</v>
      </c>
      <c r="C2909" s="312" t="s">
        <v>1155</v>
      </c>
      <c r="D2909" s="314">
        <v>51.52</v>
      </c>
    </row>
    <row r="2910" spans="1:4" ht="38.25">
      <c r="A2910" s="312">
        <v>12327</v>
      </c>
      <c r="B2910" s="313" t="s">
        <v>4063</v>
      </c>
      <c r="C2910" s="312" t="s">
        <v>1155</v>
      </c>
      <c r="D2910" s="314">
        <v>20.8</v>
      </c>
    </row>
    <row r="2911" spans="1:4">
      <c r="A2911" s="312">
        <v>12329</v>
      </c>
      <c r="B2911" s="313" t="s">
        <v>4064</v>
      </c>
      <c r="C2911" s="312" t="s">
        <v>1147</v>
      </c>
      <c r="D2911" s="314">
        <v>64.02</v>
      </c>
    </row>
    <row r="2912" spans="1:4" ht="38.25">
      <c r="A2912" s="312">
        <v>12343</v>
      </c>
      <c r="B2912" s="313" t="s">
        <v>4065</v>
      </c>
      <c r="C2912" s="312" t="s">
        <v>1155</v>
      </c>
      <c r="D2912" s="314">
        <v>2.2799999999999998</v>
      </c>
    </row>
    <row r="2913" spans="1:4" ht="38.25">
      <c r="A2913" s="312">
        <v>12344</v>
      </c>
      <c r="B2913" s="313" t="s">
        <v>4066</v>
      </c>
      <c r="C2913" s="312" t="s">
        <v>1155</v>
      </c>
      <c r="D2913" s="314">
        <v>1.47</v>
      </c>
    </row>
    <row r="2914" spans="1:4" ht="25.5">
      <c r="A2914" s="312">
        <v>12357</v>
      </c>
      <c r="B2914" s="313" t="s">
        <v>4067</v>
      </c>
      <c r="C2914" s="312" t="s">
        <v>1155</v>
      </c>
      <c r="D2914" s="314">
        <v>122.66</v>
      </c>
    </row>
    <row r="2915" spans="1:4" ht="25.5">
      <c r="A2915" s="312">
        <v>12358</v>
      </c>
      <c r="B2915" s="313" t="s">
        <v>4068</v>
      </c>
      <c r="C2915" s="312" t="s">
        <v>1155</v>
      </c>
      <c r="D2915" s="314">
        <v>137.97</v>
      </c>
    </row>
    <row r="2916" spans="1:4" ht="38.25">
      <c r="A2916" s="312">
        <v>12359</v>
      </c>
      <c r="B2916" s="313" t="s">
        <v>4069</v>
      </c>
      <c r="C2916" s="312" t="s">
        <v>1155</v>
      </c>
      <c r="D2916" s="314">
        <v>87.15</v>
      </c>
    </row>
    <row r="2917" spans="1:4" ht="25.5">
      <c r="A2917" s="312">
        <v>12362</v>
      </c>
      <c r="B2917" s="313" t="s">
        <v>4070</v>
      </c>
      <c r="C2917" s="312" t="s">
        <v>1155</v>
      </c>
      <c r="D2917" s="314">
        <v>8.3699999999999992</v>
      </c>
    </row>
    <row r="2918" spans="1:4" ht="25.5">
      <c r="A2918" s="312">
        <v>12366</v>
      </c>
      <c r="B2918" s="313" t="s">
        <v>4071</v>
      </c>
      <c r="C2918" s="312" t="s">
        <v>1155</v>
      </c>
      <c r="D2918" s="314">
        <v>552.42999999999995</v>
      </c>
    </row>
    <row r="2919" spans="1:4" ht="25.5">
      <c r="A2919" s="312">
        <v>12367</v>
      </c>
      <c r="B2919" s="313" t="s">
        <v>4072</v>
      </c>
      <c r="C2919" s="312" t="s">
        <v>1155</v>
      </c>
      <c r="D2919" s="315">
        <v>2355.15</v>
      </c>
    </row>
    <row r="2920" spans="1:4" ht="25.5">
      <c r="A2920" s="312">
        <v>12368</v>
      </c>
      <c r="B2920" s="313" t="s">
        <v>4073</v>
      </c>
      <c r="C2920" s="312" t="s">
        <v>1155</v>
      </c>
      <c r="D2920" s="315">
        <v>4659.87</v>
      </c>
    </row>
    <row r="2921" spans="1:4" ht="25.5">
      <c r="A2921" s="312">
        <v>12372</v>
      </c>
      <c r="B2921" s="313" t="s">
        <v>4074</v>
      </c>
      <c r="C2921" s="312" t="s">
        <v>1155</v>
      </c>
      <c r="D2921" s="314">
        <v>588.78</v>
      </c>
    </row>
    <row r="2922" spans="1:4" ht="25.5">
      <c r="A2922" s="312">
        <v>12373</v>
      </c>
      <c r="B2922" s="313" t="s">
        <v>4075</v>
      </c>
      <c r="C2922" s="312" t="s">
        <v>1155</v>
      </c>
      <c r="D2922" s="314">
        <v>916.62</v>
      </c>
    </row>
    <row r="2923" spans="1:4" ht="25.5">
      <c r="A2923" s="312">
        <v>12374</v>
      </c>
      <c r="B2923" s="313" t="s">
        <v>4076</v>
      </c>
      <c r="C2923" s="312" t="s">
        <v>1155</v>
      </c>
      <c r="D2923" s="314">
        <v>274.11</v>
      </c>
    </row>
    <row r="2924" spans="1:4" ht="38.25">
      <c r="A2924" s="312">
        <v>12378</v>
      </c>
      <c r="B2924" s="313" t="s">
        <v>4077</v>
      </c>
      <c r="C2924" s="312" t="s">
        <v>1155</v>
      </c>
      <c r="D2924" s="314">
        <v>710.77</v>
      </c>
    </row>
    <row r="2925" spans="1:4" ht="25.5">
      <c r="A2925" s="312">
        <v>12388</v>
      </c>
      <c r="B2925" s="313" t="s">
        <v>4078</v>
      </c>
      <c r="C2925" s="312" t="s">
        <v>1155</v>
      </c>
      <c r="D2925" s="314">
        <v>177</v>
      </c>
    </row>
    <row r="2926" spans="1:4" ht="25.5">
      <c r="A2926" s="312">
        <v>12394</v>
      </c>
      <c r="B2926" s="313" t="s">
        <v>4079</v>
      </c>
      <c r="C2926" s="312" t="s">
        <v>1155</v>
      </c>
      <c r="D2926" s="314">
        <v>3.54</v>
      </c>
    </row>
    <row r="2927" spans="1:4" ht="25.5">
      <c r="A2927" s="312">
        <v>12395</v>
      </c>
      <c r="B2927" s="313" t="s">
        <v>4080</v>
      </c>
      <c r="C2927" s="312" t="s">
        <v>1155</v>
      </c>
      <c r="D2927" s="314">
        <v>3.23</v>
      </c>
    </row>
    <row r="2928" spans="1:4" ht="25.5">
      <c r="A2928" s="312">
        <v>12396</v>
      </c>
      <c r="B2928" s="313" t="s">
        <v>4081</v>
      </c>
      <c r="C2928" s="312" t="s">
        <v>1155</v>
      </c>
      <c r="D2928" s="314">
        <v>3.23</v>
      </c>
    </row>
    <row r="2929" spans="1:4" ht="25.5">
      <c r="A2929" s="312">
        <v>12402</v>
      </c>
      <c r="B2929" s="313" t="s">
        <v>4082</v>
      </c>
      <c r="C2929" s="312" t="s">
        <v>1155</v>
      </c>
      <c r="D2929" s="314">
        <v>62.19</v>
      </c>
    </row>
    <row r="2930" spans="1:4" ht="25.5">
      <c r="A2930" s="312">
        <v>12403</v>
      </c>
      <c r="B2930" s="313" t="s">
        <v>4083</v>
      </c>
      <c r="C2930" s="312" t="s">
        <v>1155</v>
      </c>
      <c r="D2930" s="314">
        <v>18.649999999999999</v>
      </c>
    </row>
    <row r="2931" spans="1:4" ht="25.5">
      <c r="A2931" s="312">
        <v>12404</v>
      </c>
      <c r="B2931" s="313" t="s">
        <v>4084</v>
      </c>
      <c r="C2931" s="312" t="s">
        <v>1155</v>
      </c>
      <c r="D2931" s="314">
        <v>6.86</v>
      </c>
    </row>
    <row r="2932" spans="1:4" ht="25.5">
      <c r="A2932" s="312">
        <v>12406</v>
      </c>
      <c r="B2932" s="313" t="s">
        <v>4085</v>
      </c>
      <c r="C2932" s="312" t="s">
        <v>1155</v>
      </c>
      <c r="D2932" s="314">
        <v>5.9</v>
      </c>
    </row>
    <row r="2933" spans="1:4" ht="25.5">
      <c r="A2933" s="312">
        <v>12407</v>
      </c>
      <c r="B2933" s="313" t="s">
        <v>4086</v>
      </c>
      <c r="C2933" s="312" t="s">
        <v>1155</v>
      </c>
      <c r="D2933" s="314">
        <v>21.38</v>
      </c>
    </row>
    <row r="2934" spans="1:4" ht="25.5">
      <c r="A2934" s="312">
        <v>12408</v>
      </c>
      <c r="B2934" s="313" t="s">
        <v>4087</v>
      </c>
      <c r="C2934" s="312" t="s">
        <v>1155</v>
      </c>
      <c r="D2934" s="314">
        <v>12.07</v>
      </c>
    </row>
    <row r="2935" spans="1:4" ht="25.5">
      <c r="A2935" s="312">
        <v>12409</v>
      </c>
      <c r="B2935" s="313" t="s">
        <v>4088</v>
      </c>
      <c r="C2935" s="312" t="s">
        <v>1155</v>
      </c>
      <c r="D2935" s="314">
        <v>12.07</v>
      </c>
    </row>
    <row r="2936" spans="1:4" ht="25.5">
      <c r="A2936" s="312">
        <v>12410</v>
      </c>
      <c r="B2936" s="313" t="s">
        <v>4089</v>
      </c>
      <c r="C2936" s="312" t="s">
        <v>1155</v>
      </c>
      <c r="D2936" s="314">
        <v>8.31</v>
      </c>
    </row>
    <row r="2937" spans="1:4" ht="25.5">
      <c r="A2937" s="312">
        <v>12411</v>
      </c>
      <c r="B2937" s="313" t="s">
        <v>4090</v>
      </c>
      <c r="C2937" s="312" t="s">
        <v>1155</v>
      </c>
      <c r="D2937" s="314">
        <v>25.7</v>
      </c>
    </row>
    <row r="2938" spans="1:4">
      <c r="A2938" s="312">
        <v>12412</v>
      </c>
      <c r="B2938" s="313" t="s">
        <v>4091</v>
      </c>
      <c r="C2938" s="312" t="s">
        <v>1155</v>
      </c>
      <c r="D2938" s="314">
        <v>66.900000000000006</v>
      </c>
    </row>
    <row r="2939" spans="1:4" ht="25.5">
      <c r="A2939" s="312">
        <v>12424</v>
      </c>
      <c r="B2939" s="313" t="s">
        <v>4092</v>
      </c>
      <c r="C2939" s="312" t="s">
        <v>1155</v>
      </c>
      <c r="D2939" s="314">
        <v>59.24</v>
      </c>
    </row>
    <row r="2940" spans="1:4" ht="25.5">
      <c r="A2940" s="312">
        <v>12425</v>
      </c>
      <c r="B2940" s="313" t="s">
        <v>4093</v>
      </c>
      <c r="C2940" s="312" t="s">
        <v>1155</v>
      </c>
      <c r="D2940" s="314">
        <v>38.47</v>
      </c>
    </row>
    <row r="2941" spans="1:4" ht="25.5">
      <c r="A2941" s="312">
        <v>12426</v>
      </c>
      <c r="B2941" s="313" t="s">
        <v>4094</v>
      </c>
      <c r="C2941" s="312" t="s">
        <v>1155</v>
      </c>
      <c r="D2941" s="314">
        <v>28</v>
      </c>
    </row>
    <row r="2942" spans="1:4" ht="25.5">
      <c r="A2942" s="312">
        <v>12427</v>
      </c>
      <c r="B2942" s="313" t="s">
        <v>4095</v>
      </c>
      <c r="C2942" s="312" t="s">
        <v>1155</v>
      </c>
      <c r="D2942" s="314">
        <v>159.69</v>
      </c>
    </row>
    <row r="2943" spans="1:4" ht="25.5">
      <c r="A2943" s="312">
        <v>12428</v>
      </c>
      <c r="B2943" s="313" t="s">
        <v>4096</v>
      </c>
      <c r="C2943" s="312" t="s">
        <v>1155</v>
      </c>
      <c r="D2943" s="314">
        <v>102.5</v>
      </c>
    </row>
    <row r="2944" spans="1:4" ht="25.5">
      <c r="A2944" s="312">
        <v>12429</v>
      </c>
      <c r="B2944" s="313" t="s">
        <v>4097</v>
      </c>
      <c r="C2944" s="312" t="s">
        <v>1155</v>
      </c>
      <c r="D2944" s="314">
        <v>258.23</v>
      </c>
    </row>
    <row r="2945" spans="1:4" ht="25.5">
      <c r="A2945" s="312">
        <v>12430</v>
      </c>
      <c r="B2945" s="313" t="s">
        <v>4098</v>
      </c>
      <c r="C2945" s="312" t="s">
        <v>1155</v>
      </c>
      <c r="D2945" s="314">
        <v>34.33</v>
      </c>
    </row>
    <row r="2946" spans="1:4" ht="25.5">
      <c r="A2946" s="312">
        <v>12431</v>
      </c>
      <c r="B2946" s="313" t="s">
        <v>4099</v>
      </c>
      <c r="C2946" s="312" t="s">
        <v>1155</v>
      </c>
      <c r="D2946" s="314">
        <v>439.47</v>
      </c>
    </row>
    <row r="2947" spans="1:4" ht="25.5">
      <c r="A2947" s="312">
        <v>12432</v>
      </c>
      <c r="B2947" s="313" t="s">
        <v>4100</v>
      </c>
      <c r="C2947" s="312" t="s">
        <v>1155</v>
      </c>
      <c r="D2947" s="314">
        <v>90.38</v>
      </c>
    </row>
    <row r="2948" spans="1:4" ht="25.5">
      <c r="A2948" s="312">
        <v>12433</v>
      </c>
      <c r="B2948" s="313" t="s">
        <v>4101</v>
      </c>
      <c r="C2948" s="312" t="s">
        <v>1155</v>
      </c>
      <c r="D2948" s="314">
        <v>57.54</v>
      </c>
    </row>
    <row r="2949" spans="1:4" ht="25.5">
      <c r="A2949" s="312">
        <v>12434</v>
      </c>
      <c r="B2949" s="313" t="s">
        <v>4102</v>
      </c>
      <c r="C2949" s="312" t="s">
        <v>1155</v>
      </c>
      <c r="D2949" s="314">
        <v>29.45</v>
      </c>
    </row>
    <row r="2950" spans="1:4" ht="25.5">
      <c r="A2950" s="312">
        <v>12435</v>
      </c>
      <c r="B2950" s="313" t="s">
        <v>4103</v>
      </c>
      <c r="C2950" s="312" t="s">
        <v>1155</v>
      </c>
      <c r="D2950" s="314">
        <v>178.07</v>
      </c>
    </row>
    <row r="2951" spans="1:4" ht="25.5">
      <c r="A2951" s="312">
        <v>12436</v>
      </c>
      <c r="B2951" s="313" t="s">
        <v>4104</v>
      </c>
      <c r="C2951" s="312" t="s">
        <v>1155</v>
      </c>
      <c r="D2951" s="314">
        <v>328.76</v>
      </c>
    </row>
    <row r="2952" spans="1:4" ht="25.5">
      <c r="A2952" s="312">
        <v>12437</v>
      </c>
      <c r="B2952" s="313" t="s">
        <v>4105</v>
      </c>
      <c r="C2952" s="312" t="s">
        <v>1155</v>
      </c>
      <c r="D2952" s="314">
        <v>143.81</v>
      </c>
    </row>
    <row r="2953" spans="1:4" ht="25.5">
      <c r="A2953" s="312">
        <v>12438</v>
      </c>
      <c r="B2953" s="313" t="s">
        <v>4106</v>
      </c>
      <c r="C2953" s="312" t="s">
        <v>1155</v>
      </c>
      <c r="D2953" s="314">
        <v>260.26</v>
      </c>
    </row>
    <row r="2954" spans="1:4" ht="25.5">
      <c r="A2954" s="312">
        <v>12439</v>
      </c>
      <c r="B2954" s="313" t="s">
        <v>4107</v>
      </c>
      <c r="C2954" s="312" t="s">
        <v>1155</v>
      </c>
      <c r="D2954" s="314">
        <v>46.16</v>
      </c>
    </row>
    <row r="2955" spans="1:4" ht="25.5">
      <c r="A2955" s="312">
        <v>12440</v>
      </c>
      <c r="B2955" s="313" t="s">
        <v>4108</v>
      </c>
      <c r="C2955" s="312" t="s">
        <v>1155</v>
      </c>
      <c r="D2955" s="314">
        <v>57.26</v>
      </c>
    </row>
    <row r="2956" spans="1:4" ht="25.5">
      <c r="A2956" s="312">
        <v>12530</v>
      </c>
      <c r="B2956" s="313" t="s">
        <v>4109</v>
      </c>
      <c r="C2956" s="312" t="s">
        <v>1155</v>
      </c>
      <c r="D2956" s="314">
        <v>56.33</v>
      </c>
    </row>
    <row r="2957" spans="1:4" ht="25.5">
      <c r="A2957" s="312">
        <v>12531</v>
      </c>
      <c r="B2957" s="313" t="s">
        <v>4110</v>
      </c>
      <c r="C2957" s="312" t="s">
        <v>1155</v>
      </c>
      <c r="D2957" s="314">
        <v>63.01</v>
      </c>
    </row>
    <row r="2958" spans="1:4" ht="25.5">
      <c r="A2958" s="312">
        <v>12532</v>
      </c>
      <c r="B2958" s="313" t="s">
        <v>4111</v>
      </c>
      <c r="C2958" s="312" t="s">
        <v>1155</v>
      </c>
      <c r="D2958" s="314">
        <v>77.06</v>
      </c>
    </row>
    <row r="2959" spans="1:4" ht="25.5">
      <c r="A2959" s="312">
        <v>12533</v>
      </c>
      <c r="B2959" s="313" t="s">
        <v>4112</v>
      </c>
      <c r="C2959" s="312" t="s">
        <v>1155</v>
      </c>
      <c r="D2959" s="314">
        <v>91.92</v>
      </c>
    </row>
    <row r="2960" spans="1:4" ht="25.5">
      <c r="A2960" s="312">
        <v>12544</v>
      </c>
      <c r="B2960" s="313" t="s">
        <v>4113</v>
      </c>
      <c r="C2960" s="312" t="s">
        <v>1155</v>
      </c>
      <c r="D2960" s="314">
        <v>112.29</v>
      </c>
    </row>
    <row r="2961" spans="1:4" ht="25.5">
      <c r="A2961" s="312">
        <v>12546</v>
      </c>
      <c r="B2961" s="313" t="s">
        <v>4114</v>
      </c>
      <c r="C2961" s="312" t="s">
        <v>1155</v>
      </c>
      <c r="D2961" s="314">
        <v>116.24</v>
      </c>
    </row>
    <row r="2962" spans="1:4" ht="25.5">
      <c r="A2962" s="312">
        <v>12547</v>
      </c>
      <c r="B2962" s="313" t="s">
        <v>4115</v>
      </c>
      <c r="C2962" s="312" t="s">
        <v>1155</v>
      </c>
      <c r="D2962" s="314">
        <v>135.16999999999999</v>
      </c>
    </row>
    <row r="2963" spans="1:4" ht="25.5">
      <c r="A2963" s="312">
        <v>12548</v>
      </c>
      <c r="B2963" s="313" t="s">
        <v>4116</v>
      </c>
      <c r="C2963" s="312" t="s">
        <v>1155</v>
      </c>
      <c r="D2963" s="314">
        <v>92.66</v>
      </c>
    </row>
    <row r="2964" spans="1:4" ht="25.5">
      <c r="A2964" s="312">
        <v>12551</v>
      </c>
      <c r="B2964" s="313" t="s">
        <v>4117</v>
      </c>
      <c r="C2964" s="312" t="s">
        <v>1155</v>
      </c>
      <c r="D2964" s="314">
        <v>147.19</v>
      </c>
    </row>
    <row r="2965" spans="1:4" ht="25.5">
      <c r="A2965" s="312">
        <v>12563</v>
      </c>
      <c r="B2965" s="313" t="s">
        <v>4118</v>
      </c>
      <c r="C2965" s="312" t="s">
        <v>1155</v>
      </c>
      <c r="D2965" s="314">
        <v>231.19</v>
      </c>
    </row>
    <row r="2966" spans="1:4" ht="25.5">
      <c r="A2966" s="312">
        <v>12565</v>
      </c>
      <c r="B2966" s="313" t="s">
        <v>4119</v>
      </c>
      <c r="C2966" s="312" t="s">
        <v>1155</v>
      </c>
      <c r="D2966" s="314">
        <v>363.8</v>
      </c>
    </row>
    <row r="2967" spans="1:4" ht="25.5">
      <c r="A2967" s="312">
        <v>12567</v>
      </c>
      <c r="B2967" s="313" t="s">
        <v>4120</v>
      </c>
      <c r="C2967" s="312" t="s">
        <v>1155</v>
      </c>
      <c r="D2967" s="314">
        <v>473.39</v>
      </c>
    </row>
    <row r="2968" spans="1:4" ht="25.5">
      <c r="A2968" s="312">
        <v>12568</v>
      </c>
      <c r="B2968" s="313" t="s">
        <v>4121</v>
      </c>
      <c r="C2968" s="312" t="s">
        <v>1155</v>
      </c>
      <c r="D2968" s="314">
        <v>781.65</v>
      </c>
    </row>
    <row r="2969" spans="1:4" ht="25.5">
      <c r="A2969" s="312">
        <v>12569</v>
      </c>
      <c r="B2969" s="313" t="s">
        <v>4122</v>
      </c>
      <c r="C2969" s="312" t="s">
        <v>1298</v>
      </c>
      <c r="D2969" s="314">
        <v>311.55</v>
      </c>
    </row>
    <row r="2970" spans="1:4" ht="25.5">
      <c r="A2970" s="312">
        <v>12572</v>
      </c>
      <c r="B2970" s="313" t="s">
        <v>4123</v>
      </c>
      <c r="C2970" s="312" t="s">
        <v>1298</v>
      </c>
      <c r="D2970" s="314">
        <v>389.72</v>
      </c>
    </row>
    <row r="2971" spans="1:4" ht="25.5">
      <c r="A2971" s="312">
        <v>12573</v>
      </c>
      <c r="B2971" s="313" t="s">
        <v>4124</v>
      </c>
      <c r="C2971" s="312" t="s">
        <v>1298</v>
      </c>
      <c r="D2971" s="314">
        <v>409.54</v>
      </c>
    </row>
    <row r="2972" spans="1:4" ht="25.5">
      <c r="A2972" s="312">
        <v>12574</v>
      </c>
      <c r="B2972" s="313" t="s">
        <v>4125</v>
      </c>
      <c r="C2972" s="312" t="s">
        <v>1298</v>
      </c>
      <c r="D2972" s="314">
        <v>532.16</v>
      </c>
    </row>
    <row r="2973" spans="1:4" ht="25.5">
      <c r="A2973" s="312">
        <v>12575</v>
      </c>
      <c r="B2973" s="313" t="s">
        <v>4126</v>
      </c>
      <c r="C2973" s="312" t="s">
        <v>1298</v>
      </c>
      <c r="D2973" s="314">
        <v>781.1</v>
      </c>
    </row>
    <row r="2974" spans="1:4" ht="25.5">
      <c r="A2974" s="312">
        <v>12576</v>
      </c>
      <c r="B2974" s="313" t="s">
        <v>4127</v>
      </c>
      <c r="C2974" s="312" t="s">
        <v>1298</v>
      </c>
      <c r="D2974" s="314">
        <v>82.56</v>
      </c>
    </row>
    <row r="2975" spans="1:4" ht="25.5">
      <c r="A2975" s="312">
        <v>12577</v>
      </c>
      <c r="B2975" s="313" t="s">
        <v>4128</v>
      </c>
      <c r="C2975" s="312" t="s">
        <v>1298</v>
      </c>
      <c r="D2975" s="314">
        <v>106.78</v>
      </c>
    </row>
    <row r="2976" spans="1:4" ht="25.5">
      <c r="A2976" s="312">
        <v>12578</v>
      </c>
      <c r="B2976" s="313" t="s">
        <v>4129</v>
      </c>
      <c r="C2976" s="312" t="s">
        <v>1298</v>
      </c>
      <c r="D2976" s="314">
        <v>143.22</v>
      </c>
    </row>
    <row r="2977" spans="1:4" ht="25.5">
      <c r="A2977" s="312">
        <v>12579</v>
      </c>
      <c r="B2977" s="313" t="s">
        <v>4130</v>
      </c>
      <c r="C2977" s="312" t="s">
        <v>1298</v>
      </c>
      <c r="D2977" s="314">
        <v>209.73</v>
      </c>
    </row>
    <row r="2978" spans="1:4" ht="25.5">
      <c r="A2978" s="312">
        <v>12580</v>
      </c>
      <c r="B2978" s="313" t="s">
        <v>4131</v>
      </c>
      <c r="C2978" s="312" t="s">
        <v>1298</v>
      </c>
      <c r="D2978" s="314">
        <v>270.74</v>
      </c>
    </row>
    <row r="2979" spans="1:4" ht="25.5">
      <c r="A2979" s="312">
        <v>12581</v>
      </c>
      <c r="B2979" s="313" t="s">
        <v>4132</v>
      </c>
      <c r="C2979" s="312" t="s">
        <v>1298</v>
      </c>
      <c r="D2979" s="314">
        <v>370.45</v>
      </c>
    </row>
    <row r="2980" spans="1:4" ht="25.5">
      <c r="A2980" s="312">
        <v>12583</v>
      </c>
      <c r="B2980" s="313" t="s">
        <v>4133</v>
      </c>
      <c r="C2980" s="312" t="s">
        <v>1298</v>
      </c>
      <c r="D2980" s="314">
        <v>23.44</v>
      </c>
    </row>
    <row r="2981" spans="1:4" ht="25.5">
      <c r="A2981" s="312">
        <v>12584</v>
      </c>
      <c r="B2981" s="313" t="s">
        <v>4134</v>
      </c>
      <c r="C2981" s="312" t="s">
        <v>1298</v>
      </c>
      <c r="D2981" s="314">
        <v>22.56</v>
      </c>
    </row>
    <row r="2982" spans="1:4" ht="25.5">
      <c r="A2982" s="312">
        <v>12613</v>
      </c>
      <c r="B2982" s="313" t="s">
        <v>4135</v>
      </c>
      <c r="C2982" s="312" t="s">
        <v>1155</v>
      </c>
      <c r="D2982" s="314">
        <v>11.85</v>
      </c>
    </row>
    <row r="2983" spans="1:4" ht="38.25">
      <c r="A2983" s="312">
        <v>12614</v>
      </c>
      <c r="B2983" s="313" t="s">
        <v>4136</v>
      </c>
      <c r="C2983" s="312" t="s">
        <v>1155</v>
      </c>
      <c r="D2983" s="314">
        <v>13.58</v>
      </c>
    </row>
    <row r="2984" spans="1:4" ht="38.25">
      <c r="A2984" s="312">
        <v>12615</v>
      </c>
      <c r="B2984" s="313" t="s">
        <v>4137</v>
      </c>
      <c r="C2984" s="312" t="s">
        <v>1155</v>
      </c>
      <c r="D2984" s="314">
        <v>2.92</v>
      </c>
    </row>
    <row r="2985" spans="1:4" ht="38.25">
      <c r="A2985" s="312">
        <v>12616</v>
      </c>
      <c r="B2985" s="313" t="s">
        <v>4138</v>
      </c>
      <c r="C2985" s="312" t="s">
        <v>1155</v>
      </c>
      <c r="D2985" s="314">
        <v>4.03</v>
      </c>
    </row>
    <row r="2986" spans="1:4" ht="38.25">
      <c r="A2986" s="312">
        <v>12618</v>
      </c>
      <c r="B2986" s="313" t="s">
        <v>4139</v>
      </c>
      <c r="C2986" s="312" t="s">
        <v>1155</v>
      </c>
      <c r="D2986" s="314">
        <v>32.39</v>
      </c>
    </row>
    <row r="2987" spans="1:4" ht="25.5">
      <c r="A2987" s="312">
        <v>12623</v>
      </c>
      <c r="B2987" s="313" t="s">
        <v>4140</v>
      </c>
      <c r="C2987" s="312" t="s">
        <v>1298</v>
      </c>
      <c r="D2987" s="314">
        <v>8.43</v>
      </c>
    </row>
    <row r="2988" spans="1:4" ht="25.5">
      <c r="A2988" s="312">
        <v>12624</v>
      </c>
      <c r="B2988" s="313" t="s">
        <v>4141</v>
      </c>
      <c r="C2988" s="312" t="s">
        <v>1155</v>
      </c>
      <c r="D2988" s="314">
        <v>8.1</v>
      </c>
    </row>
    <row r="2989" spans="1:4" ht="38.25">
      <c r="A2989" s="312">
        <v>12625</v>
      </c>
      <c r="B2989" s="313" t="s">
        <v>4142</v>
      </c>
      <c r="C2989" s="312" t="s">
        <v>1155</v>
      </c>
      <c r="D2989" s="314">
        <v>6.99</v>
      </c>
    </row>
    <row r="2990" spans="1:4" ht="38.25">
      <c r="A2990" s="312">
        <v>12626</v>
      </c>
      <c r="B2990" s="313" t="s">
        <v>4143</v>
      </c>
      <c r="C2990" s="312" t="s">
        <v>1155</v>
      </c>
      <c r="D2990" s="314">
        <v>11.13</v>
      </c>
    </row>
    <row r="2991" spans="1:4" ht="38.25">
      <c r="A2991" s="312">
        <v>12627</v>
      </c>
      <c r="B2991" s="313" t="s">
        <v>4144</v>
      </c>
      <c r="C2991" s="312" t="s">
        <v>1155</v>
      </c>
      <c r="D2991" s="314">
        <v>0.32</v>
      </c>
    </row>
    <row r="2992" spans="1:4" ht="25.5">
      <c r="A2992" s="312">
        <v>12628</v>
      </c>
      <c r="B2992" s="313" t="s">
        <v>4145</v>
      </c>
      <c r="C2992" s="312" t="s">
        <v>1155</v>
      </c>
      <c r="D2992" s="314">
        <v>5.0999999999999996</v>
      </c>
    </row>
    <row r="2993" spans="1:4" ht="25.5">
      <c r="A2993" s="312">
        <v>12629</v>
      </c>
      <c r="B2993" s="313" t="s">
        <v>4146</v>
      </c>
      <c r="C2993" s="312" t="s">
        <v>1155</v>
      </c>
      <c r="D2993" s="314">
        <v>5.53</v>
      </c>
    </row>
    <row r="2994" spans="1:4" ht="38.25">
      <c r="A2994" s="312">
        <v>12657</v>
      </c>
      <c r="B2994" s="313" t="s">
        <v>4147</v>
      </c>
      <c r="C2994" s="312" t="s">
        <v>1155</v>
      </c>
      <c r="D2994" s="314">
        <v>163.89</v>
      </c>
    </row>
    <row r="2995" spans="1:4" ht="25.5">
      <c r="A2995" s="312">
        <v>12713</v>
      </c>
      <c r="B2995" s="313" t="s">
        <v>4148</v>
      </c>
      <c r="C2995" s="312" t="s">
        <v>1298</v>
      </c>
      <c r="D2995" s="314">
        <v>13.13</v>
      </c>
    </row>
    <row r="2996" spans="1:4" ht="25.5">
      <c r="A2996" s="312">
        <v>12714</v>
      </c>
      <c r="B2996" s="313" t="s">
        <v>4149</v>
      </c>
      <c r="C2996" s="312" t="s">
        <v>1155</v>
      </c>
      <c r="D2996" s="314">
        <v>2.2000000000000002</v>
      </c>
    </row>
    <row r="2997" spans="1:4" ht="25.5">
      <c r="A2997" s="312">
        <v>12715</v>
      </c>
      <c r="B2997" s="313" t="s">
        <v>4150</v>
      </c>
      <c r="C2997" s="312" t="s">
        <v>1155</v>
      </c>
      <c r="D2997" s="314">
        <v>4.97</v>
      </c>
    </row>
    <row r="2998" spans="1:4" ht="25.5">
      <c r="A2998" s="312">
        <v>12716</v>
      </c>
      <c r="B2998" s="313" t="s">
        <v>4151</v>
      </c>
      <c r="C2998" s="312" t="s">
        <v>1155</v>
      </c>
      <c r="D2998" s="314">
        <v>8.5500000000000007</v>
      </c>
    </row>
    <row r="2999" spans="1:4" ht="25.5">
      <c r="A2999" s="312">
        <v>12717</v>
      </c>
      <c r="B2999" s="313" t="s">
        <v>4152</v>
      </c>
      <c r="C2999" s="312" t="s">
        <v>1155</v>
      </c>
      <c r="D2999" s="314">
        <v>16.8</v>
      </c>
    </row>
    <row r="3000" spans="1:4" ht="25.5">
      <c r="A3000" s="312">
        <v>12718</v>
      </c>
      <c r="B3000" s="313" t="s">
        <v>4153</v>
      </c>
      <c r="C3000" s="312" t="s">
        <v>1155</v>
      </c>
      <c r="D3000" s="314">
        <v>25.79</v>
      </c>
    </row>
    <row r="3001" spans="1:4" ht="25.5">
      <c r="A3001" s="312">
        <v>12719</v>
      </c>
      <c r="B3001" s="313" t="s">
        <v>4154</v>
      </c>
      <c r="C3001" s="312" t="s">
        <v>1155</v>
      </c>
      <c r="D3001" s="314">
        <v>40.94</v>
      </c>
    </row>
    <row r="3002" spans="1:4" ht="25.5">
      <c r="A3002" s="312">
        <v>12720</v>
      </c>
      <c r="B3002" s="313" t="s">
        <v>4155</v>
      </c>
      <c r="C3002" s="312" t="s">
        <v>1155</v>
      </c>
      <c r="D3002" s="314">
        <v>142.56</v>
      </c>
    </row>
    <row r="3003" spans="1:4" ht="25.5">
      <c r="A3003" s="312">
        <v>12721</v>
      </c>
      <c r="B3003" s="313" t="s">
        <v>4156</v>
      </c>
      <c r="C3003" s="312" t="s">
        <v>1155</v>
      </c>
      <c r="D3003" s="314">
        <v>136.71</v>
      </c>
    </row>
    <row r="3004" spans="1:4" ht="25.5">
      <c r="A3004" s="312">
        <v>12722</v>
      </c>
      <c r="B3004" s="313" t="s">
        <v>4157</v>
      </c>
      <c r="C3004" s="312" t="s">
        <v>1155</v>
      </c>
      <c r="D3004" s="314">
        <v>337.81</v>
      </c>
    </row>
    <row r="3005" spans="1:4" ht="25.5">
      <c r="A3005" s="312">
        <v>12723</v>
      </c>
      <c r="B3005" s="313" t="s">
        <v>4158</v>
      </c>
      <c r="C3005" s="312" t="s">
        <v>1155</v>
      </c>
      <c r="D3005" s="314">
        <v>1.22</v>
      </c>
    </row>
    <row r="3006" spans="1:4" ht="25.5">
      <c r="A3006" s="312">
        <v>12724</v>
      </c>
      <c r="B3006" s="313" t="s">
        <v>4159</v>
      </c>
      <c r="C3006" s="312" t="s">
        <v>1155</v>
      </c>
      <c r="D3006" s="314">
        <v>2.35</v>
      </c>
    </row>
    <row r="3007" spans="1:4" ht="25.5">
      <c r="A3007" s="312">
        <v>12725</v>
      </c>
      <c r="B3007" s="313" t="s">
        <v>4160</v>
      </c>
      <c r="C3007" s="312" t="s">
        <v>1155</v>
      </c>
      <c r="D3007" s="314">
        <v>4.7300000000000004</v>
      </c>
    </row>
    <row r="3008" spans="1:4" ht="25.5">
      <c r="A3008" s="312">
        <v>12726</v>
      </c>
      <c r="B3008" s="313" t="s">
        <v>4161</v>
      </c>
      <c r="C3008" s="312" t="s">
        <v>1155</v>
      </c>
      <c r="D3008" s="314">
        <v>10.44</v>
      </c>
    </row>
    <row r="3009" spans="1:4" ht="25.5">
      <c r="A3009" s="312">
        <v>12727</v>
      </c>
      <c r="B3009" s="313" t="s">
        <v>4162</v>
      </c>
      <c r="C3009" s="312" t="s">
        <v>1155</v>
      </c>
      <c r="D3009" s="314">
        <v>13.24</v>
      </c>
    </row>
    <row r="3010" spans="1:4" ht="25.5">
      <c r="A3010" s="312">
        <v>12728</v>
      </c>
      <c r="B3010" s="313" t="s">
        <v>4163</v>
      </c>
      <c r="C3010" s="312" t="s">
        <v>1155</v>
      </c>
      <c r="D3010" s="314">
        <v>21.62</v>
      </c>
    </row>
    <row r="3011" spans="1:4" ht="25.5">
      <c r="A3011" s="312">
        <v>12729</v>
      </c>
      <c r="B3011" s="313" t="s">
        <v>4164</v>
      </c>
      <c r="C3011" s="312" t="s">
        <v>1155</v>
      </c>
      <c r="D3011" s="314">
        <v>70.88</v>
      </c>
    </row>
    <row r="3012" spans="1:4" ht="25.5">
      <c r="A3012" s="312">
        <v>12730</v>
      </c>
      <c r="B3012" s="313" t="s">
        <v>4165</v>
      </c>
      <c r="C3012" s="312" t="s">
        <v>1155</v>
      </c>
      <c r="D3012" s="314">
        <v>108.52</v>
      </c>
    </row>
    <row r="3013" spans="1:4" ht="25.5">
      <c r="A3013" s="312">
        <v>12731</v>
      </c>
      <c r="B3013" s="313" t="s">
        <v>4166</v>
      </c>
      <c r="C3013" s="312" t="s">
        <v>1155</v>
      </c>
      <c r="D3013" s="314">
        <v>158.25</v>
      </c>
    </row>
    <row r="3014" spans="1:4" ht="38.25">
      <c r="A3014" s="312">
        <v>12732</v>
      </c>
      <c r="B3014" s="313" t="s">
        <v>4167</v>
      </c>
      <c r="C3014" s="312" t="s">
        <v>1155</v>
      </c>
      <c r="D3014" s="314">
        <v>124.14</v>
      </c>
    </row>
    <row r="3015" spans="1:4" ht="25.5">
      <c r="A3015" s="312">
        <v>12733</v>
      </c>
      <c r="B3015" s="313" t="s">
        <v>4168</v>
      </c>
      <c r="C3015" s="312" t="s">
        <v>1155</v>
      </c>
      <c r="D3015" s="314">
        <v>3</v>
      </c>
    </row>
    <row r="3016" spans="1:4" ht="25.5">
      <c r="A3016" s="312">
        <v>12734</v>
      </c>
      <c r="B3016" s="313" t="s">
        <v>4169</v>
      </c>
      <c r="C3016" s="312" t="s">
        <v>1155</v>
      </c>
      <c r="D3016" s="314">
        <v>6.39</v>
      </c>
    </row>
    <row r="3017" spans="1:4" ht="25.5">
      <c r="A3017" s="312">
        <v>12735</v>
      </c>
      <c r="B3017" s="313" t="s">
        <v>4170</v>
      </c>
      <c r="C3017" s="312" t="s">
        <v>1155</v>
      </c>
      <c r="D3017" s="314">
        <v>10.51</v>
      </c>
    </row>
    <row r="3018" spans="1:4" ht="25.5">
      <c r="A3018" s="312">
        <v>12736</v>
      </c>
      <c r="B3018" s="313" t="s">
        <v>4171</v>
      </c>
      <c r="C3018" s="312" t="s">
        <v>1155</v>
      </c>
      <c r="D3018" s="314">
        <v>24.04</v>
      </c>
    </row>
    <row r="3019" spans="1:4" ht="25.5">
      <c r="A3019" s="312">
        <v>12737</v>
      </c>
      <c r="B3019" s="313" t="s">
        <v>4172</v>
      </c>
      <c r="C3019" s="312" t="s">
        <v>1155</v>
      </c>
      <c r="D3019" s="314">
        <v>30.97</v>
      </c>
    </row>
    <row r="3020" spans="1:4" ht="25.5">
      <c r="A3020" s="312">
        <v>12738</v>
      </c>
      <c r="B3020" s="313" t="s">
        <v>4173</v>
      </c>
      <c r="C3020" s="312" t="s">
        <v>1155</v>
      </c>
      <c r="D3020" s="314">
        <v>61.21</v>
      </c>
    </row>
    <row r="3021" spans="1:4" ht="25.5">
      <c r="A3021" s="312">
        <v>12739</v>
      </c>
      <c r="B3021" s="313" t="s">
        <v>4174</v>
      </c>
      <c r="C3021" s="312" t="s">
        <v>1155</v>
      </c>
      <c r="D3021" s="314">
        <v>174.25</v>
      </c>
    </row>
    <row r="3022" spans="1:4" ht="25.5">
      <c r="A3022" s="312">
        <v>12740</v>
      </c>
      <c r="B3022" s="313" t="s">
        <v>4175</v>
      </c>
      <c r="C3022" s="312" t="s">
        <v>1155</v>
      </c>
      <c r="D3022" s="314">
        <v>272.62</v>
      </c>
    </row>
    <row r="3023" spans="1:4" ht="25.5">
      <c r="A3023" s="312">
        <v>12741</v>
      </c>
      <c r="B3023" s="313" t="s">
        <v>4176</v>
      </c>
      <c r="C3023" s="312" t="s">
        <v>1155</v>
      </c>
      <c r="D3023" s="314">
        <v>596.08000000000004</v>
      </c>
    </row>
    <row r="3024" spans="1:4" ht="25.5">
      <c r="A3024" s="312">
        <v>12742</v>
      </c>
      <c r="B3024" s="313" t="s">
        <v>4177</v>
      </c>
      <c r="C3024" s="312" t="s">
        <v>1298</v>
      </c>
      <c r="D3024" s="314">
        <v>247.56</v>
      </c>
    </row>
    <row r="3025" spans="1:4" ht="25.5">
      <c r="A3025" s="312">
        <v>12743</v>
      </c>
      <c r="B3025" s="313" t="s">
        <v>4178</v>
      </c>
      <c r="C3025" s="312" t="s">
        <v>1298</v>
      </c>
      <c r="D3025" s="314">
        <v>22.58</v>
      </c>
    </row>
    <row r="3026" spans="1:4" ht="25.5">
      <c r="A3026" s="312">
        <v>12744</v>
      </c>
      <c r="B3026" s="313" t="s">
        <v>4179</v>
      </c>
      <c r="C3026" s="312" t="s">
        <v>1298</v>
      </c>
      <c r="D3026" s="314">
        <v>28.66</v>
      </c>
    </row>
    <row r="3027" spans="1:4" ht="25.5">
      <c r="A3027" s="312">
        <v>12745</v>
      </c>
      <c r="B3027" s="313" t="s">
        <v>4180</v>
      </c>
      <c r="C3027" s="312" t="s">
        <v>1298</v>
      </c>
      <c r="D3027" s="314">
        <v>41.63</v>
      </c>
    </row>
    <row r="3028" spans="1:4" ht="25.5">
      <c r="A3028" s="312">
        <v>12746</v>
      </c>
      <c r="B3028" s="313" t="s">
        <v>4181</v>
      </c>
      <c r="C3028" s="312" t="s">
        <v>1298</v>
      </c>
      <c r="D3028" s="314">
        <v>56.21</v>
      </c>
    </row>
    <row r="3029" spans="1:4" ht="25.5">
      <c r="A3029" s="312">
        <v>12747</v>
      </c>
      <c r="B3029" s="313" t="s">
        <v>4182</v>
      </c>
      <c r="C3029" s="312" t="s">
        <v>1298</v>
      </c>
      <c r="D3029" s="314">
        <v>81.52</v>
      </c>
    </row>
    <row r="3030" spans="1:4" ht="25.5">
      <c r="A3030" s="312">
        <v>12748</v>
      </c>
      <c r="B3030" s="313" t="s">
        <v>4183</v>
      </c>
      <c r="C3030" s="312" t="s">
        <v>1298</v>
      </c>
      <c r="D3030" s="314">
        <v>114.85</v>
      </c>
    </row>
    <row r="3031" spans="1:4" ht="25.5">
      <c r="A3031" s="312">
        <v>12749</v>
      </c>
      <c r="B3031" s="313" t="s">
        <v>4184</v>
      </c>
      <c r="C3031" s="312" t="s">
        <v>1298</v>
      </c>
      <c r="D3031" s="314">
        <v>167.89</v>
      </c>
    </row>
    <row r="3032" spans="1:4" ht="38.25">
      <c r="A3032" s="312">
        <v>12759</v>
      </c>
      <c r="B3032" s="313" t="s">
        <v>4185</v>
      </c>
      <c r="C3032" s="312" t="s">
        <v>1366</v>
      </c>
      <c r="D3032" s="314">
        <v>581.45000000000005</v>
      </c>
    </row>
    <row r="3033" spans="1:4" ht="38.25">
      <c r="A3033" s="312">
        <v>12760</v>
      </c>
      <c r="B3033" s="313" t="s">
        <v>4186</v>
      </c>
      <c r="C3033" s="312" t="s">
        <v>1366</v>
      </c>
      <c r="D3033" s="314">
        <v>872.19</v>
      </c>
    </row>
    <row r="3034" spans="1:4" ht="25.5">
      <c r="A3034" s="312">
        <v>12768</v>
      </c>
      <c r="B3034" s="313" t="s">
        <v>4187</v>
      </c>
      <c r="C3034" s="312" t="s">
        <v>1155</v>
      </c>
      <c r="D3034" s="315">
        <v>1050.92</v>
      </c>
    </row>
    <row r="3035" spans="1:4" ht="25.5">
      <c r="A3035" s="312">
        <v>12769</v>
      </c>
      <c r="B3035" s="313" t="s">
        <v>4188</v>
      </c>
      <c r="C3035" s="312" t="s">
        <v>1155</v>
      </c>
      <c r="D3035" s="314">
        <v>86.1</v>
      </c>
    </row>
    <row r="3036" spans="1:4" ht="25.5">
      <c r="A3036" s="312">
        <v>12770</v>
      </c>
      <c r="B3036" s="313" t="s">
        <v>4189</v>
      </c>
      <c r="C3036" s="312" t="s">
        <v>1155</v>
      </c>
      <c r="D3036" s="314">
        <v>449.49</v>
      </c>
    </row>
    <row r="3037" spans="1:4" ht="25.5">
      <c r="A3037" s="312">
        <v>12772</v>
      </c>
      <c r="B3037" s="313" t="s">
        <v>4190</v>
      </c>
      <c r="C3037" s="312" t="s">
        <v>1155</v>
      </c>
      <c r="D3037" s="314">
        <v>747.04</v>
      </c>
    </row>
    <row r="3038" spans="1:4" ht="25.5">
      <c r="A3038" s="312">
        <v>12773</v>
      </c>
      <c r="B3038" s="313" t="s">
        <v>4191</v>
      </c>
      <c r="C3038" s="312" t="s">
        <v>1155</v>
      </c>
      <c r="D3038" s="314">
        <v>92.43</v>
      </c>
    </row>
    <row r="3039" spans="1:4" ht="25.5">
      <c r="A3039" s="312">
        <v>12774</v>
      </c>
      <c r="B3039" s="313" t="s">
        <v>4192</v>
      </c>
      <c r="C3039" s="312" t="s">
        <v>1155</v>
      </c>
      <c r="D3039" s="314">
        <v>113.95</v>
      </c>
    </row>
    <row r="3040" spans="1:4" ht="25.5">
      <c r="A3040" s="312">
        <v>12775</v>
      </c>
      <c r="B3040" s="313" t="s">
        <v>4193</v>
      </c>
      <c r="C3040" s="312" t="s">
        <v>1155</v>
      </c>
      <c r="D3040" s="314">
        <v>329.2</v>
      </c>
    </row>
    <row r="3041" spans="1:4" ht="25.5">
      <c r="A3041" s="312">
        <v>12776</v>
      </c>
      <c r="B3041" s="313" t="s">
        <v>4194</v>
      </c>
      <c r="C3041" s="312" t="s">
        <v>1155</v>
      </c>
      <c r="D3041" s="315">
        <v>1696.67</v>
      </c>
    </row>
    <row r="3042" spans="1:4" ht="25.5">
      <c r="A3042" s="312">
        <v>12777</v>
      </c>
      <c r="B3042" s="313" t="s">
        <v>4195</v>
      </c>
      <c r="C3042" s="312" t="s">
        <v>1155</v>
      </c>
      <c r="D3042" s="315">
        <v>2215.8000000000002</v>
      </c>
    </row>
    <row r="3043" spans="1:4">
      <c r="A3043" s="312">
        <v>12815</v>
      </c>
      <c r="B3043" s="313" t="s">
        <v>4196</v>
      </c>
      <c r="C3043" s="312" t="s">
        <v>1155</v>
      </c>
      <c r="D3043" s="314">
        <v>6.15</v>
      </c>
    </row>
    <row r="3044" spans="1:4" ht="25.5">
      <c r="A3044" s="312">
        <v>12863</v>
      </c>
      <c r="B3044" s="313" t="s">
        <v>4197</v>
      </c>
      <c r="C3044" s="312" t="s">
        <v>1155</v>
      </c>
      <c r="D3044" s="314">
        <v>15.08</v>
      </c>
    </row>
    <row r="3045" spans="1:4">
      <c r="A3045" s="312">
        <v>12865</v>
      </c>
      <c r="B3045" s="313" t="s">
        <v>4198</v>
      </c>
      <c r="C3045" s="312" t="s">
        <v>1260</v>
      </c>
      <c r="D3045" s="314">
        <v>10.74</v>
      </c>
    </row>
    <row r="3046" spans="1:4">
      <c r="A3046" s="312">
        <v>12868</v>
      </c>
      <c r="B3046" s="313" t="s">
        <v>4199</v>
      </c>
      <c r="C3046" s="312" t="s">
        <v>1260</v>
      </c>
      <c r="D3046" s="314">
        <v>10.95</v>
      </c>
    </row>
    <row r="3047" spans="1:4">
      <c r="A3047" s="312">
        <v>12869</v>
      </c>
      <c r="B3047" s="313" t="s">
        <v>4200</v>
      </c>
      <c r="C3047" s="312" t="s">
        <v>1260</v>
      </c>
      <c r="D3047" s="314">
        <v>10.53</v>
      </c>
    </row>
    <row r="3048" spans="1:4">
      <c r="A3048" s="312">
        <v>12872</v>
      </c>
      <c r="B3048" s="313" t="s">
        <v>4201</v>
      </c>
      <c r="C3048" s="312" t="s">
        <v>1260</v>
      </c>
      <c r="D3048" s="314">
        <v>10.74</v>
      </c>
    </row>
    <row r="3049" spans="1:4">
      <c r="A3049" s="312">
        <v>12873</v>
      </c>
      <c r="B3049" s="313" t="s">
        <v>4202</v>
      </c>
      <c r="C3049" s="312" t="s">
        <v>1260</v>
      </c>
      <c r="D3049" s="314">
        <v>12.81</v>
      </c>
    </row>
    <row r="3050" spans="1:4">
      <c r="A3050" s="312">
        <v>12874</v>
      </c>
      <c r="B3050" s="313" t="s">
        <v>4203</v>
      </c>
      <c r="C3050" s="312" t="s">
        <v>1260</v>
      </c>
      <c r="D3050" s="314">
        <v>12.87</v>
      </c>
    </row>
    <row r="3051" spans="1:4" ht="63.75">
      <c r="A3051" s="312">
        <v>12888</v>
      </c>
      <c r="B3051" s="313" t="s">
        <v>4204</v>
      </c>
      <c r="C3051" s="312" t="s">
        <v>4205</v>
      </c>
      <c r="D3051" s="314">
        <v>99.02</v>
      </c>
    </row>
    <row r="3052" spans="1:4" ht="25.5">
      <c r="A3052" s="312">
        <v>12889</v>
      </c>
      <c r="B3052" s="313" t="s">
        <v>4206</v>
      </c>
      <c r="C3052" s="312" t="s">
        <v>4205</v>
      </c>
      <c r="D3052" s="314">
        <v>64.66</v>
      </c>
    </row>
    <row r="3053" spans="1:4" ht="25.5">
      <c r="A3053" s="312">
        <v>12892</v>
      </c>
      <c r="B3053" s="313" t="s">
        <v>4207</v>
      </c>
      <c r="C3053" s="312" t="s">
        <v>2842</v>
      </c>
      <c r="D3053" s="314">
        <v>10.35</v>
      </c>
    </row>
    <row r="3054" spans="1:4" ht="25.5">
      <c r="A3054" s="312">
        <v>12893</v>
      </c>
      <c r="B3054" s="313" t="s">
        <v>4208</v>
      </c>
      <c r="C3054" s="312" t="s">
        <v>2842</v>
      </c>
      <c r="D3054" s="314">
        <v>55.2</v>
      </c>
    </row>
    <row r="3055" spans="1:4" ht="25.5">
      <c r="A3055" s="312">
        <v>12894</v>
      </c>
      <c r="B3055" s="313" t="s">
        <v>4209</v>
      </c>
      <c r="C3055" s="312" t="s">
        <v>1155</v>
      </c>
      <c r="D3055" s="314">
        <v>14.95</v>
      </c>
    </row>
    <row r="3056" spans="1:4" ht="38.25">
      <c r="A3056" s="312">
        <v>12895</v>
      </c>
      <c r="B3056" s="313" t="s">
        <v>4210</v>
      </c>
      <c r="C3056" s="312" t="s">
        <v>1155</v>
      </c>
      <c r="D3056" s="314">
        <v>11.5</v>
      </c>
    </row>
    <row r="3057" spans="1:4" ht="38.25">
      <c r="A3057" s="312">
        <v>12898</v>
      </c>
      <c r="B3057" s="313" t="s">
        <v>4211</v>
      </c>
      <c r="C3057" s="312" t="s">
        <v>1155</v>
      </c>
      <c r="D3057" s="314">
        <v>116.04</v>
      </c>
    </row>
    <row r="3058" spans="1:4" ht="38.25">
      <c r="A3058" s="312">
        <v>12899</v>
      </c>
      <c r="B3058" s="313" t="s">
        <v>4212</v>
      </c>
      <c r="C3058" s="312" t="s">
        <v>1155</v>
      </c>
      <c r="D3058" s="314">
        <v>73.150000000000006</v>
      </c>
    </row>
    <row r="3059" spans="1:4" ht="25.5">
      <c r="A3059" s="312">
        <v>12909</v>
      </c>
      <c r="B3059" s="313" t="s">
        <v>4213</v>
      </c>
      <c r="C3059" s="312" t="s">
        <v>1155</v>
      </c>
      <c r="D3059" s="314">
        <v>2.46</v>
      </c>
    </row>
    <row r="3060" spans="1:4" ht="25.5">
      <c r="A3060" s="312">
        <v>12910</v>
      </c>
      <c r="B3060" s="313" t="s">
        <v>4214</v>
      </c>
      <c r="C3060" s="312" t="s">
        <v>1155</v>
      </c>
      <c r="D3060" s="314">
        <v>4.2</v>
      </c>
    </row>
    <row r="3061" spans="1:4" ht="25.5">
      <c r="A3061" s="312">
        <v>12920</v>
      </c>
      <c r="B3061" s="313" t="s">
        <v>4215</v>
      </c>
      <c r="C3061" s="312" t="s">
        <v>1155</v>
      </c>
      <c r="D3061" s="314">
        <v>83.88</v>
      </c>
    </row>
    <row r="3062" spans="1:4" ht="25.5">
      <c r="A3062" s="312">
        <v>12943</v>
      </c>
      <c r="B3062" s="313" t="s">
        <v>4216</v>
      </c>
      <c r="C3062" s="312" t="s">
        <v>1155</v>
      </c>
      <c r="D3062" s="314">
        <v>45.19</v>
      </c>
    </row>
    <row r="3063" spans="1:4">
      <c r="A3063" s="312">
        <v>13003</v>
      </c>
      <c r="B3063" s="313" t="s">
        <v>4217</v>
      </c>
      <c r="C3063" s="312" t="s">
        <v>1151</v>
      </c>
      <c r="D3063" s="314">
        <v>1.8</v>
      </c>
    </row>
    <row r="3064" spans="1:4" ht="25.5">
      <c r="A3064" s="312">
        <v>13042</v>
      </c>
      <c r="B3064" s="313" t="s">
        <v>4218</v>
      </c>
      <c r="C3064" s="312" t="s">
        <v>1298</v>
      </c>
      <c r="D3064" s="314">
        <v>745.25</v>
      </c>
    </row>
    <row r="3065" spans="1:4">
      <c r="A3065" s="312">
        <v>13109</v>
      </c>
      <c r="B3065" s="313" t="s">
        <v>4219</v>
      </c>
      <c r="C3065" s="312" t="s">
        <v>1155</v>
      </c>
      <c r="D3065" s="314">
        <v>166.87</v>
      </c>
    </row>
    <row r="3066" spans="1:4">
      <c r="A3066" s="312">
        <v>13110</v>
      </c>
      <c r="B3066" s="313" t="s">
        <v>4220</v>
      </c>
      <c r="C3066" s="312" t="s">
        <v>1155</v>
      </c>
      <c r="D3066" s="314">
        <v>219.61</v>
      </c>
    </row>
    <row r="3067" spans="1:4" ht="25.5">
      <c r="A3067" s="312">
        <v>13113</v>
      </c>
      <c r="B3067" s="313" t="s">
        <v>4221</v>
      </c>
      <c r="C3067" s="312" t="s">
        <v>1155</v>
      </c>
      <c r="D3067" s="314">
        <v>37.979999999999997</v>
      </c>
    </row>
    <row r="3068" spans="1:4" ht="25.5">
      <c r="A3068" s="312">
        <v>13114</v>
      </c>
      <c r="B3068" s="313" t="s">
        <v>4222</v>
      </c>
      <c r="C3068" s="312" t="s">
        <v>1155</v>
      </c>
      <c r="D3068" s="314">
        <v>46.23</v>
      </c>
    </row>
    <row r="3069" spans="1:4" ht="25.5">
      <c r="A3069" s="312">
        <v>13115</v>
      </c>
      <c r="B3069" s="313" t="s">
        <v>4223</v>
      </c>
      <c r="C3069" s="312" t="s">
        <v>1298</v>
      </c>
      <c r="D3069" s="314">
        <v>15.46</v>
      </c>
    </row>
    <row r="3070" spans="1:4" ht="25.5">
      <c r="A3070" s="312">
        <v>13127</v>
      </c>
      <c r="B3070" s="313" t="s">
        <v>4224</v>
      </c>
      <c r="C3070" s="312" t="s">
        <v>1298</v>
      </c>
      <c r="D3070" s="314">
        <v>14.74</v>
      </c>
    </row>
    <row r="3071" spans="1:4" ht="25.5">
      <c r="A3071" s="312">
        <v>13137</v>
      </c>
      <c r="B3071" s="313" t="s">
        <v>4225</v>
      </c>
      <c r="C3071" s="312" t="s">
        <v>1298</v>
      </c>
      <c r="D3071" s="314">
        <v>19.559999999999999</v>
      </c>
    </row>
    <row r="3072" spans="1:4" ht="25.5">
      <c r="A3072" s="312">
        <v>13141</v>
      </c>
      <c r="B3072" s="313" t="s">
        <v>4226</v>
      </c>
      <c r="C3072" s="312" t="s">
        <v>1298</v>
      </c>
      <c r="D3072" s="314">
        <v>25.34</v>
      </c>
    </row>
    <row r="3073" spans="1:4" ht="25.5">
      <c r="A3073" s="312">
        <v>13142</v>
      </c>
      <c r="B3073" s="313" t="s">
        <v>4227</v>
      </c>
      <c r="C3073" s="312" t="s">
        <v>1298</v>
      </c>
      <c r="D3073" s="314">
        <v>172.09</v>
      </c>
    </row>
    <row r="3074" spans="1:4" ht="38.25">
      <c r="A3074" s="312">
        <v>13159</v>
      </c>
      <c r="B3074" s="313" t="s">
        <v>4228</v>
      </c>
      <c r="C3074" s="312" t="s">
        <v>1298</v>
      </c>
      <c r="D3074" s="314">
        <v>68.33</v>
      </c>
    </row>
    <row r="3075" spans="1:4" ht="38.25">
      <c r="A3075" s="312">
        <v>13168</v>
      </c>
      <c r="B3075" s="313" t="s">
        <v>4229</v>
      </c>
      <c r="C3075" s="312" t="s">
        <v>1298</v>
      </c>
      <c r="D3075" s="314">
        <v>102.75</v>
      </c>
    </row>
    <row r="3076" spans="1:4" ht="38.25">
      <c r="A3076" s="312">
        <v>13173</v>
      </c>
      <c r="B3076" s="313" t="s">
        <v>4230</v>
      </c>
      <c r="C3076" s="312" t="s">
        <v>1298</v>
      </c>
      <c r="D3076" s="314">
        <v>126.69</v>
      </c>
    </row>
    <row r="3077" spans="1:4" ht="51">
      <c r="A3077" s="312">
        <v>13186</v>
      </c>
      <c r="B3077" s="313" t="s">
        <v>4231</v>
      </c>
      <c r="C3077" s="312" t="s">
        <v>1149</v>
      </c>
      <c r="D3077" s="314">
        <v>78.5</v>
      </c>
    </row>
    <row r="3078" spans="1:4" ht="25.5">
      <c r="A3078" s="312">
        <v>13192</v>
      </c>
      <c r="B3078" s="313" t="s">
        <v>4232</v>
      </c>
      <c r="C3078" s="312" t="s">
        <v>1155</v>
      </c>
      <c r="D3078" s="315">
        <v>5181.28</v>
      </c>
    </row>
    <row r="3079" spans="1:4" ht="63.75">
      <c r="A3079" s="312">
        <v>13215</v>
      </c>
      <c r="B3079" s="313" t="s">
        <v>4233</v>
      </c>
      <c r="C3079" s="312" t="s">
        <v>1155</v>
      </c>
      <c r="D3079" s="315">
        <v>411406.57</v>
      </c>
    </row>
    <row r="3080" spans="1:4" ht="38.25">
      <c r="A3080" s="312">
        <v>13227</v>
      </c>
      <c r="B3080" s="313" t="s">
        <v>4234</v>
      </c>
      <c r="C3080" s="312" t="s">
        <v>1155</v>
      </c>
      <c r="D3080" s="315">
        <v>788417.41</v>
      </c>
    </row>
    <row r="3081" spans="1:4" ht="25.5">
      <c r="A3081" s="312">
        <v>13238</v>
      </c>
      <c r="B3081" s="313" t="s">
        <v>4235</v>
      </c>
      <c r="C3081" s="312" t="s">
        <v>1155</v>
      </c>
      <c r="D3081" s="315">
        <v>155439.24</v>
      </c>
    </row>
    <row r="3082" spans="1:4" ht="25.5">
      <c r="A3082" s="312">
        <v>13244</v>
      </c>
      <c r="B3082" s="313" t="s">
        <v>4236</v>
      </c>
      <c r="C3082" s="312" t="s">
        <v>1155</v>
      </c>
      <c r="D3082" s="314">
        <v>32.33</v>
      </c>
    </row>
    <row r="3083" spans="1:4" ht="38.25">
      <c r="A3083" s="312">
        <v>13246</v>
      </c>
      <c r="B3083" s="313" t="s">
        <v>4237</v>
      </c>
      <c r="C3083" s="312" t="s">
        <v>1155</v>
      </c>
      <c r="D3083" s="314">
        <v>0.19</v>
      </c>
    </row>
    <row r="3084" spans="1:4" ht="25.5">
      <c r="A3084" s="312">
        <v>13250</v>
      </c>
      <c r="B3084" s="313" t="s">
        <v>4238</v>
      </c>
      <c r="C3084" s="312" t="s">
        <v>1155</v>
      </c>
      <c r="D3084" s="314">
        <v>0.65</v>
      </c>
    </row>
    <row r="3085" spans="1:4" ht="25.5">
      <c r="A3085" s="312">
        <v>13255</v>
      </c>
      <c r="B3085" s="313" t="s">
        <v>4239</v>
      </c>
      <c r="C3085" s="312" t="s">
        <v>1155</v>
      </c>
      <c r="D3085" s="314">
        <v>38.94</v>
      </c>
    </row>
    <row r="3086" spans="1:4" ht="25.5">
      <c r="A3086" s="312">
        <v>13256</v>
      </c>
      <c r="B3086" s="313" t="s">
        <v>4240</v>
      </c>
      <c r="C3086" s="312" t="s">
        <v>1298</v>
      </c>
      <c r="D3086" s="314">
        <v>306.05</v>
      </c>
    </row>
    <row r="3087" spans="1:4">
      <c r="A3087" s="312">
        <v>13261</v>
      </c>
      <c r="B3087" s="313" t="s">
        <v>4241</v>
      </c>
      <c r="C3087" s="312" t="s">
        <v>1155</v>
      </c>
      <c r="D3087" s="314">
        <v>1.52</v>
      </c>
    </row>
    <row r="3088" spans="1:4" ht="25.5">
      <c r="A3088" s="312">
        <v>13279</v>
      </c>
      <c r="B3088" s="313" t="s">
        <v>4242</v>
      </c>
      <c r="C3088" s="312" t="s">
        <v>1147</v>
      </c>
      <c r="D3088" s="314">
        <v>9.08</v>
      </c>
    </row>
    <row r="3089" spans="1:4" ht="25.5">
      <c r="A3089" s="312">
        <v>13284</v>
      </c>
      <c r="B3089" s="313" t="s">
        <v>4243</v>
      </c>
      <c r="C3089" s="312" t="s">
        <v>1147</v>
      </c>
      <c r="D3089" s="314">
        <v>0.41</v>
      </c>
    </row>
    <row r="3090" spans="1:4" ht="25.5">
      <c r="A3090" s="312">
        <v>13294</v>
      </c>
      <c r="B3090" s="313" t="s">
        <v>4244</v>
      </c>
      <c r="C3090" s="312" t="s">
        <v>1155</v>
      </c>
      <c r="D3090" s="314">
        <v>0.66</v>
      </c>
    </row>
    <row r="3091" spans="1:4" ht="25.5">
      <c r="A3091" s="312">
        <v>13329</v>
      </c>
      <c r="B3091" s="313" t="s">
        <v>4245</v>
      </c>
      <c r="C3091" s="312" t="s">
        <v>1155</v>
      </c>
      <c r="D3091" s="314">
        <v>3.7</v>
      </c>
    </row>
    <row r="3092" spans="1:4" ht="38.25">
      <c r="A3092" s="312">
        <v>13333</v>
      </c>
      <c r="B3092" s="313" t="s">
        <v>4246</v>
      </c>
      <c r="C3092" s="312" t="s">
        <v>1155</v>
      </c>
      <c r="D3092" s="315">
        <v>109095.61</v>
      </c>
    </row>
    <row r="3093" spans="1:4" ht="25.5">
      <c r="A3093" s="312">
        <v>13335</v>
      </c>
      <c r="B3093" s="313" t="s">
        <v>4247</v>
      </c>
      <c r="C3093" s="312" t="s">
        <v>1155</v>
      </c>
      <c r="D3093" s="314">
        <v>354.57</v>
      </c>
    </row>
    <row r="3094" spans="1:4" ht="25.5">
      <c r="A3094" s="312">
        <v>13339</v>
      </c>
      <c r="B3094" s="313" t="s">
        <v>4248</v>
      </c>
      <c r="C3094" s="312" t="s">
        <v>1155</v>
      </c>
      <c r="D3094" s="314">
        <v>875.29</v>
      </c>
    </row>
    <row r="3095" spans="1:4" ht="25.5">
      <c r="A3095" s="312">
        <v>13340</v>
      </c>
      <c r="B3095" s="313" t="s">
        <v>4249</v>
      </c>
      <c r="C3095" s="312" t="s">
        <v>1298</v>
      </c>
      <c r="D3095" s="314">
        <v>16.920000000000002</v>
      </c>
    </row>
    <row r="3096" spans="1:4" ht="51">
      <c r="A3096" s="312">
        <v>13343</v>
      </c>
      <c r="B3096" s="313" t="s">
        <v>4250</v>
      </c>
      <c r="C3096" s="312" t="s">
        <v>1155</v>
      </c>
      <c r="D3096" s="314">
        <v>19.57</v>
      </c>
    </row>
    <row r="3097" spans="1:4" ht="38.25">
      <c r="A3097" s="312">
        <v>13348</v>
      </c>
      <c r="B3097" s="313" t="s">
        <v>4251</v>
      </c>
      <c r="C3097" s="312" t="s">
        <v>1155</v>
      </c>
      <c r="D3097" s="314">
        <v>0.6</v>
      </c>
    </row>
    <row r="3098" spans="1:4" ht="51">
      <c r="A3098" s="312">
        <v>13354</v>
      </c>
      <c r="B3098" s="313" t="s">
        <v>4252</v>
      </c>
      <c r="C3098" s="312" t="s">
        <v>1155</v>
      </c>
      <c r="D3098" s="314">
        <v>416.75</v>
      </c>
    </row>
    <row r="3099" spans="1:4" ht="25.5">
      <c r="A3099" s="312">
        <v>13356</v>
      </c>
      <c r="B3099" s="313" t="s">
        <v>4253</v>
      </c>
      <c r="C3099" s="312" t="s">
        <v>1298</v>
      </c>
      <c r="D3099" s="314">
        <v>9.9700000000000006</v>
      </c>
    </row>
    <row r="3100" spans="1:4" ht="38.25">
      <c r="A3100" s="312">
        <v>13360</v>
      </c>
      <c r="B3100" s="313" t="s">
        <v>4254</v>
      </c>
      <c r="C3100" s="312" t="s">
        <v>1366</v>
      </c>
      <c r="D3100" s="314">
        <v>102.05</v>
      </c>
    </row>
    <row r="3101" spans="1:4" ht="38.25">
      <c r="A3101" s="312">
        <v>13361</v>
      </c>
      <c r="B3101" s="313" t="s">
        <v>4255</v>
      </c>
      <c r="C3101" s="312" t="s">
        <v>1366</v>
      </c>
      <c r="D3101" s="314">
        <v>117.99</v>
      </c>
    </row>
    <row r="3102" spans="1:4" ht="51">
      <c r="A3102" s="312">
        <v>13369</v>
      </c>
      <c r="B3102" s="313" t="s">
        <v>4256</v>
      </c>
      <c r="C3102" s="312" t="s">
        <v>1155</v>
      </c>
      <c r="D3102" s="314">
        <v>271.26</v>
      </c>
    </row>
    <row r="3103" spans="1:4" ht="51">
      <c r="A3103" s="312">
        <v>13370</v>
      </c>
      <c r="B3103" s="313" t="s">
        <v>4257</v>
      </c>
      <c r="C3103" s="312" t="s">
        <v>1155</v>
      </c>
      <c r="D3103" s="314">
        <v>376.03</v>
      </c>
    </row>
    <row r="3104" spans="1:4" ht="25.5">
      <c r="A3104" s="312">
        <v>13374</v>
      </c>
      <c r="B3104" s="313" t="s">
        <v>4258</v>
      </c>
      <c r="C3104" s="312" t="s">
        <v>1155</v>
      </c>
      <c r="D3104" s="314">
        <v>74.28</v>
      </c>
    </row>
    <row r="3105" spans="1:4" ht="51">
      <c r="A3105" s="312">
        <v>13382</v>
      </c>
      <c r="B3105" s="313" t="s">
        <v>4259</v>
      </c>
      <c r="C3105" s="312" t="s">
        <v>1155</v>
      </c>
      <c r="D3105" s="314">
        <v>130.37</v>
      </c>
    </row>
    <row r="3106" spans="1:4">
      <c r="A3106" s="312">
        <v>13388</v>
      </c>
      <c r="B3106" s="313" t="s">
        <v>4260</v>
      </c>
      <c r="C3106" s="312" t="s">
        <v>1147</v>
      </c>
      <c r="D3106" s="314">
        <v>63.89</v>
      </c>
    </row>
    <row r="3107" spans="1:4" ht="63.75">
      <c r="A3107" s="312">
        <v>13390</v>
      </c>
      <c r="B3107" s="313" t="s">
        <v>4261</v>
      </c>
      <c r="C3107" s="312" t="s">
        <v>1155</v>
      </c>
      <c r="D3107" s="314">
        <v>47.33</v>
      </c>
    </row>
    <row r="3108" spans="1:4" ht="38.25">
      <c r="A3108" s="312">
        <v>13393</v>
      </c>
      <c r="B3108" s="313" t="s">
        <v>4262</v>
      </c>
      <c r="C3108" s="312" t="s">
        <v>1155</v>
      </c>
      <c r="D3108" s="314">
        <v>236.07</v>
      </c>
    </row>
    <row r="3109" spans="1:4" ht="38.25">
      <c r="A3109" s="312">
        <v>13395</v>
      </c>
      <c r="B3109" s="313" t="s">
        <v>4263</v>
      </c>
      <c r="C3109" s="312" t="s">
        <v>1155</v>
      </c>
      <c r="D3109" s="314">
        <v>283.07</v>
      </c>
    </row>
    <row r="3110" spans="1:4" ht="38.25">
      <c r="A3110" s="312">
        <v>13396</v>
      </c>
      <c r="B3110" s="313" t="s">
        <v>4264</v>
      </c>
      <c r="C3110" s="312" t="s">
        <v>1155</v>
      </c>
      <c r="D3110" s="314">
        <v>605.84</v>
      </c>
    </row>
    <row r="3111" spans="1:4" ht="38.25">
      <c r="A3111" s="312">
        <v>13397</v>
      </c>
      <c r="B3111" s="313" t="s">
        <v>4265</v>
      </c>
      <c r="C3111" s="312" t="s">
        <v>1155</v>
      </c>
      <c r="D3111" s="314">
        <v>612.34</v>
      </c>
    </row>
    <row r="3112" spans="1:4" ht="38.25">
      <c r="A3112" s="312">
        <v>13399</v>
      </c>
      <c r="B3112" s="313" t="s">
        <v>4266</v>
      </c>
      <c r="C3112" s="312" t="s">
        <v>1155</v>
      </c>
      <c r="D3112" s="314">
        <v>25.94</v>
      </c>
    </row>
    <row r="3113" spans="1:4" ht="25.5">
      <c r="A3113" s="312">
        <v>13408</v>
      </c>
      <c r="B3113" s="313" t="s">
        <v>4267</v>
      </c>
      <c r="C3113" s="312" t="s">
        <v>4268</v>
      </c>
      <c r="D3113" s="315">
        <v>1916.86</v>
      </c>
    </row>
    <row r="3114" spans="1:4" ht="38.25">
      <c r="A3114" s="312">
        <v>13415</v>
      </c>
      <c r="B3114" s="313" t="s">
        <v>4269</v>
      </c>
      <c r="C3114" s="312" t="s">
        <v>1155</v>
      </c>
      <c r="D3114" s="314">
        <v>51.08</v>
      </c>
    </row>
    <row r="3115" spans="1:4" ht="38.25">
      <c r="A3115" s="312">
        <v>13416</v>
      </c>
      <c r="B3115" s="313" t="s">
        <v>4270</v>
      </c>
      <c r="C3115" s="312" t="s">
        <v>1155</v>
      </c>
      <c r="D3115" s="314">
        <v>42.3</v>
      </c>
    </row>
    <row r="3116" spans="1:4" ht="25.5">
      <c r="A3116" s="312">
        <v>13417</v>
      </c>
      <c r="B3116" s="313" t="s">
        <v>4271</v>
      </c>
      <c r="C3116" s="312" t="s">
        <v>1155</v>
      </c>
      <c r="D3116" s="314">
        <v>37.31</v>
      </c>
    </row>
    <row r="3117" spans="1:4" ht="38.25">
      <c r="A3117" s="312">
        <v>13418</v>
      </c>
      <c r="B3117" s="313" t="s">
        <v>4272</v>
      </c>
      <c r="C3117" s="312" t="s">
        <v>1155</v>
      </c>
      <c r="D3117" s="314">
        <v>16.95</v>
      </c>
    </row>
    <row r="3118" spans="1:4" ht="38.25">
      <c r="A3118" s="312">
        <v>13447</v>
      </c>
      <c r="B3118" s="313" t="s">
        <v>4273</v>
      </c>
      <c r="C3118" s="312" t="s">
        <v>1155</v>
      </c>
      <c r="D3118" s="315">
        <v>34442.83</v>
      </c>
    </row>
    <row r="3119" spans="1:4" ht="102">
      <c r="A3119" s="312">
        <v>13457</v>
      </c>
      <c r="B3119" s="313" t="s">
        <v>4274</v>
      </c>
      <c r="C3119" s="312" t="s">
        <v>1155</v>
      </c>
      <c r="D3119" s="315">
        <v>8985.5</v>
      </c>
    </row>
    <row r="3120" spans="1:4" ht="38.25">
      <c r="A3120" s="312">
        <v>13458</v>
      </c>
      <c r="B3120" s="313" t="s">
        <v>4275</v>
      </c>
      <c r="C3120" s="312" t="s">
        <v>1155</v>
      </c>
      <c r="D3120" s="315">
        <v>15365.21</v>
      </c>
    </row>
    <row r="3121" spans="1:4" ht="38.25">
      <c r="A3121" s="312">
        <v>13475</v>
      </c>
      <c r="B3121" s="313" t="s">
        <v>4276</v>
      </c>
      <c r="C3121" s="312" t="s">
        <v>1155</v>
      </c>
      <c r="D3121" s="315">
        <v>2673.66</v>
      </c>
    </row>
    <row r="3122" spans="1:4" ht="38.25">
      <c r="A3122" s="312">
        <v>13476</v>
      </c>
      <c r="B3122" s="313" t="s">
        <v>4277</v>
      </c>
      <c r="C3122" s="312" t="s">
        <v>1155</v>
      </c>
      <c r="D3122" s="315">
        <v>727026.14</v>
      </c>
    </row>
    <row r="3123" spans="1:4" ht="25.5">
      <c r="A3123" s="312">
        <v>13521</v>
      </c>
      <c r="B3123" s="313" t="s">
        <v>4278</v>
      </c>
      <c r="C3123" s="312" t="s">
        <v>1155</v>
      </c>
      <c r="D3123" s="314">
        <v>115.5</v>
      </c>
    </row>
    <row r="3124" spans="1:4" ht="25.5">
      <c r="A3124" s="312">
        <v>13532</v>
      </c>
      <c r="B3124" s="313" t="s">
        <v>4279</v>
      </c>
      <c r="C3124" s="312" t="s">
        <v>1155</v>
      </c>
      <c r="D3124" s="315">
        <v>54340.04</v>
      </c>
    </row>
    <row r="3125" spans="1:4" ht="38.25">
      <c r="A3125" s="312">
        <v>13533</v>
      </c>
      <c r="B3125" s="313" t="s">
        <v>4280</v>
      </c>
      <c r="C3125" s="312" t="s">
        <v>1155</v>
      </c>
      <c r="D3125" s="315">
        <v>97519.35</v>
      </c>
    </row>
    <row r="3126" spans="1:4" ht="38.25">
      <c r="A3126" s="312">
        <v>13587</v>
      </c>
      <c r="B3126" s="313" t="s">
        <v>4281</v>
      </c>
      <c r="C3126" s="312" t="s">
        <v>1298</v>
      </c>
      <c r="D3126" s="314">
        <v>1.75</v>
      </c>
    </row>
    <row r="3127" spans="1:4" ht="51">
      <c r="A3127" s="312">
        <v>13600</v>
      </c>
      <c r="B3127" s="313" t="s">
        <v>4282</v>
      </c>
      <c r="C3127" s="312" t="s">
        <v>1155</v>
      </c>
      <c r="D3127" s="315">
        <v>326180.21999999997</v>
      </c>
    </row>
    <row r="3128" spans="1:4" ht="38.25">
      <c r="A3128" s="312">
        <v>13606</v>
      </c>
      <c r="B3128" s="313" t="s">
        <v>4283</v>
      </c>
      <c r="C3128" s="312" t="s">
        <v>1155</v>
      </c>
      <c r="D3128" s="315">
        <v>780376.2</v>
      </c>
    </row>
    <row r="3129" spans="1:4" ht="38.25">
      <c r="A3129" s="312">
        <v>13617</v>
      </c>
      <c r="B3129" s="313" t="s">
        <v>4284</v>
      </c>
      <c r="C3129" s="312" t="s">
        <v>1155</v>
      </c>
      <c r="D3129" s="315">
        <v>49589.52</v>
      </c>
    </row>
    <row r="3130" spans="1:4" ht="38.25">
      <c r="A3130" s="312">
        <v>13726</v>
      </c>
      <c r="B3130" s="313" t="s">
        <v>4285</v>
      </c>
      <c r="C3130" s="312" t="s">
        <v>1155</v>
      </c>
      <c r="D3130" s="315">
        <v>31772.95</v>
      </c>
    </row>
    <row r="3131" spans="1:4" ht="25.5">
      <c r="A3131" s="312">
        <v>13741</v>
      </c>
      <c r="B3131" s="313" t="s">
        <v>4286</v>
      </c>
      <c r="C3131" s="312" t="s">
        <v>1155</v>
      </c>
      <c r="D3131" s="315">
        <v>2168.5700000000002</v>
      </c>
    </row>
    <row r="3132" spans="1:4" ht="51">
      <c r="A3132" s="312">
        <v>13761</v>
      </c>
      <c r="B3132" s="313" t="s">
        <v>4287</v>
      </c>
      <c r="C3132" s="312" t="s">
        <v>1155</v>
      </c>
      <c r="D3132" s="315">
        <v>3129.87</v>
      </c>
    </row>
    <row r="3133" spans="1:4" ht="38.25">
      <c r="A3133" s="312">
        <v>13803</v>
      </c>
      <c r="B3133" s="313" t="s">
        <v>4288</v>
      </c>
      <c r="C3133" s="312" t="s">
        <v>1155</v>
      </c>
      <c r="D3133" s="315">
        <v>48200</v>
      </c>
    </row>
    <row r="3134" spans="1:4" ht="38.25">
      <c r="A3134" s="312">
        <v>13836</v>
      </c>
      <c r="B3134" s="313" t="s">
        <v>4289</v>
      </c>
      <c r="C3134" s="312" t="s">
        <v>1155</v>
      </c>
      <c r="D3134" s="315">
        <v>29922.98</v>
      </c>
    </row>
    <row r="3135" spans="1:4" ht="25.5">
      <c r="A3135" s="312">
        <v>13860</v>
      </c>
      <c r="B3135" s="313" t="s">
        <v>4290</v>
      </c>
      <c r="C3135" s="312" t="s">
        <v>1155</v>
      </c>
      <c r="D3135" s="315">
        <v>49965.14</v>
      </c>
    </row>
    <row r="3136" spans="1:4" ht="25.5">
      <c r="A3136" s="312">
        <v>13877</v>
      </c>
      <c r="B3136" s="313" t="s">
        <v>4291</v>
      </c>
      <c r="C3136" s="312" t="s">
        <v>1155</v>
      </c>
      <c r="D3136" s="315">
        <v>1052357.2</v>
      </c>
    </row>
    <row r="3137" spans="1:4" ht="25.5">
      <c r="A3137" s="312">
        <v>13883</v>
      </c>
      <c r="B3137" s="313" t="s">
        <v>4292</v>
      </c>
      <c r="C3137" s="312" t="s">
        <v>1155</v>
      </c>
      <c r="D3137" s="315">
        <v>78585.77</v>
      </c>
    </row>
    <row r="3138" spans="1:4" ht="38.25">
      <c r="A3138" s="312">
        <v>13887</v>
      </c>
      <c r="B3138" s="313" t="s">
        <v>4293</v>
      </c>
      <c r="C3138" s="312" t="s">
        <v>1155</v>
      </c>
      <c r="D3138" s="314">
        <v>438</v>
      </c>
    </row>
    <row r="3139" spans="1:4" ht="38.25">
      <c r="A3139" s="312">
        <v>13891</v>
      </c>
      <c r="B3139" s="313" t="s">
        <v>4294</v>
      </c>
      <c r="C3139" s="312" t="s">
        <v>1155</v>
      </c>
      <c r="D3139" s="315">
        <v>4430.33</v>
      </c>
    </row>
    <row r="3140" spans="1:4" ht="25.5">
      <c r="A3140" s="312">
        <v>13892</v>
      </c>
      <c r="B3140" s="313" t="s">
        <v>4295</v>
      </c>
      <c r="C3140" s="312" t="s">
        <v>1155</v>
      </c>
      <c r="D3140" s="315">
        <v>647029.46</v>
      </c>
    </row>
    <row r="3141" spans="1:4" ht="25.5">
      <c r="A3141" s="312">
        <v>13894</v>
      </c>
      <c r="B3141" s="313" t="s">
        <v>4296</v>
      </c>
      <c r="C3141" s="312" t="s">
        <v>1155</v>
      </c>
      <c r="D3141" s="315">
        <v>392649.25</v>
      </c>
    </row>
    <row r="3142" spans="1:4" ht="25.5">
      <c r="A3142" s="312">
        <v>13895</v>
      </c>
      <c r="B3142" s="313" t="s">
        <v>4297</v>
      </c>
      <c r="C3142" s="312" t="s">
        <v>1155</v>
      </c>
      <c r="D3142" s="315">
        <v>527982.35</v>
      </c>
    </row>
    <row r="3143" spans="1:4" ht="38.25">
      <c r="A3143" s="312">
        <v>13896</v>
      </c>
      <c r="B3143" s="313" t="s">
        <v>4298</v>
      </c>
      <c r="C3143" s="312" t="s">
        <v>1155</v>
      </c>
      <c r="D3143" s="315">
        <v>2194.91</v>
      </c>
    </row>
    <row r="3144" spans="1:4" ht="38.25">
      <c r="A3144" s="312">
        <v>13897</v>
      </c>
      <c r="B3144" s="313" t="s">
        <v>4299</v>
      </c>
      <c r="C3144" s="312" t="s">
        <v>1155</v>
      </c>
      <c r="D3144" s="315">
        <v>8220.74</v>
      </c>
    </row>
    <row r="3145" spans="1:4" ht="25.5">
      <c r="A3145" s="312">
        <v>13914</v>
      </c>
      <c r="B3145" s="313" t="s">
        <v>4300</v>
      </c>
      <c r="C3145" s="312" t="s">
        <v>1155</v>
      </c>
      <c r="D3145" s="314">
        <v>865.7</v>
      </c>
    </row>
    <row r="3146" spans="1:4" ht="38.25">
      <c r="A3146" s="312">
        <v>13954</v>
      </c>
      <c r="B3146" s="313" t="s">
        <v>4301</v>
      </c>
      <c r="C3146" s="312" t="s">
        <v>1155</v>
      </c>
      <c r="D3146" s="315">
        <v>9013.98</v>
      </c>
    </row>
    <row r="3147" spans="1:4" ht="25.5">
      <c r="A3147" s="312">
        <v>13955</v>
      </c>
      <c r="B3147" s="313" t="s">
        <v>4302</v>
      </c>
      <c r="C3147" s="312" t="s">
        <v>1155</v>
      </c>
      <c r="D3147" s="315">
        <v>2013.12</v>
      </c>
    </row>
    <row r="3148" spans="1:4" ht="38.25">
      <c r="A3148" s="312">
        <v>13983</v>
      </c>
      <c r="B3148" s="313" t="s">
        <v>4303</v>
      </c>
      <c r="C3148" s="312" t="s">
        <v>1155</v>
      </c>
      <c r="D3148" s="314">
        <v>52.46</v>
      </c>
    </row>
    <row r="3149" spans="1:4" ht="25.5">
      <c r="A3149" s="312">
        <v>13984</v>
      </c>
      <c r="B3149" s="313" t="s">
        <v>4304</v>
      </c>
      <c r="C3149" s="312" t="s">
        <v>1155</v>
      </c>
      <c r="D3149" s="314">
        <v>42.41</v>
      </c>
    </row>
    <row r="3150" spans="1:4" ht="25.5">
      <c r="A3150" s="312">
        <v>14013</v>
      </c>
      <c r="B3150" s="313" t="s">
        <v>4305</v>
      </c>
      <c r="C3150" s="312" t="s">
        <v>1155</v>
      </c>
      <c r="D3150" s="315">
        <v>123996.48</v>
      </c>
    </row>
    <row r="3151" spans="1:4" ht="38.25">
      <c r="A3151" s="312">
        <v>14041</v>
      </c>
      <c r="B3151" s="313" t="s">
        <v>4306</v>
      </c>
      <c r="C3151" s="312" t="s">
        <v>1149</v>
      </c>
      <c r="D3151" s="314">
        <v>283.05</v>
      </c>
    </row>
    <row r="3152" spans="1:4" ht="38.25">
      <c r="A3152" s="312">
        <v>14052</v>
      </c>
      <c r="B3152" s="313" t="s">
        <v>4307</v>
      </c>
      <c r="C3152" s="312" t="s">
        <v>1155</v>
      </c>
      <c r="D3152" s="314">
        <v>6.57</v>
      </c>
    </row>
    <row r="3153" spans="1:4" ht="38.25">
      <c r="A3153" s="312">
        <v>14053</v>
      </c>
      <c r="B3153" s="313" t="s">
        <v>4308</v>
      </c>
      <c r="C3153" s="312" t="s">
        <v>1155</v>
      </c>
      <c r="D3153" s="314">
        <v>6.67</v>
      </c>
    </row>
    <row r="3154" spans="1:4" ht="38.25">
      <c r="A3154" s="312">
        <v>14054</v>
      </c>
      <c r="B3154" s="313" t="s">
        <v>4309</v>
      </c>
      <c r="C3154" s="312" t="s">
        <v>1155</v>
      </c>
      <c r="D3154" s="314">
        <v>8.5399999999999991</v>
      </c>
    </row>
    <row r="3155" spans="1:4" ht="38.25">
      <c r="A3155" s="312">
        <v>14055</v>
      </c>
      <c r="B3155" s="313" t="s">
        <v>4310</v>
      </c>
      <c r="C3155" s="312" t="s">
        <v>1155</v>
      </c>
      <c r="D3155" s="314">
        <v>635</v>
      </c>
    </row>
    <row r="3156" spans="1:4" ht="51">
      <c r="A3156" s="312">
        <v>14057</v>
      </c>
      <c r="B3156" s="313" t="s">
        <v>4311</v>
      </c>
      <c r="C3156" s="312" t="s">
        <v>1155</v>
      </c>
      <c r="D3156" s="314">
        <v>232.68</v>
      </c>
    </row>
    <row r="3157" spans="1:4" ht="51">
      <c r="A3157" s="312">
        <v>14058</v>
      </c>
      <c r="B3157" s="313" t="s">
        <v>4312</v>
      </c>
      <c r="C3157" s="312" t="s">
        <v>1155</v>
      </c>
      <c r="D3157" s="314">
        <v>367.05</v>
      </c>
    </row>
    <row r="3158" spans="1:4" ht="51">
      <c r="A3158" s="312">
        <v>14077</v>
      </c>
      <c r="B3158" s="313" t="s">
        <v>4313</v>
      </c>
      <c r="C3158" s="312" t="s">
        <v>1298</v>
      </c>
      <c r="D3158" s="314">
        <v>133.16</v>
      </c>
    </row>
    <row r="3159" spans="1:4" ht="38.25">
      <c r="A3159" s="312">
        <v>14112</v>
      </c>
      <c r="B3159" s="313" t="s">
        <v>4314</v>
      </c>
      <c r="C3159" s="312" t="s">
        <v>1155</v>
      </c>
      <c r="D3159" s="314">
        <v>180.09</v>
      </c>
    </row>
    <row r="3160" spans="1:4" ht="25.5">
      <c r="A3160" s="312">
        <v>14146</v>
      </c>
      <c r="B3160" s="313" t="s">
        <v>4315</v>
      </c>
      <c r="C3160" s="312" t="s">
        <v>4316</v>
      </c>
      <c r="D3160" s="314">
        <v>73.3</v>
      </c>
    </row>
    <row r="3161" spans="1:4" ht="38.25">
      <c r="A3161" s="312">
        <v>14147</v>
      </c>
      <c r="B3161" s="313" t="s">
        <v>4317</v>
      </c>
      <c r="C3161" s="312" t="s">
        <v>4316</v>
      </c>
      <c r="D3161" s="314">
        <v>57.42</v>
      </c>
    </row>
    <row r="3162" spans="1:4" ht="25.5">
      <c r="A3162" s="312">
        <v>14148</v>
      </c>
      <c r="B3162" s="313" t="s">
        <v>4318</v>
      </c>
      <c r="C3162" s="312" t="s">
        <v>1155</v>
      </c>
      <c r="D3162" s="314">
        <v>0.97</v>
      </c>
    </row>
    <row r="3163" spans="1:4">
      <c r="A3163" s="312">
        <v>14149</v>
      </c>
      <c r="B3163" s="313" t="s">
        <v>4319</v>
      </c>
      <c r="C3163" s="312" t="s">
        <v>4316</v>
      </c>
      <c r="D3163" s="314">
        <v>204.34</v>
      </c>
    </row>
    <row r="3164" spans="1:4" ht="25.5">
      <c r="A3164" s="312">
        <v>14151</v>
      </c>
      <c r="B3164" s="313" t="s">
        <v>4320</v>
      </c>
      <c r="C3164" s="312" t="s">
        <v>1155</v>
      </c>
      <c r="D3164" s="314">
        <v>52.68</v>
      </c>
    </row>
    <row r="3165" spans="1:4" ht="25.5">
      <c r="A3165" s="312">
        <v>14152</v>
      </c>
      <c r="B3165" s="313" t="s">
        <v>4321</v>
      </c>
      <c r="C3165" s="312" t="s">
        <v>1155</v>
      </c>
      <c r="D3165" s="314">
        <v>45.72</v>
      </c>
    </row>
    <row r="3166" spans="1:4" ht="25.5">
      <c r="A3166" s="312">
        <v>14153</v>
      </c>
      <c r="B3166" s="313" t="s">
        <v>4322</v>
      </c>
      <c r="C3166" s="312" t="s">
        <v>1155</v>
      </c>
      <c r="D3166" s="314">
        <v>59.55</v>
      </c>
    </row>
    <row r="3167" spans="1:4" ht="25.5">
      <c r="A3167" s="312">
        <v>14154</v>
      </c>
      <c r="B3167" s="313" t="s">
        <v>4323</v>
      </c>
      <c r="C3167" s="312" t="s">
        <v>1155</v>
      </c>
      <c r="D3167" s="314">
        <v>160.02000000000001</v>
      </c>
    </row>
    <row r="3168" spans="1:4">
      <c r="A3168" s="312">
        <v>14157</v>
      </c>
      <c r="B3168" s="313" t="s">
        <v>4324</v>
      </c>
      <c r="C3168" s="312" t="s">
        <v>1155</v>
      </c>
      <c r="D3168" s="314">
        <v>1.36</v>
      </c>
    </row>
    <row r="3169" spans="1:4" ht="51">
      <c r="A3169" s="312">
        <v>14162</v>
      </c>
      <c r="B3169" s="313" t="s">
        <v>4325</v>
      </c>
      <c r="C3169" s="312" t="s">
        <v>1155</v>
      </c>
      <c r="D3169" s="315">
        <v>1160.6400000000001</v>
      </c>
    </row>
    <row r="3170" spans="1:4" ht="51">
      <c r="A3170" s="312">
        <v>14163</v>
      </c>
      <c r="B3170" s="313" t="s">
        <v>4326</v>
      </c>
      <c r="C3170" s="312" t="s">
        <v>1155</v>
      </c>
      <c r="D3170" s="315">
        <v>1366.66</v>
      </c>
    </row>
    <row r="3171" spans="1:4" ht="51">
      <c r="A3171" s="312">
        <v>14164</v>
      </c>
      <c r="B3171" s="313" t="s">
        <v>4327</v>
      </c>
      <c r="C3171" s="312" t="s">
        <v>1155</v>
      </c>
      <c r="D3171" s="315">
        <v>1202.44</v>
      </c>
    </row>
    <row r="3172" spans="1:4" ht="38.25">
      <c r="A3172" s="312">
        <v>14165</v>
      </c>
      <c r="B3172" s="313" t="s">
        <v>4328</v>
      </c>
      <c r="C3172" s="312" t="s">
        <v>1155</v>
      </c>
      <c r="D3172" s="315">
        <v>1214.95</v>
      </c>
    </row>
    <row r="3173" spans="1:4" ht="38.25">
      <c r="A3173" s="312">
        <v>14166</v>
      </c>
      <c r="B3173" s="313" t="s">
        <v>4329</v>
      </c>
      <c r="C3173" s="312" t="s">
        <v>1155</v>
      </c>
      <c r="D3173" s="314">
        <v>876.99</v>
      </c>
    </row>
    <row r="3174" spans="1:4" ht="38.25">
      <c r="A3174" s="312">
        <v>14170</v>
      </c>
      <c r="B3174" s="313" t="s">
        <v>4330</v>
      </c>
      <c r="C3174" s="312" t="s">
        <v>1366</v>
      </c>
      <c r="D3174" s="314">
        <v>62.53</v>
      </c>
    </row>
    <row r="3175" spans="1:4" ht="38.25">
      <c r="A3175" s="312">
        <v>14171</v>
      </c>
      <c r="B3175" s="313" t="s">
        <v>4331</v>
      </c>
      <c r="C3175" s="312" t="s">
        <v>1366</v>
      </c>
      <c r="D3175" s="314">
        <v>70.77</v>
      </c>
    </row>
    <row r="3176" spans="1:4" ht="38.25">
      <c r="A3176" s="312">
        <v>14172</v>
      </c>
      <c r="B3176" s="313" t="s">
        <v>4332</v>
      </c>
      <c r="C3176" s="312" t="s">
        <v>1366</v>
      </c>
      <c r="D3176" s="314">
        <v>66.739999999999995</v>
      </c>
    </row>
    <row r="3177" spans="1:4" ht="38.25">
      <c r="A3177" s="312">
        <v>14173</v>
      </c>
      <c r="B3177" s="313" t="s">
        <v>4333</v>
      </c>
      <c r="C3177" s="312" t="s">
        <v>1366</v>
      </c>
      <c r="D3177" s="314">
        <v>82.45</v>
      </c>
    </row>
    <row r="3178" spans="1:4" ht="51">
      <c r="A3178" s="312">
        <v>14185</v>
      </c>
      <c r="B3178" s="313" t="s">
        <v>4334</v>
      </c>
      <c r="C3178" s="312" t="s">
        <v>1155</v>
      </c>
      <c r="D3178" s="315">
        <v>9429.51</v>
      </c>
    </row>
    <row r="3179" spans="1:4" ht="63.75">
      <c r="A3179" s="312">
        <v>14186</v>
      </c>
      <c r="B3179" s="313" t="s">
        <v>4335</v>
      </c>
      <c r="C3179" s="312" t="s">
        <v>1155</v>
      </c>
      <c r="D3179" s="315">
        <v>7279.28</v>
      </c>
    </row>
    <row r="3180" spans="1:4" ht="25.5">
      <c r="A3180" s="312">
        <v>14211</v>
      </c>
      <c r="B3180" s="313" t="s">
        <v>4336</v>
      </c>
      <c r="C3180" s="312" t="s">
        <v>1155</v>
      </c>
      <c r="D3180" s="314">
        <v>19.66</v>
      </c>
    </row>
    <row r="3181" spans="1:4" ht="38.25">
      <c r="A3181" s="312">
        <v>14221</v>
      </c>
      <c r="B3181" s="313" t="s">
        <v>4337</v>
      </c>
      <c r="C3181" s="312" t="s">
        <v>1155</v>
      </c>
      <c r="D3181" s="315">
        <v>225726.65</v>
      </c>
    </row>
    <row r="3182" spans="1:4" ht="38.25">
      <c r="A3182" s="312">
        <v>14250</v>
      </c>
      <c r="B3182" s="313" t="s">
        <v>4338</v>
      </c>
      <c r="C3182" s="312" t="s">
        <v>2112</v>
      </c>
      <c r="D3182" s="314">
        <v>0.63</v>
      </c>
    </row>
    <row r="3183" spans="1:4" ht="38.25">
      <c r="A3183" s="312">
        <v>14252</v>
      </c>
      <c r="B3183" s="313" t="s">
        <v>4339</v>
      </c>
      <c r="C3183" s="312" t="s">
        <v>1155</v>
      </c>
      <c r="D3183" s="315">
        <v>1650.44</v>
      </c>
    </row>
    <row r="3184" spans="1:4" ht="51">
      <c r="A3184" s="312">
        <v>14254</v>
      </c>
      <c r="B3184" s="313" t="s">
        <v>4340</v>
      </c>
      <c r="C3184" s="312" t="s">
        <v>1155</v>
      </c>
      <c r="D3184" s="315">
        <v>57201.86</v>
      </c>
    </row>
    <row r="3185" spans="1:4" ht="25.5">
      <c r="A3185" s="312">
        <v>14405</v>
      </c>
      <c r="B3185" s="313" t="s">
        <v>4341</v>
      </c>
      <c r="C3185" s="312" t="s">
        <v>1155</v>
      </c>
      <c r="D3185" s="315">
        <v>65434.36</v>
      </c>
    </row>
    <row r="3186" spans="1:4" ht="38.25">
      <c r="A3186" s="312">
        <v>14439</v>
      </c>
      <c r="B3186" s="313" t="s">
        <v>4342</v>
      </c>
      <c r="C3186" s="312" t="s">
        <v>1298</v>
      </c>
      <c r="D3186" s="314">
        <v>1.86</v>
      </c>
    </row>
    <row r="3187" spans="1:4" ht="63.75">
      <c r="A3187" s="312">
        <v>14489</v>
      </c>
      <c r="B3187" s="313" t="s">
        <v>4343</v>
      </c>
      <c r="C3187" s="312" t="s">
        <v>1155</v>
      </c>
      <c r="D3187" s="315">
        <v>337052.93</v>
      </c>
    </row>
    <row r="3188" spans="1:4" ht="51">
      <c r="A3188" s="312">
        <v>14511</v>
      </c>
      <c r="B3188" s="313" t="s">
        <v>4344</v>
      </c>
      <c r="C3188" s="312" t="s">
        <v>1155</v>
      </c>
      <c r="D3188" s="315">
        <v>403376.23</v>
      </c>
    </row>
    <row r="3189" spans="1:4" ht="51">
      <c r="A3189" s="312">
        <v>14513</v>
      </c>
      <c r="B3189" s="313" t="s">
        <v>4345</v>
      </c>
      <c r="C3189" s="312" t="s">
        <v>1155</v>
      </c>
      <c r="D3189" s="315">
        <v>252797.69</v>
      </c>
    </row>
    <row r="3190" spans="1:4" ht="38.25">
      <c r="A3190" s="312">
        <v>14525</v>
      </c>
      <c r="B3190" s="313" t="s">
        <v>4346</v>
      </c>
      <c r="C3190" s="312" t="s">
        <v>1155</v>
      </c>
      <c r="D3190" s="315">
        <v>467250</v>
      </c>
    </row>
    <row r="3191" spans="1:4" ht="25.5">
      <c r="A3191" s="312">
        <v>14529</v>
      </c>
      <c r="B3191" s="313" t="s">
        <v>4347</v>
      </c>
      <c r="C3191" s="312" t="s">
        <v>1155</v>
      </c>
      <c r="D3191" s="315">
        <v>19263</v>
      </c>
    </row>
    <row r="3192" spans="1:4" ht="25.5">
      <c r="A3192" s="312">
        <v>14531</v>
      </c>
      <c r="B3192" s="313" t="s">
        <v>4348</v>
      </c>
      <c r="C3192" s="312" t="s">
        <v>1155</v>
      </c>
      <c r="D3192" s="315">
        <v>15306.85</v>
      </c>
    </row>
    <row r="3193" spans="1:4" ht="63.75">
      <c r="A3193" s="312">
        <v>14534</v>
      </c>
      <c r="B3193" s="313" t="s">
        <v>4349</v>
      </c>
      <c r="C3193" s="312" t="s">
        <v>1155</v>
      </c>
      <c r="D3193" s="315">
        <v>12526.55</v>
      </c>
    </row>
    <row r="3194" spans="1:4" ht="63.75">
      <c r="A3194" s="312">
        <v>14535</v>
      </c>
      <c r="B3194" s="313" t="s">
        <v>4350</v>
      </c>
      <c r="C3194" s="312" t="s">
        <v>1155</v>
      </c>
      <c r="D3194" s="315">
        <v>124327.23</v>
      </c>
    </row>
    <row r="3195" spans="1:4" ht="25.5">
      <c r="A3195" s="312">
        <v>14543</v>
      </c>
      <c r="B3195" s="313" t="s">
        <v>4351</v>
      </c>
      <c r="C3195" s="312" t="s">
        <v>1155</v>
      </c>
      <c r="D3195" s="314">
        <v>6.3</v>
      </c>
    </row>
    <row r="3196" spans="1:4" ht="38.25">
      <c r="A3196" s="312">
        <v>14575</v>
      </c>
      <c r="B3196" s="313" t="s">
        <v>4352</v>
      </c>
      <c r="C3196" s="312" t="s">
        <v>1155</v>
      </c>
      <c r="D3196" s="315">
        <v>2136096.87</v>
      </c>
    </row>
    <row r="3197" spans="1:4" ht="38.25">
      <c r="A3197" s="312">
        <v>14576</v>
      </c>
      <c r="B3197" s="313" t="s">
        <v>4353</v>
      </c>
      <c r="C3197" s="312" t="s">
        <v>1155</v>
      </c>
      <c r="D3197" s="315">
        <v>2458289.81</v>
      </c>
    </row>
    <row r="3198" spans="1:4" ht="38.25">
      <c r="A3198" s="312">
        <v>14580</v>
      </c>
      <c r="B3198" s="313" t="s">
        <v>4354</v>
      </c>
      <c r="C3198" s="312" t="s">
        <v>1298</v>
      </c>
      <c r="D3198" s="314">
        <v>31.61</v>
      </c>
    </row>
    <row r="3199" spans="1:4" ht="25.5">
      <c r="A3199" s="312">
        <v>14583</v>
      </c>
      <c r="B3199" s="313" t="s">
        <v>4355</v>
      </c>
      <c r="C3199" s="312" t="s">
        <v>1149</v>
      </c>
      <c r="D3199" s="314">
        <v>11.92</v>
      </c>
    </row>
    <row r="3200" spans="1:4" ht="51">
      <c r="A3200" s="312">
        <v>14615</v>
      </c>
      <c r="B3200" s="313" t="s">
        <v>4356</v>
      </c>
      <c r="C3200" s="312" t="s">
        <v>1155</v>
      </c>
      <c r="D3200" s="315">
        <v>4135.92</v>
      </c>
    </row>
    <row r="3201" spans="1:4" ht="38.25">
      <c r="A3201" s="312">
        <v>14618</v>
      </c>
      <c r="B3201" s="313" t="s">
        <v>4357</v>
      </c>
      <c r="C3201" s="312" t="s">
        <v>1155</v>
      </c>
      <c r="D3201" s="315">
        <v>1250.6500000000001</v>
      </c>
    </row>
    <row r="3202" spans="1:4" ht="38.25">
      <c r="A3202" s="312">
        <v>14619</v>
      </c>
      <c r="B3202" s="313" t="s">
        <v>4358</v>
      </c>
      <c r="C3202" s="312" t="s">
        <v>1155</v>
      </c>
      <c r="D3202" s="315">
        <v>14646.07</v>
      </c>
    </row>
    <row r="3203" spans="1:4" ht="38.25">
      <c r="A3203" s="312">
        <v>14626</v>
      </c>
      <c r="B3203" s="313" t="s">
        <v>4359</v>
      </c>
      <c r="C3203" s="312" t="s">
        <v>1155</v>
      </c>
      <c r="D3203" s="315">
        <v>363714.3</v>
      </c>
    </row>
    <row r="3204" spans="1:4" ht="51">
      <c r="A3204" s="312">
        <v>20001</v>
      </c>
      <c r="B3204" s="313" t="s">
        <v>4360</v>
      </c>
      <c r="C3204" s="312" t="s">
        <v>1254</v>
      </c>
      <c r="D3204" s="314">
        <v>72.040000000000006</v>
      </c>
    </row>
    <row r="3205" spans="1:4" ht="38.25">
      <c r="A3205" s="312">
        <v>20007</v>
      </c>
      <c r="B3205" s="313" t="s">
        <v>4361</v>
      </c>
      <c r="C3205" s="312" t="s">
        <v>1298</v>
      </c>
      <c r="D3205" s="314">
        <v>2.06</v>
      </c>
    </row>
    <row r="3206" spans="1:4" ht="51">
      <c r="A3206" s="312">
        <v>20017</v>
      </c>
      <c r="B3206" s="313" t="s">
        <v>4362</v>
      </c>
      <c r="C3206" s="312" t="s">
        <v>1298</v>
      </c>
      <c r="D3206" s="314">
        <v>2.69</v>
      </c>
    </row>
    <row r="3207" spans="1:4">
      <c r="A3207" s="312">
        <v>20020</v>
      </c>
      <c r="B3207" s="313" t="s">
        <v>4363</v>
      </c>
      <c r="C3207" s="312" t="s">
        <v>1260</v>
      </c>
      <c r="D3207" s="314">
        <v>10.32</v>
      </c>
    </row>
    <row r="3208" spans="1:4" ht="25.5">
      <c r="A3208" s="312">
        <v>20032</v>
      </c>
      <c r="B3208" s="313" t="s">
        <v>4364</v>
      </c>
      <c r="C3208" s="312" t="s">
        <v>1155</v>
      </c>
      <c r="D3208" s="314">
        <v>34.17</v>
      </c>
    </row>
    <row r="3209" spans="1:4" ht="25.5">
      <c r="A3209" s="312">
        <v>20033</v>
      </c>
      <c r="B3209" s="313" t="s">
        <v>4365</v>
      </c>
      <c r="C3209" s="312" t="s">
        <v>1155</v>
      </c>
      <c r="D3209" s="314">
        <v>30.51</v>
      </c>
    </row>
    <row r="3210" spans="1:4" ht="25.5">
      <c r="A3210" s="312">
        <v>20034</v>
      </c>
      <c r="B3210" s="313" t="s">
        <v>4366</v>
      </c>
      <c r="C3210" s="312" t="s">
        <v>1155</v>
      </c>
      <c r="D3210" s="314">
        <v>50</v>
      </c>
    </row>
    <row r="3211" spans="1:4" ht="25.5">
      <c r="A3211" s="312">
        <v>20035</v>
      </c>
      <c r="B3211" s="313" t="s">
        <v>4367</v>
      </c>
      <c r="C3211" s="312" t="s">
        <v>1155</v>
      </c>
      <c r="D3211" s="314">
        <v>55.66</v>
      </c>
    </row>
    <row r="3212" spans="1:4" ht="25.5">
      <c r="A3212" s="312">
        <v>20036</v>
      </c>
      <c r="B3212" s="313" t="s">
        <v>4368</v>
      </c>
      <c r="C3212" s="312" t="s">
        <v>1155</v>
      </c>
      <c r="D3212" s="314">
        <v>80.489999999999995</v>
      </c>
    </row>
    <row r="3213" spans="1:4" ht="25.5">
      <c r="A3213" s="312">
        <v>20037</v>
      </c>
      <c r="B3213" s="313" t="s">
        <v>4369</v>
      </c>
      <c r="C3213" s="312" t="s">
        <v>1155</v>
      </c>
      <c r="D3213" s="314">
        <v>164.21</v>
      </c>
    </row>
    <row r="3214" spans="1:4" ht="25.5">
      <c r="A3214" s="312">
        <v>20038</v>
      </c>
      <c r="B3214" s="313" t="s">
        <v>4370</v>
      </c>
      <c r="C3214" s="312" t="s">
        <v>1155</v>
      </c>
      <c r="D3214" s="314">
        <v>302.99</v>
      </c>
    </row>
    <row r="3215" spans="1:4" ht="25.5">
      <c r="A3215" s="312">
        <v>20039</v>
      </c>
      <c r="B3215" s="313" t="s">
        <v>4371</v>
      </c>
      <c r="C3215" s="312" t="s">
        <v>1155</v>
      </c>
      <c r="D3215" s="314">
        <v>427.98</v>
      </c>
    </row>
    <row r="3216" spans="1:4" ht="25.5">
      <c r="A3216" s="312">
        <v>20040</v>
      </c>
      <c r="B3216" s="313" t="s">
        <v>4372</v>
      </c>
      <c r="C3216" s="312" t="s">
        <v>1155</v>
      </c>
      <c r="D3216" s="314">
        <v>545.84</v>
      </c>
    </row>
    <row r="3217" spans="1:4" ht="25.5">
      <c r="A3217" s="312">
        <v>20041</v>
      </c>
      <c r="B3217" s="313" t="s">
        <v>4373</v>
      </c>
      <c r="C3217" s="312" t="s">
        <v>1155</v>
      </c>
      <c r="D3217" s="314">
        <v>550.92999999999995</v>
      </c>
    </row>
    <row r="3218" spans="1:4" ht="25.5">
      <c r="A3218" s="312">
        <v>20042</v>
      </c>
      <c r="B3218" s="313" t="s">
        <v>4374</v>
      </c>
      <c r="C3218" s="312" t="s">
        <v>1155</v>
      </c>
      <c r="D3218" s="314">
        <v>2.77</v>
      </c>
    </row>
    <row r="3219" spans="1:4" ht="25.5">
      <c r="A3219" s="312">
        <v>20043</v>
      </c>
      <c r="B3219" s="313" t="s">
        <v>4375</v>
      </c>
      <c r="C3219" s="312" t="s">
        <v>1155</v>
      </c>
      <c r="D3219" s="314">
        <v>3.02</v>
      </c>
    </row>
    <row r="3220" spans="1:4" ht="25.5">
      <c r="A3220" s="312">
        <v>20044</v>
      </c>
      <c r="B3220" s="313" t="s">
        <v>4376</v>
      </c>
      <c r="C3220" s="312" t="s">
        <v>1155</v>
      </c>
      <c r="D3220" s="314">
        <v>3.68</v>
      </c>
    </row>
    <row r="3221" spans="1:4" ht="25.5">
      <c r="A3221" s="312">
        <v>20045</v>
      </c>
      <c r="B3221" s="313" t="s">
        <v>4377</v>
      </c>
      <c r="C3221" s="312" t="s">
        <v>1155</v>
      </c>
      <c r="D3221" s="314">
        <v>4.72</v>
      </c>
    </row>
    <row r="3222" spans="1:4" ht="25.5">
      <c r="A3222" s="312">
        <v>20046</v>
      </c>
      <c r="B3222" s="313" t="s">
        <v>4378</v>
      </c>
      <c r="C3222" s="312" t="s">
        <v>1155</v>
      </c>
      <c r="D3222" s="314">
        <v>9.9600000000000009</v>
      </c>
    </row>
    <row r="3223" spans="1:4" ht="25.5">
      <c r="A3223" s="312">
        <v>20047</v>
      </c>
      <c r="B3223" s="313" t="s">
        <v>4379</v>
      </c>
      <c r="C3223" s="312" t="s">
        <v>1155</v>
      </c>
      <c r="D3223" s="314">
        <v>28.84</v>
      </c>
    </row>
    <row r="3224" spans="1:4" ht="25.5">
      <c r="A3224" s="312">
        <v>20055</v>
      </c>
      <c r="B3224" s="313" t="s">
        <v>4380</v>
      </c>
      <c r="C3224" s="312" t="s">
        <v>1155</v>
      </c>
      <c r="D3224" s="314">
        <v>27.29</v>
      </c>
    </row>
    <row r="3225" spans="1:4" ht="38.25">
      <c r="A3225" s="312">
        <v>20059</v>
      </c>
      <c r="B3225" s="313" t="s">
        <v>4381</v>
      </c>
      <c r="C3225" s="312" t="s">
        <v>1155</v>
      </c>
      <c r="D3225" s="314">
        <v>11.49</v>
      </c>
    </row>
    <row r="3226" spans="1:4" ht="38.25">
      <c r="A3226" s="312">
        <v>20061</v>
      </c>
      <c r="B3226" s="313" t="s">
        <v>4382</v>
      </c>
      <c r="C3226" s="312" t="s">
        <v>1155</v>
      </c>
      <c r="D3226" s="314">
        <v>2.3199999999999998</v>
      </c>
    </row>
    <row r="3227" spans="1:4" ht="25.5">
      <c r="A3227" s="312">
        <v>20062</v>
      </c>
      <c r="B3227" s="313" t="s">
        <v>4383</v>
      </c>
      <c r="C3227" s="312" t="s">
        <v>1155</v>
      </c>
      <c r="D3227" s="314">
        <v>10.06</v>
      </c>
    </row>
    <row r="3228" spans="1:4" ht="38.25">
      <c r="A3228" s="312">
        <v>20063</v>
      </c>
      <c r="B3228" s="313" t="s">
        <v>4384</v>
      </c>
      <c r="C3228" s="312" t="s">
        <v>1155</v>
      </c>
      <c r="D3228" s="314">
        <v>2.9</v>
      </c>
    </row>
    <row r="3229" spans="1:4" ht="25.5">
      <c r="A3229" s="312">
        <v>20065</v>
      </c>
      <c r="B3229" s="313" t="s">
        <v>4385</v>
      </c>
      <c r="C3229" s="312" t="s">
        <v>1298</v>
      </c>
      <c r="D3229" s="314">
        <v>17.36</v>
      </c>
    </row>
    <row r="3230" spans="1:4" ht="38.25">
      <c r="A3230" s="312">
        <v>20067</v>
      </c>
      <c r="B3230" s="313" t="s">
        <v>4386</v>
      </c>
      <c r="C3230" s="312" t="s">
        <v>1298</v>
      </c>
      <c r="D3230" s="314">
        <v>5.04</v>
      </c>
    </row>
    <row r="3231" spans="1:4" ht="38.25">
      <c r="A3231" s="312">
        <v>20068</v>
      </c>
      <c r="B3231" s="313" t="s">
        <v>4387</v>
      </c>
      <c r="C3231" s="312" t="s">
        <v>1298</v>
      </c>
      <c r="D3231" s="314">
        <v>6.7</v>
      </c>
    </row>
    <row r="3232" spans="1:4" ht="38.25">
      <c r="A3232" s="312">
        <v>20069</v>
      </c>
      <c r="B3232" s="313" t="s">
        <v>4388</v>
      </c>
      <c r="C3232" s="312" t="s">
        <v>1298</v>
      </c>
      <c r="D3232" s="314">
        <v>5.39</v>
      </c>
    </row>
    <row r="3233" spans="1:4" ht="38.25">
      <c r="A3233" s="312">
        <v>20070</v>
      </c>
      <c r="B3233" s="313" t="s">
        <v>4389</v>
      </c>
      <c r="C3233" s="312" t="s">
        <v>1298</v>
      </c>
      <c r="D3233" s="314">
        <v>6.83</v>
      </c>
    </row>
    <row r="3234" spans="1:4" ht="38.25">
      <c r="A3234" s="312">
        <v>20071</v>
      </c>
      <c r="B3234" s="313" t="s">
        <v>4390</v>
      </c>
      <c r="C3234" s="312" t="s">
        <v>1298</v>
      </c>
      <c r="D3234" s="314">
        <v>8.7100000000000009</v>
      </c>
    </row>
    <row r="3235" spans="1:4" ht="38.25">
      <c r="A3235" s="312">
        <v>20072</v>
      </c>
      <c r="B3235" s="313" t="s">
        <v>4391</v>
      </c>
      <c r="C3235" s="312" t="s">
        <v>1298</v>
      </c>
      <c r="D3235" s="314">
        <v>14.64</v>
      </c>
    </row>
    <row r="3236" spans="1:4" ht="38.25">
      <c r="A3236" s="312">
        <v>20073</v>
      </c>
      <c r="B3236" s="313" t="s">
        <v>4392</v>
      </c>
      <c r="C3236" s="312" t="s">
        <v>1298</v>
      </c>
      <c r="D3236" s="314">
        <v>30.29</v>
      </c>
    </row>
    <row r="3237" spans="1:4" ht="38.25">
      <c r="A3237" s="312">
        <v>20078</v>
      </c>
      <c r="B3237" s="313" t="s">
        <v>4393</v>
      </c>
      <c r="C3237" s="312" t="s">
        <v>1155</v>
      </c>
      <c r="D3237" s="314">
        <v>16.53</v>
      </c>
    </row>
    <row r="3238" spans="1:4" ht="38.25">
      <c r="A3238" s="312">
        <v>20079</v>
      </c>
      <c r="B3238" s="313" t="s">
        <v>4394</v>
      </c>
      <c r="C3238" s="312" t="s">
        <v>1155</v>
      </c>
      <c r="D3238" s="314">
        <v>103.14</v>
      </c>
    </row>
    <row r="3239" spans="1:4" ht="25.5">
      <c r="A3239" s="312">
        <v>20080</v>
      </c>
      <c r="B3239" s="313" t="s">
        <v>4395</v>
      </c>
      <c r="C3239" s="312" t="s">
        <v>1155</v>
      </c>
      <c r="D3239" s="314">
        <v>14.33</v>
      </c>
    </row>
    <row r="3240" spans="1:4" ht="25.5">
      <c r="A3240" s="312">
        <v>20082</v>
      </c>
      <c r="B3240" s="313" t="s">
        <v>4396</v>
      </c>
      <c r="C3240" s="312" t="s">
        <v>1155</v>
      </c>
      <c r="D3240" s="314">
        <v>15.28</v>
      </c>
    </row>
    <row r="3241" spans="1:4" ht="25.5">
      <c r="A3241" s="312">
        <v>20083</v>
      </c>
      <c r="B3241" s="313" t="s">
        <v>4397</v>
      </c>
      <c r="C3241" s="312" t="s">
        <v>1155</v>
      </c>
      <c r="D3241" s="314">
        <v>39.22</v>
      </c>
    </row>
    <row r="3242" spans="1:4" ht="25.5">
      <c r="A3242" s="312">
        <v>20084</v>
      </c>
      <c r="B3242" s="313" t="s">
        <v>4398</v>
      </c>
      <c r="C3242" s="312" t="s">
        <v>1155</v>
      </c>
      <c r="D3242" s="314">
        <v>1.07</v>
      </c>
    </row>
    <row r="3243" spans="1:4" ht="25.5">
      <c r="A3243" s="312">
        <v>20085</v>
      </c>
      <c r="B3243" s="313" t="s">
        <v>4399</v>
      </c>
      <c r="C3243" s="312" t="s">
        <v>1155</v>
      </c>
      <c r="D3243" s="314">
        <v>0.99</v>
      </c>
    </row>
    <row r="3244" spans="1:4" ht="25.5">
      <c r="A3244" s="312">
        <v>20086</v>
      </c>
      <c r="B3244" s="313" t="s">
        <v>4400</v>
      </c>
      <c r="C3244" s="312" t="s">
        <v>1155</v>
      </c>
      <c r="D3244" s="314">
        <v>2.31</v>
      </c>
    </row>
    <row r="3245" spans="1:4" ht="25.5">
      <c r="A3245" s="312">
        <v>20087</v>
      </c>
      <c r="B3245" s="313" t="s">
        <v>4401</v>
      </c>
      <c r="C3245" s="312" t="s">
        <v>1155</v>
      </c>
      <c r="D3245" s="314">
        <v>5.88</v>
      </c>
    </row>
    <row r="3246" spans="1:4" ht="25.5">
      <c r="A3246" s="312">
        <v>20088</v>
      </c>
      <c r="B3246" s="313" t="s">
        <v>4402</v>
      </c>
      <c r="C3246" s="312" t="s">
        <v>1155</v>
      </c>
      <c r="D3246" s="314">
        <v>8.6999999999999993</v>
      </c>
    </row>
    <row r="3247" spans="1:4" ht="25.5">
      <c r="A3247" s="312">
        <v>20089</v>
      </c>
      <c r="B3247" s="313" t="s">
        <v>4403</v>
      </c>
      <c r="C3247" s="312" t="s">
        <v>1155</v>
      </c>
      <c r="D3247" s="314">
        <v>43.35</v>
      </c>
    </row>
    <row r="3248" spans="1:4" ht="25.5">
      <c r="A3248" s="312">
        <v>20094</v>
      </c>
      <c r="B3248" s="313" t="s">
        <v>4404</v>
      </c>
      <c r="C3248" s="312" t="s">
        <v>1155</v>
      </c>
      <c r="D3248" s="314">
        <v>9.49</v>
      </c>
    </row>
    <row r="3249" spans="1:4" ht="25.5">
      <c r="A3249" s="312">
        <v>20095</v>
      </c>
      <c r="B3249" s="313" t="s">
        <v>4405</v>
      </c>
      <c r="C3249" s="312" t="s">
        <v>1155</v>
      </c>
      <c r="D3249" s="314">
        <v>16.09</v>
      </c>
    </row>
    <row r="3250" spans="1:4" ht="38.25">
      <c r="A3250" s="312">
        <v>20096</v>
      </c>
      <c r="B3250" s="313" t="s">
        <v>4406</v>
      </c>
      <c r="C3250" s="312" t="s">
        <v>1155</v>
      </c>
      <c r="D3250" s="314">
        <v>17.18</v>
      </c>
    </row>
    <row r="3251" spans="1:4" ht="38.25">
      <c r="A3251" s="312">
        <v>20097</v>
      </c>
      <c r="B3251" s="313" t="s">
        <v>4407</v>
      </c>
      <c r="C3251" s="312" t="s">
        <v>1155</v>
      </c>
      <c r="D3251" s="314">
        <v>29.8</v>
      </c>
    </row>
    <row r="3252" spans="1:4" ht="38.25">
      <c r="A3252" s="312">
        <v>20098</v>
      </c>
      <c r="B3252" s="313" t="s">
        <v>4408</v>
      </c>
      <c r="C3252" s="312" t="s">
        <v>1155</v>
      </c>
      <c r="D3252" s="314">
        <v>214.86</v>
      </c>
    </row>
    <row r="3253" spans="1:4" ht="25.5">
      <c r="A3253" s="312">
        <v>20104</v>
      </c>
      <c r="B3253" s="313" t="s">
        <v>4409</v>
      </c>
      <c r="C3253" s="312" t="s">
        <v>1155</v>
      </c>
      <c r="D3253" s="314">
        <v>366.1</v>
      </c>
    </row>
    <row r="3254" spans="1:4" ht="25.5">
      <c r="A3254" s="312">
        <v>20105</v>
      </c>
      <c r="B3254" s="313" t="s">
        <v>4410</v>
      </c>
      <c r="C3254" s="312" t="s">
        <v>1155</v>
      </c>
      <c r="D3254" s="314">
        <v>570.25</v>
      </c>
    </row>
    <row r="3255" spans="1:4" ht="25.5">
      <c r="A3255" s="312">
        <v>20106</v>
      </c>
      <c r="B3255" s="313" t="s">
        <v>4411</v>
      </c>
      <c r="C3255" s="312" t="s">
        <v>1155</v>
      </c>
      <c r="D3255" s="314">
        <v>2.75</v>
      </c>
    </row>
    <row r="3256" spans="1:4" ht="25.5">
      <c r="A3256" s="312">
        <v>20107</v>
      </c>
      <c r="B3256" s="313" t="s">
        <v>4412</v>
      </c>
      <c r="C3256" s="312" t="s">
        <v>1155</v>
      </c>
      <c r="D3256" s="314">
        <v>2.95</v>
      </c>
    </row>
    <row r="3257" spans="1:4" ht="25.5">
      <c r="A3257" s="312">
        <v>20108</v>
      </c>
      <c r="B3257" s="313" t="s">
        <v>4413</v>
      </c>
      <c r="C3257" s="312" t="s">
        <v>1155</v>
      </c>
      <c r="D3257" s="314">
        <v>2.63</v>
      </c>
    </row>
    <row r="3258" spans="1:4" ht="25.5">
      <c r="A3258" s="312">
        <v>20109</v>
      </c>
      <c r="B3258" s="313" t="s">
        <v>4414</v>
      </c>
      <c r="C3258" s="312" t="s">
        <v>1155</v>
      </c>
      <c r="D3258" s="314">
        <v>4.1500000000000004</v>
      </c>
    </row>
    <row r="3259" spans="1:4" ht="25.5">
      <c r="A3259" s="312">
        <v>20111</v>
      </c>
      <c r="B3259" s="313" t="s">
        <v>4415</v>
      </c>
      <c r="C3259" s="312" t="s">
        <v>1155</v>
      </c>
      <c r="D3259" s="314">
        <v>12.5</v>
      </c>
    </row>
    <row r="3260" spans="1:4" ht="25.5">
      <c r="A3260" s="312">
        <v>20128</v>
      </c>
      <c r="B3260" s="313" t="s">
        <v>4416</v>
      </c>
      <c r="C3260" s="312" t="s">
        <v>1155</v>
      </c>
      <c r="D3260" s="314">
        <v>31.48</v>
      </c>
    </row>
    <row r="3261" spans="1:4" ht="25.5">
      <c r="A3261" s="312">
        <v>20131</v>
      </c>
      <c r="B3261" s="313" t="s">
        <v>4417</v>
      </c>
      <c r="C3261" s="312" t="s">
        <v>1155</v>
      </c>
      <c r="D3261" s="314">
        <v>28.36</v>
      </c>
    </row>
    <row r="3262" spans="1:4" ht="25.5">
      <c r="A3262" s="312">
        <v>20136</v>
      </c>
      <c r="B3262" s="313" t="s">
        <v>4418</v>
      </c>
      <c r="C3262" s="312" t="s">
        <v>1155</v>
      </c>
      <c r="D3262" s="314">
        <v>94.07</v>
      </c>
    </row>
    <row r="3263" spans="1:4" ht="38.25">
      <c r="A3263" s="312">
        <v>20138</v>
      </c>
      <c r="B3263" s="313" t="s">
        <v>4419</v>
      </c>
      <c r="C3263" s="312" t="s">
        <v>1155</v>
      </c>
      <c r="D3263" s="314">
        <v>63.04</v>
      </c>
    </row>
    <row r="3264" spans="1:4" ht="25.5">
      <c r="A3264" s="312">
        <v>20139</v>
      </c>
      <c r="B3264" s="313" t="s">
        <v>4420</v>
      </c>
      <c r="C3264" s="312" t="s">
        <v>1155</v>
      </c>
      <c r="D3264" s="314">
        <v>41.44</v>
      </c>
    </row>
    <row r="3265" spans="1:4" ht="25.5">
      <c r="A3265" s="312">
        <v>20140</v>
      </c>
      <c r="B3265" s="313" t="s">
        <v>4421</v>
      </c>
      <c r="C3265" s="312" t="s">
        <v>1155</v>
      </c>
      <c r="D3265" s="314">
        <v>5.54</v>
      </c>
    </row>
    <row r="3266" spans="1:4" ht="25.5">
      <c r="A3266" s="312">
        <v>20141</v>
      </c>
      <c r="B3266" s="313" t="s">
        <v>4422</v>
      </c>
      <c r="C3266" s="312" t="s">
        <v>1155</v>
      </c>
      <c r="D3266" s="314">
        <v>8.34</v>
      </c>
    </row>
    <row r="3267" spans="1:4" ht="25.5">
      <c r="A3267" s="312">
        <v>20142</v>
      </c>
      <c r="B3267" s="313" t="s">
        <v>4423</v>
      </c>
      <c r="C3267" s="312" t="s">
        <v>1155</v>
      </c>
      <c r="D3267" s="314">
        <v>21.18</v>
      </c>
    </row>
    <row r="3268" spans="1:4" ht="25.5">
      <c r="A3268" s="312">
        <v>20143</v>
      </c>
      <c r="B3268" s="313" t="s">
        <v>4424</v>
      </c>
      <c r="C3268" s="312" t="s">
        <v>1155</v>
      </c>
      <c r="D3268" s="314">
        <v>32.14</v>
      </c>
    </row>
    <row r="3269" spans="1:4" ht="25.5">
      <c r="A3269" s="312">
        <v>20144</v>
      </c>
      <c r="B3269" s="313" t="s">
        <v>4425</v>
      </c>
      <c r="C3269" s="312" t="s">
        <v>1155</v>
      </c>
      <c r="D3269" s="314">
        <v>33.39</v>
      </c>
    </row>
    <row r="3270" spans="1:4" ht="25.5">
      <c r="A3270" s="312">
        <v>20145</v>
      </c>
      <c r="B3270" s="313" t="s">
        <v>4426</v>
      </c>
      <c r="C3270" s="312" t="s">
        <v>1155</v>
      </c>
      <c r="D3270" s="314">
        <v>77.010000000000005</v>
      </c>
    </row>
    <row r="3271" spans="1:4" ht="25.5">
      <c r="A3271" s="312">
        <v>20146</v>
      </c>
      <c r="B3271" s="313" t="s">
        <v>4427</v>
      </c>
      <c r="C3271" s="312" t="s">
        <v>1155</v>
      </c>
      <c r="D3271" s="314">
        <v>93.66</v>
      </c>
    </row>
    <row r="3272" spans="1:4" ht="38.25">
      <c r="A3272" s="312">
        <v>20147</v>
      </c>
      <c r="B3272" s="313" t="s">
        <v>4428</v>
      </c>
      <c r="C3272" s="312" t="s">
        <v>1155</v>
      </c>
      <c r="D3272" s="314">
        <v>4.2</v>
      </c>
    </row>
    <row r="3273" spans="1:4" ht="25.5">
      <c r="A3273" s="312">
        <v>20148</v>
      </c>
      <c r="B3273" s="313" t="s">
        <v>4429</v>
      </c>
      <c r="C3273" s="312" t="s">
        <v>1155</v>
      </c>
      <c r="D3273" s="314">
        <v>2.69</v>
      </c>
    </row>
    <row r="3274" spans="1:4" ht="25.5">
      <c r="A3274" s="312">
        <v>20149</v>
      </c>
      <c r="B3274" s="313" t="s">
        <v>4430</v>
      </c>
      <c r="C3274" s="312" t="s">
        <v>1155</v>
      </c>
      <c r="D3274" s="314">
        <v>4.04</v>
      </c>
    </row>
    <row r="3275" spans="1:4" ht="25.5">
      <c r="A3275" s="312">
        <v>20150</v>
      </c>
      <c r="B3275" s="313" t="s">
        <v>4431</v>
      </c>
      <c r="C3275" s="312" t="s">
        <v>1155</v>
      </c>
      <c r="D3275" s="314">
        <v>10.64</v>
      </c>
    </row>
    <row r="3276" spans="1:4" ht="25.5">
      <c r="A3276" s="312">
        <v>20151</v>
      </c>
      <c r="B3276" s="313" t="s">
        <v>4432</v>
      </c>
      <c r="C3276" s="312" t="s">
        <v>1155</v>
      </c>
      <c r="D3276" s="314">
        <v>14.62</v>
      </c>
    </row>
    <row r="3277" spans="1:4" ht="25.5">
      <c r="A3277" s="312">
        <v>20152</v>
      </c>
      <c r="B3277" s="313" t="s">
        <v>4433</v>
      </c>
      <c r="C3277" s="312" t="s">
        <v>1155</v>
      </c>
      <c r="D3277" s="314">
        <v>46.36</v>
      </c>
    </row>
    <row r="3278" spans="1:4" ht="25.5">
      <c r="A3278" s="312">
        <v>20154</v>
      </c>
      <c r="B3278" s="313" t="s">
        <v>4434</v>
      </c>
      <c r="C3278" s="312" t="s">
        <v>1155</v>
      </c>
      <c r="D3278" s="314">
        <v>2.96</v>
      </c>
    </row>
    <row r="3279" spans="1:4" ht="25.5">
      <c r="A3279" s="312">
        <v>20155</v>
      </c>
      <c r="B3279" s="313" t="s">
        <v>4435</v>
      </c>
      <c r="C3279" s="312" t="s">
        <v>1155</v>
      </c>
      <c r="D3279" s="314">
        <v>4.63</v>
      </c>
    </row>
    <row r="3280" spans="1:4" ht="25.5">
      <c r="A3280" s="312">
        <v>20156</v>
      </c>
      <c r="B3280" s="313" t="s">
        <v>4436</v>
      </c>
      <c r="C3280" s="312" t="s">
        <v>1155</v>
      </c>
      <c r="D3280" s="314">
        <v>11.02</v>
      </c>
    </row>
    <row r="3281" spans="1:4" ht="25.5">
      <c r="A3281" s="312">
        <v>20157</v>
      </c>
      <c r="B3281" s="313" t="s">
        <v>4437</v>
      </c>
      <c r="C3281" s="312" t="s">
        <v>1155</v>
      </c>
      <c r="D3281" s="314">
        <v>18.18</v>
      </c>
    </row>
    <row r="3282" spans="1:4" ht="25.5">
      <c r="A3282" s="312">
        <v>20158</v>
      </c>
      <c r="B3282" s="313" t="s">
        <v>4438</v>
      </c>
      <c r="C3282" s="312" t="s">
        <v>1155</v>
      </c>
      <c r="D3282" s="314">
        <v>59.63</v>
      </c>
    </row>
    <row r="3283" spans="1:4" ht="25.5">
      <c r="A3283" s="312">
        <v>20159</v>
      </c>
      <c r="B3283" s="313" t="s">
        <v>4439</v>
      </c>
      <c r="C3283" s="312" t="s">
        <v>1155</v>
      </c>
      <c r="D3283" s="314">
        <v>20.8</v>
      </c>
    </row>
    <row r="3284" spans="1:4">
      <c r="A3284" s="312">
        <v>20162</v>
      </c>
      <c r="B3284" s="313" t="s">
        <v>4440</v>
      </c>
      <c r="C3284" s="312" t="s">
        <v>1155</v>
      </c>
      <c r="D3284" s="314">
        <v>13.39</v>
      </c>
    </row>
    <row r="3285" spans="1:4" ht="25.5">
      <c r="A3285" s="312">
        <v>20164</v>
      </c>
      <c r="B3285" s="313" t="s">
        <v>4441</v>
      </c>
      <c r="C3285" s="312" t="s">
        <v>1155</v>
      </c>
      <c r="D3285" s="314">
        <v>7.72</v>
      </c>
    </row>
    <row r="3286" spans="1:4" ht="25.5">
      <c r="A3286" s="312">
        <v>20165</v>
      </c>
      <c r="B3286" s="313" t="s">
        <v>4442</v>
      </c>
      <c r="C3286" s="312" t="s">
        <v>1155</v>
      </c>
      <c r="D3286" s="314">
        <v>13.67</v>
      </c>
    </row>
    <row r="3287" spans="1:4" ht="25.5">
      <c r="A3287" s="312">
        <v>20166</v>
      </c>
      <c r="B3287" s="313" t="s">
        <v>4443</v>
      </c>
      <c r="C3287" s="312" t="s">
        <v>1155</v>
      </c>
      <c r="D3287" s="314">
        <v>47.71</v>
      </c>
    </row>
    <row r="3288" spans="1:4" ht="25.5">
      <c r="A3288" s="312">
        <v>20167</v>
      </c>
      <c r="B3288" s="313" t="s">
        <v>4444</v>
      </c>
      <c r="C3288" s="312" t="s">
        <v>1155</v>
      </c>
      <c r="D3288" s="314">
        <v>3.12</v>
      </c>
    </row>
    <row r="3289" spans="1:4" ht="25.5">
      <c r="A3289" s="312">
        <v>20168</v>
      </c>
      <c r="B3289" s="313" t="s">
        <v>4445</v>
      </c>
      <c r="C3289" s="312" t="s">
        <v>1155</v>
      </c>
      <c r="D3289" s="314">
        <v>4.66</v>
      </c>
    </row>
    <row r="3290" spans="1:4" ht="25.5">
      <c r="A3290" s="312">
        <v>20169</v>
      </c>
      <c r="B3290" s="313" t="s">
        <v>4446</v>
      </c>
      <c r="C3290" s="312" t="s">
        <v>1155</v>
      </c>
      <c r="D3290" s="314">
        <v>6.54</v>
      </c>
    </row>
    <row r="3291" spans="1:4" ht="25.5">
      <c r="A3291" s="312">
        <v>20170</v>
      </c>
      <c r="B3291" s="313" t="s">
        <v>4447</v>
      </c>
      <c r="C3291" s="312" t="s">
        <v>1155</v>
      </c>
      <c r="D3291" s="314">
        <v>7.93</v>
      </c>
    </row>
    <row r="3292" spans="1:4" ht="25.5">
      <c r="A3292" s="312">
        <v>20171</v>
      </c>
      <c r="B3292" s="313" t="s">
        <v>4448</v>
      </c>
      <c r="C3292" s="312" t="s">
        <v>1155</v>
      </c>
      <c r="D3292" s="314">
        <v>24.86</v>
      </c>
    </row>
    <row r="3293" spans="1:4" ht="25.5">
      <c r="A3293" s="312">
        <v>20172</v>
      </c>
      <c r="B3293" s="313" t="s">
        <v>4449</v>
      </c>
      <c r="C3293" s="312" t="s">
        <v>1155</v>
      </c>
      <c r="D3293" s="314">
        <v>25.79</v>
      </c>
    </row>
    <row r="3294" spans="1:4" ht="25.5">
      <c r="A3294" s="312">
        <v>20174</v>
      </c>
      <c r="B3294" s="313" t="s">
        <v>4450</v>
      </c>
      <c r="C3294" s="312" t="s">
        <v>1155</v>
      </c>
      <c r="D3294" s="314">
        <v>46.27</v>
      </c>
    </row>
    <row r="3295" spans="1:4" ht="38.25">
      <c r="A3295" s="312">
        <v>20176</v>
      </c>
      <c r="B3295" s="313" t="s">
        <v>4451</v>
      </c>
      <c r="C3295" s="312" t="s">
        <v>1155</v>
      </c>
      <c r="D3295" s="314">
        <v>53.94</v>
      </c>
    </row>
    <row r="3296" spans="1:4" ht="25.5">
      <c r="A3296" s="312">
        <v>20177</v>
      </c>
      <c r="B3296" s="313" t="s">
        <v>4452</v>
      </c>
      <c r="C3296" s="312" t="s">
        <v>1155</v>
      </c>
      <c r="D3296" s="314">
        <v>16.47</v>
      </c>
    </row>
    <row r="3297" spans="1:4" ht="25.5">
      <c r="A3297" s="312">
        <v>20178</v>
      </c>
      <c r="B3297" s="313" t="s">
        <v>4453</v>
      </c>
      <c r="C3297" s="312" t="s">
        <v>1155</v>
      </c>
      <c r="D3297" s="314">
        <v>20.81</v>
      </c>
    </row>
    <row r="3298" spans="1:4" ht="25.5">
      <c r="A3298" s="312">
        <v>20179</v>
      </c>
      <c r="B3298" s="313" t="s">
        <v>4454</v>
      </c>
      <c r="C3298" s="312" t="s">
        <v>1155</v>
      </c>
      <c r="D3298" s="314">
        <v>28.65</v>
      </c>
    </row>
    <row r="3299" spans="1:4" ht="25.5">
      <c r="A3299" s="312">
        <v>20180</v>
      </c>
      <c r="B3299" s="313" t="s">
        <v>4455</v>
      </c>
      <c r="C3299" s="312" t="s">
        <v>1155</v>
      </c>
      <c r="D3299" s="314">
        <v>48.92</v>
      </c>
    </row>
    <row r="3300" spans="1:4" ht="25.5">
      <c r="A3300" s="312">
        <v>20181</v>
      </c>
      <c r="B3300" s="313" t="s">
        <v>4456</v>
      </c>
      <c r="C3300" s="312" t="s">
        <v>1155</v>
      </c>
      <c r="D3300" s="314">
        <v>72.09</v>
      </c>
    </row>
    <row r="3301" spans="1:4" ht="25.5">
      <c r="A3301" s="312">
        <v>20182</v>
      </c>
      <c r="B3301" s="313" t="s">
        <v>4457</v>
      </c>
      <c r="C3301" s="312" t="s">
        <v>1155</v>
      </c>
      <c r="D3301" s="314">
        <v>20.03</v>
      </c>
    </row>
    <row r="3302" spans="1:4" ht="25.5">
      <c r="A3302" s="312">
        <v>20183</v>
      </c>
      <c r="B3302" s="313" t="s">
        <v>4458</v>
      </c>
      <c r="C3302" s="312" t="s">
        <v>1155</v>
      </c>
      <c r="D3302" s="314">
        <v>27.17</v>
      </c>
    </row>
    <row r="3303" spans="1:4" ht="51">
      <c r="A3303" s="312">
        <v>20185</v>
      </c>
      <c r="B3303" s="313" t="s">
        <v>4459</v>
      </c>
      <c r="C3303" s="312" t="s">
        <v>1298</v>
      </c>
      <c r="D3303" s="314">
        <v>9.35</v>
      </c>
    </row>
    <row r="3304" spans="1:4" ht="51">
      <c r="A3304" s="312">
        <v>20193</v>
      </c>
      <c r="B3304" s="313" t="s">
        <v>4460</v>
      </c>
      <c r="C3304" s="312" t="s">
        <v>4461</v>
      </c>
      <c r="D3304" s="314">
        <v>4.99</v>
      </c>
    </row>
    <row r="3305" spans="1:4" ht="51">
      <c r="A3305" s="312">
        <v>20198</v>
      </c>
      <c r="B3305" s="313" t="s">
        <v>4462</v>
      </c>
      <c r="C3305" s="312" t="s">
        <v>1149</v>
      </c>
      <c r="D3305" s="315">
        <v>1427.72</v>
      </c>
    </row>
    <row r="3306" spans="1:4" ht="38.25">
      <c r="A3306" s="312">
        <v>20204</v>
      </c>
      <c r="B3306" s="313" t="s">
        <v>4463</v>
      </c>
      <c r="C3306" s="312" t="s">
        <v>1298</v>
      </c>
      <c r="D3306" s="314">
        <v>23.94</v>
      </c>
    </row>
    <row r="3307" spans="1:4" ht="38.25">
      <c r="A3307" s="312">
        <v>20205</v>
      </c>
      <c r="B3307" s="313" t="s">
        <v>4464</v>
      </c>
      <c r="C3307" s="312" t="s">
        <v>1298</v>
      </c>
      <c r="D3307" s="314">
        <v>0.86</v>
      </c>
    </row>
    <row r="3308" spans="1:4" ht="38.25">
      <c r="A3308" s="312">
        <v>20206</v>
      </c>
      <c r="B3308" s="313" t="s">
        <v>4465</v>
      </c>
      <c r="C3308" s="312" t="s">
        <v>1298</v>
      </c>
      <c r="D3308" s="314">
        <v>2.56</v>
      </c>
    </row>
    <row r="3309" spans="1:4" ht="38.25">
      <c r="A3309" s="312">
        <v>20208</v>
      </c>
      <c r="B3309" s="313" t="s">
        <v>4466</v>
      </c>
      <c r="C3309" s="312" t="s">
        <v>1298</v>
      </c>
      <c r="D3309" s="314">
        <v>28.11</v>
      </c>
    </row>
    <row r="3310" spans="1:4" ht="38.25">
      <c r="A3310" s="312">
        <v>20209</v>
      </c>
      <c r="B3310" s="313" t="s">
        <v>4467</v>
      </c>
      <c r="C3310" s="312" t="s">
        <v>1298</v>
      </c>
      <c r="D3310" s="314">
        <v>5.58</v>
      </c>
    </row>
    <row r="3311" spans="1:4" ht="38.25">
      <c r="A3311" s="312">
        <v>20211</v>
      </c>
      <c r="B3311" s="313" t="s">
        <v>4468</v>
      </c>
      <c r="C3311" s="312" t="s">
        <v>1298</v>
      </c>
      <c r="D3311" s="314">
        <v>10.119999999999999</v>
      </c>
    </row>
    <row r="3312" spans="1:4" ht="38.25">
      <c r="A3312" s="312">
        <v>20212</v>
      </c>
      <c r="B3312" s="313" t="s">
        <v>4469</v>
      </c>
      <c r="C3312" s="312" t="s">
        <v>1298</v>
      </c>
      <c r="D3312" s="314">
        <v>5.29</v>
      </c>
    </row>
    <row r="3313" spans="1:4" ht="38.25">
      <c r="A3313" s="312">
        <v>20213</v>
      </c>
      <c r="B3313" s="313" t="s">
        <v>4470</v>
      </c>
      <c r="C3313" s="312" t="s">
        <v>1298</v>
      </c>
      <c r="D3313" s="314">
        <v>6.85</v>
      </c>
    </row>
    <row r="3314" spans="1:4" ht="25.5">
      <c r="A3314" s="312">
        <v>20214</v>
      </c>
      <c r="B3314" s="313" t="s">
        <v>4471</v>
      </c>
      <c r="C3314" s="312" t="s">
        <v>1155</v>
      </c>
      <c r="D3314" s="314">
        <v>28.33</v>
      </c>
    </row>
    <row r="3315" spans="1:4" ht="38.25">
      <c r="A3315" s="312">
        <v>20219</v>
      </c>
      <c r="B3315" s="313" t="s">
        <v>4472</v>
      </c>
      <c r="C3315" s="312" t="s">
        <v>1155</v>
      </c>
      <c r="D3315" s="315">
        <v>65000</v>
      </c>
    </row>
    <row r="3316" spans="1:4" ht="51">
      <c r="A3316" s="312">
        <v>20231</v>
      </c>
      <c r="B3316" s="313" t="s">
        <v>4473</v>
      </c>
      <c r="C3316" s="312" t="s">
        <v>1298</v>
      </c>
      <c r="D3316" s="314">
        <v>39.44</v>
      </c>
    </row>
    <row r="3317" spans="1:4" ht="51">
      <c r="A3317" s="312">
        <v>20232</v>
      </c>
      <c r="B3317" s="313" t="s">
        <v>4474</v>
      </c>
      <c r="C3317" s="312" t="s">
        <v>1298</v>
      </c>
      <c r="D3317" s="314">
        <v>55.83</v>
      </c>
    </row>
    <row r="3318" spans="1:4" ht="25.5">
      <c r="A3318" s="312">
        <v>20234</v>
      </c>
      <c r="B3318" s="313" t="s">
        <v>4475</v>
      </c>
      <c r="C3318" s="312" t="s">
        <v>1155</v>
      </c>
      <c r="D3318" s="314">
        <v>122.54</v>
      </c>
    </row>
    <row r="3319" spans="1:4" ht="38.25">
      <c r="A3319" s="312">
        <v>20235</v>
      </c>
      <c r="B3319" s="313" t="s">
        <v>4476</v>
      </c>
      <c r="C3319" s="312" t="s">
        <v>1155</v>
      </c>
      <c r="D3319" s="314">
        <v>37.74</v>
      </c>
    </row>
    <row r="3320" spans="1:4" ht="38.25">
      <c r="A3320" s="312">
        <v>20236</v>
      </c>
      <c r="B3320" s="313" t="s">
        <v>4477</v>
      </c>
      <c r="C3320" s="312" t="s">
        <v>1155</v>
      </c>
      <c r="D3320" s="314">
        <v>20.86</v>
      </c>
    </row>
    <row r="3321" spans="1:4" ht="25.5">
      <c r="A3321" s="312">
        <v>20247</v>
      </c>
      <c r="B3321" s="313" t="s">
        <v>4478</v>
      </c>
      <c r="C3321" s="312" t="s">
        <v>1147</v>
      </c>
      <c r="D3321" s="314">
        <v>9.48</v>
      </c>
    </row>
    <row r="3322" spans="1:4" ht="25.5">
      <c r="A3322" s="312">
        <v>20249</v>
      </c>
      <c r="B3322" s="313" t="s">
        <v>4479</v>
      </c>
      <c r="C3322" s="312" t="s">
        <v>1298</v>
      </c>
      <c r="D3322" s="314">
        <v>19.36</v>
      </c>
    </row>
    <row r="3323" spans="1:4">
      <c r="A3323" s="312">
        <v>20250</v>
      </c>
      <c r="B3323" s="313" t="s">
        <v>4480</v>
      </c>
      <c r="C3323" s="312" t="s">
        <v>1147</v>
      </c>
      <c r="D3323" s="314">
        <v>10.01</v>
      </c>
    </row>
    <row r="3324" spans="1:4" ht="38.25">
      <c r="A3324" s="312">
        <v>20253</v>
      </c>
      <c r="B3324" s="313" t="s">
        <v>4481</v>
      </c>
      <c r="C3324" s="312" t="s">
        <v>1155</v>
      </c>
      <c r="D3324" s="314">
        <v>89.6</v>
      </c>
    </row>
    <row r="3325" spans="1:4" ht="38.25">
      <c r="A3325" s="312">
        <v>20254</v>
      </c>
      <c r="B3325" s="313" t="s">
        <v>4482</v>
      </c>
      <c r="C3325" s="312" t="s">
        <v>1155</v>
      </c>
      <c r="D3325" s="314">
        <v>15.67</v>
      </c>
    </row>
    <row r="3326" spans="1:4" ht="38.25">
      <c r="A3326" s="312">
        <v>20255</v>
      </c>
      <c r="B3326" s="313" t="s">
        <v>4483</v>
      </c>
      <c r="C3326" s="312" t="s">
        <v>1155</v>
      </c>
      <c r="D3326" s="314">
        <v>42.88</v>
      </c>
    </row>
    <row r="3327" spans="1:4" ht="25.5">
      <c r="A3327" s="312">
        <v>20256</v>
      </c>
      <c r="B3327" s="313" t="s">
        <v>4484</v>
      </c>
      <c r="C3327" s="312" t="s">
        <v>1155</v>
      </c>
      <c r="D3327" s="314">
        <v>0.33</v>
      </c>
    </row>
    <row r="3328" spans="1:4" ht="25.5">
      <c r="A3328" s="312">
        <v>20259</v>
      </c>
      <c r="B3328" s="313" t="s">
        <v>4485</v>
      </c>
      <c r="C3328" s="312" t="s">
        <v>1298</v>
      </c>
      <c r="D3328" s="314">
        <v>8.6999999999999993</v>
      </c>
    </row>
    <row r="3329" spans="1:4" ht="25.5">
      <c r="A3329" s="312">
        <v>20260</v>
      </c>
      <c r="B3329" s="313" t="s">
        <v>4486</v>
      </c>
      <c r="C3329" s="312" t="s">
        <v>1155</v>
      </c>
      <c r="D3329" s="314">
        <v>4.68</v>
      </c>
    </row>
    <row r="3330" spans="1:4" ht="25.5">
      <c r="A3330" s="312">
        <v>20262</v>
      </c>
      <c r="B3330" s="313" t="s">
        <v>4487</v>
      </c>
      <c r="C3330" s="312" t="s">
        <v>1155</v>
      </c>
      <c r="D3330" s="314">
        <v>11.32</v>
      </c>
    </row>
    <row r="3331" spans="1:4" ht="25.5">
      <c r="A3331" s="312">
        <v>20269</v>
      </c>
      <c r="B3331" s="313" t="s">
        <v>4488</v>
      </c>
      <c r="C3331" s="312" t="s">
        <v>1155</v>
      </c>
      <c r="D3331" s="314">
        <v>75.63</v>
      </c>
    </row>
    <row r="3332" spans="1:4" ht="25.5">
      <c r="A3332" s="312">
        <v>20270</v>
      </c>
      <c r="B3332" s="313" t="s">
        <v>4489</v>
      </c>
      <c r="C3332" s="312" t="s">
        <v>1155</v>
      </c>
      <c r="D3332" s="314">
        <v>82.35</v>
      </c>
    </row>
    <row r="3333" spans="1:4">
      <c r="A3333" s="312">
        <v>20271</v>
      </c>
      <c r="B3333" s="313" t="s">
        <v>4490</v>
      </c>
      <c r="C3333" s="312" t="s">
        <v>1155</v>
      </c>
      <c r="D3333" s="314">
        <v>514.77</v>
      </c>
    </row>
    <row r="3334" spans="1:4" ht="63.75">
      <c r="A3334" s="312">
        <v>20322</v>
      </c>
      <c r="B3334" s="313" t="s">
        <v>4491</v>
      </c>
      <c r="C3334" s="312" t="s">
        <v>1155</v>
      </c>
      <c r="D3334" s="314">
        <v>194.34</v>
      </c>
    </row>
    <row r="3335" spans="1:4" ht="25.5">
      <c r="A3335" s="312">
        <v>20326</v>
      </c>
      <c r="B3335" s="313" t="s">
        <v>4492</v>
      </c>
      <c r="C3335" s="312" t="s">
        <v>1155</v>
      </c>
      <c r="D3335" s="314">
        <v>5.37</v>
      </c>
    </row>
    <row r="3336" spans="1:4" ht="25.5">
      <c r="A3336" s="312">
        <v>20327</v>
      </c>
      <c r="B3336" s="313" t="s">
        <v>4493</v>
      </c>
      <c r="C3336" s="312" t="s">
        <v>1155</v>
      </c>
      <c r="D3336" s="314">
        <v>12.94</v>
      </c>
    </row>
    <row r="3337" spans="1:4" ht="76.5">
      <c r="A3337" s="312">
        <v>20962</v>
      </c>
      <c r="B3337" s="313" t="s">
        <v>4494</v>
      </c>
      <c r="C3337" s="312" t="s">
        <v>1155</v>
      </c>
      <c r="D3337" s="314">
        <v>210</v>
      </c>
    </row>
    <row r="3338" spans="1:4" ht="76.5">
      <c r="A3338" s="312">
        <v>20963</v>
      </c>
      <c r="B3338" s="313" t="s">
        <v>4495</v>
      </c>
      <c r="C3338" s="312" t="s">
        <v>1155</v>
      </c>
      <c r="D3338" s="314">
        <v>256.52999999999997</v>
      </c>
    </row>
    <row r="3339" spans="1:4" ht="38.25">
      <c r="A3339" s="312">
        <v>20964</v>
      </c>
      <c r="B3339" s="313" t="s">
        <v>4496</v>
      </c>
      <c r="C3339" s="312" t="s">
        <v>1155</v>
      </c>
      <c r="D3339" s="314">
        <v>49.19</v>
      </c>
    </row>
    <row r="3340" spans="1:4" ht="51">
      <c r="A3340" s="312">
        <v>20965</v>
      </c>
      <c r="B3340" s="313" t="s">
        <v>4497</v>
      </c>
      <c r="C3340" s="312" t="s">
        <v>1155</v>
      </c>
      <c r="D3340" s="314">
        <v>45.58</v>
      </c>
    </row>
    <row r="3341" spans="1:4" ht="51">
      <c r="A3341" s="312">
        <v>20966</v>
      </c>
      <c r="B3341" s="313" t="s">
        <v>4498</v>
      </c>
      <c r="C3341" s="312" t="s">
        <v>1155</v>
      </c>
      <c r="D3341" s="314">
        <v>49.08</v>
      </c>
    </row>
    <row r="3342" spans="1:4" ht="51">
      <c r="A3342" s="312">
        <v>20967</v>
      </c>
      <c r="B3342" s="313" t="s">
        <v>4499</v>
      </c>
      <c r="C3342" s="312" t="s">
        <v>1155</v>
      </c>
      <c r="D3342" s="314">
        <v>74.39</v>
      </c>
    </row>
    <row r="3343" spans="1:4" ht="51">
      <c r="A3343" s="312">
        <v>20968</v>
      </c>
      <c r="B3343" s="313" t="s">
        <v>4500</v>
      </c>
      <c r="C3343" s="312" t="s">
        <v>1155</v>
      </c>
      <c r="D3343" s="314">
        <v>81.59</v>
      </c>
    </row>
    <row r="3344" spans="1:4" ht="38.25">
      <c r="A3344" s="312">
        <v>20971</v>
      </c>
      <c r="B3344" s="313" t="s">
        <v>4501</v>
      </c>
      <c r="C3344" s="312" t="s">
        <v>1155</v>
      </c>
      <c r="D3344" s="314">
        <v>11.99</v>
      </c>
    </row>
    <row r="3345" spans="1:4" ht="38.25">
      <c r="A3345" s="312">
        <v>20972</v>
      </c>
      <c r="B3345" s="313" t="s">
        <v>4502</v>
      </c>
      <c r="C3345" s="312" t="s">
        <v>1155</v>
      </c>
      <c r="D3345" s="314">
        <v>89.99</v>
      </c>
    </row>
    <row r="3346" spans="1:4" ht="51">
      <c r="A3346" s="312">
        <v>20973</v>
      </c>
      <c r="B3346" s="313" t="s">
        <v>4503</v>
      </c>
      <c r="C3346" s="312" t="s">
        <v>1155</v>
      </c>
      <c r="D3346" s="314">
        <v>77.16</v>
      </c>
    </row>
    <row r="3347" spans="1:4" ht="51">
      <c r="A3347" s="312">
        <v>20974</v>
      </c>
      <c r="B3347" s="313" t="s">
        <v>4504</v>
      </c>
      <c r="C3347" s="312" t="s">
        <v>1155</v>
      </c>
      <c r="D3347" s="314">
        <v>110.39</v>
      </c>
    </row>
    <row r="3348" spans="1:4" ht="38.25">
      <c r="A3348" s="312">
        <v>20975</v>
      </c>
      <c r="B3348" s="313" t="s">
        <v>4505</v>
      </c>
      <c r="C3348" s="312" t="s">
        <v>1155</v>
      </c>
      <c r="D3348" s="314">
        <v>8.65</v>
      </c>
    </row>
    <row r="3349" spans="1:4" ht="38.25">
      <c r="A3349" s="312">
        <v>20976</v>
      </c>
      <c r="B3349" s="313" t="s">
        <v>4506</v>
      </c>
      <c r="C3349" s="312" t="s">
        <v>1155</v>
      </c>
      <c r="D3349" s="314">
        <v>13.07</v>
      </c>
    </row>
    <row r="3350" spans="1:4" ht="25.5">
      <c r="A3350" s="312">
        <v>20977</v>
      </c>
      <c r="B3350" s="313" t="s">
        <v>4507</v>
      </c>
      <c r="C3350" s="312" t="s">
        <v>1155</v>
      </c>
      <c r="D3350" s="314">
        <v>175.86</v>
      </c>
    </row>
    <row r="3351" spans="1:4" ht="25.5">
      <c r="A3351" s="312">
        <v>20980</v>
      </c>
      <c r="B3351" s="313" t="s">
        <v>4508</v>
      </c>
      <c r="C3351" s="312" t="s">
        <v>1298</v>
      </c>
      <c r="D3351" s="314">
        <v>269.04000000000002</v>
      </c>
    </row>
    <row r="3352" spans="1:4" ht="25.5">
      <c r="A3352" s="312">
        <v>20984</v>
      </c>
      <c r="B3352" s="313" t="s">
        <v>4509</v>
      </c>
      <c r="C3352" s="312" t="s">
        <v>1298</v>
      </c>
      <c r="D3352" s="315">
        <v>1344.86</v>
      </c>
    </row>
    <row r="3353" spans="1:4" ht="25.5">
      <c r="A3353" s="312">
        <v>20989</v>
      </c>
      <c r="B3353" s="313" t="s">
        <v>4510</v>
      </c>
      <c r="C3353" s="312" t="s">
        <v>1298</v>
      </c>
      <c r="D3353" s="314">
        <v>700.88</v>
      </c>
    </row>
    <row r="3354" spans="1:4" ht="25.5">
      <c r="A3354" s="312">
        <v>20994</v>
      </c>
      <c r="B3354" s="313" t="s">
        <v>4511</v>
      </c>
      <c r="C3354" s="312" t="s">
        <v>1298</v>
      </c>
      <c r="D3354" s="314">
        <v>324.47000000000003</v>
      </c>
    </row>
    <row r="3355" spans="1:4" ht="25.5">
      <c r="A3355" s="312">
        <v>20995</v>
      </c>
      <c r="B3355" s="313" t="s">
        <v>4512</v>
      </c>
      <c r="C3355" s="312" t="s">
        <v>1298</v>
      </c>
      <c r="D3355" s="314">
        <v>426.42</v>
      </c>
    </row>
    <row r="3356" spans="1:4" ht="25.5">
      <c r="A3356" s="312">
        <v>20999</v>
      </c>
      <c r="B3356" s="313" t="s">
        <v>4513</v>
      </c>
      <c r="C3356" s="312" t="s">
        <v>1298</v>
      </c>
      <c r="D3356" s="314">
        <v>5.81</v>
      </c>
    </row>
    <row r="3357" spans="1:4" ht="25.5">
      <c r="A3357" s="312">
        <v>21001</v>
      </c>
      <c r="B3357" s="313" t="s">
        <v>4514</v>
      </c>
      <c r="C3357" s="312" t="s">
        <v>1298</v>
      </c>
      <c r="D3357" s="314">
        <v>10.84</v>
      </c>
    </row>
    <row r="3358" spans="1:4" ht="25.5">
      <c r="A3358" s="312">
        <v>21003</v>
      </c>
      <c r="B3358" s="313" t="s">
        <v>4515</v>
      </c>
      <c r="C3358" s="312" t="s">
        <v>1298</v>
      </c>
      <c r="D3358" s="314">
        <v>17.809999999999999</v>
      </c>
    </row>
    <row r="3359" spans="1:4" ht="25.5">
      <c r="A3359" s="312">
        <v>21006</v>
      </c>
      <c r="B3359" s="313" t="s">
        <v>4516</v>
      </c>
      <c r="C3359" s="312" t="s">
        <v>1298</v>
      </c>
      <c r="D3359" s="314">
        <v>37.799999999999997</v>
      </c>
    </row>
    <row r="3360" spans="1:4" ht="38.25">
      <c r="A3360" s="312">
        <v>21008</v>
      </c>
      <c r="B3360" s="313" t="s">
        <v>4517</v>
      </c>
      <c r="C3360" s="312" t="s">
        <v>1298</v>
      </c>
      <c r="D3360" s="314">
        <v>9.06</v>
      </c>
    </row>
    <row r="3361" spans="1:4" ht="38.25">
      <c r="A3361" s="312">
        <v>21009</v>
      </c>
      <c r="B3361" s="313" t="s">
        <v>4518</v>
      </c>
      <c r="C3361" s="312" t="s">
        <v>1298</v>
      </c>
      <c r="D3361" s="314">
        <v>11.8</v>
      </c>
    </row>
    <row r="3362" spans="1:4" ht="38.25">
      <c r="A3362" s="312">
        <v>21010</v>
      </c>
      <c r="B3362" s="313" t="s">
        <v>4519</v>
      </c>
      <c r="C3362" s="312" t="s">
        <v>1298</v>
      </c>
      <c r="D3362" s="314">
        <v>15.85</v>
      </c>
    </row>
    <row r="3363" spans="1:4" ht="38.25">
      <c r="A3363" s="312">
        <v>21011</v>
      </c>
      <c r="B3363" s="313" t="s">
        <v>4520</v>
      </c>
      <c r="C3363" s="312" t="s">
        <v>1298</v>
      </c>
      <c r="D3363" s="314">
        <v>23.1</v>
      </c>
    </row>
    <row r="3364" spans="1:4" ht="38.25">
      <c r="A3364" s="312">
        <v>21012</v>
      </c>
      <c r="B3364" s="313" t="s">
        <v>4521</v>
      </c>
      <c r="C3364" s="312" t="s">
        <v>1298</v>
      </c>
      <c r="D3364" s="314">
        <v>25.52</v>
      </c>
    </row>
    <row r="3365" spans="1:4" ht="38.25">
      <c r="A3365" s="312">
        <v>21013</v>
      </c>
      <c r="B3365" s="313" t="s">
        <v>4522</v>
      </c>
      <c r="C3365" s="312" t="s">
        <v>1298</v>
      </c>
      <c r="D3365" s="314">
        <v>33.31</v>
      </c>
    </row>
    <row r="3366" spans="1:4" ht="38.25">
      <c r="A3366" s="312">
        <v>21014</v>
      </c>
      <c r="B3366" s="313" t="s">
        <v>4523</v>
      </c>
      <c r="C3366" s="312" t="s">
        <v>1298</v>
      </c>
      <c r="D3366" s="314">
        <v>46.61</v>
      </c>
    </row>
    <row r="3367" spans="1:4" ht="38.25">
      <c r="A3367" s="312">
        <v>21015</v>
      </c>
      <c r="B3367" s="313" t="s">
        <v>4524</v>
      </c>
      <c r="C3367" s="312" t="s">
        <v>1298</v>
      </c>
      <c r="D3367" s="314">
        <v>53.55</v>
      </c>
    </row>
    <row r="3368" spans="1:4" ht="38.25">
      <c r="A3368" s="312">
        <v>21016</v>
      </c>
      <c r="B3368" s="313" t="s">
        <v>4525</v>
      </c>
      <c r="C3368" s="312" t="s">
        <v>1298</v>
      </c>
      <c r="D3368" s="314">
        <v>77.61</v>
      </c>
    </row>
    <row r="3369" spans="1:4" ht="25.5">
      <c r="A3369" s="312">
        <v>21019</v>
      </c>
      <c r="B3369" s="313" t="s">
        <v>4526</v>
      </c>
      <c r="C3369" s="312" t="s">
        <v>1298</v>
      </c>
      <c r="D3369" s="314">
        <v>13.14</v>
      </c>
    </row>
    <row r="3370" spans="1:4" ht="25.5">
      <c r="A3370" s="312">
        <v>21021</v>
      </c>
      <c r="B3370" s="313" t="s">
        <v>4527</v>
      </c>
      <c r="C3370" s="312" t="s">
        <v>1298</v>
      </c>
      <c r="D3370" s="314">
        <v>20.77</v>
      </c>
    </row>
    <row r="3371" spans="1:4" ht="25.5">
      <c r="A3371" s="312">
        <v>21024</v>
      </c>
      <c r="B3371" s="313" t="s">
        <v>4528</v>
      </c>
      <c r="C3371" s="312" t="s">
        <v>1298</v>
      </c>
      <c r="D3371" s="314">
        <v>44.5</v>
      </c>
    </row>
    <row r="3372" spans="1:4" ht="51">
      <c r="A3372" s="312">
        <v>21029</v>
      </c>
      <c r="B3372" s="313" t="s">
        <v>4529</v>
      </c>
      <c r="C3372" s="312" t="s">
        <v>1155</v>
      </c>
      <c r="D3372" s="314">
        <v>271.64</v>
      </c>
    </row>
    <row r="3373" spans="1:4" ht="51">
      <c r="A3373" s="312">
        <v>21030</v>
      </c>
      <c r="B3373" s="313" t="s">
        <v>4530</v>
      </c>
      <c r="C3373" s="312" t="s">
        <v>1155</v>
      </c>
      <c r="D3373" s="314">
        <v>334.84</v>
      </c>
    </row>
    <row r="3374" spans="1:4" ht="51">
      <c r="A3374" s="312">
        <v>21031</v>
      </c>
      <c r="B3374" s="313" t="s">
        <v>4531</v>
      </c>
      <c r="C3374" s="312" t="s">
        <v>1155</v>
      </c>
      <c r="D3374" s="314">
        <v>416.87</v>
      </c>
    </row>
    <row r="3375" spans="1:4" ht="51">
      <c r="A3375" s="312">
        <v>21032</v>
      </c>
      <c r="B3375" s="313" t="s">
        <v>4532</v>
      </c>
      <c r="C3375" s="312" t="s">
        <v>1155</v>
      </c>
      <c r="D3375" s="314">
        <v>445.11</v>
      </c>
    </row>
    <row r="3376" spans="1:4" ht="51">
      <c r="A3376" s="312">
        <v>21034</v>
      </c>
      <c r="B3376" s="313" t="s">
        <v>4533</v>
      </c>
      <c r="C3376" s="312" t="s">
        <v>1155</v>
      </c>
      <c r="D3376" s="314">
        <v>539.24</v>
      </c>
    </row>
    <row r="3377" spans="1:4" ht="51">
      <c r="A3377" s="312">
        <v>21036</v>
      </c>
      <c r="B3377" s="313" t="s">
        <v>4534</v>
      </c>
      <c r="C3377" s="312" t="s">
        <v>1155</v>
      </c>
      <c r="D3377" s="314">
        <v>825.67</v>
      </c>
    </row>
    <row r="3378" spans="1:4" ht="51">
      <c r="A3378" s="312">
        <v>21037</v>
      </c>
      <c r="B3378" s="313" t="s">
        <v>4535</v>
      </c>
      <c r="C3378" s="312" t="s">
        <v>1155</v>
      </c>
      <c r="D3378" s="314">
        <v>941.32</v>
      </c>
    </row>
    <row r="3379" spans="1:4" ht="38.25">
      <c r="A3379" s="312">
        <v>21040</v>
      </c>
      <c r="B3379" s="313" t="s">
        <v>4536</v>
      </c>
      <c r="C3379" s="312" t="s">
        <v>1155</v>
      </c>
      <c r="D3379" s="314">
        <v>17.350000000000001</v>
      </c>
    </row>
    <row r="3380" spans="1:4" ht="38.25">
      <c r="A3380" s="312">
        <v>21041</v>
      </c>
      <c r="B3380" s="313" t="s">
        <v>4537</v>
      </c>
      <c r="C3380" s="312" t="s">
        <v>1155</v>
      </c>
      <c r="D3380" s="314">
        <v>20.94</v>
      </c>
    </row>
    <row r="3381" spans="1:4" ht="38.25">
      <c r="A3381" s="312">
        <v>21042</v>
      </c>
      <c r="B3381" s="313" t="s">
        <v>4538</v>
      </c>
      <c r="C3381" s="312" t="s">
        <v>1155</v>
      </c>
      <c r="D3381" s="314">
        <v>20.14</v>
      </c>
    </row>
    <row r="3382" spans="1:4" ht="38.25">
      <c r="A3382" s="312">
        <v>21043</v>
      </c>
      <c r="B3382" s="313" t="s">
        <v>4539</v>
      </c>
      <c r="C3382" s="312" t="s">
        <v>1155</v>
      </c>
      <c r="D3382" s="314">
        <v>25.45</v>
      </c>
    </row>
    <row r="3383" spans="1:4" ht="38.25">
      <c r="A3383" s="312">
        <v>21044</v>
      </c>
      <c r="B3383" s="313" t="s">
        <v>4540</v>
      </c>
      <c r="C3383" s="312" t="s">
        <v>1155</v>
      </c>
      <c r="D3383" s="314">
        <v>17.73</v>
      </c>
    </row>
    <row r="3384" spans="1:4" ht="38.25">
      <c r="A3384" s="312">
        <v>21045</v>
      </c>
      <c r="B3384" s="313" t="s">
        <v>4541</v>
      </c>
      <c r="C3384" s="312" t="s">
        <v>1155</v>
      </c>
      <c r="D3384" s="314">
        <v>24.28</v>
      </c>
    </row>
    <row r="3385" spans="1:4" ht="38.25">
      <c r="A3385" s="312">
        <v>21047</v>
      </c>
      <c r="B3385" s="313" t="s">
        <v>4542</v>
      </c>
      <c r="C3385" s="312" t="s">
        <v>1155</v>
      </c>
      <c r="D3385" s="314">
        <v>26.14</v>
      </c>
    </row>
    <row r="3386" spans="1:4" ht="25.5">
      <c r="A3386" s="312">
        <v>21059</v>
      </c>
      <c r="B3386" s="313" t="s">
        <v>4543</v>
      </c>
      <c r="C3386" s="312" t="s">
        <v>1155</v>
      </c>
      <c r="D3386" s="314">
        <v>34.229999999999997</v>
      </c>
    </row>
    <row r="3387" spans="1:4" ht="25.5">
      <c r="A3387" s="312">
        <v>21060</v>
      </c>
      <c r="B3387" s="313" t="s">
        <v>4544</v>
      </c>
      <c r="C3387" s="312" t="s">
        <v>1155</v>
      </c>
      <c r="D3387" s="314">
        <v>63.5</v>
      </c>
    </row>
    <row r="3388" spans="1:4" ht="25.5">
      <c r="A3388" s="312">
        <v>21061</v>
      </c>
      <c r="B3388" s="313" t="s">
        <v>4545</v>
      </c>
      <c r="C3388" s="312" t="s">
        <v>1155</v>
      </c>
      <c r="D3388" s="314">
        <v>79.37</v>
      </c>
    </row>
    <row r="3389" spans="1:4" ht="25.5">
      <c r="A3389" s="312">
        <v>21062</v>
      </c>
      <c r="B3389" s="313" t="s">
        <v>4546</v>
      </c>
      <c r="C3389" s="312" t="s">
        <v>1155</v>
      </c>
      <c r="D3389" s="314">
        <v>125.02</v>
      </c>
    </row>
    <row r="3390" spans="1:4" ht="38.25">
      <c r="A3390" s="312">
        <v>21071</v>
      </c>
      <c r="B3390" s="313" t="s">
        <v>4547</v>
      </c>
      <c r="C3390" s="312" t="s">
        <v>1155</v>
      </c>
      <c r="D3390" s="314">
        <v>128.99</v>
      </c>
    </row>
    <row r="3391" spans="1:4" ht="38.25">
      <c r="A3391" s="312">
        <v>21079</v>
      </c>
      <c r="B3391" s="313" t="s">
        <v>4548</v>
      </c>
      <c r="C3391" s="312" t="s">
        <v>1155</v>
      </c>
      <c r="D3391" s="314">
        <v>381.51</v>
      </c>
    </row>
    <row r="3392" spans="1:4" ht="38.25">
      <c r="A3392" s="312">
        <v>21090</v>
      </c>
      <c r="B3392" s="313" t="s">
        <v>4549</v>
      </c>
      <c r="C3392" s="312" t="s">
        <v>1155</v>
      </c>
      <c r="D3392" s="314">
        <v>431.62</v>
      </c>
    </row>
    <row r="3393" spans="1:4" ht="38.25">
      <c r="A3393" s="312">
        <v>21092</v>
      </c>
      <c r="B3393" s="313" t="s">
        <v>4550</v>
      </c>
      <c r="C3393" s="312" t="s">
        <v>1155</v>
      </c>
      <c r="D3393" s="314">
        <v>34.83</v>
      </c>
    </row>
    <row r="3394" spans="1:4" ht="25.5">
      <c r="A3394" s="312">
        <v>21100</v>
      </c>
      <c r="B3394" s="313" t="s">
        <v>4551</v>
      </c>
      <c r="C3394" s="312" t="s">
        <v>1155</v>
      </c>
      <c r="D3394" s="315">
        <v>2497.6999999999998</v>
      </c>
    </row>
    <row r="3395" spans="1:4" ht="25.5">
      <c r="A3395" s="312">
        <v>21101</v>
      </c>
      <c r="B3395" s="313" t="s">
        <v>4552</v>
      </c>
      <c r="C3395" s="312" t="s">
        <v>1155</v>
      </c>
      <c r="D3395" s="314">
        <v>24.29</v>
      </c>
    </row>
    <row r="3396" spans="1:4" ht="25.5">
      <c r="A3396" s="312">
        <v>21102</v>
      </c>
      <c r="B3396" s="313" t="s">
        <v>4553</v>
      </c>
      <c r="C3396" s="312" t="s">
        <v>1155</v>
      </c>
      <c r="D3396" s="314">
        <v>37.83</v>
      </c>
    </row>
    <row r="3397" spans="1:4">
      <c r="A3397" s="312">
        <v>21106</v>
      </c>
      <c r="B3397" s="313" t="s">
        <v>4554</v>
      </c>
      <c r="C3397" s="312" t="s">
        <v>1147</v>
      </c>
      <c r="D3397" s="314">
        <v>17.29</v>
      </c>
    </row>
    <row r="3398" spans="1:4">
      <c r="A3398" s="312">
        <v>21107</v>
      </c>
      <c r="B3398" s="313" t="s">
        <v>4555</v>
      </c>
      <c r="C3398" s="312" t="s">
        <v>1366</v>
      </c>
      <c r="D3398" s="314">
        <v>160.25</v>
      </c>
    </row>
    <row r="3399" spans="1:4" ht="25.5">
      <c r="A3399" s="312">
        <v>21108</v>
      </c>
      <c r="B3399" s="313" t="s">
        <v>4556</v>
      </c>
      <c r="C3399" s="312" t="s">
        <v>1366</v>
      </c>
      <c r="D3399" s="314">
        <v>39.42</v>
      </c>
    </row>
    <row r="3400" spans="1:4" ht="51">
      <c r="A3400" s="312">
        <v>21109</v>
      </c>
      <c r="B3400" s="313" t="s">
        <v>4557</v>
      </c>
      <c r="C3400" s="312" t="s">
        <v>1155</v>
      </c>
      <c r="D3400" s="314">
        <v>60.51</v>
      </c>
    </row>
    <row r="3401" spans="1:4" ht="38.25">
      <c r="A3401" s="312">
        <v>21112</v>
      </c>
      <c r="B3401" s="313" t="s">
        <v>4558</v>
      </c>
      <c r="C3401" s="312" t="s">
        <v>1155</v>
      </c>
      <c r="D3401" s="314">
        <v>121.06</v>
      </c>
    </row>
    <row r="3402" spans="1:4">
      <c r="A3402" s="312">
        <v>21114</v>
      </c>
      <c r="B3402" s="313" t="s">
        <v>4559</v>
      </c>
      <c r="C3402" s="312" t="s">
        <v>1155</v>
      </c>
      <c r="D3402" s="314">
        <v>12.67</v>
      </c>
    </row>
    <row r="3403" spans="1:4" ht="25.5">
      <c r="A3403" s="312">
        <v>21116</v>
      </c>
      <c r="B3403" s="313" t="s">
        <v>4560</v>
      </c>
      <c r="C3403" s="312" t="s">
        <v>1155</v>
      </c>
      <c r="D3403" s="314">
        <v>22.97</v>
      </c>
    </row>
    <row r="3404" spans="1:4" ht="25.5">
      <c r="A3404" s="312">
        <v>21118</v>
      </c>
      <c r="B3404" s="313" t="s">
        <v>4561</v>
      </c>
      <c r="C3404" s="312" t="s">
        <v>1155</v>
      </c>
      <c r="D3404" s="314">
        <v>2.5099999999999998</v>
      </c>
    </row>
    <row r="3405" spans="1:4" ht="25.5">
      <c r="A3405" s="312">
        <v>21119</v>
      </c>
      <c r="B3405" s="313" t="s">
        <v>4562</v>
      </c>
      <c r="C3405" s="312" t="s">
        <v>1155</v>
      </c>
      <c r="D3405" s="314">
        <v>1.49</v>
      </c>
    </row>
    <row r="3406" spans="1:4" ht="25.5">
      <c r="A3406" s="312">
        <v>21120</v>
      </c>
      <c r="B3406" s="313" t="s">
        <v>4563</v>
      </c>
      <c r="C3406" s="312" t="s">
        <v>1155</v>
      </c>
      <c r="D3406" s="314">
        <v>10.56</v>
      </c>
    </row>
    <row r="3407" spans="1:4" ht="25.5">
      <c r="A3407" s="312">
        <v>21121</v>
      </c>
      <c r="B3407" s="313" t="s">
        <v>4564</v>
      </c>
      <c r="C3407" s="312" t="s">
        <v>1155</v>
      </c>
      <c r="D3407" s="314">
        <v>2.84</v>
      </c>
    </row>
    <row r="3408" spans="1:4" ht="25.5">
      <c r="A3408" s="312">
        <v>21123</v>
      </c>
      <c r="B3408" s="313" t="s">
        <v>4565</v>
      </c>
      <c r="C3408" s="312" t="s">
        <v>1298</v>
      </c>
      <c r="D3408" s="314">
        <v>6.65</v>
      </c>
    </row>
    <row r="3409" spans="1:4" ht="25.5">
      <c r="A3409" s="312">
        <v>21124</v>
      </c>
      <c r="B3409" s="313" t="s">
        <v>4566</v>
      </c>
      <c r="C3409" s="312" t="s">
        <v>1298</v>
      </c>
      <c r="D3409" s="314">
        <v>11.79</v>
      </c>
    </row>
    <row r="3410" spans="1:4" ht="25.5">
      <c r="A3410" s="312">
        <v>21125</v>
      </c>
      <c r="B3410" s="313" t="s">
        <v>4567</v>
      </c>
      <c r="C3410" s="312" t="s">
        <v>1298</v>
      </c>
      <c r="D3410" s="314">
        <v>18.920000000000002</v>
      </c>
    </row>
    <row r="3411" spans="1:4" ht="25.5">
      <c r="A3411" s="312">
        <v>21127</v>
      </c>
      <c r="B3411" s="313" t="s">
        <v>4568</v>
      </c>
      <c r="C3411" s="312" t="s">
        <v>1155</v>
      </c>
      <c r="D3411" s="314">
        <v>4.72</v>
      </c>
    </row>
    <row r="3412" spans="1:4" ht="38.25">
      <c r="A3412" s="312">
        <v>21128</v>
      </c>
      <c r="B3412" s="313" t="s">
        <v>4569</v>
      </c>
      <c r="C3412" s="312" t="s">
        <v>1298</v>
      </c>
      <c r="D3412" s="314">
        <v>4.91</v>
      </c>
    </row>
    <row r="3413" spans="1:4" ht="38.25">
      <c r="A3413" s="312">
        <v>21129</v>
      </c>
      <c r="B3413" s="313" t="s">
        <v>4570</v>
      </c>
      <c r="C3413" s="312" t="s">
        <v>1298</v>
      </c>
      <c r="D3413" s="314">
        <v>4.13</v>
      </c>
    </row>
    <row r="3414" spans="1:4" ht="38.25">
      <c r="A3414" s="312">
        <v>21130</v>
      </c>
      <c r="B3414" s="313" t="s">
        <v>4571</v>
      </c>
      <c r="C3414" s="312" t="s">
        <v>1298</v>
      </c>
      <c r="D3414" s="314">
        <v>12.4</v>
      </c>
    </row>
    <row r="3415" spans="1:4" ht="38.25">
      <c r="A3415" s="312">
        <v>21131</v>
      </c>
      <c r="B3415" s="313" t="s">
        <v>4572</v>
      </c>
      <c r="C3415" s="312" t="s">
        <v>1298</v>
      </c>
      <c r="D3415" s="314">
        <v>30.35</v>
      </c>
    </row>
    <row r="3416" spans="1:4" ht="38.25">
      <c r="A3416" s="312">
        <v>21132</v>
      </c>
      <c r="B3416" s="313" t="s">
        <v>4573</v>
      </c>
      <c r="C3416" s="312" t="s">
        <v>1298</v>
      </c>
      <c r="D3416" s="314">
        <v>53.32</v>
      </c>
    </row>
    <row r="3417" spans="1:4" ht="38.25">
      <c r="A3417" s="312">
        <v>21133</v>
      </c>
      <c r="B3417" s="313" t="s">
        <v>4574</v>
      </c>
      <c r="C3417" s="312" t="s">
        <v>1298</v>
      </c>
      <c r="D3417" s="314">
        <v>35.630000000000003</v>
      </c>
    </row>
    <row r="3418" spans="1:4" ht="38.25">
      <c r="A3418" s="312">
        <v>21134</v>
      </c>
      <c r="B3418" s="313" t="s">
        <v>4575</v>
      </c>
      <c r="C3418" s="312" t="s">
        <v>1298</v>
      </c>
      <c r="D3418" s="314">
        <v>17.82</v>
      </c>
    </row>
    <row r="3419" spans="1:4" ht="38.25">
      <c r="A3419" s="312">
        <v>21135</v>
      </c>
      <c r="B3419" s="313" t="s">
        <v>4576</v>
      </c>
      <c r="C3419" s="312" t="s">
        <v>1298</v>
      </c>
      <c r="D3419" s="314">
        <v>12.2</v>
      </c>
    </row>
    <row r="3420" spans="1:4" ht="38.25">
      <c r="A3420" s="312">
        <v>21136</v>
      </c>
      <c r="B3420" s="313" t="s">
        <v>4577</v>
      </c>
      <c r="C3420" s="312" t="s">
        <v>1298</v>
      </c>
      <c r="D3420" s="314">
        <v>6.34</v>
      </c>
    </row>
    <row r="3421" spans="1:4" ht="38.25">
      <c r="A3421" s="312">
        <v>21137</v>
      </c>
      <c r="B3421" s="313" t="s">
        <v>4578</v>
      </c>
      <c r="C3421" s="312" t="s">
        <v>1298</v>
      </c>
      <c r="D3421" s="314">
        <v>5.0199999999999996</v>
      </c>
    </row>
    <row r="3422" spans="1:4" ht="38.25">
      <c r="A3422" s="312">
        <v>21138</v>
      </c>
      <c r="B3422" s="313" t="s">
        <v>4579</v>
      </c>
      <c r="C3422" s="312" t="s">
        <v>1298</v>
      </c>
      <c r="D3422" s="314">
        <v>5.45</v>
      </c>
    </row>
    <row r="3423" spans="1:4" ht="51">
      <c r="A3423" s="312">
        <v>21141</v>
      </c>
      <c r="B3423" s="313" t="s">
        <v>4580</v>
      </c>
      <c r="C3423" s="312" t="s">
        <v>1366</v>
      </c>
      <c r="D3423" s="314">
        <v>10.45</v>
      </c>
    </row>
    <row r="3424" spans="1:4" ht="38.25">
      <c r="A3424" s="312">
        <v>21142</v>
      </c>
      <c r="B3424" s="313" t="s">
        <v>4581</v>
      </c>
      <c r="C3424" s="312" t="s">
        <v>1155</v>
      </c>
      <c r="D3424" s="314">
        <v>17.440000000000001</v>
      </c>
    </row>
    <row r="3425" spans="1:4" ht="25.5">
      <c r="A3425" s="312">
        <v>21147</v>
      </c>
      <c r="B3425" s="313" t="s">
        <v>4582</v>
      </c>
      <c r="C3425" s="312" t="s">
        <v>1298</v>
      </c>
      <c r="D3425" s="314">
        <v>65.709999999999994</v>
      </c>
    </row>
    <row r="3426" spans="1:4" ht="25.5">
      <c r="A3426" s="312">
        <v>21148</v>
      </c>
      <c r="B3426" s="313" t="s">
        <v>4583</v>
      </c>
      <c r="C3426" s="312" t="s">
        <v>1298</v>
      </c>
      <c r="D3426" s="314">
        <v>40.56</v>
      </c>
    </row>
    <row r="3427" spans="1:4" ht="25.5">
      <c r="A3427" s="312">
        <v>21150</v>
      </c>
      <c r="B3427" s="313" t="s">
        <v>4584</v>
      </c>
      <c r="C3427" s="312" t="s">
        <v>1298</v>
      </c>
      <c r="D3427" s="314">
        <v>20.11</v>
      </c>
    </row>
    <row r="3428" spans="1:4" ht="25.5">
      <c r="A3428" s="312">
        <v>21151</v>
      </c>
      <c r="B3428" s="313" t="s">
        <v>4585</v>
      </c>
      <c r="C3428" s="312" t="s">
        <v>1298</v>
      </c>
      <c r="D3428" s="314">
        <v>120.38</v>
      </c>
    </row>
    <row r="3429" spans="1:4" ht="25.5">
      <c r="A3429" s="312">
        <v>25002</v>
      </c>
      <c r="B3429" s="313" t="s">
        <v>4586</v>
      </c>
      <c r="C3429" s="312" t="s">
        <v>1147</v>
      </c>
      <c r="D3429" s="314">
        <v>21.61</v>
      </c>
    </row>
    <row r="3430" spans="1:4" ht="25.5">
      <c r="A3430" s="312">
        <v>25003</v>
      </c>
      <c r="B3430" s="313" t="s">
        <v>4587</v>
      </c>
      <c r="C3430" s="312" t="s">
        <v>1147</v>
      </c>
      <c r="D3430" s="314">
        <v>25.72</v>
      </c>
    </row>
    <row r="3431" spans="1:4" ht="25.5">
      <c r="A3431" s="312">
        <v>25004</v>
      </c>
      <c r="B3431" s="313" t="s">
        <v>4588</v>
      </c>
      <c r="C3431" s="312" t="s">
        <v>1147</v>
      </c>
      <c r="D3431" s="314">
        <v>21.44</v>
      </c>
    </row>
    <row r="3432" spans="1:4" ht="25.5">
      <c r="A3432" s="312">
        <v>25005</v>
      </c>
      <c r="B3432" s="313" t="s">
        <v>4589</v>
      </c>
      <c r="C3432" s="312" t="s">
        <v>1147</v>
      </c>
      <c r="D3432" s="314">
        <v>24.08</v>
      </c>
    </row>
    <row r="3433" spans="1:4" ht="25.5">
      <c r="A3433" s="312">
        <v>25007</v>
      </c>
      <c r="B3433" s="313" t="s">
        <v>4590</v>
      </c>
      <c r="C3433" s="312" t="s">
        <v>1366</v>
      </c>
      <c r="D3433" s="314">
        <v>26.47</v>
      </c>
    </row>
    <row r="3434" spans="1:4" ht="25.5">
      <c r="A3434" s="312">
        <v>25013</v>
      </c>
      <c r="B3434" s="313" t="s">
        <v>4591</v>
      </c>
      <c r="C3434" s="312" t="s">
        <v>1155</v>
      </c>
      <c r="D3434" s="315">
        <v>55743.93</v>
      </c>
    </row>
    <row r="3435" spans="1:4" ht="25.5">
      <c r="A3435" s="312">
        <v>25014</v>
      </c>
      <c r="B3435" s="313" t="s">
        <v>4592</v>
      </c>
      <c r="C3435" s="312" t="s">
        <v>1155</v>
      </c>
      <c r="D3435" s="315">
        <v>53185.4</v>
      </c>
    </row>
    <row r="3436" spans="1:4" ht="25.5">
      <c r="A3436" s="312">
        <v>25019</v>
      </c>
      <c r="B3436" s="313" t="s">
        <v>4593</v>
      </c>
      <c r="C3436" s="312" t="s">
        <v>1155</v>
      </c>
      <c r="D3436" s="315">
        <v>81879.89</v>
      </c>
    </row>
    <row r="3437" spans="1:4" ht="51">
      <c r="A3437" s="312">
        <v>25020</v>
      </c>
      <c r="B3437" s="313" t="s">
        <v>4594</v>
      </c>
      <c r="C3437" s="312" t="s">
        <v>1155</v>
      </c>
      <c r="D3437" s="315">
        <v>2129114.71</v>
      </c>
    </row>
    <row r="3438" spans="1:4" ht="25.5">
      <c r="A3438" s="312">
        <v>25067</v>
      </c>
      <c r="B3438" s="313" t="s">
        <v>4595</v>
      </c>
      <c r="C3438" s="312" t="s">
        <v>1155</v>
      </c>
      <c r="D3438" s="314">
        <v>3.28</v>
      </c>
    </row>
    <row r="3439" spans="1:4" ht="25.5">
      <c r="A3439" s="312">
        <v>25070</v>
      </c>
      <c r="B3439" s="313" t="s">
        <v>4596</v>
      </c>
      <c r="C3439" s="312" t="s">
        <v>1155</v>
      </c>
      <c r="D3439" s="314">
        <v>2.52</v>
      </c>
    </row>
    <row r="3440" spans="1:4" ht="25.5">
      <c r="A3440" s="312">
        <v>25071</v>
      </c>
      <c r="B3440" s="313" t="s">
        <v>4597</v>
      </c>
      <c r="C3440" s="312" t="s">
        <v>1155</v>
      </c>
      <c r="D3440" s="314">
        <v>1.72</v>
      </c>
    </row>
    <row r="3441" spans="1:4" ht="63.75">
      <c r="A3441" s="312">
        <v>25398</v>
      </c>
      <c r="B3441" s="313" t="s">
        <v>4598</v>
      </c>
      <c r="C3441" s="312" t="s">
        <v>1155</v>
      </c>
      <c r="D3441" s="315">
        <v>2663.91</v>
      </c>
    </row>
    <row r="3442" spans="1:4" ht="76.5">
      <c r="A3442" s="312">
        <v>25399</v>
      </c>
      <c r="B3442" s="313" t="s">
        <v>4599</v>
      </c>
      <c r="C3442" s="312" t="s">
        <v>1155</v>
      </c>
      <c r="D3442" s="315">
        <v>1617.23</v>
      </c>
    </row>
    <row r="3443" spans="1:4" ht="51">
      <c r="A3443" s="312">
        <v>25400</v>
      </c>
      <c r="B3443" s="313" t="s">
        <v>4600</v>
      </c>
      <c r="C3443" s="312" t="s">
        <v>1155</v>
      </c>
      <c r="D3443" s="315">
        <v>1127.46</v>
      </c>
    </row>
    <row r="3444" spans="1:4" ht="25.5">
      <c r="A3444" s="312">
        <v>25860</v>
      </c>
      <c r="B3444" s="313" t="s">
        <v>4601</v>
      </c>
      <c r="C3444" s="312" t="s">
        <v>1366</v>
      </c>
      <c r="D3444" s="314">
        <v>7.86</v>
      </c>
    </row>
    <row r="3445" spans="1:4" ht="25.5">
      <c r="A3445" s="312">
        <v>25861</v>
      </c>
      <c r="B3445" s="313" t="s">
        <v>4602</v>
      </c>
      <c r="C3445" s="312" t="s">
        <v>1366</v>
      </c>
      <c r="D3445" s="314">
        <v>11.87</v>
      </c>
    </row>
    <row r="3446" spans="1:4" ht="25.5">
      <c r="A3446" s="312">
        <v>25862</v>
      </c>
      <c r="B3446" s="313" t="s">
        <v>4603</v>
      </c>
      <c r="C3446" s="312" t="s">
        <v>1366</v>
      </c>
      <c r="D3446" s="314">
        <v>12.6</v>
      </c>
    </row>
    <row r="3447" spans="1:4" ht="25.5">
      <c r="A3447" s="312">
        <v>25863</v>
      </c>
      <c r="B3447" s="313" t="s">
        <v>4604</v>
      </c>
      <c r="C3447" s="312" t="s">
        <v>1366</v>
      </c>
      <c r="D3447" s="314">
        <v>15.75</v>
      </c>
    </row>
    <row r="3448" spans="1:4" ht="25.5">
      <c r="A3448" s="312">
        <v>25864</v>
      </c>
      <c r="B3448" s="313" t="s">
        <v>4605</v>
      </c>
      <c r="C3448" s="312" t="s">
        <v>1366</v>
      </c>
      <c r="D3448" s="314">
        <v>23.61</v>
      </c>
    </row>
    <row r="3449" spans="1:4" ht="25.5">
      <c r="A3449" s="312">
        <v>25865</v>
      </c>
      <c r="B3449" s="313" t="s">
        <v>4606</v>
      </c>
      <c r="C3449" s="312" t="s">
        <v>1366</v>
      </c>
      <c r="D3449" s="314">
        <v>31.63</v>
      </c>
    </row>
    <row r="3450" spans="1:4" ht="25.5">
      <c r="A3450" s="312">
        <v>25866</v>
      </c>
      <c r="B3450" s="313" t="s">
        <v>4607</v>
      </c>
      <c r="C3450" s="312" t="s">
        <v>1366</v>
      </c>
      <c r="D3450" s="314">
        <v>39.28</v>
      </c>
    </row>
    <row r="3451" spans="1:4" ht="38.25">
      <c r="A3451" s="312">
        <v>25867</v>
      </c>
      <c r="B3451" s="313" t="s">
        <v>4608</v>
      </c>
      <c r="C3451" s="312" t="s">
        <v>1366</v>
      </c>
      <c r="D3451" s="314">
        <v>25.5</v>
      </c>
    </row>
    <row r="3452" spans="1:4" ht="38.25">
      <c r="A3452" s="312">
        <v>25868</v>
      </c>
      <c r="B3452" s="313" t="s">
        <v>4609</v>
      </c>
      <c r="C3452" s="312" t="s">
        <v>1366</v>
      </c>
      <c r="D3452" s="314">
        <v>8.76</v>
      </c>
    </row>
    <row r="3453" spans="1:4" ht="38.25">
      <c r="A3453" s="312">
        <v>25869</v>
      </c>
      <c r="B3453" s="313" t="s">
        <v>4610</v>
      </c>
      <c r="C3453" s="312" t="s">
        <v>1366</v>
      </c>
      <c r="D3453" s="314">
        <v>12.38</v>
      </c>
    </row>
    <row r="3454" spans="1:4" ht="38.25">
      <c r="A3454" s="312">
        <v>25870</v>
      </c>
      <c r="B3454" s="313" t="s">
        <v>4611</v>
      </c>
      <c r="C3454" s="312" t="s">
        <v>1366</v>
      </c>
      <c r="D3454" s="314">
        <v>14.03</v>
      </c>
    </row>
    <row r="3455" spans="1:4" ht="38.25">
      <c r="A3455" s="312">
        <v>25871</v>
      </c>
      <c r="B3455" s="313" t="s">
        <v>4612</v>
      </c>
      <c r="C3455" s="312" t="s">
        <v>1366</v>
      </c>
      <c r="D3455" s="314">
        <v>17.22</v>
      </c>
    </row>
    <row r="3456" spans="1:4" ht="38.25">
      <c r="A3456" s="312">
        <v>25872</v>
      </c>
      <c r="B3456" s="313" t="s">
        <v>4613</v>
      </c>
      <c r="C3456" s="312" t="s">
        <v>1366</v>
      </c>
      <c r="D3456" s="314">
        <v>34.46</v>
      </c>
    </row>
    <row r="3457" spans="1:4" ht="38.25">
      <c r="A3457" s="312">
        <v>25873</v>
      </c>
      <c r="B3457" s="313" t="s">
        <v>4614</v>
      </c>
      <c r="C3457" s="312" t="s">
        <v>1366</v>
      </c>
      <c r="D3457" s="314">
        <v>42.98</v>
      </c>
    </row>
    <row r="3458" spans="1:4" ht="51">
      <c r="A3458" s="312">
        <v>25874</v>
      </c>
      <c r="B3458" s="313" t="s">
        <v>4615</v>
      </c>
      <c r="C3458" s="312" t="s">
        <v>1298</v>
      </c>
      <c r="D3458" s="315">
        <v>5239.28</v>
      </c>
    </row>
    <row r="3459" spans="1:4" ht="51">
      <c r="A3459" s="312">
        <v>25875</v>
      </c>
      <c r="B3459" s="313" t="s">
        <v>4616</v>
      </c>
      <c r="C3459" s="312" t="s">
        <v>1298</v>
      </c>
      <c r="D3459" s="315">
        <v>1651.68</v>
      </c>
    </row>
    <row r="3460" spans="1:4" ht="51">
      <c r="A3460" s="312">
        <v>25876</v>
      </c>
      <c r="B3460" s="313" t="s">
        <v>4617</v>
      </c>
      <c r="C3460" s="312" t="s">
        <v>1298</v>
      </c>
      <c r="D3460" s="315">
        <v>2987.3</v>
      </c>
    </row>
    <row r="3461" spans="1:4" ht="51">
      <c r="A3461" s="312">
        <v>25877</v>
      </c>
      <c r="B3461" s="313" t="s">
        <v>4618</v>
      </c>
      <c r="C3461" s="312" t="s">
        <v>1298</v>
      </c>
      <c r="D3461" s="315">
        <v>7149.2</v>
      </c>
    </row>
    <row r="3462" spans="1:4" ht="51">
      <c r="A3462" s="312">
        <v>25878</v>
      </c>
      <c r="B3462" s="313" t="s">
        <v>4619</v>
      </c>
      <c r="C3462" s="312" t="s">
        <v>1298</v>
      </c>
      <c r="D3462" s="314">
        <v>157.15</v>
      </c>
    </row>
    <row r="3463" spans="1:4" ht="51">
      <c r="A3463" s="312">
        <v>25879</v>
      </c>
      <c r="B3463" s="313" t="s">
        <v>4620</v>
      </c>
      <c r="C3463" s="312" t="s">
        <v>1298</v>
      </c>
      <c r="D3463" s="315">
        <v>6781.87</v>
      </c>
    </row>
    <row r="3464" spans="1:4" ht="51">
      <c r="A3464" s="312">
        <v>25880</v>
      </c>
      <c r="B3464" s="313" t="s">
        <v>4621</v>
      </c>
      <c r="C3464" s="312" t="s">
        <v>1298</v>
      </c>
      <c r="D3464" s="314">
        <v>244.98</v>
      </c>
    </row>
    <row r="3465" spans="1:4" ht="51">
      <c r="A3465" s="312">
        <v>25881</v>
      </c>
      <c r="B3465" s="313" t="s">
        <v>4622</v>
      </c>
      <c r="C3465" s="312" t="s">
        <v>1298</v>
      </c>
      <c r="D3465" s="314">
        <v>600.28</v>
      </c>
    </row>
    <row r="3466" spans="1:4" ht="51">
      <c r="A3466" s="312">
        <v>25882</v>
      </c>
      <c r="B3466" s="313" t="s">
        <v>4623</v>
      </c>
      <c r="C3466" s="312" t="s">
        <v>1298</v>
      </c>
      <c r="D3466" s="314">
        <v>966.83</v>
      </c>
    </row>
    <row r="3467" spans="1:4" ht="51">
      <c r="A3467" s="312">
        <v>25883</v>
      </c>
      <c r="B3467" s="313" t="s">
        <v>4624</v>
      </c>
      <c r="C3467" s="312" t="s">
        <v>1298</v>
      </c>
      <c r="D3467" s="314">
        <v>15.59</v>
      </c>
    </row>
    <row r="3468" spans="1:4" ht="51">
      <c r="A3468" s="312">
        <v>25884</v>
      </c>
      <c r="B3468" s="313" t="s">
        <v>4625</v>
      </c>
      <c r="C3468" s="312" t="s">
        <v>1298</v>
      </c>
      <c r="D3468" s="315">
        <v>1697.41</v>
      </c>
    </row>
    <row r="3469" spans="1:4" ht="51">
      <c r="A3469" s="312">
        <v>25885</v>
      </c>
      <c r="B3469" s="313" t="s">
        <v>4626</v>
      </c>
      <c r="C3469" s="312" t="s">
        <v>1298</v>
      </c>
      <c r="D3469" s="315">
        <v>2524.52</v>
      </c>
    </row>
    <row r="3470" spans="1:4" ht="51">
      <c r="A3470" s="312">
        <v>25886</v>
      </c>
      <c r="B3470" s="313" t="s">
        <v>4627</v>
      </c>
      <c r="C3470" s="312" t="s">
        <v>1298</v>
      </c>
      <c r="D3470" s="314">
        <v>34.880000000000003</v>
      </c>
    </row>
    <row r="3471" spans="1:4" ht="51">
      <c r="A3471" s="312">
        <v>25887</v>
      </c>
      <c r="B3471" s="313" t="s">
        <v>4628</v>
      </c>
      <c r="C3471" s="312" t="s">
        <v>1298</v>
      </c>
      <c r="D3471" s="315">
        <v>2709.46</v>
      </c>
    </row>
    <row r="3472" spans="1:4" ht="51">
      <c r="A3472" s="312">
        <v>25888</v>
      </c>
      <c r="B3472" s="313" t="s">
        <v>4629</v>
      </c>
      <c r="C3472" s="312" t="s">
        <v>1298</v>
      </c>
      <c r="D3472" s="314">
        <v>73.209999999999994</v>
      </c>
    </row>
    <row r="3473" spans="1:4" ht="51">
      <c r="A3473" s="312">
        <v>25889</v>
      </c>
      <c r="B3473" s="313" t="s">
        <v>4630</v>
      </c>
      <c r="C3473" s="312" t="s">
        <v>1298</v>
      </c>
      <c r="D3473" s="315">
        <v>1265.98</v>
      </c>
    </row>
    <row r="3474" spans="1:4" ht="38.25">
      <c r="A3474" s="312">
        <v>25930</v>
      </c>
      <c r="B3474" s="313" t="s">
        <v>4631</v>
      </c>
      <c r="C3474" s="312" t="s">
        <v>4632</v>
      </c>
      <c r="D3474" s="314">
        <v>97.5</v>
      </c>
    </row>
    <row r="3475" spans="1:4" ht="25.5">
      <c r="A3475" s="312">
        <v>25931</v>
      </c>
      <c r="B3475" s="313" t="s">
        <v>4633</v>
      </c>
      <c r="C3475" s="312" t="s">
        <v>1155</v>
      </c>
      <c r="D3475" s="314">
        <v>76.28</v>
      </c>
    </row>
    <row r="3476" spans="1:4" ht="25.5">
      <c r="A3476" s="312">
        <v>25950</v>
      </c>
      <c r="B3476" s="313" t="s">
        <v>4634</v>
      </c>
      <c r="C3476" s="312" t="s">
        <v>1149</v>
      </c>
      <c r="D3476" s="314">
        <v>34.729999999999997</v>
      </c>
    </row>
    <row r="3477" spans="1:4">
      <c r="A3477" s="312">
        <v>25951</v>
      </c>
      <c r="B3477" s="313" t="s">
        <v>4635</v>
      </c>
      <c r="C3477" s="312" t="s">
        <v>1147</v>
      </c>
      <c r="D3477" s="314">
        <v>1.61</v>
      </c>
    </row>
    <row r="3478" spans="1:4" ht="38.25">
      <c r="A3478" s="312">
        <v>25952</v>
      </c>
      <c r="B3478" s="313" t="s">
        <v>4636</v>
      </c>
      <c r="C3478" s="312" t="s">
        <v>1155</v>
      </c>
      <c r="D3478" s="315">
        <v>567694.97</v>
      </c>
    </row>
    <row r="3479" spans="1:4" ht="38.25">
      <c r="A3479" s="312">
        <v>25953</v>
      </c>
      <c r="B3479" s="313" t="s">
        <v>4637</v>
      </c>
      <c r="C3479" s="312" t="s">
        <v>1155</v>
      </c>
      <c r="D3479" s="315">
        <v>1855925.85</v>
      </c>
    </row>
    <row r="3480" spans="1:4" ht="38.25">
      <c r="A3480" s="312">
        <v>25954</v>
      </c>
      <c r="B3480" s="313" t="s">
        <v>4638</v>
      </c>
      <c r="C3480" s="312" t="s">
        <v>1155</v>
      </c>
      <c r="D3480" s="315">
        <v>1091721.0900000001</v>
      </c>
    </row>
    <row r="3481" spans="1:4">
      <c r="A3481" s="312">
        <v>25957</v>
      </c>
      <c r="B3481" s="313" t="s">
        <v>4639</v>
      </c>
      <c r="C3481" s="312" t="s">
        <v>1260</v>
      </c>
      <c r="D3481" s="314">
        <v>6.53</v>
      </c>
    </row>
    <row r="3482" spans="1:4">
      <c r="A3482" s="312">
        <v>25958</v>
      </c>
      <c r="B3482" s="313" t="s">
        <v>4640</v>
      </c>
      <c r="C3482" s="312" t="s">
        <v>1260</v>
      </c>
      <c r="D3482" s="314">
        <v>4.13</v>
      </c>
    </row>
    <row r="3483" spans="1:4">
      <c r="A3483" s="312">
        <v>25959</v>
      </c>
      <c r="B3483" s="313" t="s">
        <v>4641</v>
      </c>
      <c r="C3483" s="312" t="s">
        <v>1260</v>
      </c>
      <c r="D3483" s="314">
        <v>11.3</v>
      </c>
    </row>
    <row r="3484" spans="1:4" ht="25.5">
      <c r="A3484" s="312">
        <v>25960</v>
      </c>
      <c r="B3484" s="313" t="s">
        <v>4642</v>
      </c>
      <c r="C3484" s="312" t="s">
        <v>1260</v>
      </c>
      <c r="D3484" s="314">
        <v>11.3</v>
      </c>
    </row>
    <row r="3485" spans="1:4">
      <c r="A3485" s="312">
        <v>25961</v>
      </c>
      <c r="B3485" s="313" t="s">
        <v>4643</v>
      </c>
      <c r="C3485" s="312" t="s">
        <v>1260</v>
      </c>
      <c r="D3485" s="314">
        <v>4.3899999999999997</v>
      </c>
    </row>
    <row r="3486" spans="1:4" ht="63.75">
      <c r="A3486" s="312">
        <v>25962</v>
      </c>
      <c r="B3486" s="313" t="s">
        <v>4644</v>
      </c>
      <c r="C3486" s="312" t="s">
        <v>1366</v>
      </c>
      <c r="D3486" s="314">
        <v>203.81</v>
      </c>
    </row>
    <row r="3487" spans="1:4" ht="25.5">
      <c r="A3487" s="312">
        <v>25963</v>
      </c>
      <c r="B3487" s="313" t="s">
        <v>4645</v>
      </c>
      <c r="C3487" s="312" t="s">
        <v>1147</v>
      </c>
      <c r="D3487" s="314">
        <v>7.0000000000000007E-2</v>
      </c>
    </row>
    <row r="3488" spans="1:4">
      <c r="A3488" s="312">
        <v>25964</v>
      </c>
      <c r="B3488" s="313" t="s">
        <v>4646</v>
      </c>
      <c r="C3488" s="312" t="s">
        <v>1260</v>
      </c>
      <c r="D3488" s="314">
        <v>9.23</v>
      </c>
    </row>
    <row r="3489" spans="1:4">
      <c r="A3489" s="312">
        <v>25966</v>
      </c>
      <c r="B3489" s="313" t="s">
        <v>4647</v>
      </c>
      <c r="C3489" s="312" t="s">
        <v>1151</v>
      </c>
      <c r="D3489" s="314">
        <v>14.73</v>
      </c>
    </row>
    <row r="3490" spans="1:4" ht="25.5">
      <c r="A3490" s="312">
        <v>25967</v>
      </c>
      <c r="B3490" s="313" t="s">
        <v>4648</v>
      </c>
      <c r="C3490" s="312" t="s">
        <v>1155</v>
      </c>
      <c r="D3490" s="314">
        <v>993.45</v>
      </c>
    </row>
    <row r="3491" spans="1:4">
      <c r="A3491" s="312">
        <v>25968</v>
      </c>
      <c r="B3491" s="313" t="s">
        <v>4649</v>
      </c>
      <c r="C3491" s="312" t="s">
        <v>1155</v>
      </c>
      <c r="D3491" s="314">
        <v>22.46</v>
      </c>
    </row>
    <row r="3492" spans="1:4">
      <c r="A3492" s="312">
        <v>25969</v>
      </c>
      <c r="B3492" s="313" t="s">
        <v>4650</v>
      </c>
      <c r="C3492" s="312" t="s">
        <v>1155</v>
      </c>
      <c r="D3492" s="314">
        <v>211.48</v>
      </c>
    </row>
    <row r="3493" spans="1:4" ht="38.25">
      <c r="A3493" s="312">
        <v>25970</v>
      </c>
      <c r="B3493" s="313" t="s">
        <v>4651</v>
      </c>
      <c r="C3493" s="312" t="s">
        <v>1155</v>
      </c>
      <c r="D3493" s="315">
        <v>721795.69</v>
      </c>
    </row>
    <row r="3494" spans="1:4" ht="38.25">
      <c r="A3494" s="312">
        <v>25971</v>
      </c>
      <c r="B3494" s="313" t="s">
        <v>4652</v>
      </c>
      <c r="C3494" s="312" t="s">
        <v>1155</v>
      </c>
      <c r="D3494" s="315">
        <v>1714526.34</v>
      </c>
    </row>
    <row r="3495" spans="1:4" ht="38.25">
      <c r="A3495" s="312">
        <v>25972</v>
      </c>
      <c r="B3495" s="313" t="s">
        <v>4653</v>
      </c>
      <c r="C3495" s="312" t="s">
        <v>1147</v>
      </c>
      <c r="D3495" s="314">
        <v>9.27</v>
      </c>
    </row>
    <row r="3496" spans="1:4" ht="38.25">
      <c r="A3496" s="312">
        <v>25973</v>
      </c>
      <c r="B3496" s="313" t="s">
        <v>4654</v>
      </c>
      <c r="C3496" s="312" t="s">
        <v>1147</v>
      </c>
      <c r="D3496" s="314">
        <v>9.27</v>
      </c>
    </row>
    <row r="3497" spans="1:4" ht="25.5">
      <c r="A3497" s="312">
        <v>25974</v>
      </c>
      <c r="B3497" s="313" t="s">
        <v>4655</v>
      </c>
      <c r="C3497" s="312" t="s">
        <v>1147</v>
      </c>
      <c r="D3497" s="314">
        <v>1.66</v>
      </c>
    </row>
    <row r="3498" spans="1:4" ht="38.25">
      <c r="A3498" s="312">
        <v>25975</v>
      </c>
      <c r="B3498" s="313" t="s">
        <v>4656</v>
      </c>
      <c r="C3498" s="312" t="s">
        <v>1155</v>
      </c>
      <c r="D3498" s="315">
        <v>19270.169999999998</v>
      </c>
    </row>
    <row r="3499" spans="1:4" ht="51">
      <c r="A3499" s="312">
        <v>25976</v>
      </c>
      <c r="B3499" s="313" t="s">
        <v>4657</v>
      </c>
      <c r="C3499" s="312" t="s">
        <v>1366</v>
      </c>
      <c r="D3499" s="314">
        <v>443.33</v>
      </c>
    </row>
    <row r="3500" spans="1:4" ht="51">
      <c r="A3500" s="312">
        <v>25980</v>
      </c>
      <c r="B3500" s="313" t="s">
        <v>4658</v>
      </c>
      <c r="C3500" s="312" t="s">
        <v>1366</v>
      </c>
      <c r="D3500" s="314">
        <v>255.55</v>
      </c>
    </row>
    <row r="3501" spans="1:4" ht="51">
      <c r="A3501" s="312">
        <v>25981</v>
      </c>
      <c r="B3501" s="313" t="s">
        <v>4659</v>
      </c>
      <c r="C3501" s="312" t="s">
        <v>1366</v>
      </c>
      <c r="D3501" s="314">
        <v>211.11</v>
      </c>
    </row>
    <row r="3502" spans="1:4" ht="25.5">
      <c r="A3502" s="312">
        <v>25986</v>
      </c>
      <c r="B3502" s="313" t="s">
        <v>4660</v>
      </c>
      <c r="C3502" s="312" t="s">
        <v>1155</v>
      </c>
      <c r="D3502" s="315">
        <v>87641.35</v>
      </c>
    </row>
    <row r="3503" spans="1:4" ht="25.5">
      <c r="A3503" s="312">
        <v>25987</v>
      </c>
      <c r="B3503" s="313" t="s">
        <v>4661</v>
      </c>
      <c r="C3503" s="312" t="s">
        <v>1155</v>
      </c>
      <c r="D3503" s="315">
        <v>47768.11</v>
      </c>
    </row>
    <row r="3504" spans="1:4">
      <c r="A3504" s="312">
        <v>25988</v>
      </c>
      <c r="B3504" s="313" t="s">
        <v>4662</v>
      </c>
      <c r="C3504" s="312" t="s">
        <v>1366</v>
      </c>
      <c r="D3504" s="314">
        <v>8.99</v>
      </c>
    </row>
    <row r="3505" spans="1:4" ht="25.5">
      <c r="A3505" s="312">
        <v>26017</v>
      </c>
      <c r="B3505" s="313" t="s">
        <v>4663</v>
      </c>
      <c r="C3505" s="312" t="s">
        <v>1155</v>
      </c>
      <c r="D3505" s="314">
        <v>24</v>
      </c>
    </row>
    <row r="3506" spans="1:4" ht="25.5">
      <c r="A3506" s="312">
        <v>26018</v>
      </c>
      <c r="B3506" s="313" t="s">
        <v>4664</v>
      </c>
      <c r="C3506" s="312" t="s">
        <v>1155</v>
      </c>
      <c r="D3506" s="314">
        <v>19.489999999999998</v>
      </c>
    </row>
    <row r="3507" spans="1:4" ht="38.25">
      <c r="A3507" s="312">
        <v>26019</v>
      </c>
      <c r="B3507" s="313" t="s">
        <v>4665</v>
      </c>
      <c r="C3507" s="312" t="s">
        <v>1155</v>
      </c>
      <c r="D3507" s="314">
        <v>18.41</v>
      </c>
    </row>
    <row r="3508" spans="1:4" ht="25.5">
      <c r="A3508" s="312">
        <v>26020</v>
      </c>
      <c r="B3508" s="313" t="s">
        <v>4666</v>
      </c>
      <c r="C3508" s="312" t="s">
        <v>1155</v>
      </c>
      <c r="D3508" s="314">
        <v>4.8</v>
      </c>
    </row>
    <row r="3509" spans="1:4" ht="38.25">
      <c r="A3509" s="312">
        <v>26021</v>
      </c>
      <c r="B3509" s="313" t="s">
        <v>4667</v>
      </c>
      <c r="C3509" s="312" t="s">
        <v>1155</v>
      </c>
      <c r="D3509" s="314">
        <v>44.32</v>
      </c>
    </row>
    <row r="3510" spans="1:4" ht="38.25">
      <c r="A3510" s="312">
        <v>26022</v>
      </c>
      <c r="B3510" s="313" t="s">
        <v>4668</v>
      </c>
      <c r="C3510" s="312" t="s">
        <v>1155</v>
      </c>
      <c r="D3510" s="314">
        <v>123.09</v>
      </c>
    </row>
    <row r="3511" spans="1:4" ht="25.5">
      <c r="A3511" s="312">
        <v>26023</v>
      </c>
      <c r="B3511" s="313" t="s">
        <v>4669</v>
      </c>
      <c r="C3511" s="312" t="s">
        <v>1155</v>
      </c>
      <c r="D3511" s="314">
        <v>43.72</v>
      </c>
    </row>
    <row r="3512" spans="1:4" ht="25.5">
      <c r="A3512" s="312">
        <v>26026</v>
      </c>
      <c r="B3512" s="313" t="s">
        <v>4670</v>
      </c>
      <c r="C3512" s="312" t="s">
        <v>1147</v>
      </c>
      <c r="D3512" s="314">
        <v>2.5099999999999998</v>
      </c>
    </row>
    <row r="3513" spans="1:4">
      <c r="A3513" s="312">
        <v>26028</v>
      </c>
      <c r="B3513" s="313" t="s">
        <v>4671</v>
      </c>
      <c r="C3513" s="312" t="s">
        <v>1734</v>
      </c>
      <c r="D3513" s="314">
        <v>266.64</v>
      </c>
    </row>
    <row r="3514" spans="1:4" ht="25.5">
      <c r="A3514" s="312">
        <v>26034</v>
      </c>
      <c r="B3514" s="313" t="s">
        <v>4672</v>
      </c>
      <c r="C3514" s="312" t="s">
        <v>1155</v>
      </c>
      <c r="D3514" s="315">
        <v>5012936.68</v>
      </c>
    </row>
    <row r="3515" spans="1:4" ht="25.5">
      <c r="A3515" s="312">
        <v>26038</v>
      </c>
      <c r="B3515" s="313" t="s">
        <v>4673</v>
      </c>
      <c r="C3515" s="312" t="s">
        <v>1155</v>
      </c>
      <c r="D3515" s="315">
        <v>178304.23</v>
      </c>
    </row>
    <row r="3516" spans="1:4" ht="25.5">
      <c r="A3516" s="312">
        <v>26039</v>
      </c>
      <c r="B3516" s="313" t="s">
        <v>4674</v>
      </c>
      <c r="C3516" s="312" t="s">
        <v>1155</v>
      </c>
      <c r="D3516" s="315">
        <v>219233.16</v>
      </c>
    </row>
    <row r="3517" spans="1:4" ht="25.5">
      <c r="A3517" s="312">
        <v>26047</v>
      </c>
      <c r="B3517" s="313" t="s">
        <v>4675</v>
      </c>
      <c r="C3517" s="312" t="s">
        <v>1155</v>
      </c>
      <c r="D3517" s="314">
        <v>101.87</v>
      </c>
    </row>
    <row r="3518" spans="1:4" ht="25.5">
      <c r="A3518" s="312">
        <v>26048</v>
      </c>
      <c r="B3518" s="313" t="s">
        <v>4676</v>
      </c>
      <c r="C3518" s="312" t="s">
        <v>1155</v>
      </c>
      <c r="D3518" s="314">
        <v>151.78</v>
      </c>
    </row>
    <row r="3519" spans="1:4">
      <c r="A3519" s="312">
        <v>33939</v>
      </c>
      <c r="B3519" s="313" t="s">
        <v>4677</v>
      </c>
      <c r="C3519" s="312" t="s">
        <v>1260</v>
      </c>
      <c r="D3519" s="314">
        <v>66.790000000000006</v>
      </c>
    </row>
    <row r="3520" spans="1:4">
      <c r="A3520" s="312">
        <v>33952</v>
      </c>
      <c r="B3520" s="313" t="s">
        <v>4678</v>
      </c>
      <c r="C3520" s="312" t="s">
        <v>1260</v>
      </c>
      <c r="D3520" s="314">
        <v>76.650000000000006</v>
      </c>
    </row>
    <row r="3521" spans="1:4">
      <c r="A3521" s="312">
        <v>33953</v>
      </c>
      <c r="B3521" s="313" t="s">
        <v>4679</v>
      </c>
      <c r="C3521" s="312" t="s">
        <v>1260</v>
      </c>
      <c r="D3521" s="314">
        <v>90.81</v>
      </c>
    </row>
    <row r="3522" spans="1:4">
      <c r="A3522" s="312">
        <v>34341</v>
      </c>
      <c r="B3522" s="313" t="s">
        <v>4680</v>
      </c>
      <c r="C3522" s="312" t="s">
        <v>1147</v>
      </c>
      <c r="D3522" s="314">
        <v>3.8</v>
      </c>
    </row>
    <row r="3523" spans="1:4">
      <c r="A3523" s="312">
        <v>34343</v>
      </c>
      <c r="B3523" s="313" t="s">
        <v>4681</v>
      </c>
      <c r="C3523" s="312" t="s">
        <v>1147</v>
      </c>
      <c r="D3523" s="314">
        <v>4.38</v>
      </c>
    </row>
    <row r="3524" spans="1:4">
      <c r="A3524" s="312">
        <v>34344</v>
      </c>
      <c r="B3524" s="313" t="s">
        <v>4682</v>
      </c>
      <c r="C3524" s="312" t="s">
        <v>1147</v>
      </c>
      <c r="D3524" s="314">
        <v>6.04</v>
      </c>
    </row>
    <row r="3525" spans="1:4">
      <c r="A3525" s="312">
        <v>34345</v>
      </c>
      <c r="B3525" s="313" t="s">
        <v>4683</v>
      </c>
      <c r="C3525" s="312" t="s">
        <v>1260</v>
      </c>
      <c r="D3525" s="314">
        <v>8.93</v>
      </c>
    </row>
    <row r="3526" spans="1:4" ht="25.5">
      <c r="A3526" s="312">
        <v>34346</v>
      </c>
      <c r="B3526" s="313" t="s">
        <v>4684</v>
      </c>
      <c r="C3526" s="312" t="s">
        <v>1298</v>
      </c>
      <c r="D3526" s="314">
        <v>0.79</v>
      </c>
    </row>
    <row r="3527" spans="1:4" ht="38.25">
      <c r="A3527" s="312">
        <v>34347</v>
      </c>
      <c r="B3527" s="313" t="s">
        <v>4685</v>
      </c>
      <c r="C3527" s="312" t="s">
        <v>1298</v>
      </c>
      <c r="D3527" s="314">
        <v>13.96</v>
      </c>
    </row>
    <row r="3528" spans="1:4" ht="38.25">
      <c r="A3528" s="312">
        <v>34348</v>
      </c>
      <c r="B3528" s="313" t="s">
        <v>4686</v>
      </c>
      <c r="C3528" s="312" t="s">
        <v>1298</v>
      </c>
      <c r="D3528" s="314">
        <v>27.02</v>
      </c>
    </row>
    <row r="3529" spans="1:4" ht="25.5">
      <c r="A3529" s="312">
        <v>34349</v>
      </c>
      <c r="B3529" s="313" t="s">
        <v>4687</v>
      </c>
      <c r="C3529" s="312" t="s">
        <v>1155</v>
      </c>
      <c r="D3529" s="314">
        <v>10.81</v>
      </c>
    </row>
    <row r="3530" spans="1:4">
      <c r="A3530" s="312">
        <v>34353</v>
      </c>
      <c r="B3530" s="313" t="s">
        <v>4688</v>
      </c>
      <c r="C3530" s="312" t="s">
        <v>1147</v>
      </c>
      <c r="D3530" s="314">
        <v>1</v>
      </c>
    </row>
    <row r="3531" spans="1:4">
      <c r="A3531" s="312">
        <v>34355</v>
      </c>
      <c r="B3531" s="313" t="s">
        <v>4689</v>
      </c>
      <c r="C3531" s="312" t="s">
        <v>1147</v>
      </c>
      <c r="D3531" s="314">
        <v>1.38</v>
      </c>
    </row>
    <row r="3532" spans="1:4">
      <c r="A3532" s="312">
        <v>34356</v>
      </c>
      <c r="B3532" s="313" t="s">
        <v>4690</v>
      </c>
      <c r="C3532" s="312" t="s">
        <v>1147</v>
      </c>
      <c r="D3532" s="314">
        <v>2.86</v>
      </c>
    </row>
    <row r="3533" spans="1:4">
      <c r="A3533" s="312">
        <v>34357</v>
      </c>
      <c r="B3533" s="313" t="s">
        <v>4691</v>
      </c>
      <c r="C3533" s="312" t="s">
        <v>1147</v>
      </c>
      <c r="D3533" s="314">
        <v>3.18</v>
      </c>
    </row>
    <row r="3534" spans="1:4" ht="25.5">
      <c r="A3534" s="312">
        <v>34359</v>
      </c>
      <c r="B3534" s="313" t="s">
        <v>4692</v>
      </c>
      <c r="C3534" s="312" t="s">
        <v>1155</v>
      </c>
      <c r="D3534" s="314">
        <v>10.71</v>
      </c>
    </row>
    <row r="3535" spans="1:4">
      <c r="A3535" s="312">
        <v>34360</v>
      </c>
      <c r="B3535" s="313" t="s">
        <v>4693</v>
      </c>
      <c r="C3535" s="312" t="s">
        <v>1147</v>
      </c>
      <c r="D3535" s="314">
        <v>42.13</v>
      </c>
    </row>
    <row r="3536" spans="1:4" ht="25.5">
      <c r="A3536" s="312">
        <v>34361</v>
      </c>
      <c r="B3536" s="313" t="s">
        <v>4694</v>
      </c>
      <c r="C3536" s="312" t="s">
        <v>1147</v>
      </c>
      <c r="D3536" s="314">
        <v>1.81</v>
      </c>
    </row>
    <row r="3537" spans="1:4" ht="25.5">
      <c r="A3537" s="312">
        <v>34362</v>
      </c>
      <c r="B3537" s="313" t="s">
        <v>4695</v>
      </c>
      <c r="C3537" s="312" t="s">
        <v>1155</v>
      </c>
      <c r="D3537" s="315">
        <v>1136.78</v>
      </c>
    </row>
    <row r="3538" spans="1:4" ht="25.5">
      <c r="A3538" s="312">
        <v>34363</v>
      </c>
      <c r="B3538" s="313" t="s">
        <v>4696</v>
      </c>
      <c r="C3538" s="312" t="s">
        <v>1155</v>
      </c>
      <c r="D3538" s="315">
        <v>1343.46</v>
      </c>
    </row>
    <row r="3539" spans="1:4" ht="25.5">
      <c r="A3539" s="312">
        <v>34364</v>
      </c>
      <c r="B3539" s="313" t="s">
        <v>4697</v>
      </c>
      <c r="C3539" s="312" t="s">
        <v>1155</v>
      </c>
      <c r="D3539" s="315">
        <v>1343.46</v>
      </c>
    </row>
    <row r="3540" spans="1:4" ht="25.5">
      <c r="A3540" s="312">
        <v>34365</v>
      </c>
      <c r="B3540" s="313" t="s">
        <v>4698</v>
      </c>
      <c r="C3540" s="312" t="s">
        <v>1155</v>
      </c>
      <c r="D3540" s="315">
        <v>1587.56</v>
      </c>
    </row>
    <row r="3541" spans="1:4" ht="25.5">
      <c r="A3541" s="312">
        <v>34367</v>
      </c>
      <c r="B3541" s="313" t="s">
        <v>4699</v>
      </c>
      <c r="C3541" s="312" t="s">
        <v>1155</v>
      </c>
      <c r="D3541" s="315">
        <v>1126.44</v>
      </c>
    </row>
    <row r="3542" spans="1:4" ht="25.5">
      <c r="A3542" s="312">
        <v>34369</v>
      </c>
      <c r="B3542" s="313" t="s">
        <v>4700</v>
      </c>
      <c r="C3542" s="312" t="s">
        <v>1155</v>
      </c>
      <c r="D3542" s="315">
        <v>1446.8</v>
      </c>
    </row>
    <row r="3543" spans="1:4" ht="38.25">
      <c r="A3543" s="312">
        <v>34370</v>
      </c>
      <c r="B3543" s="313" t="s">
        <v>4701</v>
      </c>
      <c r="C3543" s="312" t="s">
        <v>1155</v>
      </c>
      <c r="D3543" s="315">
        <v>1705.16</v>
      </c>
    </row>
    <row r="3544" spans="1:4" ht="38.25">
      <c r="A3544" s="312">
        <v>34371</v>
      </c>
      <c r="B3544" s="313" t="s">
        <v>4702</v>
      </c>
      <c r="C3544" s="312" t="s">
        <v>1155</v>
      </c>
      <c r="D3544" s="315">
        <v>1937.64</v>
      </c>
    </row>
    <row r="3545" spans="1:4" ht="38.25">
      <c r="A3545" s="312">
        <v>34372</v>
      </c>
      <c r="B3545" s="313" t="s">
        <v>4703</v>
      </c>
      <c r="C3545" s="312" t="s">
        <v>1155</v>
      </c>
      <c r="D3545" s="315">
        <v>2080.12</v>
      </c>
    </row>
    <row r="3546" spans="1:4" ht="38.25">
      <c r="A3546" s="312">
        <v>34373</v>
      </c>
      <c r="B3546" s="313" t="s">
        <v>4704</v>
      </c>
      <c r="C3546" s="312" t="s">
        <v>1155</v>
      </c>
      <c r="D3546" s="315">
        <v>2475.4699999999998</v>
      </c>
    </row>
    <row r="3547" spans="1:4">
      <c r="A3547" s="312">
        <v>34377</v>
      </c>
      <c r="B3547" s="313" t="s">
        <v>4705</v>
      </c>
      <c r="C3547" s="312" t="s">
        <v>1155</v>
      </c>
      <c r="D3547" s="314">
        <v>434.89</v>
      </c>
    </row>
    <row r="3548" spans="1:4" ht="25.5">
      <c r="A3548" s="312">
        <v>34378</v>
      </c>
      <c r="B3548" s="313" t="s">
        <v>4706</v>
      </c>
      <c r="C3548" s="312" t="s">
        <v>1155</v>
      </c>
      <c r="D3548" s="314">
        <v>636.73</v>
      </c>
    </row>
    <row r="3549" spans="1:4" ht="25.5">
      <c r="A3549" s="312">
        <v>34379</v>
      </c>
      <c r="B3549" s="313" t="s">
        <v>4707</v>
      </c>
      <c r="C3549" s="312" t="s">
        <v>1155</v>
      </c>
      <c r="D3549" s="314">
        <v>754.46</v>
      </c>
    </row>
    <row r="3550" spans="1:4">
      <c r="A3550" s="312">
        <v>34380</v>
      </c>
      <c r="B3550" s="313" t="s">
        <v>4708</v>
      </c>
      <c r="C3550" s="312" t="s">
        <v>1155</v>
      </c>
      <c r="D3550" s="314">
        <v>376.64</v>
      </c>
    </row>
    <row r="3551" spans="1:4" ht="25.5">
      <c r="A3551" s="312">
        <v>34381</v>
      </c>
      <c r="B3551" s="313" t="s">
        <v>4709</v>
      </c>
      <c r="C3551" s="312" t="s">
        <v>1155</v>
      </c>
      <c r="D3551" s="314">
        <v>545.65</v>
      </c>
    </row>
    <row r="3552" spans="1:4" ht="38.25">
      <c r="A3552" s="312">
        <v>34383</v>
      </c>
      <c r="B3552" s="313" t="s">
        <v>4710</v>
      </c>
      <c r="C3552" s="312" t="s">
        <v>1155</v>
      </c>
      <c r="D3552" s="314">
        <v>990.48</v>
      </c>
    </row>
    <row r="3553" spans="1:4" ht="25.5">
      <c r="A3553" s="312">
        <v>34384</v>
      </c>
      <c r="B3553" s="313" t="s">
        <v>4711</v>
      </c>
      <c r="C3553" s="312" t="s">
        <v>1366</v>
      </c>
      <c r="D3553" s="314">
        <v>278.36</v>
      </c>
    </row>
    <row r="3554" spans="1:4">
      <c r="A3554" s="312">
        <v>34385</v>
      </c>
      <c r="B3554" s="313" t="s">
        <v>4712</v>
      </c>
      <c r="C3554" s="312" t="s">
        <v>1366</v>
      </c>
      <c r="D3554" s="314">
        <v>230.11</v>
      </c>
    </row>
    <row r="3555" spans="1:4">
      <c r="A3555" s="312">
        <v>34386</v>
      </c>
      <c r="B3555" s="313" t="s">
        <v>4713</v>
      </c>
      <c r="C3555" s="312" t="s">
        <v>1366</v>
      </c>
      <c r="D3555" s="314">
        <v>278.36</v>
      </c>
    </row>
    <row r="3556" spans="1:4" ht="25.5">
      <c r="A3556" s="312">
        <v>34387</v>
      </c>
      <c r="B3556" s="313" t="s">
        <v>4714</v>
      </c>
      <c r="C3556" s="312" t="s">
        <v>1366</v>
      </c>
      <c r="D3556" s="314">
        <v>299.7</v>
      </c>
    </row>
    <row r="3557" spans="1:4" ht="25.5">
      <c r="A3557" s="312">
        <v>34388</v>
      </c>
      <c r="B3557" s="313" t="s">
        <v>4715</v>
      </c>
      <c r="C3557" s="312" t="s">
        <v>1366</v>
      </c>
      <c r="D3557" s="314">
        <v>184.62</v>
      </c>
    </row>
    <row r="3558" spans="1:4" ht="25.5">
      <c r="A3558" s="312">
        <v>34389</v>
      </c>
      <c r="B3558" s="313" t="s">
        <v>4716</v>
      </c>
      <c r="C3558" s="312" t="s">
        <v>1366</v>
      </c>
      <c r="D3558" s="314">
        <v>129.9</v>
      </c>
    </row>
    <row r="3559" spans="1:4" ht="25.5">
      <c r="A3559" s="312">
        <v>34390</v>
      </c>
      <c r="B3559" s="313" t="s">
        <v>4717</v>
      </c>
      <c r="C3559" s="312" t="s">
        <v>1366</v>
      </c>
      <c r="D3559" s="314">
        <v>415.69</v>
      </c>
    </row>
    <row r="3560" spans="1:4" ht="38.25">
      <c r="A3560" s="312">
        <v>34391</v>
      </c>
      <c r="B3560" s="313" t="s">
        <v>4718</v>
      </c>
      <c r="C3560" s="312" t="s">
        <v>1366</v>
      </c>
      <c r="D3560" s="314">
        <v>532.97</v>
      </c>
    </row>
    <row r="3561" spans="1:4">
      <c r="A3561" s="312">
        <v>34392</v>
      </c>
      <c r="B3561" s="313" t="s">
        <v>4719</v>
      </c>
      <c r="C3561" s="312" t="s">
        <v>1260</v>
      </c>
      <c r="D3561" s="314">
        <v>9.15</v>
      </c>
    </row>
    <row r="3562" spans="1:4" ht="25.5">
      <c r="A3562" s="312">
        <v>34400</v>
      </c>
      <c r="B3562" s="313" t="s">
        <v>4720</v>
      </c>
      <c r="C3562" s="312" t="s">
        <v>1155</v>
      </c>
      <c r="D3562" s="314">
        <v>2.71</v>
      </c>
    </row>
    <row r="3563" spans="1:4">
      <c r="A3563" s="312">
        <v>34401</v>
      </c>
      <c r="B3563" s="313" t="s">
        <v>4721</v>
      </c>
      <c r="C3563" s="312" t="s">
        <v>1155</v>
      </c>
      <c r="D3563" s="314">
        <v>1.1100000000000001</v>
      </c>
    </row>
    <row r="3564" spans="1:4" ht="25.5">
      <c r="A3564" s="312">
        <v>34402</v>
      </c>
      <c r="B3564" s="313" t="s">
        <v>3195</v>
      </c>
      <c r="C3564" s="312" t="s">
        <v>1155</v>
      </c>
      <c r="D3564" s="314">
        <v>103.86</v>
      </c>
    </row>
    <row r="3565" spans="1:4" ht="25.5">
      <c r="A3565" s="312">
        <v>34417</v>
      </c>
      <c r="B3565" s="313" t="s">
        <v>4722</v>
      </c>
      <c r="C3565" s="312" t="s">
        <v>1155</v>
      </c>
      <c r="D3565" s="314">
        <v>11.37</v>
      </c>
    </row>
    <row r="3566" spans="1:4" ht="25.5">
      <c r="A3566" s="312">
        <v>34425</v>
      </c>
      <c r="B3566" s="313" t="s">
        <v>4723</v>
      </c>
      <c r="C3566" s="312" t="s">
        <v>1155</v>
      </c>
      <c r="D3566" s="314">
        <v>64.23</v>
      </c>
    </row>
    <row r="3567" spans="1:4">
      <c r="A3567" s="312">
        <v>34439</v>
      </c>
      <c r="B3567" s="313" t="s">
        <v>4724</v>
      </c>
      <c r="C3567" s="312" t="s">
        <v>1147</v>
      </c>
      <c r="D3567" s="314">
        <v>4.3600000000000003</v>
      </c>
    </row>
    <row r="3568" spans="1:4">
      <c r="A3568" s="312">
        <v>34441</v>
      </c>
      <c r="B3568" s="313" t="s">
        <v>4725</v>
      </c>
      <c r="C3568" s="312" t="s">
        <v>1147</v>
      </c>
      <c r="D3568" s="314">
        <v>4.13</v>
      </c>
    </row>
    <row r="3569" spans="1:4">
      <c r="A3569" s="312">
        <v>34443</v>
      </c>
      <c r="B3569" s="313" t="s">
        <v>4726</v>
      </c>
      <c r="C3569" s="312" t="s">
        <v>1147</v>
      </c>
      <c r="D3569" s="314">
        <v>4.13</v>
      </c>
    </row>
    <row r="3570" spans="1:4">
      <c r="A3570" s="312">
        <v>34446</v>
      </c>
      <c r="B3570" s="313" t="s">
        <v>4727</v>
      </c>
      <c r="C3570" s="312" t="s">
        <v>1147</v>
      </c>
      <c r="D3570" s="314">
        <v>4.13</v>
      </c>
    </row>
    <row r="3571" spans="1:4" ht="25.5">
      <c r="A3571" s="312">
        <v>34447</v>
      </c>
      <c r="B3571" s="313" t="s">
        <v>4728</v>
      </c>
      <c r="C3571" s="312" t="s">
        <v>1155</v>
      </c>
      <c r="D3571" s="314">
        <v>411.07</v>
      </c>
    </row>
    <row r="3572" spans="1:4">
      <c r="A3572" s="312">
        <v>34449</v>
      </c>
      <c r="B3572" s="313" t="s">
        <v>4729</v>
      </c>
      <c r="C3572" s="312" t="s">
        <v>1147</v>
      </c>
      <c r="D3572" s="314">
        <v>4.55</v>
      </c>
    </row>
    <row r="3573" spans="1:4">
      <c r="A3573" s="312">
        <v>34452</v>
      </c>
      <c r="B3573" s="313" t="s">
        <v>4730</v>
      </c>
      <c r="C3573" s="312" t="s">
        <v>1147</v>
      </c>
      <c r="D3573" s="314">
        <v>4.03</v>
      </c>
    </row>
    <row r="3574" spans="1:4">
      <c r="A3574" s="312">
        <v>34456</v>
      </c>
      <c r="B3574" s="313" t="s">
        <v>4731</v>
      </c>
      <c r="C3574" s="312" t="s">
        <v>1147</v>
      </c>
      <c r="D3574" s="314">
        <v>4.03</v>
      </c>
    </row>
    <row r="3575" spans="1:4">
      <c r="A3575" s="312">
        <v>34457</v>
      </c>
      <c r="B3575" s="313" t="s">
        <v>4732</v>
      </c>
      <c r="C3575" s="312" t="s">
        <v>1147</v>
      </c>
      <c r="D3575" s="314">
        <v>4.33</v>
      </c>
    </row>
    <row r="3576" spans="1:4" ht="25.5">
      <c r="A3576" s="312">
        <v>34458</v>
      </c>
      <c r="B3576" s="313" t="s">
        <v>4733</v>
      </c>
      <c r="C3576" s="312" t="s">
        <v>1155</v>
      </c>
      <c r="D3576" s="314">
        <v>96.25</v>
      </c>
    </row>
    <row r="3577" spans="1:4">
      <c r="A3577" s="312">
        <v>34460</v>
      </c>
      <c r="B3577" s="313" t="s">
        <v>4734</v>
      </c>
      <c r="C3577" s="312" t="s">
        <v>1147</v>
      </c>
      <c r="D3577" s="314">
        <v>4.42</v>
      </c>
    </row>
    <row r="3578" spans="1:4" ht="25.5">
      <c r="A3578" s="312">
        <v>34464</v>
      </c>
      <c r="B3578" s="313" t="s">
        <v>4735</v>
      </c>
      <c r="C3578" s="312" t="s">
        <v>1155</v>
      </c>
      <c r="D3578" s="314">
        <v>129.12</v>
      </c>
    </row>
    <row r="3579" spans="1:4">
      <c r="A3579" s="312">
        <v>34466</v>
      </c>
      <c r="B3579" s="313" t="s">
        <v>4736</v>
      </c>
      <c r="C3579" s="312" t="s">
        <v>1260</v>
      </c>
      <c r="D3579" s="314">
        <v>9.17</v>
      </c>
    </row>
    <row r="3580" spans="1:4" ht="25.5">
      <c r="A3580" s="312">
        <v>34468</v>
      </c>
      <c r="B3580" s="313" t="s">
        <v>4737</v>
      </c>
      <c r="C3580" s="312" t="s">
        <v>1155</v>
      </c>
      <c r="D3580" s="314">
        <v>149.02000000000001</v>
      </c>
    </row>
    <row r="3581" spans="1:4" ht="38.25">
      <c r="A3581" s="312">
        <v>34469</v>
      </c>
      <c r="B3581" s="313" t="s">
        <v>4738</v>
      </c>
      <c r="C3581" s="312" t="s">
        <v>1155</v>
      </c>
      <c r="D3581" s="315">
        <v>6675.78</v>
      </c>
    </row>
    <row r="3582" spans="1:4" ht="38.25">
      <c r="A3582" s="312">
        <v>34472</v>
      </c>
      <c r="B3582" s="313" t="s">
        <v>4739</v>
      </c>
      <c r="C3582" s="312" t="s">
        <v>1155</v>
      </c>
      <c r="D3582" s="315">
        <v>2053.9299999999998</v>
      </c>
    </row>
    <row r="3583" spans="1:4" ht="25.5">
      <c r="A3583" s="312">
        <v>34473</v>
      </c>
      <c r="B3583" s="313" t="s">
        <v>4740</v>
      </c>
      <c r="C3583" s="312" t="s">
        <v>1155</v>
      </c>
      <c r="D3583" s="314">
        <v>121.88</v>
      </c>
    </row>
    <row r="3584" spans="1:4" ht="38.25">
      <c r="A3584" s="312">
        <v>34476</v>
      </c>
      <c r="B3584" s="313" t="s">
        <v>4741</v>
      </c>
      <c r="C3584" s="312" t="s">
        <v>1155</v>
      </c>
      <c r="D3584" s="315">
        <v>3481.7</v>
      </c>
    </row>
    <row r="3585" spans="1:4" ht="38.25">
      <c r="A3585" s="312">
        <v>34477</v>
      </c>
      <c r="B3585" s="313" t="s">
        <v>4742</v>
      </c>
      <c r="C3585" s="312" t="s">
        <v>1155</v>
      </c>
      <c r="D3585" s="315">
        <v>4620.8900000000003</v>
      </c>
    </row>
    <row r="3586" spans="1:4" ht="51">
      <c r="A3586" s="312">
        <v>34479</v>
      </c>
      <c r="B3586" s="313" t="s">
        <v>4743</v>
      </c>
      <c r="C3586" s="312" t="s">
        <v>1149</v>
      </c>
      <c r="D3586" s="314">
        <v>382.1</v>
      </c>
    </row>
    <row r="3587" spans="1:4" ht="25.5">
      <c r="A3587" s="312">
        <v>34480</v>
      </c>
      <c r="B3587" s="313" t="s">
        <v>4744</v>
      </c>
      <c r="C3587" s="312" t="s">
        <v>1155</v>
      </c>
      <c r="D3587" s="314">
        <v>166.2</v>
      </c>
    </row>
    <row r="3588" spans="1:4" ht="51">
      <c r="A3588" s="312">
        <v>34481</v>
      </c>
      <c r="B3588" s="313" t="s">
        <v>4745</v>
      </c>
      <c r="C3588" s="312" t="s">
        <v>1149</v>
      </c>
      <c r="D3588" s="314">
        <v>429.57</v>
      </c>
    </row>
    <row r="3589" spans="1:4" ht="38.25">
      <c r="A3589" s="312">
        <v>34482</v>
      </c>
      <c r="B3589" s="313" t="s">
        <v>4746</v>
      </c>
      <c r="C3589" s="312" t="s">
        <v>1155</v>
      </c>
      <c r="D3589" s="315">
        <v>4315.66</v>
      </c>
    </row>
    <row r="3590" spans="1:4" ht="51">
      <c r="A3590" s="312">
        <v>34483</v>
      </c>
      <c r="B3590" s="313" t="s">
        <v>4747</v>
      </c>
      <c r="C3590" s="312" t="s">
        <v>1149</v>
      </c>
      <c r="D3590" s="314">
        <v>509.47</v>
      </c>
    </row>
    <row r="3591" spans="1:4" ht="51">
      <c r="A3591" s="312">
        <v>34485</v>
      </c>
      <c r="B3591" s="313" t="s">
        <v>4748</v>
      </c>
      <c r="C3591" s="312" t="s">
        <v>1149</v>
      </c>
      <c r="D3591" s="314">
        <v>654.21</v>
      </c>
    </row>
    <row r="3592" spans="1:4" ht="25.5">
      <c r="A3592" s="312">
        <v>34486</v>
      </c>
      <c r="B3592" s="313" t="s">
        <v>4749</v>
      </c>
      <c r="C3592" s="312" t="s">
        <v>1155</v>
      </c>
      <c r="D3592" s="314">
        <v>186.15</v>
      </c>
    </row>
    <row r="3593" spans="1:4" ht="38.25">
      <c r="A3593" s="312">
        <v>34491</v>
      </c>
      <c r="B3593" s="313" t="s">
        <v>4750</v>
      </c>
      <c r="C3593" s="312" t="s">
        <v>1149</v>
      </c>
      <c r="D3593" s="314">
        <v>342.58</v>
      </c>
    </row>
    <row r="3594" spans="1:4" ht="51">
      <c r="A3594" s="312">
        <v>34492</v>
      </c>
      <c r="B3594" s="313" t="s">
        <v>4751</v>
      </c>
      <c r="C3594" s="312" t="s">
        <v>1149</v>
      </c>
      <c r="D3594" s="314">
        <v>283.68</v>
      </c>
    </row>
    <row r="3595" spans="1:4" ht="51">
      <c r="A3595" s="312">
        <v>34493</v>
      </c>
      <c r="B3595" s="313" t="s">
        <v>4752</v>
      </c>
      <c r="C3595" s="312" t="s">
        <v>1149</v>
      </c>
      <c r="D3595" s="314">
        <v>294.68</v>
      </c>
    </row>
    <row r="3596" spans="1:4" ht="51">
      <c r="A3596" s="312">
        <v>34494</v>
      </c>
      <c r="B3596" s="313" t="s">
        <v>4753</v>
      </c>
      <c r="C3596" s="312" t="s">
        <v>1149</v>
      </c>
      <c r="D3596" s="314">
        <v>307.76</v>
      </c>
    </row>
    <row r="3597" spans="1:4" ht="51">
      <c r="A3597" s="312">
        <v>34495</v>
      </c>
      <c r="B3597" s="313" t="s">
        <v>4754</v>
      </c>
      <c r="C3597" s="312" t="s">
        <v>1149</v>
      </c>
      <c r="D3597" s="314">
        <v>320.91000000000003</v>
      </c>
    </row>
    <row r="3598" spans="1:4" ht="51">
      <c r="A3598" s="312">
        <v>34496</v>
      </c>
      <c r="B3598" s="313" t="s">
        <v>4755</v>
      </c>
      <c r="C3598" s="312" t="s">
        <v>1149</v>
      </c>
      <c r="D3598" s="314">
        <v>335.21</v>
      </c>
    </row>
    <row r="3599" spans="1:4" ht="51">
      <c r="A3599" s="312">
        <v>34497</v>
      </c>
      <c r="B3599" s="313" t="s">
        <v>4756</v>
      </c>
      <c r="C3599" s="312" t="s">
        <v>1149</v>
      </c>
      <c r="D3599" s="314">
        <v>903.15</v>
      </c>
    </row>
    <row r="3600" spans="1:4" ht="25.5">
      <c r="A3600" s="312">
        <v>34498</v>
      </c>
      <c r="B3600" s="313" t="s">
        <v>4757</v>
      </c>
      <c r="C3600" s="312" t="s">
        <v>1155</v>
      </c>
      <c r="D3600" s="314">
        <v>76.8</v>
      </c>
    </row>
    <row r="3601" spans="1:4">
      <c r="A3601" s="312">
        <v>34500</v>
      </c>
      <c r="B3601" s="313" t="s">
        <v>4758</v>
      </c>
      <c r="C3601" s="312" t="s">
        <v>1260</v>
      </c>
      <c r="D3601" s="314">
        <v>152.26</v>
      </c>
    </row>
    <row r="3602" spans="1:4" ht="25.5">
      <c r="A3602" s="312">
        <v>34514</v>
      </c>
      <c r="B3602" s="313" t="s">
        <v>4759</v>
      </c>
      <c r="C3602" s="312" t="s">
        <v>1366</v>
      </c>
      <c r="D3602" s="314">
        <v>23.95</v>
      </c>
    </row>
    <row r="3603" spans="1:4" ht="25.5">
      <c r="A3603" s="312">
        <v>34519</v>
      </c>
      <c r="B3603" s="313" t="s">
        <v>4760</v>
      </c>
      <c r="C3603" s="312" t="s">
        <v>1155</v>
      </c>
      <c r="D3603" s="314">
        <v>73.459999999999994</v>
      </c>
    </row>
    <row r="3604" spans="1:4" ht="25.5">
      <c r="A3604" s="312">
        <v>34544</v>
      </c>
      <c r="B3604" s="313" t="s">
        <v>4761</v>
      </c>
      <c r="C3604" s="312" t="s">
        <v>1155</v>
      </c>
      <c r="D3604" s="315">
        <v>1050.49</v>
      </c>
    </row>
    <row r="3605" spans="1:4" ht="38.25">
      <c r="A3605" s="312">
        <v>34546</v>
      </c>
      <c r="B3605" s="313" t="s">
        <v>4762</v>
      </c>
      <c r="C3605" s="312" t="s">
        <v>1147</v>
      </c>
      <c r="D3605" s="314">
        <v>5.57</v>
      </c>
    </row>
    <row r="3606" spans="1:4" ht="38.25">
      <c r="A3606" s="312">
        <v>34547</v>
      </c>
      <c r="B3606" s="313" t="s">
        <v>4763</v>
      </c>
      <c r="C3606" s="312" t="s">
        <v>1298</v>
      </c>
      <c r="D3606" s="314">
        <v>2.75</v>
      </c>
    </row>
    <row r="3607" spans="1:4" ht="38.25">
      <c r="A3607" s="312">
        <v>34548</v>
      </c>
      <c r="B3607" s="313" t="s">
        <v>4764</v>
      </c>
      <c r="C3607" s="312" t="s">
        <v>1298</v>
      </c>
      <c r="D3607" s="314">
        <v>2.68</v>
      </c>
    </row>
    <row r="3608" spans="1:4">
      <c r="A3608" s="312">
        <v>34549</v>
      </c>
      <c r="B3608" s="313" t="s">
        <v>4765</v>
      </c>
      <c r="C3608" s="312" t="s">
        <v>1149</v>
      </c>
      <c r="D3608" s="314">
        <v>192.22</v>
      </c>
    </row>
    <row r="3609" spans="1:4" ht="38.25">
      <c r="A3609" s="312">
        <v>34550</v>
      </c>
      <c r="B3609" s="313" t="s">
        <v>4766</v>
      </c>
      <c r="C3609" s="312" t="s">
        <v>1298</v>
      </c>
      <c r="D3609" s="314">
        <v>0.95</v>
      </c>
    </row>
    <row r="3610" spans="1:4">
      <c r="A3610" s="312">
        <v>34551</v>
      </c>
      <c r="B3610" s="313" t="s">
        <v>4767</v>
      </c>
      <c r="C3610" s="312" t="s">
        <v>1260</v>
      </c>
      <c r="D3610" s="314">
        <v>8.32</v>
      </c>
    </row>
    <row r="3611" spans="1:4" ht="25.5">
      <c r="A3611" s="312">
        <v>34555</v>
      </c>
      <c r="B3611" s="313" t="s">
        <v>4768</v>
      </c>
      <c r="C3611" s="312" t="s">
        <v>1155</v>
      </c>
      <c r="D3611" s="314">
        <v>2.69</v>
      </c>
    </row>
    <row r="3612" spans="1:4" ht="25.5">
      <c r="A3612" s="312">
        <v>34556</v>
      </c>
      <c r="B3612" s="313" t="s">
        <v>4769</v>
      </c>
      <c r="C3612" s="312" t="s">
        <v>1155</v>
      </c>
      <c r="D3612" s="314">
        <v>2.63</v>
      </c>
    </row>
    <row r="3613" spans="1:4" ht="38.25">
      <c r="A3613" s="312">
        <v>34557</v>
      </c>
      <c r="B3613" s="313" t="s">
        <v>4770</v>
      </c>
      <c r="C3613" s="312" t="s">
        <v>1298</v>
      </c>
      <c r="D3613" s="314">
        <v>1.69</v>
      </c>
    </row>
    <row r="3614" spans="1:4" ht="38.25">
      <c r="A3614" s="312">
        <v>34558</v>
      </c>
      <c r="B3614" s="313" t="s">
        <v>4771</v>
      </c>
      <c r="C3614" s="312" t="s">
        <v>1298</v>
      </c>
      <c r="D3614" s="314">
        <v>1.8</v>
      </c>
    </row>
    <row r="3615" spans="1:4">
      <c r="A3615" s="312">
        <v>34562</v>
      </c>
      <c r="B3615" s="313" t="s">
        <v>4772</v>
      </c>
      <c r="C3615" s="312" t="s">
        <v>1147</v>
      </c>
      <c r="D3615" s="314">
        <v>7.52</v>
      </c>
    </row>
    <row r="3616" spans="1:4" ht="25.5">
      <c r="A3616" s="312">
        <v>34564</v>
      </c>
      <c r="B3616" s="313" t="s">
        <v>4773</v>
      </c>
      <c r="C3616" s="312" t="s">
        <v>1155</v>
      </c>
      <c r="D3616" s="314">
        <v>3.28</v>
      </c>
    </row>
    <row r="3617" spans="1:4" ht="25.5">
      <c r="A3617" s="312">
        <v>34565</v>
      </c>
      <c r="B3617" s="313" t="s">
        <v>4774</v>
      </c>
      <c r="C3617" s="312" t="s">
        <v>1155</v>
      </c>
      <c r="D3617" s="314">
        <v>3.79</v>
      </c>
    </row>
    <row r="3618" spans="1:4" ht="25.5">
      <c r="A3618" s="312">
        <v>34566</v>
      </c>
      <c r="B3618" s="313" t="s">
        <v>4775</v>
      </c>
      <c r="C3618" s="312" t="s">
        <v>1155</v>
      </c>
      <c r="D3618" s="314">
        <v>2.0499999999999998</v>
      </c>
    </row>
    <row r="3619" spans="1:4" ht="25.5">
      <c r="A3619" s="312">
        <v>34567</v>
      </c>
      <c r="B3619" s="313" t="s">
        <v>4776</v>
      </c>
      <c r="C3619" s="312" t="s">
        <v>1155</v>
      </c>
      <c r="D3619" s="314">
        <v>2.2999999999999998</v>
      </c>
    </row>
    <row r="3620" spans="1:4" ht="25.5">
      <c r="A3620" s="312">
        <v>34568</v>
      </c>
      <c r="B3620" s="313" t="s">
        <v>4777</v>
      </c>
      <c r="C3620" s="312" t="s">
        <v>1155</v>
      </c>
      <c r="D3620" s="314">
        <v>3.01</v>
      </c>
    </row>
    <row r="3621" spans="1:4" ht="25.5">
      <c r="A3621" s="312">
        <v>34569</v>
      </c>
      <c r="B3621" s="313" t="s">
        <v>4778</v>
      </c>
      <c r="C3621" s="312" t="s">
        <v>1155</v>
      </c>
      <c r="D3621" s="314">
        <v>3.08</v>
      </c>
    </row>
    <row r="3622" spans="1:4" ht="25.5">
      <c r="A3622" s="312">
        <v>34570</v>
      </c>
      <c r="B3622" s="313" t="s">
        <v>4779</v>
      </c>
      <c r="C3622" s="312" t="s">
        <v>1155</v>
      </c>
      <c r="D3622" s="314">
        <v>3.29</v>
      </c>
    </row>
    <row r="3623" spans="1:4" ht="25.5">
      <c r="A3623" s="312">
        <v>34571</v>
      </c>
      <c r="B3623" s="313" t="s">
        <v>4780</v>
      </c>
      <c r="C3623" s="312" t="s">
        <v>1155</v>
      </c>
      <c r="D3623" s="314">
        <v>2.57</v>
      </c>
    </row>
    <row r="3624" spans="1:4" ht="25.5">
      <c r="A3624" s="312">
        <v>34573</v>
      </c>
      <c r="B3624" s="313" t="s">
        <v>4781</v>
      </c>
      <c r="C3624" s="312" t="s">
        <v>1155</v>
      </c>
      <c r="D3624" s="314">
        <v>2.71</v>
      </c>
    </row>
    <row r="3625" spans="1:4" ht="25.5">
      <c r="A3625" s="312">
        <v>34576</v>
      </c>
      <c r="B3625" s="313" t="s">
        <v>4782</v>
      </c>
      <c r="C3625" s="312" t="s">
        <v>1155</v>
      </c>
      <c r="D3625" s="314">
        <v>3.75</v>
      </c>
    </row>
    <row r="3626" spans="1:4" ht="25.5">
      <c r="A3626" s="312">
        <v>34577</v>
      </c>
      <c r="B3626" s="313" t="s">
        <v>4783</v>
      </c>
      <c r="C3626" s="312" t="s">
        <v>1155</v>
      </c>
      <c r="D3626" s="314">
        <v>4</v>
      </c>
    </row>
    <row r="3627" spans="1:4" ht="25.5">
      <c r="A3627" s="312">
        <v>34578</v>
      </c>
      <c r="B3627" s="313" t="s">
        <v>4784</v>
      </c>
      <c r="C3627" s="312" t="s">
        <v>1155</v>
      </c>
      <c r="D3627" s="314">
        <v>4.4400000000000004</v>
      </c>
    </row>
    <row r="3628" spans="1:4" ht="25.5">
      <c r="A3628" s="312">
        <v>34579</v>
      </c>
      <c r="B3628" s="313" t="s">
        <v>4785</v>
      </c>
      <c r="C3628" s="312" t="s">
        <v>1155</v>
      </c>
      <c r="D3628" s="314">
        <v>5.68</v>
      </c>
    </row>
    <row r="3629" spans="1:4" ht="25.5">
      <c r="A3629" s="312">
        <v>34580</v>
      </c>
      <c r="B3629" s="313" t="s">
        <v>4786</v>
      </c>
      <c r="C3629" s="312" t="s">
        <v>1155</v>
      </c>
      <c r="D3629" s="314">
        <v>3.57</v>
      </c>
    </row>
    <row r="3630" spans="1:4" ht="25.5">
      <c r="A3630" s="312">
        <v>34583</v>
      </c>
      <c r="B3630" s="313" t="s">
        <v>4787</v>
      </c>
      <c r="C3630" s="312" t="s">
        <v>1366</v>
      </c>
      <c r="D3630" s="314">
        <v>63.41</v>
      </c>
    </row>
    <row r="3631" spans="1:4" ht="25.5">
      <c r="A3631" s="312">
        <v>34584</v>
      </c>
      <c r="B3631" s="313" t="s">
        <v>4788</v>
      </c>
      <c r="C3631" s="312" t="s">
        <v>1366</v>
      </c>
      <c r="D3631" s="314">
        <v>35.5</v>
      </c>
    </row>
    <row r="3632" spans="1:4" ht="25.5">
      <c r="A3632" s="312">
        <v>34585</v>
      </c>
      <c r="B3632" s="313" t="s">
        <v>4789</v>
      </c>
      <c r="C3632" s="312" t="s">
        <v>1155</v>
      </c>
      <c r="D3632" s="314">
        <v>1.52</v>
      </c>
    </row>
    <row r="3633" spans="1:4" ht="25.5">
      <c r="A3633" s="312">
        <v>34586</v>
      </c>
      <c r="B3633" s="313" t="s">
        <v>4790</v>
      </c>
      <c r="C3633" s="312" t="s">
        <v>1155</v>
      </c>
      <c r="D3633" s="314">
        <v>1.54</v>
      </c>
    </row>
    <row r="3634" spans="1:4" ht="25.5">
      <c r="A3634" s="312">
        <v>34588</v>
      </c>
      <c r="B3634" s="313" t="s">
        <v>4791</v>
      </c>
      <c r="C3634" s="312" t="s">
        <v>1155</v>
      </c>
      <c r="D3634" s="314">
        <v>1.98</v>
      </c>
    </row>
    <row r="3635" spans="1:4" ht="25.5">
      <c r="A3635" s="312">
        <v>34590</v>
      </c>
      <c r="B3635" s="313" t="s">
        <v>4792</v>
      </c>
      <c r="C3635" s="312" t="s">
        <v>1155</v>
      </c>
      <c r="D3635" s="314">
        <v>2.14</v>
      </c>
    </row>
    <row r="3636" spans="1:4" ht="25.5">
      <c r="A3636" s="312">
        <v>34591</v>
      </c>
      <c r="B3636" s="313" t="s">
        <v>4793</v>
      </c>
      <c r="C3636" s="312" t="s">
        <v>1155</v>
      </c>
      <c r="D3636" s="314">
        <v>2.67</v>
      </c>
    </row>
    <row r="3637" spans="1:4" ht="25.5">
      <c r="A3637" s="312">
        <v>34592</v>
      </c>
      <c r="B3637" s="313" t="s">
        <v>4794</v>
      </c>
      <c r="C3637" s="312" t="s">
        <v>1155</v>
      </c>
      <c r="D3637" s="314">
        <v>1.83</v>
      </c>
    </row>
    <row r="3638" spans="1:4" ht="25.5">
      <c r="A3638" s="312">
        <v>34599</v>
      </c>
      <c r="B3638" s="313" t="s">
        <v>4795</v>
      </c>
      <c r="C3638" s="312" t="s">
        <v>1155</v>
      </c>
      <c r="D3638" s="314">
        <v>1.92</v>
      </c>
    </row>
    <row r="3639" spans="1:4" ht="25.5">
      <c r="A3639" s="312">
        <v>34600</v>
      </c>
      <c r="B3639" s="313" t="s">
        <v>4796</v>
      </c>
      <c r="C3639" s="312" t="s">
        <v>1366</v>
      </c>
      <c r="D3639" s="314">
        <v>78.3</v>
      </c>
    </row>
    <row r="3640" spans="1:4" ht="25.5">
      <c r="A3640" s="312">
        <v>34602</v>
      </c>
      <c r="B3640" s="313" t="s">
        <v>4797</v>
      </c>
      <c r="C3640" s="312" t="s">
        <v>1298</v>
      </c>
      <c r="D3640" s="314">
        <v>2.1800000000000002</v>
      </c>
    </row>
    <row r="3641" spans="1:4" ht="25.5">
      <c r="A3641" s="312">
        <v>34603</v>
      </c>
      <c r="B3641" s="313" t="s">
        <v>4798</v>
      </c>
      <c r="C3641" s="312" t="s">
        <v>1298</v>
      </c>
      <c r="D3641" s="314">
        <v>10.5</v>
      </c>
    </row>
    <row r="3642" spans="1:4" ht="25.5">
      <c r="A3642" s="312">
        <v>34606</v>
      </c>
      <c r="B3642" s="313" t="s">
        <v>4799</v>
      </c>
      <c r="C3642" s="312" t="s">
        <v>1155</v>
      </c>
      <c r="D3642" s="314">
        <v>67.86</v>
      </c>
    </row>
    <row r="3643" spans="1:4" ht="25.5">
      <c r="A3643" s="312">
        <v>34607</v>
      </c>
      <c r="B3643" s="313" t="s">
        <v>4800</v>
      </c>
      <c r="C3643" s="312" t="s">
        <v>1298</v>
      </c>
      <c r="D3643" s="314">
        <v>4.68</v>
      </c>
    </row>
    <row r="3644" spans="1:4" ht="25.5">
      <c r="A3644" s="312">
        <v>34609</v>
      </c>
      <c r="B3644" s="313" t="s">
        <v>4801</v>
      </c>
      <c r="C3644" s="312" t="s">
        <v>1298</v>
      </c>
      <c r="D3644" s="314">
        <v>7.02</v>
      </c>
    </row>
    <row r="3645" spans="1:4" ht="51">
      <c r="A3645" s="312">
        <v>34612</v>
      </c>
      <c r="B3645" s="313" t="s">
        <v>4802</v>
      </c>
      <c r="C3645" s="312" t="s">
        <v>1155</v>
      </c>
      <c r="D3645" s="314">
        <v>550.37</v>
      </c>
    </row>
    <row r="3646" spans="1:4" ht="38.25">
      <c r="A3646" s="312">
        <v>34614</v>
      </c>
      <c r="B3646" s="313" t="s">
        <v>4803</v>
      </c>
      <c r="C3646" s="312" t="s">
        <v>1155</v>
      </c>
      <c r="D3646" s="314">
        <v>646.54999999999995</v>
      </c>
    </row>
    <row r="3647" spans="1:4">
      <c r="A3647" s="312">
        <v>34616</v>
      </c>
      <c r="B3647" s="313" t="s">
        <v>4804</v>
      </c>
      <c r="C3647" s="312" t="s">
        <v>1155</v>
      </c>
      <c r="D3647" s="314">
        <v>36.380000000000003</v>
      </c>
    </row>
    <row r="3648" spans="1:4" ht="25.5">
      <c r="A3648" s="312">
        <v>34618</v>
      </c>
      <c r="B3648" s="313" t="s">
        <v>4805</v>
      </c>
      <c r="C3648" s="312" t="s">
        <v>1298</v>
      </c>
      <c r="D3648" s="314">
        <v>2.89</v>
      </c>
    </row>
    <row r="3649" spans="1:4" ht="25.5">
      <c r="A3649" s="312">
        <v>34620</v>
      </c>
      <c r="B3649" s="313" t="s">
        <v>4806</v>
      </c>
      <c r="C3649" s="312" t="s">
        <v>1298</v>
      </c>
      <c r="D3649" s="314">
        <v>14.49</v>
      </c>
    </row>
    <row r="3650" spans="1:4" ht="25.5">
      <c r="A3650" s="312">
        <v>34621</v>
      </c>
      <c r="B3650" s="313" t="s">
        <v>4807</v>
      </c>
      <c r="C3650" s="312" t="s">
        <v>1298</v>
      </c>
      <c r="D3650" s="314">
        <v>6.72</v>
      </c>
    </row>
    <row r="3651" spans="1:4" ht="25.5">
      <c r="A3651" s="312">
        <v>34622</v>
      </c>
      <c r="B3651" s="313" t="s">
        <v>4808</v>
      </c>
      <c r="C3651" s="312" t="s">
        <v>1298</v>
      </c>
      <c r="D3651" s="314">
        <v>9.52</v>
      </c>
    </row>
    <row r="3652" spans="1:4">
      <c r="A3652" s="312">
        <v>34623</v>
      </c>
      <c r="B3652" s="313" t="s">
        <v>4809</v>
      </c>
      <c r="C3652" s="312" t="s">
        <v>1155</v>
      </c>
      <c r="D3652" s="314">
        <v>35.82</v>
      </c>
    </row>
    <row r="3653" spans="1:4" ht="25.5">
      <c r="A3653" s="312">
        <v>34624</v>
      </c>
      <c r="B3653" s="313" t="s">
        <v>4810</v>
      </c>
      <c r="C3653" s="312" t="s">
        <v>1298</v>
      </c>
      <c r="D3653" s="314">
        <v>3.69</v>
      </c>
    </row>
    <row r="3654" spans="1:4" ht="25.5">
      <c r="A3654" s="312">
        <v>34626</v>
      </c>
      <c r="B3654" s="313" t="s">
        <v>4811</v>
      </c>
      <c r="C3654" s="312" t="s">
        <v>1298</v>
      </c>
      <c r="D3654" s="314">
        <v>19.91</v>
      </c>
    </row>
    <row r="3655" spans="1:4" ht="25.5">
      <c r="A3655" s="312">
        <v>34627</v>
      </c>
      <c r="B3655" s="313" t="s">
        <v>4812</v>
      </c>
      <c r="C3655" s="312" t="s">
        <v>1298</v>
      </c>
      <c r="D3655" s="314">
        <v>8.58</v>
      </c>
    </row>
    <row r="3656" spans="1:4">
      <c r="A3656" s="312">
        <v>34628</v>
      </c>
      <c r="B3656" s="313" t="s">
        <v>4813</v>
      </c>
      <c r="C3656" s="312" t="s">
        <v>1155</v>
      </c>
      <c r="D3656" s="314">
        <v>51.31</v>
      </c>
    </row>
    <row r="3657" spans="1:4" ht="25.5">
      <c r="A3657" s="312">
        <v>34629</v>
      </c>
      <c r="B3657" s="313" t="s">
        <v>4814</v>
      </c>
      <c r="C3657" s="312" t="s">
        <v>1298</v>
      </c>
      <c r="D3657" s="314">
        <v>12.56</v>
      </c>
    </row>
    <row r="3658" spans="1:4" ht="63.75">
      <c r="A3658" s="312">
        <v>34630</v>
      </c>
      <c r="B3658" s="313" t="s">
        <v>4815</v>
      </c>
      <c r="C3658" s="312" t="s">
        <v>1155</v>
      </c>
      <c r="D3658" s="314">
        <v>710.67</v>
      </c>
    </row>
    <row r="3659" spans="1:4" ht="51">
      <c r="A3659" s="312">
        <v>34633</v>
      </c>
      <c r="B3659" s="313" t="s">
        <v>4816</v>
      </c>
      <c r="C3659" s="312" t="s">
        <v>1155</v>
      </c>
      <c r="D3659" s="314">
        <v>780.13</v>
      </c>
    </row>
    <row r="3660" spans="1:4" ht="51">
      <c r="A3660" s="312">
        <v>34635</v>
      </c>
      <c r="B3660" s="313" t="s">
        <v>4817</v>
      </c>
      <c r="C3660" s="312" t="s">
        <v>1155</v>
      </c>
      <c r="D3660" s="314">
        <v>707.76</v>
      </c>
    </row>
    <row r="3661" spans="1:4" ht="25.5">
      <c r="A3661" s="312">
        <v>34636</v>
      </c>
      <c r="B3661" s="313" t="s">
        <v>4818</v>
      </c>
      <c r="C3661" s="312" t="s">
        <v>1155</v>
      </c>
      <c r="D3661" s="314">
        <v>286.95999999999998</v>
      </c>
    </row>
    <row r="3662" spans="1:4" ht="25.5">
      <c r="A3662" s="312">
        <v>34637</v>
      </c>
      <c r="B3662" s="313" t="s">
        <v>4819</v>
      </c>
      <c r="C3662" s="312" t="s">
        <v>1155</v>
      </c>
      <c r="D3662" s="314">
        <v>164.75</v>
      </c>
    </row>
    <row r="3663" spans="1:4" ht="25.5">
      <c r="A3663" s="312">
        <v>34638</v>
      </c>
      <c r="B3663" s="313" t="s">
        <v>4820</v>
      </c>
      <c r="C3663" s="312" t="s">
        <v>1155</v>
      </c>
      <c r="D3663" s="314">
        <v>282.52999999999997</v>
      </c>
    </row>
    <row r="3664" spans="1:4" ht="25.5">
      <c r="A3664" s="312">
        <v>34639</v>
      </c>
      <c r="B3664" s="313" t="s">
        <v>4821</v>
      </c>
      <c r="C3664" s="312" t="s">
        <v>1155</v>
      </c>
      <c r="D3664" s="314">
        <v>582.80999999999995</v>
      </c>
    </row>
    <row r="3665" spans="1:4" ht="25.5">
      <c r="A3665" s="312">
        <v>34640</v>
      </c>
      <c r="B3665" s="313" t="s">
        <v>4822</v>
      </c>
      <c r="C3665" s="312" t="s">
        <v>1155</v>
      </c>
      <c r="D3665" s="314">
        <v>654.65</v>
      </c>
    </row>
    <row r="3666" spans="1:4" ht="38.25">
      <c r="A3666" s="312">
        <v>34641</v>
      </c>
      <c r="B3666" s="313" t="s">
        <v>4823</v>
      </c>
      <c r="C3666" s="312" t="s">
        <v>1155</v>
      </c>
      <c r="D3666" s="314">
        <v>55.04</v>
      </c>
    </row>
    <row r="3667" spans="1:4" ht="38.25">
      <c r="A3667" s="312">
        <v>34643</v>
      </c>
      <c r="B3667" s="313" t="s">
        <v>4824</v>
      </c>
      <c r="C3667" s="312" t="s">
        <v>1155</v>
      </c>
      <c r="D3667" s="314">
        <v>9.91</v>
      </c>
    </row>
    <row r="3668" spans="1:4" ht="25.5">
      <c r="A3668" s="312">
        <v>34647</v>
      </c>
      <c r="B3668" s="313" t="s">
        <v>4825</v>
      </c>
      <c r="C3668" s="312" t="s">
        <v>1155</v>
      </c>
      <c r="D3668" s="314">
        <v>2.0099999999999998</v>
      </c>
    </row>
    <row r="3669" spans="1:4" ht="25.5">
      <c r="A3669" s="312">
        <v>34649</v>
      </c>
      <c r="B3669" s="313" t="s">
        <v>4826</v>
      </c>
      <c r="C3669" s="312" t="s">
        <v>1155</v>
      </c>
      <c r="D3669" s="314">
        <v>2.0699999999999998</v>
      </c>
    </row>
    <row r="3670" spans="1:4" ht="25.5">
      <c r="A3670" s="312">
        <v>34652</v>
      </c>
      <c r="B3670" s="313" t="s">
        <v>4827</v>
      </c>
      <c r="C3670" s="312" t="s">
        <v>1155</v>
      </c>
      <c r="D3670" s="314">
        <v>2.83</v>
      </c>
    </row>
    <row r="3671" spans="1:4" ht="25.5">
      <c r="A3671" s="312">
        <v>34653</v>
      </c>
      <c r="B3671" s="313" t="s">
        <v>4828</v>
      </c>
      <c r="C3671" s="312" t="s">
        <v>1155</v>
      </c>
      <c r="D3671" s="314">
        <v>6.34</v>
      </c>
    </row>
    <row r="3672" spans="1:4" ht="25.5">
      <c r="A3672" s="312">
        <v>34655</v>
      </c>
      <c r="B3672" s="313" t="s">
        <v>4829</v>
      </c>
      <c r="C3672" s="312" t="s">
        <v>1155</v>
      </c>
      <c r="D3672" s="314">
        <v>2.74</v>
      </c>
    </row>
    <row r="3673" spans="1:4" ht="25.5">
      <c r="A3673" s="312">
        <v>34659</v>
      </c>
      <c r="B3673" s="313" t="s">
        <v>4830</v>
      </c>
      <c r="C3673" s="312" t="s">
        <v>1366</v>
      </c>
      <c r="D3673" s="314">
        <v>21.62</v>
      </c>
    </row>
    <row r="3674" spans="1:4" ht="25.5">
      <c r="A3674" s="312">
        <v>34660</v>
      </c>
      <c r="B3674" s="313" t="s">
        <v>4831</v>
      </c>
      <c r="C3674" s="312" t="s">
        <v>1366</v>
      </c>
      <c r="D3674" s="314">
        <v>30.39</v>
      </c>
    </row>
    <row r="3675" spans="1:4" ht="25.5">
      <c r="A3675" s="312">
        <v>34661</v>
      </c>
      <c r="B3675" s="313" t="s">
        <v>4832</v>
      </c>
      <c r="C3675" s="312" t="s">
        <v>1366</v>
      </c>
      <c r="D3675" s="314">
        <v>43.65</v>
      </c>
    </row>
    <row r="3676" spans="1:4" ht="25.5">
      <c r="A3676" s="312">
        <v>34664</v>
      </c>
      <c r="B3676" s="313" t="s">
        <v>4833</v>
      </c>
      <c r="C3676" s="312" t="s">
        <v>1366</v>
      </c>
      <c r="D3676" s="314">
        <v>24.8</v>
      </c>
    </row>
    <row r="3677" spans="1:4" ht="25.5">
      <c r="A3677" s="312">
        <v>34665</v>
      </c>
      <c r="B3677" s="313" t="s">
        <v>4834</v>
      </c>
      <c r="C3677" s="312" t="s">
        <v>1366</v>
      </c>
      <c r="D3677" s="314">
        <v>30.79</v>
      </c>
    </row>
    <row r="3678" spans="1:4" ht="25.5">
      <c r="A3678" s="312">
        <v>34666</v>
      </c>
      <c r="B3678" s="313" t="s">
        <v>4835</v>
      </c>
      <c r="C3678" s="312" t="s">
        <v>1366</v>
      </c>
      <c r="D3678" s="314">
        <v>46.51</v>
      </c>
    </row>
    <row r="3679" spans="1:4" ht="25.5">
      <c r="A3679" s="312">
        <v>34667</v>
      </c>
      <c r="B3679" s="313" t="s">
        <v>4836</v>
      </c>
      <c r="C3679" s="312" t="s">
        <v>1366</v>
      </c>
      <c r="D3679" s="314">
        <v>15.81</v>
      </c>
    </row>
    <row r="3680" spans="1:4" ht="25.5">
      <c r="A3680" s="312">
        <v>34668</v>
      </c>
      <c r="B3680" s="313" t="s">
        <v>4837</v>
      </c>
      <c r="C3680" s="312" t="s">
        <v>1366</v>
      </c>
      <c r="D3680" s="314">
        <v>20.66</v>
      </c>
    </row>
    <row r="3681" spans="1:4" ht="25.5">
      <c r="A3681" s="312">
        <v>34669</v>
      </c>
      <c r="B3681" s="313" t="s">
        <v>4838</v>
      </c>
      <c r="C3681" s="312" t="s">
        <v>1366</v>
      </c>
      <c r="D3681" s="314">
        <v>17.05</v>
      </c>
    </row>
    <row r="3682" spans="1:4" ht="25.5">
      <c r="A3682" s="312">
        <v>34670</v>
      </c>
      <c r="B3682" s="313" t="s">
        <v>4839</v>
      </c>
      <c r="C3682" s="312" t="s">
        <v>1366</v>
      </c>
      <c r="D3682" s="314">
        <v>20.85</v>
      </c>
    </row>
    <row r="3683" spans="1:4" ht="25.5">
      <c r="A3683" s="312">
        <v>34671</v>
      </c>
      <c r="B3683" s="313" t="s">
        <v>4840</v>
      </c>
      <c r="C3683" s="312" t="s">
        <v>1366</v>
      </c>
      <c r="D3683" s="314">
        <v>17.41</v>
      </c>
    </row>
    <row r="3684" spans="1:4" ht="25.5">
      <c r="A3684" s="312">
        <v>34672</v>
      </c>
      <c r="B3684" s="313" t="s">
        <v>4841</v>
      </c>
      <c r="C3684" s="312" t="s">
        <v>1366</v>
      </c>
      <c r="D3684" s="314">
        <v>18.36</v>
      </c>
    </row>
    <row r="3685" spans="1:4" ht="25.5">
      <c r="A3685" s="312">
        <v>34673</v>
      </c>
      <c r="B3685" s="313" t="s">
        <v>4842</v>
      </c>
      <c r="C3685" s="312" t="s">
        <v>1366</v>
      </c>
      <c r="D3685" s="314">
        <v>22.4</v>
      </c>
    </row>
    <row r="3686" spans="1:4" ht="25.5">
      <c r="A3686" s="312">
        <v>34674</v>
      </c>
      <c r="B3686" s="313" t="s">
        <v>4843</v>
      </c>
      <c r="C3686" s="312" t="s">
        <v>1366</v>
      </c>
      <c r="D3686" s="314">
        <v>29.78</v>
      </c>
    </row>
    <row r="3687" spans="1:4" ht="25.5">
      <c r="A3687" s="312">
        <v>34675</v>
      </c>
      <c r="B3687" s="313" t="s">
        <v>4844</v>
      </c>
      <c r="C3687" s="312" t="s">
        <v>1366</v>
      </c>
      <c r="D3687" s="314">
        <v>36.31</v>
      </c>
    </row>
    <row r="3688" spans="1:4">
      <c r="A3688" s="312">
        <v>34676</v>
      </c>
      <c r="B3688" s="313" t="s">
        <v>4845</v>
      </c>
      <c r="C3688" s="312" t="s">
        <v>1366</v>
      </c>
      <c r="D3688" s="314">
        <v>10.45</v>
      </c>
    </row>
    <row r="3689" spans="1:4">
      <c r="A3689" s="312">
        <v>34677</v>
      </c>
      <c r="B3689" s="313" t="s">
        <v>4846</v>
      </c>
      <c r="C3689" s="312" t="s">
        <v>1366</v>
      </c>
      <c r="D3689" s="314">
        <v>14.05</v>
      </c>
    </row>
    <row r="3690" spans="1:4" ht="25.5">
      <c r="A3690" s="312">
        <v>34680</v>
      </c>
      <c r="B3690" s="313" t="s">
        <v>4847</v>
      </c>
      <c r="C3690" s="312" t="s">
        <v>1298</v>
      </c>
      <c r="D3690" s="314">
        <v>22.08</v>
      </c>
    </row>
    <row r="3691" spans="1:4" ht="38.25">
      <c r="A3691" s="312">
        <v>34682</v>
      </c>
      <c r="B3691" s="313" t="s">
        <v>4848</v>
      </c>
      <c r="C3691" s="312" t="s">
        <v>1366</v>
      </c>
      <c r="D3691" s="314">
        <v>71.78</v>
      </c>
    </row>
    <row r="3692" spans="1:4" ht="38.25">
      <c r="A3692" s="312">
        <v>34683</v>
      </c>
      <c r="B3692" s="313" t="s">
        <v>4849</v>
      </c>
      <c r="C3692" s="312" t="s">
        <v>1366</v>
      </c>
      <c r="D3692" s="314">
        <v>93.86</v>
      </c>
    </row>
    <row r="3693" spans="1:4" ht="38.25">
      <c r="A3693" s="312">
        <v>34684</v>
      </c>
      <c r="B3693" s="313" t="s">
        <v>4850</v>
      </c>
      <c r="C3693" s="312" t="s">
        <v>1366</v>
      </c>
      <c r="D3693" s="314">
        <v>150.19</v>
      </c>
    </row>
    <row r="3694" spans="1:4" ht="25.5">
      <c r="A3694" s="312">
        <v>34686</v>
      </c>
      <c r="B3694" s="313" t="s">
        <v>4851</v>
      </c>
      <c r="C3694" s="312" t="s">
        <v>1155</v>
      </c>
      <c r="D3694" s="314">
        <v>9.41</v>
      </c>
    </row>
    <row r="3695" spans="1:4">
      <c r="A3695" s="312">
        <v>34688</v>
      </c>
      <c r="B3695" s="313" t="s">
        <v>4852</v>
      </c>
      <c r="C3695" s="312" t="s">
        <v>1155</v>
      </c>
      <c r="D3695" s="314">
        <v>11.5</v>
      </c>
    </row>
    <row r="3696" spans="1:4" ht="25.5">
      <c r="A3696" s="312">
        <v>34689</v>
      </c>
      <c r="B3696" s="313" t="s">
        <v>4853</v>
      </c>
      <c r="C3696" s="312" t="s">
        <v>1155</v>
      </c>
      <c r="D3696" s="314">
        <v>21.6</v>
      </c>
    </row>
    <row r="3697" spans="1:4">
      <c r="A3697" s="312">
        <v>34692</v>
      </c>
      <c r="B3697" s="313" t="s">
        <v>4854</v>
      </c>
      <c r="C3697" s="312" t="s">
        <v>1155</v>
      </c>
      <c r="D3697" s="315">
        <v>1513.08</v>
      </c>
    </row>
    <row r="3698" spans="1:4">
      <c r="A3698" s="312">
        <v>34695</v>
      </c>
      <c r="B3698" s="313" t="s">
        <v>4855</v>
      </c>
      <c r="C3698" s="312" t="s">
        <v>1155</v>
      </c>
      <c r="D3698" s="314">
        <v>630.45000000000005</v>
      </c>
    </row>
    <row r="3699" spans="1:4" ht="25.5">
      <c r="A3699" s="312">
        <v>34703</v>
      </c>
      <c r="B3699" s="313" t="s">
        <v>4856</v>
      </c>
      <c r="C3699" s="312" t="s">
        <v>1155</v>
      </c>
      <c r="D3699" s="315">
        <v>2521.81</v>
      </c>
    </row>
    <row r="3700" spans="1:4" ht="25.5">
      <c r="A3700" s="312">
        <v>34705</v>
      </c>
      <c r="B3700" s="313" t="s">
        <v>4857</v>
      </c>
      <c r="C3700" s="312" t="s">
        <v>1155</v>
      </c>
      <c r="D3700" s="314">
        <v>566.97</v>
      </c>
    </row>
    <row r="3701" spans="1:4" ht="25.5">
      <c r="A3701" s="312">
        <v>34706</v>
      </c>
      <c r="B3701" s="313" t="s">
        <v>4858</v>
      </c>
      <c r="C3701" s="312" t="s">
        <v>1155</v>
      </c>
      <c r="D3701" s="315">
        <v>1503.21</v>
      </c>
    </row>
    <row r="3702" spans="1:4" ht="25.5">
      <c r="A3702" s="312">
        <v>34707</v>
      </c>
      <c r="B3702" s="313" t="s">
        <v>4859</v>
      </c>
      <c r="C3702" s="312" t="s">
        <v>1155</v>
      </c>
      <c r="D3702" s="315">
        <v>1050.5999999999999</v>
      </c>
    </row>
    <row r="3703" spans="1:4" ht="25.5">
      <c r="A3703" s="312">
        <v>34709</v>
      </c>
      <c r="B3703" s="313" t="s">
        <v>4860</v>
      </c>
      <c r="C3703" s="312" t="s">
        <v>1155</v>
      </c>
      <c r="D3703" s="314">
        <v>44.57</v>
      </c>
    </row>
    <row r="3704" spans="1:4" ht="25.5">
      <c r="A3704" s="312">
        <v>34711</v>
      </c>
      <c r="B3704" s="313" t="s">
        <v>4861</v>
      </c>
      <c r="C3704" s="312" t="s">
        <v>1155</v>
      </c>
      <c r="D3704" s="314">
        <v>877.15</v>
      </c>
    </row>
    <row r="3705" spans="1:4" ht="25.5">
      <c r="A3705" s="312">
        <v>34712</v>
      </c>
      <c r="B3705" s="313" t="s">
        <v>4862</v>
      </c>
      <c r="C3705" s="312" t="s">
        <v>1155</v>
      </c>
      <c r="D3705" s="314">
        <v>668.82</v>
      </c>
    </row>
    <row r="3706" spans="1:4" ht="38.25">
      <c r="A3706" s="312">
        <v>34713</v>
      </c>
      <c r="B3706" s="313" t="s">
        <v>4863</v>
      </c>
      <c r="C3706" s="312" t="s">
        <v>1366</v>
      </c>
      <c r="D3706" s="314">
        <v>236.99</v>
      </c>
    </row>
    <row r="3707" spans="1:4">
      <c r="A3707" s="312">
        <v>34714</v>
      </c>
      <c r="B3707" s="313" t="s">
        <v>4864</v>
      </c>
      <c r="C3707" s="312" t="s">
        <v>1155</v>
      </c>
      <c r="D3707" s="314">
        <v>53.23</v>
      </c>
    </row>
    <row r="3708" spans="1:4" ht="25.5">
      <c r="A3708" s="312">
        <v>34721</v>
      </c>
      <c r="B3708" s="313" t="s">
        <v>4865</v>
      </c>
      <c r="C3708" s="312" t="s">
        <v>1366</v>
      </c>
      <c r="D3708" s="315">
        <v>1008.01</v>
      </c>
    </row>
    <row r="3709" spans="1:4" ht="25.5">
      <c r="A3709" s="312">
        <v>34723</v>
      </c>
      <c r="B3709" s="313" t="s">
        <v>4866</v>
      </c>
      <c r="C3709" s="312" t="s">
        <v>1366</v>
      </c>
      <c r="D3709" s="314">
        <v>808.5</v>
      </c>
    </row>
    <row r="3710" spans="1:4" ht="38.25">
      <c r="A3710" s="312">
        <v>34729</v>
      </c>
      <c r="B3710" s="313" t="s">
        <v>4867</v>
      </c>
      <c r="C3710" s="312" t="s">
        <v>1155</v>
      </c>
      <c r="D3710" s="314">
        <v>826.37</v>
      </c>
    </row>
    <row r="3711" spans="1:4" ht="38.25">
      <c r="A3711" s="312">
        <v>34734</v>
      </c>
      <c r="B3711" s="313" t="s">
        <v>4868</v>
      </c>
      <c r="C3711" s="312" t="s">
        <v>1155</v>
      </c>
      <c r="D3711" s="315">
        <v>1279.49</v>
      </c>
    </row>
    <row r="3712" spans="1:4" ht="38.25">
      <c r="A3712" s="312">
        <v>34738</v>
      </c>
      <c r="B3712" s="313" t="s">
        <v>4869</v>
      </c>
      <c r="C3712" s="312" t="s">
        <v>1155</v>
      </c>
      <c r="D3712" s="315">
        <v>2989.29</v>
      </c>
    </row>
    <row r="3713" spans="1:4">
      <c r="A3713" s="312">
        <v>34740</v>
      </c>
      <c r="B3713" s="313" t="s">
        <v>4870</v>
      </c>
      <c r="C3713" s="312" t="s">
        <v>1147</v>
      </c>
      <c r="D3713" s="314">
        <v>3.99</v>
      </c>
    </row>
    <row r="3714" spans="1:4" ht="25.5">
      <c r="A3714" s="312">
        <v>34741</v>
      </c>
      <c r="B3714" s="313" t="s">
        <v>4871</v>
      </c>
      <c r="C3714" s="312" t="s">
        <v>1366</v>
      </c>
      <c r="D3714" s="314">
        <v>22.73</v>
      </c>
    </row>
    <row r="3715" spans="1:4">
      <c r="A3715" s="312">
        <v>34742</v>
      </c>
      <c r="B3715" s="313" t="s">
        <v>4872</v>
      </c>
      <c r="C3715" s="312" t="s">
        <v>1147</v>
      </c>
      <c r="D3715" s="314">
        <v>3.99</v>
      </c>
    </row>
    <row r="3716" spans="1:4" ht="25.5">
      <c r="A3716" s="312">
        <v>34743</v>
      </c>
      <c r="B3716" s="313" t="s">
        <v>4873</v>
      </c>
      <c r="C3716" s="312" t="s">
        <v>1366</v>
      </c>
      <c r="D3716" s="314">
        <v>46.95</v>
      </c>
    </row>
    <row r="3717" spans="1:4" ht="25.5">
      <c r="A3717" s="312">
        <v>34744</v>
      </c>
      <c r="B3717" s="313" t="s">
        <v>4874</v>
      </c>
      <c r="C3717" s="312" t="s">
        <v>1366</v>
      </c>
      <c r="D3717" s="314">
        <v>32.549999999999997</v>
      </c>
    </row>
    <row r="3718" spans="1:4" ht="25.5">
      <c r="A3718" s="312">
        <v>34745</v>
      </c>
      <c r="B3718" s="313" t="s">
        <v>4875</v>
      </c>
      <c r="C3718" s="312" t="s">
        <v>1366</v>
      </c>
      <c r="D3718" s="314">
        <v>59.66</v>
      </c>
    </row>
    <row r="3719" spans="1:4" ht="25.5">
      <c r="A3719" s="312">
        <v>34746</v>
      </c>
      <c r="B3719" s="313" t="s">
        <v>4876</v>
      </c>
      <c r="C3719" s="312" t="s">
        <v>1366</v>
      </c>
      <c r="D3719" s="314">
        <v>15.36</v>
      </c>
    </row>
    <row r="3720" spans="1:4" ht="38.25">
      <c r="A3720" s="312">
        <v>34747</v>
      </c>
      <c r="B3720" s="313" t="s">
        <v>4877</v>
      </c>
      <c r="C3720" s="312" t="s">
        <v>1298</v>
      </c>
      <c r="D3720" s="314">
        <v>46.99</v>
      </c>
    </row>
    <row r="3721" spans="1:4" ht="51">
      <c r="A3721" s="312">
        <v>34752</v>
      </c>
      <c r="B3721" s="313" t="s">
        <v>4878</v>
      </c>
      <c r="C3721" s="312" t="s">
        <v>1366</v>
      </c>
      <c r="D3721" s="314">
        <v>358.91</v>
      </c>
    </row>
    <row r="3722" spans="1:4">
      <c r="A3722" s="312">
        <v>34753</v>
      </c>
      <c r="B3722" s="313" t="s">
        <v>4879</v>
      </c>
      <c r="C3722" s="312" t="s">
        <v>1147</v>
      </c>
      <c r="D3722" s="314">
        <v>0.47</v>
      </c>
    </row>
    <row r="3723" spans="1:4" ht="38.25">
      <c r="A3723" s="312">
        <v>34754</v>
      </c>
      <c r="B3723" s="313" t="s">
        <v>4880</v>
      </c>
      <c r="C3723" s="312" t="s">
        <v>1366</v>
      </c>
      <c r="D3723" s="314">
        <v>321.79000000000002</v>
      </c>
    </row>
    <row r="3724" spans="1:4">
      <c r="A3724" s="312">
        <v>34760</v>
      </c>
      <c r="B3724" s="313" t="s">
        <v>4881</v>
      </c>
      <c r="C3724" s="312" t="s">
        <v>1260</v>
      </c>
      <c r="D3724" s="314">
        <v>66.790000000000006</v>
      </c>
    </row>
    <row r="3725" spans="1:4">
      <c r="A3725" s="312">
        <v>34761</v>
      </c>
      <c r="B3725" s="313" t="s">
        <v>4882</v>
      </c>
      <c r="C3725" s="312" t="s">
        <v>1260</v>
      </c>
      <c r="D3725" s="314">
        <v>10.96</v>
      </c>
    </row>
    <row r="3726" spans="1:4" ht="25.5">
      <c r="A3726" s="312">
        <v>34763</v>
      </c>
      <c r="B3726" s="313" t="s">
        <v>4883</v>
      </c>
      <c r="C3726" s="312" t="s">
        <v>1155</v>
      </c>
      <c r="D3726" s="314">
        <v>1.07</v>
      </c>
    </row>
    <row r="3727" spans="1:4" ht="25.5">
      <c r="A3727" s="312">
        <v>34764</v>
      </c>
      <c r="B3727" s="313" t="s">
        <v>4884</v>
      </c>
      <c r="C3727" s="312" t="s">
        <v>1155</v>
      </c>
      <c r="D3727" s="314">
        <v>1</v>
      </c>
    </row>
    <row r="3728" spans="1:4" ht="25.5">
      <c r="A3728" s="312">
        <v>34769</v>
      </c>
      <c r="B3728" s="313" t="s">
        <v>4885</v>
      </c>
      <c r="C3728" s="312" t="s">
        <v>1155</v>
      </c>
      <c r="D3728" s="314">
        <v>1.84</v>
      </c>
    </row>
    <row r="3729" spans="1:4" ht="51">
      <c r="A3729" s="312">
        <v>34770</v>
      </c>
      <c r="B3729" s="313" t="s">
        <v>4886</v>
      </c>
      <c r="C3729" s="312" t="s">
        <v>1734</v>
      </c>
      <c r="D3729" s="314">
        <v>224.7</v>
      </c>
    </row>
    <row r="3730" spans="1:4" ht="25.5">
      <c r="A3730" s="312">
        <v>34771</v>
      </c>
      <c r="B3730" s="313" t="s">
        <v>4887</v>
      </c>
      <c r="C3730" s="312" t="s">
        <v>1155</v>
      </c>
      <c r="D3730" s="314">
        <v>1.63</v>
      </c>
    </row>
    <row r="3731" spans="1:4" ht="25.5">
      <c r="A3731" s="312">
        <v>34773</v>
      </c>
      <c r="B3731" s="313" t="s">
        <v>4888</v>
      </c>
      <c r="C3731" s="312" t="s">
        <v>1155</v>
      </c>
      <c r="D3731" s="314">
        <v>1.59</v>
      </c>
    </row>
    <row r="3732" spans="1:4" ht="25.5">
      <c r="A3732" s="312">
        <v>34774</v>
      </c>
      <c r="B3732" s="313" t="s">
        <v>4889</v>
      </c>
      <c r="C3732" s="312" t="s">
        <v>1155</v>
      </c>
      <c r="D3732" s="314">
        <v>1.42</v>
      </c>
    </row>
    <row r="3733" spans="1:4">
      <c r="A3733" s="312">
        <v>34777</v>
      </c>
      <c r="B3733" s="313" t="s">
        <v>4890</v>
      </c>
      <c r="C3733" s="312" t="s">
        <v>1155</v>
      </c>
      <c r="D3733" s="314">
        <v>1.63</v>
      </c>
    </row>
    <row r="3734" spans="1:4">
      <c r="A3734" s="312">
        <v>34779</v>
      </c>
      <c r="B3734" s="313" t="s">
        <v>4891</v>
      </c>
      <c r="C3734" s="312" t="s">
        <v>1260</v>
      </c>
      <c r="D3734" s="314">
        <v>70.680000000000007</v>
      </c>
    </row>
    <row r="3735" spans="1:4">
      <c r="A3735" s="312">
        <v>34780</v>
      </c>
      <c r="B3735" s="313" t="s">
        <v>4892</v>
      </c>
      <c r="C3735" s="312" t="s">
        <v>1260</v>
      </c>
      <c r="D3735" s="314">
        <v>89.32</v>
      </c>
    </row>
    <row r="3736" spans="1:4" ht="25.5">
      <c r="A3736" s="312">
        <v>34781</v>
      </c>
      <c r="B3736" s="313" t="s">
        <v>4893</v>
      </c>
      <c r="C3736" s="312" t="s">
        <v>1155</v>
      </c>
      <c r="D3736" s="314">
        <v>1.18</v>
      </c>
    </row>
    <row r="3737" spans="1:4">
      <c r="A3737" s="312">
        <v>34782</v>
      </c>
      <c r="B3737" s="313" t="s">
        <v>4894</v>
      </c>
      <c r="C3737" s="312" t="s">
        <v>1260</v>
      </c>
      <c r="D3737" s="314">
        <v>116.94</v>
      </c>
    </row>
    <row r="3738" spans="1:4">
      <c r="A3738" s="312">
        <v>34783</v>
      </c>
      <c r="B3738" s="313" t="s">
        <v>4895</v>
      </c>
      <c r="C3738" s="312" t="s">
        <v>1260</v>
      </c>
      <c r="D3738" s="314">
        <v>81.61</v>
      </c>
    </row>
    <row r="3739" spans="1:4" ht="25.5">
      <c r="A3739" s="312">
        <v>34784</v>
      </c>
      <c r="B3739" s="313" t="s">
        <v>4896</v>
      </c>
      <c r="C3739" s="312" t="s">
        <v>1155</v>
      </c>
      <c r="D3739" s="314">
        <v>1.04</v>
      </c>
    </row>
    <row r="3740" spans="1:4">
      <c r="A3740" s="312">
        <v>34785</v>
      </c>
      <c r="B3740" s="313" t="s">
        <v>4897</v>
      </c>
      <c r="C3740" s="312" t="s">
        <v>1260</v>
      </c>
      <c r="D3740" s="314">
        <v>70.66</v>
      </c>
    </row>
    <row r="3741" spans="1:4" ht="25.5">
      <c r="A3741" s="312">
        <v>34787</v>
      </c>
      <c r="B3741" s="313" t="s">
        <v>4898</v>
      </c>
      <c r="C3741" s="312" t="s">
        <v>1155</v>
      </c>
      <c r="D3741" s="314">
        <v>0.94</v>
      </c>
    </row>
    <row r="3742" spans="1:4" ht="25.5">
      <c r="A3742" s="312">
        <v>34788</v>
      </c>
      <c r="B3742" s="313" t="s">
        <v>4899</v>
      </c>
      <c r="C3742" s="312" t="s">
        <v>1155</v>
      </c>
      <c r="D3742" s="314">
        <v>0.95</v>
      </c>
    </row>
    <row r="3743" spans="1:4">
      <c r="A3743" s="312">
        <v>34794</v>
      </c>
      <c r="B3743" s="313" t="s">
        <v>4900</v>
      </c>
      <c r="C3743" s="312" t="s">
        <v>1260</v>
      </c>
      <c r="D3743" s="314">
        <v>12.17</v>
      </c>
    </row>
    <row r="3744" spans="1:4" ht="25.5">
      <c r="A3744" s="312">
        <v>34795</v>
      </c>
      <c r="B3744" s="313" t="s">
        <v>4901</v>
      </c>
      <c r="C3744" s="312" t="s">
        <v>1366</v>
      </c>
      <c r="D3744" s="314">
        <v>179</v>
      </c>
    </row>
    <row r="3745" spans="1:4" ht="25.5">
      <c r="A3745" s="312">
        <v>34796</v>
      </c>
      <c r="B3745" s="313" t="s">
        <v>4902</v>
      </c>
      <c r="C3745" s="312" t="s">
        <v>1298</v>
      </c>
      <c r="D3745" s="314">
        <v>7.85</v>
      </c>
    </row>
    <row r="3746" spans="1:4" ht="38.25">
      <c r="A3746" s="312">
        <v>34797</v>
      </c>
      <c r="B3746" s="313" t="s">
        <v>4903</v>
      </c>
      <c r="C3746" s="312" t="s">
        <v>1155</v>
      </c>
      <c r="D3746" s="314">
        <v>239.38</v>
      </c>
    </row>
    <row r="3747" spans="1:4" ht="51">
      <c r="A3747" s="312">
        <v>34799</v>
      </c>
      <c r="B3747" s="313" t="s">
        <v>4904</v>
      </c>
      <c r="C3747" s="312" t="s">
        <v>1155</v>
      </c>
      <c r="D3747" s="314">
        <v>938.94</v>
      </c>
    </row>
    <row r="3748" spans="1:4" ht="38.25">
      <c r="A3748" s="312">
        <v>34800</v>
      </c>
      <c r="B3748" s="313" t="s">
        <v>4905</v>
      </c>
      <c r="C3748" s="312" t="s">
        <v>1149</v>
      </c>
      <c r="D3748" s="314">
        <v>267.52</v>
      </c>
    </row>
    <row r="3749" spans="1:4" ht="51">
      <c r="A3749" s="312">
        <v>34801</v>
      </c>
      <c r="B3749" s="313" t="s">
        <v>4906</v>
      </c>
      <c r="C3749" s="312" t="s">
        <v>1155</v>
      </c>
      <c r="D3749" s="314">
        <v>761.38</v>
      </c>
    </row>
    <row r="3750" spans="1:4" ht="38.25">
      <c r="A3750" s="312">
        <v>34802</v>
      </c>
      <c r="B3750" s="313" t="s">
        <v>4907</v>
      </c>
      <c r="C3750" s="312" t="s">
        <v>1155</v>
      </c>
      <c r="D3750" s="314">
        <v>834.58</v>
      </c>
    </row>
    <row r="3751" spans="1:4" ht="51">
      <c r="A3751" s="312">
        <v>34803</v>
      </c>
      <c r="B3751" s="313" t="s">
        <v>4908</v>
      </c>
      <c r="C3751" s="312" t="s">
        <v>1155</v>
      </c>
      <c r="D3751" s="314">
        <v>382.56</v>
      </c>
    </row>
    <row r="3752" spans="1:4" ht="63.75">
      <c r="A3752" s="312">
        <v>34804</v>
      </c>
      <c r="B3752" s="313" t="s">
        <v>4909</v>
      </c>
      <c r="C3752" s="312" t="s">
        <v>1366</v>
      </c>
      <c r="D3752" s="314">
        <v>32.299999999999997</v>
      </c>
    </row>
    <row r="3753" spans="1:4" ht="51">
      <c r="A3753" s="312">
        <v>34805</v>
      </c>
      <c r="B3753" s="313" t="s">
        <v>4910</v>
      </c>
      <c r="C3753" s="312" t="s">
        <v>1366</v>
      </c>
      <c r="D3753" s="314">
        <v>316.37</v>
      </c>
    </row>
    <row r="3754" spans="1:4" ht="38.25">
      <c r="A3754" s="312">
        <v>34872</v>
      </c>
      <c r="B3754" s="313" t="s">
        <v>4911</v>
      </c>
      <c r="C3754" s="312" t="s">
        <v>1149</v>
      </c>
      <c r="D3754" s="314">
        <v>335.78</v>
      </c>
    </row>
    <row r="3755" spans="1:4" ht="38.25">
      <c r="A3755" s="312">
        <v>35272</v>
      </c>
      <c r="B3755" s="313" t="s">
        <v>4912</v>
      </c>
      <c r="C3755" s="312" t="s">
        <v>1298</v>
      </c>
      <c r="D3755" s="314">
        <v>17.36</v>
      </c>
    </row>
    <row r="3756" spans="1:4" ht="38.25">
      <c r="A3756" s="312">
        <v>35273</v>
      </c>
      <c r="B3756" s="313" t="s">
        <v>4913</v>
      </c>
      <c r="C3756" s="312" t="s">
        <v>1298</v>
      </c>
      <c r="D3756" s="314">
        <v>26.82</v>
      </c>
    </row>
    <row r="3757" spans="1:4" ht="38.25">
      <c r="A3757" s="312">
        <v>35274</v>
      </c>
      <c r="B3757" s="313" t="s">
        <v>4914</v>
      </c>
      <c r="C3757" s="312" t="s">
        <v>1298</v>
      </c>
      <c r="D3757" s="314">
        <v>18.649999999999999</v>
      </c>
    </row>
    <row r="3758" spans="1:4" ht="38.25">
      <c r="A3758" s="312">
        <v>35275</v>
      </c>
      <c r="B3758" s="313" t="s">
        <v>4915</v>
      </c>
      <c r="C3758" s="312" t="s">
        <v>1298</v>
      </c>
      <c r="D3758" s="314">
        <v>39.840000000000003</v>
      </c>
    </row>
    <row r="3759" spans="1:4" ht="38.25">
      <c r="A3759" s="312">
        <v>35276</v>
      </c>
      <c r="B3759" s="313" t="s">
        <v>4916</v>
      </c>
      <c r="C3759" s="312" t="s">
        <v>1298</v>
      </c>
      <c r="D3759" s="314">
        <v>65.14</v>
      </c>
    </row>
    <row r="3760" spans="1:4" ht="51">
      <c r="A3760" s="312">
        <v>35277</v>
      </c>
      <c r="B3760" s="313" t="s">
        <v>4917</v>
      </c>
      <c r="C3760" s="312" t="s">
        <v>1155</v>
      </c>
      <c r="D3760" s="314">
        <v>306.35000000000002</v>
      </c>
    </row>
    <row r="3761" spans="1:4">
      <c r="A3761" s="312">
        <v>35691</v>
      </c>
      <c r="B3761" s="313" t="s">
        <v>4918</v>
      </c>
      <c r="C3761" s="312" t="s">
        <v>1151</v>
      </c>
      <c r="D3761" s="314">
        <v>12.27</v>
      </c>
    </row>
    <row r="3762" spans="1:4">
      <c r="A3762" s="312">
        <v>35692</v>
      </c>
      <c r="B3762" s="313" t="s">
        <v>4919</v>
      </c>
      <c r="C3762" s="312" t="s">
        <v>1151</v>
      </c>
      <c r="D3762" s="314">
        <v>44.17</v>
      </c>
    </row>
    <row r="3763" spans="1:4">
      <c r="A3763" s="312">
        <v>35693</v>
      </c>
      <c r="B3763" s="313" t="s">
        <v>4920</v>
      </c>
      <c r="C3763" s="312" t="s">
        <v>1151</v>
      </c>
      <c r="D3763" s="314">
        <v>8.24</v>
      </c>
    </row>
    <row r="3764" spans="1:4" ht="25.5">
      <c r="A3764" s="312">
        <v>36080</v>
      </c>
      <c r="B3764" s="313" t="s">
        <v>4921</v>
      </c>
      <c r="C3764" s="312" t="s">
        <v>1155</v>
      </c>
      <c r="D3764" s="314">
        <v>84.9</v>
      </c>
    </row>
    <row r="3765" spans="1:4" ht="25.5">
      <c r="A3765" s="312">
        <v>36081</v>
      </c>
      <c r="B3765" s="313" t="s">
        <v>4922</v>
      </c>
      <c r="C3765" s="312" t="s">
        <v>1155</v>
      </c>
      <c r="D3765" s="314">
        <v>207.92</v>
      </c>
    </row>
    <row r="3766" spans="1:4" ht="25.5">
      <c r="A3766" s="312">
        <v>36084</v>
      </c>
      <c r="B3766" s="313" t="s">
        <v>4923</v>
      </c>
      <c r="C3766" s="312" t="s">
        <v>1298</v>
      </c>
      <c r="D3766" s="314">
        <v>10.18</v>
      </c>
    </row>
    <row r="3767" spans="1:4" ht="38.25">
      <c r="A3767" s="312">
        <v>36141</v>
      </c>
      <c r="B3767" s="313" t="s">
        <v>4924</v>
      </c>
      <c r="C3767" s="312" t="s">
        <v>1155</v>
      </c>
      <c r="D3767" s="314">
        <v>31.05</v>
      </c>
    </row>
    <row r="3768" spans="1:4" ht="25.5">
      <c r="A3768" s="312">
        <v>36142</v>
      </c>
      <c r="B3768" s="313" t="s">
        <v>4925</v>
      </c>
      <c r="C3768" s="312" t="s">
        <v>1155</v>
      </c>
      <c r="D3768" s="314">
        <v>1.72</v>
      </c>
    </row>
    <row r="3769" spans="1:4" ht="38.25">
      <c r="A3769" s="312">
        <v>36143</v>
      </c>
      <c r="B3769" s="313" t="s">
        <v>4926</v>
      </c>
      <c r="C3769" s="312" t="s">
        <v>1155</v>
      </c>
      <c r="D3769" s="314">
        <v>23.57</v>
      </c>
    </row>
    <row r="3770" spans="1:4" ht="25.5">
      <c r="A3770" s="312">
        <v>36144</v>
      </c>
      <c r="B3770" s="313" t="s">
        <v>4927</v>
      </c>
      <c r="C3770" s="312" t="s">
        <v>1155</v>
      </c>
      <c r="D3770" s="314">
        <v>1.28</v>
      </c>
    </row>
    <row r="3771" spans="1:4">
      <c r="A3771" s="312">
        <v>36145</v>
      </c>
      <c r="B3771" s="313" t="s">
        <v>4928</v>
      </c>
      <c r="C3771" s="312" t="s">
        <v>2842</v>
      </c>
      <c r="D3771" s="314">
        <v>33.119999999999997</v>
      </c>
    </row>
    <row r="3772" spans="1:4">
      <c r="A3772" s="312">
        <v>36146</v>
      </c>
      <c r="B3772" s="313" t="s">
        <v>4929</v>
      </c>
      <c r="C3772" s="312" t="s">
        <v>1155</v>
      </c>
      <c r="D3772" s="314">
        <v>195.5</v>
      </c>
    </row>
    <row r="3773" spans="1:4" ht="38.25">
      <c r="A3773" s="312">
        <v>36147</v>
      </c>
      <c r="B3773" s="313" t="s">
        <v>4930</v>
      </c>
      <c r="C3773" s="312" t="s">
        <v>2842</v>
      </c>
      <c r="D3773" s="314">
        <v>297.57</v>
      </c>
    </row>
    <row r="3774" spans="1:4" ht="38.25">
      <c r="A3774" s="312">
        <v>36148</v>
      </c>
      <c r="B3774" s="313" t="s">
        <v>4931</v>
      </c>
      <c r="C3774" s="312" t="s">
        <v>1155</v>
      </c>
      <c r="D3774" s="314">
        <v>55.2</v>
      </c>
    </row>
    <row r="3775" spans="1:4" ht="38.25">
      <c r="A3775" s="312">
        <v>36149</v>
      </c>
      <c r="B3775" s="313" t="s">
        <v>4932</v>
      </c>
      <c r="C3775" s="312" t="s">
        <v>1155</v>
      </c>
      <c r="D3775" s="314">
        <v>135.12</v>
      </c>
    </row>
    <row r="3776" spans="1:4" ht="25.5">
      <c r="A3776" s="312">
        <v>36150</v>
      </c>
      <c r="B3776" s="313" t="s">
        <v>4933</v>
      </c>
      <c r="C3776" s="312" t="s">
        <v>1155</v>
      </c>
      <c r="D3776" s="314">
        <v>34.15</v>
      </c>
    </row>
    <row r="3777" spans="1:4">
      <c r="A3777" s="312">
        <v>36151</v>
      </c>
      <c r="B3777" s="313" t="s">
        <v>4934</v>
      </c>
      <c r="C3777" s="312" t="s">
        <v>1155</v>
      </c>
      <c r="D3777" s="314">
        <v>23</v>
      </c>
    </row>
    <row r="3778" spans="1:4" ht="38.25">
      <c r="A3778" s="312">
        <v>36152</v>
      </c>
      <c r="B3778" s="313" t="s">
        <v>4935</v>
      </c>
      <c r="C3778" s="312" t="s">
        <v>1155</v>
      </c>
      <c r="D3778" s="314">
        <v>4.4800000000000004</v>
      </c>
    </row>
    <row r="3779" spans="1:4" ht="38.25">
      <c r="A3779" s="312">
        <v>36153</v>
      </c>
      <c r="B3779" s="313" t="s">
        <v>4936</v>
      </c>
      <c r="C3779" s="312" t="s">
        <v>1155</v>
      </c>
      <c r="D3779" s="314">
        <v>153.81</v>
      </c>
    </row>
    <row r="3780" spans="1:4" ht="63.75">
      <c r="A3780" s="312">
        <v>36154</v>
      </c>
      <c r="B3780" s="313" t="s">
        <v>4937</v>
      </c>
      <c r="C3780" s="312" t="s">
        <v>1366</v>
      </c>
      <c r="D3780" s="314">
        <v>47.45</v>
      </c>
    </row>
    <row r="3781" spans="1:4" ht="76.5">
      <c r="A3781" s="312">
        <v>36155</v>
      </c>
      <c r="B3781" s="313" t="s">
        <v>4938</v>
      </c>
      <c r="C3781" s="312" t="s">
        <v>1366</v>
      </c>
      <c r="D3781" s="314">
        <v>35.71</v>
      </c>
    </row>
    <row r="3782" spans="1:4" ht="63.75">
      <c r="A3782" s="312">
        <v>36156</v>
      </c>
      <c r="B3782" s="313" t="s">
        <v>4939</v>
      </c>
      <c r="C3782" s="312" t="s">
        <v>1366</v>
      </c>
      <c r="D3782" s="314">
        <v>40.31</v>
      </c>
    </row>
    <row r="3783" spans="1:4" ht="51">
      <c r="A3783" s="312">
        <v>36169</v>
      </c>
      <c r="B3783" s="313" t="s">
        <v>4940</v>
      </c>
      <c r="C3783" s="312" t="s">
        <v>1366</v>
      </c>
      <c r="D3783" s="314">
        <v>39.07</v>
      </c>
    </row>
    <row r="3784" spans="1:4" ht="51">
      <c r="A3784" s="312">
        <v>36170</v>
      </c>
      <c r="B3784" s="313" t="s">
        <v>4941</v>
      </c>
      <c r="C3784" s="312" t="s">
        <v>1366</v>
      </c>
      <c r="D3784" s="314">
        <v>38.25</v>
      </c>
    </row>
    <row r="3785" spans="1:4" ht="51">
      <c r="A3785" s="312">
        <v>36172</v>
      </c>
      <c r="B3785" s="313" t="s">
        <v>4942</v>
      </c>
      <c r="C3785" s="312" t="s">
        <v>1366</v>
      </c>
      <c r="D3785" s="314">
        <v>34.11</v>
      </c>
    </row>
    <row r="3786" spans="1:4" ht="51">
      <c r="A3786" s="312">
        <v>36174</v>
      </c>
      <c r="B3786" s="313" t="s">
        <v>4943</v>
      </c>
      <c r="C3786" s="312" t="s">
        <v>1366</v>
      </c>
      <c r="D3786" s="314">
        <v>44.78</v>
      </c>
    </row>
    <row r="3787" spans="1:4" ht="25.5">
      <c r="A3787" s="312">
        <v>36178</v>
      </c>
      <c r="B3787" s="313" t="s">
        <v>4944</v>
      </c>
      <c r="C3787" s="312" t="s">
        <v>1155</v>
      </c>
      <c r="D3787" s="314">
        <v>7.23</v>
      </c>
    </row>
    <row r="3788" spans="1:4" ht="51">
      <c r="A3788" s="312">
        <v>36191</v>
      </c>
      <c r="B3788" s="313" t="s">
        <v>1425</v>
      </c>
      <c r="C3788" s="312" t="s">
        <v>1155</v>
      </c>
      <c r="D3788" s="314">
        <v>2.67</v>
      </c>
    </row>
    <row r="3789" spans="1:4" ht="76.5">
      <c r="A3789" s="312">
        <v>36196</v>
      </c>
      <c r="B3789" s="313" t="s">
        <v>4945</v>
      </c>
      <c r="C3789" s="312" t="s">
        <v>1366</v>
      </c>
      <c r="D3789" s="314">
        <v>40.31</v>
      </c>
    </row>
    <row r="3790" spans="1:4" ht="25.5">
      <c r="A3790" s="312">
        <v>36204</v>
      </c>
      <c r="B3790" s="313" t="s">
        <v>4946</v>
      </c>
      <c r="C3790" s="312" t="s">
        <v>1155</v>
      </c>
      <c r="D3790" s="314">
        <v>175.58</v>
      </c>
    </row>
    <row r="3791" spans="1:4" ht="25.5">
      <c r="A3791" s="312">
        <v>36205</v>
      </c>
      <c r="B3791" s="313" t="s">
        <v>4947</v>
      </c>
      <c r="C3791" s="312" t="s">
        <v>1155</v>
      </c>
      <c r="D3791" s="314">
        <v>195</v>
      </c>
    </row>
    <row r="3792" spans="1:4" ht="25.5">
      <c r="A3792" s="312">
        <v>36206</v>
      </c>
      <c r="B3792" s="313" t="s">
        <v>4948</v>
      </c>
      <c r="C3792" s="312" t="s">
        <v>1155</v>
      </c>
      <c r="D3792" s="314">
        <v>217.83</v>
      </c>
    </row>
    <row r="3793" spans="1:4" ht="25.5">
      <c r="A3793" s="312">
        <v>36207</v>
      </c>
      <c r="B3793" s="313" t="s">
        <v>4949</v>
      </c>
      <c r="C3793" s="312" t="s">
        <v>1155</v>
      </c>
      <c r="D3793" s="314">
        <v>398.81</v>
      </c>
    </row>
    <row r="3794" spans="1:4" ht="25.5">
      <c r="A3794" s="312">
        <v>36209</v>
      </c>
      <c r="B3794" s="313" t="s">
        <v>4950</v>
      </c>
      <c r="C3794" s="312" t="s">
        <v>1155</v>
      </c>
      <c r="D3794" s="314">
        <v>457.69</v>
      </c>
    </row>
    <row r="3795" spans="1:4" ht="38.25">
      <c r="A3795" s="312">
        <v>36210</v>
      </c>
      <c r="B3795" s="313" t="s">
        <v>4951</v>
      </c>
      <c r="C3795" s="312" t="s">
        <v>1155</v>
      </c>
      <c r="D3795" s="314">
        <v>495.21</v>
      </c>
    </row>
    <row r="3796" spans="1:4" ht="25.5">
      <c r="A3796" s="312">
        <v>36211</v>
      </c>
      <c r="B3796" s="313" t="s">
        <v>4952</v>
      </c>
      <c r="C3796" s="312" t="s">
        <v>1155</v>
      </c>
      <c r="D3796" s="314">
        <v>459.19</v>
      </c>
    </row>
    <row r="3797" spans="1:4" ht="25.5">
      <c r="A3797" s="312">
        <v>36212</v>
      </c>
      <c r="B3797" s="313" t="s">
        <v>4953</v>
      </c>
      <c r="C3797" s="312" t="s">
        <v>1155</v>
      </c>
      <c r="D3797" s="314">
        <v>488.21</v>
      </c>
    </row>
    <row r="3798" spans="1:4" ht="25.5">
      <c r="A3798" s="312">
        <v>36214</v>
      </c>
      <c r="B3798" s="313" t="s">
        <v>4954</v>
      </c>
      <c r="C3798" s="312" t="s">
        <v>1155</v>
      </c>
      <c r="D3798" s="314">
        <v>290.12</v>
      </c>
    </row>
    <row r="3799" spans="1:4" ht="25.5">
      <c r="A3799" s="312">
        <v>36215</v>
      </c>
      <c r="B3799" s="313" t="s">
        <v>4955</v>
      </c>
      <c r="C3799" s="312" t="s">
        <v>1155</v>
      </c>
      <c r="D3799" s="314">
        <v>900.38</v>
      </c>
    </row>
    <row r="3800" spans="1:4" ht="25.5">
      <c r="A3800" s="312">
        <v>36218</v>
      </c>
      <c r="B3800" s="313" t="s">
        <v>4956</v>
      </c>
      <c r="C3800" s="312" t="s">
        <v>1155</v>
      </c>
      <c r="D3800" s="314">
        <v>68.45</v>
      </c>
    </row>
    <row r="3801" spans="1:4" ht="25.5">
      <c r="A3801" s="312">
        <v>36220</v>
      </c>
      <c r="B3801" s="313" t="s">
        <v>4957</v>
      </c>
      <c r="C3801" s="312" t="s">
        <v>1155</v>
      </c>
      <c r="D3801" s="314">
        <v>78.489999999999995</v>
      </c>
    </row>
    <row r="3802" spans="1:4" ht="25.5">
      <c r="A3802" s="312">
        <v>36223</v>
      </c>
      <c r="B3802" s="313" t="s">
        <v>4958</v>
      </c>
      <c r="C3802" s="312" t="s">
        <v>1155</v>
      </c>
      <c r="D3802" s="314">
        <v>88.9</v>
      </c>
    </row>
    <row r="3803" spans="1:4" ht="38.25">
      <c r="A3803" s="312">
        <v>36225</v>
      </c>
      <c r="B3803" s="313" t="s">
        <v>4959</v>
      </c>
      <c r="C3803" s="312" t="s">
        <v>1366</v>
      </c>
      <c r="D3803" s="314">
        <v>17.87</v>
      </c>
    </row>
    <row r="3804" spans="1:4" ht="38.25">
      <c r="A3804" s="312">
        <v>36230</v>
      </c>
      <c r="B3804" s="313" t="s">
        <v>4960</v>
      </c>
      <c r="C3804" s="312" t="s">
        <v>1366</v>
      </c>
      <c r="D3804" s="314">
        <v>13.13</v>
      </c>
    </row>
    <row r="3805" spans="1:4" ht="38.25">
      <c r="A3805" s="312">
        <v>36238</v>
      </c>
      <c r="B3805" s="313" t="s">
        <v>4961</v>
      </c>
      <c r="C3805" s="312" t="s">
        <v>1366</v>
      </c>
      <c r="D3805" s="314">
        <v>12.83</v>
      </c>
    </row>
    <row r="3806" spans="1:4" ht="38.25">
      <c r="A3806" s="312">
        <v>36246</v>
      </c>
      <c r="B3806" s="313" t="s">
        <v>4962</v>
      </c>
      <c r="C3806" s="312" t="s">
        <v>1298</v>
      </c>
      <c r="D3806" s="314">
        <v>2.15</v>
      </c>
    </row>
    <row r="3807" spans="1:4" ht="25.5">
      <c r="A3807" s="312">
        <v>36250</v>
      </c>
      <c r="B3807" s="313" t="s">
        <v>4963</v>
      </c>
      <c r="C3807" s="312" t="s">
        <v>1298</v>
      </c>
      <c r="D3807" s="314">
        <v>2.44</v>
      </c>
    </row>
    <row r="3808" spans="1:4" ht="25.5">
      <c r="A3808" s="312">
        <v>36274</v>
      </c>
      <c r="B3808" s="313" t="s">
        <v>4964</v>
      </c>
      <c r="C3808" s="312" t="s">
        <v>1298</v>
      </c>
      <c r="D3808" s="314">
        <v>4.42</v>
      </c>
    </row>
    <row r="3809" spans="1:4" ht="25.5">
      <c r="A3809" s="312">
        <v>36278</v>
      </c>
      <c r="B3809" s="313" t="s">
        <v>4965</v>
      </c>
      <c r="C3809" s="312" t="s">
        <v>1298</v>
      </c>
      <c r="D3809" s="314">
        <v>5.99</v>
      </c>
    </row>
    <row r="3810" spans="1:4" ht="25.5">
      <c r="A3810" s="312">
        <v>36298</v>
      </c>
      <c r="B3810" s="313" t="s">
        <v>4966</v>
      </c>
      <c r="C3810" s="312" t="s">
        <v>1155</v>
      </c>
      <c r="D3810" s="314">
        <v>2.11</v>
      </c>
    </row>
    <row r="3811" spans="1:4" ht="25.5">
      <c r="A3811" s="312">
        <v>36313</v>
      </c>
      <c r="B3811" s="313" t="s">
        <v>4967</v>
      </c>
      <c r="C3811" s="312" t="s">
        <v>1155</v>
      </c>
      <c r="D3811" s="314">
        <v>18.64</v>
      </c>
    </row>
    <row r="3812" spans="1:4" ht="25.5">
      <c r="A3812" s="312">
        <v>36316</v>
      </c>
      <c r="B3812" s="313" t="s">
        <v>4968</v>
      </c>
      <c r="C3812" s="312" t="s">
        <v>1155</v>
      </c>
      <c r="D3812" s="314">
        <v>22.6</v>
      </c>
    </row>
    <row r="3813" spans="1:4" ht="25.5">
      <c r="A3813" s="312">
        <v>36320</v>
      </c>
      <c r="B3813" s="313" t="s">
        <v>4969</v>
      </c>
      <c r="C3813" s="312" t="s">
        <v>1155</v>
      </c>
      <c r="D3813" s="314">
        <v>0.89</v>
      </c>
    </row>
    <row r="3814" spans="1:4" ht="25.5">
      <c r="A3814" s="312">
        <v>36324</v>
      </c>
      <c r="B3814" s="313" t="s">
        <v>4970</v>
      </c>
      <c r="C3814" s="312" t="s">
        <v>1155</v>
      </c>
      <c r="D3814" s="314">
        <v>1.36</v>
      </c>
    </row>
    <row r="3815" spans="1:4" ht="25.5">
      <c r="A3815" s="312">
        <v>36327</v>
      </c>
      <c r="B3815" s="313" t="s">
        <v>4971</v>
      </c>
      <c r="C3815" s="312" t="s">
        <v>1155</v>
      </c>
      <c r="D3815" s="314">
        <v>1.21</v>
      </c>
    </row>
    <row r="3816" spans="1:4" ht="25.5">
      <c r="A3816" s="312">
        <v>36331</v>
      </c>
      <c r="B3816" s="313" t="s">
        <v>4972</v>
      </c>
      <c r="C3816" s="312" t="s">
        <v>1155</v>
      </c>
      <c r="D3816" s="314">
        <v>0.93</v>
      </c>
    </row>
    <row r="3817" spans="1:4" ht="25.5">
      <c r="A3817" s="312">
        <v>36346</v>
      </c>
      <c r="B3817" s="313" t="s">
        <v>4973</v>
      </c>
      <c r="C3817" s="312" t="s">
        <v>1155</v>
      </c>
      <c r="D3817" s="314">
        <v>1.61</v>
      </c>
    </row>
    <row r="3818" spans="1:4" ht="25.5">
      <c r="A3818" s="312">
        <v>36348</v>
      </c>
      <c r="B3818" s="313" t="s">
        <v>4974</v>
      </c>
      <c r="C3818" s="312" t="s">
        <v>1155</v>
      </c>
      <c r="D3818" s="314">
        <v>0.89</v>
      </c>
    </row>
    <row r="3819" spans="1:4" ht="25.5">
      <c r="A3819" s="312">
        <v>36349</v>
      </c>
      <c r="B3819" s="313" t="s">
        <v>4975</v>
      </c>
      <c r="C3819" s="312" t="s">
        <v>1155</v>
      </c>
      <c r="D3819" s="314">
        <v>1.34</v>
      </c>
    </row>
    <row r="3820" spans="1:4" ht="25.5">
      <c r="A3820" s="312">
        <v>36355</v>
      </c>
      <c r="B3820" s="313" t="s">
        <v>4976</v>
      </c>
      <c r="C3820" s="312" t="s">
        <v>1155</v>
      </c>
      <c r="D3820" s="314">
        <v>3.76</v>
      </c>
    </row>
    <row r="3821" spans="1:4" ht="25.5">
      <c r="A3821" s="312">
        <v>36356</v>
      </c>
      <c r="B3821" s="313" t="s">
        <v>4977</v>
      </c>
      <c r="C3821" s="312" t="s">
        <v>1155</v>
      </c>
      <c r="D3821" s="314">
        <v>6.32</v>
      </c>
    </row>
    <row r="3822" spans="1:4" ht="25.5">
      <c r="A3822" s="312">
        <v>36357</v>
      </c>
      <c r="B3822" s="313" t="s">
        <v>4978</v>
      </c>
      <c r="C3822" s="312" t="s">
        <v>1155</v>
      </c>
      <c r="D3822" s="314">
        <v>78.63</v>
      </c>
    </row>
    <row r="3823" spans="1:4" ht="25.5">
      <c r="A3823" s="312">
        <v>36359</v>
      </c>
      <c r="B3823" s="313" t="s">
        <v>4979</v>
      </c>
      <c r="C3823" s="312" t="s">
        <v>1155</v>
      </c>
      <c r="D3823" s="314">
        <v>1.07</v>
      </c>
    </row>
    <row r="3824" spans="1:4" ht="25.5">
      <c r="A3824" s="312">
        <v>36360</v>
      </c>
      <c r="B3824" s="313" t="s">
        <v>4980</v>
      </c>
      <c r="C3824" s="312" t="s">
        <v>1155</v>
      </c>
      <c r="D3824" s="314">
        <v>1.65</v>
      </c>
    </row>
    <row r="3825" spans="1:4" ht="25.5">
      <c r="A3825" s="312">
        <v>36362</v>
      </c>
      <c r="B3825" s="313" t="s">
        <v>4981</v>
      </c>
      <c r="C3825" s="312" t="s">
        <v>1155</v>
      </c>
      <c r="D3825" s="314">
        <v>1.42</v>
      </c>
    </row>
    <row r="3826" spans="1:4" ht="25.5">
      <c r="A3826" s="312">
        <v>36365</v>
      </c>
      <c r="B3826" s="313" t="s">
        <v>4982</v>
      </c>
      <c r="C3826" s="312" t="s">
        <v>1298</v>
      </c>
      <c r="D3826" s="314">
        <v>16.23</v>
      </c>
    </row>
    <row r="3827" spans="1:4" ht="25.5">
      <c r="A3827" s="312">
        <v>36373</v>
      </c>
      <c r="B3827" s="313" t="s">
        <v>4983</v>
      </c>
      <c r="C3827" s="312" t="s">
        <v>1298</v>
      </c>
      <c r="D3827" s="314">
        <v>20.67</v>
      </c>
    </row>
    <row r="3828" spans="1:4" ht="25.5">
      <c r="A3828" s="312">
        <v>36374</v>
      </c>
      <c r="B3828" s="313" t="s">
        <v>4984</v>
      </c>
      <c r="C3828" s="312" t="s">
        <v>1298</v>
      </c>
      <c r="D3828" s="314">
        <v>33.770000000000003</v>
      </c>
    </row>
    <row r="3829" spans="1:4" ht="25.5">
      <c r="A3829" s="312">
        <v>36375</v>
      </c>
      <c r="B3829" s="313" t="s">
        <v>4985</v>
      </c>
      <c r="C3829" s="312" t="s">
        <v>1298</v>
      </c>
      <c r="D3829" s="314">
        <v>11.68</v>
      </c>
    </row>
    <row r="3830" spans="1:4" ht="25.5">
      <c r="A3830" s="312">
        <v>36376</v>
      </c>
      <c r="B3830" s="313" t="s">
        <v>4986</v>
      </c>
      <c r="C3830" s="312" t="s">
        <v>1298</v>
      </c>
      <c r="D3830" s="314">
        <v>23.38</v>
      </c>
    </row>
    <row r="3831" spans="1:4" ht="25.5">
      <c r="A3831" s="312">
        <v>36377</v>
      </c>
      <c r="B3831" s="313" t="s">
        <v>4987</v>
      </c>
      <c r="C3831" s="312" t="s">
        <v>1298</v>
      </c>
      <c r="D3831" s="314">
        <v>39.35</v>
      </c>
    </row>
    <row r="3832" spans="1:4" ht="25.5">
      <c r="A3832" s="312">
        <v>36378</v>
      </c>
      <c r="B3832" s="313" t="s">
        <v>4988</v>
      </c>
      <c r="C3832" s="312" t="s">
        <v>1298</v>
      </c>
      <c r="D3832" s="314">
        <v>15.47</v>
      </c>
    </row>
    <row r="3833" spans="1:4" ht="25.5">
      <c r="A3833" s="312">
        <v>36379</v>
      </c>
      <c r="B3833" s="313" t="s">
        <v>4989</v>
      </c>
      <c r="C3833" s="312" t="s">
        <v>1298</v>
      </c>
      <c r="D3833" s="314">
        <v>31.13</v>
      </c>
    </row>
    <row r="3834" spans="1:4" ht="25.5">
      <c r="A3834" s="312">
        <v>36380</v>
      </c>
      <c r="B3834" s="313" t="s">
        <v>4990</v>
      </c>
      <c r="C3834" s="312" t="s">
        <v>1298</v>
      </c>
      <c r="D3834" s="314">
        <v>51.42</v>
      </c>
    </row>
    <row r="3835" spans="1:4" ht="51">
      <c r="A3835" s="312">
        <v>36396</v>
      </c>
      <c r="B3835" s="313" t="s">
        <v>4991</v>
      </c>
      <c r="C3835" s="312" t="s">
        <v>1155</v>
      </c>
      <c r="D3835" s="315">
        <v>4052.13</v>
      </c>
    </row>
    <row r="3836" spans="1:4" ht="51">
      <c r="A3836" s="312">
        <v>36397</v>
      </c>
      <c r="B3836" s="313" t="s">
        <v>4992</v>
      </c>
      <c r="C3836" s="312" t="s">
        <v>1155</v>
      </c>
      <c r="D3836" s="315">
        <v>14407.6</v>
      </c>
    </row>
    <row r="3837" spans="1:4" ht="38.25">
      <c r="A3837" s="312">
        <v>36398</v>
      </c>
      <c r="B3837" s="313" t="s">
        <v>4993</v>
      </c>
      <c r="C3837" s="312" t="s">
        <v>1155</v>
      </c>
      <c r="D3837" s="315">
        <v>17511.240000000002</v>
      </c>
    </row>
    <row r="3838" spans="1:4" ht="38.25">
      <c r="A3838" s="312">
        <v>36408</v>
      </c>
      <c r="B3838" s="313" t="s">
        <v>4994</v>
      </c>
      <c r="C3838" s="312" t="s">
        <v>1155</v>
      </c>
      <c r="D3838" s="315">
        <v>478800</v>
      </c>
    </row>
    <row r="3839" spans="1:4" ht="38.25">
      <c r="A3839" s="312">
        <v>36481</v>
      </c>
      <c r="B3839" s="313" t="s">
        <v>4995</v>
      </c>
      <c r="C3839" s="312" t="s">
        <v>1155</v>
      </c>
      <c r="D3839" s="315">
        <v>438375</v>
      </c>
    </row>
    <row r="3840" spans="1:4" ht="38.25">
      <c r="A3840" s="312">
        <v>36482</v>
      </c>
      <c r="B3840" s="313" t="s">
        <v>4996</v>
      </c>
      <c r="C3840" s="312" t="s">
        <v>1155</v>
      </c>
      <c r="D3840" s="315">
        <v>400731.95</v>
      </c>
    </row>
    <row r="3841" spans="1:4" ht="38.25">
      <c r="A3841" s="312">
        <v>36483</v>
      </c>
      <c r="B3841" s="313" t="s">
        <v>4997</v>
      </c>
      <c r="C3841" s="312" t="s">
        <v>1155</v>
      </c>
      <c r="D3841" s="315">
        <v>446250</v>
      </c>
    </row>
    <row r="3842" spans="1:4" ht="63.75">
      <c r="A3842" s="312">
        <v>36484</v>
      </c>
      <c r="B3842" s="313" t="s">
        <v>4998</v>
      </c>
      <c r="C3842" s="312" t="s">
        <v>1155</v>
      </c>
      <c r="D3842" s="315">
        <v>137983.16</v>
      </c>
    </row>
    <row r="3843" spans="1:4" ht="63.75">
      <c r="A3843" s="312">
        <v>36485</v>
      </c>
      <c r="B3843" s="313" t="s">
        <v>4999</v>
      </c>
      <c r="C3843" s="312" t="s">
        <v>1155</v>
      </c>
      <c r="D3843" s="315">
        <v>372817.95</v>
      </c>
    </row>
    <row r="3844" spans="1:4" ht="76.5">
      <c r="A3844" s="312">
        <v>36486</v>
      </c>
      <c r="B3844" s="313" t="s">
        <v>5000</v>
      </c>
      <c r="C3844" s="312" t="s">
        <v>1155</v>
      </c>
      <c r="D3844" s="315">
        <v>31641.99</v>
      </c>
    </row>
    <row r="3845" spans="1:4" ht="38.25">
      <c r="A3845" s="312">
        <v>36487</v>
      </c>
      <c r="B3845" s="313" t="s">
        <v>5001</v>
      </c>
      <c r="C3845" s="312" t="s">
        <v>1155</v>
      </c>
      <c r="D3845" s="315">
        <v>5365.94</v>
      </c>
    </row>
    <row r="3846" spans="1:4" ht="76.5">
      <c r="A3846" s="312">
        <v>36491</v>
      </c>
      <c r="B3846" s="313" t="s">
        <v>5002</v>
      </c>
      <c r="C3846" s="312" t="s">
        <v>1155</v>
      </c>
      <c r="D3846" s="315">
        <v>663468.75</v>
      </c>
    </row>
    <row r="3847" spans="1:4" ht="25.5">
      <c r="A3847" s="312">
        <v>36492</v>
      </c>
      <c r="B3847" s="313" t="s">
        <v>5003</v>
      </c>
      <c r="C3847" s="312" t="s">
        <v>1155</v>
      </c>
      <c r="D3847" s="315">
        <v>683254.68</v>
      </c>
    </row>
    <row r="3848" spans="1:4" ht="25.5">
      <c r="A3848" s="312">
        <v>36493</v>
      </c>
      <c r="B3848" s="313" t="s">
        <v>5004</v>
      </c>
      <c r="C3848" s="312" t="s">
        <v>1155</v>
      </c>
      <c r="D3848" s="315">
        <v>367811.72</v>
      </c>
    </row>
    <row r="3849" spans="1:4" ht="25.5">
      <c r="A3849" s="312">
        <v>36494</v>
      </c>
      <c r="B3849" s="313" t="s">
        <v>5005</v>
      </c>
      <c r="C3849" s="312" t="s">
        <v>1155</v>
      </c>
      <c r="D3849" s="315">
        <v>324646.87</v>
      </c>
    </row>
    <row r="3850" spans="1:4" ht="76.5">
      <c r="A3850" s="312">
        <v>36496</v>
      </c>
      <c r="B3850" s="313" t="s">
        <v>5006</v>
      </c>
      <c r="C3850" s="312" t="s">
        <v>1155</v>
      </c>
      <c r="D3850" s="315">
        <v>10501.01</v>
      </c>
    </row>
    <row r="3851" spans="1:4" ht="38.25">
      <c r="A3851" s="312">
        <v>36497</v>
      </c>
      <c r="B3851" s="313" t="s">
        <v>5007</v>
      </c>
      <c r="C3851" s="312" t="s">
        <v>1155</v>
      </c>
      <c r="D3851" s="315">
        <v>3081.83</v>
      </c>
    </row>
    <row r="3852" spans="1:4" ht="38.25">
      <c r="A3852" s="312">
        <v>36498</v>
      </c>
      <c r="B3852" s="313" t="s">
        <v>5008</v>
      </c>
      <c r="C3852" s="312" t="s">
        <v>1155</v>
      </c>
      <c r="D3852" s="315">
        <v>3939.56</v>
      </c>
    </row>
    <row r="3853" spans="1:4" ht="38.25">
      <c r="A3853" s="312">
        <v>36499</v>
      </c>
      <c r="B3853" s="313" t="s">
        <v>5009</v>
      </c>
      <c r="C3853" s="312" t="s">
        <v>1155</v>
      </c>
      <c r="D3853" s="315">
        <v>2127.36</v>
      </c>
    </row>
    <row r="3854" spans="1:4" ht="25.5">
      <c r="A3854" s="312">
        <v>36500</v>
      </c>
      <c r="B3854" s="313" t="s">
        <v>5010</v>
      </c>
      <c r="C3854" s="312" t="s">
        <v>1155</v>
      </c>
      <c r="D3854" s="315">
        <v>51517.37</v>
      </c>
    </row>
    <row r="3855" spans="1:4" ht="25.5">
      <c r="A3855" s="312">
        <v>36501</v>
      </c>
      <c r="B3855" s="313" t="s">
        <v>5011</v>
      </c>
      <c r="C3855" s="312" t="s">
        <v>1155</v>
      </c>
      <c r="D3855" s="315">
        <v>72901.320000000007</v>
      </c>
    </row>
    <row r="3856" spans="1:4" ht="51">
      <c r="A3856" s="312">
        <v>36502</v>
      </c>
      <c r="B3856" s="313" t="s">
        <v>5012</v>
      </c>
      <c r="C3856" s="312" t="s">
        <v>1155</v>
      </c>
      <c r="D3856" s="315">
        <v>2059.9899999999998</v>
      </c>
    </row>
    <row r="3857" spans="1:4" ht="51">
      <c r="A3857" s="312">
        <v>36503</v>
      </c>
      <c r="B3857" s="313" t="s">
        <v>5013</v>
      </c>
      <c r="C3857" s="312" t="s">
        <v>1155</v>
      </c>
      <c r="D3857" s="315">
        <v>2540.21</v>
      </c>
    </row>
    <row r="3858" spans="1:4" ht="51">
      <c r="A3858" s="312">
        <v>36508</v>
      </c>
      <c r="B3858" s="313" t="s">
        <v>5014</v>
      </c>
      <c r="C3858" s="312" t="s">
        <v>1155</v>
      </c>
      <c r="D3858" s="315">
        <v>957547.37</v>
      </c>
    </row>
    <row r="3859" spans="1:4" ht="38.25">
      <c r="A3859" s="312">
        <v>36509</v>
      </c>
      <c r="B3859" s="313" t="s">
        <v>5015</v>
      </c>
      <c r="C3859" s="312" t="s">
        <v>1155</v>
      </c>
      <c r="D3859" s="315">
        <v>524770.61</v>
      </c>
    </row>
    <row r="3860" spans="1:4" ht="38.25">
      <c r="A3860" s="312">
        <v>36510</v>
      </c>
      <c r="B3860" s="313" t="s">
        <v>5016</v>
      </c>
      <c r="C3860" s="312" t="s">
        <v>1155</v>
      </c>
      <c r="D3860" s="315">
        <v>516819.55</v>
      </c>
    </row>
    <row r="3861" spans="1:4" ht="25.5">
      <c r="A3861" s="312">
        <v>36511</v>
      </c>
      <c r="B3861" s="313" t="s">
        <v>5017</v>
      </c>
      <c r="C3861" s="312" t="s">
        <v>1155</v>
      </c>
      <c r="D3861" s="315">
        <v>180112.13</v>
      </c>
    </row>
    <row r="3862" spans="1:4" ht="38.25">
      <c r="A3862" s="312">
        <v>36512</v>
      </c>
      <c r="B3862" s="313" t="s">
        <v>5018</v>
      </c>
      <c r="C3862" s="312" t="s">
        <v>1155</v>
      </c>
      <c r="D3862" s="315">
        <v>10300.92</v>
      </c>
    </row>
    <row r="3863" spans="1:4" ht="25.5">
      <c r="A3863" s="312">
        <v>36513</v>
      </c>
      <c r="B3863" s="313" t="s">
        <v>5019</v>
      </c>
      <c r="C3863" s="312" t="s">
        <v>1155</v>
      </c>
      <c r="D3863" s="315">
        <v>127157.93</v>
      </c>
    </row>
    <row r="3864" spans="1:4" ht="25.5">
      <c r="A3864" s="312">
        <v>36514</v>
      </c>
      <c r="B3864" s="313" t="s">
        <v>5020</v>
      </c>
      <c r="C3864" s="312" t="s">
        <v>1155</v>
      </c>
      <c r="D3864" s="315">
        <v>141869.15</v>
      </c>
    </row>
    <row r="3865" spans="1:4" ht="25.5">
      <c r="A3865" s="312">
        <v>36515</v>
      </c>
      <c r="B3865" s="313" t="s">
        <v>5021</v>
      </c>
      <c r="C3865" s="312" t="s">
        <v>1155</v>
      </c>
      <c r="D3865" s="315">
        <v>53046.720000000001</v>
      </c>
    </row>
    <row r="3866" spans="1:4" ht="38.25">
      <c r="A3866" s="312">
        <v>36516</v>
      </c>
      <c r="B3866" s="313" t="s">
        <v>5022</v>
      </c>
      <c r="C3866" s="312" t="s">
        <v>1155</v>
      </c>
      <c r="D3866" s="315">
        <v>69700.92</v>
      </c>
    </row>
    <row r="3867" spans="1:4" ht="38.25">
      <c r="A3867" s="312">
        <v>36517</v>
      </c>
      <c r="B3867" s="313" t="s">
        <v>5023</v>
      </c>
      <c r="C3867" s="312" t="s">
        <v>1155</v>
      </c>
      <c r="D3867" s="315">
        <v>217560</v>
      </c>
    </row>
    <row r="3868" spans="1:4" ht="38.25">
      <c r="A3868" s="312">
        <v>36518</v>
      </c>
      <c r="B3868" s="313" t="s">
        <v>5024</v>
      </c>
      <c r="C3868" s="312" t="s">
        <v>1155</v>
      </c>
      <c r="D3868" s="315">
        <v>386773.31</v>
      </c>
    </row>
    <row r="3869" spans="1:4" ht="38.25">
      <c r="A3869" s="312">
        <v>36519</v>
      </c>
      <c r="B3869" s="313" t="s">
        <v>5025</v>
      </c>
      <c r="C3869" s="312" t="s">
        <v>1155</v>
      </c>
      <c r="D3869" s="314">
        <v>459.04</v>
      </c>
    </row>
    <row r="3870" spans="1:4" ht="38.25">
      <c r="A3870" s="312">
        <v>36520</v>
      </c>
      <c r="B3870" s="313" t="s">
        <v>5026</v>
      </c>
      <c r="C3870" s="312" t="s">
        <v>1155</v>
      </c>
      <c r="D3870" s="314">
        <v>587.39</v>
      </c>
    </row>
    <row r="3871" spans="1:4" ht="25.5">
      <c r="A3871" s="312">
        <v>36521</v>
      </c>
      <c r="B3871" s="313" t="s">
        <v>5027</v>
      </c>
      <c r="C3871" s="312" t="s">
        <v>1155</v>
      </c>
      <c r="D3871" s="314">
        <v>118.84</v>
      </c>
    </row>
    <row r="3872" spans="1:4" ht="38.25">
      <c r="A3872" s="312">
        <v>36522</v>
      </c>
      <c r="B3872" s="313" t="s">
        <v>5028</v>
      </c>
      <c r="C3872" s="312" t="s">
        <v>1155</v>
      </c>
      <c r="D3872" s="315">
        <v>36094.01</v>
      </c>
    </row>
    <row r="3873" spans="1:4" ht="38.25">
      <c r="A3873" s="312">
        <v>36523</v>
      </c>
      <c r="B3873" s="313" t="s">
        <v>5029</v>
      </c>
      <c r="C3873" s="312" t="s">
        <v>1155</v>
      </c>
      <c r="D3873" s="315">
        <v>122720.43</v>
      </c>
    </row>
    <row r="3874" spans="1:4" ht="38.25">
      <c r="A3874" s="312">
        <v>36524</v>
      </c>
      <c r="B3874" s="313" t="s">
        <v>5030</v>
      </c>
      <c r="C3874" s="312" t="s">
        <v>1155</v>
      </c>
      <c r="D3874" s="315">
        <v>71134.19</v>
      </c>
    </row>
    <row r="3875" spans="1:4" ht="38.25">
      <c r="A3875" s="312">
        <v>36525</v>
      </c>
      <c r="B3875" s="313" t="s">
        <v>5031</v>
      </c>
      <c r="C3875" s="312" t="s">
        <v>1155</v>
      </c>
      <c r="D3875" s="315">
        <v>48338.31</v>
      </c>
    </row>
    <row r="3876" spans="1:4" ht="38.25">
      <c r="A3876" s="312">
        <v>36526</v>
      </c>
      <c r="B3876" s="313" t="s">
        <v>5032</v>
      </c>
      <c r="C3876" s="312" t="s">
        <v>1155</v>
      </c>
      <c r="D3876" s="315">
        <v>57322.82</v>
      </c>
    </row>
    <row r="3877" spans="1:4" ht="38.25">
      <c r="A3877" s="312">
        <v>36527</v>
      </c>
      <c r="B3877" s="313" t="s">
        <v>5033</v>
      </c>
      <c r="C3877" s="312" t="s">
        <v>1155</v>
      </c>
      <c r="D3877" s="315">
        <v>133299.67000000001</v>
      </c>
    </row>
    <row r="3878" spans="1:4" ht="38.25">
      <c r="A3878" s="312">
        <v>36529</v>
      </c>
      <c r="B3878" s="313" t="s">
        <v>5034</v>
      </c>
      <c r="C3878" s="312" t="s">
        <v>1155</v>
      </c>
      <c r="D3878" s="315">
        <v>29974.48</v>
      </c>
    </row>
    <row r="3879" spans="1:4" ht="89.25">
      <c r="A3879" s="312">
        <v>36530</v>
      </c>
      <c r="B3879" s="313" t="s">
        <v>5035</v>
      </c>
      <c r="C3879" s="312" t="s">
        <v>1155</v>
      </c>
      <c r="D3879" s="315">
        <v>207439.02</v>
      </c>
    </row>
    <row r="3880" spans="1:4" ht="89.25">
      <c r="A3880" s="312">
        <v>36531</v>
      </c>
      <c r="B3880" s="313" t="s">
        <v>5036</v>
      </c>
      <c r="C3880" s="312" t="s">
        <v>1155</v>
      </c>
      <c r="D3880" s="315">
        <v>233231.69</v>
      </c>
    </row>
    <row r="3881" spans="1:4" ht="25.5">
      <c r="A3881" s="312">
        <v>36532</v>
      </c>
      <c r="B3881" s="313" t="s">
        <v>5037</v>
      </c>
      <c r="C3881" s="312" t="s">
        <v>1155</v>
      </c>
      <c r="D3881" s="315">
        <v>21333.02</v>
      </c>
    </row>
    <row r="3882" spans="1:4" ht="25.5">
      <c r="A3882" s="312">
        <v>36533</v>
      </c>
      <c r="B3882" s="313" t="s">
        <v>5038</v>
      </c>
      <c r="C3882" s="312" t="s">
        <v>1155</v>
      </c>
      <c r="D3882" s="315">
        <v>17614.27</v>
      </c>
    </row>
    <row r="3883" spans="1:4" ht="38.25">
      <c r="A3883" s="312">
        <v>36782</v>
      </c>
      <c r="B3883" s="313" t="s">
        <v>5039</v>
      </c>
      <c r="C3883" s="312" t="s">
        <v>4632</v>
      </c>
      <c r="D3883" s="314">
        <v>86.56</v>
      </c>
    </row>
    <row r="3884" spans="1:4" ht="25.5">
      <c r="A3884" s="312">
        <v>36785</v>
      </c>
      <c r="B3884" s="313" t="s">
        <v>5040</v>
      </c>
      <c r="C3884" s="312" t="s">
        <v>4632</v>
      </c>
      <c r="D3884" s="314">
        <v>72.52</v>
      </c>
    </row>
    <row r="3885" spans="1:4" ht="38.25">
      <c r="A3885" s="312">
        <v>36786</v>
      </c>
      <c r="B3885" s="313" t="s">
        <v>5041</v>
      </c>
      <c r="C3885" s="312" t="s">
        <v>4632</v>
      </c>
      <c r="D3885" s="314">
        <v>83.45</v>
      </c>
    </row>
    <row r="3886" spans="1:4" ht="38.25">
      <c r="A3886" s="312">
        <v>36788</v>
      </c>
      <c r="B3886" s="313" t="s">
        <v>5042</v>
      </c>
      <c r="C3886" s="312" t="s">
        <v>1155</v>
      </c>
      <c r="D3886" s="314">
        <v>2.06</v>
      </c>
    </row>
    <row r="3887" spans="1:4" ht="38.25">
      <c r="A3887" s="312">
        <v>36789</v>
      </c>
      <c r="B3887" s="313" t="s">
        <v>5043</v>
      </c>
      <c r="C3887" s="312" t="s">
        <v>1155</v>
      </c>
      <c r="D3887" s="314">
        <v>3.09</v>
      </c>
    </row>
    <row r="3888" spans="1:4" ht="25.5">
      <c r="A3888" s="312">
        <v>36790</v>
      </c>
      <c r="B3888" s="313" t="s">
        <v>5044</v>
      </c>
      <c r="C3888" s="312" t="s">
        <v>1155</v>
      </c>
      <c r="D3888" s="314">
        <v>148.77000000000001</v>
      </c>
    </row>
    <row r="3889" spans="1:4" ht="25.5">
      <c r="A3889" s="312">
        <v>36791</v>
      </c>
      <c r="B3889" s="313" t="s">
        <v>5045</v>
      </c>
      <c r="C3889" s="312" t="s">
        <v>1155</v>
      </c>
      <c r="D3889" s="314">
        <v>87.87</v>
      </c>
    </row>
    <row r="3890" spans="1:4" ht="25.5">
      <c r="A3890" s="312">
        <v>36792</v>
      </c>
      <c r="B3890" s="313" t="s">
        <v>5046</v>
      </c>
      <c r="C3890" s="312" t="s">
        <v>1155</v>
      </c>
      <c r="D3890" s="314">
        <v>167.98</v>
      </c>
    </row>
    <row r="3891" spans="1:4" ht="25.5">
      <c r="A3891" s="312">
        <v>36793</v>
      </c>
      <c r="B3891" s="313" t="s">
        <v>5047</v>
      </c>
      <c r="C3891" s="312" t="s">
        <v>1155</v>
      </c>
      <c r="D3891" s="314">
        <v>352.26</v>
      </c>
    </row>
    <row r="3892" spans="1:4" ht="25.5">
      <c r="A3892" s="312">
        <v>36794</v>
      </c>
      <c r="B3892" s="313" t="s">
        <v>5048</v>
      </c>
      <c r="C3892" s="312" t="s">
        <v>1155</v>
      </c>
      <c r="D3892" s="314">
        <v>121.14</v>
      </c>
    </row>
    <row r="3893" spans="1:4" ht="25.5">
      <c r="A3893" s="312">
        <v>36795</v>
      </c>
      <c r="B3893" s="313" t="s">
        <v>5049</v>
      </c>
      <c r="C3893" s="312" t="s">
        <v>1155</v>
      </c>
      <c r="D3893" s="314">
        <v>662.43</v>
      </c>
    </row>
    <row r="3894" spans="1:4" ht="25.5">
      <c r="A3894" s="312">
        <v>36796</v>
      </c>
      <c r="B3894" s="313" t="s">
        <v>5050</v>
      </c>
      <c r="C3894" s="312" t="s">
        <v>1155</v>
      </c>
      <c r="D3894" s="314">
        <v>170.55</v>
      </c>
    </row>
    <row r="3895" spans="1:4" ht="25.5">
      <c r="A3895" s="312">
        <v>36797</v>
      </c>
      <c r="B3895" s="313" t="s">
        <v>5051</v>
      </c>
      <c r="C3895" s="312" t="s">
        <v>1155</v>
      </c>
      <c r="D3895" s="314">
        <v>34.729999999999997</v>
      </c>
    </row>
    <row r="3896" spans="1:4" ht="25.5">
      <c r="A3896" s="312">
        <v>36799</v>
      </c>
      <c r="B3896" s="313" t="s">
        <v>5052</v>
      </c>
      <c r="C3896" s="312" t="s">
        <v>1155</v>
      </c>
      <c r="D3896" s="314">
        <v>31.93</v>
      </c>
    </row>
    <row r="3897" spans="1:4" ht="25.5">
      <c r="A3897" s="312">
        <v>36800</v>
      </c>
      <c r="B3897" s="313" t="s">
        <v>5053</v>
      </c>
      <c r="C3897" s="312" t="s">
        <v>1155</v>
      </c>
      <c r="D3897" s="314">
        <v>88.78</v>
      </c>
    </row>
    <row r="3898" spans="1:4" ht="25.5">
      <c r="A3898" s="312">
        <v>36801</v>
      </c>
      <c r="B3898" s="313" t="s">
        <v>5054</v>
      </c>
      <c r="C3898" s="312" t="s">
        <v>1155</v>
      </c>
      <c r="D3898" s="314">
        <v>23.06</v>
      </c>
    </row>
    <row r="3899" spans="1:4">
      <c r="A3899" s="312">
        <v>36870</v>
      </c>
      <c r="B3899" s="313" t="s">
        <v>5055</v>
      </c>
      <c r="C3899" s="312" t="s">
        <v>1147</v>
      </c>
      <c r="D3899" s="314">
        <v>0.56000000000000005</v>
      </c>
    </row>
    <row r="3900" spans="1:4" ht="25.5">
      <c r="A3900" s="312">
        <v>36880</v>
      </c>
      <c r="B3900" s="313" t="s">
        <v>5056</v>
      </c>
      <c r="C3900" s="312" t="s">
        <v>1147</v>
      </c>
      <c r="D3900" s="314">
        <v>1.68</v>
      </c>
    </row>
    <row r="3901" spans="1:4" ht="25.5">
      <c r="A3901" s="312">
        <v>36881</v>
      </c>
      <c r="B3901" s="313" t="s">
        <v>5057</v>
      </c>
      <c r="C3901" s="312" t="s">
        <v>1366</v>
      </c>
      <c r="D3901" s="314">
        <v>95.76</v>
      </c>
    </row>
    <row r="3902" spans="1:4" ht="25.5">
      <c r="A3902" s="312">
        <v>36882</v>
      </c>
      <c r="B3902" s="313" t="s">
        <v>5058</v>
      </c>
      <c r="C3902" s="312" t="s">
        <v>1366</v>
      </c>
      <c r="D3902" s="314">
        <v>111.73</v>
      </c>
    </row>
    <row r="3903" spans="1:4">
      <c r="A3903" s="312">
        <v>36886</v>
      </c>
      <c r="B3903" s="313" t="s">
        <v>5059</v>
      </c>
      <c r="C3903" s="312" t="s">
        <v>1147</v>
      </c>
      <c r="D3903" s="314">
        <v>0.53</v>
      </c>
    </row>
    <row r="3904" spans="1:4" ht="25.5">
      <c r="A3904" s="312">
        <v>36887</v>
      </c>
      <c r="B3904" s="313" t="s">
        <v>5060</v>
      </c>
      <c r="C3904" s="312" t="s">
        <v>1366</v>
      </c>
      <c r="D3904" s="314">
        <v>14.07</v>
      </c>
    </row>
    <row r="3905" spans="1:4" ht="25.5">
      <c r="A3905" s="312">
        <v>37103</v>
      </c>
      <c r="B3905" s="313" t="s">
        <v>5061</v>
      </c>
      <c r="C3905" s="312" t="s">
        <v>1155</v>
      </c>
      <c r="D3905" s="314">
        <v>2.14</v>
      </c>
    </row>
    <row r="3906" spans="1:4" ht="25.5">
      <c r="A3906" s="312">
        <v>37104</v>
      </c>
      <c r="B3906" s="313" t="s">
        <v>5062</v>
      </c>
      <c r="C3906" s="312" t="s">
        <v>1155</v>
      </c>
      <c r="D3906" s="314">
        <v>606.94000000000005</v>
      </c>
    </row>
    <row r="3907" spans="1:4" ht="25.5">
      <c r="A3907" s="312">
        <v>37105</v>
      </c>
      <c r="B3907" s="313" t="s">
        <v>5063</v>
      </c>
      <c r="C3907" s="312" t="s">
        <v>1155</v>
      </c>
      <c r="D3907" s="315">
        <v>1351.75</v>
      </c>
    </row>
    <row r="3908" spans="1:4" ht="25.5">
      <c r="A3908" s="312">
        <v>37106</v>
      </c>
      <c r="B3908" s="313" t="s">
        <v>5064</v>
      </c>
      <c r="C3908" s="312" t="s">
        <v>1155</v>
      </c>
      <c r="D3908" s="315">
        <v>2802.97</v>
      </c>
    </row>
    <row r="3909" spans="1:4" ht="25.5">
      <c r="A3909" s="312">
        <v>37107</v>
      </c>
      <c r="B3909" s="313" t="s">
        <v>5065</v>
      </c>
      <c r="C3909" s="312" t="s">
        <v>1155</v>
      </c>
      <c r="D3909" s="314">
        <v>4</v>
      </c>
    </row>
    <row r="3910" spans="1:4">
      <c r="A3910" s="312">
        <v>37329</v>
      </c>
      <c r="B3910" s="313" t="s">
        <v>5066</v>
      </c>
      <c r="C3910" s="312" t="s">
        <v>1147</v>
      </c>
      <c r="D3910" s="314">
        <v>44.3</v>
      </c>
    </row>
    <row r="3911" spans="1:4" ht="25.5">
      <c r="A3911" s="312">
        <v>37370</v>
      </c>
      <c r="B3911" s="313" t="s">
        <v>5067</v>
      </c>
      <c r="C3911" s="312" t="s">
        <v>1260</v>
      </c>
      <c r="D3911" s="314">
        <v>2.15</v>
      </c>
    </row>
    <row r="3912" spans="1:4" ht="25.5">
      <c r="A3912" s="312">
        <v>37371</v>
      </c>
      <c r="B3912" s="313" t="s">
        <v>5068</v>
      </c>
      <c r="C3912" s="312" t="s">
        <v>1260</v>
      </c>
      <c r="D3912" s="314">
        <v>0.6</v>
      </c>
    </row>
    <row r="3913" spans="1:4" ht="25.5">
      <c r="A3913" s="312">
        <v>37372</v>
      </c>
      <c r="B3913" s="313" t="s">
        <v>5069</v>
      </c>
      <c r="C3913" s="312" t="s">
        <v>1260</v>
      </c>
      <c r="D3913" s="314">
        <v>0.37</v>
      </c>
    </row>
    <row r="3914" spans="1:4" ht="25.5">
      <c r="A3914" s="312">
        <v>37373</v>
      </c>
      <c r="B3914" s="313" t="s">
        <v>5070</v>
      </c>
      <c r="C3914" s="312" t="s">
        <v>1260</v>
      </c>
      <c r="D3914" s="314">
        <v>0.02</v>
      </c>
    </row>
    <row r="3915" spans="1:4" ht="25.5">
      <c r="A3915" s="312">
        <v>37394</v>
      </c>
      <c r="B3915" s="313" t="s">
        <v>5071</v>
      </c>
      <c r="C3915" s="312" t="s">
        <v>4316</v>
      </c>
      <c r="D3915" s="314">
        <v>45.58</v>
      </c>
    </row>
    <row r="3916" spans="1:4" ht="25.5">
      <c r="A3916" s="312">
        <v>37395</v>
      </c>
      <c r="B3916" s="313" t="s">
        <v>5072</v>
      </c>
      <c r="C3916" s="312" t="s">
        <v>4316</v>
      </c>
      <c r="D3916" s="314">
        <v>43.29</v>
      </c>
    </row>
    <row r="3917" spans="1:4" ht="25.5">
      <c r="A3917" s="312">
        <v>37396</v>
      </c>
      <c r="B3917" s="313" t="s">
        <v>5073</v>
      </c>
      <c r="C3917" s="312" t="s">
        <v>4316</v>
      </c>
      <c r="D3917" s="314">
        <v>35.42</v>
      </c>
    </row>
    <row r="3918" spans="1:4" ht="25.5">
      <c r="A3918" s="312">
        <v>37397</v>
      </c>
      <c r="B3918" s="313" t="s">
        <v>5074</v>
      </c>
      <c r="C3918" s="312" t="s">
        <v>4316</v>
      </c>
      <c r="D3918" s="314">
        <v>37.1</v>
      </c>
    </row>
    <row r="3919" spans="1:4">
      <c r="A3919" s="312">
        <v>37398</v>
      </c>
      <c r="B3919" s="313" t="s">
        <v>5075</v>
      </c>
      <c r="C3919" s="312" t="s">
        <v>1147</v>
      </c>
      <c r="D3919" s="314">
        <v>56.7</v>
      </c>
    </row>
    <row r="3920" spans="1:4" ht="25.5">
      <c r="A3920" s="312">
        <v>37399</v>
      </c>
      <c r="B3920" s="313" t="s">
        <v>5076</v>
      </c>
      <c r="C3920" s="312" t="s">
        <v>1155</v>
      </c>
      <c r="D3920" s="314">
        <v>21.06</v>
      </c>
    </row>
    <row r="3921" spans="1:4" ht="25.5">
      <c r="A3921" s="312">
        <v>37400</v>
      </c>
      <c r="B3921" s="313" t="s">
        <v>5077</v>
      </c>
      <c r="C3921" s="312" t="s">
        <v>1155</v>
      </c>
      <c r="D3921" s="314">
        <v>30.67</v>
      </c>
    </row>
    <row r="3922" spans="1:4" ht="25.5">
      <c r="A3922" s="312">
        <v>37401</v>
      </c>
      <c r="B3922" s="313" t="s">
        <v>5078</v>
      </c>
      <c r="C3922" s="312" t="s">
        <v>1155</v>
      </c>
      <c r="D3922" s="314">
        <v>30.67</v>
      </c>
    </row>
    <row r="3923" spans="1:4" ht="25.5">
      <c r="A3923" s="312">
        <v>37402</v>
      </c>
      <c r="B3923" s="313" t="s">
        <v>5079</v>
      </c>
      <c r="C3923" s="312" t="s">
        <v>1155</v>
      </c>
      <c r="D3923" s="314">
        <v>39.29</v>
      </c>
    </row>
    <row r="3924" spans="1:4">
      <c r="A3924" s="312">
        <v>37404</v>
      </c>
      <c r="B3924" s="313" t="s">
        <v>5080</v>
      </c>
      <c r="C3924" s="312" t="s">
        <v>1298</v>
      </c>
      <c r="D3924" s="314">
        <v>82.45</v>
      </c>
    </row>
    <row r="3925" spans="1:4" ht="25.5">
      <c r="A3925" s="312">
        <v>37409</v>
      </c>
      <c r="B3925" s="313" t="s">
        <v>5081</v>
      </c>
      <c r="C3925" s="312" t="s">
        <v>1147</v>
      </c>
      <c r="D3925" s="314">
        <v>21.26</v>
      </c>
    </row>
    <row r="3926" spans="1:4" ht="25.5">
      <c r="A3926" s="312">
        <v>37410</v>
      </c>
      <c r="B3926" s="313" t="s">
        <v>5082</v>
      </c>
      <c r="C3926" s="312" t="s">
        <v>1147</v>
      </c>
      <c r="D3926" s="314">
        <v>24.08</v>
      </c>
    </row>
    <row r="3927" spans="1:4" ht="38.25">
      <c r="A3927" s="312">
        <v>37411</v>
      </c>
      <c r="B3927" s="313" t="s">
        <v>5083</v>
      </c>
      <c r="C3927" s="312" t="s">
        <v>1366</v>
      </c>
      <c r="D3927" s="314">
        <v>13.49</v>
      </c>
    </row>
    <row r="3928" spans="1:4" ht="38.25">
      <c r="A3928" s="312">
        <v>37412</v>
      </c>
      <c r="B3928" s="313" t="s">
        <v>5084</v>
      </c>
      <c r="C3928" s="312" t="s">
        <v>1155</v>
      </c>
      <c r="D3928" s="314">
        <v>146.61000000000001</v>
      </c>
    </row>
    <row r="3929" spans="1:4" ht="38.25">
      <c r="A3929" s="312">
        <v>37413</v>
      </c>
      <c r="B3929" s="313" t="s">
        <v>5085</v>
      </c>
      <c r="C3929" s="312" t="s">
        <v>1155</v>
      </c>
      <c r="D3929" s="314">
        <v>2.68</v>
      </c>
    </row>
    <row r="3930" spans="1:4" ht="38.25">
      <c r="A3930" s="312">
        <v>37414</v>
      </c>
      <c r="B3930" s="313" t="s">
        <v>5086</v>
      </c>
      <c r="C3930" s="312" t="s">
        <v>1155</v>
      </c>
      <c r="D3930" s="314">
        <v>3.04</v>
      </c>
    </row>
    <row r="3931" spans="1:4" ht="38.25">
      <c r="A3931" s="312">
        <v>37415</v>
      </c>
      <c r="B3931" s="313" t="s">
        <v>5087</v>
      </c>
      <c r="C3931" s="312" t="s">
        <v>1155</v>
      </c>
      <c r="D3931" s="314">
        <v>5.53</v>
      </c>
    </row>
    <row r="3932" spans="1:4" ht="38.25">
      <c r="A3932" s="312">
        <v>37416</v>
      </c>
      <c r="B3932" s="313" t="s">
        <v>5088</v>
      </c>
      <c r="C3932" s="312" t="s">
        <v>1155</v>
      </c>
      <c r="D3932" s="314">
        <v>2.5</v>
      </c>
    </row>
    <row r="3933" spans="1:4" ht="38.25">
      <c r="A3933" s="312">
        <v>37417</v>
      </c>
      <c r="B3933" s="313" t="s">
        <v>5089</v>
      </c>
      <c r="C3933" s="312" t="s">
        <v>1155</v>
      </c>
      <c r="D3933" s="314">
        <v>3.6</v>
      </c>
    </row>
    <row r="3934" spans="1:4" ht="38.25">
      <c r="A3934" s="312">
        <v>37418</v>
      </c>
      <c r="B3934" s="313" t="s">
        <v>5090</v>
      </c>
      <c r="C3934" s="312" t="s">
        <v>1155</v>
      </c>
      <c r="D3934" s="314">
        <v>11.7</v>
      </c>
    </row>
    <row r="3935" spans="1:4" ht="38.25">
      <c r="A3935" s="312">
        <v>37419</v>
      </c>
      <c r="B3935" s="313" t="s">
        <v>5091</v>
      </c>
      <c r="C3935" s="312" t="s">
        <v>1155</v>
      </c>
      <c r="D3935" s="314">
        <v>12.01</v>
      </c>
    </row>
    <row r="3936" spans="1:4" ht="38.25">
      <c r="A3936" s="312">
        <v>37420</v>
      </c>
      <c r="B3936" s="313" t="s">
        <v>5092</v>
      </c>
      <c r="C3936" s="312" t="s">
        <v>1155</v>
      </c>
      <c r="D3936" s="314">
        <v>28.23</v>
      </c>
    </row>
    <row r="3937" spans="1:4" ht="38.25">
      <c r="A3937" s="312">
        <v>37421</v>
      </c>
      <c r="B3937" s="313" t="s">
        <v>5093</v>
      </c>
      <c r="C3937" s="312" t="s">
        <v>1155</v>
      </c>
      <c r="D3937" s="314">
        <v>38.58</v>
      </c>
    </row>
    <row r="3938" spans="1:4" ht="38.25">
      <c r="A3938" s="312">
        <v>37422</v>
      </c>
      <c r="B3938" s="313" t="s">
        <v>5094</v>
      </c>
      <c r="C3938" s="312" t="s">
        <v>1155</v>
      </c>
      <c r="D3938" s="314">
        <v>36.11</v>
      </c>
    </row>
    <row r="3939" spans="1:4" ht="25.5">
      <c r="A3939" s="312">
        <v>37423</v>
      </c>
      <c r="B3939" s="313" t="s">
        <v>5095</v>
      </c>
      <c r="C3939" s="312" t="s">
        <v>1155</v>
      </c>
      <c r="D3939" s="314">
        <v>8.2899999999999991</v>
      </c>
    </row>
    <row r="3940" spans="1:4" ht="25.5">
      <c r="A3940" s="312">
        <v>37424</v>
      </c>
      <c r="B3940" s="313" t="s">
        <v>5096</v>
      </c>
      <c r="C3940" s="312" t="s">
        <v>1155</v>
      </c>
      <c r="D3940" s="314">
        <v>6.89</v>
      </c>
    </row>
    <row r="3941" spans="1:4" ht="25.5">
      <c r="A3941" s="312">
        <v>37425</v>
      </c>
      <c r="B3941" s="313" t="s">
        <v>5097</v>
      </c>
      <c r="C3941" s="312" t="s">
        <v>1155</v>
      </c>
      <c r="D3941" s="314">
        <v>7.42</v>
      </c>
    </row>
    <row r="3942" spans="1:4" ht="25.5">
      <c r="A3942" s="312">
        <v>37426</v>
      </c>
      <c r="B3942" s="313" t="s">
        <v>5098</v>
      </c>
      <c r="C3942" s="312" t="s">
        <v>1155</v>
      </c>
      <c r="D3942" s="314">
        <v>14.99</v>
      </c>
    </row>
    <row r="3943" spans="1:4" ht="25.5">
      <c r="A3943" s="312">
        <v>37427</v>
      </c>
      <c r="B3943" s="313" t="s">
        <v>5099</v>
      </c>
      <c r="C3943" s="312" t="s">
        <v>1155</v>
      </c>
      <c r="D3943" s="314">
        <v>35.76</v>
      </c>
    </row>
    <row r="3944" spans="1:4" ht="25.5">
      <c r="A3944" s="312">
        <v>37428</v>
      </c>
      <c r="B3944" s="313" t="s">
        <v>5100</v>
      </c>
      <c r="C3944" s="312" t="s">
        <v>1155</v>
      </c>
      <c r="D3944" s="314">
        <v>123.25</v>
      </c>
    </row>
    <row r="3945" spans="1:4" ht="25.5">
      <c r="A3945" s="312">
        <v>37429</v>
      </c>
      <c r="B3945" s="313" t="s">
        <v>5101</v>
      </c>
      <c r="C3945" s="312" t="s">
        <v>1155</v>
      </c>
      <c r="D3945" s="315">
        <v>1558.56</v>
      </c>
    </row>
    <row r="3946" spans="1:4" ht="25.5">
      <c r="A3946" s="312">
        <v>37430</v>
      </c>
      <c r="B3946" s="313" t="s">
        <v>5102</v>
      </c>
      <c r="C3946" s="312" t="s">
        <v>1155</v>
      </c>
      <c r="D3946" s="314">
        <v>17.010000000000002</v>
      </c>
    </row>
    <row r="3947" spans="1:4" ht="25.5">
      <c r="A3947" s="312">
        <v>37431</v>
      </c>
      <c r="B3947" s="313" t="s">
        <v>5103</v>
      </c>
      <c r="C3947" s="312" t="s">
        <v>1155</v>
      </c>
      <c r="D3947" s="314">
        <v>23.08</v>
      </c>
    </row>
    <row r="3948" spans="1:4" ht="25.5">
      <c r="A3948" s="312">
        <v>37432</v>
      </c>
      <c r="B3948" s="313" t="s">
        <v>5104</v>
      </c>
      <c r="C3948" s="312" t="s">
        <v>1155</v>
      </c>
      <c r="D3948" s="314">
        <v>42.57</v>
      </c>
    </row>
    <row r="3949" spans="1:4" ht="25.5">
      <c r="A3949" s="312">
        <v>37433</v>
      </c>
      <c r="B3949" s="313" t="s">
        <v>5105</v>
      </c>
      <c r="C3949" s="312" t="s">
        <v>1155</v>
      </c>
      <c r="D3949" s="314">
        <v>135.76</v>
      </c>
    </row>
    <row r="3950" spans="1:4" ht="25.5">
      <c r="A3950" s="312">
        <v>37434</v>
      </c>
      <c r="B3950" s="313" t="s">
        <v>5106</v>
      </c>
      <c r="C3950" s="312" t="s">
        <v>1155</v>
      </c>
      <c r="D3950" s="315">
        <v>1265.8900000000001</v>
      </c>
    </row>
    <row r="3951" spans="1:4" ht="25.5">
      <c r="A3951" s="312">
        <v>37435</v>
      </c>
      <c r="B3951" s="313" t="s">
        <v>5107</v>
      </c>
      <c r="C3951" s="312" t="s">
        <v>1155</v>
      </c>
      <c r="D3951" s="314">
        <v>15.95</v>
      </c>
    </row>
    <row r="3952" spans="1:4" ht="25.5">
      <c r="A3952" s="312">
        <v>37436</v>
      </c>
      <c r="B3952" s="313" t="s">
        <v>5108</v>
      </c>
      <c r="C3952" s="312" t="s">
        <v>1155</v>
      </c>
      <c r="D3952" s="314">
        <v>18.829999999999998</v>
      </c>
    </row>
    <row r="3953" spans="1:4" ht="25.5">
      <c r="A3953" s="312">
        <v>37437</v>
      </c>
      <c r="B3953" s="313" t="s">
        <v>5109</v>
      </c>
      <c r="C3953" s="312" t="s">
        <v>1155</v>
      </c>
      <c r="D3953" s="314">
        <v>27.23</v>
      </c>
    </row>
    <row r="3954" spans="1:4" ht="25.5">
      <c r="A3954" s="312">
        <v>37438</v>
      </c>
      <c r="B3954" s="313" t="s">
        <v>5110</v>
      </c>
      <c r="C3954" s="312" t="s">
        <v>1155</v>
      </c>
      <c r="D3954" s="314">
        <v>135.76</v>
      </c>
    </row>
    <row r="3955" spans="1:4" ht="25.5">
      <c r="A3955" s="312">
        <v>37439</v>
      </c>
      <c r="B3955" s="313" t="s">
        <v>5111</v>
      </c>
      <c r="C3955" s="312" t="s">
        <v>1155</v>
      </c>
      <c r="D3955" s="314">
        <v>887.63</v>
      </c>
    </row>
    <row r="3956" spans="1:4" ht="25.5">
      <c r="A3956" s="312">
        <v>37440</v>
      </c>
      <c r="B3956" s="313" t="s">
        <v>5112</v>
      </c>
      <c r="C3956" s="312" t="s">
        <v>1155</v>
      </c>
      <c r="D3956" s="314">
        <v>88.82</v>
      </c>
    </row>
    <row r="3957" spans="1:4" ht="25.5">
      <c r="A3957" s="312">
        <v>37441</v>
      </c>
      <c r="B3957" s="313" t="s">
        <v>5113</v>
      </c>
      <c r="C3957" s="312" t="s">
        <v>1155</v>
      </c>
      <c r="D3957" s="314">
        <v>88.82</v>
      </c>
    </row>
    <row r="3958" spans="1:4" ht="25.5">
      <c r="A3958" s="312">
        <v>37442</v>
      </c>
      <c r="B3958" s="313" t="s">
        <v>5114</v>
      </c>
      <c r="C3958" s="312" t="s">
        <v>1155</v>
      </c>
      <c r="D3958" s="314">
        <v>106.97</v>
      </c>
    </row>
    <row r="3959" spans="1:4" ht="25.5">
      <c r="A3959" s="312">
        <v>37443</v>
      </c>
      <c r="B3959" s="313" t="s">
        <v>5115</v>
      </c>
      <c r="C3959" s="312" t="s">
        <v>1155</v>
      </c>
      <c r="D3959" s="314">
        <v>111.9</v>
      </c>
    </row>
    <row r="3960" spans="1:4" ht="25.5">
      <c r="A3960" s="312">
        <v>37444</v>
      </c>
      <c r="B3960" s="313" t="s">
        <v>5116</v>
      </c>
      <c r="C3960" s="312" t="s">
        <v>1155</v>
      </c>
      <c r="D3960" s="314">
        <v>113.8</v>
      </c>
    </row>
    <row r="3961" spans="1:4" ht="25.5">
      <c r="A3961" s="312">
        <v>37445</v>
      </c>
      <c r="B3961" s="313" t="s">
        <v>5117</v>
      </c>
      <c r="C3961" s="312" t="s">
        <v>1155</v>
      </c>
      <c r="D3961" s="314">
        <v>172.48</v>
      </c>
    </row>
    <row r="3962" spans="1:4" ht="25.5">
      <c r="A3962" s="312">
        <v>37446</v>
      </c>
      <c r="B3962" s="313" t="s">
        <v>5118</v>
      </c>
      <c r="C3962" s="312" t="s">
        <v>1155</v>
      </c>
      <c r="D3962" s="314">
        <v>188.03</v>
      </c>
    </row>
    <row r="3963" spans="1:4" ht="25.5">
      <c r="A3963" s="312">
        <v>37447</v>
      </c>
      <c r="B3963" s="313" t="s">
        <v>5119</v>
      </c>
      <c r="C3963" s="312" t="s">
        <v>1155</v>
      </c>
      <c r="D3963" s="314">
        <v>190.98</v>
      </c>
    </row>
    <row r="3964" spans="1:4" ht="25.5">
      <c r="A3964" s="312">
        <v>37448</v>
      </c>
      <c r="B3964" s="313" t="s">
        <v>5120</v>
      </c>
      <c r="C3964" s="312" t="s">
        <v>1155</v>
      </c>
      <c r="D3964" s="314">
        <v>261.95999999999998</v>
      </c>
    </row>
    <row r="3965" spans="1:4" ht="38.25">
      <c r="A3965" s="312">
        <v>37449</v>
      </c>
      <c r="B3965" s="313" t="s">
        <v>5121</v>
      </c>
      <c r="C3965" s="312" t="s">
        <v>1298</v>
      </c>
      <c r="D3965" s="314">
        <v>20.95</v>
      </c>
    </row>
    <row r="3966" spans="1:4" ht="38.25">
      <c r="A3966" s="312">
        <v>37450</v>
      </c>
      <c r="B3966" s="313" t="s">
        <v>5122</v>
      </c>
      <c r="C3966" s="312" t="s">
        <v>1298</v>
      </c>
      <c r="D3966" s="314">
        <v>25.53</v>
      </c>
    </row>
    <row r="3967" spans="1:4" ht="38.25">
      <c r="A3967" s="312">
        <v>37451</v>
      </c>
      <c r="B3967" s="313" t="s">
        <v>5123</v>
      </c>
      <c r="C3967" s="312" t="s">
        <v>1298</v>
      </c>
      <c r="D3967" s="314">
        <v>39.1</v>
      </c>
    </row>
    <row r="3968" spans="1:4" ht="38.25">
      <c r="A3968" s="312">
        <v>37452</v>
      </c>
      <c r="B3968" s="313" t="s">
        <v>5124</v>
      </c>
      <c r="C3968" s="312" t="s">
        <v>1298</v>
      </c>
      <c r="D3968" s="314">
        <v>51.87</v>
      </c>
    </row>
    <row r="3969" spans="1:4" ht="38.25">
      <c r="A3969" s="312">
        <v>37453</v>
      </c>
      <c r="B3969" s="313" t="s">
        <v>5125</v>
      </c>
      <c r="C3969" s="312" t="s">
        <v>1298</v>
      </c>
      <c r="D3969" s="314">
        <v>65.09</v>
      </c>
    </row>
    <row r="3970" spans="1:4" ht="25.5">
      <c r="A3970" s="312">
        <v>37454</v>
      </c>
      <c r="B3970" s="313" t="s">
        <v>5126</v>
      </c>
      <c r="C3970" s="312" t="s">
        <v>1298</v>
      </c>
      <c r="D3970" s="314">
        <v>0.6</v>
      </c>
    </row>
    <row r="3971" spans="1:4" ht="25.5">
      <c r="A3971" s="312">
        <v>37455</v>
      </c>
      <c r="B3971" s="313" t="s">
        <v>5127</v>
      </c>
      <c r="C3971" s="312" t="s">
        <v>1298</v>
      </c>
      <c r="D3971" s="314">
        <v>1.01</v>
      </c>
    </row>
    <row r="3972" spans="1:4" ht="25.5">
      <c r="A3972" s="312">
        <v>37456</v>
      </c>
      <c r="B3972" s="313" t="s">
        <v>5128</v>
      </c>
      <c r="C3972" s="312" t="s">
        <v>1298</v>
      </c>
      <c r="D3972" s="314">
        <v>0.81</v>
      </c>
    </row>
    <row r="3973" spans="1:4" ht="25.5">
      <c r="A3973" s="312">
        <v>37457</v>
      </c>
      <c r="B3973" s="313" t="s">
        <v>5129</v>
      </c>
      <c r="C3973" s="312" t="s">
        <v>1298</v>
      </c>
      <c r="D3973" s="314">
        <v>1.54</v>
      </c>
    </row>
    <row r="3974" spans="1:4" ht="25.5">
      <c r="A3974" s="312">
        <v>37458</v>
      </c>
      <c r="B3974" s="313" t="s">
        <v>5130</v>
      </c>
      <c r="C3974" s="312" t="s">
        <v>1298</v>
      </c>
      <c r="D3974" s="314">
        <v>2.2999999999999998</v>
      </c>
    </row>
    <row r="3975" spans="1:4" ht="25.5">
      <c r="A3975" s="312">
        <v>37459</v>
      </c>
      <c r="B3975" s="313" t="s">
        <v>5131</v>
      </c>
      <c r="C3975" s="312" t="s">
        <v>1298</v>
      </c>
      <c r="D3975" s="314">
        <v>3.23</v>
      </c>
    </row>
    <row r="3976" spans="1:4" ht="38.25">
      <c r="A3976" s="312">
        <v>37460</v>
      </c>
      <c r="B3976" s="313" t="s">
        <v>5132</v>
      </c>
      <c r="C3976" s="312" t="s">
        <v>1298</v>
      </c>
      <c r="D3976" s="314">
        <v>7.85</v>
      </c>
    </row>
    <row r="3977" spans="1:4" ht="38.25">
      <c r="A3977" s="312">
        <v>37461</v>
      </c>
      <c r="B3977" s="313" t="s">
        <v>5133</v>
      </c>
      <c r="C3977" s="312" t="s">
        <v>1298</v>
      </c>
      <c r="D3977" s="314">
        <v>5.75</v>
      </c>
    </row>
    <row r="3978" spans="1:4" ht="38.25">
      <c r="A3978" s="312">
        <v>37476</v>
      </c>
      <c r="B3978" s="313" t="s">
        <v>5134</v>
      </c>
      <c r="C3978" s="312" t="s">
        <v>1155</v>
      </c>
      <c r="D3978" s="315">
        <v>1852.84</v>
      </c>
    </row>
    <row r="3979" spans="1:4" ht="38.25">
      <c r="A3979" s="312">
        <v>37477</v>
      </c>
      <c r="B3979" s="313" t="s">
        <v>5135</v>
      </c>
      <c r="C3979" s="312" t="s">
        <v>1155</v>
      </c>
      <c r="D3979" s="315">
        <v>3207.52</v>
      </c>
    </row>
    <row r="3980" spans="1:4" ht="38.25">
      <c r="A3980" s="312">
        <v>37478</v>
      </c>
      <c r="B3980" s="313" t="s">
        <v>5136</v>
      </c>
      <c r="C3980" s="312" t="s">
        <v>1155</v>
      </c>
      <c r="D3980" s="315">
        <v>2621.2800000000002</v>
      </c>
    </row>
    <row r="3981" spans="1:4" ht="38.25">
      <c r="A3981" s="312">
        <v>37479</v>
      </c>
      <c r="B3981" s="313" t="s">
        <v>5137</v>
      </c>
      <c r="C3981" s="312" t="s">
        <v>1155</v>
      </c>
      <c r="D3981" s="315">
        <v>4010.64</v>
      </c>
    </row>
    <row r="3982" spans="1:4" ht="38.25">
      <c r="A3982" s="312">
        <v>37514</v>
      </c>
      <c r="B3982" s="313" t="s">
        <v>5138</v>
      </c>
      <c r="C3982" s="312" t="s">
        <v>1155</v>
      </c>
      <c r="D3982" s="315">
        <v>135000</v>
      </c>
    </row>
    <row r="3983" spans="1:4" ht="38.25">
      <c r="A3983" s="312">
        <v>37515</v>
      </c>
      <c r="B3983" s="313" t="s">
        <v>5139</v>
      </c>
      <c r="C3983" s="312" t="s">
        <v>1155</v>
      </c>
      <c r="D3983" s="315">
        <v>380000</v>
      </c>
    </row>
    <row r="3984" spans="1:4" ht="51">
      <c r="A3984" s="312">
        <v>37518</v>
      </c>
      <c r="B3984" s="313" t="s">
        <v>5140</v>
      </c>
      <c r="C3984" s="312" t="s">
        <v>1366</v>
      </c>
      <c r="D3984" s="314">
        <v>301.27</v>
      </c>
    </row>
    <row r="3985" spans="1:4" ht="38.25">
      <c r="A3985" s="312">
        <v>37519</v>
      </c>
      <c r="B3985" s="313" t="s">
        <v>5141</v>
      </c>
      <c r="C3985" s="312" t="s">
        <v>1155</v>
      </c>
      <c r="D3985" s="315">
        <v>208344.6</v>
      </c>
    </row>
    <row r="3986" spans="1:4" ht="38.25">
      <c r="A3986" s="312">
        <v>37520</v>
      </c>
      <c r="B3986" s="313" t="s">
        <v>5142</v>
      </c>
      <c r="C3986" s="312" t="s">
        <v>1155</v>
      </c>
      <c r="D3986" s="315">
        <v>204929.12</v>
      </c>
    </row>
    <row r="3987" spans="1:4" ht="38.25">
      <c r="A3987" s="312">
        <v>37521</v>
      </c>
      <c r="B3987" s="313" t="s">
        <v>5143</v>
      </c>
      <c r="C3987" s="312" t="s">
        <v>1155</v>
      </c>
      <c r="D3987" s="315">
        <v>250013.53</v>
      </c>
    </row>
    <row r="3988" spans="1:4" ht="38.25">
      <c r="A3988" s="312">
        <v>37522</v>
      </c>
      <c r="B3988" s="313" t="s">
        <v>5144</v>
      </c>
      <c r="C3988" s="312" t="s">
        <v>1155</v>
      </c>
      <c r="D3988" s="315">
        <v>257535.38</v>
      </c>
    </row>
    <row r="3989" spans="1:4" ht="38.25">
      <c r="A3989" s="312">
        <v>37523</v>
      </c>
      <c r="B3989" s="313" t="s">
        <v>5145</v>
      </c>
      <c r="C3989" s="312" t="s">
        <v>1155</v>
      </c>
      <c r="D3989" s="315">
        <v>427421.98</v>
      </c>
    </row>
    <row r="3990" spans="1:4" ht="38.25">
      <c r="A3990" s="312">
        <v>37524</v>
      </c>
      <c r="B3990" s="313" t="s">
        <v>5146</v>
      </c>
      <c r="C3990" s="312" t="s">
        <v>1298</v>
      </c>
      <c r="D3990" s="314">
        <v>1.91</v>
      </c>
    </row>
    <row r="3991" spans="1:4" ht="51">
      <c r="A3991" s="312">
        <v>37525</v>
      </c>
      <c r="B3991" s="313" t="s">
        <v>5147</v>
      </c>
      <c r="C3991" s="312" t="s">
        <v>1298</v>
      </c>
      <c r="D3991" s="314">
        <v>2.2799999999999998</v>
      </c>
    </row>
    <row r="3992" spans="1:4" ht="25.5">
      <c r="A3992" s="312">
        <v>37526</v>
      </c>
      <c r="B3992" s="313" t="s">
        <v>5148</v>
      </c>
      <c r="C3992" s="312" t="s">
        <v>1155</v>
      </c>
      <c r="D3992" s="314">
        <v>2.2200000000000002</v>
      </c>
    </row>
    <row r="3993" spans="1:4" ht="51">
      <c r="A3993" s="312">
        <v>37527</v>
      </c>
      <c r="B3993" s="313" t="s">
        <v>5149</v>
      </c>
      <c r="C3993" s="312" t="s">
        <v>1155</v>
      </c>
      <c r="D3993" s="314">
        <v>402.08</v>
      </c>
    </row>
    <row r="3994" spans="1:4" ht="51">
      <c r="A3994" s="312">
        <v>37528</v>
      </c>
      <c r="B3994" s="313" t="s">
        <v>5150</v>
      </c>
      <c r="C3994" s="312" t="s">
        <v>1155</v>
      </c>
      <c r="D3994" s="314">
        <v>479.4</v>
      </c>
    </row>
    <row r="3995" spans="1:4" ht="51">
      <c r="A3995" s="312">
        <v>37529</v>
      </c>
      <c r="B3995" s="313" t="s">
        <v>5151</v>
      </c>
      <c r="C3995" s="312" t="s">
        <v>1155</v>
      </c>
      <c r="D3995" s="314">
        <v>484.11</v>
      </c>
    </row>
    <row r="3996" spans="1:4" ht="51">
      <c r="A3996" s="312">
        <v>37530</v>
      </c>
      <c r="B3996" s="313" t="s">
        <v>5152</v>
      </c>
      <c r="C3996" s="312" t="s">
        <v>1155</v>
      </c>
      <c r="D3996" s="314">
        <v>632.03</v>
      </c>
    </row>
    <row r="3997" spans="1:4" ht="51">
      <c r="A3997" s="312">
        <v>37531</v>
      </c>
      <c r="B3997" s="313" t="s">
        <v>5153</v>
      </c>
      <c r="C3997" s="312" t="s">
        <v>1155</v>
      </c>
      <c r="D3997" s="314">
        <v>679.1</v>
      </c>
    </row>
    <row r="3998" spans="1:4" ht="38.25">
      <c r="A3998" s="312">
        <v>37532</v>
      </c>
      <c r="B3998" s="313" t="s">
        <v>5154</v>
      </c>
      <c r="C3998" s="312" t="s">
        <v>1147</v>
      </c>
      <c r="D3998" s="314">
        <v>9.27</v>
      </c>
    </row>
    <row r="3999" spans="1:4" ht="38.25">
      <c r="A3999" s="312">
        <v>37533</v>
      </c>
      <c r="B3999" s="313" t="s">
        <v>5155</v>
      </c>
      <c r="C3999" s="312" t="s">
        <v>1147</v>
      </c>
      <c r="D3999" s="314">
        <v>12.25</v>
      </c>
    </row>
    <row r="4000" spans="1:4" ht="38.25">
      <c r="A4000" s="312">
        <v>37534</v>
      </c>
      <c r="B4000" s="313" t="s">
        <v>5156</v>
      </c>
      <c r="C4000" s="312" t="s">
        <v>1147</v>
      </c>
      <c r="D4000" s="314">
        <v>12.25</v>
      </c>
    </row>
    <row r="4001" spans="1:4" ht="38.25">
      <c r="A4001" s="312">
        <v>37535</v>
      </c>
      <c r="B4001" s="313" t="s">
        <v>5157</v>
      </c>
      <c r="C4001" s="312" t="s">
        <v>1147</v>
      </c>
      <c r="D4001" s="314">
        <v>12.25</v>
      </c>
    </row>
    <row r="4002" spans="1:4" ht="38.25">
      <c r="A4002" s="312">
        <v>37536</v>
      </c>
      <c r="B4002" s="313" t="s">
        <v>5158</v>
      </c>
      <c r="C4002" s="312" t="s">
        <v>1147</v>
      </c>
      <c r="D4002" s="314">
        <v>9.27</v>
      </c>
    </row>
    <row r="4003" spans="1:4" ht="38.25">
      <c r="A4003" s="312">
        <v>37537</v>
      </c>
      <c r="B4003" s="313" t="s">
        <v>5159</v>
      </c>
      <c r="C4003" s="312" t="s">
        <v>1147</v>
      </c>
      <c r="D4003" s="314">
        <v>9.27</v>
      </c>
    </row>
    <row r="4004" spans="1:4" ht="25.5">
      <c r="A4004" s="312">
        <v>37538</v>
      </c>
      <c r="B4004" s="313" t="s">
        <v>5160</v>
      </c>
      <c r="C4004" s="312" t="s">
        <v>2521</v>
      </c>
      <c r="D4004" s="314">
        <v>121.68</v>
      </c>
    </row>
    <row r="4005" spans="1:4" ht="63.75">
      <c r="A4005" s="312">
        <v>37539</v>
      </c>
      <c r="B4005" s="313" t="s">
        <v>5161</v>
      </c>
      <c r="C4005" s="312" t="s">
        <v>1155</v>
      </c>
      <c r="D4005" s="314">
        <v>15.58</v>
      </c>
    </row>
    <row r="4006" spans="1:4" ht="38.25">
      <c r="A4006" s="312">
        <v>37540</v>
      </c>
      <c r="B4006" s="313" t="s">
        <v>5162</v>
      </c>
      <c r="C4006" s="312" t="s">
        <v>1155</v>
      </c>
      <c r="D4006" s="315">
        <v>57751.39</v>
      </c>
    </row>
    <row r="4007" spans="1:4" ht="51">
      <c r="A4007" s="312">
        <v>37544</v>
      </c>
      <c r="B4007" s="313" t="s">
        <v>5163</v>
      </c>
      <c r="C4007" s="312" t="s">
        <v>1155</v>
      </c>
      <c r="D4007" s="315">
        <v>9387.67</v>
      </c>
    </row>
    <row r="4008" spans="1:4" ht="51">
      <c r="A4008" s="312">
        <v>37545</v>
      </c>
      <c r="B4008" s="313" t="s">
        <v>5164</v>
      </c>
      <c r="C4008" s="312" t="s">
        <v>1155</v>
      </c>
      <c r="D4008" s="315">
        <v>11170.07</v>
      </c>
    </row>
    <row r="4009" spans="1:4" ht="51">
      <c r="A4009" s="312">
        <v>37546</v>
      </c>
      <c r="B4009" s="313" t="s">
        <v>5165</v>
      </c>
      <c r="C4009" s="312" t="s">
        <v>1155</v>
      </c>
      <c r="D4009" s="315">
        <v>8875.82</v>
      </c>
    </row>
    <row r="4010" spans="1:4" ht="38.25">
      <c r="A4010" s="312">
        <v>37548</v>
      </c>
      <c r="B4010" s="313" t="s">
        <v>5166</v>
      </c>
      <c r="C4010" s="312" t="s">
        <v>1155</v>
      </c>
      <c r="D4010" s="315">
        <v>76549.179999999993</v>
      </c>
    </row>
    <row r="4011" spans="1:4" ht="25.5">
      <c r="A4011" s="312">
        <v>37552</v>
      </c>
      <c r="B4011" s="313" t="s">
        <v>5167</v>
      </c>
      <c r="C4011" s="312" t="s">
        <v>1147</v>
      </c>
      <c r="D4011" s="314">
        <v>2.17</v>
      </c>
    </row>
    <row r="4012" spans="1:4" ht="25.5">
      <c r="A4012" s="312">
        <v>37553</v>
      </c>
      <c r="B4012" s="313" t="s">
        <v>5168</v>
      </c>
      <c r="C4012" s="312" t="s">
        <v>1147</v>
      </c>
      <c r="D4012" s="314">
        <v>1.69</v>
      </c>
    </row>
    <row r="4013" spans="1:4" ht="38.25">
      <c r="A4013" s="312">
        <v>37554</v>
      </c>
      <c r="B4013" s="313" t="s">
        <v>5169</v>
      </c>
      <c r="C4013" s="312" t="s">
        <v>1155</v>
      </c>
      <c r="D4013" s="314">
        <v>147.97</v>
      </c>
    </row>
    <row r="4014" spans="1:4" ht="38.25">
      <c r="A4014" s="312">
        <v>37555</v>
      </c>
      <c r="B4014" s="313" t="s">
        <v>5170</v>
      </c>
      <c r="C4014" s="312" t="s">
        <v>1155</v>
      </c>
      <c r="D4014" s="314">
        <v>179.99</v>
      </c>
    </row>
    <row r="4015" spans="1:4" ht="63.75">
      <c r="A4015" s="312">
        <v>37556</v>
      </c>
      <c r="B4015" s="313" t="s">
        <v>5171</v>
      </c>
      <c r="C4015" s="312" t="s">
        <v>1155</v>
      </c>
      <c r="D4015" s="314">
        <v>18.02</v>
      </c>
    </row>
    <row r="4016" spans="1:4" ht="63.75">
      <c r="A4016" s="312">
        <v>37557</v>
      </c>
      <c r="B4016" s="313" t="s">
        <v>5172</v>
      </c>
      <c r="C4016" s="312" t="s">
        <v>1155</v>
      </c>
      <c r="D4016" s="314">
        <v>9.31</v>
      </c>
    </row>
    <row r="4017" spans="1:4" ht="63.75">
      <c r="A4017" s="312">
        <v>37558</v>
      </c>
      <c r="B4017" s="313" t="s">
        <v>5173</v>
      </c>
      <c r="C4017" s="312" t="s">
        <v>1155</v>
      </c>
      <c r="D4017" s="314">
        <v>29.05</v>
      </c>
    </row>
    <row r="4018" spans="1:4" ht="63.75">
      <c r="A4018" s="312">
        <v>37559</v>
      </c>
      <c r="B4018" s="313" t="s">
        <v>5174</v>
      </c>
      <c r="C4018" s="312" t="s">
        <v>1155</v>
      </c>
      <c r="D4018" s="314">
        <v>22.1</v>
      </c>
    </row>
    <row r="4019" spans="1:4" ht="51">
      <c r="A4019" s="312">
        <v>37560</v>
      </c>
      <c r="B4019" s="313" t="s">
        <v>5175</v>
      </c>
      <c r="C4019" s="312" t="s">
        <v>1155</v>
      </c>
      <c r="D4019" s="314">
        <v>30.67</v>
      </c>
    </row>
    <row r="4020" spans="1:4" ht="63.75">
      <c r="A4020" s="312">
        <v>37561</v>
      </c>
      <c r="B4020" s="313" t="s">
        <v>5176</v>
      </c>
      <c r="C4020" s="312" t="s">
        <v>1366</v>
      </c>
      <c r="D4020" s="314">
        <v>670.69</v>
      </c>
    </row>
    <row r="4021" spans="1:4" ht="51">
      <c r="A4021" s="312">
        <v>37562</v>
      </c>
      <c r="B4021" s="313" t="s">
        <v>5177</v>
      </c>
      <c r="C4021" s="312" t="s">
        <v>1366</v>
      </c>
      <c r="D4021" s="314">
        <v>430.18</v>
      </c>
    </row>
    <row r="4022" spans="1:4" ht="38.25">
      <c r="A4022" s="312">
        <v>37563</v>
      </c>
      <c r="B4022" s="313" t="s">
        <v>5178</v>
      </c>
      <c r="C4022" s="312" t="s">
        <v>1366</v>
      </c>
      <c r="D4022" s="314">
        <v>359.28</v>
      </c>
    </row>
    <row r="4023" spans="1:4" ht="38.25">
      <c r="A4023" s="312">
        <v>37585</v>
      </c>
      <c r="B4023" s="313" t="s">
        <v>5179</v>
      </c>
      <c r="C4023" s="312" t="s">
        <v>1155</v>
      </c>
      <c r="D4023" s="314">
        <v>384.03</v>
      </c>
    </row>
    <row r="4024" spans="1:4" ht="38.25">
      <c r="A4024" s="312">
        <v>37586</v>
      </c>
      <c r="B4024" s="313" t="s">
        <v>5180</v>
      </c>
      <c r="C4024" s="312" t="s">
        <v>4316</v>
      </c>
      <c r="D4024" s="314">
        <v>50.34</v>
      </c>
    </row>
    <row r="4025" spans="1:4" ht="25.5">
      <c r="A4025" s="312">
        <v>37587</v>
      </c>
      <c r="B4025" s="313" t="s">
        <v>5181</v>
      </c>
      <c r="C4025" s="312" t="s">
        <v>1155</v>
      </c>
      <c r="D4025" s="314">
        <v>245.46</v>
      </c>
    </row>
    <row r="4026" spans="1:4" ht="25.5">
      <c r="A4026" s="312">
        <v>37588</v>
      </c>
      <c r="B4026" s="313" t="s">
        <v>5182</v>
      </c>
      <c r="C4026" s="312" t="s">
        <v>1155</v>
      </c>
      <c r="D4026" s="314">
        <v>23.08</v>
      </c>
    </row>
    <row r="4027" spans="1:4" ht="25.5">
      <c r="A4027" s="312">
        <v>37589</v>
      </c>
      <c r="B4027" s="313" t="s">
        <v>5183</v>
      </c>
      <c r="C4027" s="312" t="s">
        <v>1155</v>
      </c>
      <c r="D4027" s="314">
        <v>182.28</v>
      </c>
    </row>
    <row r="4028" spans="1:4" ht="25.5">
      <c r="A4028" s="312">
        <v>37590</v>
      </c>
      <c r="B4028" s="313" t="s">
        <v>5184</v>
      </c>
      <c r="C4028" s="312" t="s">
        <v>1155</v>
      </c>
      <c r="D4028" s="314">
        <v>27.39</v>
      </c>
    </row>
    <row r="4029" spans="1:4" ht="25.5">
      <c r="A4029" s="312">
        <v>37591</v>
      </c>
      <c r="B4029" s="313" t="s">
        <v>5185</v>
      </c>
      <c r="C4029" s="312" t="s">
        <v>1155</v>
      </c>
      <c r="D4029" s="314">
        <v>38.119999999999997</v>
      </c>
    </row>
    <row r="4030" spans="1:4" ht="25.5">
      <c r="A4030" s="312">
        <v>37592</v>
      </c>
      <c r="B4030" s="313" t="s">
        <v>5186</v>
      </c>
      <c r="C4030" s="312" t="s">
        <v>1155</v>
      </c>
      <c r="D4030" s="314">
        <v>1.35</v>
      </c>
    </row>
    <row r="4031" spans="1:4" ht="25.5">
      <c r="A4031" s="312">
        <v>37593</v>
      </c>
      <c r="B4031" s="313" t="s">
        <v>5187</v>
      </c>
      <c r="C4031" s="312" t="s">
        <v>1155</v>
      </c>
      <c r="D4031" s="314">
        <v>1.81</v>
      </c>
    </row>
    <row r="4032" spans="1:4" ht="25.5">
      <c r="A4032" s="312">
        <v>37594</v>
      </c>
      <c r="B4032" s="313" t="s">
        <v>5188</v>
      </c>
      <c r="C4032" s="312" t="s">
        <v>1155</v>
      </c>
      <c r="D4032" s="314">
        <v>2.2200000000000002</v>
      </c>
    </row>
    <row r="4033" spans="1:4">
      <c r="A4033" s="312">
        <v>37595</v>
      </c>
      <c r="B4033" s="313" t="s">
        <v>5189</v>
      </c>
      <c r="C4033" s="312" t="s">
        <v>1147</v>
      </c>
      <c r="D4033" s="314">
        <v>1.52</v>
      </c>
    </row>
    <row r="4034" spans="1:4">
      <c r="A4034" s="312">
        <v>37596</v>
      </c>
      <c r="B4034" s="313" t="s">
        <v>5190</v>
      </c>
      <c r="C4034" s="312" t="s">
        <v>1147</v>
      </c>
      <c r="D4034" s="314">
        <v>2.2599999999999998</v>
      </c>
    </row>
    <row r="4035" spans="1:4" ht="25.5">
      <c r="A4035" s="312">
        <v>37597</v>
      </c>
      <c r="B4035" s="313" t="s">
        <v>5191</v>
      </c>
      <c r="C4035" s="312" t="s">
        <v>1155</v>
      </c>
      <c r="D4035" s="315">
        <v>285468.75</v>
      </c>
    </row>
    <row r="4036" spans="1:4" ht="38.25">
      <c r="A4036" s="312">
        <v>37598</v>
      </c>
      <c r="B4036" s="313" t="s">
        <v>5192</v>
      </c>
      <c r="C4036" s="312" t="s">
        <v>1155</v>
      </c>
      <c r="D4036" s="314">
        <v>18.899999999999999</v>
      </c>
    </row>
    <row r="4037" spans="1:4" ht="25.5">
      <c r="A4037" s="312">
        <v>37599</v>
      </c>
      <c r="B4037" s="313" t="s">
        <v>5193</v>
      </c>
      <c r="C4037" s="312" t="s">
        <v>1155</v>
      </c>
      <c r="D4037" s="314">
        <v>48.39</v>
      </c>
    </row>
    <row r="4038" spans="1:4" ht="25.5">
      <c r="A4038" s="312">
        <v>37600</v>
      </c>
      <c r="B4038" s="313" t="s">
        <v>5194</v>
      </c>
      <c r="C4038" s="312" t="s">
        <v>1155</v>
      </c>
      <c r="D4038" s="314">
        <v>51.99</v>
      </c>
    </row>
    <row r="4039" spans="1:4">
      <c r="A4039" s="312">
        <v>37601</v>
      </c>
      <c r="B4039" s="313" t="s">
        <v>5195</v>
      </c>
      <c r="C4039" s="312" t="s">
        <v>1298</v>
      </c>
      <c r="D4039" s="314">
        <v>4.2</v>
      </c>
    </row>
    <row r="4040" spans="1:4" ht="25.5">
      <c r="A4040" s="312">
        <v>37623</v>
      </c>
      <c r="B4040" s="313" t="s">
        <v>5196</v>
      </c>
      <c r="C4040" s="312" t="s">
        <v>1260</v>
      </c>
      <c r="D4040" s="314">
        <v>11.02</v>
      </c>
    </row>
    <row r="4041" spans="1:4" ht="38.25">
      <c r="A4041" s="312">
        <v>37712</v>
      </c>
      <c r="B4041" s="313" t="s">
        <v>5197</v>
      </c>
      <c r="C4041" s="312" t="s">
        <v>1366</v>
      </c>
      <c r="D4041" s="314">
        <v>43.72</v>
      </c>
    </row>
    <row r="4042" spans="1:4" ht="51">
      <c r="A4042" s="312">
        <v>37727</v>
      </c>
      <c r="B4042" s="313" t="s">
        <v>5198</v>
      </c>
      <c r="C4042" s="312" t="s">
        <v>1155</v>
      </c>
      <c r="D4042" s="315">
        <v>8000</v>
      </c>
    </row>
    <row r="4043" spans="1:4" ht="51">
      <c r="A4043" s="312">
        <v>37728</v>
      </c>
      <c r="B4043" s="313" t="s">
        <v>5199</v>
      </c>
      <c r="C4043" s="312" t="s">
        <v>1155</v>
      </c>
      <c r="D4043" s="315">
        <v>10853.14</v>
      </c>
    </row>
    <row r="4044" spans="1:4" ht="51">
      <c r="A4044" s="312">
        <v>37729</v>
      </c>
      <c r="B4044" s="313" t="s">
        <v>5200</v>
      </c>
      <c r="C4044" s="312" t="s">
        <v>1155</v>
      </c>
      <c r="D4044" s="315">
        <v>11748.25</v>
      </c>
    </row>
    <row r="4045" spans="1:4" ht="51">
      <c r="A4045" s="312">
        <v>37730</v>
      </c>
      <c r="B4045" s="313" t="s">
        <v>5201</v>
      </c>
      <c r="C4045" s="312" t="s">
        <v>1155</v>
      </c>
      <c r="D4045" s="315">
        <v>12643.35</v>
      </c>
    </row>
    <row r="4046" spans="1:4" ht="51">
      <c r="A4046" s="312">
        <v>37731</v>
      </c>
      <c r="B4046" s="313" t="s">
        <v>5202</v>
      </c>
      <c r="C4046" s="312" t="s">
        <v>1155</v>
      </c>
      <c r="D4046" s="315">
        <v>13538.46</v>
      </c>
    </row>
    <row r="4047" spans="1:4" ht="51">
      <c r="A4047" s="312">
        <v>37732</v>
      </c>
      <c r="B4047" s="313" t="s">
        <v>5203</v>
      </c>
      <c r="C4047" s="312" t="s">
        <v>1155</v>
      </c>
      <c r="D4047" s="315">
        <v>15440.55</v>
      </c>
    </row>
    <row r="4048" spans="1:4" ht="38.25">
      <c r="A4048" s="312">
        <v>37733</v>
      </c>
      <c r="B4048" s="313" t="s">
        <v>5204</v>
      </c>
      <c r="C4048" s="312" t="s">
        <v>1155</v>
      </c>
      <c r="D4048" s="315">
        <v>25734.26</v>
      </c>
    </row>
    <row r="4049" spans="1:4" ht="38.25">
      <c r="A4049" s="312">
        <v>37734</v>
      </c>
      <c r="B4049" s="313" t="s">
        <v>5205</v>
      </c>
      <c r="C4049" s="312" t="s">
        <v>1155</v>
      </c>
      <c r="D4049" s="315">
        <v>34321.67</v>
      </c>
    </row>
    <row r="4050" spans="1:4" ht="38.25">
      <c r="A4050" s="312">
        <v>37735</v>
      </c>
      <c r="B4050" s="313" t="s">
        <v>5206</v>
      </c>
      <c r="C4050" s="312" t="s">
        <v>1155</v>
      </c>
      <c r="D4050" s="315">
        <v>31009.79</v>
      </c>
    </row>
    <row r="4051" spans="1:4" ht="63.75">
      <c r="A4051" s="312">
        <v>37736</v>
      </c>
      <c r="B4051" s="313" t="s">
        <v>5207</v>
      </c>
      <c r="C4051" s="312" t="s">
        <v>1155</v>
      </c>
      <c r="D4051" s="315">
        <v>38250</v>
      </c>
    </row>
    <row r="4052" spans="1:4" ht="38.25">
      <c r="A4052" s="312">
        <v>37737</v>
      </c>
      <c r="B4052" s="313" t="s">
        <v>5208</v>
      </c>
      <c r="C4052" s="312" t="s">
        <v>1155</v>
      </c>
      <c r="D4052" s="315">
        <v>25393.39</v>
      </c>
    </row>
    <row r="4053" spans="1:4" ht="38.25">
      <c r="A4053" s="312">
        <v>37738</v>
      </c>
      <c r="B4053" s="313" t="s">
        <v>5209</v>
      </c>
      <c r="C4053" s="312" t="s">
        <v>1155</v>
      </c>
      <c r="D4053" s="315">
        <v>31917.64</v>
      </c>
    </row>
    <row r="4054" spans="1:4" ht="38.25">
      <c r="A4054" s="312">
        <v>37739</v>
      </c>
      <c r="B4054" s="313" t="s">
        <v>5210</v>
      </c>
      <c r="C4054" s="312" t="s">
        <v>1155</v>
      </c>
      <c r="D4054" s="315">
        <v>47076.92</v>
      </c>
    </row>
    <row r="4055" spans="1:4" ht="38.25">
      <c r="A4055" s="312">
        <v>37740</v>
      </c>
      <c r="B4055" s="313" t="s">
        <v>5211</v>
      </c>
      <c r="C4055" s="312" t="s">
        <v>1155</v>
      </c>
      <c r="D4055" s="315">
        <v>26864.54</v>
      </c>
    </row>
    <row r="4056" spans="1:4" ht="51">
      <c r="A4056" s="312">
        <v>37741</v>
      </c>
      <c r="B4056" s="313" t="s">
        <v>5212</v>
      </c>
      <c r="C4056" s="312" t="s">
        <v>1155</v>
      </c>
      <c r="D4056" s="315">
        <v>90853.14</v>
      </c>
    </row>
    <row r="4057" spans="1:4" ht="51">
      <c r="A4057" s="312">
        <v>37743</v>
      </c>
      <c r="B4057" s="313" t="s">
        <v>5213</v>
      </c>
      <c r="C4057" s="312" t="s">
        <v>1155</v>
      </c>
      <c r="D4057" s="315">
        <v>99916.08</v>
      </c>
    </row>
    <row r="4058" spans="1:4" ht="51">
      <c r="A4058" s="312">
        <v>37744</v>
      </c>
      <c r="B4058" s="313" t="s">
        <v>5214</v>
      </c>
      <c r="C4058" s="312" t="s">
        <v>1155</v>
      </c>
      <c r="D4058" s="315">
        <v>117482.51</v>
      </c>
    </row>
    <row r="4059" spans="1:4" ht="51">
      <c r="A4059" s="312">
        <v>37745</v>
      </c>
      <c r="B4059" s="313" t="s">
        <v>5215</v>
      </c>
      <c r="C4059" s="312" t="s">
        <v>1155</v>
      </c>
      <c r="D4059" s="315">
        <v>189000</v>
      </c>
    </row>
    <row r="4060" spans="1:4" ht="51">
      <c r="A4060" s="312">
        <v>37746</v>
      </c>
      <c r="B4060" s="313" t="s">
        <v>5216</v>
      </c>
      <c r="C4060" s="312" t="s">
        <v>1155</v>
      </c>
      <c r="D4060" s="315">
        <v>169830.84</v>
      </c>
    </row>
    <row r="4061" spans="1:4" ht="51">
      <c r="A4061" s="312">
        <v>37747</v>
      </c>
      <c r="B4061" s="313" t="s">
        <v>5217</v>
      </c>
      <c r="C4061" s="312" t="s">
        <v>1155</v>
      </c>
      <c r="D4061" s="315">
        <v>245400.94</v>
      </c>
    </row>
    <row r="4062" spans="1:4" ht="51">
      <c r="A4062" s="312">
        <v>37748</v>
      </c>
      <c r="B4062" s="313" t="s">
        <v>5218</v>
      </c>
      <c r="C4062" s="312" t="s">
        <v>1155</v>
      </c>
      <c r="D4062" s="315">
        <v>200932.11</v>
      </c>
    </row>
    <row r="4063" spans="1:4" ht="63.75">
      <c r="A4063" s="312">
        <v>37749</v>
      </c>
      <c r="B4063" s="313" t="s">
        <v>5219</v>
      </c>
      <c r="C4063" s="312" t="s">
        <v>1155</v>
      </c>
      <c r="D4063" s="315">
        <v>255987.34</v>
      </c>
    </row>
    <row r="4064" spans="1:4" ht="51">
      <c r="A4064" s="312">
        <v>37750</v>
      </c>
      <c r="B4064" s="313" t="s">
        <v>5220</v>
      </c>
      <c r="C4064" s="312" t="s">
        <v>1155</v>
      </c>
      <c r="D4064" s="315">
        <v>169232.75</v>
      </c>
    </row>
    <row r="4065" spans="1:4" ht="51">
      <c r="A4065" s="312">
        <v>37751</v>
      </c>
      <c r="B4065" s="313" t="s">
        <v>5221</v>
      </c>
      <c r="C4065" s="312" t="s">
        <v>1155</v>
      </c>
      <c r="D4065" s="315">
        <v>258977.85</v>
      </c>
    </row>
    <row r="4066" spans="1:4" ht="51">
      <c r="A4066" s="312">
        <v>37752</v>
      </c>
      <c r="B4066" s="313" t="s">
        <v>5222</v>
      </c>
      <c r="C4066" s="312" t="s">
        <v>1155</v>
      </c>
      <c r="D4066" s="315">
        <v>210711.07</v>
      </c>
    </row>
    <row r="4067" spans="1:4" ht="51">
      <c r="A4067" s="312">
        <v>37753</v>
      </c>
      <c r="B4067" s="313" t="s">
        <v>5223</v>
      </c>
      <c r="C4067" s="312" t="s">
        <v>1155</v>
      </c>
      <c r="D4067" s="315">
        <v>168634.64</v>
      </c>
    </row>
    <row r="4068" spans="1:4" ht="51">
      <c r="A4068" s="312">
        <v>37754</v>
      </c>
      <c r="B4068" s="313" t="s">
        <v>5224</v>
      </c>
      <c r="C4068" s="312" t="s">
        <v>1155</v>
      </c>
      <c r="D4068" s="315">
        <v>197373.41</v>
      </c>
    </row>
    <row r="4069" spans="1:4" ht="51">
      <c r="A4069" s="312">
        <v>37755</v>
      </c>
      <c r="B4069" s="313" t="s">
        <v>5225</v>
      </c>
      <c r="C4069" s="312" t="s">
        <v>1155</v>
      </c>
      <c r="D4069" s="315">
        <v>241632.9</v>
      </c>
    </row>
    <row r="4070" spans="1:4" ht="51">
      <c r="A4070" s="312">
        <v>37756</v>
      </c>
      <c r="B4070" s="313" t="s">
        <v>5226</v>
      </c>
      <c r="C4070" s="312" t="s">
        <v>1155</v>
      </c>
      <c r="D4070" s="315">
        <v>166272.14000000001</v>
      </c>
    </row>
    <row r="4071" spans="1:4" ht="51">
      <c r="A4071" s="312">
        <v>37757</v>
      </c>
      <c r="B4071" s="313" t="s">
        <v>5227</v>
      </c>
      <c r="C4071" s="312" t="s">
        <v>1155</v>
      </c>
      <c r="D4071" s="315">
        <v>231465.18</v>
      </c>
    </row>
    <row r="4072" spans="1:4" ht="51">
      <c r="A4072" s="312">
        <v>37758</v>
      </c>
      <c r="B4072" s="313" t="s">
        <v>5228</v>
      </c>
      <c r="C4072" s="312" t="s">
        <v>1155</v>
      </c>
      <c r="D4072" s="315">
        <v>272734.18</v>
      </c>
    </row>
    <row r="4073" spans="1:4" ht="51">
      <c r="A4073" s="312">
        <v>37759</v>
      </c>
      <c r="B4073" s="313" t="s">
        <v>5229</v>
      </c>
      <c r="C4073" s="312" t="s">
        <v>1155</v>
      </c>
      <c r="D4073" s="315">
        <v>232362.34</v>
      </c>
    </row>
    <row r="4074" spans="1:4" ht="51">
      <c r="A4074" s="312">
        <v>37760</v>
      </c>
      <c r="B4074" s="313" t="s">
        <v>5230</v>
      </c>
      <c r="C4074" s="312" t="s">
        <v>1155</v>
      </c>
      <c r="D4074" s="315">
        <v>221895.56</v>
      </c>
    </row>
    <row r="4075" spans="1:4" ht="51">
      <c r="A4075" s="312">
        <v>37761</v>
      </c>
      <c r="B4075" s="313" t="s">
        <v>5231</v>
      </c>
      <c r="C4075" s="312" t="s">
        <v>1155</v>
      </c>
      <c r="D4075" s="315">
        <v>166272.14000000001</v>
      </c>
    </row>
    <row r="4076" spans="1:4" ht="63.75">
      <c r="A4076" s="312">
        <v>37762</v>
      </c>
      <c r="B4076" s="313" t="s">
        <v>5232</v>
      </c>
      <c r="C4076" s="312" t="s">
        <v>1155</v>
      </c>
      <c r="D4076" s="315">
        <v>291585.15999999997</v>
      </c>
    </row>
    <row r="4077" spans="1:4" ht="63.75">
      <c r="A4077" s="312">
        <v>37763</v>
      </c>
      <c r="B4077" s="313" t="s">
        <v>5233</v>
      </c>
      <c r="C4077" s="312" t="s">
        <v>1155</v>
      </c>
      <c r="D4077" s="315">
        <v>295126.65999999997</v>
      </c>
    </row>
    <row r="4078" spans="1:4" ht="51">
      <c r="A4078" s="312">
        <v>37765</v>
      </c>
      <c r="B4078" s="313" t="s">
        <v>5234</v>
      </c>
      <c r="C4078" s="312" t="s">
        <v>1155</v>
      </c>
      <c r="D4078" s="315">
        <v>154908.23000000001</v>
      </c>
    </row>
    <row r="4079" spans="1:4" ht="51">
      <c r="A4079" s="312">
        <v>37766</v>
      </c>
      <c r="B4079" s="313" t="s">
        <v>5235</v>
      </c>
      <c r="C4079" s="312" t="s">
        <v>1155</v>
      </c>
      <c r="D4079" s="315">
        <v>232362.32</v>
      </c>
    </row>
    <row r="4080" spans="1:4" ht="51">
      <c r="A4080" s="312">
        <v>37767</v>
      </c>
      <c r="B4080" s="313" t="s">
        <v>5236</v>
      </c>
      <c r="C4080" s="312" t="s">
        <v>1155</v>
      </c>
      <c r="D4080" s="315">
        <v>258977.85</v>
      </c>
    </row>
    <row r="4081" spans="1:4" ht="51">
      <c r="A4081" s="312">
        <v>37768</v>
      </c>
      <c r="B4081" s="313" t="s">
        <v>5237</v>
      </c>
      <c r="C4081" s="312" t="s">
        <v>1155</v>
      </c>
      <c r="D4081" s="315">
        <v>70000</v>
      </c>
    </row>
    <row r="4082" spans="1:4" ht="38.25">
      <c r="A4082" s="312">
        <v>37769</v>
      </c>
      <c r="B4082" s="313" t="s">
        <v>5238</v>
      </c>
      <c r="C4082" s="312" t="s">
        <v>1155</v>
      </c>
      <c r="D4082" s="315">
        <v>99513.06</v>
      </c>
    </row>
    <row r="4083" spans="1:4" ht="38.25">
      <c r="A4083" s="312">
        <v>37770</v>
      </c>
      <c r="B4083" s="313" t="s">
        <v>5239</v>
      </c>
      <c r="C4083" s="312" t="s">
        <v>1155</v>
      </c>
      <c r="D4083" s="315">
        <v>168889.54</v>
      </c>
    </row>
    <row r="4084" spans="1:4" ht="63.75">
      <c r="A4084" s="312">
        <v>37771</v>
      </c>
      <c r="B4084" s="313" t="s">
        <v>5240</v>
      </c>
      <c r="C4084" s="312" t="s">
        <v>1155</v>
      </c>
      <c r="D4084" s="315">
        <v>86585.51</v>
      </c>
    </row>
    <row r="4085" spans="1:4" ht="51">
      <c r="A4085" s="312">
        <v>37772</v>
      </c>
      <c r="B4085" s="313" t="s">
        <v>5241</v>
      </c>
      <c r="C4085" s="312" t="s">
        <v>1155</v>
      </c>
      <c r="D4085" s="315">
        <v>81389.539999999994</v>
      </c>
    </row>
    <row r="4086" spans="1:4" ht="38.25">
      <c r="A4086" s="312">
        <v>37773</v>
      </c>
      <c r="B4086" s="313" t="s">
        <v>5242</v>
      </c>
      <c r="C4086" s="312" t="s">
        <v>1155</v>
      </c>
      <c r="D4086" s="315">
        <v>59441.8</v>
      </c>
    </row>
    <row r="4087" spans="1:4" ht="63.75">
      <c r="A4087" s="312">
        <v>37774</v>
      </c>
      <c r="B4087" s="313" t="s">
        <v>5243</v>
      </c>
      <c r="C4087" s="312" t="s">
        <v>1155</v>
      </c>
      <c r="D4087" s="315">
        <v>134097.39000000001</v>
      </c>
    </row>
    <row r="4088" spans="1:4" ht="76.5">
      <c r="A4088" s="312">
        <v>37775</v>
      </c>
      <c r="B4088" s="313" t="s">
        <v>5244</v>
      </c>
      <c r="C4088" s="312" t="s">
        <v>1155</v>
      </c>
      <c r="D4088" s="315">
        <v>179156.25</v>
      </c>
    </row>
    <row r="4089" spans="1:4" ht="76.5">
      <c r="A4089" s="312">
        <v>37776</v>
      </c>
      <c r="B4089" s="313" t="s">
        <v>5245</v>
      </c>
      <c r="C4089" s="312" t="s">
        <v>1155</v>
      </c>
      <c r="D4089" s="315">
        <v>113744.53</v>
      </c>
    </row>
    <row r="4090" spans="1:4" ht="63.75">
      <c r="A4090" s="312">
        <v>37777</v>
      </c>
      <c r="B4090" s="313" t="s">
        <v>5246</v>
      </c>
      <c r="C4090" s="312" t="s">
        <v>1155</v>
      </c>
      <c r="D4090" s="315">
        <v>148969.9</v>
      </c>
    </row>
    <row r="4091" spans="1:4" ht="25.5">
      <c r="A4091" s="312">
        <v>37873</v>
      </c>
      <c r="B4091" s="313" t="s">
        <v>5247</v>
      </c>
      <c r="C4091" s="312" t="s">
        <v>1155</v>
      </c>
      <c r="D4091" s="314">
        <v>2.86</v>
      </c>
    </row>
    <row r="4092" spans="1:4" ht="38.25">
      <c r="A4092" s="312">
        <v>37947</v>
      </c>
      <c r="B4092" s="313" t="s">
        <v>5248</v>
      </c>
      <c r="C4092" s="312" t="s">
        <v>1155</v>
      </c>
      <c r="D4092" s="314">
        <v>2.61</v>
      </c>
    </row>
    <row r="4093" spans="1:4" ht="25.5">
      <c r="A4093" s="312">
        <v>37948</v>
      </c>
      <c r="B4093" s="313" t="s">
        <v>5249</v>
      </c>
      <c r="C4093" s="312" t="s">
        <v>1155</v>
      </c>
      <c r="D4093" s="314">
        <v>2.14</v>
      </c>
    </row>
    <row r="4094" spans="1:4" ht="25.5">
      <c r="A4094" s="312">
        <v>37949</v>
      </c>
      <c r="B4094" s="313" t="s">
        <v>5250</v>
      </c>
      <c r="C4094" s="312" t="s">
        <v>1155</v>
      </c>
      <c r="D4094" s="314">
        <v>1.24</v>
      </c>
    </row>
    <row r="4095" spans="1:4" ht="25.5">
      <c r="A4095" s="312">
        <v>37950</v>
      </c>
      <c r="B4095" s="313" t="s">
        <v>5251</v>
      </c>
      <c r="C4095" s="312" t="s">
        <v>1155</v>
      </c>
      <c r="D4095" s="314">
        <v>34.04</v>
      </c>
    </row>
    <row r="4096" spans="1:4" ht="25.5">
      <c r="A4096" s="312">
        <v>37951</v>
      </c>
      <c r="B4096" s="313" t="s">
        <v>5252</v>
      </c>
      <c r="C4096" s="312" t="s">
        <v>1155</v>
      </c>
      <c r="D4096" s="314">
        <v>1.53</v>
      </c>
    </row>
    <row r="4097" spans="1:4" ht="25.5">
      <c r="A4097" s="312">
        <v>37952</v>
      </c>
      <c r="B4097" s="313" t="s">
        <v>5253</v>
      </c>
      <c r="C4097" s="312" t="s">
        <v>1155</v>
      </c>
      <c r="D4097" s="314">
        <v>35.28</v>
      </c>
    </row>
    <row r="4098" spans="1:4" ht="38.25">
      <c r="A4098" s="312">
        <v>37953</v>
      </c>
      <c r="B4098" s="313" t="s">
        <v>5254</v>
      </c>
      <c r="C4098" s="312" t="s">
        <v>1155</v>
      </c>
      <c r="D4098" s="314">
        <v>3.91</v>
      </c>
    </row>
    <row r="4099" spans="1:4" ht="38.25">
      <c r="A4099" s="312">
        <v>37954</v>
      </c>
      <c r="B4099" s="313" t="s">
        <v>5255</v>
      </c>
      <c r="C4099" s="312" t="s">
        <v>1155</v>
      </c>
      <c r="D4099" s="314">
        <v>6.95</v>
      </c>
    </row>
    <row r="4100" spans="1:4" ht="38.25">
      <c r="A4100" s="312">
        <v>37955</v>
      </c>
      <c r="B4100" s="313" t="s">
        <v>5256</v>
      </c>
      <c r="C4100" s="312" t="s">
        <v>1155</v>
      </c>
      <c r="D4100" s="314">
        <v>9.01</v>
      </c>
    </row>
    <row r="4101" spans="1:4" ht="25.5">
      <c r="A4101" s="312">
        <v>37956</v>
      </c>
      <c r="B4101" s="313" t="s">
        <v>5257</v>
      </c>
      <c r="C4101" s="312" t="s">
        <v>1155</v>
      </c>
      <c r="D4101" s="314">
        <v>3.97</v>
      </c>
    </row>
    <row r="4102" spans="1:4" ht="25.5">
      <c r="A4102" s="312">
        <v>37957</v>
      </c>
      <c r="B4102" s="313" t="s">
        <v>5258</v>
      </c>
      <c r="C4102" s="312" t="s">
        <v>1155</v>
      </c>
      <c r="D4102" s="314">
        <v>8.3800000000000008</v>
      </c>
    </row>
    <row r="4103" spans="1:4" ht="25.5">
      <c r="A4103" s="312">
        <v>37958</v>
      </c>
      <c r="B4103" s="313" t="s">
        <v>5259</v>
      </c>
      <c r="C4103" s="312" t="s">
        <v>1155</v>
      </c>
      <c r="D4103" s="314">
        <v>14.53</v>
      </c>
    </row>
    <row r="4104" spans="1:4" ht="25.5">
      <c r="A4104" s="312">
        <v>37959</v>
      </c>
      <c r="B4104" s="313" t="s">
        <v>5260</v>
      </c>
      <c r="C4104" s="312" t="s">
        <v>1155</v>
      </c>
      <c r="D4104" s="314">
        <v>23.31</v>
      </c>
    </row>
    <row r="4105" spans="1:4" ht="25.5">
      <c r="A4105" s="312">
        <v>37960</v>
      </c>
      <c r="B4105" s="313" t="s">
        <v>5261</v>
      </c>
      <c r="C4105" s="312" t="s">
        <v>1155</v>
      </c>
      <c r="D4105" s="314">
        <v>50.2</v>
      </c>
    </row>
    <row r="4106" spans="1:4" ht="25.5">
      <c r="A4106" s="312">
        <v>37961</v>
      </c>
      <c r="B4106" s="313" t="s">
        <v>5262</v>
      </c>
      <c r="C4106" s="312" t="s">
        <v>1155</v>
      </c>
      <c r="D4106" s="314">
        <v>133.18</v>
      </c>
    </row>
    <row r="4107" spans="1:4" ht="25.5">
      <c r="A4107" s="312">
        <v>37962</v>
      </c>
      <c r="B4107" s="313" t="s">
        <v>5263</v>
      </c>
      <c r="C4107" s="312" t="s">
        <v>1155</v>
      </c>
      <c r="D4107" s="314">
        <v>154.76</v>
      </c>
    </row>
    <row r="4108" spans="1:4" ht="25.5">
      <c r="A4108" s="312">
        <v>37963</v>
      </c>
      <c r="B4108" s="313" t="s">
        <v>5264</v>
      </c>
      <c r="C4108" s="312" t="s">
        <v>1155</v>
      </c>
      <c r="D4108" s="314">
        <v>3.32</v>
      </c>
    </row>
    <row r="4109" spans="1:4" ht="25.5">
      <c r="A4109" s="312">
        <v>37964</v>
      </c>
      <c r="B4109" s="313" t="s">
        <v>5265</v>
      </c>
      <c r="C4109" s="312" t="s">
        <v>1155</v>
      </c>
      <c r="D4109" s="314">
        <v>5.54</v>
      </c>
    </row>
    <row r="4110" spans="1:4" ht="25.5">
      <c r="A4110" s="312">
        <v>37965</v>
      </c>
      <c r="B4110" s="313" t="s">
        <v>5266</v>
      </c>
      <c r="C4110" s="312" t="s">
        <v>1155</v>
      </c>
      <c r="D4110" s="314">
        <v>8.02</v>
      </c>
    </row>
    <row r="4111" spans="1:4" ht="25.5">
      <c r="A4111" s="312">
        <v>37966</v>
      </c>
      <c r="B4111" s="313" t="s">
        <v>5267</v>
      </c>
      <c r="C4111" s="312" t="s">
        <v>1155</v>
      </c>
      <c r="D4111" s="314">
        <v>14.53</v>
      </c>
    </row>
    <row r="4112" spans="1:4" ht="25.5">
      <c r="A4112" s="312">
        <v>37967</v>
      </c>
      <c r="B4112" s="313" t="s">
        <v>5268</v>
      </c>
      <c r="C4112" s="312" t="s">
        <v>1155</v>
      </c>
      <c r="D4112" s="314">
        <v>23.31</v>
      </c>
    </row>
    <row r="4113" spans="1:4" ht="25.5">
      <c r="A4113" s="312">
        <v>37968</v>
      </c>
      <c r="B4113" s="313" t="s">
        <v>5269</v>
      </c>
      <c r="C4113" s="312" t="s">
        <v>1155</v>
      </c>
      <c r="D4113" s="314">
        <v>51.12</v>
      </c>
    </row>
    <row r="4114" spans="1:4" ht="25.5">
      <c r="A4114" s="312">
        <v>37969</v>
      </c>
      <c r="B4114" s="313" t="s">
        <v>5270</v>
      </c>
      <c r="C4114" s="312" t="s">
        <v>1155</v>
      </c>
      <c r="D4114" s="314">
        <v>136.58000000000001</v>
      </c>
    </row>
    <row r="4115" spans="1:4" ht="25.5">
      <c r="A4115" s="312">
        <v>37970</v>
      </c>
      <c r="B4115" s="313" t="s">
        <v>5271</v>
      </c>
      <c r="C4115" s="312" t="s">
        <v>1155</v>
      </c>
      <c r="D4115" s="314">
        <v>159.32</v>
      </c>
    </row>
    <row r="4116" spans="1:4" ht="25.5">
      <c r="A4116" s="312">
        <v>37971</v>
      </c>
      <c r="B4116" s="313" t="s">
        <v>5272</v>
      </c>
      <c r="C4116" s="312" t="s">
        <v>1155</v>
      </c>
      <c r="D4116" s="314">
        <v>3.64</v>
      </c>
    </row>
    <row r="4117" spans="1:4" ht="25.5">
      <c r="A4117" s="312">
        <v>37972</v>
      </c>
      <c r="B4117" s="313" t="s">
        <v>5273</v>
      </c>
      <c r="C4117" s="312" t="s">
        <v>1155</v>
      </c>
      <c r="D4117" s="314">
        <v>6.06</v>
      </c>
    </row>
    <row r="4118" spans="1:4" ht="25.5">
      <c r="A4118" s="312">
        <v>37973</v>
      </c>
      <c r="B4118" s="313" t="s">
        <v>5274</v>
      </c>
      <c r="C4118" s="312" t="s">
        <v>1155</v>
      </c>
      <c r="D4118" s="314">
        <v>9.6999999999999993</v>
      </c>
    </row>
    <row r="4119" spans="1:4" ht="25.5">
      <c r="A4119" s="312">
        <v>37974</v>
      </c>
      <c r="B4119" s="313" t="s">
        <v>5275</v>
      </c>
      <c r="C4119" s="312" t="s">
        <v>1155</v>
      </c>
      <c r="D4119" s="314">
        <v>2.21</v>
      </c>
    </row>
    <row r="4120" spans="1:4" ht="25.5">
      <c r="A4120" s="312">
        <v>37975</v>
      </c>
      <c r="B4120" s="313" t="s">
        <v>5276</v>
      </c>
      <c r="C4120" s="312" t="s">
        <v>1155</v>
      </c>
      <c r="D4120" s="314">
        <v>4.49</v>
      </c>
    </row>
    <row r="4121" spans="1:4" ht="25.5">
      <c r="A4121" s="312">
        <v>37976</v>
      </c>
      <c r="B4121" s="313" t="s">
        <v>5277</v>
      </c>
      <c r="C4121" s="312" t="s">
        <v>1155</v>
      </c>
      <c r="D4121" s="314">
        <v>9.2200000000000006</v>
      </c>
    </row>
    <row r="4122" spans="1:4" ht="25.5">
      <c r="A4122" s="312">
        <v>37977</v>
      </c>
      <c r="B4122" s="313" t="s">
        <v>5278</v>
      </c>
      <c r="C4122" s="312" t="s">
        <v>1155</v>
      </c>
      <c r="D4122" s="314">
        <v>12.68</v>
      </c>
    </row>
    <row r="4123" spans="1:4" ht="25.5">
      <c r="A4123" s="312">
        <v>37978</v>
      </c>
      <c r="B4123" s="313" t="s">
        <v>5279</v>
      </c>
      <c r="C4123" s="312" t="s">
        <v>1155</v>
      </c>
      <c r="D4123" s="314">
        <v>25.71</v>
      </c>
    </row>
    <row r="4124" spans="1:4" ht="25.5">
      <c r="A4124" s="312">
        <v>37979</v>
      </c>
      <c r="B4124" s="313" t="s">
        <v>5280</v>
      </c>
      <c r="C4124" s="312" t="s">
        <v>1155</v>
      </c>
      <c r="D4124" s="314">
        <v>110.44</v>
      </c>
    </row>
    <row r="4125" spans="1:4" ht="25.5">
      <c r="A4125" s="312">
        <v>37980</v>
      </c>
      <c r="B4125" s="313" t="s">
        <v>5281</v>
      </c>
      <c r="C4125" s="312" t="s">
        <v>1155</v>
      </c>
      <c r="D4125" s="314">
        <v>124.12</v>
      </c>
    </row>
    <row r="4126" spans="1:4" ht="25.5">
      <c r="A4126" s="312">
        <v>37981</v>
      </c>
      <c r="B4126" s="313" t="s">
        <v>5282</v>
      </c>
      <c r="C4126" s="312" t="s">
        <v>1155</v>
      </c>
      <c r="D4126" s="314">
        <v>5.0599999999999996</v>
      </c>
    </row>
    <row r="4127" spans="1:4" ht="25.5">
      <c r="A4127" s="312">
        <v>37982</v>
      </c>
      <c r="B4127" s="313" t="s">
        <v>5283</v>
      </c>
      <c r="C4127" s="312" t="s">
        <v>1155</v>
      </c>
      <c r="D4127" s="314">
        <v>7.68</v>
      </c>
    </row>
    <row r="4128" spans="1:4" ht="25.5">
      <c r="A4128" s="312">
        <v>37983</v>
      </c>
      <c r="B4128" s="313" t="s">
        <v>5284</v>
      </c>
      <c r="C4128" s="312" t="s">
        <v>1155</v>
      </c>
      <c r="D4128" s="314">
        <v>10.76</v>
      </c>
    </row>
    <row r="4129" spans="1:4" ht="25.5">
      <c r="A4129" s="312">
        <v>37984</v>
      </c>
      <c r="B4129" s="313" t="s">
        <v>5285</v>
      </c>
      <c r="C4129" s="312" t="s">
        <v>1155</v>
      </c>
      <c r="D4129" s="314">
        <v>18.579999999999998</v>
      </c>
    </row>
    <row r="4130" spans="1:4" ht="25.5">
      <c r="A4130" s="312">
        <v>37985</v>
      </c>
      <c r="B4130" s="313" t="s">
        <v>5286</v>
      </c>
      <c r="C4130" s="312" t="s">
        <v>1155</v>
      </c>
      <c r="D4130" s="314">
        <v>26.02</v>
      </c>
    </row>
    <row r="4131" spans="1:4" ht="25.5">
      <c r="A4131" s="312">
        <v>37986</v>
      </c>
      <c r="B4131" s="313" t="s">
        <v>5287</v>
      </c>
      <c r="C4131" s="312" t="s">
        <v>1155</v>
      </c>
      <c r="D4131" s="314">
        <v>1.74</v>
      </c>
    </row>
    <row r="4132" spans="1:4" ht="25.5">
      <c r="A4132" s="312">
        <v>37987</v>
      </c>
      <c r="B4132" s="313" t="s">
        <v>5288</v>
      </c>
      <c r="C4132" s="312" t="s">
        <v>1155</v>
      </c>
      <c r="D4132" s="314">
        <v>129.88</v>
      </c>
    </row>
    <row r="4133" spans="1:4" ht="25.5">
      <c r="A4133" s="312">
        <v>37988</v>
      </c>
      <c r="B4133" s="313" t="s">
        <v>5289</v>
      </c>
      <c r="C4133" s="312" t="s">
        <v>1155</v>
      </c>
      <c r="D4133" s="314">
        <v>211.85</v>
      </c>
    </row>
    <row r="4134" spans="1:4" ht="25.5">
      <c r="A4134" s="312">
        <v>37989</v>
      </c>
      <c r="B4134" s="313" t="s">
        <v>5290</v>
      </c>
      <c r="C4134" s="312" t="s">
        <v>1155</v>
      </c>
      <c r="D4134" s="314">
        <v>10.19</v>
      </c>
    </row>
    <row r="4135" spans="1:4" ht="25.5">
      <c r="A4135" s="312">
        <v>37990</v>
      </c>
      <c r="B4135" s="313" t="s">
        <v>5291</v>
      </c>
      <c r="C4135" s="312" t="s">
        <v>1155</v>
      </c>
      <c r="D4135" s="314">
        <v>11.84</v>
      </c>
    </row>
    <row r="4136" spans="1:4" ht="25.5">
      <c r="A4136" s="312">
        <v>37991</v>
      </c>
      <c r="B4136" s="313" t="s">
        <v>5292</v>
      </c>
      <c r="C4136" s="312" t="s">
        <v>1155</v>
      </c>
      <c r="D4136" s="314">
        <v>18.739999999999998</v>
      </c>
    </row>
    <row r="4137" spans="1:4" ht="25.5">
      <c r="A4137" s="312">
        <v>37992</v>
      </c>
      <c r="B4137" s="313" t="s">
        <v>5293</v>
      </c>
      <c r="C4137" s="312" t="s">
        <v>1155</v>
      </c>
      <c r="D4137" s="314">
        <v>28.62</v>
      </c>
    </row>
    <row r="4138" spans="1:4" ht="25.5">
      <c r="A4138" s="312">
        <v>37993</v>
      </c>
      <c r="B4138" s="313" t="s">
        <v>5294</v>
      </c>
      <c r="C4138" s="312" t="s">
        <v>1155</v>
      </c>
      <c r="D4138" s="314">
        <v>42.48</v>
      </c>
    </row>
    <row r="4139" spans="1:4" ht="25.5">
      <c r="A4139" s="312">
        <v>37994</v>
      </c>
      <c r="B4139" s="313" t="s">
        <v>5295</v>
      </c>
      <c r="C4139" s="312" t="s">
        <v>1155</v>
      </c>
      <c r="D4139" s="314">
        <v>102.09</v>
      </c>
    </row>
    <row r="4140" spans="1:4" ht="25.5">
      <c r="A4140" s="312">
        <v>37995</v>
      </c>
      <c r="B4140" s="313" t="s">
        <v>5296</v>
      </c>
      <c r="C4140" s="312" t="s">
        <v>1155</v>
      </c>
      <c r="D4140" s="314">
        <v>148.18</v>
      </c>
    </row>
    <row r="4141" spans="1:4" ht="25.5">
      <c r="A4141" s="312">
        <v>37996</v>
      </c>
      <c r="B4141" s="313" t="s">
        <v>5297</v>
      </c>
      <c r="C4141" s="312" t="s">
        <v>1155</v>
      </c>
      <c r="D4141" s="314">
        <v>218.48</v>
      </c>
    </row>
    <row r="4142" spans="1:4" ht="25.5">
      <c r="A4142" s="312">
        <v>37997</v>
      </c>
      <c r="B4142" s="313" t="s">
        <v>5298</v>
      </c>
      <c r="C4142" s="312" t="s">
        <v>1155</v>
      </c>
      <c r="D4142" s="314">
        <v>5.63</v>
      </c>
    </row>
    <row r="4143" spans="1:4" ht="25.5">
      <c r="A4143" s="312">
        <v>37998</v>
      </c>
      <c r="B4143" s="313" t="s">
        <v>5299</v>
      </c>
      <c r="C4143" s="312" t="s">
        <v>1155</v>
      </c>
      <c r="D4143" s="314">
        <v>5.83</v>
      </c>
    </row>
    <row r="4144" spans="1:4" ht="25.5">
      <c r="A4144" s="312">
        <v>37999</v>
      </c>
      <c r="B4144" s="313" t="s">
        <v>5300</v>
      </c>
      <c r="C4144" s="312" t="s">
        <v>1155</v>
      </c>
      <c r="D4144" s="314">
        <v>5.81</v>
      </c>
    </row>
    <row r="4145" spans="1:4" ht="25.5">
      <c r="A4145" s="312">
        <v>38000</v>
      </c>
      <c r="B4145" s="313" t="s">
        <v>5301</v>
      </c>
      <c r="C4145" s="312" t="s">
        <v>1155</v>
      </c>
      <c r="D4145" s="314">
        <v>7.68</v>
      </c>
    </row>
    <row r="4146" spans="1:4" ht="25.5">
      <c r="A4146" s="312">
        <v>38001</v>
      </c>
      <c r="B4146" s="313" t="s">
        <v>5302</v>
      </c>
      <c r="C4146" s="312" t="s">
        <v>1155</v>
      </c>
      <c r="D4146" s="314">
        <v>0.92</v>
      </c>
    </row>
    <row r="4147" spans="1:4" ht="25.5">
      <c r="A4147" s="312">
        <v>38002</v>
      </c>
      <c r="B4147" s="313" t="s">
        <v>5303</v>
      </c>
      <c r="C4147" s="312" t="s">
        <v>1155</v>
      </c>
      <c r="D4147" s="314">
        <v>1.71</v>
      </c>
    </row>
    <row r="4148" spans="1:4" ht="25.5">
      <c r="A4148" s="312">
        <v>38003</v>
      </c>
      <c r="B4148" s="313" t="s">
        <v>5304</v>
      </c>
      <c r="C4148" s="312" t="s">
        <v>1155</v>
      </c>
      <c r="D4148" s="314">
        <v>20.6</v>
      </c>
    </row>
    <row r="4149" spans="1:4" ht="25.5">
      <c r="A4149" s="312">
        <v>38004</v>
      </c>
      <c r="B4149" s="313" t="s">
        <v>5305</v>
      </c>
      <c r="C4149" s="312" t="s">
        <v>1155</v>
      </c>
      <c r="D4149" s="314">
        <v>27.54</v>
      </c>
    </row>
    <row r="4150" spans="1:4" ht="25.5">
      <c r="A4150" s="312">
        <v>38005</v>
      </c>
      <c r="B4150" s="313" t="s">
        <v>5306</v>
      </c>
      <c r="C4150" s="312" t="s">
        <v>1155</v>
      </c>
      <c r="D4150" s="314">
        <v>16.91</v>
      </c>
    </row>
    <row r="4151" spans="1:4" ht="25.5">
      <c r="A4151" s="312">
        <v>38006</v>
      </c>
      <c r="B4151" s="313" t="s">
        <v>5307</v>
      </c>
      <c r="C4151" s="312" t="s">
        <v>1155</v>
      </c>
      <c r="D4151" s="314">
        <v>20.75</v>
      </c>
    </row>
    <row r="4152" spans="1:4" ht="25.5">
      <c r="A4152" s="312">
        <v>38007</v>
      </c>
      <c r="B4152" s="313" t="s">
        <v>5308</v>
      </c>
      <c r="C4152" s="312" t="s">
        <v>1155</v>
      </c>
      <c r="D4152" s="314">
        <v>31.77</v>
      </c>
    </row>
    <row r="4153" spans="1:4" ht="25.5">
      <c r="A4153" s="312">
        <v>38008</v>
      </c>
      <c r="B4153" s="313" t="s">
        <v>5309</v>
      </c>
      <c r="C4153" s="312" t="s">
        <v>1155</v>
      </c>
      <c r="D4153" s="314">
        <v>127.94</v>
      </c>
    </row>
    <row r="4154" spans="1:4" ht="25.5">
      <c r="A4154" s="312">
        <v>38009</v>
      </c>
      <c r="B4154" s="313" t="s">
        <v>5310</v>
      </c>
      <c r="C4154" s="312" t="s">
        <v>1155</v>
      </c>
      <c r="D4154" s="314">
        <v>156.36000000000001</v>
      </c>
    </row>
    <row r="4155" spans="1:4" ht="25.5">
      <c r="A4155" s="312">
        <v>38010</v>
      </c>
      <c r="B4155" s="313" t="s">
        <v>5311</v>
      </c>
      <c r="C4155" s="312" t="s">
        <v>1155</v>
      </c>
      <c r="D4155" s="314">
        <v>4.6500000000000004</v>
      </c>
    </row>
    <row r="4156" spans="1:4" ht="25.5">
      <c r="A4156" s="312">
        <v>38011</v>
      </c>
      <c r="B4156" s="313" t="s">
        <v>5312</v>
      </c>
      <c r="C4156" s="312" t="s">
        <v>1155</v>
      </c>
      <c r="D4156" s="314">
        <v>8.59</v>
      </c>
    </row>
    <row r="4157" spans="1:4" ht="25.5">
      <c r="A4157" s="312">
        <v>38012</v>
      </c>
      <c r="B4157" s="313" t="s">
        <v>5313</v>
      </c>
      <c r="C4157" s="312" t="s">
        <v>1155</v>
      </c>
      <c r="D4157" s="314">
        <v>29.35</v>
      </c>
    </row>
    <row r="4158" spans="1:4" ht="25.5">
      <c r="A4158" s="312">
        <v>38013</v>
      </c>
      <c r="B4158" s="313" t="s">
        <v>5314</v>
      </c>
      <c r="C4158" s="312" t="s">
        <v>1155</v>
      </c>
      <c r="D4158" s="314">
        <v>38.1</v>
      </c>
    </row>
    <row r="4159" spans="1:4" ht="25.5">
      <c r="A4159" s="312">
        <v>38014</v>
      </c>
      <c r="B4159" s="313" t="s">
        <v>5315</v>
      </c>
      <c r="C4159" s="312" t="s">
        <v>1155</v>
      </c>
      <c r="D4159" s="314">
        <v>62</v>
      </c>
    </row>
    <row r="4160" spans="1:4" ht="25.5">
      <c r="A4160" s="312">
        <v>38015</v>
      </c>
      <c r="B4160" s="313" t="s">
        <v>5316</v>
      </c>
      <c r="C4160" s="312" t="s">
        <v>1155</v>
      </c>
      <c r="D4160" s="314">
        <v>149.71</v>
      </c>
    </row>
    <row r="4161" spans="1:4" ht="25.5">
      <c r="A4161" s="312">
        <v>38016</v>
      </c>
      <c r="B4161" s="313" t="s">
        <v>5317</v>
      </c>
      <c r="C4161" s="312" t="s">
        <v>1155</v>
      </c>
      <c r="D4161" s="314">
        <v>182.16</v>
      </c>
    </row>
    <row r="4162" spans="1:4" ht="25.5">
      <c r="A4162" s="312">
        <v>38017</v>
      </c>
      <c r="B4162" s="313" t="s">
        <v>5318</v>
      </c>
      <c r="C4162" s="312" t="s">
        <v>1155</v>
      </c>
      <c r="D4162" s="314">
        <v>8.9700000000000006</v>
      </c>
    </row>
    <row r="4163" spans="1:4" ht="25.5">
      <c r="A4163" s="312">
        <v>38018</v>
      </c>
      <c r="B4163" s="313" t="s">
        <v>5319</v>
      </c>
      <c r="C4163" s="312" t="s">
        <v>1155</v>
      </c>
      <c r="D4163" s="314">
        <v>9.9</v>
      </c>
    </row>
    <row r="4164" spans="1:4" ht="25.5">
      <c r="A4164" s="312">
        <v>38019</v>
      </c>
      <c r="B4164" s="313" t="s">
        <v>5320</v>
      </c>
      <c r="C4164" s="312" t="s">
        <v>1155</v>
      </c>
      <c r="D4164" s="314">
        <v>7.82</v>
      </c>
    </row>
    <row r="4165" spans="1:4" ht="25.5">
      <c r="A4165" s="312">
        <v>38020</v>
      </c>
      <c r="B4165" s="313" t="s">
        <v>5321</v>
      </c>
      <c r="C4165" s="312" t="s">
        <v>1155</v>
      </c>
      <c r="D4165" s="314">
        <v>9.9</v>
      </c>
    </row>
    <row r="4166" spans="1:4" ht="25.5">
      <c r="A4166" s="312">
        <v>38021</v>
      </c>
      <c r="B4166" s="313" t="s">
        <v>5322</v>
      </c>
      <c r="C4166" s="312" t="s">
        <v>1155</v>
      </c>
      <c r="D4166" s="314">
        <v>15.41</v>
      </c>
    </row>
    <row r="4167" spans="1:4" ht="25.5">
      <c r="A4167" s="312">
        <v>38022</v>
      </c>
      <c r="B4167" s="313" t="s">
        <v>5323</v>
      </c>
      <c r="C4167" s="312" t="s">
        <v>1155</v>
      </c>
      <c r="D4167" s="314">
        <v>27.6</v>
      </c>
    </row>
    <row r="4168" spans="1:4" ht="25.5">
      <c r="A4168" s="312">
        <v>38023</v>
      </c>
      <c r="B4168" s="313" t="s">
        <v>5324</v>
      </c>
      <c r="C4168" s="312" t="s">
        <v>1155</v>
      </c>
      <c r="D4168" s="314">
        <v>3.25</v>
      </c>
    </row>
    <row r="4169" spans="1:4" ht="25.5">
      <c r="A4169" s="312">
        <v>38025</v>
      </c>
      <c r="B4169" s="313" t="s">
        <v>5325</v>
      </c>
      <c r="C4169" s="312" t="s">
        <v>1155</v>
      </c>
      <c r="D4169" s="314">
        <v>4.0199999999999996</v>
      </c>
    </row>
    <row r="4170" spans="1:4" ht="25.5">
      <c r="A4170" s="312">
        <v>38026</v>
      </c>
      <c r="B4170" s="313" t="s">
        <v>5326</v>
      </c>
      <c r="C4170" s="312" t="s">
        <v>1155</v>
      </c>
      <c r="D4170" s="314">
        <v>10.42</v>
      </c>
    </row>
    <row r="4171" spans="1:4" ht="25.5">
      <c r="A4171" s="312">
        <v>38028</v>
      </c>
      <c r="B4171" s="313" t="s">
        <v>5327</v>
      </c>
      <c r="C4171" s="312" t="s">
        <v>1298</v>
      </c>
      <c r="D4171" s="314">
        <v>32.11</v>
      </c>
    </row>
    <row r="4172" spans="1:4" ht="25.5">
      <c r="A4172" s="312">
        <v>38029</v>
      </c>
      <c r="B4172" s="313" t="s">
        <v>5328</v>
      </c>
      <c r="C4172" s="312" t="s">
        <v>1298</v>
      </c>
      <c r="D4172" s="314">
        <v>48.95</v>
      </c>
    </row>
    <row r="4173" spans="1:4" ht="25.5">
      <c r="A4173" s="312">
        <v>38030</v>
      </c>
      <c r="B4173" s="313" t="s">
        <v>5329</v>
      </c>
      <c r="C4173" s="312" t="s">
        <v>1298</v>
      </c>
      <c r="D4173" s="314">
        <v>75.19</v>
      </c>
    </row>
    <row r="4174" spans="1:4" ht="25.5">
      <c r="A4174" s="312">
        <v>38031</v>
      </c>
      <c r="B4174" s="313" t="s">
        <v>5330</v>
      </c>
      <c r="C4174" s="312" t="s">
        <v>1298</v>
      </c>
      <c r="D4174" s="314">
        <v>119.15</v>
      </c>
    </row>
    <row r="4175" spans="1:4" ht="25.5">
      <c r="A4175" s="312">
        <v>38032</v>
      </c>
      <c r="B4175" s="313" t="s">
        <v>5331</v>
      </c>
      <c r="C4175" s="312" t="s">
        <v>1298</v>
      </c>
      <c r="D4175" s="314">
        <v>30.26</v>
      </c>
    </row>
    <row r="4176" spans="1:4" ht="25.5">
      <c r="A4176" s="312">
        <v>38033</v>
      </c>
      <c r="B4176" s="313" t="s">
        <v>5332</v>
      </c>
      <c r="C4176" s="312" t="s">
        <v>1298</v>
      </c>
      <c r="D4176" s="314">
        <v>47.64</v>
      </c>
    </row>
    <row r="4177" spans="1:4" ht="25.5">
      <c r="A4177" s="312">
        <v>38034</v>
      </c>
      <c r="B4177" s="313" t="s">
        <v>5333</v>
      </c>
      <c r="C4177" s="312" t="s">
        <v>1298</v>
      </c>
      <c r="D4177" s="314">
        <v>80.489999999999995</v>
      </c>
    </row>
    <row r="4178" spans="1:4" ht="25.5">
      <c r="A4178" s="312">
        <v>38035</v>
      </c>
      <c r="B4178" s="313" t="s">
        <v>5334</v>
      </c>
      <c r="C4178" s="312" t="s">
        <v>1298</v>
      </c>
      <c r="D4178" s="314">
        <v>128.80000000000001</v>
      </c>
    </row>
    <row r="4179" spans="1:4" ht="25.5">
      <c r="A4179" s="312">
        <v>38036</v>
      </c>
      <c r="B4179" s="313" t="s">
        <v>5335</v>
      </c>
      <c r="C4179" s="312" t="s">
        <v>1298</v>
      </c>
      <c r="D4179" s="314">
        <v>190.53</v>
      </c>
    </row>
    <row r="4180" spans="1:4" ht="25.5">
      <c r="A4180" s="312">
        <v>38037</v>
      </c>
      <c r="B4180" s="313" t="s">
        <v>5336</v>
      </c>
      <c r="C4180" s="312" t="s">
        <v>1298</v>
      </c>
      <c r="D4180" s="314">
        <v>225.25</v>
      </c>
    </row>
    <row r="4181" spans="1:4" ht="63.75">
      <c r="A4181" s="312">
        <v>38051</v>
      </c>
      <c r="B4181" s="313" t="s">
        <v>5337</v>
      </c>
      <c r="C4181" s="312" t="s">
        <v>1298</v>
      </c>
      <c r="D4181" s="314">
        <v>2.62</v>
      </c>
    </row>
    <row r="4182" spans="1:4" ht="63.75">
      <c r="A4182" s="312">
        <v>38052</v>
      </c>
      <c r="B4182" s="313" t="s">
        <v>5338</v>
      </c>
      <c r="C4182" s="312" t="s">
        <v>1298</v>
      </c>
      <c r="D4182" s="314">
        <v>4.2</v>
      </c>
    </row>
    <row r="4183" spans="1:4" ht="63.75">
      <c r="A4183" s="312">
        <v>38053</v>
      </c>
      <c r="B4183" s="313" t="s">
        <v>5339</v>
      </c>
      <c r="C4183" s="312" t="s">
        <v>1298</v>
      </c>
      <c r="D4183" s="314">
        <v>8.67</v>
      </c>
    </row>
    <row r="4184" spans="1:4" ht="63.75">
      <c r="A4184" s="312">
        <v>38054</v>
      </c>
      <c r="B4184" s="313" t="s">
        <v>5340</v>
      </c>
      <c r="C4184" s="312" t="s">
        <v>1298</v>
      </c>
      <c r="D4184" s="314">
        <v>14.91</v>
      </c>
    </row>
    <row r="4185" spans="1:4" ht="38.25">
      <c r="A4185" s="312">
        <v>38055</v>
      </c>
      <c r="B4185" s="313" t="s">
        <v>5341</v>
      </c>
      <c r="C4185" s="312" t="s">
        <v>1155</v>
      </c>
      <c r="D4185" s="314">
        <v>2.96</v>
      </c>
    </row>
    <row r="4186" spans="1:4" ht="38.25">
      <c r="A4186" s="312">
        <v>38056</v>
      </c>
      <c r="B4186" s="313" t="s">
        <v>5342</v>
      </c>
      <c r="C4186" s="312" t="s">
        <v>1155</v>
      </c>
      <c r="D4186" s="314">
        <v>16.34</v>
      </c>
    </row>
    <row r="4187" spans="1:4" ht="51">
      <c r="A4187" s="312">
        <v>38057</v>
      </c>
      <c r="B4187" s="313" t="s">
        <v>5343</v>
      </c>
      <c r="C4187" s="312" t="s">
        <v>1155</v>
      </c>
      <c r="D4187" s="314">
        <v>35.409999999999997</v>
      </c>
    </row>
    <row r="4188" spans="1:4" ht="38.25">
      <c r="A4188" s="312">
        <v>38058</v>
      </c>
      <c r="B4188" s="313" t="s">
        <v>5344</v>
      </c>
      <c r="C4188" s="312" t="s">
        <v>1155</v>
      </c>
      <c r="D4188" s="314">
        <v>152.55000000000001</v>
      </c>
    </row>
    <row r="4189" spans="1:4" ht="51">
      <c r="A4189" s="312">
        <v>38059</v>
      </c>
      <c r="B4189" s="313" t="s">
        <v>5345</v>
      </c>
      <c r="C4189" s="312" t="s">
        <v>1155</v>
      </c>
      <c r="D4189" s="314">
        <v>175.65</v>
      </c>
    </row>
    <row r="4190" spans="1:4" ht="25.5">
      <c r="A4190" s="312">
        <v>38060</v>
      </c>
      <c r="B4190" s="313" t="s">
        <v>5346</v>
      </c>
      <c r="C4190" s="312" t="s">
        <v>1155</v>
      </c>
      <c r="D4190" s="314">
        <v>53.52</v>
      </c>
    </row>
    <row r="4191" spans="1:4" ht="25.5">
      <c r="A4191" s="312">
        <v>38061</v>
      </c>
      <c r="B4191" s="313" t="s">
        <v>5347</v>
      </c>
      <c r="C4191" s="312" t="s">
        <v>1155</v>
      </c>
      <c r="D4191" s="314">
        <v>43.26</v>
      </c>
    </row>
    <row r="4192" spans="1:4" ht="38.25">
      <c r="A4192" s="312">
        <v>38062</v>
      </c>
      <c r="B4192" s="313" t="s">
        <v>5348</v>
      </c>
      <c r="C4192" s="312" t="s">
        <v>1155</v>
      </c>
      <c r="D4192" s="314">
        <v>4.13</v>
      </c>
    </row>
    <row r="4193" spans="1:4" ht="38.25">
      <c r="A4193" s="312">
        <v>38063</v>
      </c>
      <c r="B4193" s="313" t="s">
        <v>5349</v>
      </c>
      <c r="C4193" s="312" t="s">
        <v>1155</v>
      </c>
      <c r="D4193" s="314">
        <v>5.63</v>
      </c>
    </row>
    <row r="4194" spans="1:4" ht="38.25">
      <c r="A4194" s="312">
        <v>38064</v>
      </c>
      <c r="B4194" s="313" t="s">
        <v>5350</v>
      </c>
      <c r="C4194" s="312" t="s">
        <v>1155</v>
      </c>
      <c r="D4194" s="314">
        <v>11.67</v>
      </c>
    </row>
    <row r="4195" spans="1:4" ht="38.25">
      <c r="A4195" s="312">
        <v>38065</v>
      </c>
      <c r="B4195" s="313" t="s">
        <v>5351</v>
      </c>
      <c r="C4195" s="312" t="s">
        <v>1155</v>
      </c>
      <c r="D4195" s="314">
        <v>16.559999999999999</v>
      </c>
    </row>
    <row r="4196" spans="1:4" ht="38.25">
      <c r="A4196" s="312">
        <v>38066</v>
      </c>
      <c r="B4196" s="313" t="s">
        <v>5352</v>
      </c>
      <c r="C4196" s="312" t="s">
        <v>1155</v>
      </c>
      <c r="D4196" s="314">
        <v>5.57</v>
      </c>
    </row>
    <row r="4197" spans="1:4" ht="38.25">
      <c r="A4197" s="312">
        <v>38067</v>
      </c>
      <c r="B4197" s="313" t="s">
        <v>5353</v>
      </c>
      <c r="C4197" s="312" t="s">
        <v>1155</v>
      </c>
      <c r="D4197" s="314">
        <v>7.85</v>
      </c>
    </row>
    <row r="4198" spans="1:4" ht="38.25">
      <c r="A4198" s="312">
        <v>38068</v>
      </c>
      <c r="B4198" s="313" t="s">
        <v>5354</v>
      </c>
      <c r="C4198" s="312" t="s">
        <v>1155</v>
      </c>
      <c r="D4198" s="314">
        <v>8.49</v>
      </c>
    </row>
    <row r="4199" spans="1:4" ht="51">
      <c r="A4199" s="312">
        <v>38069</v>
      </c>
      <c r="B4199" s="313" t="s">
        <v>5355</v>
      </c>
      <c r="C4199" s="312" t="s">
        <v>1155</v>
      </c>
      <c r="D4199" s="314">
        <v>9.18</v>
      </c>
    </row>
    <row r="4200" spans="1:4" ht="38.25">
      <c r="A4200" s="312">
        <v>38070</v>
      </c>
      <c r="B4200" s="313" t="s">
        <v>5356</v>
      </c>
      <c r="C4200" s="312" t="s">
        <v>1155</v>
      </c>
      <c r="D4200" s="314">
        <v>9.81</v>
      </c>
    </row>
    <row r="4201" spans="1:4" ht="38.25">
      <c r="A4201" s="312">
        <v>38071</v>
      </c>
      <c r="B4201" s="313" t="s">
        <v>5357</v>
      </c>
      <c r="C4201" s="312" t="s">
        <v>1155</v>
      </c>
      <c r="D4201" s="314">
        <v>10.15</v>
      </c>
    </row>
    <row r="4202" spans="1:4" ht="51">
      <c r="A4202" s="312">
        <v>38072</v>
      </c>
      <c r="B4202" s="313" t="s">
        <v>5358</v>
      </c>
      <c r="C4202" s="312" t="s">
        <v>1155</v>
      </c>
      <c r="D4202" s="314">
        <v>12.3</v>
      </c>
    </row>
    <row r="4203" spans="1:4" ht="51">
      <c r="A4203" s="312">
        <v>38073</v>
      </c>
      <c r="B4203" s="313" t="s">
        <v>5359</v>
      </c>
      <c r="C4203" s="312" t="s">
        <v>1155</v>
      </c>
      <c r="D4203" s="314">
        <v>13.66</v>
      </c>
    </row>
    <row r="4204" spans="1:4" ht="38.25">
      <c r="A4204" s="312">
        <v>38074</v>
      </c>
      <c r="B4204" s="313" t="s">
        <v>5360</v>
      </c>
      <c r="C4204" s="312" t="s">
        <v>1155</v>
      </c>
      <c r="D4204" s="314">
        <v>14.91</v>
      </c>
    </row>
    <row r="4205" spans="1:4" ht="38.25">
      <c r="A4205" s="312">
        <v>38075</v>
      </c>
      <c r="B4205" s="313" t="s">
        <v>5361</v>
      </c>
      <c r="C4205" s="312" t="s">
        <v>1155</v>
      </c>
      <c r="D4205" s="314">
        <v>9.33</v>
      </c>
    </row>
    <row r="4206" spans="1:4" ht="38.25">
      <c r="A4206" s="312">
        <v>38076</v>
      </c>
      <c r="B4206" s="313" t="s">
        <v>5362</v>
      </c>
      <c r="C4206" s="312" t="s">
        <v>1155</v>
      </c>
      <c r="D4206" s="314">
        <v>10.46</v>
      </c>
    </row>
    <row r="4207" spans="1:4" ht="38.25">
      <c r="A4207" s="312">
        <v>38077</v>
      </c>
      <c r="B4207" s="313" t="s">
        <v>5363</v>
      </c>
      <c r="C4207" s="312" t="s">
        <v>1155</v>
      </c>
      <c r="D4207" s="314">
        <v>8.9700000000000006</v>
      </c>
    </row>
    <row r="4208" spans="1:4" ht="38.25">
      <c r="A4208" s="312">
        <v>38078</v>
      </c>
      <c r="B4208" s="313" t="s">
        <v>5364</v>
      </c>
      <c r="C4208" s="312" t="s">
        <v>1155</v>
      </c>
      <c r="D4208" s="314">
        <v>9.66</v>
      </c>
    </row>
    <row r="4209" spans="1:4" ht="51">
      <c r="A4209" s="312">
        <v>38079</v>
      </c>
      <c r="B4209" s="313" t="s">
        <v>5365</v>
      </c>
      <c r="C4209" s="312" t="s">
        <v>1155</v>
      </c>
      <c r="D4209" s="314">
        <v>12.8</v>
      </c>
    </row>
    <row r="4210" spans="1:4" ht="51">
      <c r="A4210" s="312">
        <v>38080</v>
      </c>
      <c r="B4210" s="313" t="s">
        <v>5366</v>
      </c>
      <c r="C4210" s="312" t="s">
        <v>1155</v>
      </c>
      <c r="D4210" s="314">
        <v>16.78</v>
      </c>
    </row>
    <row r="4211" spans="1:4" ht="51">
      <c r="A4211" s="312">
        <v>38081</v>
      </c>
      <c r="B4211" s="313" t="s">
        <v>5367</v>
      </c>
      <c r="C4211" s="312" t="s">
        <v>1155</v>
      </c>
      <c r="D4211" s="314">
        <v>14.24</v>
      </c>
    </row>
    <row r="4212" spans="1:4" ht="38.25">
      <c r="A4212" s="312">
        <v>38082</v>
      </c>
      <c r="B4212" s="313" t="s">
        <v>5368</v>
      </c>
      <c r="C4212" s="312" t="s">
        <v>1155</v>
      </c>
      <c r="D4212" s="314">
        <v>11.88</v>
      </c>
    </row>
    <row r="4213" spans="1:4" ht="38.25">
      <c r="A4213" s="312">
        <v>38083</v>
      </c>
      <c r="B4213" s="313" t="s">
        <v>5369</v>
      </c>
      <c r="C4213" s="312" t="s">
        <v>1155</v>
      </c>
      <c r="D4213" s="314">
        <v>20.96</v>
      </c>
    </row>
    <row r="4214" spans="1:4" ht="38.25">
      <c r="A4214" s="312">
        <v>38084</v>
      </c>
      <c r="B4214" s="313" t="s">
        <v>5370</v>
      </c>
      <c r="C4214" s="312" t="s">
        <v>1155</v>
      </c>
      <c r="D4214" s="314">
        <v>9.1199999999999992</v>
      </c>
    </row>
    <row r="4215" spans="1:4" ht="38.25">
      <c r="A4215" s="312">
        <v>38085</v>
      </c>
      <c r="B4215" s="313" t="s">
        <v>5371</v>
      </c>
      <c r="C4215" s="312" t="s">
        <v>1155</v>
      </c>
      <c r="D4215" s="314">
        <v>12.76</v>
      </c>
    </row>
    <row r="4216" spans="1:4" ht="51">
      <c r="A4216" s="312">
        <v>38087</v>
      </c>
      <c r="B4216" s="313" t="s">
        <v>5372</v>
      </c>
      <c r="C4216" s="312" t="s">
        <v>1155</v>
      </c>
      <c r="D4216" s="314">
        <v>36.1</v>
      </c>
    </row>
    <row r="4217" spans="1:4" ht="51">
      <c r="A4217" s="312">
        <v>38088</v>
      </c>
      <c r="B4217" s="313" t="s">
        <v>5373</v>
      </c>
      <c r="C4217" s="312" t="s">
        <v>1155</v>
      </c>
      <c r="D4217" s="314">
        <v>47.17</v>
      </c>
    </row>
    <row r="4218" spans="1:4" ht="63.75">
      <c r="A4218" s="312">
        <v>38089</v>
      </c>
      <c r="B4218" s="313" t="s">
        <v>5374</v>
      </c>
      <c r="C4218" s="312" t="s">
        <v>1155</v>
      </c>
      <c r="D4218" s="314">
        <v>30.07</v>
      </c>
    </row>
    <row r="4219" spans="1:4" ht="63.75">
      <c r="A4219" s="312">
        <v>38090</v>
      </c>
      <c r="B4219" s="313" t="s">
        <v>5375</v>
      </c>
      <c r="C4219" s="312" t="s">
        <v>1155</v>
      </c>
      <c r="D4219" s="314">
        <v>31.08</v>
      </c>
    </row>
    <row r="4220" spans="1:4" ht="25.5">
      <c r="A4220" s="312">
        <v>38091</v>
      </c>
      <c r="B4220" s="313" t="s">
        <v>5376</v>
      </c>
      <c r="C4220" s="312" t="s">
        <v>1155</v>
      </c>
      <c r="D4220" s="314">
        <v>1.42</v>
      </c>
    </row>
    <row r="4221" spans="1:4" ht="25.5">
      <c r="A4221" s="312">
        <v>38092</v>
      </c>
      <c r="B4221" s="313" t="s">
        <v>5377</v>
      </c>
      <c r="C4221" s="312" t="s">
        <v>1155</v>
      </c>
      <c r="D4221" s="314">
        <v>1.35</v>
      </c>
    </row>
    <row r="4222" spans="1:4" ht="25.5">
      <c r="A4222" s="312">
        <v>38093</v>
      </c>
      <c r="B4222" s="313" t="s">
        <v>5378</v>
      </c>
      <c r="C4222" s="312" t="s">
        <v>1155</v>
      </c>
      <c r="D4222" s="314">
        <v>1.39</v>
      </c>
    </row>
    <row r="4223" spans="1:4" ht="25.5">
      <c r="A4223" s="312">
        <v>38094</v>
      </c>
      <c r="B4223" s="313" t="s">
        <v>5379</v>
      </c>
      <c r="C4223" s="312" t="s">
        <v>1155</v>
      </c>
      <c r="D4223" s="314">
        <v>1.7</v>
      </c>
    </row>
    <row r="4224" spans="1:4" ht="25.5">
      <c r="A4224" s="312">
        <v>38095</v>
      </c>
      <c r="B4224" s="313" t="s">
        <v>5380</v>
      </c>
      <c r="C4224" s="312" t="s">
        <v>1155</v>
      </c>
      <c r="D4224" s="314">
        <v>3.01</v>
      </c>
    </row>
    <row r="4225" spans="1:4" ht="25.5">
      <c r="A4225" s="312">
        <v>38096</v>
      </c>
      <c r="B4225" s="313" t="s">
        <v>5381</v>
      </c>
      <c r="C4225" s="312" t="s">
        <v>1155</v>
      </c>
      <c r="D4225" s="314">
        <v>3.23</v>
      </c>
    </row>
    <row r="4226" spans="1:4" ht="25.5">
      <c r="A4226" s="312">
        <v>38097</v>
      </c>
      <c r="B4226" s="313" t="s">
        <v>5382</v>
      </c>
      <c r="C4226" s="312" t="s">
        <v>1155</v>
      </c>
      <c r="D4226" s="314">
        <v>3.47</v>
      </c>
    </row>
    <row r="4227" spans="1:4" ht="25.5">
      <c r="A4227" s="312">
        <v>38098</v>
      </c>
      <c r="B4227" s="313" t="s">
        <v>5383</v>
      </c>
      <c r="C4227" s="312" t="s">
        <v>1155</v>
      </c>
      <c r="D4227" s="314">
        <v>3.47</v>
      </c>
    </row>
    <row r="4228" spans="1:4" ht="51">
      <c r="A4228" s="312">
        <v>38099</v>
      </c>
      <c r="B4228" s="313" t="s">
        <v>5384</v>
      </c>
      <c r="C4228" s="312" t="s">
        <v>1155</v>
      </c>
      <c r="D4228" s="314">
        <v>0.88</v>
      </c>
    </row>
    <row r="4229" spans="1:4" ht="51">
      <c r="A4229" s="312">
        <v>38100</v>
      </c>
      <c r="B4229" s="313" t="s">
        <v>5385</v>
      </c>
      <c r="C4229" s="312" t="s">
        <v>1155</v>
      </c>
      <c r="D4229" s="314">
        <v>1.45</v>
      </c>
    </row>
    <row r="4230" spans="1:4">
      <c r="A4230" s="312">
        <v>38101</v>
      </c>
      <c r="B4230" s="313" t="s">
        <v>5386</v>
      </c>
      <c r="C4230" s="312" t="s">
        <v>1155</v>
      </c>
      <c r="D4230" s="314">
        <v>4.58</v>
      </c>
    </row>
    <row r="4231" spans="1:4">
      <c r="A4231" s="312">
        <v>38102</v>
      </c>
      <c r="B4231" s="313" t="s">
        <v>5387</v>
      </c>
      <c r="C4231" s="312" t="s">
        <v>1155</v>
      </c>
      <c r="D4231" s="314">
        <v>5.86</v>
      </c>
    </row>
    <row r="4232" spans="1:4">
      <c r="A4232" s="312">
        <v>38103</v>
      </c>
      <c r="B4232" s="313" t="s">
        <v>5388</v>
      </c>
      <c r="C4232" s="312" t="s">
        <v>1155</v>
      </c>
      <c r="D4232" s="314">
        <v>9.64</v>
      </c>
    </row>
    <row r="4233" spans="1:4">
      <c r="A4233" s="312">
        <v>38104</v>
      </c>
      <c r="B4233" s="313" t="s">
        <v>5389</v>
      </c>
      <c r="C4233" s="312" t="s">
        <v>1155</v>
      </c>
      <c r="D4233" s="314">
        <v>18.88</v>
      </c>
    </row>
    <row r="4234" spans="1:4" ht="25.5">
      <c r="A4234" s="312">
        <v>38105</v>
      </c>
      <c r="B4234" s="313" t="s">
        <v>5390</v>
      </c>
      <c r="C4234" s="312" t="s">
        <v>1155</v>
      </c>
      <c r="D4234" s="314">
        <v>6.42</v>
      </c>
    </row>
    <row r="4235" spans="1:4" ht="25.5">
      <c r="A4235" s="312">
        <v>38106</v>
      </c>
      <c r="B4235" s="313" t="s">
        <v>5391</v>
      </c>
      <c r="C4235" s="312" t="s">
        <v>1155</v>
      </c>
      <c r="D4235" s="314">
        <v>10.8</v>
      </c>
    </row>
    <row r="4236" spans="1:4" ht="25.5">
      <c r="A4236" s="312">
        <v>38108</v>
      </c>
      <c r="B4236" s="313" t="s">
        <v>5392</v>
      </c>
      <c r="C4236" s="312" t="s">
        <v>1155</v>
      </c>
      <c r="D4236" s="314">
        <v>28.07</v>
      </c>
    </row>
    <row r="4237" spans="1:4" ht="25.5">
      <c r="A4237" s="312">
        <v>38109</v>
      </c>
      <c r="B4237" s="313" t="s">
        <v>5393</v>
      </c>
      <c r="C4237" s="312" t="s">
        <v>1155</v>
      </c>
      <c r="D4237" s="314">
        <v>44.86</v>
      </c>
    </row>
    <row r="4238" spans="1:4" ht="25.5">
      <c r="A4238" s="312">
        <v>38110</v>
      </c>
      <c r="B4238" s="313" t="s">
        <v>5394</v>
      </c>
      <c r="C4238" s="312" t="s">
        <v>1155</v>
      </c>
      <c r="D4238" s="314">
        <v>17.25</v>
      </c>
    </row>
    <row r="4239" spans="1:4" ht="25.5">
      <c r="A4239" s="312">
        <v>38111</v>
      </c>
      <c r="B4239" s="313" t="s">
        <v>5395</v>
      </c>
      <c r="C4239" s="312" t="s">
        <v>1155</v>
      </c>
      <c r="D4239" s="314">
        <v>19.3</v>
      </c>
    </row>
    <row r="4240" spans="1:4" ht="25.5">
      <c r="A4240" s="312">
        <v>38112</v>
      </c>
      <c r="B4240" s="313" t="s">
        <v>5396</v>
      </c>
      <c r="C4240" s="312" t="s">
        <v>1155</v>
      </c>
      <c r="D4240" s="314">
        <v>4.03</v>
      </c>
    </row>
    <row r="4241" spans="1:4" ht="25.5">
      <c r="A4241" s="312">
        <v>38113</v>
      </c>
      <c r="B4241" s="313" t="s">
        <v>5397</v>
      </c>
      <c r="C4241" s="312" t="s">
        <v>1155</v>
      </c>
      <c r="D4241" s="314">
        <v>5.25</v>
      </c>
    </row>
    <row r="4242" spans="1:4" ht="25.5">
      <c r="A4242" s="312">
        <v>38114</v>
      </c>
      <c r="B4242" s="313" t="s">
        <v>5398</v>
      </c>
      <c r="C4242" s="312" t="s">
        <v>1155</v>
      </c>
      <c r="D4242" s="314">
        <v>10.44</v>
      </c>
    </row>
    <row r="4243" spans="1:4" ht="25.5">
      <c r="A4243" s="312">
        <v>38115</v>
      </c>
      <c r="B4243" s="313" t="s">
        <v>5399</v>
      </c>
      <c r="C4243" s="312" t="s">
        <v>1155</v>
      </c>
      <c r="D4243" s="314">
        <v>11.15</v>
      </c>
    </row>
    <row r="4244" spans="1:4" ht="25.5">
      <c r="A4244" s="312">
        <v>38116</v>
      </c>
      <c r="B4244" s="313" t="s">
        <v>5400</v>
      </c>
      <c r="C4244" s="312" t="s">
        <v>1155</v>
      </c>
      <c r="D4244" s="314">
        <v>3.37</v>
      </c>
    </row>
    <row r="4245" spans="1:4" ht="25.5">
      <c r="A4245" s="312">
        <v>38117</v>
      </c>
      <c r="B4245" s="313" t="s">
        <v>5401</v>
      </c>
      <c r="C4245" s="312" t="s">
        <v>1155</v>
      </c>
      <c r="D4245" s="314">
        <v>5.75</v>
      </c>
    </row>
    <row r="4246" spans="1:4" ht="25.5">
      <c r="A4246" s="312">
        <v>38119</v>
      </c>
      <c r="B4246" s="313" t="s">
        <v>5402</v>
      </c>
      <c r="C4246" s="312" t="s">
        <v>1151</v>
      </c>
      <c r="D4246" s="314">
        <v>81.739999999999995</v>
      </c>
    </row>
    <row r="4247" spans="1:4">
      <c r="A4247" s="312">
        <v>38120</v>
      </c>
      <c r="B4247" s="313" t="s">
        <v>5403</v>
      </c>
      <c r="C4247" s="312" t="s">
        <v>1147</v>
      </c>
      <c r="D4247" s="314">
        <v>74.72</v>
      </c>
    </row>
    <row r="4248" spans="1:4" ht="38.25">
      <c r="A4248" s="312">
        <v>38121</v>
      </c>
      <c r="B4248" s="313" t="s">
        <v>5404</v>
      </c>
      <c r="C4248" s="312" t="s">
        <v>1151</v>
      </c>
      <c r="D4248" s="314">
        <v>7.68</v>
      </c>
    </row>
    <row r="4249" spans="1:4">
      <c r="A4249" s="312">
        <v>38122</v>
      </c>
      <c r="B4249" s="313" t="s">
        <v>5405</v>
      </c>
      <c r="C4249" s="312" t="s">
        <v>1151</v>
      </c>
      <c r="D4249" s="314">
        <v>7.13</v>
      </c>
    </row>
    <row r="4250" spans="1:4" ht="25.5">
      <c r="A4250" s="312">
        <v>38123</v>
      </c>
      <c r="B4250" s="313" t="s">
        <v>5406</v>
      </c>
      <c r="C4250" s="312" t="s">
        <v>1147</v>
      </c>
      <c r="D4250" s="314">
        <v>56.32</v>
      </c>
    </row>
    <row r="4251" spans="1:4" ht="25.5">
      <c r="A4251" s="312">
        <v>38124</v>
      </c>
      <c r="B4251" s="313" t="s">
        <v>5407</v>
      </c>
      <c r="C4251" s="312" t="s">
        <v>1155</v>
      </c>
      <c r="D4251" s="314">
        <v>20.95</v>
      </c>
    </row>
    <row r="4252" spans="1:4">
      <c r="A4252" s="312">
        <v>38125</v>
      </c>
      <c r="B4252" s="313" t="s">
        <v>5408</v>
      </c>
      <c r="C4252" s="312" t="s">
        <v>1147</v>
      </c>
      <c r="D4252" s="314">
        <v>0.66</v>
      </c>
    </row>
    <row r="4253" spans="1:4" ht="25.5">
      <c r="A4253" s="312">
        <v>38127</v>
      </c>
      <c r="B4253" s="313" t="s">
        <v>5409</v>
      </c>
      <c r="C4253" s="312" t="s">
        <v>1155</v>
      </c>
      <c r="D4253" s="314">
        <v>404.03</v>
      </c>
    </row>
    <row r="4254" spans="1:4">
      <c r="A4254" s="312">
        <v>38128</v>
      </c>
      <c r="B4254" s="313" t="s">
        <v>5410</v>
      </c>
      <c r="C4254" s="312" t="s">
        <v>1147</v>
      </c>
      <c r="D4254" s="314">
        <v>0.39</v>
      </c>
    </row>
    <row r="4255" spans="1:4" ht="25.5">
      <c r="A4255" s="312">
        <v>38129</v>
      </c>
      <c r="B4255" s="313" t="s">
        <v>5411</v>
      </c>
      <c r="C4255" s="312" t="s">
        <v>1155</v>
      </c>
      <c r="D4255" s="314">
        <v>2.46</v>
      </c>
    </row>
    <row r="4256" spans="1:4" ht="25.5">
      <c r="A4256" s="312">
        <v>38130</v>
      </c>
      <c r="B4256" s="313" t="s">
        <v>5412</v>
      </c>
      <c r="C4256" s="312" t="s">
        <v>1298</v>
      </c>
      <c r="D4256" s="314">
        <v>23.43</v>
      </c>
    </row>
    <row r="4257" spans="1:4" ht="25.5">
      <c r="A4257" s="312">
        <v>38131</v>
      </c>
      <c r="B4257" s="313" t="s">
        <v>5413</v>
      </c>
      <c r="C4257" s="312" t="s">
        <v>1151</v>
      </c>
      <c r="D4257" s="314">
        <v>82.47</v>
      </c>
    </row>
    <row r="4258" spans="1:4" ht="25.5">
      <c r="A4258" s="312">
        <v>38132</v>
      </c>
      <c r="B4258" s="313" t="s">
        <v>5414</v>
      </c>
      <c r="C4258" s="312" t="s">
        <v>1147</v>
      </c>
      <c r="D4258" s="314">
        <v>46.26</v>
      </c>
    </row>
    <row r="4259" spans="1:4" ht="25.5">
      <c r="A4259" s="312">
        <v>38133</v>
      </c>
      <c r="B4259" s="313" t="s">
        <v>5415</v>
      </c>
      <c r="C4259" s="312" t="s">
        <v>1147</v>
      </c>
      <c r="D4259" s="314">
        <v>44.75</v>
      </c>
    </row>
    <row r="4260" spans="1:4" ht="25.5">
      <c r="A4260" s="312">
        <v>38134</v>
      </c>
      <c r="B4260" s="313" t="s">
        <v>5416</v>
      </c>
      <c r="C4260" s="312" t="s">
        <v>1147</v>
      </c>
      <c r="D4260" s="314">
        <v>45.36</v>
      </c>
    </row>
    <row r="4261" spans="1:4" ht="25.5">
      <c r="A4261" s="312">
        <v>38135</v>
      </c>
      <c r="B4261" s="313" t="s">
        <v>5417</v>
      </c>
      <c r="C4261" s="312" t="s">
        <v>1366</v>
      </c>
      <c r="D4261" s="314">
        <v>55.46</v>
      </c>
    </row>
    <row r="4262" spans="1:4" ht="25.5">
      <c r="A4262" s="312">
        <v>38137</v>
      </c>
      <c r="B4262" s="313" t="s">
        <v>5418</v>
      </c>
      <c r="C4262" s="312" t="s">
        <v>1366</v>
      </c>
      <c r="D4262" s="314">
        <v>43.75</v>
      </c>
    </row>
    <row r="4263" spans="1:4" ht="25.5">
      <c r="A4263" s="312">
        <v>38138</v>
      </c>
      <c r="B4263" s="313" t="s">
        <v>5419</v>
      </c>
      <c r="C4263" s="312" t="s">
        <v>1366</v>
      </c>
      <c r="D4263" s="314">
        <v>42.96</v>
      </c>
    </row>
    <row r="4264" spans="1:4" ht="38.25">
      <c r="A4264" s="312">
        <v>38140</v>
      </c>
      <c r="B4264" s="313" t="s">
        <v>5420</v>
      </c>
      <c r="C4264" s="312" t="s">
        <v>1155</v>
      </c>
      <c r="D4264" s="314">
        <v>18.5</v>
      </c>
    </row>
    <row r="4265" spans="1:4" ht="63.75">
      <c r="A4265" s="312">
        <v>38151</v>
      </c>
      <c r="B4265" s="313" t="s">
        <v>5421</v>
      </c>
      <c r="C4265" s="312" t="s">
        <v>1777</v>
      </c>
      <c r="D4265" s="314">
        <v>39.33</v>
      </c>
    </row>
    <row r="4266" spans="1:4" ht="63.75">
      <c r="A4266" s="312">
        <v>38152</v>
      </c>
      <c r="B4266" s="313" t="s">
        <v>5422</v>
      </c>
      <c r="C4266" s="312" t="s">
        <v>1777</v>
      </c>
      <c r="D4266" s="314">
        <v>56.92</v>
      </c>
    </row>
    <row r="4267" spans="1:4" ht="63.75">
      <c r="A4267" s="312">
        <v>38153</v>
      </c>
      <c r="B4267" s="313" t="s">
        <v>5423</v>
      </c>
      <c r="C4267" s="312" t="s">
        <v>1777</v>
      </c>
      <c r="D4267" s="314">
        <v>28.49</v>
      </c>
    </row>
    <row r="4268" spans="1:4" ht="38.25">
      <c r="A4268" s="312">
        <v>38154</v>
      </c>
      <c r="B4268" s="313" t="s">
        <v>5424</v>
      </c>
      <c r="C4268" s="312" t="s">
        <v>1777</v>
      </c>
      <c r="D4268" s="314">
        <v>30.06</v>
      </c>
    </row>
    <row r="4269" spans="1:4" ht="51">
      <c r="A4269" s="312">
        <v>38155</v>
      </c>
      <c r="B4269" s="313" t="s">
        <v>5425</v>
      </c>
      <c r="C4269" s="312" t="s">
        <v>1155</v>
      </c>
      <c r="D4269" s="314">
        <v>37.76</v>
      </c>
    </row>
    <row r="4270" spans="1:4" ht="51">
      <c r="A4270" s="312">
        <v>38165</v>
      </c>
      <c r="B4270" s="313" t="s">
        <v>5426</v>
      </c>
      <c r="C4270" s="312" t="s">
        <v>1777</v>
      </c>
      <c r="D4270" s="314">
        <v>51.48</v>
      </c>
    </row>
    <row r="4271" spans="1:4" ht="25.5">
      <c r="A4271" s="312">
        <v>38166</v>
      </c>
      <c r="B4271" s="313" t="s">
        <v>5427</v>
      </c>
      <c r="C4271" s="312" t="s">
        <v>1155</v>
      </c>
      <c r="D4271" s="314">
        <v>32.68</v>
      </c>
    </row>
    <row r="4272" spans="1:4" ht="25.5">
      <c r="A4272" s="312">
        <v>38167</v>
      </c>
      <c r="B4272" s="313" t="s">
        <v>5428</v>
      </c>
      <c r="C4272" s="312" t="s">
        <v>2842</v>
      </c>
      <c r="D4272" s="314">
        <v>16.170000000000002</v>
      </c>
    </row>
    <row r="4273" spans="1:4" ht="51">
      <c r="A4273" s="312">
        <v>38168</v>
      </c>
      <c r="B4273" s="313" t="s">
        <v>5429</v>
      </c>
      <c r="C4273" s="312" t="s">
        <v>1155</v>
      </c>
      <c r="D4273" s="314">
        <v>122.12</v>
      </c>
    </row>
    <row r="4274" spans="1:4" ht="51">
      <c r="A4274" s="312">
        <v>38169</v>
      </c>
      <c r="B4274" s="313" t="s">
        <v>5430</v>
      </c>
      <c r="C4274" s="312" t="s">
        <v>1777</v>
      </c>
      <c r="D4274" s="314">
        <v>59</v>
      </c>
    </row>
    <row r="4275" spans="1:4" ht="51">
      <c r="A4275" s="312">
        <v>38170</v>
      </c>
      <c r="B4275" s="313" t="s">
        <v>5431</v>
      </c>
      <c r="C4275" s="312" t="s">
        <v>1155</v>
      </c>
      <c r="D4275" s="314">
        <v>10.63</v>
      </c>
    </row>
    <row r="4276" spans="1:4" ht="38.25">
      <c r="A4276" s="312">
        <v>38175</v>
      </c>
      <c r="B4276" s="313" t="s">
        <v>5432</v>
      </c>
      <c r="C4276" s="312" t="s">
        <v>1155</v>
      </c>
      <c r="D4276" s="314">
        <v>2.33</v>
      </c>
    </row>
    <row r="4277" spans="1:4" ht="38.25">
      <c r="A4277" s="312">
        <v>38176</v>
      </c>
      <c r="B4277" s="313" t="s">
        <v>5433</v>
      </c>
      <c r="C4277" s="312" t="s">
        <v>1155</v>
      </c>
      <c r="D4277" s="314">
        <v>6.31</v>
      </c>
    </row>
    <row r="4278" spans="1:4" ht="38.25">
      <c r="A4278" s="312">
        <v>38177</v>
      </c>
      <c r="B4278" s="313" t="s">
        <v>5434</v>
      </c>
      <c r="C4278" s="312" t="s">
        <v>1155</v>
      </c>
      <c r="D4278" s="314">
        <v>7.1</v>
      </c>
    </row>
    <row r="4279" spans="1:4" ht="38.25">
      <c r="A4279" s="312">
        <v>38178</v>
      </c>
      <c r="B4279" s="313" t="s">
        <v>5435</v>
      </c>
      <c r="C4279" s="312" t="s">
        <v>1155</v>
      </c>
      <c r="D4279" s="314">
        <v>20.85</v>
      </c>
    </row>
    <row r="4280" spans="1:4" ht="38.25">
      <c r="A4280" s="312">
        <v>38179</v>
      </c>
      <c r="B4280" s="313" t="s">
        <v>5436</v>
      </c>
      <c r="C4280" s="312" t="s">
        <v>1155</v>
      </c>
      <c r="D4280" s="314">
        <v>26.05</v>
      </c>
    </row>
    <row r="4281" spans="1:4" ht="25.5">
      <c r="A4281" s="312">
        <v>38180</v>
      </c>
      <c r="B4281" s="313" t="s">
        <v>5437</v>
      </c>
      <c r="C4281" s="312" t="s">
        <v>1366</v>
      </c>
      <c r="D4281" s="314">
        <v>103.95</v>
      </c>
    </row>
    <row r="4282" spans="1:4" ht="38.25">
      <c r="A4282" s="312">
        <v>38181</v>
      </c>
      <c r="B4282" s="313" t="s">
        <v>5438</v>
      </c>
      <c r="C4282" s="312" t="s">
        <v>1366</v>
      </c>
      <c r="D4282" s="314">
        <v>141.91</v>
      </c>
    </row>
    <row r="4283" spans="1:4" ht="38.25">
      <c r="A4283" s="312">
        <v>38182</v>
      </c>
      <c r="B4283" s="313" t="s">
        <v>5439</v>
      </c>
      <c r="C4283" s="312" t="s">
        <v>1366</v>
      </c>
      <c r="D4283" s="314">
        <v>135.18</v>
      </c>
    </row>
    <row r="4284" spans="1:4" ht="38.25">
      <c r="A4284" s="312">
        <v>38185</v>
      </c>
      <c r="B4284" s="313" t="s">
        <v>5440</v>
      </c>
      <c r="C4284" s="312" t="s">
        <v>1366</v>
      </c>
      <c r="D4284" s="314">
        <v>312.85000000000002</v>
      </c>
    </row>
    <row r="4285" spans="1:4" ht="38.25">
      <c r="A4285" s="312">
        <v>38186</v>
      </c>
      <c r="B4285" s="313" t="s">
        <v>5441</v>
      </c>
      <c r="C4285" s="312" t="s">
        <v>1366</v>
      </c>
      <c r="D4285" s="314">
        <v>351.38</v>
      </c>
    </row>
    <row r="4286" spans="1:4" ht="25.5">
      <c r="A4286" s="312">
        <v>38189</v>
      </c>
      <c r="B4286" s="313" t="s">
        <v>5442</v>
      </c>
      <c r="C4286" s="312" t="s">
        <v>1155</v>
      </c>
      <c r="D4286" s="314">
        <v>198.24</v>
      </c>
    </row>
    <row r="4287" spans="1:4" ht="25.5">
      <c r="A4287" s="312">
        <v>38190</v>
      </c>
      <c r="B4287" s="313" t="s">
        <v>5443</v>
      </c>
      <c r="C4287" s="312" t="s">
        <v>1155</v>
      </c>
      <c r="D4287" s="314">
        <v>445.79</v>
      </c>
    </row>
    <row r="4288" spans="1:4" ht="25.5">
      <c r="A4288" s="312">
        <v>38191</v>
      </c>
      <c r="B4288" s="313" t="s">
        <v>5444</v>
      </c>
      <c r="C4288" s="312" t="s">
        <v>1155</v>
      </c>
      <c r="D4288" s="314">
        <v>7.82</v>
      </c>
    </row>
    <row r="4289" spans="1:4" ht="25.5">
      <c r="A4289" s="312">
        <v>38192</v>
      </c>
      <c r="B4289" s="313" t="s">
        <v>5445</v>
      </c>
      <c r="C4289" s="312" t="s">
        <v>1155</v>
      </c>
      <c r="D4289" s="314">
        <v>54.51</v>
      </c>
    </row>
    <row r="4290" spans="1:4" ht="25.5">
      <c r="A4290" s="312">
        <v>38193</v>
      </c>
      <c r="B4290" s="313" t="s">
        <v>5446</v>
      </c>
      <c r="C4290" s="312" t="s">
        <v>1155</v>
      </c>
      <c r="D4290" s="314">
        <v>16.940000000000001</v>
      </c>
    </row>
    <row r="4291" spans="1:4" ht="25.5">
      <c r="A4291" s="312">
        <v>38194</v>
      </c>
      <c r="B4291" s="313" t="s">
        <v>5447</v>
      </c>
      <c r="C4291" s="312" t="s">
        <v>1155</v>
      </c>
      <c r="D4291" s="314">
        <v>22.9</v>
      </c>
    </row>
    <row r="4292" spans="1:4" ht="25.5">
      <c r="A4292" s="312">
        <v>38195</v>
      </c>
      <c r="B4292" s="313" t="s">
        <v>5448</v>
      </c>
      <c r="C4292" s="312" t="s">
        <v>1366</v>
      </c>
      <c r="D4292" s="314">
        <v>46.56</v>
      </c>
    </row>
    <row r="4293" spans="1:4" ht="25.5">
      <c r="A4293" s="312">
        <v>38196</v>
      </c>
      <c r="B4293" s="313" t="s">
        <v>5449</v>
      </c>
      <c r="C4293" s="312" t="s">
        <v>1155</v>
      </c>
      <c r="D4293" s="314">
        <v>13.06</v>
      </c>
    </row>
    <row r="4294" spans="1:4" ht="25.5">
      <c r="A4294" s="312">
        <v>38200</v>
      </c>
      <c r="B4294" s="313" t="s">
        <v>5450</v>
      </c>
      <c r="C4294" s="312" t="s">
        <v>5451</v>
      </c>
      <c r="D4294" s="314">
        <v>490.85</v>
      </c>
    </row>
    <row r="4295" spans="1:4" ht="51">
      <c r="A4295" s="312">
        <v>38364</v>
      </c>
      <c r="B4295" s="313" t="s">
        <v>5452</v>
      </c>
      <c r="C4295" s="312" t="s">
        <v>1155</v>
      </c>
      <c r="D4295" s="314">
        <v>555.54999999999995</v>
      </c>
    </row>
    <row r="4296" spans="1:4" ht="25.5">
      <c r="A4296" s="312">
        <v>38365</v>
      </c>
      <c r="B4296" s="313" t="s">
        <v>5453</v>
      </c>
      <c r="C4296" s="312" t="s">
        <v>1366</v>
      </c>
      <c r="D4296" s="314">
        <v>1.28</v>
      </c>
    </row>
    <row r="4297" spans="1:4">
      <c r="A4297" s="312">
        <v>38366</v>
      </c>
      <c r="B4297" s="313" t="s">
        <v>5454</v>
      </c>
      <c r="C4297" s="312" t="s">
        <v>1366</v>
      </c>
      <c r="D4297" s="314">
        <v>3.39</v>
      </c>
    </row>
    <row r="4298" spans="1:4" ht="25.5">
      <c r="A4298" s="312">
        <v>38367</v>
      </c>
      <c r="B4298" s="313" t="s">
        <v>5455</v>
      </c>
      <c r="C4298" s="312" t="s">
        <v>1155</v>
      </c>
      <c r="D4298" s="314">
        <v>9.99</v>
      </c>
    </row>
    <row r="4299" spans="1:4">
      <c r="A4299" s="312">
        <v>38368</v>
      </c>
      <c r="B4299" s="313" t="s">
        <v>5456</v>
      </c>
      <c r="C4299" s="312" t="s">
        <v>1155</v>
      </c>
      <c r="D4299" s="314">
        <v>5.39</v>
      </c>
    </row>
    <row r="4300" spans="1:4" ht="38.25">
      <c r="A4300" s="312">
        <v>38369</v>
      </c>
      <c r="B4300" s="313" t="s">
        <v>5457</v>
      </c>
      <c r="C4300" s="312" t="s">
        <v>1155</v>
      </c>
      <c r="D4300" s="314">
        <v>10</v>
      </c>
    </row>
    <row r="4301" spans="1:4" ht="25.5">
      <c r="A4301" s="312">
        <v>38370</v>
      </c>
      <c r="B4301" s="313" t="s">
        <v>5458</v>
      </c>
      <c r="C4301" s="312" t="s">
        <v>1155</v>
      </c>
      <c r="D4301" s="314">
        <v>10</v>
      </c>
    </row>
    <row r="4302" spans="1:4">
      <c r="A4302" s="312">
        <v>38372</v>
      </c>
      <c r="B4302" s="313" t="s">
        <v>5459</v>
      </c>
      <c r="C4302" s="312" t="s">
        <v>1155</v>
      </c>
      <c r="D4302" s="314">
        <v>13.86</v>
      </c>
    </row>
    <row r="4303" spans="1:4" ht="25.5">
      <c r="A4303" s="312">
        <v>38374</v>
      </c>
      <c r="B4303" s="313" t="s">
        <v>5460</v>
      </c>
      <c r="C4303" s="312" t="s">
        <v>1155</v>
      </c>
      <c r="D4303" s="314">
        <v>830.24</v>
      </c>
    </row>
    <row r="4304" spans="1:4">
      <c r="A4304" s="312">
        <v>38376</v>
      </c>
      <c r="B4304" s="313" t="s">
        <v>5461</v>
      </c>
      <c r="C4304" s="312" t="s">
        <v>1155</v>
      </c>
      <c r="D4304" s="314">
        <v>22.9</v>
      </c>
    </row>
    <row r="4305" spans="1:4">
      <c r="A4305" s="312">
        <v>38377</v>
      </c>
      <c r="B4305" s="313" t="s">
        <v>5462</v>
      </c>
      <c r="C4305" s="312" t="s">
        <v>1155</v>
      </c>
      <c r="D4305" s="314">
        <v>20.079999999999998</v>
      </c>
    </row>
    <row r="4306" spans="1:4">
      <c r="A4306" s="312">
        <v>38379</v>
      </c>
      <c r="B4306" s="313" t="s">
        <v>5463</v>
      </c>
      <c r="C4306" s="312" t="s">
        <v>1298</v>
      </c>
      <c r="D4306" s="314">
        <v>26.87</v>
      </c>
    </row>
    <row r="4307" spans="1:4" ht="25.5">
      <c r="A4307" s="312">
        <v>38380</v>
      </c>
      <c r="B4307" s="313" t="s">
        <v>5464</v>
      </c>
      <c r="C4307" s="312" t="s">
        <v>1155</v>
      </c>
      <c r="D4307" s="314">
        <v>15.88</v>
      </c>
    </row>
    <row r="4308" spans="1:4">
      <c r="A4308" s="312">
        <v>38381</v>
      </c>
      <c r="B4308" s="313" t="s">
        <v>5465</v>
      </c>
      <c r="C4308" s="312" t="s">
        <v>1155</v>
      </c>
      <c r="D4308" s="314">
        <v>6.84</v>
      </c>
    </row>
    <row r="4309" spans="1:4">
      <c r="A4309" s="312">
        <v>38382</v>
      </c>
      <c r="B4309" s="313" t="s">
        <v>5466</v>
      </c>
      <c r="C4309" s="312" t="s">
        <v>1155</v>
      </c>
      <c r="D4309" s="314">
        <v>8.02</v>
      </c>
    </row>
    <row r="4310" spans="1:4">
      <c r="A4310" s="312">
        <v>38383</v>
      </c>
      <c r="B4310" s="313" t="s">
        <v>5467</v>
      </c>
      <c r="C4310" s="312" t="s">
        <v>1155</v>
      </c>
      <c r="D4310" s="314">
        <v>1.5</v>
      </c>
    </row>
    <row r="4311" spans="1:4">
      <c r="A4311" s="312">
        <v>38384</v>
      </c>
      <c r="B4311" s="313" t="s">
        <v>5468</v>
      </c>
      <c r="C4311" s="312" t="s">
        <v>1155</v>
      </c>
      <c r="D4311" s="314">
        <v>13.97</v>
      </c>
    </row>
    <row r="4312" spans="1:4" ht="38.25">
      <c r="A4312" s="312">
        <v>38385</v>
      </c>
      <c r="B4312" s="313" t="s">
        <v>5469</v>
      </c>
      <c r="C4312" s="312" t="s">
        <v>1155</v>
      </c>
      <c r="D4312" s="314">
        <v>32.869999999999997</v>
      </c>
    </row>
    <row r="4313" spans="1:4" ht="25.5">
      <c r="A4313" s="312">
        <v>38386</v>
      </c>
      <c r="B4313" s="313" t="s">
        <v>5470</v>
      </c>
      <c r="C4313" s="312" t="s">
        <v>1155</v>
      </c>
      <c r="D4313" s="314">
        <v>3.52</v>
      </c>
    </row>
    <row r="4314" spans="1:4">
      <c r="A4314" s="312">
        <v>38390</v>
      </c>
      <c r="B4314" s="313" t="s">
        <v>5471</v>
      </c>
      <c r="C4314" s="312" t="s">
        <v>1155</v>
      </c>
      <c r="D4314" s="314">
        <v>24.17</v>
      </c>
    </row>
    <row r="4315" spans="1:4" ht="25.5">
      <c r="A4315" s="312">
        <v>38392</v>
      </c>
      <c r="B4315" s="313" t="s">
        <v>5472</v>
      </c>
      <c r="C4315" s="312" t="s">
        <v>1155</v>
      </c>
      <c r="D4315" s="314">
        <v>38.909999999999997</v>
      </c>
    </row>
    <row r="4316" spans="1:4">
      <c r="A4316" s="312">
        <v>38393</v>
      </c>
      <c r="B4316" s="313" t="s">
        <v>5473</v>
      </c>
      <c r="C4316" s="312" t="s">
        <v>1155</v>
      </c>
      <c r="D4316" s="314">
        <v>10.9</v>
      </c>
    </row>
    <row r="4317" spans="1:4" ht="38.25">
      <c r="A4317" s="312">
        <v>38394</v>
      </c>
      <c r="B4317" s="313" t="s">
        <v>5474</v>
      </c>
      <c r="C4317" s="312" t="s">
        <v>1155</v>
      </c>
      <c r="D4317" s="314">
        <v>220.45</v>
      </c>
    </row>
    <row r="4318" spans="1:4">
      <c r="A4318" s="312">
        <v>38395</v>
      </c>
      <c r="B4318" s="313" t="s">
        <v>5475</v>
      </c>
      <c r="C4318" s="312" t="s">
        <v>1155</v>
      </c>
      <c r="D4318" s="314">
        <v>5.71</v>
      </c>
    </row>
    <row r="4319" spans="1:4">
      <c r="A4319" s="312">
        <v>38396</v>
      </c>
      <c r="B4319" s="313" t="s">
        <v>5476</v>
      </c>
      <c r="C4319" s="312" t="s">
        <v>1155</v>
      </c>
      <c r="D4319" s="314">
        <v>371.86</v>
      </c>
    </row>
    <row r="4320" spans="1:4">
      <c r="A4320" s="312">
        <v>38397</v>
      </c>
      <c r="B4320" s="313" t="s">
        <v>5477</v>
      </c>
      <c r="C4320" s="312" t="s">
        <v>1147</v>
      </c>
      <c r="D4320" s="314">
        <v>3.69</v>
      </c>
    </row>
    <row r="4321" spans="1:4" ht="25.5">
      <c r="A4321" s="312">
        <v>38399</v>
      </c>
      <c r="B4321" s="313" t="s">
        <v>5478</v>
      </c>
      <c r="C4321" s="312" t="s">
        <v>1155</v>
      </c>
      <c r="D4321" s="314">
        <v>123.47</v>
      </c>
    </row>
    <row r="4322" spans="1:4">
      <c r="A4322" s="312">
        <v>38400</v>
      </c>
      <c r="B4322" s="313" t="s">
        <v>5479</v>
      </c>
      <c r="C4322" s="312" t="s">
        <v>1155</v>
      </c>
      <c r="D4322" s="314">
        <v>10.35</v>
      </c>
    </row>
    <row r="4323" spans="1:4">
      <c r="A4323" s="312">
        <v>38401</v>
      </c>
      <c r="B4323" s="313" t="s">
        <v>5480</v>
      </c>
      <c r="C4323" s="312" t="s">
        <v>1155</v>
      </c>
      <c r="D4323" s="314">
        <v>7.39</v>
      </c>
    </row>
    <row r="4324" spans="1:4">
      <c r="A4324" s="312">
        <v>38402</v>
      </c>
      <c r="B4324" s="313" t="s">
        <v>5481</v>
      </c>
      <c r="C4324" s="312" t="s">
        <v>1155</v>
      </c>
      <c r="D4324" s="314">
        <v>6.21</v>
      </c>
    </row>
    <row r="4325" spans="1:4">
      <c r="A4325" s="312">
        <v>38403</v>
      </c>
      <c r="B4325" s="313" t="s">
        <v>5482</v>
      </c>
      <c r="C4325" s="312" t="s">
        <v>1155</v>
      </c>
      <c r="D4325" s="314">
        <v>24.75</v>
      </c>
    </row>
    <row r="4326" spans="1:4" ht="51">
      <c r="A4326" s="312">
        <v>38404</v>
      </c>
      <c r="B4326" s="313" t="s">
        <v>5483</v>
      </c>
      <c r="C4326" s="312" t="s">
        <v>1149</v>
      </c>
      <c r="D4326" s="314">
        <v>348.3</v>
      </c>
    </row>
    <row r="4327" spans="1:4" ht="51">
      <c r="A4327" s="312">
        <v>38405</v>
      </c>
      <c r="B4327" s="313" t="s">
        <v>5484</v>
      </c>
      <c r="C4327" s="312" t="s">
        <v>1149</v>
      </c>
      <c r="D4327" s="314">
        <v>369.2</v>
      </c>
    </row>
    <row r="4328" spans="1:4" ht="51">
      <c r="A4328" s="312">
        <v>38406</v>
      </c>
      <c r="B4328" s="313" t="s">
        <v>5485</v>
      </c>
      <c r="C4328" s="312" t="s">
        <v>1149</v>
      </c>
      <c r="D4328" s="314">
        <v>387.91</v>
      </c>
    </row>
    <row r="4329" spans="1:4" ht="51">
      <c r="A4329" s="312">
        <v>38408</v>
      </c>
      <c r="B4329" s="313" t="s">
        <v>5486</v>
      </c>
      <c r="C4329" s="312" t="s">
        <v>1149</v>
      </c>
      <c r="D4329" s="314">
        <v>383.91</v>
      </c>
    </row>
    <row r="4330" spans="1:4" ht="51">
      <c r="A4330" s="312">
        <v>38409</v>
      </c>
      <c r="B4330" s="313" t="s">
        <v>5487</v>
      </c>
      <c r="C4330" s="312" t="s">
        <v>1149</v>
      </c>
      <c r="D4330" s="314">
        <v>413.83</v>
      </c>
    </row>
    <row r="4331" spans="1:4" ht="38.25">
      <c r="A4331" s="312">
        <v>38410</v>
      </c>
      <c r="B4331" s="313" t="s">
        <v>5488</v>
      </c>
      <c r="C4331" s="312" t="s">
        <v>1155</v>
      </c>
      <c r="D4331" s="315">
        <v>10393.459999999999</v>
      </c>
    </row>
    <row r="4332" spans="1:4" ht="25.5">
      <c r="A4332" s="312">
        <v>38411</v>
      </c>
      <c r="B4332" s="313" t="s">
        <v>5489</v>
      </c>
      <c r="C4332" s="312" t="s">
        <v>1155</v>
      </c>
      <c r="D4332" s="315">
        <v>1173.45</v>
      </c>
    </row>
    <row r="4333" spans="1:4" ht="51">
      <c r="A4333" s="312">
        <v>38412</v>
      </c>
      <c r="B4333" s="313" t="s">
        <v>5490</v>
      </c>
      <c r="C4333" s="312" t="s">
        <v>1155</v>
      </c>
      <c r="D4333" s="315">
        <v>1092.3399999999999</v>
      </c>
    </row>
    <row r="4334" spans="1:4" ht="38.25">
      <c r="A4334" s="312">
        <v>38413</v>
      </c>
      <c r="B4334" s="313" t="s">
        <v>5491</v>
      </c>
      <c r="C4334" s="312" t="s">
        <v>1155</v>
      </c>
      <c r="D4334" s="314">
        <v>856.91</v>
      </c>
    </row>
    <row r="4335" spans="1:4" ht="38.25">
      <c r="A4335" s="312">
        <v>38414</v>
      </c>
      <c r="B4335" s="313" t="s">
        <v>5492</v>
      </c>
      <c r="C4335" s="312" t="s">
        <v>1155</v>
      </c>
      <c r="D4335" s="315">
        <v>1301.6300000000001</v>
      </c>
    </row>
    <row r="4336" spans="1:4" ht="38.25">
      <c r="A4336" s="312">
        <v>38415</v>
      </c>
      <c r="B4336" s="313" t="s">
        <v>5493</v>
      </c>
      <c r="C4336" s="312" t="s">
        <v>1155</v>
      </c>
      <c r="D4336" s="314">
        <v>927.41</v>
      </c>
    </row>
    <row r="4337" spans="1:4" ht="25.5">
      <c r="A4337" s="312">
        <v>38418</v>
      </c>
      <c r="B4337" s="313" t="s">
        <v>5494</v>
      </c>
      <c r="C4337" s="312" t="s">
        <v>1155</v>
      </c>
      <c r="D4337" s="314">
        <v>3.02</v>
      </c>
    </row>
    <row r="4338" spans="1:4" ht="25.5">
      <c r="A4338" s="312">
        <v>38421</v>
      </c>
      <c r="B4338" s="313" t="s">
        <v>5495</v>
      </c>
      <c r="C4338" s="312" t="s">
        <v>1155</v>
      </c>
      <c r="D4338" s="314">
        <v>17.829999999999998</v>
      </c>
    </row>
    <row r="4339" spans="1:4" ht="25.5">
      <c r="A4339" s="312">
        <v>38422</v>
      </c>
      <c r="B4339" s="313" t="s">
        <v>5496</v>
      </c>
      <c r="C4339" s="312" t="s">
        <v>1155</v>
      </c>
      <c r="D4339" s="314">
        <v>20.079999999999998</v>
      </c>
    </row>
    <row r="4340" spans="1:4" ht="25.5">
      <c r="A4340" s="312">
        <v>38423</v>
      </c>
      <c r="B4340" s="313" t="s">
        <v>5497</v>
      </c>
      <c r="C4340" s="312" t="s">
        <v>1155</v>
      </c>
      <c r="D4340" s="314">
        <v>31.4</v>
      </c>
    </row>
    <row r="4341" spans="1:4" ht="25.5">
      <c r="A4341" s="312">
        <v>38424</v>
      </c>
      <c r="B4341" s="313" t="s">
        <v>5498</v>
      </c>
      <c r="C4341" s="312" t="s">
        <v>1155</v>
      </c>
      <c r="D4341" s="314">
        <v>47.05</v>
      </c>
    </row>
    <row r="4342" spans="1:4" ht="25.5">
      <c r="A4342" s="312">
        <v>38425</v>
      </c>
      <c r="B4342" s="313" t="s">
        <v>5499</v>
      </c>
      <c r="C4342" s="312" t="s">
        <v>1155</v>
      </c>
      <c r="D4342" s="314">
        <v>9.5500000000000007</v>
      </c>
    </row>
    <row r="4343" spans="1:4" ht="25.5">
      <c r="A4343" s="312">
        <v>38426</v>
      </c>
      <c r="B4343" s="313" t="s">
        <v>5500</v>
      </c>
      <c r="C4343" s="312" t="s">
        <v>1155</v>
      </c>
      <c r="D4343" s="314">
        <v>18.34</v>
      </c>
    </row>
    <row r="4344" spans="1:4" ht="25.5">
      <c r="A4344" s="312">
        <v>38427</v>
      </c>
      <c r="B4344" s="313" t="s">
        <v>5501</v>
      </c>
      <c r="C4344" s="312" t="s">
        <v>1155</v>
      </c>
      <c r="D4344" s="314">
        <v>37.64</v>
      </c>
    </row>
    <row r="4345" spans="1:4" ht="25.5">
      <c r="A4345" s="312">
        <v>38428</v>
      </c>
      <c r="B4345" s="313" t="s">
        <v>5502</v>
      </c>
      <c r="C4345" s="312" t="s">
        <v>1155</v>
      </c>
      <c r="D4345" s="314">
        <v>19.440000000000001</v>
      </c>
    </row>
    <row r="4346" spans="1:4" ht="25.5">
      <c r="A4346" s="312">
        <v>38429</v>
      </c>
      <c r="B4346" s="313" t="s">
        <v>5503</v>
      </c>
      <c r="C4346" s="312" t="s">
        <v>1155</v>
      </c>
      <c r="D4346" s="314">
        <v>8.4700000000000006</v>
      </c>
    </row>
    <row r="4347" spans="1:4" ht="25.5">
      <c r="A4347" s="312">
        <v>38430</v>
      </c>
      <c r="B4347" s="313" t="s">
        <v>5504</v>
      </c>
      <c r="C4347" s="312" t="s">
        <v>1155</v>
      </c>
      <c r="D4347" s="314">
        <v>17.16</v>
      </c>
    </row>
    <row r="4348" spans="1:4" ht="25.5">
      <c r="A4348" s="312">
        <v>38431</v>
      </c>
      <c r="B4348" s="313" t="s">
        <v>5505</v>
      </c>
      <c r="C4348" s="312" t="s">
        <v>1155</v>
      </c>
      <c r="D4348" s="314">
        <v>13.43</v>
      </c>
    </row>
    <row r="4349" spans="1:4" ht="25.5">
      <c r="A4349" s="312">
        <v>38433</v>
      </c>
      <c r="B4349" s="313" t="s">
        <v>5506</v>
      </c>
      <c r="C4349" s="312" t="s">
        <v>1155</v>
      </c>
      <c r="D4349" s="314">
        <v>2.4900000000000002</v>
      </c>
    </row>
    <row r="4350" spans="1:4" ht="25.5">
      <c r="A4350" s="312">
        <v>38434</v>
      </c>
      <c r="B4350" s="313" t="s">
        <v>5507</v>
      </c>
      <c r="C4350" s="312" t="s">
        <v>1155</v>
      </c>
      <c r="D4350" s="314">
        <v>2.52</v>
      </c>
    </row>
    <row r="4351" spans="1:4" ht="25.5">
      <c r="A4351" s="312">
        <v>38435</v>
      </c>
      <c r="B4351" s="313" t="s">
        <v>5508</v>
      </c>
      <c r="C4351" s="312" t="s">
        <v>1155</v>
      </c>
      <c r="D4351" s="314">
        <v>4.79</v>
      </c>
    </row>
    <row r="4352" spans="1:4" ht="25.5">
      <c r="A4352" s="312">
        <v>38436</v>
      </c>
      <c r="B4352" s="313" t="s">
        <v>5509</v>
      </c>
      <c r="C4352" s="312" t="s">
        <v>1155</v>
      </c>
      <c r="D4352" s="314">
        <v>9.91</v>
      </c>
    </row>
    <row r="4353" spans="1:4" ht="25.5">
      <c r="A4353" s="312">
        <v>38437</v>
      </c>
      <c r="B4353" s="313" t="s">
        <v>5510</v>
      </c>
      <c r="C4353" s="312" t="s">
        <v>1155</v>
      </c>
      <c r="D4353" s="314">
        <v>14.89</v>
      </c>
    </row>
    <row r="4354" spans="1:4" ht="25.5">
      <c r="A4354" s="312">
        <v>38438</v>
      </c>
      <c r="B4354" s="313" t="s">
        <v>5511</v>
      </c>
      <c r="C4354" s="312" t="s">
        <v>1155</v>
      </c>
      <c r="D4354" s="314">
        <v>37.630000000000003</v>
      </c>
    </row>
    <row r="4355" spans="1:4" ht="25.5">
      <c r="A4355" s="312">
        <v>38439</v>
      </c>
      <c r="B4355" s="313" t="s">
        <v>5512</v>
      </c>
      <c r="C4355" s="312" t="s">
        <v>1155</v>
      </c>
      <c r="D4355" s="314">
        <v>57.35</v>
      </c>
    </row>
    <row r="4356" spans="1:4" ht="25.5">
      <c r="A4356" s="312">
        <v>38440</v>
      </c>
      <c r="B4356" s="313" t="s">
        <v>5513</v>
      </c>
      <c r="C4356" s="312" t="s">
        <v>1155</v>
      </c>
      <c r="D4356" s="314">
        <v>86.01</v>
      </c>
    </row>
    <row r="4357" spans="1:4" ht="25.5">
      <c r="A4357" s="312">
        <v>38441</v>
      </c>
      <c r="B4357" s="313" t="s">
        <v>5514</v>
      </c>
      <c r="C4357" s="312" t="s">
        <v>1155</v>
      </c>
      <c r="D4357" s="314">
        <v>1.78</v>
      </c>
    </row>
    <row r="4358" spans="1:4" ht="25.5">
      <c r="A4358" s="312">
        <v>38442</v>
      </c>
      <c r="B4358" s="313" t="s">
        <v>5515</v>
      </c>
      <c r="C4358" s="312" t="s">
        <v>1155</v>
      </c>
      <c r="D4358" s="314">
        <v>4.54</v>
      </c>
    </row>
    <row r="4359" spans="1:4" ht="25.5">
      <c r="A4359" s="312">
        <v>38443</v>
      </c>
      <c r="B4359" s="313" t="s">
        <v>5516</v>
      </c>
      <c r="C4359" s="312" t="s">
        <v>1155</v>
      </c>
      <c r="D4359" s="314">
        <v>6.85</v>
      </c>
    </row>
    <row r="4360" spans="1:4" ht="25.5">
      <c r="A4360" s="312">
        <v>38444</v>
      </c>
      <c r="B4360" s="313" t="s">
        <v>5517</v>
      </c>
      <c r="C4360" s="312" t="s">
        <v>1155</v>
      </c>
      <c r="D4360" s="314">
        <v>10.199999999999999</v>
      </c>
    </row>
    <row r="4361" spans="1:4" ht="25.5">
      <c r="A4361" s="312">
        <v>38445</v>
      </c>
      <c r="B4361" s="313" t="s">
        <v>5518</v>
      </c>
      <c r="C4361" s="312" t="s">
        <v>1155</v>
      </c>
      <c r="D4361" s="314">
        <v>23.97</v>
      </c>
    </row>
    <row r="4362" spans="1:4" ht="25.5">
      <c r="A4362" s="312">
        <v>38446</v>
      </c>
      <c r="B4362" s="313" t="s">
        <v>5519</v>
      </c>
      <c r="C4362" s="312" t="s">
        <v>1155</v>
      </c>
      <c r="D4362" s="314">
        <v>38.69</v>
      </c>
    </row>
    <row r="4363" spans="1:4" ht="25.5">
      <c r="A4363" s="312">
        <v>38447</v>
      </c>
      <c r="B4363" s="313" t="s">
        <v>5520</v>
      </c>
      <c r="C4363" s="312" t="s">
        <v>1155</v>
      </c>
      <c r="D4363" s="314">
        <v>61.91</v>
      </c>
    </row>
    <row r="4364" spans="1:4" ht="25.5">
      <c r="A4364" s="312">
        <v>38448</v>
      </c>
      <c r="B4364" s="313" t="s">
        <v>5521</v>
      </c>
      <c r="C4364" s="312" t="s">
        <v>1155</v>
      </c>
      <c r="D4364" s="314">
        <v>144.16999999999999</v>
      </c>
    </row>
    <row r="4365" spans="1:4" ht="25.5">
      <c r="A4365" s="312">
        <v>38449</v>
      </c>
      <c r="B4365" s="313" t="s">
        <v>5522</v>
      </c>
      <c r="C4365" s="312" t="s">
        <v>1155</v>
      </c>
      <c r="D4365" s="314">
        <v>20.48</v>
      </c>
    </row>
    <row r="4366" spans="1:4" ht="25.5">
      <c r="A4366" s="312">
        <v>38454</v>
      </c>
      <c r="B4366" s="313" t="s">
        <v>5523</v>
      </c>
      <c r="C4366" s="312" t="s">
        <v>1155</v>
      </c>
      <c r="D4366" s="314">
        <v>3.62</v>
      </c>
    </row>
    <row r="4367" spans="1:4" ht="25.5">
      <c r="A4367" s="312">
        <v>38455</v>
      </c>
      <c r="B4367" s="313" t="s">
        <v>5524</v>
      </c>
      <c r="C4367" s="312" t="s">
        <v>1155</v>
      </c>
      <c r="D4367" s="314">
        <v>3.31</v>
      </c>
    </row>
    <row r="4368" spans="1:4" ht="25.5">
      <c r="A4368" s="312">
        <v>38456</v>
      </c>
      <c r="B4368" s="313" t="s">
        <v>5525</v>
      </c>
      <c r="C4368" s="312" t="s">
        <v>1155</v>
      </c>
      <c r="D4368" s="314">
        <v>3.44</v>
      </c>
    </row>
    <row r="4369" spans="1:4" ht="25.5">
      <c r="A4369" s="312">
        <v>38457</v>
      </c>
      <c r="B4369" s="313" t="s">
        <v>5526</v>
      </c>
      <c r="C4369" s="312" t="s">
        <v>1155</v>
      </c>
      <c r="D4369" s="314">
        <v>7.76</v>
      </c>
    </row>
    <row r="4370" spans="1:4" ht="25.5">
      <c r="A4370" s="312">
        <v>38458</v>
      </c>
      <c r="B4370" s="313" t="s">
        <v>5527</v>
      </c>
      <c r="C4370" s="312" t="s">
        <v>1155</v>
      </c>
      <c r="D4370" s="314">
        <v>10.4</v>
      </c>
    </row>
    <row r="4371" spans="1:4" ht="25.5">
      <c r="A4371" s="312">
        <v>38459</v>
      </c>
      <c r="B4371" s="313" t="s">
        <v>5528</v>
      </c>
      <c r="C4371" s="312" t="s">
        <v>1155</v>
      </c>
      <c r="D4371" s="314">
        <v>18.350000000000001</v>
      </c>
    </row>
    <row r="4372" spans="1:4" ht="25.5">
      <c r="A4372" s="312">
        <v>38460</v>
      </c>
      <c r="B4372" s="313" t="s">
        <v>5529</v>
      </c>
      <c r="C4372" s="312" t="s">
        <v>1155</v>
      </c>
      <c r="D4372" s="314">
        <v>38.33</v>
      </c>
    </row>
    <row r="4373" spans="1:4" ht="25.5">
      <c r="A4373" s="312">
        <v>38461</v>
      </c>
      <c r="B4373" s="313" t="s">
        <v>5530</v>
      </c>
      <c r="C4373" s="312" t="s">
        <v>1155</v>
      </c>
      <c r="D4373" s="314">
        <v>58.48</v>
      </c>
    </row>
    <row r="4374" spans="1:4" ht="25.5">
      <c r="A4374" s="312">
        <v>38462</v>
      </c>
      <c r="B4374" s="313" t="s">
        <v>5531</v>
      </c>
      <c r="C4374" s="312" t="s">
        <v>1155</v>
      </c>
      <c r="D4374" s="314">
        <v>93.58</v>
      </c>
    </row>
    <row r="4375" spans="1:4">
      <c r="A4375" s="312">
        <v>38463</v>
      </c>
      <c r="B4375" s="313" t="s">
        <v>5532</v>
      </c>
      <c r="C4375" s="312" t="s">
        <v>1155</v>
      </c>
      <c r="D4375" s="314">
        <v>22.02</v>
      </c>
    </row>
    <row r="4376" spans="1:4" ht="51">
      <c r="A4376" s="312">
        <v>38464</v>
      </c>
      <c r="B4376" s="313" t="s">
        <v>5533</v>
      </c>
      <c r="C4376" s="312" t="s">
        <v>1149</v>
      </c>
      <c r="D4376" s="314">
        <v>420.75</v>
      </c>
    </row>
    <row r="4377" spans="1:4" ht="25.5">
      <c r="A4377" s="312">
        <v>38465</v>
      </c>
      <c r="B4377" s="313" t="s">
        <v>5534</v>
      </c>
      <c r="C4377" s="312" t="s">
        <v>1155</v>
      </c>
      <c r="D4377" s="314">
        <v>22.45</v>
      </c>
    </row>
    <row r="4378" spans="1:4">
      <c r="A4378" s="312">
        <v>38467</v>
      </c>
      <c r="B4378" s="313" t="s">
        <v>5535</v>
      </c>
      <c r="C4378" s="312" t="s">
        <v>1155</v>
      </c>
      <c r="D4378" s="314">
        <v>47.71</v>
      </c>
    </row>
    <row r="4379" spans="1:4">
      <c r="A4379" s="312">
        <v>38468</v>
      </c>
      <c r="B4379" s="313" t="s">
        <v>5536</v>
      </c>
      <c r="C4379" s="312" t="s">
        <v>1155</v>
      </c>
      <c r="D4379" s="314">
        <v>52.5</v>
      </c>
    </row>
    <row r="4380" spans="1:4" ht="25.5">
      <c r="A4380" s="312">
        <v>38469</v>
      </c>
      <c r="B4380" s="313" t="s">
        <v>5537</v>
      </c>
      <c r="C4380" s="312" t="s">
        <v>1155</v>
      </c>
      <c r="D4380" s="314">
        <v>84.8</v>
      </c>
    </row>
    <row r="4381" spans="1:4" ht="25.5">
      <c r="A4381" s="312">
        <v>38470</v>
      </c>
      <c r="B4381" s="313" t="s">
        <v>5538</v>
      </c>
      <c r="C4381" s="312" t="s">
        <v>1155</v>
      </c>
      <c r="D4381" s="314">
        <v>28.9</v>
      </c>
    </row>
    <row r="4382" spans="1:4" ht="25.5">
      <c r="A4382" s="312">
        <v>38471</v>
      </c>
      <c r="B4382" s="313" t="s">
        <v>5539</v>
      </c>
      <c r="C4382" s="312" t="s">
        <v>1155</v>
      </c>
      <c r="D4382" s="314">
        <v>68.180000000000007</v>
      </c>
    </row>
    <row r="4383" spans="1:4" ht="25.5">
      <c r="A4383" s="312">
        <v>38473</v>
      </c>
      <c r="B4383" s="313" t="s">
        <v>5540</v>
      </c>
      <c r="C4383" s="312" t="s">
        <v>1155</v>
      </c>
      <c r="D4383" s="314">
        <v>90.66</v>
      </c>
    </row>
    <row r="4384" spans="1:4">
      <c r="A4384" s="312">
        <v>38474</v>
      </c>
      <c r="B4384" s="313" t="s">
        <v>5541</v>
      </c>
      <c r="C4384" s="312" t="s">
        <v>1155</v>
      </c>
      <c r="D4384" s="314">
        <v>26.93</v>
      </c>
    </row>
    <row r="4385" spans="1:4" ht="25.5">
      <c r="A4385" s="312">
        <v>38475</v>
      </c>
      <c r="B4385" s="313" t="s">
        <v>5542</v>
      </c>
      <c r="C4385" s="312" t="s">
        <v>1155</v>
      </c>
      <c r="D4385" s="314">
        <v>21.79</v>
      </c>
    </row>
    <row r="4386" spans="1:4" ht="25.5">
      <c r="A4386" s="312">
        <v>38476</v>
      </c>
      <c r="B4386" s="313" t="s">
        <v>5543</v>
      </c>
      <c r="C4386" s="312" t="s">
        <v>1155</v>
      </c>
      <c r="D4386" s="314">
        <v>186.03</v>
      </c>
    </row>
    <row r="4387" spans="1:4" ht="25.5">
      <c r="A4387" s="312">
        <v>38477</v>
      </c>
      <c r="B4387" s="313" t="s">
        <v>5544</v>
      </c>
      <c r="C4387" s="312" t="s">
        <v>1155</v>
      </c>
      <c r="D4387" s="314">
        <v>526.85</v>
      </c>
    </row>
    <row r="4388" spans="1:4" ht="63.75">
      <c r="A4388" s="312">
        <v>38538</v>
      </c>
      <c r="B4388" s="313" t="s">
        <v>5545</v>
      </c>
      <c r="C4388" s="312" t="s">
        <v>1298</v>
      </c>
      <c r="D4388" s="314">
        <v>30</v>
      </c>
    </row>
    <row r="4389" spans="1:4" ht="51">
      <c r="A4389" s="312">
        <v>38539</v>
      </c>
      <c r="B4389" s="313" t="s">
        <v>5546</v>
      </c>
      <c r="C4389" s="312" t="s">
        <v>1298</v>
      </c>
      <c r="D4389" s="314">
        <v>40.79</v>
      </c>
    </row>
    <row r="4390" spans="1:4" ht="51">
      <c r="A4390" s="312">
        <v>38540</v>
      </c>
      <c r="B4390" s="313" t="s">
        <v>5547</v>
      </c>
      <c r="C4390" s="312" t="s">
        <v>1298</v>
      </c>
      <c r="D4390" s="314">
        <v>104.55</v>
      </c>
    </row>
    <row r="4391" spans="1:4" ht="76.5">
      <c r="A4391" s="312">
        <v>38541</v>
      </c>
      <c r="B4391" s="313" t="s">
        <v>5548</v>
      </c>
      <c r="C4391" s="312" t="s">
        <v>1155</v>
      </c>
      <c r="D4391" s="315">
        <v>2061315.77</v>
      </c>
    </row>
    <row r="4392" spans="1:4" ht="76.5">
      <c r="A4392" s="312">
        <v>38542</v>
      </c>
      <c r="B4392" s="313" t="s">
        <v>5549</v>
      </c>
      <c r="C4392" s="312" t="s">
        <v>1155</v>
      </c>
      <c r="D4392" s="315">
        <v>3205263.13</v>
      </c>
    </row>
    <row r="4393" spans="1:4" ht="76.5">
      <c r="A4393" s="312">
        <v>38543</v>
      </c>
      <c r="B4393" s="313" t="s">
        <v>5550</v>
      </c>
      <c r="C4393" s="312" t="s">
        <v>1155</v>
      </c>
      <c r="D4393" s="315">
        <v>784736.86</v>
      </c>
    </row>
    <row r="4394" spans="1:4" ht="25.5">
      <c r="A4394" s="312">
        <v>38544</v>
      </c>
      <c r="B4394" s="313" t="s">
        <v>5551</v>
      </c>
      <c r="C4394" s="312" t="s">
        <v>1366</v>
      </c>
      <c r="D4394" s="314">
        <v>5.99</v>
      </c>
    </row>
    <row r="4395" spans="1:4" ht="25.5">
      <c r="A4395" s="312">
        <v>38545</v>
      </c>
      <c r="B4395" s="313" t="s">
        <v>5552</v>
      </c>
      <c r="C4395" s="312" t="s">
        <v>1366</v>
      </c>
      <c r="D4395" s="314">
        <v>3.85</v>
      </c>
    </row>
    <row r="4396" spans="1:4" ht="38.25">
      <c r="A4396" s="312">
        <v>38546</v>
      </c>
      <c r="B4396" s="313" t="s">
        <v>5553</v>
      </c>
      <c r="C4396" s="312" t="s">
        <v>1149</v>
      </c>
      <c r="D4396" s="314">
        <v>390.1</v>
      </c>
    </row>
    <row r="4397" spans="1:4">
      <c r="A4397" s="312">
        <v>38547</v>
      </c>
      <c r="B4397" s="313" t="s">
        <v>5554</v>
      </c>
      <c r="C4397" s="312" t="s">
        <v>1155</v>
      </c>
      <c r="D4397" s="314">
        <v>78.86</v>
      </c>
    </row>
    <row r="4398" spans="1:4" ht="25.5">
      <c r="A4398" s="312">
        <v>38548</v>
      </c>
      <c r="B4398" s="313" t="s">
        <v>5555</v>
      </c>
      <c r="C4398" s="312" t="s">
        <v>1155</v>
      </c>
      <c r="D4398" s="314">
        <v>1.1599999999999999</v>
      </c>
    </row>
    <row r="4399" spans="1:4" ht="25.5">
      <c r="A4399" s="312">
        <v>38588</v>
      </c>
      <c r="B4399" s="313" t="s">
        <v>5556</v>
      </c>
      <c r="C4399" s="312" t="s">
        <v>1155</v>
      </c>
      <c r="D4399" s="314">
        <v>1.26</v>
      </c>
    </row>
    <row r="4400" spans="1:4" ht="25.5">
      <c r="A4400" s="312">
        <v>38589</v>
      </c>
      <c r="B4400" s="313" t="s">
        <v>5557</v>
      </c>
      <c r="C4400" s="312" t="s">
        <v>1155</v>
      </c>
      <c r="D4400" s="314">
        <v>1.53</v>
      </c>
    </row>
    <row r="4401" spans="1:4" ht="25.5">
      <c r="A4401" s="312">
        <v>38590</v>
      </c>
      <c r="B4401" s="313" t="s">
        <v>5558</v>
      </c>
      <c r="C4401" s="312" t="s">
        <v>1155</v>
      </c>
      <c r="D4401" s="314">
        <v>2.2000000000000002</v>
      </c>
    </row>
    <row r="4402" spans="1:4" ht="25.5">
      <c r="A4402" s="312">
        <v>38591</v>
      </c>
      <c r="B4402" s="313" t="s">
        <v>5559</v>
      </c>
      <c r="C4402" s="312" t="s">
        <v>1155</v>
      </c>
      <c r="D4402" s="314">
        <v>2.4900000000000002</v>
      </c>
    </row>
    <row r="4403" spans="1:4" ht="25.5">
      <c r="A4403" s="312">
        <v>38592</v>
      </c>
      <c r="B4403" s="313" t="s">
        <v>5560</v>
      </c>
      <c r="C4403" s="312" t="s">
        <v>1155</v>
      </c>
      <c r="D4403" s="314">
        <v>2</v>
      </c>
    </row>
    <row r="4404" spans="1:4" ht="25.5">
      <c r="A4404" s="312">
        <v>38593</v>
      </c>
      <c r="B4404" s="313" t="s">
        <v>5561</v>
      </c>
      <c r="C4404" s="312" t="s">
        <v>1155</v>
      </c>
      <c r="D4404" s="314">
        <v>2.14</v>
      </c>
    </row>
    <row r="4405" spans="1:4" ht="25.5">
      <c r="A4405" s="312">
        <v>38594</v>
      </c>
      <c r="B4405" s="313" t="s">
        <v>5562</v>
      </c>
      <c r="C4405" s="312" t="s">
        <v>1155</v>
      </c>
      <c r="D4405" s="314">
        <v>3.18</v>
      </c>
    </row>
    <row r="4406" spans="1:4" ht="25.5">
      <c r="A4406" s="312">
        <v>38595</v>
      </c>
      <c r="B4406" s="313" t="s">
        <v>5563</v>
      </c>
      <c r="C4406" s="312" t="s">
        <v>1155</v>
      </c>
      <c r="D4406" s="314">
        <v>1.52</v>
      </c>
    </row>
    <row r="4407" spans="1:4" ht="25.5">
      <c r="A4407" s="312">
        <v>38596</v>
      </c>
      <c r="B4407" s="313" t="s">
        <v>5564</v>
      </c>
      <c r="C4407" s="312" t="s">
        <v>1155</v>
      </c>
      <c r="D4407" s="314">
        <v>2.2999999999999998</v>
      </c>
    </row>
    <row r="4408" spans="1:4" ht="25.5">
      <c r="A4408" s="312">
        <v>38597</v>
      </c>
      <c r="B4408" s="313" t="s">
        <v>5565</v>
      </c>
      <c r="C4408" s="312" t="s">
        <v>1155</v>
      </c>
      <c r="D4408" s="314">
        <v>2.82</v>
      </c>
    </row>
    <row r="4409" spans="1:4" ht="25.5">
      <c r="A4409" s="312">
        <v>38598</v>
      </c>
      <c r="B4409" s="313" t="s">
        <v>5566</v>
      </c>
      <c r="C4409" s="312" t="s">
        <v>1155</v>
      </c>
      <c r="D4409" s="314">
        <v>2.21</v>
      </c>
    </row>
    <row r="4410" spans="1:4" ht="25.5">
      <c r="A4410" s="312">
        <v>38599</v>
      </c>
      <c r="B4410" s="313" t="s">
        <v>5567</v>
      </c>
      <c r="C4410" s="312" t="s">
        <v>1155</v>
      </c>
      <c r="D4410" s="314">
        <v>3.38</v>
      </c>
    </row>
    <row r="4411" spans="1:4" ht="25.5">
      <c r="A4411" s="312">
        <v>38600</v>
      </c>
      <c r="B4411" s="313" t="s">
        <v>5568</v>
      </c>
      <c r="C4411" s="312" t="s">
        <v>1155</v>
      </c>
      <c r="D4411" s="314">
        <v>3.97</v>
      </c>
    </row>
    <row r="4412" spans="1:4" ht="25.5">
      <c r="A4412" s="312">
        <v>38603</v>
      </c>
      <c r="B4412" s="313" t="s">
        <v>5569</v>
      </c>
      <c r="C4412" s="312" t="s">
        <v>1155</v>
      </c>
      <c r="D4412" s="314">
        <v>1.78</v>
      </c>
    </row>
    <row r="4413" spans="1:4" ht="25.5">
      <c r="A4413" s="312">
        <v>38604</v>
      </c>
      <c r="B4413" s="313" t="s">
        <v>5570</v>
      </c>
      <c r="C4413" s="312" t="s">
        <v>1155</v>
      </c>
      <c r="D4413" s="315">
        <v>97877.54</v>
      </c>
    </row>
    <row r="4414" spans="1:4" ht="38.25">
      <c r="A4414" s="312">
        <v>38605</v>
      </c>
      <c r="B4414" s="313" t="s">
        <v>5571</v>
      </c>
      <c r="C4414" s="312" t="s">
        <v>1155</v>
      </c>
      <c r="D4414" s="314">
        <v>70.72</v>
      </c>
    </row>
    <row r="4415" spans="1:4" ht="89.25">
      <c r="A4415" s="312">
        <v>38629</v>
      </c>
      <c r="B4415" s="313" t="s">
        <v>5572</v>
      </c>
      <c r="C4415" s="312" t="s">
        <v>1155</v>
      </c>
      <c r="D4415" s="315">
        <v>1218750</v>
      </c>
    </row>
    <row r="4416" spans="1:4" ht="76.5">
      <c r="A4416" s="312">
        <v>38630</v>
      </c>
      <c r="B4416" s="313" t="s">
        <v>5573</v>
      </c>
      <c r="C4416" s="312" t="s">
        <v>1155</v>
      </c>
      <c r="D4416" s="315">
        <v>818750</v>
      </c>
    </row>
    <row r="4417" spans="1:4" ht="38.25">
      <c r="A4417" s="312">
        <v>38633</v>
      </c>
      <c r="B4417" s="313" t="s">
        <v>5574</v>
      </c>
      <c r="C4417" s="312" t="s">
        <v>1155</v>
      </c>
      <c r="D4417" s="314">
        <v>10.6</v>
      </c>
    </row>
    <row r="4418" spans="1:4" ht="25.5">
      <c r="A4418" s="312">
        <v>38637</v>
      </c>
      <c r="B4418" s="313" t="s">
        <v>5575</v>
      </c>
      <c r="C4418" s="312" t="s">
        <v>1155</v>
      </c>
      <c r="D4418" s="314">
        <v>104.44</v>
      </c>
    </row>
    <row r="4419" spans="1:4" ht="25.5">
      <c r="A4419" s="312">
        <v>38638</v>
      </c>
      <c r="B4419" s="313" t="s">
        <v>5576</v>
      </c>
      <c r="C4419" s="312" t="s">
        <v>1155</v>
      </c>
      <c r="D4419" s="314">
        <v>88</v>
      </c>
    </row>
    <row r="4420" spans="1:4">
      <c r="A4420" s="312">
        <v>38639</v>
      </c>
      <c r="B4420" s="313" t="s">
        <v>5577</v>
      </c>
      <c r="C4420" s="312" t="s">
        <v>1155</v>
      </c>
      <c r="D4420" s="314">
        <v>172.41</v>
      </c>
    </row>
    <row r="4421" spans="1:4" ht="25.5">
      <c r="A4421" s="312">
        <v>38640</v>
      </c>
      <c r="B4421" s="313" t="s">
        <v>5578</v>
      </c>
      <c r="C4421" s="312" t="s">
        <v>1155</v>
      </c>
      <c r="D4421" s="314">
        <v>2.58</v>
      </c>
    </row>
    <row r="4422" spans="1:4">
      <c r="A4422" s="312">
        <v>38641</v>
      </c>
      <c r="B4422" s="313" t="s">
        <v>5579</v>
      </c>
      <c r="C4422" s="312" t="s">
        <v>1155</v>
      </c>
      <c r="D4422" s="314">
        <v>107.75</v>
      </c>
    </row>
    <row r="4423" spans="1:4" ht="38.25">
      <c r="A4423" s="312">
        <v>38642</v>
      </c>
      <c r="B4423" s="313" t="s">
        <v>5580</v>
      </c>
      <c r="C4423" s="312" t="s">
        <v>1155</v>
      </c>
      <c r="D4423" s="315">
        <v>31035.58</v>
      </c>
    </row>
    <row r="4424" spans="1:4" ht="25.5">
      <c r="A4424" s="312">
        <v>38643</v>
      </c>
      <c r="B4424" s="313" t="s">
        <v>5581</v>
      </c>
      <c r="C4424" s="312" t="s">
        <v>1155</v>
      </c>
      <c r="D4424" s="314">
        <v>20.77</v>
      </c>
    </row>
    <row r="4425" spans="1:4" ht="25.5">
      <c r="A4425" s="312">
        <v>38674</v>
      </c>
      <c r="B4425" s="313" t="s">
        <v>5582</v>
      </c>
      <c r="C4425" s="312" t="s">
        <v>1155</v>
      </c>
      <c r="D4425" s="314">
        <v>31.2</v>
      </c>
    </row>
    <row r="4426" spans="1:4" ht="25.5">
      <c r="A4426" s="312">
        <v>38676</v>
      </c>
      <c r="B4426" s="313" t="s">
        <v>5583</v>
      </c>
      <c r="C4426" s="312" t="s">
        <v>1155</v>
      </c>
      <c r="D4426" s="314">
        <v>21.21</v>
      </c>
    </row>
    <row r="4427" spans="1:4" ht="25.5">
      <c r="A4427" s="312">
        <v>38678</v>
      </c>
      <c r="B4427" s="313" t="s">
        <v>5584</v>
      </c>
      <c r="C4427" s="312" t="s">
        <v>1155</v>
      </c>
      <c r="D4427" s="314">
        <v>12.1</v>
      </c>
    </row>
    <row r="4428" spans="1:4" ht="51">
      <c r="A4428" s="312">
        <v>38769</v>
      </c>
      <c r="B4428" s="313" t="s">
        <v>5585</v>
      </c>
      <c r="C4428" s="312" t="s">
        <v>1155</v>
      </c>
      <c r="D4428" s="314">
        <v>21.82</v>
      </c>
    </row>
    <row r="4429" spans="1:4" ht="51">
      <c r="A4429" s="312">
        <v>38770</v>
      </c>
      <c r="B4429" s="313" t="s">
        <v>5586</v>
      </c>
      <c r="C4429" s="312" t="s">
        <v>1155</v>
      </c>
      <c r="D4429" s="314">
        <v>23.95</v>
      </c>
    </row>
    <row r="4430" spans="1:4" ht="38.25">
      <c r="A4430" s="312">
        <v>38773</v>
      </c>
      <c r="B4430" s="313" t="s">
        <v>5587</v>
      </c>
      <c r="C4430" s="312" t="s">
        <v>1155</v>
      </c>
      <c r="D4430" s="314">
        <v>2.19</v>
      </c>
    </row>
    <row r="4431" spans="1:4" ht="25.5">
      <c r="A4431" s="312">
        <v>38774</v>
      </c>
      <c r="B4431" s="313" t="s">
        <v>5588</v>
      </c>
      <c r="C4431" s="312" t="s">
        <v>1155</v>
      </c>
      <c r="D4431" s="314">
        <v>22.11</v>
      </c>
    </row>
    <row r="4432" spans="1:4" ht="51">
      <c r="A4432" s="312">
        <v>38775</v>
      </c>
      <c r="B4432" s="313" t="s">
        <v>5589</v>
      </c>
      <c r="C4432" s="312" t="s">
        <v>1155</v>
      </c>
      <c r="D4432" s="314">
        <v>27</v>
      </c>
    </row>
    <row r="4433" spans="1:4" ht="38.25">
      <c r="A4433" s="312">
        <v>38776</v>
      </c>
      <c r="B4433" s="313" t="s">
        <v>5590</v>
      </c>
      <c r="C4433" s="312" t="s">
        <v>1155</v>
      </c>
      <c r="D4433" s="314">
        <v>93.71</v>
      </c>
    </row>
    <row r="4434" spans="1:4" ht="25.5">
      <c r="A4434" s="312">
        <v>38777</v>
      </c>
      <c r="B4434" s="313" t="s">
        <v>5591</v>
      </c>
      <c r="C4434" s="312" t="s">
        <v>1155</v>
      </c>
      <c r="D4434" s="314">
        <v>23.86</v>
      </c>
    </row>
    <row r="4435" spans="1:4" ht="25.5">
      <c r="A4435" s="312">
        <v>38778</v>
      </c>
      <c r="B4435" s="313" t="s">
        <v>5592</v>
      </c>
      <c r="C4435" s="312" t="s">
        <v>1155</v>
      </c>
      <c r="D4435" s="314">
        <v>4.66</v>
      </c>
    </row>
    <row r="4436" spans="1:4" ht="25.5">
      <c r="A4436" s="312">
        <v>38779</v>
      </c>
      <c r="B4436" s="313" t="s">
        <v>5593</v>
      </c>
      <c r="C4436" s="312" t="s">
        <v>1155</v>
      </c>
      <c r="D4436" s="314">
        <v>4.9400000000000004</v>
      </c>
    </row>
    <row r="4437" spans="1:4" ht="25.5">
      <c r="A4437" s="312">
        <v>38780</v>
      </c>
      <c r="B4437" s="313" t="s">
        <v>5594</v>
      </c>
      <c r="C4437" s="312" t="s">
        <v>1155</v>
      </c>
      <c r="D4437" s="314">
        <v>8.92</v>
      </c>
    </row>
    <row r="4438" spans="1:4" ht="25.5">
      <c r="A4438" s="312">
        <v>38781</v>
      </c>
      <c r="B4438" s="313" t="s">
        <v>5595</v>
      </c>
      <c r="C4438" s="312" t="s">
        <v>1155</v>
      </c>
      <c r="D4438" s="314">
        <v>30.12</v>
      </c>
    </row>
    <row r="4439" spans="1:4" ht="25.5">
      <c r="A4439" s="312">
        <v>38782</v>
      </c>
      <c r="B4439" s="313" t="s">
        <v>5596</v>
      </c>
      <c r="C4439" s="312" t="s">
        <v>1155</v>
      </c>
      <c r="D4439" s="314">
        <v>6.21</v>
      </c>
    </row>
    <row r="4440" spans="1:4" ht="38.25">
      <c r="A4440" s="312">
        <v>38783</v>
      </c>
      <c r="B4440" s="313" t="s">
        <v>5597</v>
      </c>
      <c r="C4440" s="312" t="s">
        <v>1155</v>
      </c>
      <c r="D4440" s="314">
        <v>0.69</v>
      </c>
    </row>
    <row r="4441" spans="1:4" ht="51">
      <c r="A4441" s="312">
        <v>38784</v>
      </c>
      <c r="B4441" s="313" t="s">
        <v>5598</v>
      </c>
      <c r="C4441" s="312" t="s">
        <v>1155</v>
      </c>
      <c r="D4441" s="314">
        <v>22.37</v>
      </c>
    </row>
    <row r="4442" spans="1:4" ht="38.25">
      <c r="A4442" s="312">
        <v>38785</v>
      </c>
      <c r="B4442" s="313" t="s">
        <v>5599</v>
      </c>
      <c r="C4442" s="312" t="s">
        <v>1155</v>
      </c>
      <c r="D4442" s="314">
        <v>57.92</v>
      </c>
    </row>
    <row r="4443" spans="1:4" ht="38.25">
      <c r="A4443" s="312">
        <v>38786</v>
      </c>
      <c r="B4443" s="313" t="s">
        <v>5600</v>
      </c>
      <c r="C4443" s="312" t="s">
        <v>1155</v>
      </c>
      <c r="D4443" s="314">
        <v>71.349999999999994</v>
      </c>
    </row>
    <row r="4444" spans="1:4">
      <c r="A4444" s="312">
        <v>38787</v>
      </c>
      <c r="B4444" s="313" t="s">
        <v>5601</v>
      </c>
      <c r="C4444" s="312" t="s">
        <v>1298</v>
      </c>
      <c r="D4444" s="314">
        <v>3.54</v>
      </c>
    </row>
    <row r="4445" spans="1:4">
      <c r="A4445" s="312">
        <v>38825</v>
      </c>
      <c r="B4445" s="313" t="s">
        <v>5602</v>
      </c>
      <c r="C4445" s="312" t="s">
        <v>1298</v>
      </c>
      <c r="D4445" s="314">
        <v>4.63</v>
      </c>
    </row>
    <row r="4446" spans="1:4">
      <c r="A4446" s="312">
        <v>38826</v>
      </c>
      <c r="B4446" s="313" t="s">
        <v>5603</v>
      </c>
      <c r="C4446" s="312" t="s">
        <v>1298</v>
      </c>
      <c r="D4446" s="314">
        <v>6.87</v>
      </c>
    </row>
    <row r="4447" spans="1:4">
      <c r="A4447" s="312">
        <v>38827</v>
      </c>
      <c r="B4447" s="313" t="s">
        <v>5604</v>
      </c>
      <c r="C4447" s="312" t="s">
        <v>1298</v>
      </c>
      <c r="D4447" s="314">
        <v>11.04</v>
      </c>
    </row>
    <row r="4448" spans="1:4" ht="25.5">
      <c r="A4448" s="312">
        <v>38828</v>
      </c>
      <c r="B4448" s="313" t="s">
        <v>5605</v>
      </c>
      <c r="C4448" s="312" t="s">
        <v>1298</v>
      </c>
      <c r="D4448" s="314">
        <v>6.82</v>
      </c>
    </row>
    <row r="4449" spans="1:4" ht="25.5">
      <c r="A4449" s="312">
        <v>38829</v>
      </c>
      <c r="B4449" s="313" t="s">
        <v>5606</v>
      </c>
      <c r="C4449" s="312" t="s">
        <v>1298</v>
      </c>
      <c r="D4449" s="314">
        <v>11.16</v>
      </c>
    </row>
    <row r="4450" spans="1:4" ht="25.5">
      <c r="A4450" s="312">
        <v>38830</v>
      </c>
      <c r="B4450" s="313" t="s">
        <v>5607</v>
      </c>
      <c r="C4450" s="312" t="s">
        <v>1298</v>
      </c>
      <c r="D4450" s="314">
        <v>15.46</v>
      </c>
    </row>
    <row r="4451" spans="1:4" ht="25.5">
      <c r="A4451" s="312">
        <v>38831</v>
      </c>
      <c r="B4451" s="313" t="s">
        <v>5608</v>
      </c>
      <c r="C4451" s="312" t="s">
        <v>1298</v>
      </c>
      <c r="D4451" s="314">
        <v>21.56</v>
      </c>
    </row>
    <row r="4452" spans="1:4" ht="25.5">
      <c r="A4452" s="312">
        <v>38835</v>
      </c>
      <c r="B4452" s="313" t="s">
        <v>5609</v>
      </c>
      <c r="C4452" s="312" t="s">
        <v>1155</v>
      </c>
      <c r="D4452" s="314">
        <v>3.11</v>
      </c>
    </row>
    <row r="4453" spans="1:4" ht="25.5">
      <c r="A4453" s="312">
        <v>38836</v>
      </c>
      <c r="B4453" s="313" t="s">
        <v>5610</v>
      </c>
      <c r="C4453" s="312" t="s">
        <v>1155</v>
      </c>
      <c r="D4453" s="314">
        <v>4.4800000000000004</v>
      </c>
    </row>
    <row r="4454" spans="1:4" ht="25.5">
      <c r="A4454" s="312">
        <v>38837</v>
      </c>
      <c r="B4454" s="313" t="s">
        <v>5611</v>
      </c>
      <c r="C4454" s="312" t="s">
        <v>1155</v>
      </c>
      <c r="D4454" s="314">
        <v>8.11</v>
      </c>
    </row>
    <row r="4455" spans="1:4" ht="25.5">
      <c r="A4455" s="312">
        <v>38838</v>
      </c>
      <c r="B4455" s="313" t="s">
        <v>5612</v>
      </c>
      <c r="C4455" s="312" t="s">
        <v>1155</v>
      </c>
      <c r="D4455" s="314">
        <v>5.91</v>
      </c>
    </row>
    <row r="4456" spans="1:4" ht="25.5">
      <c r="A4456" s="312">
        <v>38839</v>
      </c>
      <c r="B4456" s="313" t="s">
        <v>5613</v>
      </c>
      <c r="C4456" s="312" t="s">
        <v>1155</v>
      </c>
      <c r="D4456" s="314">
        <v>6.96</v>
      </c>
    </row>
    <row r="4457" spans="1:4" ht="25.5">
      <c r="A4457" s="312">
        <v>38840</v>
      </c>
      <c r="B4457" s="313" t="s">
        <v>5614</v>
      </c>
      <c r="C4457" s="312" t="s">
        <v>1155</v>
      </c>
      <c r="D4457" s="314">
        <v>1.65</v>
      </c>
    </row>
    <row r="4458" spans="1:4" ht="25.5">
      <c r="A4458" s="312">
        <v>38841</v>
      </c>
      <c r="B4458" s="313" t="s">
        <v>5615</v>
      </c>
      <c r="C4458" s="312" t="s">
        <v>1155</v>
      </c>
      <c r="D4458" s="314">
        <v>1.83</v>
      </c>
    </row>
    <row r="4459" spans="1:4" ht="25.5">
      <c r="A4459" s="312">
        <v>38842</v>
      </c>
      <c r="B4459" s="313" t="s">
        <v>5616</v>
      </c>
      <c r="C4459" s="312" t="s">
        <v>1155</v>
      </c>
      <c r="D4459" s="314">
        <v>3.63</v>
      </c>
    </row>
    <row r="4460" spans="1:4" ht="25.5">
      <c r="A4460" s="312">
        <v>38843</v>
      </c>
      <c r="B4460" s="313" t="s">
        <v>5617</v>
      </c>
      <c r="C4460" s="312" t="s">
        <v>1155</v>
      </c>
      <c r="D4460" s="314">
        <v>5.67</v>
      </c>
    </row>
    <row r="4461" spans="1:4" ht="38.25">
      <c r="A4461" s="312">
        <v>38844</v>
      </c>
      <c r="B4461" s="313" t="s">
        <v>5618</v>
      </c>
      <c r="C4461" s="312" t="s">
        <v>1155</v>
      </c>
      <c r="D4461" s="314">
        <v>6.08</v>
      </c>
    </row>
    <row r="4462" spans="1:4" ht="38.25">
      <c r="A4462" s="312">
        <v>38845</v>
      </c>
      <c r="B4462" s="313" t="s">
        <v>5619</v>
      </c>
      <c r="C4462" s="312" t="s">
        <v>1155</v>
      </c>
      <c r="D4462" s="314">
        <v>12.04</v>
      </c>
    </row>
    <row r="4463" spans="1:4" ht="38.25">
      <c r="A4463" s="312">
        <v>38846</v>
      </c>
      <c r="B4463" s="313" t="s">
        <v>5620</v>
      </c>
      <c r="C4463" s="312" t="s">
        <v>1155</v>
      </c>
      <c r="D4463" s="314">
        <v>6.65</v>
      </c>
    </row>
    <row r="4464" spans="1:4" ht="38.25">
      <c r="A4464" s="312">
        <v>38847</v>
      </c>
      <c r="B4464" s="313" t="s">
        <v>5621</v>
      </c>
      <c r="C4464" s="312" t="s">
        <v>1155</v>
      </c>
      <c r="D4464" s="314">
        <v>8.18</v>
      </c>
    </row>
    <row r="4465" spans="1:4" ht="38.25">
      <c r="A4465" s="312">
        <v>38848</v>
      </c>
      <c r="B4465" s="313" t="s">
        <v>5622</v>
      </c>
      <c r="C4465" s="312" t="s">
        <v>1155</v>
      </c>
      <c r="D4465" s="314">
        <v>9.51</v>
      </c>
    </row>
    <row r="4466" spans="1:4" ht="38.25">
      <c r="A4466" s="312">
        <v>38849</v>
      </c>
      <c r="B4466" s="313" t="s">
        <v>5623</v>
      </c>
      <c r="C4466" s="312" t="s">
        <v>1155</v>
      </c>
      <c r="D4466" s="314">
        <v>12.17</v>
      </c>
    </row>
    <row r="4467" spans="1:4" ht="38.25">
      <c r="A4467" s="312">
        <v>38850</v>
      </c>
      <c r="B4467" s="313" t="s">
        <v>5624</v>
      </c>
      <c r="C4467" s="312" t="s">
        <v>1155</v>
      </c>
      <c r="D4467" s="314">
        <v>11.37</v>
      </c>
    </row>
    <row r="4468" spans="1:4" ht="38.25">
      <c r="A4468" s="312">
        <v>38851</v>
      </c>
      <c r="B4468" s="313" t="s">
        <v>5625</v>
      </c>
      <c r="C4468" s="312" t="s">
        <v>1155</v>
      </c>
      <c r="D4468" s="314">
        <v>17.29</v>
      </c>
    </row>
    <row r="4469" spans="1:4" ht="38.25">
      <c r="A4469" s="312">
        <v>38852</v>
      </c>
      <c r="B4469" s="313" t="s">
        <v>5626</v>
      </c>
      <c r="C4469" s="312" t="s">
        <v>1155</v>
      </c>
      <c r="D4469" s="314">
        <v>19.78</v>
      </c>
    </row>
    <row r="4470" spans="1:4" ht="38.25">
      <c r="A4470" s="312">
        <v>38853</v>
      </c>
      <c r="B4470" s="313" t="s">
        <v>5627</v>
      </c>
      <c r="C4470" s="312" t="s">
        <v>1155</v>
      </c>
      <c r="D4470" s="314">
        <v>5.01</v>
      </c>
    </row>
    <row r="4471" spans="1:4" ht="38.25">
      <c r="A4471" s="312">
        <v>38854</v>
      </c>
      <c r="B4471" s="313" t="s">
        <v>5628</v>
      </c>
      <c r="C4471" s="312" t="s">
        <v>1155</v>
      </c>
      <c r="D4471" s="314">
        <v>6.85</v>
      </c>
    </row>
    <row r="4472" spans="1:4" ht="38.25">
      <c r="A4472" s="312">
        <v>38855</v>
      </c>
      <c r="B4472" s="313" t="s">
        <v>5629</v>
      </c>
      <c r="C4472" s="312" t="s">
        <v>1155</v>
      </c>
      <c r="D4472" s="314">
        <v>5.08</v>
      </c>
    </row>
    <row r="4473" spans="1:4" ht="38.25">
      <c r="A4473" s="312">
        <v>38856</v>
      </c>
      <c r="B4473" s="313" t="s">
        <v>5630</v>
      </c>
      <c r="C4473" s="312" t="s">
        <v>1155</v>
      </c>
      <c r="D4473" s="314">
        <v>8.16</v>
      </c>
    </row>
    <row r="4474" spans="1:4" ht="38.25">
      <c r="A4474" s="312">
        <v>38857</v>
      </c>
      <c r="B4474" s="313" t="s">
        <v>5631</v>
      </c>
      <c r="C4474" s="312" t="s">
        <v>1155</v>
      </c>
      <c r="D4474" s="314">
        <v>10.79</v>
      </c>
    </row>
    <row r="4475" spans="1:4" ht="38.25">
      <c r="A4475" s="312">
        <v>38858</v>
      </c>
      <c r="B4475" s="313" t="s">
        <v>5632</v>
      </c>
      <c r="C4475" s="312" t="s">
        <v>1155</v>
      </c>
      <c r="D4475" s="314">
        <v>9.81</v>
      </c>
    </row>
    <row r="4476" spans="1:4" ht="38.25">
      <c r="A4476" s="312">
        <v>38859</v>
      </c>
      <c r="B4476" s="313" t="s">
        <v>5633</v>
      </c>
      <c r="C4476" s="312" t="s">
        <v>1155</v>
      </c>
      <c r="D4476" s="314">
        <v>15.89</v>
      </c>
    </row>
    <row r="4477" spans="1:4" ht="25.5">
      <c r="A4477" s="312">
        <v>38860</v>
      </c>
      <c r="B4477" s="313" t="s">
        <v>5634</v>
      </c>
      <c r="C4477" s="312" t="s">
        <v>1155</v>
      </c>
      <c r="D4477" s="314">
        <v>4.88</v>
      </c>
    </row>
    <row r="4478" spans="1:4" ht="25.5">
      <c r="A4478" s="312">
        <v>38861</v>
      </c>
      <c r="B4478" s="313" t="s">
        <v>5635</v>
      </c>
      <c r="C4478" s="312" t="s">
        <v>1155</v>
      </c>
      <c r="D4478" s="314">
        <v>6.57</v>
      </c>
    </row>
    <row r="4479" spans="1:4" ht="25.5">
      <c r="A4479" s="312">
        <v>38862</v>
      </c>
      <c r="B4479" s="313" t="s">
        <v>5636</v>
      </c>
      <c r="C4479" s="312" t="s">
        <v>1155</v>
      </c>
      <c r="D4479" s="314">
        <v>5.54</v>
      </c>
    </row>
    <row r="4480" spans="1:4" ht="25.5">
      <c r="A4480" s="312">
        <v>38863</v>
      </c>
      <c r="B4480" s="313" t="s">
        <v>5637</v>
      </c>
      <c r="C4480" s="312" t="s">
        <v>1155</v>
      </c>
      <c r="D4480" s="314">
        <v>6.37</v>
      </c>
    </row>
    <row r="4481" spans="1:4" ht="25.5">
      <c r="A4481" s="312">
        <v>38864</v>
      </c>
      <c r="B4481" s="313" t="s">
        <v>5638</v>
      </c>
      <c r="C4481" s="312" t="s">
        <v>1155</v>
      </c>
      <c r="D4481" s="314">
        <v>13.22</v>
      </c>
    </row>
    <row r="4482" spans="1:4" ht="25.5">
      <c r="A4482" s="312">
        <v>38865</v>
      </c>
      <c r="B4482" s="313" t="s">
        <v>5639</v>
      </c>
      <c r="C4482" s="312" t="s">
        <v>1155</v>
      </c>
      <c r="D4482" s="314">
        <v>8.65</v>
      </c>
    </row>
    <row r="4483" spans="1:4" ht="25.5">
      <c r="A4483" s="312">
        <v>38866</v>
      </c>
      <c r="B4483" s="313" t="s">
        <v>5640</v>
      </c>
      <c r="C4483" s="312" t="s">
        <v>1155</v>
      </c>
      <c r="D4483" s="314">
        <v>9.3000000000000007</v>
      </c>
    </row>
    <row r="4484" spans="1:4" ht="25.5">
      <c r="A4484" s="312">
        <v>38868</v>
      </c>
      <c r="B4484" s="313" t="s">
        <v>5641</v>
      </c>
      <c r="C4484" s="312" t="s">
        <v>1155</v>
      </c>
      <c r="D4484" s="314">
        <v>15.51</v>
      </c>
    </row>
    <row r="4485" spans="1:4" ht="38.25">
      <c r="A4485" s="312">
        <v>38869</v>
      </c>
      <c r="B4485" s="313" t="s">
        <v>5642</v>
      </c>
      <c r="C4485" s="312" t="s">
        <v>1155</v>
      </c>
      <c r="D4485" s="314">
        <v>25.09</v>
      </c>
    </row>
    <row r="4486" spans="1:4" ht="38.25">
      <c r="A4486" s="312">
        <v>38870</v>
      </c>
      <c r="B4486" s="313" t="s">
        <v>5643</v>
      </c>
      <c r="C4486" s="312" t="s">
        <v>1155</v>
      </c>
      <c r="D4486" s="314">
        <v>28.45</v>
      </c>
    </row>
    <row r="4487" spans="1:4" ht="38.25">
      <c r="A4487" s="312">
        <v>38871</v>
      </c>
      <c r="B4487" s="313" t="s">
        <v>5644</v>
      </c>
      <c r="C4487" s="312" t="s">
        <v>1155</v>
      </c>
      <c r="D4487" s="314">
        <v>31.26</v>
      </c>
    </row>
    <row r="4488" spans="1:4" ht="38.25">
      <c r="A4488" s="312">
        <v>38872</v>
      </c>
      <c r="B4488" s="313" t="s">
        <v>5645</v>
      </c>
      <c r="C4488" s="312" t="s">
        <v>1155</v>
      </c>
      <c r="D4488" s="314">
        <v>38.86</v>
      </c>
    </row>
    <row r="4489" spans="1:4" ht="25.5">
      <c r="A4489" s="312">
        <v>38873</v>
      </c>
      <c r="B4489" s="313" t="s">
        <v>5646</v>
      </c>
      <c r="C4489" s="312" t="s">
        <v>1155</v>
      </c>
      <c r="D4489" s="314">
        <v>10.11</v>
      </c>
    </row>
    <row r="4490" spans="1:4" ht="25.5">
      <c r="A4490" s="312">
        <v>38874</v>
      </c>
      <c r="B4490" s="313" t="s">
        <v>5647</v>
      </c>
      <c r="C4490" s="312" t="s">
        <v>1155</v>
      </c>
      <c r="D4490" s="314">
        <v>12.3</v>
      </c>
    </row>
    <row r="4491" spans="1:4" ht="25.5">
      <c r="A4491" s="312">
        <v>38875</v>
      </c>
      <c r="B4491" s="313" t="s">
        <v>5648</v>
      </c>
      <c r="C4491" s="312" t="s">
        <v>1155</v>
      </c>
      <c r="D4491" s="314">
        <v>21.74</v>
      </c>
    </row>
    <row r="4492" spans="1:4" ht="25.5">
      <c r="A4492" s="312">
        <v>38876</v>
      </c>
      <c r="B4492" s="313" t="s">
        <v>5649</v>
      </c>
      <c r="C4492" s="312" t="s">
        <v>1155</v>
      </c>
      <c r="D4492" s="314">
        <v>29.25</v>
      </c>
    </row>
    <row r="4493" spans="1:4" ht="25.5">
      <c r="A4493" s="312">
        <v>38877</v>
      </c>
      <c r="B4493" s="313" t="s">
        <v>5650</v>
      </c>
      <c r="C4493" s="312" t="s">
        <v>1147</v>
      </c>
      <c r="D4493" s="314">
        <v>5.53</v>
      </c>
    </row>
    <row r="4494" spans="1:4" ht="38.25">
      <c r="A4494" s="312">
        <v>38878</v>
      </c>
      <c r="B4494" s="313" t="s">
        <v>5651</v>
      </c>
      <c r="C4494" s="312" t="s">
        <v>1155</v>
      </c>
      <c r="D4494" s="314">
        <v>11.4</v>
      </c>
    </row>
    <row r="4495" spans="1:4" ht="38.25">
      <c r="A4495" s="312">
        <v>38879</v>
      </c>
      <c r="B4495" s="313" t="s">
        <v>5652</v>
      </c>
      <c r="C4495" s="312" t="s">
        <v>1155</v>
      </c>
      <c r="D4495" s="314">
        <v>21.38</v>
      </c>
    </row>
    <row r="4496" spans="1:4" ht="38.25">
      <c r="A4496" s="312">
        <v>38880</v>
      </c>
      <c r="B4496" s="313" t="s">
        <v>5653</v>
      </c>
      <c r="C4496" s="312" t="s">
        <v>1155</v>
      </c>
      <c r="D4496" s="314">
        <v>11.72</v>
      </c>
    </row>
    <row r="4497" spans="1:4" ht="38.25">
      <c r="A4497" s="312">
        <v>38881</v>
      </c>
      <c r="B4497" s="313" t="s">
        <v>5654</v>
      </c>
      <c r="C4497" s="312" t="s">
        <v>1155</v>
      </c>
      <c r="D4497" s="314">
        <v>11.18</v>
      </c>
    </row>
    <row r="4498" spans="1:4" ht="38.25">
      <c r="A4498" s="312">
        <v>38882</v>
      </c>
      <c r="B4498" s="313" t="s">
        <v>5655</v>
      </c>
      <c r="C4498" s="312" t="s">
        <v>1155</v>
      </c>
      <c r="D4498" s="314">
        <v>12.14</v>
      </c>
    </row>
    <row r="4499" spans="1:4" ht="38.25">
      <c r="A4499" s="312">
        <v>38883</v>
      </c>
      <c r="B4499" s="313" t="s">
        <v>5656</v>
      </c>
      <c r="C4499" s="312" t="s">
        <v>1155</v>
      </c>
      <c r="D4499" s="314">
        <v>17.95</v>
      </c>
    </row>
    <row r="4500" spans="1:4" ht="38.25">
      <c r="A4500" s="312">
        <v>38884</v>
      </c>
      <c r="B4500" s="313" t="s">
        <v>5657</v>
      </c>
      <c r="C4500" s="312" t="s">
        <v>1155</v>
      </c>
      <c r="D4500" s="314">
        <v>19.489999999999998</v>
      </c>
    </row>
    <row r="4501" spans="1:4" ht="38.25">
      <c r="A4501" s="312">
        <v>38885</v>
      </c>
      <c r="B4501" s="313" t="s">
        <v>5658</v>
      </c>
      <c r="C4501" s="312" t="s">
        <v>1155</v>
      </c>
      <c r="D4501" s="314">
        <v>18.86</v>
      </c>
    </row>
    <row r="4502" spans="1:4" ht="38.25">
      <c r="A4502" s="312">
        <v>38886</v>
      </c>
      <c r="B4502" s="313" t="s">
        <v>5659</v>
      </c>
      <c r="C4502" s="312" t="s">
        <v>1155</v>
      </c>
      <c r="D4502" s="314">
        <v>20.350000000000001</v>
      </c>
    </row>
    <row r="4503" spans="1:4" ht="38.25">
      <c r="A4503" s="312">
        <v>38887</v>
      </c>
      <c r="B4503" s="313" t="s">
        <v>5660</v>
      </c>
      <c r="C4503" s="312" t="s">
        <v>1155</v>
      </c>
      <c r="D4503" s="314">
        <v>18.28</v>
      </c>
    </row>
    <row r="4504" spans="1:4" ht="38.25">
      <c r="A4504" s="312">
        <v>38888</v>
      </c>
      <c r="B4504" s="313" t="s">
        <v>5661</v>
      </c>
      <c r="C4504" s="312" t="s">
        <v>1155</v>
      </c>
      <c r="D4504" s="314">
        <v>21.73</v>
      </c>
    </row>
    <row r="4505" spans="1:4" ht="51">
      <c r="A4505" s="312">
        <v>38889</v>
      </c>
      <c r="B4505" s="313" t="s">
        <v>5662</v>
      </c>
      <c r="C4505" s="312" t="s">
        <v>1155</v>
      </c>
      <c r="D4505" s="314">
        <v>16.72</v>
      </c>
    </row>
    <row r="4506" spans="1:4" ht="38.25">
      <c r="A4506" s="312">
        <v>38890</v>
      </c>
      <c r="B4506" s="313" t="s">
        <v>5663</v>
      </c>
      <c r="C4506" s="312" t="s">
        <v>1155</v>
      </c>
      <c r="D4506" s="314">
        <v>32.299999999999997</v>
      </c>
    </row>
    <row r="4507" spans="1:4" ht="38.25">
      <c r="A4507" s="312">
        <v>38893</v>
      </c>
      <c r="B4507" s="313" t="s">
        <v>5664</v>
      </c>
      <c r="C4507" s="312" t="s">
        <v>1155</v>
      </c>
      <c r="D4507" s="314">
        <v>25.97</v>
      </c>
    </row>
    <row r="4508" spans="1:4" ht="38.25">
      <c r="A4508" s="312">
        <v>38894</v>
      </c>
      <c r="B4508" s="313" t="s">
        <v>5665</v>
      </c>
      <c r="C4508" s="312" t="s">
        <v>1155</v>
      </c>
      <c r="D4508" s="314">
        <v>32.99</v>
      </c>
    </row>
    <row r="4509" spans="1:4" ht="38.25">
      <c r="A4509" s="312">
        <v>38896</v>
      </c>
      <c r="B4509" s="313" t="s">
        <v>5666</v>
      </c>
      <c r="C4509" s="312" t="s">
        <v>1155</v>
      </c>
      <c r="D4509" s="314">
        <v>33.64</v>
      </c>
    </row>
    <row r="4510" spans="1:4" ht="38.25">
      <c r="A4510" s="312">
        <v>38897</v>
      </c>
      <c r="B4510" s="313" t="s">
        <v>5667</v>
      </c>
      <c r="C4510" s="312" t="s">
        <v>1155</v>
      </c>
      <c r="D4510" s="314">
        <v>11.41</v>
      </c>
    </row>
    <row r="4511" spans="1:4" ht="38.25">
      <c r="A4511" s="312">
        <v>38899</v>
      </c>
      <c r="B4511" s="313" t="s">
        <v>5668</v>
      </c>
      <c r="C4511" s="312" t="s">
        <v>1155</v>
      </c>
      <c r="D4511" s="314">
        <v>12.84</v>
      </c>
    </row>
    <row r="4512" spans="1:4" ht="38.25">
      <c r="A4512" s="312">
        <v>38900</v>
      </c>
      <c r="B4512" s="313" t="s">
        <v>5669</v>
      </c>
      <c r="C4512" s="312" t="s">
        <v>1155</v>
      </c>
      <c r="D4512" s="314">
        <v>13.38</v>
      </c>
    </row>
    <row r="4513" spans="1:4" ht="38.25">
      <c r="A4513" s="312">
        <v>38901</v>
      </c>
      <c r="B4513" s="313" t="s">
        <v>5670</v>
      </c>
      <c r="C4513" s="312" t="s">
        <v>1155</v>
      </c>
      <c r="D4513" s="314">
        <v>21.9</v>
      </c>
    </row>
    <row r="4514" spans="1:4" ht="38.25">
      <c r="A4514" s="312">
        <v>38903</v>
      </c>
      <c r="B4514" s="313" t="s">
        <v>5671</v>
      </c>
      <c r="C4514" s="312" t="s">
        <v>1155</v>
      </c>
      <c r="D4514" s="314">
        <v>35.35</v>
      </c>
    </row>
    <row r="4515" spans="1:4" ht="38.25">
      <c r="A4515" s="312">
        <v>38904</v>
      </c>
      <c r="B4515" s="313" t="s">
        <v>5672</v>
      </c>
      <c r="C4515" s="312" t="s">
        <v>1155</v>
      </c>
      <c r="D4515" s="314">
        <v>35.57</v>
      </c>
    </row>
    <row r="4516" spans="1:4" ht="38.25">
      <c r="A4516" s="312">
        <v>38905</v>
      </c>
      <c r="B4516" s="313" t="s">
        <v>5673</v>
      </c>
      <c r="C4516" s="312" t="s">
        <v>1155</v>
      </c>
      <c r="D4516" s="314">
        <v>11.37</v>
      </c>
    </row>
    <row r="4517" spans="1:4" ht="38.25">
      <c r="A4517" s="312">
        <v>38907</v>
      </c>
      <c r="B4517" s="313" t="s">
        <v>5674</v>
      </c>
      <c r="C4517" s="312" t="s">
        <v>1155</v>
      </c>
      <c r="D4517" s="314">
        <v>12.09</v>
      </c>
    </row>
    <row r="4518" spans="1:4" ht="38.25">
      <c r="A4518" s="312">
        <v>38908</v>
      </c>
      <c r="B4518" s="313" t="s">
        <v>5675</v>
      </c>
      <c r="C4518" s="312" t="s">
        <v>1155</v>
      </c>
      <c r="D4518" s="314">
        <v>13.61</v>
      </c>
    </row>
    <row r="4519" spans="1:4" ht="38.25">
      <c r="A4519" s="312">
        <v>38909</v>
      </c>
      <c r="B4519" s="313" t="s">
        <v>5676</v>
      </c>
      <c r="C4519" s="312" t="s">
        <v>1155</v>
      </c>
      <c r="D4519" s="314">
        <v>19.57</v>
      </c>
    </row>
    <row r="4520" spans="1:4" ht="38.25">
      <c r="A4520" s="312">
        <v>38910</v>
      </c>
      <c r="B4520" s="313" t="s">
        <v>5677</v>
      </c>
      <c r="C4520" s="312" t="s">
        <v>1155</v>
      </c>
      <c r="D4520" s="314">
        <v>21.13</v>
      </c>
    </row>
    <row r="4521" spans="1:4" ht="25.5">
      <c r="A4521" s="312">
        <v>38911</v>
      </c>
      <c r="B4521" s="313" t="s">
        <v>5678</v>
      </c>
      <c r="C4521" s="312" t="s">
        <v>1155</v>
      </c>
      <c r="D4521" s="314">
        <v>36.270000000000003</v>
      </c>
    </row>
    <row r="4522" spans="1:4" ht="25.5">
      <c r="A4522" s="312">
        <v>38912</v>
      </c>
      <c r="B4522" s="313" t="s">
        <v>5679</v>
      </c>
      <c r="C4522" s="312" t="s">
        <v>1155</v>
      </c>
      <c r="D4522" s="314">
        <v>46.1</v>
      </c>
    </row>
    <row r="4523" spans="1:4" ht="25.5">
      <c r="A4523" s="312">
        <v>38913</v>
      </c>
      <c r="B4523" s="313" t="s">
        <v>5680</v>
      </c>
      <c r="C4523" s="312" t="s">
        <v>1155</v>
      </c>
      <c r="D4523" s="314">
        <v>9.35</v>
      </c>
    </row>
    <row r="4524" spans="1:4" ht="25.5">
      <c r="A4524" s="312">
        <v>38914</v>
      </c>
      <c r="B4524" s="313" t="s">
        <v>5681</v>
      </c>
      <c r="C4524" s="312" t="s">
        <v>1155</v>
      </c>
      <c r="D4524" s="314">
        <v>10.84</v>
      </c>
    </row>
    <row r="4525" spans="1:4" ht="25.5">
      <c r="A4525" s="312">
        <v>38915</v>
      </c>
      <c r="B4525" s="313" t="s">
        <v>5682</v>
      </c>
      <c r="C4525" s="312" t="s">
        <v>1155</v>
      </c>
      <c r="D4525" s="314">
        <v>18.82</v>
      </c>
    </row>
    <row r="4526" spans="1:4" ht="25.5">
      <c r="A4526" s="312">
        <v>38916</v>
      </c>
      <c r="B4526" s="313" t="s">
        <v>5683</v>
      </c>
      <c r="C4526" s="312" t="s">
        <v>1155</v>
      </c>
      <c r="D4526" s="314">
        <v>24.83</v>
      </c>
    </row>
    <row r="4527" spans="1:4" ht="38.25">
      <c r="A4527" s="312">
        <v>38917</v>
      </c>
      <c r="B4527" s="313" t="s">
        <v>5684</v>
      </c>
      <c r="C4527" s="312" t="s">
        <v>1155</v>
      </c>
      <c r="D4527" s="314">
        <v>8.0500000000000007</v>
      </c>
    </row>
    <row r="4528" spans="1:4" ht="38.25">
      <c r="A4528" s="312">
        <v>38918</v>
      </c>
      <c r="B4528" s="313" t="s">
        <v>5685</v>
      </c>
      <c r="C4528" s="312" t="s">
        <v>1155</v>
      </c>
      <c r="D4528" s="314">
        <v>18.18</v>
      </c>
    </row>
    <row r="4529" spans="1:4" ht="38.25">
      <c r="A4529" s="312">
        <v>38919</v>
      </c>
      <c r="B4529" s="313" t="s">
        <v>5686</v>
      </c>
      <c r="C4529" s="312" t="s">
        <v>1155</v>
      </c>
      <c r="D4529" s="314">
        <v>11.97</v>
      </c>
    </row>
    <row r="4530" spans="1:4" ht="38.25">
      <c r="A4530" s="312">
        <v>38920</v>
      </c>
      <c r="B4530" s="313" t="s">
        <v>5687</v>
      </c>
      <c r="C4530" s="312" t="s">
        <v>1155</v>
      </c>
      <c r="D4530" s="314">
        <v>22.73</v>
      </c>
    </row>
    <row r="4531" spans="1:4" ht="38.25">
      <c r="A4531" s="312">
        <v>38921</v>
      </c>
      <c r="B4531" s="313" t="s">
        <v>5688</v>
      </c>
      <c r="C4531" s="312" t="s">
        <v>1155</v>
      </c>
      <c r="D4531" s="314">
        <v>19.13</v>
      </c>
    </row>
    <row r="4532" spans="1:4" ht="38.25">
      <c r="A4532" s="312">
        <v>38922</v>
      </c>
      <c r="B4532" s="313" t="s">
        <v>5689</v>
      </c>
      <c r="C4532" s="312" t="s">
        <v>1155</v>
      </c>
      <c r="D4532" s="314">
        <v>15.47</v>
      </c>
    </row>
    <row r="4533" spans="1:4" ht="38.25">
      <c r="A4533" s="312">
        <v>38923</v>
      </c>
      <c r="B4533" s="313" t="s">
        <v>5690</v>
      </c>
      <c r="C4533" s="312" t="s">
        <v>1155</v>
      </c>
      <c r="D4533" s="314">
        <v>8.24</v>
      </c>
    </row>
    <row r="4534" spans="1:4" ht="38.25">
      <c r="A4534" s="312">
        <v>38924</v>
      </c>
      <c r="B4534" s="313" t="s">
        <v>5691</v>
      </c>
      <c r="C4534" s="312" t="s">
        <v>1155</v>
      </c>
      <c r="D4534" s="314">
        <v>14.86</v>
      </c>
    </row>
    <row r="4535" spans="1:4" ht="38.25">
      <c r="A4535" s="312">
        <v>38925</v>
      </c>
      <c r="B4535" s="313" t="s">
        <v>5692</v>
      </c>
      <c r="C4535" s="312" t="s">
        <v>1155</v>
      </c>
      <c r="D4535" s="314">
        <v>8.86</v>
      </c>
    </row>
    <row r="4536" spans="1:4" ht="38.25">
      <c r="A4536" s="312">
        <v>38926</v>
      </c>
      <c r="B4536" s="313" t="s">
        <v>5693</v>
      </c>
      <c r="C4536" s="312" t="s">
        <v>1155</v>
      </c>
      <c r="D4536" s="314">
        <v>12.65</v>
      </c>
    </row>
    <row r="4537" spans="1:4" ht="38.25">
      <c r="A4537" s="312">
        <v>38927</v>
      </c>
      <c r="B4537" s="313" t="s">
        <v>5694</v>
      </c>
      <c r="C4537" s="312" t="s">
        <v>1155</v>
      </c>
      <c r="D4537" s="314">
        <v>13.53</v>
      </c>
    </row>
    <row r="4538" spans="1:4" ht="38.25">
      <c r="A4538" s="312">
        <v>38928</v>
      </c>
      <c r="B4538" s="313" t="s">
        <v>5695</v>
      </c>
      <c r="C4538" s="312" t="s">
        <v>1155</v>
      </c>
      <c r="D4538" s="314">
        <v>15</v>
      </c>
    </row>
    <row r="4539" spans="1:4" ht="38.25">
      <c r="A4539" s="312">
        <v>38929</v>
      </c>
      <c r="B4539" s="313" t="s">
        <v>5696</v>
      </c>
      <c r="C4539" s="312" t="s">
        <v>1155</v>
      </c>
      <c r="D4539" s="314">
        <v>26.6</v>
      </c>
    </row>
    <row r="4540" spans="1:4" ht="38.25">
      <c r="A4540" s="312">
        <v>38930</v>
      </c>
      <c r="B4540" s="313" t="s">
        <v>5697</v>
      </c>
      <c r="C4540" s="312" t="s">
        <v>1155</v>
      </c>
      <c r="D4540" s="314">
        <v>33.42</v>
      </c>
    </row>
    <row r="4541" spans="1:4" ht="38.25">
      <c r="A4541" s="312">
        <v>38931</v>
      </c>
      <c r="B4541" s="313" t="s">
        <v>5698</v>
      </c>
      <c r="C4541" s="312" t="s">
        <v>1155</v>
      </c>
      <c r="D4541" s="314">
        <v>8.41</v>
      </c>
    </row>
    <row r="4542" spans="1:4" ht="38.25">
      <c r="A4542" s="312">
        <v>38932</v>
      </c>
      <c r="B4542" s="313" t="s">
        <v>5699</v>
      </c>
      <c r="C4542" s="312" t="s">
        <v>1155</v>
      </c>
      <c r="D4542" s="314">
        <v>8.5</v>
      </c>
    </row>
    <row r="4543" spans="1:4" ht="38.25">
      <c r="A4543" s="312">
        <v>38934</v>
      </c>
      <c r="B4543" s="313" t="s">
        <v>5700</v>
      </c>
      <c r="C4543" s="312" t="s">
        <v>1155</v>
      </c>
      <c r="D4543" s="314">
        <v>12.56</v>
      </c>
    </row>
    <row r="4544" spans="1:4" ht="38.25">
      <c r="A4544" s="312">
        <v>38935</v>
      </c>
      <c r="B4544" s="313" t="s">
        <v>5701</v>
      </c>
      <c r="C4544" s="312" t="s">
        <v>1155</v>
      </c>
      <c r="D4544" s="314">
        <v>13.44</v>
      </c>
    </row>
    <row r="4545" spans="1:4" ht="38.25">
      <c r="A4545" s="312">
        <v>38936</v>
      </c>
      <c r="B4545" s="313" t="s">
        <v>5702</v>
      </c>
      <c r="C4545" s="312" t="s">
        <v>1155</v>
      </c>
      <c r="D4545" s="314">
        <v>14.39</v>
      </c>
    </row>
    <row r="4546" spans="1:4" ht="38.25">
      <c r="A4546" s="312">
        <v>38937</v>
      </c>
      <c r="B4546" s="313" t="s">
        <v>5703</v>
      </c>
      <c r="C4546" s="312" t="s">
        <v>1155</v>
      </c>
      <c r="D4546" s="314">
        <v>17.54</v>
      </c>
    </row>
    <row r="4547" spans="1:4" ht="38.25">
      <c r="A4547" s="312">
        <v>38938</v>
      </c>
      <c r="B4547" s="313" t="s">
        <v>5704</v>
      </c>
      <c r="C4547" s="312" t="s">
        <v>1155</v>
      </c>
      <c r="D4547" s="314">
        <v>26.08</v>
      </c>
    </row>
    <row r="4548" spans="1:4" ht="38.25">
      <c r="A4548" s="312">
        <v>38939</v>
      </c>
      <c r="B4548" s="313" t="s">
        <v>5705</v>
      </c>
      <c r="C4548" s="312" t="s">
        <v>1155</v>
      </c>
      <c r="D4548" s="314">
        <v>10.07</v>
      </c>
    </row>
    <row r="4549" spans="1:4" ht="38.25">
      <c r="A4549" s="312">
        <v>38940</v>
      </c>
      <c r="B4549" s="313" t="s">
        <v>5706</v>
      </c>
      <c r="C4549" s="312" t="s">
        <v>1155</v>
      </c>
      <c r="D4549" s="314">
        <v>15.38</v>
      </c>
    </row>
    <row r="4550" spans="1:4" ht="38.25">
      <c r="A4550" s="312">
        <v>38941</v>
      </c>
      <c r="B4550" s="313" t="s">
        <v>5707</v>
      </c>
      <c r="C4550" s="312" t="s">
        <v>1155</v>
      </c>
      <c r="D4550" s="314">
        <v>18.170000000000002</v>
      </c>
    </row>
    <row r="4551" spans="1:4" ht="38.25">
      <c r="A4551" s="312">
        <v>38942</v>
      </c>
      <c r="B4551" s="313" t="s">
        <v>5708</v>
      </c>
      <c r="C4551" s="312" t="s">
        <v>1155</v>
      </c>
      <c r="D4551" s="314">
        <v>20.350000000000001</v>
      </c>
    </row>
    <row r="4552" spans="1:4" ht="25.5">
      <c r="A4552" s="312">
        <v>38943</v>
      </c>
      <c r="B4552" s="313" t="s">
        <v>5709</v>
      </c>
      <c r="C4552" s="312" t="s">
        <v>1155</v>
      </c>
      <c r="D4552" s="314">
        <v>3.49</v>
      </c>
    </row>
    <row r="4553" spans="1:4" ht="25.5">
      <c r="A4553" s="312">
        <v>38944</v>
      </c>
      <c r="B4553" s="313" t="s">
        <v>5710</v>
      </c>
      <c r="C4553" s="312" t="s">
        <v>1155</v>
      </c>
      <c r="D4553" s="314">
        <v>5.4</v>
      </c>
    </row>
    <row r="4554" spans="1:4" ht="25.5">
      <c r="A4554" s="312">
        <v>38945</v>
      </c>
      <c r="B4554" s="313" t="s">
        <v>5711</v>
      </c>
      <c r="C4554" s="312" t="s">
        <v>1155</v>
      </c>
      <c r="D4554" s="314">
        <v>10.96</v>
      </c>
    </row>
    <row r="4555" spans="1:4" ht="25.5">
      <c r="A4555" s="312">
        <v>38946</v>
      </c>
      <c r="B4555" s="313" t="s">
        <v>5712</v>
      </c>
      <c r="C4555" s="312" t="s">
        <v>1155</v>
      </c>
      <c r="D4555" s="314">
        <v>16.34</v>
      </c>
    </row>
    <row r="4556" spans="1:4" ht="38.25">
      <c r="A4556" s="312">
        <v>38947</v>
      </c>
      <c r="B4556" s="313" t="s">
        <v>5713</v>
      </c>
      <c r="C4556" s="312" t="s">
        <v>1155</v>
      </c>
      <c r="D4556" s="314">
        <v>4.7300000000000004</v>
      </c>
    </row>
    <row r="4557" spans="1:4" ht="38.25">
      <c r="A4557" s="312">
        <v>38948</v>
      </c>
      <c r="B4557" s="313" t="s">
        <v>5714</v>
      </c>
      <c r="C4557" s="312" t="s">
        <v>1155</v>
      </c>
      <c r="D4557" s="314">
        <v>7.55</v>
      </c>
    </row>
    <row r="4558" spans="1:4" ht="38.25">
      <c r="A4558" s="312">
        <v>38949</v>
      </c>
      <c r="B4558" s="313" t="s">
        <v>5715</v>
      </c>
      <c r="C4558" s="312" t="s">
        <v>1155</v>
      </c>
      <c r="D4558" s="314">
        <v>8.3800000000000008</v>
      </c>
    </row>
    <row r="4559" spans="1:4" ht="38.25">
      <c r="A4559" s="312">
        <v>38950</v>
      </c>
      <c r="B4559" s="313" t="s">
        <v>5716</v>
      </c>
      <c r="C4559" s="312" t="s">
        <v>1155</v>
      </c>
      <c r="D4559" s="314">
        <v>20.2</v>
      </c>
    </row>
    <row r="4560" spans="1:4" ht="38.25">
      <c r="A4560" s="312">
        <v>38951</v>
      </c>
      <c r="B4560" s="313" t="s">
        <v>5717</v>
      </c>
      <c r="C4560" s="312" t="s">
        <v>1155</v>
      </c>
      <c r="D4560" s="314">
        <v>13.26</v>
      </c>
    </row>
    <row r="4561" spans="1:4" ht="25.5">
      <c r="A4561" s="312">
        <v>38952</v>
      </c>
      <c r="B4561" s="313" t="s">
        <v>5718</v>
      </c>
      <c r="C4561" s="312" t="s">
        <v>1155</v>
      </c>
      <c r="D4561" s="314">
        <v>2.2000000000000002</v>
      </c>
    </row>
    <row r="4562" spans="1:4" ht="25.5">
      <c r="A4562" s="312">
        <v>38953</v>
      </c>
      <c r="B4562" s="313" t="s">
        <v>5719</v>
      </c>
      <c r="C4562" s="312" t="s">
        <v>1155</v>
      </c>
      <c r="D4562" s="314">
        <v>3.47</v>
      </c>
    </row>
    <row r="4563" spans="1:4" ht="63.75">
      <c r="A4563" s="312">
        <v>38968</v>
      </c>
      <c r="B4563" s="313" t="s">
        <v>5720</v>
      </c>
      <c r="C4563" s="312" t="s">
        <v>1366</v>
      </c>
      <c r="D4563" s="314">
        <v>227.74</v>
      </c>
    </row>
    <row r="4564" spans="1:4">
      <c r="A4564" s="312">
        <v>38971</v>
      </c>
      <c r="B4564" s="313" t="s">
        <v>5721</v>
      </c>
      <c r="C4564" s="312" t="s">
        <v>1298</v>
      </c>
      <c r="D4564" s="314">
        <v>7.51</v>
      </c>
    </row>
    <row r="4565" spans="1:4">
      <c r="A4565" s="312">
        <v>38972</v>
      </c>
      <c r="B4565" s="313" t="s">
        <v>5722</v>
      </c>
      <c r="C4565" s="312" t="s">
        <v>1298</v>
      </c>
      <c r="D4565" s="314">
        <v>11.44</v>
      </c>
    </row>
    <row r="4566" spans="1:4">
      <c r="A4566" s="312">
        <v>38973</v>
      </c>
      <c r="B4566" s="313" t="s">
        <v>5723</v>
      </c>
      <c r="C4566" s="312" t="s">
        <v>1298</v>
      </c>
      <c r="D4566" s="314">
        <v>15.14</v>
      </c>
    </row>
    <row r="4567" spans="1:4">
      <c r="A4567" s="312">
        <v>38974</v>
      </c>
      <c r="B4567" s="313" t="s">
        <v>5724</v>
      </c>
      <c r="C4567" s="312" t="s">
        <v>1298</v>
      </c>
      <c r="D4567" s="314">
        <v>22.08</v>
      </c>
    </row>
    <row r="4568" spans="1:4">
      <c r="A4568" s="312">
        <v>38975</v>
      </c>
      <c r="B4568" s="313" t="s">
        <v>5725</v>
      </c>
      <c r="C4568" s="312" t="s">
        <v>1298</v>
      </c>
      <c r="D4568" s="314">
        <v>36.799999999999997</v>
      </c>
    </row>
    <row r="4569" spans="1:4">
      <c r="A4569" s="312">
        <v>38976</v>
      </c>
      <c r="B4569" s="313" t="s">
        <v>5726</v>
      </c>
      <c r="C4569" s="312" t="s">
        <v>1298</v>
      </c>
      <c r="D4569" s="314">
        <v>51.61</v>
      </c>
    </row>
    <row r="4570" spans="1:4">
      <c r="A4570" s="312">
        <v>38977</v>
      </c>
      <c r="B4570" s="313" t="s">
        <v>5727</v>
      </c>
      <c r="C4570" s="312" t="s">
        <v>1298</v>
      </c>
      <c r="D4570" s="314">
        <v>91.24</v>
      </c>
    </row>
    <row r="4571" spans="1:4" ht="25.5">
      <c r="A4571" s="312">
        <v>38978</v>
      </c>
      <c r="B4571" s="313" t="s">
        <v>5728</v>
      </c>
      <c r="C4571" s="312" t="s">
        <v>1298</v>
      </c>
      <c r="D4571" s="314">
        <v>4.42</v>
      </c>
    </row>
    <row r="4572" spans="1:4" ht="25.5">
      <c r="A4572" s="312">
        <v>38979</v>
      </c>
      <c r="B4572" s="313" t="s">
        <v>5729</v>
      </c>
      <c r="C4572" s="312" t="s">
        <v>1298</v>
      </c>
      <c r="D4572" s="314">
        <v>5.99</v>
      </c>
    </row>
    <row r="4573" spans="1:4" ht="25.5">
      <c r="A4573" s="312">
        <v>38980</v>
      </c>
      <c r="B4573" s="313" t="s">
        <v>5730</v>
      </c>
      <c r="C4573" s="312" t="s">
        <v>1298</v>
      </c>
      <c r="D4573" s="314">
        <v>10.02</v>
      </c>
    </row>
    <row r="4574" spans="1:4" ht="25.5">
      <c r="A4574" s="312">
        <v>38981</v>
      </c>
      <c r="B4574" s="313" t="s">
        <v>5731</v>
      </c>
      <c r="C4574" s="312" t="s">
        <v>1298</v>
      </c>
      <c r="D4574" s="314">
        <v>13.88</v>
      </c>
    </row>
    <row r="4575" spans="1:4" ht="25.5">
      <c r="A4575" s="312">
        <v>38982</v>
      </c>
      <c r="B4575" s="313" t="s">
        <v>5732</v>
      </c>
      <c r="C4575" s="312" t="s">
        <v>1298</v>
      </c>
      <c r="D4575" s="314">
        <v>20.2</v>
      </c>
    </row>
    <row r="4576" spans="1:4" ht="25.5">
      <c r="A4576" s="312">
        <v>38983</v>
      </c>
      <c r="B4576" s="313" t="s">
        <v>5733</v>
      </c>
      <c r="C4576" s="312" t="s">
        <v>1298</v>
      </c>
      <c r="D4576" s="314">
        <v>26.78</v>
      </c>
    </row>
    <row r="4577" spans="1:4" ht="25.5">
      <c r="A4577" s="312">
        <v>38984</v>
      </c>
      <c r="B4577" s="313" t="s">
        <v>5734</v>
      </c>
      <c r="C4577" s="312" t="s">
        <v>1298</v>
      </c>
      <c r="D4577" s="314">
        <v>51.65</v>
      </c>
    </row>
    <row r="4578" spans="1:4" ht="25.5">
      <c r="A4578" s="312">
        <v>38985</v>
      </c>
      <c r="B4578" s="313" t="s">
        <v>5735</v>
      </c>
      <c r="C4578" s="312" t="s">
        <v>1298</v>
      </c>
      <c r="D4578" s="314">
        <v>76.459999999999994</v>
      </c>
    </row>
    <row r="4579" spans="1:4" ht="25.5">
      <c r="A4579" s="312">
        <v>38986</v>
      </c>
      <c r="B4579" s="313" t="s">
        <v>5736</v>
      </c>
      <c r="C4579" s="312" t="s">
        <v>1298</v>
      </c>
      <c r="D4579" s="314">
        <v>103.87</v>
      </c>
    </row>
    <row r="4580" spans="1:4" ht="25.5">
      <c r="A4580" s="312">
        <v>38987</v>
      </c>
      <c r="B4580" s="313" t="s">
        <v>5737</v>
      </c>
      <c r="C4580" s="312" t="s">
        <v>1155</v>
      </c>
      <c r="D4580" s="314">
        <v>4.46</v>
      </c>
    </row>
    <row r="4581" spans="1:4" ht="25.5">
      <c r="A4581" s="312">
        <v>38988</v>
      </c>
      <c r="B4581" s="313" t="s">
        <v>5738</v>
      </c>
      <c r="C4581" s="312" t="s">
        <v>1155</v>
      </c>
      <c r="D4581" s="314">
        <v>10.37</v>
      </c>
    </row>
    <row r="4582" spans="1:4" ht="25.5">
      <c r="A4582" s="312">
        <v>38989</v>
      </c>
      <c r="B4582" s="313" t="s">
        <v>5739</v>
      </c>
      <c r="C4582" s="312" t="s">
        <v>1155</v>
      </c>
      <c r="D4582" s="314">
        <v>13.78</v>
      </c>
    </row>
    <row r="4583" spans="1:4" ht="25.5">
      <c r="A4583" s="312">
        <v>38990</v>
      </c>
      <c r="B4583" s="313" t="s">
        <v>5740</v>
      </c>
      <c r="C4583" s="312" t="s">
        <v>1155</v>
      </c>
      <c r="D4583" s="314">
        <v>36.32</v>
      </c>
    </row>
    <row r="4584" spans="1:4" ht="25.5">
      <c r="A4584" s="312">
        <v>38991</v>
      </c>
      <c r="B4584" s="313" t="s">
        <v>5741</v>
      </c>
      <c r="C4584" s="312" t="s">
        <v>1155</v>
      </c>
      <c r="D4584" s="314">
        <v>73.38</v>
      </c>
    </row>
    <row r="4585" spans="1:4" ht="25.5">
      <c r="A4585" s="312">
        <v>38992</v>
      </c>
      <c r="B4585" s="313" t="s">
        <v>5742</v>
      </c>
      <c r="C4585" s="312" t="s">
        <v>1155</v>
      </c>
      <c r="D4585" s="314">
        <v>1.94</v>
      </c>
    </row>
    <row r="4586" spans="1:4" ht="25.5">
      <c r="A4586" s="312">
        <v>38993</v>
      </c>
      <c r="B4586" s="313" t="s">
        <v>5743</v>
      </c>
      <c r="C4586" s="312" t="s">
        <v>1155</v>
      </c>
      <c r="D4586" s="314">
        <v>5.53</v>
      </c>
    </row>
    <row r="4587" spans="1:4" ht="38.25">
      <c r="A4587" s="312">
        <v>38996</v>
      </c>
      <c r="B4587" s="313" t="s">
        <v>5744</v>
      </c>
      <c r="C4587" s="312" t="s">
        <v>1155</v>
      </c>
      <c r="D4587" s="314">
        <v>9.83</v>
      </c>
    </row>
    <row r="4588" spans="1:4" ht="38.25">
      <c r="A4588" s="312">
        <v>38997</v>
      </c>
      <c r="B4588" s="313" t="s">
        <v>5745</v>
      </c>
      <c r="C4588" s="312" t="s">
        <v>1155</v>
      </c>
      <c r="D4588" s="314">
        <v>15.9</v>
      </c>
    </row>
    <row r="4589" spans="1:4" ht="38.25">
      <c r="A4589" s="312">
        <v>38998</v>
      </c>
      <c r="B4589" s="313" t="s">
        <v>5746</v>
      </c>
      <c r="C4589" s="312" t="s">
        <v>1155</v>
      </c>
      <c r="D4589" s="314">
        <v>6.8</v>
      </c>
    </row>
    <row r="4590" spans="1:4" ht="38.25">
      <c r="A4590" s="312">
        <v>38999</v>
      </c>
      <c r="B4590" s="313" t="s">
        <v>5747</v>
      </c>
      <c r="C4590" s="312" t="s">
        <v>1155</v>
      </c>
      <c r="D4590" s="314">
        <v>11.25</v>
      </c>
    </row>
    <row r="4591" spans="1:4" ht="38.25">
      <c r="A4591" s="312">
        <v>39000</v>
      </c>
      <c r="B4591" s="313" t="s">
        <v>5748</v>
      </c>
      <c r="C4591" s="312" t="s">
        <v>1155</v>
      </c>
      <c r="D4591" s="314">
        <v>19.84</v>
      </c>
    </row>
    <row r="4592" spans="1:4" ht="25.5">
      <c r="A4592" s="312">
        <v>39008</v>
      </c>
      <c r="B4592" s="313" t="s">
        <v>5749</v>
      </c>
      <c r="C4592" s="312" t="s">
        <v>1155</v>
      </c>
      <c r="D4592" s="315">
        <v>43176.47</v>
      </c>
    </row>
    <row r="4593" spans="1:4" ht="25.5">
      <c r="A4593" s="312">
        <v>39009</v>
      </c>
      <c r="B4593" s="313" t="s">
        <v>5750</v>
      </c>
      <c r="C4593" s="312" t="s">
        <v>1155</v>
      </c>
      <c r="D4593" s="315">
        <v>46258.239999999998</v>
      </c>
    </row>
    <row r="4594" spans="1:4" ht="38.25">
      <c r="A4594" s="312">
        <v>39012</v>
      </c>
      <c r="B4594" s="313" t="s">
        <v>5751</v>
      </c>
      <c r="C4594" s="312" t="s">
        <v>1155</v>
      </c>
      <c r="D4594" s="315">
        <v>449167.23</v>
      </c>
    </row>
    <row r="4595" spans="1:4" ht="38.25">
      <c r="A4595" s="312">
        <v>39013</v>
      </c>
      <c r="B4595" s="313" t="s">
        <v>5752</v>
      </c>
      <c r="C4595" s="312" t="s">
        <v>1155</v>
      </c>
      <c r="D4595" s="314">
        <v>0.84</v>
      </c>
    </row>
    <row r="4596" spans="1:4" ht="51">
      <c r="A4596" s="312">
        <v>39014</v>
      </c>
      <c r="B4596" s="313" t="s">
        <v>5753</v>
      </c>
      <c r="C4596" s="312" t="s">
        <v>1147</v>
      </c>
      <c r="D4596" s="314">
        <v>13.52</v>
      </c>
    </row>
    <row r="4597" spans="1:4" ht="38.25">
      <c r="A4597" s="312">
        <v>39015</v>
      </c>
      <c r="B4597" s="313" t="s">
        <v>5754</v>
      </c>
      <c r="C4597" s="312" t="s">
        <v>1155</v>
      </c>
      <c r="D4597" s="314">
        <v>0.55000000000000004</v>
      </c>
    </row>
    <row r="4598" spans="1:4" ht="38.25">
      <c r="A4598" s="312">
        <v>39016</v>
      </c>
      <c r="B4598" s="313" t="s">
        <v>5755</v>
      </c>
      <c r="C4598" s="312" t="s">
        <v>1155</v>
      </c>
      <c r="D4598" s="314">
        <v>0.2</v>
      </c>
    </row>
    <row r="4599" spans="1:4" ht="38.25">
      <c r="A4599" s="312">
        <v>39017</v>
      </c>
      <c r="B4599" s="313" t="s">
        <v>5756</v>
      </c>
      <c r="C4599" s="312" t="s">
        <v>1155</v>
      </c>
      <c r="D4599" s="314">
        <v>0.12</v>
      </c>
    </row>
    <row r="4600" spans="1:4" ht="63.75">
      <c r="A4600" s="312">
        <v>39021</v>
      </c>
      <c r="B4600" s="313" t="s">
        <v>5757</v>
      </c>
      <c r="C4600" s="312" t="s">
        <v>1155</v>
      </c>
      <c r="D4600" s="314">
        <v>338.8</v>
      </c>
    </row>
    <row r="4601" spans="1:4" ht="38.25">
      <c r="A4601" s="312">
        <v>39022</v>
      </c>
      <c r="B4601" s="313" t="s">
        <v>5758</v>
      </c>
      <c r="C4601" s="312" t="s">
        <v>1155</v>
      </c>
      <c r="D4601" s="314">
        <v>419</v>
      </c>
    </row>
    <row r="4602" spans="1:4" ht="51">
      <c r="A4602" s="312">
        <v>39024</v>
      </c>
      <c r="B4602" s="313" t="s">
        <v>5759</v>
      </c>
      <c r="C4602" s="312" t="s">
        <v>1155</v>
      </c>
      <c r="D4602" s="315">
        <v>1375.47</v>
      </c>
    </row>
    <row r="4603" spans="1:4" ht="38.25">
      <c r="A4603" s="312">
        <v>39025</v>
      </c>
      <c r="B4603" s="313" t="s">
        <v>5760</v>
      </c>
      <c r="C4603" s="312" t="s">
        <v>1155</v>
      </c>
      <c r="D4603" s="315">
        <v>1410.4</v>
      </c>
    </row>
    <row r="4604" spans="1:4" ht="25.5">
      <c r="A4604" s="312">
        <v>39026</v>
      </c>
      <c r="B4604" s="313" t="s">
        <v>5761</v>
      </c>
      <c r="C4604" s="312" t="s">
        <v>1147</v>
      </c>
      <c r="D4604" s="314">
        <v>9.6300000000000008</v>
      </c>
    </row>
    <row r="4605" spans="1:4" ht="25.5">
      <c r="A4605" s="312">
        <v>39027</v>
      </c>
      <c r="B4605" s="313" t="s">
        <v>5762</v>
      </c>
      <c r="C4605" s="312" t="s">
        <v>1147</v>
      </c>
      <c r="D4605" s="314">
        <v>8.5500000000000007</v>
      </c>
    </row>
    <row r="4606" spans="1:4" ht="25.5">
      <c r="A4606" s="312">
        <v>39028</v>
      </c>
      <c r="B4606" s="313" t="s">
        <v>5763</v>
      </c>
      <c r="C4606" s="312" t="s">
        <v>1298</v>
      </c>
      <c r="D4606" s="314">
        <v>5.07</v>
      </c>
    </row>
    <row r="4607" spans="1:4" ht="25.5">
      <c r="A4607" s="312">
        <v>39029</v>
      </c>
      <c r="B4607" s="313" t="s">
        <v>5764</v>
      </c>
      <c r="C4607" s="312" t="s">
        <v>1298</v>
      </c>
      <c r="D4607" s="314">
        <v>8.7100000000000009</v>
      </c>
    </row>
    <row r="4608" spans="1:4" ht="38.25">
      <c r="A4608" s="312">
        <v>39125</v>
      </c>
      <c r="B4608" s="313" t="s">
        <v>5765</v>
      </c>
      <c r="C4608" s="312" t="s">
        <v>1155</v>
      </c>
      <c r="D4608" s="314">
        <v>0.92</v>
      </c>
    </row>
    <row r="4609" spans="1:4" ht="38.25">
      <c r="A4609" s="312">
        <v>39126</v>
      </c>
      <c r="B4609" s="313" t="s">
        <v>5766</v>
      </c>
      <c r="C4609" s="312" t="s">
        <v>1155</v>
      </c>
      <c r="D4609" s="314">
        <v>4.1399999999999997</v>
      </c>
    </row>
    <row r="4610" spans="1:4" ht="38.25">
      <c r="A4610" s="312">
        <v>39127</v>
      </c>
      <c r="B4610" s="313" t="s">
        <v>5767</v>
      </c>
      <c r="C4610" s="312" t="s">
        <v>1155</v>
      </c>
      <c r="D4610" s="314">
        <v>0.84</v>
      </c>
    </row>
    <row r="4611" spans="1:4" ht="38.25">
      <c r="A4611" s="312">
        <v>39128</v>
      </c>
      <c r="B4611" s="313" t="s">
        <v>5768</v>
      </c>
      <c r="C4611" s="312" t="s">
        <v>1155</v>
      </c>
      <c r="D4611" s="314">
        <v>0.92</v>
      </c>
    </row>
    <row r="4612" spans="1:4" ht="38.25">
      <c r="A4612" s="312">
        <v>39129</v>
      </c>
      <c r="B4612" s="313" t="s">
        <v>5769</v>
      </c>
      <c r="C4612" s="312" t="s">
        <v>1155</v>
      </c>
      <c r="D4612" s="314">
        <v>0.98</v>
      </c>
    </row>
    <row r="4613" spans="1:4" ht="38.25">
      <c r="A4613" s="312">
        <v>39130</v>
      </c>
      <c r="B4613" s="313" t="s">
        <v>5770</v>
      </c>
      <c r="C4613" s="312" t="s">
        <v>1155</v>
      </c>
      <c r="D4613" s="314">
        <v>1.59</v>
      </c>
    </row>
    <row r="4614" spans="1:4" ht="38.25">
      <c r="A4614" s="312">
        <v>39131</v>
      </c>
      <c r="B4614" s="313" t="s">
        <v>5771</v>
      </c>
      <c r="C4614" s="312" t="s">
        <v>1155</v>
      </c>
      <c r="D4614" s="314">
        <v>1.75</v>
      </c>
    </row>
    <row r="4615" spans="1:4" ht="38.25">
      <c r="A4615" s="312">
        <v>39132</v>
      </c>
      <c r="B4615" s="313" t="s">
        <v>5772</v>
      </c>
      <c r="C4615" s="312" t="s">
        <v>1155</v>
      </c>
      <c r="D4615" s="314">
        <v>1.84</v>
      </c>
    </row>
    <row r="4616" spans="1:4" ht="38.25">
      <c r="A4616" s="312">
        <v>39133</v>
      </c>
      <c r="B4616" s="313" t="s">
        <v>5773</v>
      </c>
      <c r="C4616" s="312" t="s">
        <v>1155</v>
      </c>
      <c r="D4616" s="314">
        <v>2.2999999999999998</v>
      </c>
    </row>
    <row r="4617" spans="1:4" ht="38.25">
      <c r="A4617" s="312">
        <v>39134</v>
      </c>
      <c r="B4617" s="313" t="s">
        <v>5774</v>
      </c>
      <c r="C4617" s="312" t="s">
        <v>1155</v>
      </c>
      <c r="D4617" s="314">
        <v>3.06</v>
      </c>
    </row>
    <row r="4618" spans="1:4" ht="38.25">
      <c r="A4618" s="312">
        <v>39135</v>
      </c>
      <c r="B4618" s="313" t="s">
        <v>5775</v>
      </c>
      <c r="C4618" s="312" t="s">
        <v>1155</v>
      </c>
      <c r="D4618" s="314">
        <v>3.68</v>
      </c>
    </row>
    <row r="4619" spans="1:4" ht="25.5">
      <c r="A4619" s="312">
        <v>39136</v>
      </c>
      <c r="B4619" s="313" t="s">
        <v>5776</v>
      </c>
      <c r="C4619" s="312" t="s">
        <v>1155</v>
      </c>
      <c r="D4619" s="314">
        <v>0.26</v>
      </c>
    </row>
    <row r="4620" spans="1:4" ht="25.5">
      <c r="A4620" s="312">
        <v>39137</v>
      </c>
      <c r="B4620" s="313" t="s">
        <v>5777</v>
      </c>
      <c r="C4620" s="312" t="s">
        <v>1155</v>
      </c>
      <c r="D4620" s="314">
        <v>0.37</v>
      </c>
    </row>
    <row r="4621" spans="1:4" ht="25.5">
      <c r="A4621" s="312">
        <v>39138</v>
      </c>
      <c r="B4621" s="313" t="s">
        <v>5778</v>
      </c>
      <c r="C4621" s="312" t="s">
        <v>1155</v>
      </c>
      <c r="D4621" s="314">
        <v>0.39</v>
      </c>
    </row>
    <row r="4622" spans="1:4" ht="25.5">
      <c r="A4622" s="312">
        <v>39139</v>
      </c>
      <c r="B4622" s="313" t="s">
        <v>5779</v>
      </c>
      <c r="C4622" s="312" t="s">
        <v>1155</v>
      </c>
      <c r="D4622" s="314">
        <v>0.53</v>
      </c>
    </row>
    <row r="4623" spans="1:4" ht="25.5">
      <c r="A4623" s="312">
        <v>39140</v>
      </c>
      <c r="B4623" s="313" t="s">
        <v>5780</v>
      </c>
      <c r="C4623" s="312" t="s">
        <v>1155</v>
      </c>
      <c r="D4623" s="314">
        <v>0.64</v>
      </c>
    </row>
    <row r="4624" spans="1:4" ht="25.5">
      <c r="A4624" s="312">
        <v>39141</v>
      </c>
      <c r="B4624" s="313" t="s">
        <v>5781</v>
      </c>
      <c r="C4624" s="312" t="s">
        <v>1155</v>
      </c>
      <c r="D4624" s="314">
        <v>0.71</v>
      </c>
    </row>
    <row r="4625" spans="1:4" ht="25.5">
      <c r="A4625" s="312">
        <v>39142</v>
      </c>
      <c r="B4625" s="313" t="s">
        <v>5782</v>
      </c>
      <c r="C4625" s="312" t="s">
        <v>1155</v>
      </c>
      <c r="D4625" s="314">
        <v>1.05</v>
      </c>
    </row>
    <row r="4626" spans="1:4" ht="25.5">
      <c r="A4626" s="312">
        <v>39143</v>
      </c>
      <c r="B4626" s="313" t="s">
        <v>5783</v>
      </c>
      <c r="C4626" s="312" t="s">
        <v>1155</v>
      </c>
      <c r="D4626" s="314">
        <v>1.46</v>
      </c>
    </row>
    <row r="4627" spans="1:4" ht="25.5">
      <c r="A4627" s="312">
        <v>39144</v>
      </c>
      <c r="B4627" s="313" t="s">
        <v>5784</v>
      </c>
      <c r="C4627" s="312" t="s">
        <v>1155</v>
      </c>
      <c r="D4627" s="314">
        <v>1.7</v>
      </c>
    </row>
    <row r="4628" spans="1:4" ht="25.5">
      <c r="A4628" s="312">
        <v>39145</v>
      </c>
      <c r="B4628" s="313" t="s">
        <v>5785</v>
      </c>
      <c r="C4628" s="312" t="s">
        <v>1155</v>
      </c>
      <c r="D4628" s="314">
        <v>2.81</v>
      </c>
    </row>
    <row r="4629" spans="1:4" ht="25.5">
      <c r="A4629" s="312">
        <v>39158</v>
      </c>
      <c r="B4629" s="313" t="s">
        <v>5786</v>
      </c>
      <c r="C4629" s="312" t="s">
        <v>1155</v>
      </c>
      <c r="D4629" s="314">
        <v>9.7899999999999991</v>
      </c>
    </row>
    <row r="4630" spans="1:4" ht="25.5">
      <c r="A4630" s="312">
        <v>39174</v>
      </c>
      <c r="B4630" s="313" t="s">
        <v>5787</v>
      </c>
      <c r="C4630" s="312" t="s">
        <v>1155</v>
      </c>
      <c r="D4630" s="314">
        <v>0.5</v>
      </c>
    </row>
    <row r="4631" spans="1:4" ht="25.5">
      <c r="A4631" s="312">
        <v>39175</v>
      </c>
      <c r="B4631" s="313" t="s">
        <v>5788</v>
      </c>
      <c r="C4631" s="312" t="s">
        <v>1155</v>
      </c>
      <c r="D4631" s="314">
        <v>0.61</v>
      </c>
    </row>
    <row r="4632" spans="1:4" ht="25.5">
      <c r="A4632" s="312">
        <v>39176</v>
      </c>
      <c r="B4632" s="313" t="s">
        <v>5789</v>
      </c>
      <c r="C4632" s="312" t="s">
        <v>1155</v>
      </c>
      <c r="D4632" s="314">
        <v>0.65</v>
      </c>
    </row>
    <row r="4633" spans="1:4" ht="25.5">
      <c r="A4633" s="312">
        <v>39177</v>
      </c>
      <c r="B4633" s="313" t="s">
        <v>5790</v>
      </c>
      <c r="C4633" s="312" t="s">
        <v>1155</v>
      </c>
      <c r="D4633" s="314">
        <v>1</v>
      </c>
    </row>
    <row r="4634" spans="1:4" ht="25.5">
      <c r="A4634" s="312">
        <v>39178</v>
      </c>
      <c r="B4634" s="313" t="s">
        <v>5791</v>
      </c>
      <c r="C4634" s="312" t="s">
        <v>1155</v>
      </c>
      <c r="D4634" s="314">
        <v>1.1100000000000001</v>
      </c>
    </row>
    <row r="4635" spans="1:4" ht="25.5">
      <c r="A4635" s="312">
        <v>39179</v>
      </c>
      <c r="B4635" s="313" t="s">
        <v>5792</v>
      </c>
      <c r="C4635" s="312" t="s">
        <v>1155</v>
      </c>
      <c r="D4635" s="314">
        <v>2.66</v>
      </c>
    </row>
    <row r="4636" spans="1:4" ht="25.5">
      <c r="A4636" s="312">
        <v>39180</v>
      </c>
      <c r="B4636" s="313" t="s">
        <v>5793</v>
      </c>
      <c r="C4636" s="312" t="s">
        <v>1155</v>
      </c>
      <c r="D4636" s="314">
        <v>3.01</v>
      </c>
    </row>
    <row r="4637" spans="1:4" ht="25.5">
      <c r="A4637" s="312">
        <v>39181</v>
      </c>
      <c r="B4637" s="313" t="s">
        <v>5794</v>
      </c>
      <c r="C4637" s="312" t="s">
        <v>1155</v>
      </c>
      <c r="D4637" s="314">
        <v>4.04</v>
      </c>
    </row>
    <row r="4638" spans="1:4" ht="25.5">
      <c r="A4638" s="312">
        <v>39182</v>
      </c>
      <c r="B4638" s="313" t="s">
        <v>5795</v>
      </c>
      <c r="C4638" s="312" t="s">
        <v>1155</v>
      </c>
      <c r="D4638" s="314">
        <v>5.68</v>
      </c>
    </row>
    <row r="4639" spans="1:4" ht="25.5">
      <c r="A4639" s="312">
        <v>39184</v>
      </c>
      <c r="B4639" s="313" t="s">
        <v>5796</v>
      </c>
      <c r="C4639" s="312" t="s">
        <v>1155</v>
      </c>
      <c r="D4639" s="314">
        <v>3.29</v>
      </c>
    </row>
    <row r="4640" spans="1:4" ht="25.5">
      <c r="A4640" s="312">
        <v>39185</v>
      </c>
      <c r="B4640" s="313" t="s">
        <v>5797</v>
      </c>
      <c r="C4640" s="312" t="s">
        <v>1155</v>
      </c>
      <c r="D4640" s="314">
        <v>3</v>
      </c>
    </row>
    <row r="4641" spans="1:4" ht="25.5">
      <c r="A4641" s="312">
        <v>39186</v>
      </c>
      <c r="B4641" s="313" t="s">
        <v>5798</v>
      </c>
      <c r="C4641" s="312" t="s">
        <v>1155</v>
      </c>
      <c r="D4641" s="314">
        <v>10.15</v>
      </c>
    </row>
    <row r="4642" spans="1:4" ht="25.5">
      <c r="A4642" s="312">
        <v>39187</v>
      </c>
      <c r="B4642" s="313" t="s">
        <v>5799</v>
      </c>
      <c r="C4642" s="312" t="s">
        <v>1155</v>
      </c>
      <c r="D4642" s="314">
        <v>8.75</v>
      </c>
    </row>
    <row r="4643" spans="1:4" ht="25.5">
      <c r="A4643" s="312">
        <v>39188</v>
      </c>
      <c r="B4643" s="313" t="s">
        <v>5800</v>
      </c>
      <c r="C4643" s="312" t="s">
        <v>1155</v>
      </c>
      <c r="D4643" s="314">
        <v>8.35</v>
      </c>
    </row>
    <row r="4644" spans="1:4" ht="25.5">
      <c r="A4644" s="312">
        <v>39189</v>
      </c>
      <c r="B4644" s="313" t="s">
        <v>5801</v>
      </c>
      <c r="C4644" s="312" t="s">
        <v>1155</v>
      </c>
      <c r="D4644" s="314">
        <v>11.34</v>
      </c>
    </row>
    <row r="4645" spans="1:4" ht="25.5">
      <c r="A4645" s="312">
        <v>39190</v>
      </c>
      <c r="B4645" s="313" t="s">
        <v>5802</v>
      </c>
      <c r="C4645" s="312" t="s">
        <v>1155</v>
      </c>
      <c r="D4645" s="314">
        <v>10.72</v>
      </c>
    </row>
    <row r="4646" spans="1:4" ht="25.5">
      <c r="A4646" s="312">
        <v>39191</v>
      </c>
      <c r="B4646" s="313" t="s">
        <v>5803</v>
      </c>
      <c r="C4646" s="312" t="s">
        <v>1155</v>
      </c>
      <c r="D4646" s="314">
        <v>10.26</v>
      </c>
    </row>
    <row r="4647" spans="1:4" ht="25.5">
      <c r="A4647" s="312">
        <v>39192</v>
      </c>
      <c r="B4647" s="313" t="s">
        <v>5804</v>
      </c>
      <c r="C4647" s="312" t="s">
        <v>1155</v>
      </c>
      <c r="D4647" s="314">
        <v>22.81</v>
      </c>
    </row>
    <row r="4648" spans="1:4" ht="25.5">
      <c r="A4648" s="312">
        <v>39193</v>
      </c>
      <c r="B4648" s="313" t="s">
        <v>5805</v>
      </c>
      <c r="C4648" s="312" t="s">
        <v>1155</v>
      </c>
      <c r="D4648" s="314">
        <v>21.93</v>
      </c>
    </row>
    <row r="4649" spans="1:4" ht="25.5">
      <c r="A4649" s="312">
        <v>39194</v>
      </c>
      <c r="B4649" s="313" t="s">
        <v>5806</v>
      </c>
      <c r="C4649" s="312" t="s">
        <v>1155</v>
      </c>
      <c r="D4649" s="314">
        <v>20.010000000000002</v>
      </c>
    </row>
    <row r="4650" spans="1:4" ht="25.5">
      <c r="A4650" s="312">
        <v>39195</v>
      </c>
      <c r="B4650" s="313" t="s">
        <v>5807</v>
      </c>
      <c r="C4650" s="312" t="s">
        <v>1155</v>
      </c>
      <c r="D4650" s="314">
        <v>18.7</v>
      </c>
    </row>
    <row r="4651" spans="1:4" ht="25.5">
      <c r="A4651" s="312">
        <v>39196</v>
      </c>
      <c r="B4651" s="313" t="s">
        <v>5808</v>
      </c>
      <c r="C4651" s="312" t="s">
        <v>1155</v>
      </c>
      <c r="D4651" s="314">
        <v>36.270000000000003</v>
      </c>
    </row>
    <row r="4652" spans="1:4" ht="25.5">
      <c r="A4652" s="312">
        <v>39197</v>
      </c>
      <c r="B4652" s="313" t="s">
        <v>5809</v>
      </c>
      <c r="C4652" s="312" t="s">
        <v>1155</v>
      </c>
      <c r="D4652" s="314">
        <v>35.17</v>
      </c>
    </row>
    <row r="4653" spans="1:4" ht="25.5">
      <c r="A4653" s="312">
        <v>39198</v>
      </c>
      <c r="B4653" s="313" t="s">
        <v>5810</v>
      </c>
      <c r="C4653" s="312" t="s">
        <v>1155</v>
      </c>
      <c r="D4653" s="314">
        <v>33.659999999999997</v>
      </c>
    </row>
    <row r="4654" spans="1:4" ht="25.5">
      <c r="A4654" s="312">
        <v>39199</v>
      </c>
      <c r="B4654" s="313" t="s">
        <v>5811</v>
      </c>
      <c r="C4654" s="312" t="s">
        <v>1155</v>
      </c>
      <c r="D4654" s="314">
        <v>32.4</v>
      </c>
    </row>
    <row r="4655" spans="1:4" ht="25.5">
      <c r="A4655" s="312">
        <v>39200</v>
      </c>
      <c r="B4655" s="313" t="s">
        <v>5812</v>
      </c>
      <c r="C4655" s="312" t="s">
        <v>1155</v>
      </c>
      <c r="D4655" s="314">
        <v>40.57</v>
      </c>
    </row>
    <row r="4656" spans="1:4" ht="25.5">
      <c r="A4656" s="312">
        <v>39201</v>
      </c>
      <c r="B4656" s="313" t="s">
        <v>5813</v>
      </c>
      <c r="C4656" s="312" t="s">
        <v>1155</v>
      </c>
      <c r="D4656" s="314">
        <v>40.25</v>
      </c>
    </row>
    <row r="4657" spans="1:4" ht="25.5">
      <c r="A4657" s="312">
        <v>39202</v>
      </c>
      <c r="B4657" s="313" t="s">
        <v>5814</v>
      </c>
      <c r="C4657" s="312" t="s">
        <v>1155</v>
      </c>
      <c r="D4657" s="314">
        <v>38.479999999999997</v>
      </c>
    </row>
    <row r="4658" spans="1:4" ht="25.5">
      <c r="A4658" s="312">
        <v>39203</v>
      </c>
      <c r="B4658" s="313" t="s">
        <v>5815</v>
      </c>
      <c r="C4658" s="312" t="s">
        <v>1155</v>
      </c>
      <c r="D4658" s="314">
        <v>32.76</v>
      </c>
    </row>
    <row r="4659" spans="1:4" ht="25.5">
      <c r="A4659" s="312">
        <v>39204</v>
      </c>
      <c r="B4659" s="313" t="s">
        <v>5816</v>
      </c>
      <c r="C4659" s="312" t="s">
        <v>1155</v>
      </c>
      <c r="D4659" s="314">
        <v>65.760000000000005</v>
      </c>
    </row>
    <row r="4660" spans="1:4" ht="25.5">
      <c r="A4660" s="312">
        <v>39205</v>
      </c>
      <c r="B4660" s="313" t="s">
        <v>5817</v>
      </c>
      <c r="C4660" s="312" t="s">
        <v>1155</v>
      </c>
      <c r="D4660" s="314">
        <v>64.209999999999994</v>
      </c>
    </row>
    <row r="4661" spans="1:4" ht="25.5">
      <c r="A4661" s="312">
        <v>39206</v>
      </c>
      <c r="B4661" s="313" t="s">
        <v>5818</v>
      </c>
      <c r="C4661" s="312" t="s">
        <v>1155</v>
      </c>
      <c r="D4661" s="314">
        <v>62.39</v>
      </c>
    </row>
    <row r="4662" spans="1:4" ht="25.5">
      <c r="A4662" s="312">
        <v>39207</v>
      </c>
      <c r="B4662" s="313" t="s">
        <v>5819</v>
      </c>
      <c r="C4662" s="312" t="s">
        <v>1155</v>
      </c>
      <c r="D4662" s="314">
        <v>0.49</v>
      </c>
    </row>
    <row r="4663" spans="1:4" ht="25.5">
      <c r="A4663" s="312">
        <v>39208</v>
      </c>
      <c r="B4663" s="313" t="s">
        <v>5820</v>
      </c>
      <c r="C4663" s="312" t="s">
        <v>1155</v>
      </c>
      <c r="D4663" s="314">
        <v>0.26</v>
      </c>
    </row>
    <row r="4664" spans="1:4" ht="25.5">
      <c r="A4664" s="312">
        <v>39209</v>
      </c>
      <c r="B4664" s="313" t="s">
        <v>5821</v>
      </c>
      <c r="C4664" s="312" t="s">
        <v>1155</v>
      </c>
      <c r="D4664" s="314">
        <v>0.31</v>
      </c>
    </row>
    <row r="4665" spans="1:4" ht="25.5">
      <c r="A4665" s="312">
        <v>39210</v>
      </c>
      <c r="B4665" s="313" t="s">
        <v>5822</v>
      </c>
      <c r="C4665" s="312" t="s">
        <v>1155</v>
      </c>
      <c r="D4665" s="314">
        <v>0.49</v>
      </c>
    </row>
    <row r="4666" spans="1:4" ht="25.5">
      <c r="A4666" s="312">
        <v>39211</v>
      </c>
      <c r="B4666" s="313" t="s">
        <v>5823</v>
      </c>
      <c r="C4666" s="312" t="s">
        <v>1155</v>
      </c>
      <c r="D4666" s="314">
        <v>0.87</v>
      </c>
    </row>
    <row r="4667" spans="1:4" ht="25.5">
      <c r="A4667" s="312">
        <v>39212</v>
      </c>
      <c r="B4667" s="313" t="s">
        <v>5824</v>
      </c>
      <c r="C4667" s="312" t="s">
        <v>1155</v>
      </c>
      <c r="D4667" s="314">
        <v>0.97</v>
      </c>
    </row>
    <row r="4668" spans="1:4" ht="25.5">
      <c r="A4668" s="312">
        <v>39213</v>
      </c>
      <c r="B4668" s="313" t="s">
        <v>5825</v>
      </c>
      <c r="C4668" s="312" t="s">
        <v>1155</v>
      </c>
      <c r="D4668" s="314">
        <v>1.27</v>
      </c>
    </row>
    <row r="4669" spans="1:4" ht="25.5">
      <c r="A4669" s="312">
        <v>39214</v>
      </c>
      <c r="B4669" s="313" t="s">
        <v>5826</v>
      </c>
      <c r="C4669" s="312" t="s">
        <v>1155</v>
      </c>
      <c r="D4669" s="314">
        <v>1.8</v>
      </c>
    </row>
    <row r="4670" spans="1:4" ht="25.5">
      <c r="A4670" s="312">
        <v>39215</v>
      </c>
      <c r="B4670" s="313" t="s">
        <v>5827</v>
      </c>
      <c r="C4670" s="312" t="s">
        <v>1155</v>
      </c>
      <c r="D4670" s="314">
        <v>3.29</v>
      </c>
    </row>
    <row r="4671" spans="1:4" ht="25.5">
      <c r="A4671" s="312">
        <v>39216</v>
      </c>
      <c r="B4671" s="313" t="s">
        <v>5828</v>
      </c>
      <c r="C4671" s="312" t="s">
        <v>1155</v>
      </c>
      <c r="D4671" s="314">
        <v>4.59</v>
      </c>
    </row>
    <row r="4672" spans="1:4" ht="25.5">
      <c r="A4672" s="312">
        <v>39217</v>
      </c>
      <c r="B4672" s="313" t="s">
        <v>5829</v>
      </c>
      <c r="C4672" s="312" t="s">
        <v>1155</v>
      </c>
      <c r="D4672" s="314">
        <v>0.47</v>
      </c>
    </row>
    <row r="4673" spans="1:4" ht="38.25">
      <c r="A4673" s="312">
        <v>39232</v>
      </c>
      <c r="B4673" s="313" t="s">
        <v>5830</v>
      </c>
      <c r="C4673" s="312" t="s">
        <v>1298</v>
      </c>
      <c r="D4673" s="314">
        <v>10.97</v>
      </c>
    </row>
    <row r="4674" spans="1:4" ht="38.25">
      <c r="A4674" s="312">
        <v>39233</v>
      </c>
      <c r="B4674" s="313" t="s">
        <v>5831</v>
      </c>
      <c r="C4674" s="312" t="s">
        <v>1298</v>
      </c>
      <c r="D4674" s="314">
        <v>15.08</v>
      </c>
    </row>
    <row r="4675" spans="1:4" ht="38.25">
      <c r="A4675" s="312">
        <v>39234</v>
      </c>
      <c r="B4675" s="313" t="s">
        <v>5832</v>
      </c>
      <c r="C4675" s="312" t="s">
        <v>1298</v>
      </c>
      <c r="D4675" s="314">
        <v>22.14</v>
      </c>
    </row>
    <row r="4676" spans="1:4" ht="38.25">
      <c r="A4676" s="312">
        <v>39235</v>
      </c>
      <c r="B4676" s="313" t="s">
        <v>5833</v>
      </c>
      <c r="C4676" s="312" t="s">
        <v>1298</v>
      </c>
      <c r="D4676" s="314">
        <v>31.14</v>
      </c>
    </row>
    <row r="4677" spans="1:4" ht="38.25">
      <c r="A4677" s="312">
        <v>39236</v>
      </c>
      <c r="B4677" s="313" t="s">
        <v>5834</v>
      </c>
      <c r="C4677" s="312" t="s">
        <v>1298</v>
      </c>
      <c r="D4677" s="314">
        <v>40.82</v>
      </c>
    </row>
    <row r="4678" spans="1:4" ht="38.25">
      <c r="A4678" s="312">
        <v>39237</v>
      </c>
      <c r="B4678" s="313" t="s">
        <v>5835</v>
      </c>
      <c r="C4678" s="312" t="s">
        <v>1298</v>
      </c>
      <c r="D4678" s="314">
        <v>52.62</v>
      </c>
    </row>
    <row r="4679" spans="1:4" ht="38.25">
      <c r="A4679" s="312">
        <v>39238</v>
      </c>
      <c r="B4679" s="313" t="s">
        <v>5836</v>
      </c>
      <c r="C4679" s="312" t="s">
        <v>1298</v>
      </c>
      <c r="D4679" s="314">
        <v>65.7</v>
      </c>
    </row>
    <row r="4680" spans="1:4" ht="38.25">
      <c r="A4680" s="312">
        <v>39239</v>
      </c>
      <c r="B4680" s="313" t="s">
        <v>5837</v>
      </c>
      <c r="C4680" s="312" t="s">
        <v>1298</v>
      </c>
      <c r="D4680" s="314">
        <v>79.95</v>
      </c>
    </row>
    <row r="4681" spans="1:4" ht="38.25">
      <c r="A4681" s="312">
        <v>39240</v>
      </c>
      <c r="B4681" s="313" t="s">
        <v>5838</v>
      </c>
      <c r="C4681" s="312" t="s">
        <v>1298</v>
      </c>
      <c r="D4681" s="314">
        <v>105.68</v>
      </c>
    </row>
    <row r="4682" spans="1:4" ht="38.25">
      <c r="A4682" s="312">
        <v>39241</v>
      </c>
      <c r="B4682" s="313" t="s">
        <v>5839</v>
      </c>
      <c r="C4682" s="312" t="s">
        <v>1298</v>
      </c>
      <c r="D4682" s="314">
        <v>7.36</v>
      </c>
    </row>
    <row r="4683" spans="1:4" ht="38.25">
      <c r="A4683" s="312">
        <v>39242</v>
      </c>
      <c r="B4683" s="313" t="s">
        <v>5840</v>
      </c>
      <c r="C4683" s="312" t="s">
        <v>1298</v>
      </c>
      <c r="D4683" s="314">
        <v>207.28</v>
      </c>
    </row>
    <row r="4684" spans="1:4" ht="38.25">
      <c r="A4684" s="312">
        <v>39243</v>
      </c>
      <c r="B4684" s="313" t="s">
        <v>5841</v>
      </c>
      <c r="C4684" s="312" t="s">
        <v>1298</v>
      </c>
      <c r="D4684" s="314">
        <v>1.22</v>
      </c>
    </row>
    <row r="4685" spans="1:4" ht="38.25">
      <c r="A4685" s="312">
        <v>39244</v>
      </c>
      <c r="B4685" s="313" t="s">
        <v>5842</v>
      </c>
      <c r="C4685" s="312" t="s">
        <v>1298</v>
      </c>
      <c r="D4685" s="314">
        <v>1.65</v>
      </c>
    </row>
    <row r="4686" spans="1:4" ht="38.25">
      <c r="A4686" s="312">
        <v>39245</v>
      </c>
      <c r="B4686" s="313" t="s">
        <v>5843</v>
      </c>
      <c r="C4686" s="312" t="s">
        <v>1298</v>
      </c>
      <c r="D4686" s="314">
        <v>3.18</v>
      </c>
    </row>
    <row r="4687" spans="1:4" ht="51">
      <c r="A4687" s="312">
        <v>39246</v>
      </c>
      <c r="B4687" s="313" t="s">
        <v>5844</v>
      </c>
      <c r="C4687" s="312" t="s">
        <v>1298</v>
      </c>
      <c r="D4687" s="314">
        <v>3.84</v>
      </c>
    </row>
    <row r="4688" spans="1:4" ht="51">
      <c r="A4688" s="312">
        <v>39247</v>
      </c>
      <c r="B4688" s="313" t="s">
        <v>5845</v>
      </c>
      <c r="C4688" s="312" t="s">
        <v>1298</v>
      </c>
      <c r="D4688" s="314">
        <v>3.35</v>
      </c>
    </row>
    <row r="4689" spans="1:4" ht="51">
      <c r="A4689" s="312">
        <v>39248</v>
      </c>
      <c r="B4689" s="313" t="s">
        <v>5846</v>
      </c>
      <c r="C4689" s="312" t="s">
        <v>1298</v>
      </c>
      <c r="D4689" s="314">
        <v>10.78</v>
      </c>
    </row>
    <row r="4690" spans="1:4" ht="51">
      <c r="A4690" s="312">
        <v>39249</v>
      </c>
      <c r="B4690" s="313" t="s">
        <v>5847</v>
      </c>
      <c r="C4690" s="312" t="s">
        <v>1298</v>
      </c>
      <c r="D4690" s="314">
        <v>173.64</v>
      </c>
    </row>
    <row r="4691" spans="1:4" ht="51">
      <c r="A4691" s="312">
        <v>39250</v>
      </c>
      <c r="B4691" s="313" t="s">
        <v>5848</v>
      </c>
      <c r="C4691" s="312" t="s">
        <v>1298</v>
      </c>
      <c r="D4691" s="314">
        <v>223.05</v>
      </c>
    </row>
    <row r="4692" spans="1:4" ht="38.25">
      <c r="A4692" s="312">
        <v>39251</v>
      </c>
      <c r="B4692" s="313" t="s">
        <v>5849</v>
      </c>
      <c r="C4692" s="312" t="s">
        <v>1298</v>
      </c>
      <c r="D4692" s="314">
        <v>0.28999999999999998</v>
      </c>
    </row>
    <row r="4693" spans="1:4" ht="38.25">
      <c r="A4693" s="312">
        <v>39252</v>
      </c>
      <c r="B4693" s="313" t="s">
        <v>5850</v>
      </c>
      <c r="C4693" s="312" t="s">
        <v>1298</v>
      </c>
      <c r="D4693" s="314">
        <v>0.49</v>
      </c>
    </row>
    <row r="4694" spans="1:4" ht="38.25">
      <c r="A4694" s="312">
        <v>39253</v>
      </c>
      <c r="B4694" s="313" t="s">
        <v>5851</v>
      </c>
      <c r="C4694" s="312" t="s">
        <v>1298</v>
      </c>
      <c r="D4694" s="314">
        <v>6.07</v>
      </c>
    </row>
    <row r="4695" spans="1:4" ht="38.25">
      <c r="A4695" s="312">
        <v>39254</v>
      </c>
      <c r="B4695" s="313" t="s">
        <v>5852</v>
      </c>
      <c r="C4695" s="312" t="s">
        <v>1298</v>
      </c>
      <c r="D4695" s="314">
        <v>4.76</v>
      </c>
    </row>
    <row r="4696" spans="1:4" ht="38.25">
      <c r="A4696" s="312">
        <v>39255</v>
      </c>
      <c r="B4696" s="313" t="s">
        <v>5853</v>
      </c>
      <c r="C4696" s="312" t="s">
        <v>1298</v>
      </c>
      <c r="D4696" s="314">
        <v>8.82</v>
      </c>
    </row>
    <row r="4697" spans="1:4" ht="51">
      <c r="A4697" s="312">
        <v>39257</v>
      </c>
      <c r="B4697" s="313" t="s">
        <v>5854</v>
      </c>
      <c r="C4697" s="312" t="s">
        <v>1298</v>
      </c>
      <c r="D4697" s="314">
        <v>2.83</v>
      </c>
    </row>
    <row r="4698" spans="1:4" ht="51">
      <c r="A4698" s="312">
        <v>39258</v>
      </c>
      <c r="B4698" s="313" t="s">
        <v>5855</v>
      </c>
      <c r="C4698" s="312" t="s">
        <v>1298</v>
      </c>
      <c r="D4698" s="314">
        <v>4.2</v>
      </c>
    </row>
    <row r="4699" spans="1:4" ht="51">
      <c r="A4699" s="312">
        <v>39259</v>
      </c>
      <c r="B4699" s="313" t="s">
        <v>5856</v>
      </c>
      <c r="C4699" s="312" t="s">
        <v>1298</v>
      </c>
      <c r="D4699" s="314">
        <v>6.4</v>
      </c>
    </row>
    <row r="4700" spans="1:4" ht="51">
      <c r="A4700" s="312">
        <v>39260</v>
      </c>
      <c r="B4700" s="313" t="s">
        <v>5857</v>
      </c>
      <c r="C4700" s="312" t="s">
        <v>1298</v>
      </c>
      <c r="D4700" s="314">
        <v>9.11</v>
      </c>
    </row>
    <row r="4701" spans="1:4" ht="51">
      <c r="A4701" s="312">
        <v>39261</v>
      </c>
      <c r="B4701" s="313" t="s">
        <v>5858</v>
      </c>
      <c r="C4701" s="312" t="s">
        <v>1298</v>
      </c>
      <c r="D4701" s="314">
        <v>15.1</v>
      </c>
    </row>
    <row r="4702" spans="1:4" ht="51">
      <c r="A4702" s="312">
        <v>39262</v>
      </c>
      <c r="B4702" s="313" t="s">
        <v>5859</v>
      </c>
      <c r="C4702" s="312" t="s">
        <v>1298</v>
      </c>
      <c r="D4702" s="314">
        <v>23.61</v>
      </c>
    </row>
    <row r="4703" spans="1:4" ht="51">
      <c r="A4703" s="312">
        <v>39263</v>
      </c>
      <c r="B4703" s="313" t="s">
        <v>5860</v>
      </c>
      <c r="C4703" s="312" t="s">
        <v>1298</v>
      </c>
      <c r="D4703" s="314">
        <v>36.53</v>
      </c>
    </row>
    <row r="4704" spans="1:4" ht="51">
      <c r="A4704" s="312">
        <v>39264</v>
      </c>
      <c r="B4704" s="313" t="s">
        <v>5861</v>
      </c>
      <c r="C4704" s="312" t="s">
        <v>1298</v>
      </c>
      <c r="D4704" s="314">
        <v>49.46</v>
      </c>
    </row>
    <row r="4705" spans="1:4" ht="51">
      <c r="A4705" s="312">
        <v>39265</v>
      </c>
      <c r="B4705" s="313" t="s">
        <v>5862</v>
      </c>
      <c r="C4705" s="312" t="s">
        <v>1298</v>
      </c>
      <c r="D4705" s="314">
        <v>72.87</v>
      </c>
    </row>
    <row r="4706" spans="1:4" ht="51">
      <c r="A4706" s="312">
        <v>39266</v>
      </c>
      <c r="B4706" s="313" t="s">
        <v>5863</v>
      </c>
      <c r="C4706" s="312" t="s">
        <v>1298</v>
      </c>
      <c r="D4706" s="314">
        <v>102.25</v>
      </c>
    </row>
    <row r="4707" spans="1:4" ht="51">
      <c r="A4707" s="312">
        <v>39267</v>
      </c>
      <c r="B4707" s="313" t="s">
        <v>5864</v>
      </c>
      <c r="C4707" s="312" t="s">
        <v>1298</v>
      </c>
      <c r="D4707" s="314">
        <v>134.03</v>
      </c>
    </row>
    <row r="4708" spans="1:4" ht="51">
      <c r="A4708" s="312">
        <v>39268</v>
      </c>
      <c r="B4708" s="313" t="s">
        <v>5865</v>
      </c>
      <c r="C4708" s="312" t="s">
        <v>1298</v>
      </c>
      <c r="D4708" s="314">
        <v>174.23</v>
      </c>
    </row>
    <row r="4709" spans="1:4" ht="38.25">
      <c r="A4709" s="312">
        <v>39269</v>
      </c>
      <c r="B4709" s="313" t="s">
        <v>5866</v>
      </c>
      <c r="C4709" s="312" t="s">
        <v>1298</v>
      </c>
      <c r="D4709" s="314">
        <v>0.62</v>
      </c>
    </row>
    <row r="4710" spans="1:4" ht="38.25">
      <c r="A4710" s="312">
        <v>39270</v>
      </c>
      <c r="B4710" s="313" t="s">
        <v>5867</v>
      </c>
      <c r="C4710" s="312" t="s">
        <v>1298</v>
      </c>
      <c r="D4710" s="314">
        <v>1.03</v>
      </c>
    </row>
    <row r="4711" spans="1:4" ht="25.5">
      <c r="A4711" s="312">
        <v>39271</v>
      </c>
      <c r="B4711" s="313" t="s">
        <v>5868</v>
      </c>
      <c r="C4711" s="312" t="s">
        <v>1155</v>
      </c>
      <c r="D4711" s="314">
        <v>1.35</v>
      </c>
    </row>
    <row r="4712" spans="1:4" ht="25.5">
      <c r="A4712" s="312">
        <v>39272</v>
      </c>
      <c r="B4712" s="313" t="s">
        <v>5869</v>
      </c>
      <c r="C4712" s="312" t="s">
        <v>1155</v>
      </c>
      <c r="D4712" s="314">
        <v>1.66</v>
      </c>
    </row>
    <row r="4713" spans="1:4" ht="25.5">
      <c r="A4713" s="312">
        <v>39273</v>
      </c>
      <c r="B4713" s="313" t="s">
        <v>5870</v>
      </c>
      <c r="C4713" s="312" t="s">
        <v>1155</v>
      </c>
      <c r="D4713" s="314">
        <v>2.29</v>
      </c>
    </row>
    <row r="4714" spans="1:4" ht="25.5">
      <c r="A4714" s="312">
        <v>39274</v>
      </c>
      <c r="B4714" s="313" t="s">
        <v>5871</v>
      </c>
      <c r="C4714" s="312" t="s">
        <v>1155</v>
      </c>
      <c r="D4714" s="314">
        <v>1.63</v>
      </c>
    </row>
    <row r="4715" spans="1:4" ht="25.5">
      <c r="A4715" s="312">
        <v>39276</v>
      </c>
      <c r="B4715" s="313" t="s">
        <v>5872</v>
      </c>
      <c r="C4715" s="312" t="s">
        <v>1155</v>
      </c>
      <c r="D4715" s="314">
        <v>3.97</v>
      </c>
    </row>
    <row r="4716" spans="1:4" ht="25.5">
      <c r="A4716" s="312">
        <v>39277</v>
      </c>
      <c r="B4716" s="313" t="s">
        <v>5873</v>
      </c>
      <c r="C4716" s="312" t="s">
        <v>1155</v>
      </c>
      <c r="D4716" s="314">
        <v>10.73</v>
      </c>
    </row>
    <row r="4717" spans="1:4" ht="38.25">
      <c r="A4717" s="312">
        <v>39279</v>
      </c>
      <c r="B4717" s="313" t="s">
        <v>5874</v>
      </c>
      <c r="C4717" s="312" t="s">
        <v>1155</v>
      </c>
      <c r="D4717" s="314">
        <v>8.32</v>
      </c>
    </row>
    <row r="4718" spans="1:4" ht="38.25">
      <c r="A4718" s="312">
        <v>39280</v>
      </c>
      <c r="B4718" s="313" t="s">
        <v>5875</v>
      </c>
      <c r="C4718" s="312" t="s">
        <v>1155</v>
      </c>
      <c r="D4718" s="314">
        <v>10.79</v>
      </c>
    </row>
    <row r="4719" spans="1:4" ht="38.25">
      <c r="A4719" s="312">
        <v>39281</v>
      </c>
      <c r="B4719" s="313" t="s">
        <v>5876</v>
      </c>
      <c r="C4719" s="312" t="s">
        <v>1155</v>
      </c>
      <c r="D4719" s="314">
        <v>14.2</v>
      </c>
    </row>
    <row r="4720" spans="1:4" ht="38.25">
      <c r="A4720" s="312">
        <v>39282</v>
      </c>
      <c r="B4720" s="313" t="s">
        <v>5877</v>
      </c>
      <c r="C4720" s="312" t="s">
        <v>1155</v>
      </c>
      <c r="D4720" s="314">
        <v>14.54</v>
      </c>
    </row>
    <row r="4721" spans="1:4" ht="38.25">
      <c r="A4721" s="312">
        <v>39283</v>
      </c>
      <c r="B4721" s="313" t="s">
        <v>5878</v>
      </c>
      <c r="C4721" s="312" t="s">
        <v>1155</v>
      </c>
      <c r="D4721" s="314">
        <v>97.37</v>
      </c>
    </row>
    <row r="4722" spans="1:4" ht="38.25">
      <c r="A4722" s="312">
        <v>39284</v>
      </c>
      <c r="B4722" s="313" t="s">
        <v>5879</v>
      </c>
      <c r="C4722" s="312" t="s">
        <v>1155</v>
      </c>
      <c r="D4722" s="314">
        <v>105.52</v>
      </c>
    </row>
    <row r="4723" spans="1:4" ht="38.25">
      <c r="A4723" s="312">
        <v>39285</v>
      </c>
      <c r="B4723" s="313" t="s">
        <v>5880</v>
      </c>
      <c r="C4723" s="312" t="s">
        <v>1155</v>
      </c>
      <c r="D4723" s="314">
        <v>107.04</v>
      </c>
    </row>
    <row r="4724" spans="1:4" ht="38.25">
      <c r="A4724" s="312">
        <v>39286</v>
      </c>
      <c r="B4724" s="313" t="s">
        <v>5881</v>
      </c>
      <c r="C4724" s="312" t="s">
        <v>1155</v>
      </c>
      <c r="D4724" s="314">
        <v>104.71</v>
      </c>
    </row>
    <row r="4725" spans="1:4" ht="38.25">
      <c r="A4725" s="312">
        <v>39287</v>
      </c>
      <c r="B4725" s="313" t="s">
        <v>5882</v>
      </c>
      <c r="C4725" s="312" t="s">
        <v>1155</v>
      </c>
      <c r="D4725" s="314">
        <v>122.95</v>
      </c>
    </row>
    <row r="4726" spans="1:4" ht="38.25">
      <c r="A4726" s="312">
        <v>39288</v>
      </c>
      <c r="B4726" s="313" t="s">
        <v>5883</v>
      </c>
      <c r="C4726" s="312" t="s">
        <v>1155</v>
      </c>
      <c r="D4726" s="314">
        <v>131.21</v>
      </c>
    </row>
    <row r="4727" spans="1:4" ht="25.5">
      <c r="A4727" s="312">
        <v>39289</v>
      </c>
      <c r="B4727" s="313" t="s">
        <v>5884</v>
      </c>
      <c r="C4727" s="312" t="s">
        <v>1155</v>
      </c>
      <c r="D4727" s="314">
        <v>16.52</v>
      </c>
    </row>
    <row r="4728" spans="1:4" ht="25.5">
      <c r="A4728" s="312">
        <v>39290</v>
      </c>
      <c r="B4728" s="313" t="s">
        <v>5885</v>
      </c>
      <c r="C4728" s="312" t="s">
        <v>1155</v>
      </c>
      <c r="D4728" s="314">
        <v>28.04</v>
      </c>
    </row>
    <row r="4729" spans="1:4" ht="25.5">
      <c r="A4729" s="312">
        <v>39291</v>
      </c>
      <c r="B4729" s="313" t="s">
        <v>5886</v>
      </c>
      <c r="C4729" s="312" t="s">
        <v>1155</v>
      </c>
      <c r="D4729" s="314">
        <v>41.98</v>
      </c>
    </row>
    <row r="4730" spans="1:4" ht="38.25">
      <c r="A4730" s="312">
        <v>39292</v>
      </c>
      <c r="B4730" s="313" t="s">
        <v>5887</v>
      </c>
      <c r="C4730" s="312" t="s">
        <v>1155</v>
      </c>
      <c r="D4730" s="314">
        <v>6.39</v>
      </c>
    </row>
    <row r="4731" spans="1:4" ht="38.25">
      <c r="A4731" s="312">
        <v>39293</v>
      </c>
      <c r="B4731" s="313" t="s">
        <v>5888</v>
      </c>
      <c r="C4731" s="312" t="s">
        <v>1155</v>
      </c>
      <c r="D4731" s="314">
        <v>10.31</v>
      </c>
    </row>
    <row r="4732" spans="1:4" ht="38.25">
      <c r="A4732" s="312">
        <v>39294</v>
      </c>
      <c r="B4732" s="313" t="s">
        <v>5889</v>
      </c>
      <c r="C4732" s="312" t="s">
        <v>1155</v>
      </c>
      <c r="D4732" s="314">
        <v>10.31</v>
      </c>
    </row>
    <row r="4733" spans="1:4" ht="38.25">
      <c r="A4733" s="312">
        <v>39295</v>
      </c>
      <c r="B4733" s="313" t="s">
        <v>5890</v>
      </c>
      <c r="C4733" s="312" t="s">
        <v>1155</v>
      </c>
      <c r="D4733" s="314">
        <v>17.579999999999998</v>
      </c>
    </row>
    <row r="4734" spans="1:4" ht="25.5">
      <c r="A4734" s="312">
        <v>39296</v>
      </c>
      <c r="B4734" s="313" t="s">
        <v>5891</v>
      </c>
      <c r="C4734" s="312" t="s">
        <v>1155</v>
      </c>
      <c r="D4734" s="314">
        <v>4.9400000000000004</v>
      </c>
    </row>
    <row r="4735" spans="1:4" ht="25.5">
      <c r="A4735" s="312">
        <v>39297</v>
      </c>
      <c r="B4735" s="313" t="s">
        <v>5892</v>
      </c>
      <c r="C4735" s="312" t="s">
        <v>1155</v>
      </c>
      <c r="D4735" s="314">
        <v>7.06</v>
      </c>
    </row>
    <row r="4736" spans="1:4" ht="25.5">
      <c r="A4736" s="312">
        <v>39298</v>
      </c>
      <c r="B4736" s="313" t="s">
        <v>5893</v>
      </c>
      <c r="C4736" s="312" t="s">
        <v>1155</v>
      </c>
      <c r="D4736" s="314">
        <v>12.43</v>
      </c>
    </row>
    <row r="4737" spans="1:4" ht="25.5">
      <c r="A4737" s="312">
        <v>39299</v>
      </c>
      <c r="B4737" s="313" t="s">
        <v>5894</v>
      </c>
      <c r="C4737" s="312" t="s">
        <v>1155</v>
      </c>
      <c r="D4737" s="314">
        <v>21.16</v>
      </c>
    </row>
    <row r="4738" spans="1:4" ht="25.5">
      <c r="A4738" s="312">
        <v>39300</v>
      </c>
      <c r="B4738" s="313" t="s">
        <v>5895</v>
      </c>
      <c r="C4738" s="312" t="s">
        <v>1155</v>
      </c>
      <c r="D4738" s="314">
        <v>8.44</v>
      </c>
    </row>
    <row r="4739" spans="1:4" ht="25.5">
      <c r="A4739" s="312">
        <v>39301</v>
      </c>
      <c r="B4739" s="313" t="s">
        <v>5896</v>
      </c>
      <c r="C4739" s="312" t="s">
        <v>1155</v>
      </c>
      <c r="D4739" s="314">
        <v>11.72</v>
      </c>
    </row>
    <row r="4740" spans="1:4" ht="25.5">
      <c r="A4740" s="312">
        <v>39302</v>
      </c>
      <c r="B4740" s="313" t="s">
        <v>5897</v>
      </c>
      <c r="C4740" s="312" t="s">
        <v>1155</v>
      </c>
      <c r="D4740" s="314">
        <v>14.72</v>
      </c>
    </row>
    <row r="4741" spans="1:4" ht="25.5">
      <c r="A4741" s="312">
        <v>39303</v>
      </c>
      <c r="B4741" s="313" t="s">
        <v>5898</v>
      </c>
      <c r="C4741" s="312" t="s">
        <v>1155</v>
      </c>
      <c r="D4741" s="314">
        <v>25.88</v>
      </c>
    </row>
    <row r="4742" spans="1:4" ht="38.25">
      <c r="A4742" s="312">
        <v>39304</v>
      </c>
      <c r="B4742" s="313" t="s">
        <v>5899</v>
      </c>
      <c r="C4742" s="312" t="s">
        <v>1155</v>
      </c>
      <c r="D4742" s="314">
        <v>10.43</v>
      </c>
    </row>
    <row r="4743" spans="1:4" ht="38.25">
      <c r="A4743" s="312">
        <v>39305</v>
      </c>
      <c r="B4743" s="313" t="s">
        <v>5900</v>
      </c>
      <c r="C4743" s="312" t="s">
        <v>1155</v>
      </c>
      <c r="D4743" s="314">
        <v>13.65</v>
      </c>
    </row>
    <row r="4744" spans="1:4" ht="38.25">
      <c r="A4744" s="312">
        <v>39306</v>
      </c>
      <c r="B4744" s="313" t="s">
        <v>5901</v>
      </c>
      <c r="C4744" s="312" t="s">
        <v>1155</v>
      </c>
      <c r="D4744" s="314">
        <v>17.079999999999998</v>
      </c>
    </row>
    <row r="4745" spans="1:4" ht="38.25">
      <c r="A4745" s="312">
        <v>39307</v>
      </c>
      <c r="B4745" s="313" t="s">
        <v>5902</v>
      </c>
      <c r="C4745" s="312" t="s">
        <v>1155</v>
      </c>
      <c r="D4745" s="314">
        <v>19.66</v>
      </c>
    </row>
    <row r="4746" spans="1:4" ht="25.5">
      <c r="A4746" s="312">
        <v>39308</v>
      </c>
      <c r="B4746" s="313" t="s">
        <v>5903</v>
      </c>
      <c r="C4746" s="312" t="s">
        <v>1155</v>
      </c>
      <c r="D4746" s="314">
        <v>7.12</v>
      </c>
    </row>
    <row r="4747" spans="1:4" ht="25.5">
      <c r="A4747" s="312">
        <v>39309</v>
      </c>
      <c r="B4747" s="313" t="s">
        <v>5904</v>
      </c>
      <c r="C4747" s="312" t="s">
        <v>1155</v>
      </c>
      <c r="D4747" s="314">
        <v>10.31</v>
      </c>
    </row>
    <row r="4748" spans="1:4" ht="25.5">
      <c r="A4748" s="312">
        <v>39310</v>
      </c>
      <c r="B4748" s="313" t="s">
        <v>5905</v>
      </c>
      <c r="C4748" s="312" t="s">
        <v>1155</v>
      </c>
      <c r="D4748" s="314">
        <v>15.62</v>
      </c>
    </row>
    <row r="4749" spans="1:4" ht="25.5">
      <c r="A4749" s="312">
        <v>39311</v>
      </c>
      <c r="B4749" s="313" t="s">
        <v>5906</v>
      </c>
      <c r="C4749" s="312" t="s">
        <v>1155</v>
      </c>
      <c r="D4749" s="314">
        <v>23.47</v>
      </c>
    </row>
    <row r="4750" spans="1:4" ht="38.25">
      <c r="A4750" s="312">
        <v>39312</v>
      </c>
      <c r="B4750" s="313" t="s">
        <v>5907</v>
      </c>
      <c r="C4750" s="312" t="s">
        <v>1155</v>
      </c>
      <c r="D4750" s="314">
        <v>10.28</v>
      </c>
    </row>
    <row r="4751" spans="1:4" ht="38.25">
      <c r="A4751" s="312">
        <v>39313</v>
      </c>
      <c r="B4751" s="313" t="s">
        <v>5908</v>
      </c>
      <c r="C4751" s="312" t="s">
        <v>1155</v>
      </c>
      <c r="D4751" s="314">
        <v>13.42</v>
      </c>
    </row>
    <row r="4752" spans="1:4" ht="38.25">
      <c r="A4752" s="312">
        <v>39314</v>
      </c>
      <c r="B4752" s="313" t="s">
        <v>5909</v>
      </c>
      <c r="C4752" s="312" t="s">
        <v>1155</v>
      </c>
      <c r="D4752" s="314">
        <v>21.31</v>
      </c>
    </row>
    <row r="4753" spans="1:4" ht="38.25">
      <c r="A4753" s="312">
        <v>39315</v>
      </c>
      <c r="B4753" s="313" t="s">
        <v>5910</v>
      </c>
      <c r="C4753" s="312" t="s">
        <v>1155</v>
      </c>
      <c r="D4753" s="314">
        <v>0.2</v>
      </c>
    </row>
    <row r="4754" spans="1:4" ht="25.5">
      <c r="A4754" s="312">
        <v>39318</v>
      </c>
      <c r="B4754" s="313" t="s">
        <v>5911</v>
      </c>
      <c r="C4754" s="312" t="s">
        <v>1155</v>
      </c>
      <c r="D4754" s="314">
        <v>8.7100000000000009</v>
      </c>
    </row>
    <row r="4755" spans="1:4" ht="25.5">
      <c r="A4755" s="312">
        <v>39319</v>
      </c>
      <c r="B4755" s="313" t="s">
        <v>5912</v>
      </c>
      <c r="C4755" s="312" t="s">
        <v>1155</v>
      </c>
      <c r="D4755" s="314">
        <v>3.98</v>
      </c>
    </row>
    <row r="4756" spans="1:4" ht="25.5">
      <c r="A4756" s="312">
        <v>39320</v>
      </c>
      <c r="B4756" s="313" t="s">
        <v>5913</v>
      </c>
      <c r="C4756" s="312" t="s">
        <v>1155</v>
      </c>
      <c r="D4756" s="314">
        <v>4.75</v>
      </c>
    </row>
    <row r="4757" spans="1:4" ht="25.5">
      <c r="A4757" s="312">
        <v>39321</v>
      </c>
      <c r="B4757" s="313" t="s">
        <v>5914</v>
      </c>
      <c r="C4757" s="312" t="s">
        <v>1155</v>
      </c>
      <c r="D4757" s="314">
        <v>6.51</v>
      </c>
    </row>
    <row r="4758" spans="1:4" ht="25.5">
      <c r="A4758" s="312">
        <v>39322</v>
      </c>
      <c r="B4758" s="313" t="s">
        <v>5915</v>
      </c>
      <c r="C4758" s="312" t="s">
        <v>1155</v>
      </c>
      <c r="D4758" s="314">
        <v>13.79</v>
      </c>
    </row>
    <row r="4759" spans="1:4" ht="38.25">
      <c r="A4759" s="312">
        <v>39323</v>
      </c>
      <c r="B4759" s="313" t="s">
        <v>5916</v>
      </c>
      <c r="C4759" s="312" t="s">
        <v>1366</v>
      </c>
      <c r="D4759" s="314">
        <v>14.69</v>
      </c>
    </row>
    <row r="4760" spans="1:4" ht="25.5">
      <c r="A4760" s="312">
        <v>39324</v>
      </c>
      <c r="B4760" s="313" t="s">
        <v>5917</v>
      </c>
      <c r="C4760" s="312" t="s">
        <v>1155</v>
      </c>
      <c r="D4760" s="314">
        <v>6.31</v>
      </c>
    </row>
    <row r="4761" spans="1:4" ht="25.5">
      <c r="A4761" s="312">
        <v>39325</v>
      </c>
      <c r="B4761" s="313" t="s">
        <v>5918</v>
      </c>
      <c r="C4761" s="312" t="s">
        <v>1155</v>
      </c>
      <c r="D4761" s="314">
        <v>9.5500000000000007</v>
      </c>
    </row>
    <row r="4762" spans="1:4" ht="25.5">
      <c r="A4762" s="312">
        <v>39326</v>
      </c>
      <c r="B4762" s="313" t="s">
        <v>5919</v>
      </c>
      <c r="C4762" s="312" t="s">
        <v>1155</v>
      </c>
      <c r="D4762" s="314">
        <v>24.59</v>
      </c>
    </row>
    <row r="4763" spans="1:4" ht="25.5">
      <c r="A4763" s="312">
        <v>39327</v>
      </c>
      <c r="B4763" s="313" t="s">
        <v>5920</v>
      </c>
      <c r="C4763" s="312" t="s">
        <v>1155</v>
      </c>
      <c r="D4763" s="314">
        <v>37.25</v>
      </c>
    </row>
    <row r="4764" spans="1:4">
      <c r="A4764" s="312">
        <v>39328</v>
      </c>
      <c r="B4764" s="313" t="s">
        <v>5921</v>
      </c>
      <c r="C4764" s="312" t="s">
        <v>1298</v>
      </c>
      <c r="D4764" s="314">
        <v>2.79</v>
      </c>
    </row>
    <row r="4765" spans="1:4" ht="25.5">
      <c r="A4765" s="312">
        <v>39329</v>
      </c>
      <c r="B4765" s="313" t="s">
        <v>5922</v>
      </c>
      <c r="C4765" s="312" t="s">
        <v>1155</v>
      </c>
      <c r="D4765" s="314">
        <v>6.72</v>
      </c>
    </row>
    <row r="4766" spans="1:4" ht="25.5">
      <c r="A4766" s="312">
        <v>39330</v>
      </c>
      <c r="B4766" s="313" t="s">
        <v>5923</v>
      </c>
      <c r="C4766" s="312" t="s">
        <v>1155</v>
      </c>
      <c r="D4766" s="314">
        <v>7.07</v>
      </c>
    </row>
    <row r="4767" spans="1:4" ht="25.5">
      <c r="A4767" s="312">
        <v>39331</v>
      </c>
      <c r="B4767" s="313" t="s">
        <v>5924</v>
      </c>
      <c r="C4767" s="312" t="s">
        <v>1155</v>
      </c>
      <c r="D4767" s="314">
        <v>6.29</v>
      </c>
    </row>
    <row r="4768" spans="1:4" ht="25.5">
      <c r="A4768" s="312">
        <v>39332</v>
      </c>
      <c r="B4768" s="313" t="s">
        <v>5925</v>
      </c>
      <c r="C4768" s="312" t="s">
        <v>1155</v>
      </c>
      <c r="D4768" s="314">
        <v>7.9</v>
      </c>
    </row>
    <row r="4769" spans="1:4" ht="25.5">
      <c r="A4769" s="312">
        <v>39333</v>
      </c>
      <c r="B4769" s="313" t="s">
        <v>5926</v>
      </c>
      <c r="C4769" s="312" t="s">
        <v>1155</v>
      </c>
      <c r="D4769" s="314">
        <v>6.13</v>
      </c>
    </row>
    <row r="4770" spans="1:4" ht="25.5">
      <c r="A4770" s="312">
        <v>39334</v>
      </c>
      <c r="B4770" s="313" t="s">
        <v>5927</v>
      </c>
      <c r="C4770" s="312" t="s">
        <v>1155</v>
      </c>
      <c r="D4770" s="314">
        <v>5.64</v>
      </c>
    </row>
    <row r="4771" spans="1:4" ht="25.5">
      <c r="A4771" s="312">
        <v>39335</v>
      </c>
      <c r="B4771" s="313" t="s">
        <v>5928</v>
      </c>
      <c r="C4771" s="312" t="s">
        <v>1155</v>
      </c>
      <c r="D4771" s="314">
        <v>7.1</v>
      </c>
    </row>
    <row r="4772" spans="1:4" ht="25.5">
      <c r="A4772" s="312">
        <v>39336</v>
      </c>
      <c r="B4772" s="313" t="s">
        <v>5929</v>
      </c>
      <c r="C4772" s="312" t="s">
        <v>1155</v>
      </c>
      <c r="D4772" s="314">
        <v>7.07</v>
      </c>
    </row>
    <row r="4773" spans="1:4" ht="25.5">
      <c r="A4773" s="312">
        <v>39337</v>
      </c>
      <c r="B4773" s="313" t="s">
        <v>5930</v>
      </c>
      <c r="C4773" s="312" t="s">
        <v>1155</v>
      </c>
      <c r="D4773" s="314">
        <v>6.29</v>
      </c>
    </row>
    <row r="4774" spans="1:4" ht="25.5">
      <c r="A4774" s="312">
        <v>39338</v>
      </c>
      <c r="B4774" s="313" t="s">
        <v>5931</v>
      </c>
      <c r="C4774" s="312" t="s">
        <v>1155</v>
      </c>
      <c r="D4774" s="314">
        <v>7.9</v>
      </c>
    </row>
    <row r="4775" spans="1:4" ht="25.5">
      <c r="A4775" s="312">
        <v>39340</v>
      </c>
      <c r="B4775" s="313" t="s">
        <v>5932</v>
      </c>
      <c r="C4775" s="312" t="s">
        <v>1155</v>
      </c>
      <c r="D4775" s="314">
        <v>7.56</v>
      </c>
    </row>
    <row r="4776" spans="1:4">
      <c r="A4776" s="312">
        <v>39341</v>
      </c>
      <c r="B4776" s="313" t="s">
        <v>5933</v>
      </c>
      <c r="C4776" s="312" t="s">
        <v>1155</v>
      </c>
      <c r="D4776" s="314">
        <v>10.3</v>
      </c>
    </row>
    <row r="4777" spans="1:4" ht="25.5">
      <c r="A4777" s="312">
        <v>39342</v>
      </c>
      <c r="B4777" s="313" t="s">
        <v>5934</v>
      </c>
      <c r="C4777" s="312" t="s">
        <v>1155</v>
      </c>
      <c r="D4777" s="314">
        <v>10.3</v>
      </c>
    </row>
    <row r="4778" spans="1:4" ht="25.5">
      <c r="A4778" s="312">
        <v>39343</v>
      </c>
      <c r="B4778" s="313" t="s">
        <v>5935</v>
      </c>
      <c r="C4778" s="312" t="s">
        <v>1155</v>
      </c>
      <c r="D4778" s="314">
        <v>8.6999999999999993</v>
      </c>
    </row>
    <row r="4779" spans="1:4" ht="25.5">
      <c r="A4779" s="312">
        <v>39344</v>
      </c>
      <c r="B4779" s="313" t="s">
        <v>5936</v>
      </c>
      <c r="C4779" s="312" t="s">
        <v>1155</v>
      </c>
      <c r="D4779" s="314">
        <v>8.41</v>
      </c>
    </row>
    <row r="4780" spans="1:4">
      <c r="A4780" s="312">
        <v>39345</v>
      </c>
      <c r="B4780" s="313" t="s">
        <v>5937</v>
      </c>
      <c r="C4780" s="312" t="s">
        <v>1155</v>
      </c>
      <c r="D4780" s="314">
        <v>11.77</v>
      </c>
    </row>
    <row r="4781" spans="1:4" ht="25.5">
      <c r="A4781" s="312">
        <v>39346</v>
      </c>
      <c r="B4781" s="313" t="s">
        <v>5938</v>
      </c>
      <c r="C4781" s="312" t="s">
        <v>1155</v>
      </c>
      <c r="D4781" s="314">
        <v>2.13</v>
      </c>
    </row>
    <row r="4782" spans="1:4" ht="25.5">
      <c r="A4782" s="312">
        <v>39350</v>
      </c>
      <c r="B4782" s="313" t="s">
        <v>5939</v>
      </c>
      <c r="C4782" s="312" t="s">
        <v>1155</v>
      </c>
      <c r="D4782" s="314">
        <v>2.29</v>
      </c>
    </row>
    <row r="4783" spans="1:4" ht="25.5">
      <c r="A4783" s="312">
        <v>39351</v>
      </c>
      <c r="B4783" s="313" t="s">
        <v>5940</v>
      </c>
      <c r="C4783" s="312" t="s">
        <v>1155</v>
      </c>
      <c r="D4783" s="314">
        <v>2.65</v>
      </c>
    </row>
    <row r="4784" spans="1:4" ht="25.5">
      <c r="A4784" s="312">
        <v>39352</v>
      </c>
      <c r="B4784" s="313" t="s">
        <v>5941</v>
      </c>
      <c r="C4784" s="312" t="s">
        <v>1155</v>
      </c>
      <c r="D4784" s="314">
        <v>2.13</v>
      </c>
    </row>
    <row r="4785" spans="1:4" ht="102">
      <c r="A4785" s="312">
        <v>39353</v>
      </c>
      <c r="B4785" s="313" t="s">
        <v>5942</v>
      </c>
      <c r="C4785" s="312" t="s">
        <v>1155</v>
      </c>
      <c r="D4785" s="314">
        <v>161.46</v>
      </c>
    </row>
    <row r="4786" spans="1:4" ht="102">
      <c r="A4786" s="312">
        <v>39354</v>
      </c>
      <c r="B4786" s="313" t="s">
        <v>5943</v>
      </c>
      <c r="C4786" s="312" t="s">
        <v>1155</v>
      </c>
      <c r="D4786" s="314">
        <v>160.91999999999999</v>
      </c>
    </row>
    <row r="4787" spans="1:4" ht="114.75">
      <c r="A4787" s="312">
        <v>39355</v>
      </c>
      <c r="B4787" s="313" t="s">
        <v>5944</v>
      </c>
      <c r="C4787" s="312" t="s">
        <v>1155</v>
      </c>
      <c r="D4787" s="314">
        <v>117.74</v>
      </c>
    </row>
    <row r="4788" spans="1:4" ht="114.75">
      <c r="A4788" s="312">
        <v>39356</v>
      </c>
      <c r="B4788" s="313" t="s">
        <v>5945</v>
      </c>
      <c r="C4788" s="312" t="s">
        <v>1155</v>
      </c>
      <c r="D4788" s="314">
        <v>136.82</v>
      </c>
    </row>
    <row r="4789" spans="1:4" ht="102">
      <c r="A4789" s="312">
        <v>39357</v>
      </c>
      <c r="B4789" s="313" t="s">
        <v>5946</v>
      </c>
      <c r="C4789" s="312" t="s">
        <v>1155</v>
      </c>
      <c r="D4789" s="314">
        <v>73.14</v>
      </c>
    </row>
    <row r="4790" spans="1:4" ht="102">
      <c r="A4790" s="312">
        <v>39358</v>
      </c>
      <c r="B4790" s="313" t="s">
        <v>5947</v>
      </c>
      <c r="C4790" s="312" t="s">
        <v>1155</v>
      </c>
      <c r="D4790" s="314">
        <v>80.2</v>
      </c>
    </row>
    <row r="4791" spans="1:4" ht="76.5">
      <c r="A4791" s="312">
        <v>39359</v>
      </c>
      <c r="B4791" s="313" t="s">
        <v>5948</v>
      </c>
      <c r="C4791" s="312" t="s">
        <v>1155</v>
      </c>
      <c r="D4791" s="314">
        <v>18.72</v>
      </c>
    </row>
    <row r="4792" spans="1:4" ht="76.5">
      <c r="A4792" s="312">
        <v>39360</v>
      </c>
      <c r="B4792" s="313" t="s">
        <v>5949</v>
      </c>
      <c r="C4792" s="312" t="s">
        <v>1155</v>
      </c>
      <c r="D4792" s="314">
        <v>17.010000000000002</v>
      </c>
    </row>
    <row r="4793" spans="1:4" ht="63.75">
      <c r="A4793" s="312">
        <v>39361</v>
      </c>
      <c r="B4793" s="313" t="s">
        <v>5950</v>
      </c>
      <c r="C4793" s="312" t="s">
        <v>1155</v>
      </c>
      <c r="D4793" s="314">
        <v>808.05</v>
      </c>
    </row>
    <row r="4794" spans="1:4" ht="63.75">
      <c r="A4794" s="312">
        <v>39362</v>
      </c>
      <c r="B4794" s="313" t="s">
        <v>5951</v>
      </c>
      <c r="C4794" s="312" t="s">
        <v>1155</v>
      </c>
      <c r="D4794" s="315">
        <v>2486.6</v>
      </c>
    </row>
    <row r="4795" spans="1:4" ht="63.75">
      <c r="A4795" s="312">
        <v>39363</v>
      </c>
      <c r="B4795" s="313" t="s">
        <v>5952</v>
      </c>
      <c r="C4795" s="312" t="s">
        <v>1155</v>
      </c>
      <c r="D4795" s="315">
        <v>3142.45</v>
      </c>
    </row>
    <row r="4796" spans="1:4" ht="63.75">
      <c r="A4796" s="312">
        <v>39364</v>
      </c>
      <c r="B4796" s="313" t="s">
        <v>5953</v>
      </c>
      <c r="C4796" s="312" t="s">
        <v>1155</v>
      </c>
      <c r="D4796" s="315">
        <v>7182.75</v>
      </c>
    </row>
    <row r="4797" spans="1:4" ht="38.25">
      <c r="A4797" s="312">
        <v>39365</v>
      </c>
      <c r="B4797" s="313" t="s">
        <v>5954</v>
      </c>
      <c r="C4797" s="312" t="s">
        <v>1155</v>
      </c>
      <c r="D4797" s="314">
        <v>771.45</v>
      </c>
    </row>
    <row r="4798" spans="1:4" ht="38.25">
      <c r="A4798" s="312">
        <v>39366</v>
      </c>
      <c r="B4798" s="313" t="s">
        <v>5955</v>
      </c>
      <c r="C4798" s="312" t="s">
        <v>1155</v>
      </c>
      <c r="D4798" s="315">
        <v>1975.25</v>
      </c>
    </row>
    <row r="4799" spans="1:4" ht="38.25">
      <c r="A4799" s="312">
        <v>39367</v>
      </c>
      <c r="B4799" s="313" t="s">
        <v>5956</v>
      </c>
      <c r="C4799" s="312" t="s">
        <v>1155</v>
      </c>
      <c r="D4799" s="315">
        <v>2699.81</v>
      </c>
    </row>
    <row r="4800" spans="1:4" ht="38.25">
      <c r="A4800" s="312">
        <v>39374</v>
      </c>
      <c r="B4800" s="313" t="s">
        <v>5957</v>
      </c>
      <c r="C4800" s="312" t="s">
        <v>1155</v>
      </c>
      <c r="D4800" s="314">
        <v>83.53</v>
      </c>
    </row>
    <row r="4801" spans="1:4" ht="25.5">
      <c r="A4801" s="312">
        <v>39376</v>
      </c>
      <c r="B4801" s="313" t="s">
        <v>5958</v>
      </c>
      <c r="C4801" s="312" t="s">
        <v>1155</v>
      </c>
      <c r="D4801" s="314">
        <v>25.8</v>
      </c>
    </row>
    <row r="4802" spans="1:4" ht="25.5">
      <c r="A4802" s="312">
        <v>39377</v>
      </c>
      <c r="B4802" s="313" t="s">
        <v>5959</v>
      </c>
      <c r="C4802" s="312" t="s">
        <v>1155</v>
      </c>
      <c r="D4802" s="314">
        <v>105.03</v>
      </c>
    </row>
    <row r="4803" spans="1:4" ht="51">
      <c r="A4803" s="312">
        <v>39378</v>
      </c>
      <c r="B4803" s="313" t="s">
        <v>5960</v>
      </c>
      <c r="C4803" s="312" t="s">
        <v>1155</v>
      </c>
      <c r="D4803" s="314">
        <v>25.47</v>
      </c>
    </row>
    <row r="4804" spans="1:4">
      <c r="A4804" s="312">
        <v>39380</v>
      </c>
      <c r="B4804" s="313" t="s">
        <v>5961</v>
      </c>
      <c r="C4804" s="312" t="s">
        <v>1155</v>
      </c>
      <c r="D4804" s="314">
        <v>6.78</v>
      </c>
    </row>
    <row r="4805" spans="1:4" ht="25.5">
      <c r="A4805" s="312">
        <v>39381</v>
      </c>
      <c r="B4805" s="313" t="s">
        <v>5962</v>
      </c>
      <c r="C4805" s="312" t="s">
        <v>1155</v>
      </c>
      <c r="D4805" s="314">
        <v>7.29</v>
      </c>
    </row>
    <row r="4806" spans="1:4" ht="25.5">
      <c r="A4806" s="312">
        <v>39385</v>
      </c>
      <c r="B4806" s="313" t="s">
        <v>5963</v>
      </c>
      <c r="C4806" s="312" t="s">
        <v>1155</v>
      </c>
      <c r="D4806" s="314">
        <v>53.97</v>
      </c>
    </row>
    <row r="4807" spans="1:4" ht="25.5">
      <c r="A4807" s="312">
        <v>39386</v>
      </c>
      <c r="B4807" s="313" t="s">
        <v>5964</v>
      </c>
      <c r="C4807" s="312" t="s">
        <v>1155</v>
      </c>
      <c r="D4807" s="314">
        <v>26.86</v>
      </c>
    </row>
    <row r="4808" spans="1:4" ht="25.5">
      <c r="A4808" s="312">
        <v>39387</v>
      </c>
      <c r="B4808" s="313" t="s">
        <v>5965</v>
      </c>
      <c r="C4808" s="312" t="s">
        <v>1155</v>
      </c>
      <c r="D4808" s="314">
        <v>40.61</v>
      </c>
    </row>
    <row r="4809" spans="1:4" ht="25.5">
      <c r="A4809" s="312">
        <v>39388</v>
      </c>
      <c r="B4809" s="313" t="s">
        <v>5966</v>
      </c>
      <c r="C4809" s="312" t="s">
        <v>1155</v>
      </c>
      <c r="D4809" s="314">
        <v>24.08</v>
      </c>
    </row>
    <row r="4810" spans="1:4" ht="25.5">
      <c r="A4810" s="312">
        <v>39389</v>
      </c>
      <c r="B4810" s="313" t="s">
        <v>5967</v>
      </c>
      <c r="C4810" s="312" t="s">
        <v>1155</v>
      </c>
      <c r="D4810" s="314">
        <v>44.77</v>
      </c>
    </row>
    <row r="4811" spans="1:4" ht="25.5">
      <c r="A4811" s="312">
        <v>39390</v>
      </c>
      <c r="B4811" s="313" t="s">
        <v>5968</v>
      </c>
      <c r="C4811" s="312" t="s">
        <v>1155</v>
      </c>
      <c r="D4811" s="314">
        <v>86.71</v>
      </c>
    </row>
    <row r="4812" spans="1:4" ht="25.5">
      <c r="A4812" s="312">
        <v>39391</v>
      </c>
      <c r="B4812" s="313" t="s">
        <v>5969</v>
      </c>
      <c r="C4812" s="312" t="s">
        <v>1155</v>
      </c>
      <c r="D4812" s="314">
        <v>160.47</v>
      </c>
    </row>
    <row r="4813" spans="1:4" ht="51">
      <c r="A4813" s="312">
        <v>39392</v>
      </c>
      <c r="B4813" s="313" t="s">
        <v>5970</v>
      </c>
      <c r="C4813" s="312" t="s">
        <v>1155</v>
      </c>
      <c r="D4813" s="314">
        <v>26.18</v>
      </c>
    </row>
    <row r="4814" spans="1:4" ht="51">
      <c r="A4814" s="312">
        <v>39393</v>
      </c>
      <c r="B4814" s="313" t="s">
        <v>5971</v>
      </c>
      <c r="C4814" s="312" t="s">
        <v>1155</v>
      </c>
      <c r="D4814" s="314">
        <v>16.190000000000001</v>
      </c>
    </row>
    <row r="4815" spans="1:4" ht="51">
      <c r="A4815" s="312">
        <v>39394</v>
      </c>
      <c r="B4815" s="313" t="s">
        <v>5972</v>
      </c>
      <c r="C4815" s="312" t="s">
        <v>1155</v>
      </c>
      <c r="D4815" s="314">
        <v>18.22</v>
      </c>
    </row>
    <row r="4816" spans="1:4" ht="51">
      <c r="A4816" s="312">
        <v>39395</v>
      </c>
      <c r="B4816" s="313" t="s">
        <v>5973</v>
      </c>
      <c r="C4816" s="312" t="s">
        <v>1155</v>
      </c>
      <c r="D4816" s="314">
        <v>16.95</v>
      </c>
    </row>
    <row r="4817" spans="1:4" ht="51">
      <c r="A4817" s="312">
        <v>39396</v>
      </c>
      <c r="B4817" s="313" t="s">
        <v>5974</v>
      </c>
      <c r="C4817" s="312" t="s">
        <v>1155</v>
      </c>
      <c r="D4817" s="314">
        <v>23.21</v>
      </c>
    </row>
    <row r="4818" spans="1:4" ht="25.5">
      <c r="A4818" s="312">
        <v>39397</v>
      </c>
      <c r="B4818" s="313" t="s">
        <v>5975</v>
      </c>
      <c r="C4818" s="312" t="s">
        <v>1151</v>
      </c>
      <c r="D4818" s="314">
        <v>12.76</v>
      </c>
    </row>
    <row r="4819" spans="1:4" ht="25.5">
      <c r="A4819" s="312">
        <v>39398</v>
      </c>
      <c r="B4819" s="313" t="s">
        <v>5976</v>
      </c>
      <c r="C4819" s="312" t="s">
        <v>1155</v>
      </c>
      <c r="D4819" s="314">
        <v>81.72</v>
      </c>
    </row>
    <row r="4820" spans="1:4" ht="25.5">
      <c r="A4820" s="312">
        <v>39399</v>
      </c>
      <c r="B4820" s="313" t="s">
        <v>5977</v>
      </c>
      <c r="C4820" s="312" t="s">
        <v>1155</v>
      </c>
      <c r="D4820" s="314">
        <v>932.72</v>
      </c>
    </row>
    <row r="4821" spans="1:4" ht="25.5">
      <c r="A4821" s="312">
        <v>39400</v>
      </c>
      <c r="B4821" s="313" t="s">
        <v>5978</v>
      </c>
      <c r="C4821" s="312" t="s">
        <v>1155</v>
      </c>
      <c r="D4821" s="315">
        <v>1013.83</v>
      </c>
    </row>
    <row r="4822" spans="1:4" ht="25.5">
      <c r="A4822" s="312">
        <v>39401</v>
      </c>
      <c r="B4822" s="313" t="s">
        <v>5979</v>
      </c>
      <c r="C4822" s="312" t="s">
        <v>1155</v>
      </c>
      <c r="D4822" s="315">
        <v>1137.27</v>
      </c>
    </row>
    <row r="4823" spans="1:4" ht="25.5">
      <c r="A4823" s="312">
        <v>39402</v>
      </c>
      <c r="B4823" s="313" t="s">
        <v>5980</v>
      </c>
      <c r="C4823" s="312" t="s">
        <v>1155</v>
      </c>
      <c r="D4823" s="315">
        <v>1169.28</v>
      </c>
    </row>
    <row r="4824" spans="1:4" ht="25.5">
      <c r="A4824" s="312">
        <v>39403</v>
      </c>
      <c r="B4824" s="313" t="s">
        <v>5981</v>
      </c>
      <c r="C4824" s="312" t="s">
        <v>1155</v>
      </c>
      <c r="D4824" s="315">
        <v>1143.8499999999999</v>
      </c>
    </row>
    <row r="4825" spans="1:4" ht="25.5">
      <c r="A4825" s="312">
        <v>39404</v>
      </c>
      <c r="B4825" s="313" t="s">
        <v>5982</v>
      </c>
      <c r="C4825" s="312" t="s">
        <v>1155</v>
      </c>
      <c r="D4825" s="315">
        <v>1419.36</v>
      </c>
    </row>
    <row r="4826" spans="1:4" ht="38.25">
      <c r="A4826" s="312">
        <v>39412</v>
      </c>
      <c r="B4826" s="313" t="s">
        <v>5983</v>
      </c>
      <c r="C4826" s="312" t="s">
        <v>1366</v>
      </c>
      <c r="D4826" s="314">
        <v>19.73</v>
      </c>
    </row>
    <row r="4827" spans="1:4" ht="38.25">
      <c r="A4827" s="312">
        <v>39413</v>
      </c>
      <c r="B4827" s="313" t="s">
        <v>5984</v>
      </c>
      <c r="C4827" s="312" t="s">
        <v>1366</v>
      </c>
      <c r="D4827" s="314">
        <v>19.54</v>
      </c>
    </row>
    <row r="4828" spans="1:4" ht="38.25">
      <c r="A4828" s="312">
        <v>39414</v>
      </c>
      <c r="B4828" s="313" t="s">
        <v>5985</v>
      </c>
      <c r="C4828" s="312" t="s">
        <v>1366</v>
      </c>
      <c r="D4828" s="314">
        <v>26.21</v>
      </c>
    </row>
    <row r="4829" spans="1:4" ht="38.25">
      <c r="A4829" s="312">
        <v>39415</v>
      </c>
      <c r="B4829" s="313" t="s">
        <v>5986</v>
      </c>
      <c r="C4829" s="312" t="s">
        <v>1366</v>
      </c>
      <c r="D4829" s="314">
        <v>27.77</v>
      </c>
    </row>
    <row r="4830" spans="1:4" ht="38.25">
      <c r="A4830" s="312">
        <v>39416</v>
      </c>
      <c r="B4830" s="313" t="s">
        <v>5987</v>
      </c>
      <c r="C4830" s="312" t="s">
        <v>1366</v>
      </c>
      <c r="D4830" s="314">
        <v>27.91</v>
      </c>
    </row>
    <row r="4831" spans="1:4" ht="38.25">
      <c r="A4831" s="312">
        <v>39417</v>
      </c>
      <c r="B4831" s="313" t="s">
        <v>5988</v>
      </c>
      <c r="C4831" s="312" t="s">
        <v>1366</v>
      </c>
      <c r="D4831" s="314">
        <v>29.26</v>
      </c>
    </row>
    <row r="4832" spans="1:4" ht="38.25">
      <c r="A4832" s="312">
        <v>39418</v>
      </c>
      <c r="B4832" s="313" t="s">
        <v>5989</v>
      </c>
      <c r="C4832" s="312" t="s">
        <v>1298</v>
      </c>
      <c r="D4832" s="314">
        <v>3.42</v>
      </c>
    </row>
    <row r="4833" spans="1:4" ht="38.25">
      <c r="A4833" s="312">
        <v>39419</v>
      </c>
      <c r="B4833" s="313" t="s">
        <v>5990</v>
      </c>
      <c r="C4833" s="312" t="s">
        <v>1298</v>
      </c>
      <c r="D4833" s="314">
        <v>4.17</v>
      </c>
    </row>
    <row r="4834" spans="1:4" ht="38.25">
      <c r="A4834" s="312">
        <v>39420</v>
      </c>
      <c r="B4834" s="313" t="s">
        <v>5991</v>
      </c>
      <c r="C4834" s="312" t="s">
        <v>1298</v>
      </c>
      <c r="D4834" s="314">
        <v>4.5999999999999996</v>
      </c>
    </row>
    <row r="4835" spans="1:4" ht="38.25">
      <c r="A4835" s="312">
        <v>39421</v>
      </c>
      <c r="B4835" s="313" t="s">
        <v>5992</v>
      </c>
      <c r="C4835" s="312" t="s">
        <v>1298</v>
      </c>
      <c r="D4835" s="314">
        <v>4.05</v>
      </c>
    </row>
    <row r="4836" spans="1:4" ht="38.25">
      <c r="A4836" s="312">
        <v>39422</v>
      </c>
      <c r="B4836" s="313" t="s">
        <v>5993</v>
      </c>
      <c r="C4836" s="312" t="s">
        <v>1298</v>
      </c>
      <c r="D4836" s="314">
        <v>4.7300000000000004</v>
      </c>
    </row>
    <row r="4837" spans="1:4" ht="38.25">
      <c r="A4837" s="312">
        <v>39423</v>
      </c>
      <c r="B4837" s="313" t="s">
        <v>5994</v>
      </c>
      <c r="C4837" s="312" t="s">
        <v>1298</v>
      </c>
      <c r="D4837" s="314">
        <v>5.49</v>
      </c>
    </row>
    <row r="4838" spans="1:4" ht="25.5">
      <c r="A4838" s="312">
        <v>39424</v>
      </c>
      <c r="B4838" s="313" t="s">
        <v>5995</v>
      </c>
      <c r="C4838" s="312" t="s">
        <v>1298</v>
      </c>
      <c r="D4838" s="314">
        <v>1.82</v>
      </c>
    </row>
    <row r="4839" spans="1:4" ht="38.25">
      <c r="A4839" s="312">
        <v>39425</v>
      </c>
      <c r="B4839" s="313" t="s">
        <v>5996</v>
      </c>
      <c r="C4839" s="312" t="s">
        <v>1298</v>
      </c>
      <c r="D4839" s="314">
        <v>1.8</v>
      </c>
    </row>
    <row r="4840" spans="1:4" ht="51">
      <c r="A4840" s="312">
        <v>39426</v>
      </c>
      <c r="B4840" s="313" t="s">
        <v>5997</v>
      </c>
      <c r="C4840" s="312" t="s">
        <v>1298</v>
      </c>
      <c r="D4840" s="314">
        <v>12.34</v>
      </c>
    </row>
    <row r="4841" spans="1:4" ht="38.25">
      <c r="A4841" s="312">
        <v>39427</v>
      </c>
      <c r="B4841" s="313" t="s">
        <v>5998</v>
      </c>
      <c r="C4841" s="312" t="s">
        <v>1298</v>
      </c>
      <c r="D4841" s="314">
        <v>3.06</v>
      </c>
    </row>
    <row r="4842" spans="1:4" ht="51">
      <c r="A4842" s="312">
        <v>39428</v>
      </c>
      <c r="B4842" s="313" t="s">
        <v>5999</v>
      </c>
      <c r="C4842" s="312" t="s">
        <v>1298</v>
      </c>
      <c r="D4842" s="314">
        <v>2.97</v>
      </c>
    </row>
    <row r="4843" spans="1:4" ht="51">
      <c r="A4843" s="312">
        <v>39429</v>
      </c>
      <c r="B4843" s="313" t="s">
        <v>6000</v>
      </c>
      <c r="C4843" s="312" t="s">
        <v>1298</v>
      </c>
      <c r="D4843" s="314">
        <v>3.89</v>
      </c>
    </row>
    <row r="4844" spans="1:4" ht="51">
      <c r="A4844" s="312">
        <v>39430</v>
      </c>
      <c r="B4844" s="313" t="s">
        <v>6001</v>
      </c>
      <c r="C4844" s="312" t="s">
        <v>1155</v>
      </c>
      <c r="D4844" s="314">
        <v>1.1499999999999999</v>
      </c>
    </row>
    <row r="4845" spans="1:4" ht="38.25">
      <c r="A4845" s="312">
        <v>39431</v>
      </c>
      <c r="B4845" s="313" t="s">
        <v>6002</v>
      </c>
      <c r="C4845" s="312" t="s">
        <v>1298</v>
      </c>
      <c r="D4845" s="314">
        <v>0.22</v>
      </c>
    </row>
    <row r="4846" spans="1:4" ht="38.25">
      <c r="A4846" s="312">
        <v>39432</v>
      </c>
      <c r="B4846" s="313" t="s">
        <v>6003</v>
      </c>
      <c r="C4846" s="312" t="s">
        <v>1298</v>
      </c>
      <c r="D4846" s="314">
        <v>2.89</v>
      </c>
    </row>
    <row r="4847" spans="1:4" ht="38.25">
      <c r="A4847" s="312">
        <v>39433</v>
      </c>
      <c r="B4847" s="313" t="s">
        <v>6004</v>
      </c>
      <c r="C4847" s="312" t="s">
        <v>1147</v>
      </c>
      <c r="D4847" s="314">
        <v>2.79</v>
      </c>
    </row>
    <row r="4848" spans="1:4" ht="51">
      <c r="A4848" s="312">
        <v>39434</v>
      </c>
      <c r="B4848" s="313" t="s">
        <v>6005</v>
      </c>
      <c r="C4848" s="312" t="s">
        <v>1147</v>
      </c>
      <c r="D4848" s="314">
        <v>3.89</v>
      </c>
    </row>
    <row r="4849" spans="1:4" ht="38.25">
      <c r="A4849" s="312">
        <v>39435</v>
      </c>
      <c r="B4849" s="313" t="s">
        <v>6006</v>
      </c>
      <c r="C4849" s="312" t="s">
        <v>1155</v>
      </c>
      <c r="D4849" s="314">
        <v>0.04</v>
      </c>
    </row>
    <row r="4850" spans="1:4" ht="38.25">
      <c r="A4850" s="312">
        <v>39436</v>
      </c>
      <c r="B4850" s="313" t="s">
        <v>6007</v>
      </c>
      <c r="C4850" s="312" t="s">
        <v>1155</v>
      </c>
      <c r="D4850" s="314">
        <v>7.0000000000000007E-2</v>
      </c>
    </row>
    <row r="4851" spans="1:4" ht="38.25">
      <c r="A4851" s="312">
        <v>39437</v>
      </c>
      <c r="B4851" s="313" t="s">
        <v>6008</v>
      </c>
      <c r="C4851" s="312" t="s">
        <v>1155</v>
      </c>
      <c r="D4851" s="314">
        <v>0.1</v>
      </c>
    </row>
    <row r="4852" spans="1:4" ht="51">
      <c r="A4852" s="312">
        <v>39438</v>
      </c>
      <c r="B4852" s="313" t="s">
        <v>6009</v>
      </c>
      <c r="C4852" s="312" t="s">
        <v>1155</v>
      </c>
      <c r="D4852" s="314">
        <v>0.11</v>
      </c>
    </row>
    <row r="4853" spans="1:4" ht="38.25">
      <c r="A4853" s="312">
        <v>39439</v>
      </c>
      <c r="B4853" s="313" t="s">
        <v>6010</v>
      </c>
      <c r="C4853" s="312" t="s">
        <v>1155</v>
      </c>
      <c r="D4853" s="314">
        <v>0.06</v>
      </c>
    </row>
    <row r="4854" spans="1:4" ht="38.25">
      <c r="A4854" s="312">
        <v>39440</v>
      </c>
      <c r="B4854" s="313" t="s">
        <v>6011</v>
      </c>
      <c r="C4854" s="312" t="s">
        <v>1155</v>
      </c>
      <c r="D4854" s="314">
        <v>0.08</v>
      </c>
    </row>
    <row r="4855" spans="1:4" ht="38.25">
      <c r="A4855" s="312">
        <v>39441</v>
      </c>
      <c r="B4855" s="313" t="s">
        <v>6012</v>
      </c>
      <c r="C4855" s="312" t="s">
        <v>1155</v>
      </c>
      <c r="D4855" s="314">
        <v>0.11</v>
      </c>
    </row>
    <row r="4856" spans="1:4" ht="38.25">
      <c r="A4856" s="312">
        <v>39442</v>
      </c>
      <c r="B4856" s="313" t="s">
        <v>6013</v>
      </c>
      <c r="C4856" s="312" t="s">
        <v>1155</v>
      </c>
      <c r="D4856" s="314">
        <v>0.08</v>
      </c>
    </row>
    <row r="4857" spans="1:4" ht="38.25">
      <c r="A4857" s="312">
        <v>39443</v>
      </c>
      <c r="B4857" s="313" t="s">
        <v>6014</v>
      </c>
      <c r="C4857" s="312" t="s">
        <v>1155</v>
      </c>
      <c r="D4857" s="314">
        <v>0.1</v>
      </c>
    </row>
    <row r="4858" spans="1:4" ht="25.5">
      <c r="A4858" s="312">
        <v>39445</v>
      </c>
      <c r="B4858" s="313" t="s">
        <v>6015</v>
      </c>
      <c r="C4858" s="312" t="s">
        <v>1155</v>
      </c>
      <c r="D4858" s="314">
        <v>97.72</v>
      </c>
    </row>
    <row r="4859" spans="1:4" ht="25.5">
      <c r="A4859" s="312">
        <v>39446</v>
      </c>
      <c r="B4859" s="313" t="s">
        <v>6016</v>
      </c>
      <c r="C4859" s="312" t="s">
        <v>1155</v>
      </c>
      <c r="D4859" s="314">
        <v>99.46</v>
      </c>
    </row>
    <row r="4860" spans="1:4" ht="25.5">
      <c r="A4860" s="312">
        <v>39447</v>
      </c>
      <c r="B4860" s="313" t="s">
        <v>6017</v>
      </c>
      <c r="C4860" s="312" t="s">
        <v>1155</v>
      </c>
      <c r="D4860" s="314">
        <v>106.36</v>
      </c>
    </row>
    <row r="4861" spans="1:4" ht="25.5">
      <c r="A4861" s="312">
        <v>39448</v>
      </c>
      <c r="B4861" s="313" t="s">
        <v>6018</v>
      </c>
      <c r="C4861" s="312" t="s">
        <v>1155</v>
      </c>
      <c r="D4861" s="314">
        <v>181.37</v>
      </c>
    </row>
    <row r="4862" spans="1:4" ht="25.5">
      <c r="A4862" s="312">
        <v>39449</v>
      </c>
      <c r="B4862" s="313" t="s">
        <v>6019</v>
      </c>
      <c r="C4862" s="312" t="s">
        <v>1155</v>
      </c>
      <c r="D4862" s="314">
        <v>225.01</v>
      </c>
    </row>
    <row r="4863" spans="1:4" ht="25.5">
      <c r="A4863" s="312">
        <v>39450</v>
      </c>
      <c r="B4863" s="313" t="s">
        <v>6020</v>
      </c>
      <c r="C4863" s="312" t="s">
        <v>1155</v>
      </c>
      <c r="D4863" s="314">
        <v>110.65</v>
      </c>
    </row>
    <row r="4864" spans="1:4" ht="25.5">
      <c r="A4864" s="312">
        <v>39451</v>
      </c>
      <c r="B4864" s="313" t="s">
        <v>6021</v>
      </c>
      <c r="C4864" s="312" t="s">
        <v>1155</v>
      </c>
      <c r="D4864" s="314">
        <v>120.69</v>
      </c>
    </row>
    <row r="4865" spans="1:4" ht="25.5">
      <c r="A4865" s="312">
        <v>39452</v>
      </c>
      <c r="B4865" s="313" t="s">
        <v>6022</v>
      </c>
      <c r="C4865" s="312" t="s">
        <v>1155</v>
      </c>
      <c r="D4865" s="314">
        <v>121.41</v>
      </c>
    </row>
    <row r="4866" spans="1:4" ht="25.5">
      <c r="A4866" s="312">
        <v>39455</v>
      </c>
      <c r="B4866" s="313" t="s">
        <v>6023</v>
      </c>
      <c r="C4866" s="312" t="s">
        <v>1155</v>
      </c>
      <c r="D4866" s="314">
        <v>111.34</v>
      </c>
    </row>
    <row r="4867" spans="1:4" ht="25.5">
      <c r="A4867" s="312">
        <v>39456</v>
      </c>
      <c r="B4867" s="313" t="s">
        <v>6024</v>
      </c>
      <c r="C4867" s="312" t="s">
        <v>1155</v>
      </c>
      <c r="D4867" s="314">
        <v>111.42</v>
      </c>
    </row>
    <row r="4868" spans="1:4" ht="25.5">
      <c r="A4868" s="312">
        <v>39457</v>
      </c>
      <c r="B4868" s="313" t="s">
        <v>6025</v>
      </c>
      <c r="C4868" s="312" t="s">
        <v>1155</v>
      </c>
      <c r="D4868" s="314">
        <v>121.47</v>
      </c>
    </row>
    <row r="4869" spans="1:4" ht="25.5">
      <c r="A4869" s="312">
        <v>39458</v>
      </c>
      <c r="B4869" s="313" t="s">
        <v>6026</v>
      </c>
      <c r="C4869" s="312" t="s">
        <v>1155</v>
      </c>
      <c r="D4869" s="314">
        <v>226.67</v>
      </c>
    </row>
    <row r="4870" spans="1:4" ht="25.5">
      <c r="A4870" s="312">
        <v>39459</v>
      </c>
      <c r="B4870" s="313" t="s">
        <v>6027</v>
      </c>
      <c r="C4870" s="312" t="s">
        <v>1155</v>
      </c>
      <c r="D4870" s="314">
        <v>194.63</v>
      </c>
    </row>
    <row r="4871" spans="1:4" ht="25.5">
      <c r="A4871" s="312">
        <v>39460</v>
      </c>
      <c r="B4871" s="313" t="s">
        <v>6028</v>
      </c>
      <c r="C4871" s="312" t="s">
        <v>1155</v>
      </c>
      <c r="D4871" s="314">
        <v>138.25</v>
      </c>
    </row>
    <row r="4872" spans="1:4" ht="25.5">
      <c r="A4872" s="312">
        <v>39461</v>
      </c>
      <c r="B4872" s="313" t="s">
        <v>6029</v>
      </c>
      <c r="C4872" s="312" t="s">
        <v>1155</v>
      </c>
      <c r="D4872" s="314">
        <v>161.99</v>
      </c>
    </row>
    <row r="4873" spans="1:4" ht="25.5">
      <c r="A4873" s="312">
        <v>39462</v>
      </c>
      <c r="B4873" s="313" t="s">
        <v>6030</v>
      </c>
      <c r="C4873" s="312" t="s">
        <v>1155</v>
      </c>
      <c r="D4873" s="314">
        <v>156.12</v>
      </c>
    </row>
    <row r="4874" spans="1:4" ht="25.5">
      <c r="A4874" s="312">
        <v>39463</v>
      </c>
      <c r="B4874" s="313" t="s">
        <v>6031</v>
      </c>
      <c r="C4874" s="312" t="s">
        <v>1155</v>
      </c>
      <c r="D4874" s="314">
        <v>361.68</v>
      </c>
    </row>
    <row r="4875" spans="1:4" ht="25.5">
      <c r="A4875" s="312">
        <v>39464</v>
      </c>
      <c r="B4875" s="313" t="s">
        <v>6032</v>
      </c>
      <c r="C4875" s="312" t="s">
        <v>1155</v>
      </c>
      <c r="D4875" s="314">
        <v>364.51</v>
      </c>
    </row>
    <row r="4876" spans="1:4" ht="38.25">
      <c r="A4876" s="312">
        <v>39465</v>
      </c>
      <c r="B4876" s="313" t="s">
        <v>6033</v>
      </c>
      <c r="C4876" s="312" t="s">
        <v>1155</v>
      </c>
      <c r="D4876" s="314">
        <v>47.49</v>
      </c>
    </row>
    <row r="4877" spans="1:4" ht="38.25">
      <c r="A4877" s="312">
        <v>39466</v>
      </c>
      <c r="B4877" s="313" t="s">
        <v>6034</v>
      </c>
      <c r="C4877" s="312" t="s">
        <v>1155</v>
      </c>
      <c r="D4877" s="314">
        <v>53.43</v>
      </c>
    </row>
    <row r="4878" spans="1:4" ht="38.25">
      <c r="A4878" s="312">
        <v>39467</v>
      </c>
      <c r="B4878" s="313" t="s">
        <v>6035</v>
      </c>
      <c r="C4878" s="312" t="s">
        <v>1155</v>
      </c>
      <c r="D4878" s="314">
        <v>68.34</v>
      </c>
    </row>
    <row r="4879" spans="1:4" ht="38.25">
      <c r="A4879" s="312">
        <v>39468</v>
      </c>
      <c r="B4879" s="313" t="s">
        <v>6036</v>
      </c>
      <c r="C4879" s="312" t="s">
        <v>1155</v>
      </c>
      <c r="D4879" s="314">
        <v>121.47</v>
      </c>
    </row>
    <row r="4880" spans="1:4" ht="38.25">
      <c r="A4880" s="312">
        <v>39469</v>
      </c>
      <c r="B4880" s="313" t="s">
        <v>6037</v>
      </c>
      <c r="C4880" s="312" t="s">
        <v>1155</v>
      </c>
      <c r="D4880" s="314">
        <v>49.48</v>
      </c>
    </row>
    <row r="4881" spans="1:4" ht="38.25">
      <c r="A4881" s="312">
        <v>39470</v>
      </c>
      <c r="B4881" s="313" t="s">
        <v>6038</v>
      </c>
      <c r="C4881" s="312" t="s">
        <v>1155</v>
      </c>
      <c r="D4881" s="314">
        <v>60.8</v>
      </c>
    </row>
    <row r="4882" spans="1:4" ht="38.25">
      <c r="A4882" s="312">
        <v>39471</v>
      </c>
      <c r="B4882" s="313" t="s">
        <v>6039</v>
      </c>
      <c r="C4882" s="312" t="s">
        <v>1155</v>
      </c>
      <c r="D4882" s="314">
        <v>73.06</v>
      </c>
    </row>
    <row r="4883" spans="1:4" ht="38.25">
      <c r="A4883" s="312">
        <v>39472</v>
      </c>
      <c r="B4883" s="313" t="s">
        <v>6040</v>
      </c>
      <c r="C4883" s="312" t="s">
        <v>1155</v>
      </c>
      <c r="D4883" s="314">
        <v>126.95</v>
      </c>
    </row>
    <row r="4884" spans="1:4" ht="38.25">
      <c r="A4884" s="312">
        <v>39473</v>
      </c>
      <c r="B4884" s="313" t="s">
        <v>6041</v>
      </c>
      <c r="C4884" s="312" t="s">
        <v>1155</v>
      </c>
      <c r="D4884" s="314">
        <v>82.01</v>
      </c>
    </row>
    <row r="4885" spans="1:4" ht="38.25">
      <c r="A4885" s="312">
        <v>39474</v>
      </c>
      <c r="B4885" s="313" t="s">
        <v>6042</v>
      </c>
      <c r="C4885" s="312" t="s">
        <v>1155</v>
      </c>
      <c r="D4885" s="314">
        <v>87.42</v>
      </c>
    </row>
    <row r="4886" spans="1:4" ht="38.25">
      <c r="A4886" s="312">
        <v>39475</v>
      </c>
      <c r="B4886" s="313" t="s">
        <v>6043</v>
      </c>
      <c r="C4886" s="312" t="s">
        <v>1155</v>
      </c>
      <c r="D4886" s="314">
        <v>99.19</v>
      </c>
    </row>
    <row r="4887" spans="1:4" ht="38.25">
      <c r="A4887" s="312">
        <v>39476</v>
      </c>
      <c r="B4887" s="313" t="s">
        <v>6044</v>
      </c>
      <c r="C4887" s="312" t="s">
        <v>1155</v>
      </c>
      <c r="D4887" s="314">
        <v>186.73</v>
      </c>
    </row>
    <row r="4888" spans="1:4" ht="38.25">
      <c r="A4888" s="312">
        <v>39477</v>
      </c>
      <c r="B4888" s="313" t="s">
        <v>6045</v>
      </c>
      <c r="C4888" s="312" t="s">
        <v>1155</v>
      </c>
      <c r="D4888" s="314">
        <v>91.49</v>
      </c>
    </row>
    <row r="4889" spans="1:4" ht="38.25">
      <c r="A4889" s="312">
        <v>39478</v>
      </c>
      <c r="B4889" s="313" t="s">
        <v>6046</v>
      </c>
      <c r="C4889" s="312" t="s">
        <v>1155</v>
      </c>
      <c r="D4889" s="314">
        <v>94.32</v>
      </c>
    </row>
    <row r="4890" spans="1:4" ht="38.25">
      <c r="A4890" s="312">
        <v>39479</v>
      </c>
      <c r="B4890" s="313" t="s">
        <v>6047</v>
      </c>
      <c r="C4890" s="312" t="s">
        <v>1155</v>
      </c>
      <c r="D4890" s="314">
        <v>111.13</v>
      </c>
    </row>
    <row r="4891" spans="1:4" ht="38.25">
      <c r="A4891" s="312">
        <v>39480</v>
      </c>
      <c r="B4891" s="313" t="s">
        <v>6048</v>
      </c>
      <c r="C4891" s="312" t="s">
        <v>1155</v>
      </c>
      <c r="D4891" s="314">
        <v>229.31</v>
      </c>
    </row>
    <row r="4892" spans="1:4" ht="51">
      <c r="A4892" s="312">
        <v>39481</v>
      </c>
      <c r="B4892" s="313" t="s">
        <v>6049</v>
      </c>
      <c r="C4892" s="312" t="s">
        <v>1155</v>
      </c>
      <c r="D4892" s="314">
        <v>0.98</v>
      </c>
    </row>
    <row r="4893" spans="1:4" ht="76.5">
      <c r="A4893" s="312">
        <v>39482</v>
      </c>
      <c r="B4893" s="313" t="s">
        <v>6050</v>
      </c>
      <c r="C4893" s="312" t="s">
        <v>1155</v>
      </c>
      <c r="D4893" s="314">
        <v>411.11</v>
      </c>
    </row>
    <row r="4894" spans="1:4" ht="76.5">
      <c r="A4894" s="312">
        <v>39483</v>
      </c>
      <c r="B4894" s="313" t="s">
        <v>6051</v>
      </c>
      <c r="C4894" s="312" t="s">
        <v>1155</v>
      </c>
      <c r="D4894" s="314">
        <v>392.1</v>
      </c>
    </row>
    <row r="4895" spans="1:4" ht="76.5">
      <c r="A4895" s="312">
        <v>39484</v>
      </c>
      <c r="B4895" s="313" t="s">
        <v>6052</v>
      </c>
      <c r="C4895" s="312" t="s">
        <v>1155</v>
      </c>
      <c r="D4895" s="314">
        <v>395.84</v>
      </c>
    </row>
    <row r="4896" spans="1:4" ht="76.5">
      <c r="A4896" s="312">
        <v>39485</v>
      </c>
      <c r="B4896" s="313" t="s">
        <v>6053</v>
      </c>
      <c r="C4896" s="312" t="s">
        <v>1155</v>
      </c>
      <c r="D4896" s="314">
        <v>414.54</v>
      </c>
    </row>
    <row r="4897" spans="1:4" ht="76.5">
      <c r="A4897" s="312">
        <v>39486</v>
      </c>
      <c r="B4897" s="313" t="s">
        <v>6054</v>
      </c>
      <c r="C4897" s="312" t="s">
        <v>1155</v>
      </c>
      <c r="D4897" s="314">
        <v>362.2</v>
      </c>
    </row>
    <row r="4898" spans="1:4" ht="76.5">
      <c r="A4898" s="312">
        <v>39487</v>
      </c>
      <c r="B4898" s="313" t="s">
        <v>6055</v>
      </c>
      <c r="C4898" s="312" t="s">
        <v>1155</v>
      </c>
      <c r="D4898" s="314">
        <v>365.94</v>
      </c>
    </row>
    <row r="4899" spans="1:4" ht="76.5">
      <c r="A4899" s="312">
        <v>39488</v>
      </c>
      <c r="B4899" s="313" t="s">
        <v>6056</v>
      </c>
      <c r="C4899" s="312" t="s">
        <v>1155</v>
      </c>
      <c r="D4899" s="314">
        <v>369.67</v>
      </c>
    </row>
    <row r="4900" spans="1:4" ht="76.5">
      <c r="A4900" s="312">
        <v>39489</v>
      </c>
      <c r="B4900" s="313" t="s">
        <v>6057</v>
      </c>
      <c r="C4900" s="312" t="s">
        <v>1155</v>
      </c>
      <c r="D4900" s="314">
        <v>388.38</v>
      </c>
    </row>
    <row r="4901" spans="1:4" ht="76.5">
      <c r="A4901" s="312">
        <v>39490</v>
      </c>
      <c r="B4901" s="313" t="s">
        <v>6058</v>
      </c>
      <c r="C4901" s="312" t="s">
        <v>1155</v>
      </c>
      <c r="D4901" s="314">
        <v>449.08</v>
      </c>
    </row>
    <row r="4902" spans="1:4" ht="76.5">
      <c r="A4902" s="312">
        <v>39491</v>
      </c>
      <c r="B4902" s="313" t="s">
        <v>6059</v>
      </c>
      <c r="C4902" s="312" t="s">
        <v>1155</v>
      </c>
      <c r="D4902" s="314">
        <v>463.43</v>
      </c>
    </row>
    <row r="4903" spans="1:4" ht="76.5">
      <c r="A4903" s="312">
        <v>39492</v>
      </c>
      <c r="B4903" s="313" t="s">
        <v>6060</v>
      </c>
      <c r="C4903" s="312" t="s">
        <v>1155</v>
      </c>
      <c r="D4903" s="314">
        <v>466.27</v>
      </c>
    </row>
    <row r="4904" spans="1:4" ht="76.5">
      <c r="A4904" s="312">
        <v>39493</v>
      </c>
      <c r="B4904" s="313" t="s">
        <v>6061</v>
      </c>
      <c r="C4904" s="312" t="s">
        <v>1155</v>
      </c>
      <c r="D4904" s="314">
        <v>493.33</v>
      </c>
    </row>
    <row r="4905" spans="1:4" ht="76.5">
      <c r="A4905" s="312">
        <v>39494</v>
      </c>
      <c r="B4905" s="313" t="s">
        <v>6062</v>
      </c>
      <c r="C4905" s="312" t="s">
        <v>1155</v>
      </c>
      <c r="D4905" s="314">
        <v>396.16</v>
      </c>
    </row>
    <row r="4906" spans="1:4" ht="76.5">
      <c r="A4906" s="312">
        <v>39495</v>
      </c>
      <c r="B4906" s="313" t="s">
        <v>6063</v>
      </c>
      <c r="C4906" s="312" t="s">
        <v>1155</v>
      </c>
      <c r="D4906" s="314">
        <v>411.11</v>
      </c>
    </row>
    <row r="4907" spans="1:4" ht="76.5">
      <c r="A4907" s="312">
        <v>39496</v>
      </c>
      <c r="B4907" s="313" t="s">
        <v>6064</v>
      </c>
      <c r="C4907" s="312" t="s">
        <v>1155</v>
      </c>
      <c r="D4907" s="314">
        <v>425.91</v>
      </c>
    </row>
    <row r="4908" spans="1:4" ht="76.5">
      <c r="A4908" s="312">
        <v>39497</v>
      </c>
      <c r="B4908" s="313" t="s">
        <v>6065</v>
      </c>
      <c r="C4908" s="312" t="s">
        <v>1155</v>
      </c>
      <c r="D4908" s="314">
        <v>440.86</v>
      </c>
    </row>
    <row r="4909" spans="1:4" ht="76.5">
      <c r="A4909" s="312">
        <v>39498</v>
      </c>
      <c r="B4909" s="313" t="s">
        <v>6066</v>
      </c>
      <c r="C4909" s="312" t="s">
        <v>1155</v>
      </c>
      <c r="D4909" s="314">
        <v>550.36</v>
      </c>
    </row>
    <row r="4910" spans="1:4" ht="76.5">
      <c r="A4910" s="312">
        <v>39499</v>
      </c>
      <c r="B4910" s="313" t="s">
        <v>6067</v>
      </c>
      <c r="C4910" s="312" t="s">
        <v>1155</v>
      </c>
      <c r="D4910" s="314">
        <v>597.04</v>
      </c>
    </row>
    <row r="4911" spans="1:4" ht="63.75">
      <c r="A4911" s="312">
        <v>39500</v>
      </c>
      <c r="B4911" s="313" t="s">
        <v>6068</v>
      </c>
      <c r="C4911" s="312" t="s">
        <v>1155</v>
      </c>
      <c r="D4911" s="314">
        <v>494.94</v>
      </c>
    </row>
    <row r="4912" spans="1:4" ht="63.75">
      <c r="A4912" s="312">
        <v>39501</v>
      </c>
      <c r="B4912" s="313" t="s">
        <v>6069</v>
      </c>
      <c r="C4912" s="312" t="s">
        <v>1155</v>
      </c>
      <c r="D4912" s="314">
        <v>507.83</v>
      </c>
    </row>
    <row r="4913" spans="1:4" ht="51">
      <c r="A4913" s="312">
        <v>39502</v>
      </c>
      <c r="B4913" s="313" t="s">
        <v>6070</v>
      </c>
      <c r="C4913" s="312" t="s">
        <v>1155</v>
      </c>
      <c r="D4913" s="314">
        <v>328.88</v>
      </c>
    </row>
    <row r="4914" spans="1:4" ht="51">
      <c r="A4914" s="312">
        <v>39503</v>
      </c>
      <c r="B4914" s="313" t="s">
        <v>6071</v>
      </c>
      <c r="C4914" s="312" t="s">
        <v>1155</v>
      </c>
      <c r="D4914" s="314">
        <v>357.29</v>
      </c>
    </row>
    <row r="4915" spans="1:4" ht="51">
      <c r="A4915" s="312">
        <v>39504</v>
      </c>
      <c r="B4915" s="313" t="s">
        <v>6072</v>
      </c>
      <c r="C4915" s="312" t="s">
        <v>1155</v>
      </c>
      <c r="D4915" s="314">
        <v>233.21</v>
      </c>
    </row>
    <row r="4916" spans="1:4" ht="51">
      <c r="A4916" s="312">
        <v>39505</v>
      </c>
      <c r="B4916" s="313" t="s">
        <v>6073</v>
      </c>
      <c r="C4916" s="312" t="s">
        <v>1155</v>
      </c>
      <c r="D4916" s="314">
        <v>254.14</v>
      </c>
    </row>
    <row r="4917" spans="1:4" ht="51">
      <c r="A4917" s="312">
        <v>39507</v>
      </c>
      <c r="B4917" s="313" t="s">
        <v>6074</v>
      </c>
      <c r="C4917" s="312" t="s">
        <v>1366</v>
      </c>
      <c r="D4917" s="314">
        <v>12.15</v>
      </c>
    </row>
    <row r="4918" spans="1:4" ht="51">
      <c r="A4918" s="312">
        <v>39508</v>
      </c>
      <c r="B4918" s="313" t="s">
        <v>6075</v>
      </c>
      <c r="C4918" s="312" t="s">
        <v>1366</v>
      </c>
      <c r="D4918" s="314">
        <v>12.41</v>
      </c>
    </row>
    <row r="4919" spans="1:4" ht="51">
      <c r="A4919" s="312">
        <v>39509</v>
      </c>
      <c r="B4919" s="313" t="s">
        <v>6076</v>
      </c>
      <c r="C4919" s="312" t="s">
        <v>1366</v>
      </c>
      <c r="D4919" s="314">
        <v>9.7799999999999994</v>
      </c>
    </row>
    <row r="4920" spans="1:4" ht="51">
      <c r="A4920" s="312">
        <v>39510</v>
      </c>
      <c r="B4920" s="313" t="s">
        <v>6077</v>
      </c>
      <c r="C4920" s="312" t="s">
        <v>1155</v>
      </c>
      <c r="D4920" s="314">
        <v>88.3</v>
      </c>
    </row>
    <row r="4921" spans="1:4" ht="51">
      <c r="A4921" s="312">
        <v>39511</v>
      </c>
      <c r="B4921" s="313" t="s">
        <v>6078</v>
      </c>
      <c r="C4921" s="312" t="s">
        <v>1366</v>
      </c>
      <c r="D4921" s="314">
        <v>75.33</v>
      </c>
    </row>
    <row r="4922" spans="1:4" ht="51">
      <c r="A4922" s="312">
        <v>39512</v>
      </c>
      <c r="B4922" s="313" t="s">
        <v>6079</v>
      </c>
      <c r="C4922" s="312" t="s">
        <v>1366</v>
      </c>
      <c r="D4922" s="314">
        <v>69.06</v>
      </c>
    </row>
    <row r="4923" spans="1:4" ht="63.75">
      <c r="A4923" s="312">
        <v>39513</v>
      </c>
      <c r="B4923" s="313" t="s">
        <v>6080</v>
      </c>
      <c r="C4923" s="312" t="s">
        <v>1366</v>
      </c>
      <c r="D4923" s="314">
        <v>80.790000000000006</v>
      </c>
    </row>
    <row r="4924" spans="1:4" ht="38.25">
      <c r="A4924" s="312">
        <v>39514</v>
      </c>
      <c r="B4924" s="313" t="s">
        <v>6081</v>
      </c>
      <c r="C4924" s="312" t="s">
        <v>1155</v>
      </c>
      <c r="D4924" s="314">
        <v>16.78</v>
      </c>
    </row>
    <row r="4925" spans="1:4" ht="38.25">
      <c r="A4925" s="312">
        <v>39515</v>
      </c>
      <c r="B4925" s="313" t="s">
        <v>6082</v>
      </c>
      <c r="C4925" s="312" t="s">
        <v>1155</v>
      </c>
      <c r="D4925" s="314">
        <v>31.99</v>
      </c>
    </row>
    <row r="4926" spans="1:4" ht="51">
      <c r="A4926" s="312">
        <v>39516</v>
      </c>
      <c r="B4926" s="313" t="s">
        <v>6083</v>
      </c>
      <c r="C4926" s="312" t="s">
        <v>1155</v>
      </c>
      <c r="D4926" s="314">
        <v>26.97</v>
      </c>
    </row>
    <row r="4927" spans="1:4" ht="63.75">
      <c r="A4927" s="312">
        <v>39517</v>
      </c>
      <c r="B4927" s="313" t="s">
        <v>6084</v>
      </c>
      <c r="C4927" s="312" t="s">
        <v>1366</v>
      </c>
      <c r="D4927" s="314">
        <v>134.1</v>
      </c>
    </row>
    <row r="4928" spans="1:4" ht="63.75">
      <c r="A4928" s="312">
        <v>39518</v>
      </c>
      <c r="B4928" s="313" t="s">
        <v>6085</v>
      </c>
      <c r="C4928" s="312" t="s">
        <v>1366</v>
      </c>
      <c r="D4928" s="314">
        <v>158.61000000000001</v>
      </c>
    </row>
    <row r="4929" spans="1:4" ht="76.5">
      <c r="A4929" s="312">
        <v>39520</v>
      </c>
      <c r="B4929" s="313" t="s">
        <v>6086</v>
      </c>
      <c r="C4929" s="312" t="s">
        <v>1366</v>
      </c>
      <c r="D4929" s="314">
        <v>105.67</v>
      </c>
    </row>
    <row r="4930" spans="1:4" ht="76.5">
      <c r="A4930" s="312">
        <v>39521</v>
      </c>
      <c r="B4930" s="313" t="s">
        <v>6087</v>
      </c>
      <c r="C4930" s="312" t="s">
        <v>1366</v>
      </c>
      <c r="D4930" s="314">
        <v>113.18</v>
      </c>
    </row>
    <row r="4931" spans="1:4" ht="63.75">
      <c r="A4931" s="312">
        <v>39522</v>
      </c>
      <c r="B4931" s="313" t="s">
        <v>6088</v>
      </c>
      <c r="C4931" s="312" t="s">
        <v>1366</v>
      </c>
      <c r="D4931" s="314">
        <v>90.49</v>
      </c>
    </row>
    <row r="4932" spans="1:4" ht="25.5">
      <c r="A4932" s="312">
        <v>39523</v>
      </c>
      <c r="B4932" s="313" t="s">
        <v>6089</v>
      </c>
      <c r="C4932" s="312" t="s">
        <v>1155</v>
      </c>
      <c r="D4932" s="314">
        <v>203.18</v>
      </c>
    </row>
    <row r="4933" spans="1:4" ht="25.5">
      <c r="A4933" s="312">
        <v>39548</v>
      </c>
      <c r="B4933" s="313" t="s">
        <v>6090</v>
      </c>
      <c r="C4933" s="312" t="s">
        <v>1155</v>
      </c>
      <c r="D4933" s="315">
        <v>2538.14</v>
      </c>
    </row>
    <row r="4934" spans="1:4" ht="25.5">
      <c r="A4934" s="312">
        <v>39550</v>
      </c>
      <c r="B4934" s="313" t="s">
        <v>6091</v>
      </c>
      <c r="C4934" s="312" t="s">
        <v>1155</v>
      </c>
      <c r="D4934" s="315">
        <v>1228.5999999999999</v>
      </c>
    </row>
    <row r="4935" spans="1:4" ht="25.5">
      <c r="A4935" s="312">
        <v>39551</v>
      </c>
      <c r="B4935" s="313" t="s">
        <v>6092</v>
      </c>
      <c r="C4935" s="312" t="s">
        <v>1155</v>
      </c>
      <c r="D4935" s="315">
        <v>1538.53</v>
      </c>
    </row>
    <row r="4936" spans="1:4" ht="25.5">
      <c r="A4936" s="312">
        <v>39554</v>
      </c>
      <c r="B4936" s="313" t="s">
        <v>6093</v>
      </c>
      <c r="C4936" s="312" t="s">
        <v>1155</v>
      </c>
      <c r="D4936" s="315">
        <v>3150.45</v>
      </c>
    </row>
    <row r="4937" spans="1:4" ht="25.5">
      <c r="A4937" s="312">
        <v>39555</v>
      </c>
      <c r="B4937" s="313" t="s">
        <v>6094</v>
      </c>
      <c r="C4937" s="312" t="s">
        <v>1155</v>
      </c>
      <c r="D4937" s="315">
        <v>1754.75</v>
      </c>
    </row>
    <row r="4938" spans="1:4" ht="25.5">
      <c r="A4938" s="312">
        <v>39556</v>
      </c>
      <c r="B4938" s="313" t="s">
        <v>6095</v>
      </c>
      <c r="C4938" s="312" t="s">
        <v>1155</v>
      </c>
      <c r="D4938" s="315">
        <v>5596.29</v>
      </c>
    </row>
    <row r="4939" spans="1:4" ht="25.5">
      <c r="A4939" s="312">
        <v>39557</v>
      </c>
      <c r="B4939" s="313" t="s">
        <v>6096</v>
      </c>
      <c r="C4939" s="312" t="s">
        <v>1155</v>
      </c>
      <c r="D4939" s="315">
        <v>6075.22</v>
      </c>
    </row>
    <row r="4940" spans="1:4" ht="25.5">
      <c r="A4940" s="312">
        <v>39558</v>
      </c>
      <c r="B4940" s="313" t="s">
        <v>6097</v>
      </c>
      <c r="C4940" s="312" t="s">
        <v>1155</v>
      </c>
      <c r="D4940" s="315">
        <v>6114.68</v>
      </c>
    </row>
    <row r="4941" spans="1:4" ht="25.5">
      <c r="A4941" s="312">
        <v>39559</v>
      </c>
      <c r="B4941" s="313" t="s">
        <v>6098</v>
      </c>
      <c r="C4941" s="312" t="s">
        <v>1155</v>
      </c>
      <c r="D4941" s="315">
        <v>6345.39</v>
      </c>
    </row>
    <row r="4942" spans="1:4" ht="25.5">
      <c r="A4942" s="312">
        <v>39560</v>
      </c>
      <c r="B4942" s="313" t="s">
        <v>6099</v>
      </c>
      <c r="C4942" s="312" t="s">
        <v>1155</v>
      </c>
      <c r="D4942" s="315">
        <v>7296.89</v>
      </c>
    </row>
    <row r="4943" spans="1:4" ht="25.5">
      <c r="A4943" s="312">
        <v>39561</v>
      </c>
      <c r="B4943" s="313" t="s">
        <v>6100</v>
      </c>
      <c r="C4943" s="312" t="s">
        <v>1155</v>
      </c>
      <c r="D4943" s="315">
        <v>8474.35</v>
      </c>
    </row>
    <row r="4944" spans="1:4" ht="63.75">
      <c r="A4944" s="312">
        <v>39566</v>
      </c>
      <c r="B4944" s="313" t="s">
        <v>6101</v>
      </c>
      <c r="C4944" s="312" t="s">
        <v>1366</v>
      </c>
      <c r="D4944" s="314">
        <v>53.42</v>
      </c>
    </row>
    <row r="4945" spans="1:4" ht="63.75">
      <c r="A4945" s="312">
        <v>39567</v>
      </c>
      <c r="B4945" s="313" t="s">
        <v>6102</v>
      </c>
      <c r="C4945" s="312" t="s">
        <v>1366</v>
      </c>
      <c r="D4945" s="314">
        <v>46.25</v>
      </c>
    </row>
    <row r="4946" spans="1:4" ht="38.25">
      <c r="A4946" s="312">
        <v>39569</v>
      </c>
      <c r="B4946" s="313" t="s">
        <v>6103</v>
      </c>
      <c r="C4946" s="312" t="s">
        <v>1298</v>
      </c>
      <c r="D4946" s="314">
        <v>2.7</v>
      </c>
    </row>
    <row r="4947" spans="1:4" ht="38.25">
      <c r="A4947" s="312">
        <v>39570</v>
      </c>
      <c r="B4947" s="313" t="s">
        <v>6104</v>
      </c>
      <c r="C4947" s="312" t="s">
        <v>1298</v>
      </c>
      <c r="D4947" s="314">
        <v>2.73</v>
      </c>
    </row>
    <row r="4948" spans="1:4" ht="38.25">
      <c r="A4948" s="312">
        <v>39571</v>
      </c>
      <c r="B4948" s="313" t="s">
        <v>6105</v>
      </c>
      <c r="C4948" s="312" t="s">
        <v>1298</v>
      </c>
      <c r="D4948" s="314">
        <v>2.78</v>
      </c>
    </row>
    <row r="4949" spans="1:4" ht="38.25">
      <c r="A4949" s="312">
        <v>39572</v>
      </c>
      <c r="B4949" s="313" t="s">
        <v>6106</v>
      </c>
      <c r="C4949" s="312" t="s">
        <v>1298</v>
      </c>
      <c r="D4949" s="314">
        <v>2.57</v>
      </c>
    </row>
    <row r="4950" spans="1:4" ht="38.25">
      <c r="A4950" s="312">
        <v>39573</v>
      </c>
      <c r="B4950" s="313" t="s">
        <v>6107</v>
      </c>
      <c r="C4950" s="312" t="s">
        <v>1155</v>
      </c>
      <c r="D4950" s="314">
        <v>1.1299999999999999</v>
      </c>
    </row>
    <row r="4951" spans="1:4" ht="38.25">
      <c r="A4951" s="312">
        <v>39574</v>
      </c>
      <c r="B4951" s="313" t="s">
        <v>6108</v>
      </c>
      <c r="C4951" s="312" t="s">
        <v>1155</v>
      </c>
      <c r="D4951" s="314">
        <v>2.59</v>
      </c>
    </row>
    <row r="4952" spans="1:4">
      <c r="A4952" s="312">
        <v>39577</v>
      </c>
      <c r="B4952" s="313" t="s">
        <v>6109</v>
      </c>
      <c r="C4952" s="312" t="s">
        <v>1155</v>
      </c>
      <c r="D4952" s="315">
        <v>28149.759999999998</v>
      </c>
    </row>
    <row r="4953" spans="1:4">
      <c r="A4953" s="312">
        <v>39578</v>
      </c>
      <c r="B4953" s="313" t="s">
        <v>6110</v>
      </c>
      <c r="C4953" s="312" t="s">
        <v>1155</v>
      </c>
      <c r="D4953" s="315">
        <v>34035.89</v>
      </c>
    </row>
    <row r="4954" spans="1:4">
      <c r="A4954" s="312">
        <v>39579</v>
      </c>
      <c r="B4954" s="313" t="s">
        <v>6111</v>
      </c>
      <c r="C4954" s="312" t="s">
        <v>1155</v>
      </c>
      <c r="D4954" s="315">
        <v>42308.77</v>
      </c>
    </row>
    <row r="4955" spans="1:4">
      <c r="A4955" s="312">
        <v>39580</v>
      </c>
      <c r="B4955" s="313" t="s">
        <v>6112</v>
      </c>
      <c r="C4955" s="312" t="s">
        <v>1155</v>
      </c>
      <c r="D4955" s="315">
        <v>65407.01</v>
      </c>
    </row>
    <row r="4956" spans="1:4" ht="51">
      <c r="A4956" s="312">
        <v>39584</v>
      </c>
      <c r="B4956" s="313" t="s">
        <v>6113</v>
      </c>
      <c r="C4956" s="312" t="s">
        <v>1155</v>
      </c>
      <c r="D4956" s="315">
        <v>62731.37</v>
      </c>
    </row>
    <row r="4957" spans="1:4" ht="51">
      <c r="A4957" s="312">
        <v>39585</v>
      </c>
      <c r="B4957" s="313" t="s">
        <v>6114</v>
      </c>
      <c r="C4957" s="312" t="s">
        <v>1155</v>
      </c>
      <c r="D4957" s="315">
        <v>70443.03</v>
      </c>
    </row>
    <row r="4958" spans="1:4" ht="51">
      <c r="A4958" s="312">
        <v>39586</v>
      </c>
      <c r="B4958" s="313" t="s">
        <v>6115</v>
      </c>
      <c r="C4958" s="312" t="s">
        <v>1155</v>
      </c>
      <c r="D4958" s="315">
        <v>82624.899999999994</v>
      </c>
    </row>
    <row r="4959" spans="1:4" ht="51">
      <c r="A4959" s="312">
        <v>39587</v>
      </c>
      <c r="B4959" s="313" t="s">
        <v>6116</v>
      </c>
      <c r="C4959" s="312" t="s">
        <v>1155</v>
      </c>
      <c r="D4959" s="315">
        <v>100632.9</v>
      </c>
    </row>
    <row r="4960" spans="1:4" ht="51">
      <c r="A4960" s="312">
        <v>39588</v>
      </c>
      <c r="B4960" s="313" t="s">
        <v>6117</v>
      </c>
      <c r="C4960" s="312" t="s">
        <v>1155</v>
      </c>
      <c r="D4960" s="315">
        <v>116522.3</v>
      </c>
    </row>
    <row r="4961" spans="1:4" ht="51">
      <c r="A4961" s="312">
        <v>39590</v>
      </c>
      <c r="B4961" s="313" t="s">
        <v>6118</v>
      </c>
      <c r="C4961" s="312" t="s">
        <v>1155</v>
      </c>
      <c r="D4961" s="315">
        <v>61227.17</v>
      </c>
    </row>
    <row r="4962" spans="1:4" ht="51">
      <c r="A4962" s="312">
        <v>39592</v>
      </c>
      <c r="B4962" s="313" t="s">
        <v>6119</v>
      </c>
      <c r="C4962" s="312" t="s">
        <v>1155</v>
      </c>
      <c r="D4962" s="315">
        <v>87984.93</v>
      </c>
    </row>
    <row r="4963" spans="1:4" ht="51">
      <c r="A4963" s="312">
        <v>39593</v>
      </c>
      <c r="B4963" s="313" t="s">
        <v>6120</v>
      </c>
      <c r="C4963" s="312" t="s">
        <v>1155</v>
      </c>
      <c r="D4963" s="315">
        <v>100632.9</v>
      </c>
    </row>
    <row r="4964" spans="1:4" ht="25.5">
      <c r="A4964" s="312">
        <v>39594</v>
      </c>
      <c r="B4964" s="313" t="s">
        <v>6121</v>
      </c>
      <c r="C4964" s="312" t="s">
        <v>1155</v>
      </c>
      <c r="D4964" s="314">
        <v>164.49</v>
      </c>
    </row>
    <row r="4965" spans="1:4" ht="25.5">
      <c r="A4965" s="312">
        <v>39595</v>
      </c>
      <c r="B4965" s="313" t="s">
        <v>6122</v>
      </c>
      <c r="C4965" s="312" t="s">
        <v>1155</v>
      </c>
      <c r="D4965" s="314">
        <v>240.66</v>
      </c>
    </row>
    <row r="4966" spans="1:4" ht="25.5">
      <c r="A4966" s="312">
        <v>39596</v>
      </c>
      <c r="B4966" s="313" t="s">
        <v>6123</v>
      </c>
      <c r="C4966" s="312" t="s">
        <v>1155</v>
      </c>
      <c r="D4966" s="314">
        <v>286.7</v>
      </c>
    </row>
    <row r="4967" spans="1:4" ht="25.5">
      <c r="A4967" s="312">
        <v>39597</v>
      </c>
      <c r="B4967" s="313" t="s">
        <v>6124</v>
      </c>
      <c r="C4967" s="312" t="s">
        <v>1155</v>
      </c>
      <c r="D4967" s="314">
        <v>386.62</v>
      </c>
    </row>
    <row r="4968" spans="1:4" ht="25.5">
      <c r="A4968" s="312">
        <v>39598</v>
      </c>
      <c r="B4968" s="313" t="s">
        <v>6125</v>
      </c>
      <c r="C4968" s="312" t="s">
        <v>1298</v>
      </c>
      <c r="D4968" s="314">
        <v>1.02</v>
      </c>
    </row>
    <row r="4969" spans="1:4" ht="25.5">
      <c r="A4969" s="312">
        <v>39599</v>
      </c>
      <c r="B4969" s="313" t="s">
        <v>6126</v>
      </c>
      <c r="C4969" s="312" t="s">
        <v>1298</v>
      </c>
      <c r="D4969" s="314">
        <v>1.54</v>
      </c>
    </row>
    <row r="4970" spans="1:4">
      <c r="A4970" s="312">
        <v>39600</v>
      </c>
      <c r="B4970" s="313" t="s">
        <v>6127</v>
      </c>
      <c r="C4970" s="312" t="s">
        <v>1155</v>
      </c>
      <c r="D4970" s="314">
        <v>8.6999999999999993</v>
      </c>
    </row>
    <row r="4971" spans="1:4">
      <c r="A4971" s="312">
        <v>39601</v>
      </c>
      <c r="B4971" s="313" t="s">
        <v>6128</v>
      </c>
      <c r="C4971" s="312" t="s">
        <v>1155</v>
      </c>
      <c r="D4971" s="314">
        <v>15.12</v>
      </c>
    </row>
    <row r="4972" spans="1:4">
      <c r="A4972" s="312">
        <v>39602</v>
      </c>
      <c r="B4972" s="313" t="s">
        <v>6129</v>
      </c>
      <c r="C4972" s="312" t="s">
        <v>1155</v>
      </c>
      <c r="D4972" s="314">
        <v>0.99</v>
      </c>
    </row>
    <row r="4973" spans="1:4">
      <c r="A4973" s="312">
        <v>39603</v>
      </c>
      <c r="B4973" s="313" t="s">
        <v>6130</v>
      </c>
      <c r="C4973" s="312" t="s">
        <v>1155</v>
      </c>
      <c r="D4973" s="314">
        <v>1.7</v>
      </c>
    </row>
    <row r="4974" spans="1:4" ht="25.5">
      <c r="A4974" s="312">
        <v>39604</v>
      </c>
      <c r="B4974" s="313" t="s">
        <v>6131</v>
      </c>
      <c r="C4974" s="312" t="s">
        <v>1155</v>
      </c>
      <c r="D4974" s="314">
        <v>8.59</v>
      </c>
    </row>
    <row r="4975" spans="1:4" ht="25.5">
      <c r="A4975" s="312">
        <v>39605</v>
      </c>
      <c r="B4975" s="313" t="s">
        <v>6132</v>
      </c>
      <c r="C4975" s="312" t="s">
        <v>1155</v>
      </c>
      <c r="D4975" s="314">
        <v>11.92</v>
      </c>
    </row>
    <row r="4976" spans="1:4" ht="25.5">
      <c r="A4976" s="312">
        <v>39606</v>
      </c>
      <c r="B4976" s="313" t="s">
        <v>6133</v>
      </c>
      <c r="C4976" s="312" t="s">
        <v>1155</v>
      </c>
      <c r="D4976" s="314">
        <v>15.14</v>
      </c>
    </row>
    <row r="4977" spans="1:4" ht="25.5">
      <c r="A4977" s="312">
        <v>39607</v>
      </c>
      <c r="B4977" s="313" t="s">
        <v>6134</v>
      </c>
      <c r="C4977" s="312" t="s">
        <v>1155</v>
      </c>
      <c r="D4977" s="314">
        <v>17.37</v>
      </c>
    </row>
    <row r="4978" spans="1:4" ht="25.5">
      <c r="A4978" s="312">
        <v>39615</v>
      </c>
      <c r="B4978" s="313" t="s">
        <v>6135</v>
      </c>
      <c r="C4978" s="312" t="s">
        <v>1155</v>
      </c>
      <c r="D4978" s="314">
        <v>397.36</v>
      </c>
    </row>
    <row r="4979" spans="1:4" ht="25.5">
      <c r="A4979" s="312">
        <v>39620</v>
      </c>
      <c r="B4979" s="313" t="s">
        <v>6136</v>
      </c>
      <c r="C4979" s="312" t="s">
        <v>1155</v>
      </c>
      <c r="D4979" s="314">
        <v>607.46</v>
      </c>
    </row>
    <row r="4980" spans="1:4" ht="25.5">
      <c r="A4980" s="312">
        <v>39621</v>
      </c>
      <c r="B4980" s="313" t="s">
        <v>6137</v>
      </c>
      <c r="C4980" s="312" t="s">
        <v>2842</v>
      </c>
      <c r="D4980" s="315">
        <v>1138.99</v>
      </c>
    </row>
    <row r="4981" spans="1:4" ht="25.5">
      <c r="A4981" s="312">
        <v>39623</v>
      </c>
      <c r="B4981" s="313" t="s">
        <v>6138</v>
      </c>
      <c r="C4981" s="312" t="s">
        <v>1155</v>
      </c>
      <c r="D4981" s="314">
        <v>588.22</v>
      </c>
    </row>
    <row r="4982" spans="1:4" ht="25.5">
      <c r="A4982" s="312">
        <v>39624</v>
      </c>
      <c r="B4982" s="313" t="s">
        <v>6139</v>
      </c>
      <c r="C4982" s="312" t="s">
        <v>2842</v>
      </c>
      <c r="D4982" s="315">
        <v>1152.5899999999999</v>
      </c>
    </row>
    <row r="4983" spans="1:4" ht="25.5">
      <c r="A4983" s="312">
        <v>39628</v>
      </c>
      <c r="B4983" s="313" t="s">
        <v>6140</v>
      </c>
      <c r="C4983" s="312" t="s">
        <v>1155</v>
      </c>
      <c r="D4983" s="315">
        <v>2862.38</v>
      </c>
    </row>
    <row r="4984" spans="1:4" ht="25.5">
      <c r="A4984" s="312">
        <v>39630</v>
      </c>
      <c r="B4984" s="313" t="s">
        <v>6141</v>
      </c>
      <c r="C4984" s="312" t="s">
        <v>1366</v>
      </c>
      <c r="D4984" s="314">
        <v>68.819999999999993</v>
      </c>
    </row>
    <row r="4985" spans="1:4" ht="25.5">
      <c r="A4985" s="312">
        <v>39632</v>
      </c>
      <c r="B4985" s="313" t="s">
        <v>6142</v>
      </c>
      <c r="C4985" s="312" t="s">
        <v>1366</v>
      </c>
      <c r="D4985" s="314">
        <v>48.02</v>
      </c>
    </row>
    <row r="4986" spans="1:4" ht="38.25">
      <c r="A4986" s="312">
        <v>39634</v>
      </c>
      <c r="B4986" s="313" t="s">
        <v>6143</v>
      </c>
      <c r="C4986" s="312" t="s">
        <v>1298</v>
      </c>
      <c r="D4986" s="314">
        <v>5.43</v>
      </c>
    </row>
    <row r="4987" spans="1:4" ht="38.25">
      <c r="A4987" s="312">
        <v>39635</v>
      </c>
      <c r="B4987" s="313" t="s">
        <v>6144</v>
      </c>
      <c r="C4987" s="312" t="s">
        <v>1366</v>
      </c>
      <c r="D4987" s="314">
        <v>42.59</v>
      </c>
    </row>
    <row r="4988" spans="1:4" ht="38.25">
      <c r="A4988" s="312">
        <v>39636</v>
      </c>
      <c r="B4988" s="313" t="s">
        <v>6145</v>
      </c>
      <c r="C4988" s="312" t="s">
        <v>1366</v>
      </c>
      <c r="D4988" s="314">
        <v>81.08</v>
      </c>
    </row>
    <row r="4989" spans="1:4" ht="38.25">
      <c r="A4989" s="312">
        <v>39637</v>
      </c>
      <c r="B4989" s="313" t="s">
        <v>6146</v>
      </c>
      <c r="C4989" s="312" t="s">
        <v>1366</v>
      </c>
      <c r="D4989" s="314">
        <v>60.28</v>
      </c>
    </row>
    <row r="4990" spans="1:4" ht="38.25">
      <c r="A4990" s="312">
        <v>39638</v>
      </c>
      <c r="B4990" s="313" t="s">
        <v>6147</v>
      </c>
      <c r="C4990" s="312" t="s">
        <v>1366</v>
      </c>
      <c r="D4990" s="314">
        <v>112.25</v>
      </c>
    </row>
    <row r="4991" spans="1:4" ht="38.25">
      <c r="A4991" s="312">
        <v>39639</v>
      </c>
      <c r="B4991" s="313" t="s">
        <v>6148</v>
      </c>
      <c r="C4991" s="312" t="s">
        <v>1366</v>
      </c>
      <c r="D4991" s="314">
        <v>147.99</v>
      </c>
    </row>
    <row r="4992" spans="1:4" ht="51">
      <c r="A4992" s="312">
        <v>39640</v>
      </c>
      <c r="B4992" s="313" t="s">
        <v>6149</v>
      </c>
      <c r="C4992" s="312" t="s">
        <v>1155</v>
      </c>
      <c r="D4992" s="314">
        <v>5.39</v>
      </c>
    </row>
    <row r="4993" spans="1:4" ht="25.5">
      <c r="A4993" s="312">
        <v>39641</v>
      </c>
      <c r="B4993" s="313" t="s">
        <v>6150</v>
      </c>
      <c r="C4993" s="312" t="s">
        <v>1155</v>
      </c>
      <c r="D4993" s="314">
        <v>0.94</v>
      </c>
    </row>
    <row r="4994" spans="1:4" ht="25.5">
      <c r="A4994" s="312">
        <v>39642</v>
      </c>
      <c r="B4994" s="313" t="s">
        <v>6151</v>
      </c>
      <c r="C4994" s="312" t="s">
        <v>1155</v>
      </c>
      <c r="D4994" s="314">
        <v>1.35</v>
      </c>
    </row>
    <row r="4995" spans="1:4" ht="25.5">
      <c r="A4995" s="312">
        <v>39643</v>
      </c>
      <c r="B4995" s="313" t="s">
        <v>6152</v>
      </c>
      <c r="C4995" s="312" t="s">
        <v>1155</v>
      </c>
      <c r="D4995" s="314">
        <v>3.76</v>
      </c>
    </row>
    <row r="4996" spans="1:4" ht="25.5">
      <c r="A4996" s="312">
        <v>39644</v>
      </c>
      <c r="B4996" s="313" t="s">
        <v>6153</v>
      </c>
      <c r="C4996" s="312" t="s">
        <v>1155</v>
      </c>
      <c r="D4996" s="314">
        <v>4.8499999999999996</v>
      </c>
    </row>
    <row r="4997" spans="1:4" ht="25.5">
      <c r="A4997" s="312">
        <v>39645</v>
      </c>
      <c r="B4997" s="313" t="s">
        <v>6154</v>
      </c>
      <c r="C4997" s="312" t="s">
        <v>1155</v>
      </c>
      <c r="D4997" s="314">
        <v>6.27</v>
      </c>
    </row>
    <row r="4998" spans="1:4" ht="38.25">
      <c r="A4998" s="312">
        <v>39660</v>
      </c>
      <c r="B4998" s="313" t="s">
        <v>6155</v>
      </c>
      <c r="C4998" s="312" t="s">
        <v>1298</v>
      </c>
      <c r="D4998" s="314">
        <v>17.3</v>
      </c>
    </row>
    <row r="4999" spans="1:4" ht="38.25">
      <c r="A4999" s="312">
        <v>39661</v>
      </c>
      <c r="B4999" s="313" t="s">
        <v>6156</v>
      </c>
      <c r="C4999" s="312" t="s">
        <v>1298</v>
      </c>
      <c r="D4999" s="314">
        <v>5.65</v>
      </c>
    </row>
    <row r="5000" spans="1:4" ht="38.25">
      <c r="A5000" s="312">
        <v>39662</v>
      </c>
      <c r="B5000" s="313" t="s">
        <v>6157</v>
      </c>
      <c r="C5000" s="312" t="s">
        <v>1298</v>
      </c>
      <c r="D5000" s="314">
        <v>8.2899999999999991</v>
      </c>
    </row>
    <row r="5001" spans="1:4" ht="38.25">
      <c r="A5001" s="312">
        <v>39663</v>
      </c>
      <c r="B5001" s="313" t="s">
        <v>6158</v>
      </c>
      <c r="C5001" s="312" t="s">
        <v>1298</v>
      </c>
      <c r="D5001" s="314">
        <v>10.19</v>
      </c>
    </row>
    <row r="5002" spans="1:4" ht="38.25">
      <c r="A5002" s="312">
        <v>39664</v>
      </c>
      <c r="B5002" s="313" t="s">
        <v>6159</v>
      </c>
      <c r="C5002" s="312" t="s">
        <v>1298</v>
      </c>
      <c r="D5002" s="314">
        <v>12.75</v>
      </c>
    </row>
    <row r="5003" spans="1:4" ht="38.25">
      <c r="A5003" s="312">
        <v>39665</v>
      </c>
      <c r="B5003" s="313" t="s">
        <v>6160</v>
      </c>
      <c r="C5003" s="312" t="s">
        <v>1298</v>
      </c>
      <c r="D5003" s="314">
        <v>21.51</v>
      </c>
    </row>
    <row r="5004" spans="1:4" ht="38.25">
      <c r="A5004" s="312">
        <v>39666</v>
      </c>
      <c r="B5004" s="313" t="s">
        <v>6161</v>
      </c>
      <c r="C5004" s="312" t="s">
        <v>1298</v>
      </c>
      <c r="D5004" s="314">
        <v>26.02</v>
      </c>
    </row>
    <row r="5005" spans="1:4" ht="63.75">
      <c r="A5005" s="312">
        <v>39678</v>
      </c>
      <c r="B5005" s="313" t="s">
        <v>6162</v>
      </c>
      <c r="C5005" s="312" t="s">
        <v>1155</v>
      </c>
      <c r="D5005" s="314">
        <v>1.46</v>
      </c>
    </row>
    <row r="5006" spans="1:4" ht="63.75">
      <c r="A5006" s="312">
        <v>39679</v>
      </c>
      <c r="B5006" s="313" t="s">
        <v>6163</v>
      </c>
      <c r="C5006" s="312" t="s">
        <v>1155</v>
      </c>
      <c r="D5006" s="314">
        <v>31.27</v>
      </c>
    </row>
    <row r="5007" spans="1:4" ht="38.25">
      <c r="A5007" s="312">
        <v>39680</v>
      </c>
      <c r="B5007" s="313" t="s">
        <v>6164</v>
      </c>
      <c r="C5007" s="312" t="s">
        <v>1155</v>
      </c>
      <c r="D5007" s="314">
        <v>83.09</v>
      </c>
    </row>
    <row r="5008" spans="1:4" ht="38.25">
      <c r="A5008" s="312">
        <v>39681</v>
      </c>
      <c r="B5008" s="313" t="s">
        <v>6165</v>
      </c>
      <c r="C5008" s="312" t="s">
        <v>1155</v>
      </c>
      <c r="D5008" s="314">
        <v>161.29</v>
      </c>
    </row>
    <row r="5009" spans="1:4" ht="38.25">
      <c r="A5009" s="312">
        <v>39682</v>
      </c>
      <c r="B5009" s="313" t="s">
        <v>6166</v>
      </c>
      <c r="C5009" s="312" t="s">
        <v>1155</v>
      </c>
      <c r="D5009" s="314">
        <v>162.91999999999999</v>
      </c>
    </row>
    <row r="5010" spans="1:4" ht="51">
      <c r="A5010" s="312">
        <v>39683</v>
      </c>
      <c r="B5010" s="313" t="s">
        <v>6167</v>
      </c>
      <c r="C5010" s="312" t="s">
        <v>1155</v>
      </c>
      <c r="D5010" s="314">
        <v>50.86</v>
      </c>
    </row>
    <row r="5011" spans="1:4" ht="38.25">
      <c r="A5011" s="312">
        <v>39685</v>
      </c>
      <c r="B5011" s="313" t="s">
        <v>6168</v>
      </c>
      <c r="C5011" s="312" t="s">
        <v>1155</v>
      </c>
      <c r="D5011" s="314">
        <v>138.21</v>
      </c>
    </row>
    <row r="5012" spans="1:4" ht="38.25">
      <c r="A5012" s="312">
        <v>39686</v>
      </c>
      <c r="B5012" s="313" t="s">
        <v>6169</v>
      </c>
      <c r="C5012" s="312" t="s">
        <v>1155</v>
      </c>
      <c r="D5012" s="314">
        <v>250.11</v>
      </c>
    </row>
    <row r="5013" spans="1:4" ht="38.25">
      <c r="A5013" s="312">
        <v>39687</v>
      </c>
      <c r="B5013" s="313" t="s">
        <v>6170</v>
      </c>
      <c r="C5013" s="312" t="s">
        <v>1155</v>
      </c>
      <c r="D5013" s="314">
        <v>260.54000000000002</v>
      </c>
    </row>
    <row r="5014" spans="1:4" ht="51">
      <c r="A5014" s="312">
        <v>39688</v>
      </c>
      <c r="B5014" s="313" t="s">
        <v>6171</v>
      </c>
      <c r="C5014" s="312" t="s">
        <v>1155</v>
      </c>
      <c r="D5014" s="314">
        <v>470.84</v>
      </c>
    </row>
    <row r="5015" spans="1:4" ht="51">
      <c r="A5015" s="312">
        <v>39689</v>
      </c>
      <c r="B5015" s="313" t="s">
        <v>6172</v>
      </c>
      <c r="C5015" s="312" t="s">
        <v>1155</v>
      </c>
      <c r="D5015" s="315">
        <v>3258.44</v>
      </c>
    </row>
    <row r="5016" spans="1:4" ht="51">
      <c r="A5016" s="312">
        <v>39690</v>
      </c>
      <c r="B5016" s="313" t="s">
        <v>6173</v>
      </c>
      <c r="C5016" s="312" t="s">
        <v>1155</v>
      </c>
      <c r="D5016" s="315">
        <v>4423.33</v>
      </c>
    </row>
    <row r="5017" spans="1:4" ht="51">
      <c r="A5017" s="312">
        <v>39691</v>
      </c>
      <c r="B5017" s="313" t="s">
        <v>6174</v>
      </c>
      <c r="C5017" s="312" t="s">
        <v>1155</v>
      </c>
      <c r="D5017" s="315">
        <v>4944.68</v>
      </c>
    </row>
    <row r="5018" spans="1:4" ht="38.25">
      <c r="A5018" s="312">
        <v>39692</v>
      </c>
      <c r="B5018" s="313" t="s">
        <v>6175</v>
      </c>
      <c r="C5018" s="312" t="s">
        <v>1155</v>
      </c>
      <c r="D5018" s="314">
        <v>285.64</v>
      </c>
    </row>
    <row r="5019" spans="1:4" ht="51">
      <c r="A5019" s="312">
        <v>39693</v>
      </c>
      <c r="B5019" s="313" t="s">
        <v>6176</v>
      </c>
      <c r="C5019" s="312" t="s">
        <v>1155</v>
      </c>
      <c r="D5019" s="315">
        <v>1696.86</v>
      </c>
    </row>
    <row r="5020" spans="1:4" ht="63.75">
      <c r="A5020" s="312">
        <v>39694</v>
      </c>
      <c r="B5020" s="313" t="s">
        <v>6177</v>
      </c>
      <c r="C5020" s="312" t="s">
        <v>1366</v>
      </c>
      <c r="D5020" s="314">
        <v>206.23</v>
      </c>
    </row>
    <row r="5021" spans="1:4" ht="25.5">
      <c r="A5021" s="312">
        <v>39695</v>
      </c>
      <c r="B5021" s="313" t="s">
        <v>6178</v>
      </c>
      <c r="C5021" s="312" t="s">
        <v>1366</v>
      </c>
      <c r="D5021" s="314">
        <v>1.08</v>
      </c>
    </row>
    <row r="5022" spans="1:4" ht="25.5">
      <c r="A5022" s="312">
        <v>39696</v>
      </c>
      <c r="B5022" s="313" t="s">
        <v>6179</v>
      </c>
      <c r="C5022" s="312" t="s">
        <v>1366</v>
      </c>
      <c r="D5022" s="314">
        <v>4.4000000000000004</v>
      </c>
    </row>
    <row r="5023" spans="1:4" ht="25.5">
      <c r="A5023" s="312">
        <v>39697</v>
      </c>
      <c r="B5023" s="313" t="s">
        <v>6180</v>
      </c>
      <c r="C5023" s="312" t="s">
        <v>1366</v>
      </c>
      <c r="D5023" s="314">
        <v>0.41</v>
      </c>
    </row>
    <row r="5024" spans="1:4">
      <c r="A5024" s="312">
        <v>39699</v>
      </c>
      <c r="B5024" s="313" t="s">
        <v>6181</v>
      </c>
      <c r="C5024" s="312" t="s">
        <v>1366</v>
      </c>
      <c r="D5024" s="314">
        <v>9.7899999999999991</v>
      </c>
    </row>
    <row r="5025" spans="1:4" ht="25.5">
      <c r="A5025" s="312">
        <v>39700</v>
      </c>
      <c r="B5025" s="313" t="s">
        <v>6182</v>
      </c>
      <c r="C5025" s="312" t="s">
        <v>1366</v>
      </c>
      <c r="D5025" s="314">
        <v>16.079999999999998</v>
      </c>
    </row>
    <row r="5026" spans="1:4" ht="25.5">
      <c r="A5026" s="312">
        <v>39701</v>
      </c>
      <c r="B5026" s="313" t="s">
        <v>6183</v>
      </c>
      <c r="C5026" s="312" t="s">
        <v>1155</v>
      </c>
      <c r="D5026" s="314">
        <v>59.34</v>
      </c>
    </row>
    <row r="5027" spans="1:4" ht="38.25">
      <c r="A5027" s="312">
        <v>39719</v>
      </c>
      <c r="B5027" s="313" t="s">
        <v>6184</v>
      </c>
      <c r="C5027" s="312" t="s">
        <v>1151</v>
      </c>
      <c r="D5027" s="314">
        <v>59.15</v>
      </c>
    </row>
    <row r="5028" spans="1:4" ht="38.25">
      <c r="A5028" s="312">
        <v>39724</v>
      </c>
      <c r="B5028" s="313" t="s">
        <v>6185</v>
      </c>
      <c r="C5028" s="312" t="s">
        <v>1298</v>
      </c>
      <c r="D5028" s="314">
        <v>24.42</v>
      </c>
    </row>
    <row r="5029" spans="1:4" ht="38.25">
      <c r="A5029" s="312">
        <v>39725</v>
      </c>
      <c r="B5029" s="313" t="s">
        <v>6186</v>
      </c>
      <c r="C5029" s="312" t="s">
        <v>1298</v>
      </c>
      <c r="D5029" s="314">
        <v>39.799999999999997</v>
      </c>
    </row>
    <row r="5030" spans="1:4" ht="38.25">
      <c r="A5030" s="312">
        <v>39726</v>
      </c>
      <c r="B5030" s="313" t="s">
        <v>6187</v>
      </c>
      <c r="C5030" s="312" t="s">
        <v>1298</v>
      </c>
      <c r="D5030" s="314">
        <v>55.14</v>
      </c>
    </row>
    <row r="5031" spans="1:4" ht="38.25">
      <c r="A5031" s="312">
        <v>39727</v>
      </c>
      <c r="B5031" s="313" t="s">
        <v>6188</v>
      </c>
      <c r="C5031" s="312" t="s">
        <v>1298</v>
      </c>
      <c r="D5031" s="314">
        <v>79.760000000000005</v>
      </c>
    </row>
    <row r="5032" spans="1:4" ht="38.25">
      <c r="A5032" s="312">
        <v>39728</v>
      </c>
      <c r="B5032" s="313" t="s">
        <v>6189</v>
      </c>
      <c r="C5032" s="312" t="s">
        <v>1298</v>
      </c>
      <c r="D5032" s="314">
        <v>96.92</v>
      </c>
    </row>
    <row r="5033" spans="1:4" ht="38.25">
      <c r="A5033" s="312">
        <v>39729</v>
      </c>
      <c r="B5033" s="313" t="s">
        <v>6190</v>
      </c>
      <c r="C5033" s="312" t="s">
        <v>1298</v>
      </c>
      <c r="D5033" s="314">
        <v>134.21</v>
      </c>
    </row>
    <row r="5034" spans="1:4" ht="38.25">
      <c r="A5034" s="312">
        <v>39730</v>
      </c>
      <c r="B5034" s="313" t="s">
        <v>6191</v>
      </c>
      <c r="C5034" s="312" t="s">
        <v>1298</v>
      </c>
      <c r="D5034" s="314">
        <v>174.14</v>
      </c>
    </row>
    <row r="5035" spans="1:4" ht="38.25">
      <c r="A5035" s="312">
        <v>39731</v>
      </c>
      <c r="B5035" s="313" t="s">
        <v>6192</v>
      </c>
      <c r="C5035" s="312" t="s">
        <v>1298</v>
      </c>
      <c r="D5035" s="314">
        <v>257.91000000000003</v>
      </c>
    </row>
    <row r="5036" spans="1:4" ht="38.25">
      <c r="A5036" s="312">
        <v>39732</v>
      </c>
      <c r="B5036" s="313" t="s">
        <v>6193</v>
      </c>
      <c r="C5036" s="312" t="s">
        <v>1298</v>
      </c>
      <c r="D5036" s="314">
        <v>379.63</v>
      </c>
    </row>
    <row r="5037" spans="1:4" ht="25.5">
      <c r="A5037" s="312">
        <v>39744</v>
      </c>
      <c r="B5037" s="313" t="s">
        <v>6194</v>
      </c>
      <c r="C5037" s="312" t="s">
        <v>1366</v>
      </c>
      <c r="D5037" s="314">
        <v>28.74</v>
      </c>
    </row>
    <row r="5038" spans="1:4" ht="25.5">
      <c r="A5038" s="312">
        <v>39745</v>
      </c>
      <c r="B5038" s="313" t="s">
        <v>6195</v>
      </c>
      <c r="C5038" s="312" t="s">
        <v>1366</v>
      </c>
      <c r="D5038" s="314">
        <v>60.67</v>
      </c>
    </row>
    <row r="5039" spans="1:4" ht="38.25">
      <c r="A5039" s="312">
        <v>39746</v>
      </c>
      <c r="B5039" s="313" t="s">
        <v>6196</v>
      </c>
      <c r="C5039" s="312" t="s">
        <v>1155</v>
      </c>
      <c r="D5039" s="314">
        <v>114.8</v>
      </c>
    </row>
    <row r="5040" spans="1:4" ht="38.25">
      <c r="A5040" s="312">
        <v>39747</v>
      </c>
      <c r="B5040" s="313" t="s">
        <v>6197</v>
      </c>
      <c r="C5040" s="312" t="s">
        <v>1298</v>
      </c>
      <c r="D5040" s="314">
        <v>20.329999999999998</v>
      </c>
    </row>
    <row r="5041" spans="1:4" ht="38.25">
      <c r="A5041" s="312">
        <v>39748</v>
      </c>
      <c r="B5041" s="313" t="s">
        <v>6198</v>
      </c>
      <c r="C5041" s="312" t="s">
        <v>1298</v>
      </c>
      <c r="D5041" s="314">
        <v>32.89</v>
      </c>
    </row>
    <row r="5042" spans="1:4" ht="38.25">
      <c r="A5042" s="312">
        <v>39749</v>
      </c>
      <c r="B5042" s="313" t="s">
        <v>6199</v>
      </c>
      <c r="C5042" s="312" t="s">
        <v>1298</v>
      </c>
      <c r="D5042" s="314">
        <v>41.84</v>
      </c>
    </row>
    <row r="5043" spans="1:4" ht="38.25">
      <c r="A5043" s="312">
        <v>39750</v>
      </c>
      <c r="B5043" s="313" t="s">
        <v>6200</v>
      </c>
      <c r="C5043" s="312" t="s">
        <v>1298</v>
      </c>
      <c r="D5043" s="314">
        <v>63.2</v>
      </c>
    </row>
    <row r="5044" spans="1:4" ht="38.25">
      <c r="A5044" s="312">
        <v>39751</v>
      </c>
      <c r="B5044" s="313" t="s">
        <v>6201</v>
      </c>
      <c r="C5044" s="312" t="s">
        <v>1298</v>
      </c>
      <c r="D5044" s="314">
        <v>76.03</v>
      </c>
    </row>
    <row r="5045" spans="1:4" ht="38.25">
      <c r="A5045" s="312">
        <v>39752</v>
      </c>
      <c r="B5045" s="313" t="s">
        <v>6202</v>
      </c>
      <c r="C5045" s="312" t="s">
        <v>1298</v>
      </c>
      <c r="D5045" s="314">
        <v>108.19</v>
      </c>
    </row>
    <row r="5046" spans="1:4" ht="38.25">
      <c r="A5046" s="312">
        <v>39753</v>
      </c>
      <c r="B5046" s="313" t="s">
        <v>6203</v>
      </c>
      <c r="C5046" s="312" t="s">
        <v>1298</v>
      </c>
      <c r="D5046" s="314">
        <v>139.96</v>
      </c>
    </row>
    <row r="5047" spans="1:4" ht="38.25">
      <c r="A5047" s="312">
        <v>39754</v>
      </c>
      <c r="B5047" s="313" t="s">
        <v>6204</v>
      </c>
      <c r="C5047" s="312" t="s">
        <v>1298</v>
      </c>
      <c r="D5047" s="314">
        <v>206.2</v>
      </c>
    </row>
    <row r="5048" spans="1:4" ht="38.25">
      <c r="A5048" s="312">
        <v>39755</v>
      </c>
      <c r="B5048" s="313" t="s">
        <v>6205</v>
      </c>
      <c r="C5048" s="312" t="s">
        <v>1298</v>
      </c>
      <c r="D5048" s="314">
        <v>312.64999999999998</v>
      </c>
    </row>
    <row r="5049" spans="1:4" ht="38.25">
      <c r="A5049" s="312">
        <v>39756</v>
      </c>
      <c r="B5049" s="313" t="s">
        <v>6206</v>
      </c>
      <c r="C5049" s="312" t="s">
        <v>1155</v>
      </c>
      <c r="D5049" s="314">
        <v>295.39</v>
      </c>
    </row>
    <row r="5050" spans="1:4" ht="38.25">
      <c r="A5050" s="312">
        <v>39757</v>
      </c>
      <c r="B5050" s="313" t="s">
        <v>6207</v>
      </c>
      <c r="C5050" s="312" t="s">
        <v>1155</v>
      </c>
      <c r="D5050" s="314">
        <v>450.56</v>
      </c>
    </row>
    <row r="5051" spans="1:4" ht="38.25">
      <c r="A5051" s="312">
        <v>39758</v>
      </c>
      <c r="B5051" s="313" t="s">
        <v>6208</v>
      </c>
      <c r="C5051" s="312" t="s">
        <v>1155</v>
      </c>
      <c r="D5051" s="314">
        <v>584.85</v>
      </c>
    </row>
    <row r="5052" spans="1:4" ht="38.25">
      <c r="A5052" s="312">
        <v>39759</v>
      </c>
      <c r="B5052" s="313" t="s">
        <v>6209</v>
      </c>
      <c r="C5052" s="312" t="s">
        <v>1155</v>
      </c>
      <c r="D5052" s="314">
        <v>799.07</v>
      </c>
    </row>
    <row r="5053" spans="1:4" ht="38.25">
      <c r="A5053" s="312">
        <v>39760</v>
      </c>
      <c r="B5053" s="313" t="s">
        <v>6210</v>
      </c>
      <c r="C5053" s="312" t="s">
        <v>1155</v>
      </c>
      <c r="D5053" s="314">
        <v>802.74</v>
      </c>
    </row>
    <row r="5054" spans="1:4" ht="38.25">
      <c r="A5054" s="312">
        <v>39761</v>
      </c>
      <c r="B5054" s="313" t="s">
        <v>6211</v>
      </c>
      <c r="C5054" s="312" t="s">
        <v>1155</v>
      </c>
      <c r="D5054" s="315">
        <v>1027.3800000000001</v>
      </c>
    </row>
    <row r="5055" spans="1:4" ht="38.25">
      <c r="A5055" s="312">
        <v>39762</v>
      </c>
      <c r="B5055" s="313" t="s">
        <v>6212</v>
      </c>
      <c r="C5055" s="312" t="s">
        <v>1155</v>
      </c>
      <c r="D5055" s="314">
        <v>645.57000000000005</v>
      </c>
    </row>
    <row r="5056" spans="1:4" ht="38.25">
      <c r="A5056" s="312">
        <v>39763</v>
      </c>
      <c r="B5056" s="313" t="s">
        <v>6213</v>
      </c>
      <c r="C5056" s="312" t="s">
        <v>1155</v>
      </c>
      <c r="D5056" s="314">
        <v>974.3</v>
      </c>
    </row>
    <row r="5057" spans="1:4" ht="38.25">
      <c r="A5057" s="312">
        <v>39764</v>
      </c>
      <c r="B5057" s="313" t="s">
        <v>6214</v>
      </c>
      <c r="C5057" s="312" t="s">
        <v>1155</v>
      </c>
      <c r="D5057" s="314">
        <v>35.67</v>
      </c>
    </row>
    <row r="5058" spans="1:4" ht="38.25">
      <c r="A5058" s="312">
        <v>39765</v>
      </c>
      <c r="B5058" s="313" t="s">
        <v>6215</v>
      </c>
      <c r="C5058" s="312" t="s">
        <v>1155</v>
      </c>
      <c r="D5058" s="314">
        <v>45.61</v>
      </c>
    </row>
    <row r="5059" spans="1:4" ht="38.25">
      <c r="A5059" s="312">
        <v>39766</v>
      </c>
      <c r="B5059" s="313" t="s">
        <v>6216</v>
      </c>
      <c r="C5059" s="312" t="s">
        <v>1155</v>
      </c>
      <c r="D5059" s="314">
        <v>56.69</v>
      </c>
    </row>
    <row r="5060" spans="1:4" ht="38.25">
      <c r="A5060" s="312">
        <v>39767</v>
      </c>
      <c r="B5060" s="313" t="s">
        <v>6217</v>
      </c>
      <c r="C5060" s="312" t="s">
        <v>1155</v>
      </c>
      <c r="D5060" s="314">
        <v>128.69999999999999</v>
      </c>
    </row>
    <row r="5061" spans="1:4" ht="38.25">
      <c r="A5061" s="312">
        <v>39768</v>
      </c>
      <c r="B5061" s="313" t="s">
        <v>6218</v>
      </c>
      <c r="C5061" s="312" t="s">
        <v>1155</v>
      </c>
      <c r="D5061" s="314">
        <v>677.56</v>
      </c>
    </row>
    <row r="5062" spans="1:4" ht="38.25">
      <c r="A5062" s="312">
        <v>39769</v>
      </c>
      <c r="B5062" s="313" t="s">
        <v>6219</v>
      </c>
      <c r="C5062" s="312" t="s">
        <v>1155</v>
      </c>
      <c r="D5062" s="315">
        <v>1102.8499999999999</v>
      </c>
    </row>
    <row r="5063" spans="1:4" ht="38.25">
      <c r="A5063" s="312">
        <v>39770</v>
      </c>
      <c r="B5063" s="313" t="s">
        <v>6220</v>
      </c>
      <c r="C5063" s="312" t="s">
        <v>1155</v>
      </c>
      <c r="D5063" s="315">
        <v>3866.47</v>
      </c>
    </row>
    <row r="5064" spans="1:4" ht="38.25">
      <c r="A5064" s="312">
        <v>39771</v>
      </c>
      <c r="B5064" s="313" t="s">
        <v>6221</v>
      </c>
      <c r="C5064" s="312" t="s">
        <v>1155</v>
      </c>
      <c r="D5064" s="314">
        <v>25.95</v>
      </c>
    </row>
    <row r="5065" spans="1:4" ht="38.25">
      <c r="A5065" s="312">
        <v>39772</v>
      </c>
      <c r="B5065" s="313" t="s">
        <v>6222</v>
      </c>
      <c r="C5065" s="312" t="s">
        <v>1155</v>
      </c>
      <c r="D5065" s="314">
        <v>51.4</v>
      </c>
    </row>
    <row r="5066" spans="1:4" ht="38.25">
      <c r="A5066" s="312">
        <v>39773</v>
      </c>
      <c r="B5066" s="313" t="s">
        <v>6223</v>
      </c>
      <c r="C5066" s="312" t="s">
        <v>1155</v>
      </c>
      <c r="D5066" s="314">
        <v>93.07</v>
      </c>
    </row>
    <row r="5067" spans="1:4" ht="38.25">
      <c r="A5067" s="312">
        <v>39774</v>
      </c>
      <c r="B5067" s="313" t="s">
        <v>6224</v>
      </c>
      <c r="C5067" s="312" t="s">
        <v>1155</v>
      </c>
      <c r="D5067" s="314">
        <v>120.93</v>
      </c>
    </row>
    <row r="5068" spans="1:4" ht="38.25">
      <c r="A5068" s="312">
        <v>39775</v>
      </c>
      <c r="B5068" s="313" t="s">
        <v>6225</v>
      </c>
      <c r="C5068" s="312" t="s">
        <v>1155</v>
      </c>
      <c r="D5068" s="314">
        <v>211.79</v>
      </c>
    </row>
    <row r="5069" spans="1:4" ht="38.25">
      <c r="A5069" s="312">
        <v>39776</v>
      </c>
      <c r="B5069" s="313" t="s">
        <v>6226</v>
      </c>
      <c r="C5069" s="312" t="s">
        <v>1155</v>
      </c>
      <c r="D5069" s="314">
        <v>260.67</v>
      </c>
    </row>
    <row r="5070" spans="1:4" ht="38.25">
      <c r="A5070" s="312">
        <v>39777</v>
      </c>
      <c r="B5070" s="313" t="s">
        <v>6227</v>
      </c>
      <c r="C5070" s="312" t="s">
        <v>1155</v>
      </c>
      <c r="D5070" s="314">
        <v>312.81</v>
      </c>
    </row>
    <row r="5071" spans="1:4" ht="25.5">
      <c r="A5071" s="312">
        <v>39794</v>
      </c>
      <c r="B5071" s="313" t="s">
        <v>6228</v>
      </c>
      <c r="C5071" s="312" t="s">
        <v>1155</v>
      </c>
      <c r="D5071" s="314">
        <v>19.66</v>
      </c>
    </row>
    <row r="5072" spans="1:4" ht="25.5">
      <c r="A5072" s="312">
        <v>39795</v>
      </c>
      <c r="B5072" s="313" t="s">
        <v>6229</v>
      </c>
      <c r="C5072" s="312" t="s">
        <v>1155</v>
      </c>
      <c r="D5072" s="314">
        <v>27.53</v>
      </c>
    </row>
    <row r="5073" spans="1:4" ht="25.5">
      <c r="A5073" s="312">
        <v>39796</v>
      </c>
      <c r="B5073" s="313" t="s">
        <v>6230</v>
      </c>
      <c r="C5073" s="312" t="s">
        <v>1155</v>
      </c>
      <c r="D5073" s="314">
        <v>62.49</v>
      </c>
    </row>
    <row r="5074" spans="1:4" ht="25.5">
      <c r="A5074" s="312">
        <v>39797</v>
      </c>
      <c r="B5074" s="313" t="s">
        <v>6231</v>
      </c>
      <c r="C5074" s="312" t="s">
        <v>1155</v>
      </c>
      <c r="D5074" s="314">
        <v>82.98</v>
      </c>
    </row>
    <row r="5075" spans="1:4" ht="25.5">
      <c r="A5075" s="312">
        <v>39798</v>
      </c>
      <c r="B5075" s="313" t="s">
        <v>6232</v>
      </c>
      <c r="C5075" s="312" t="s">
        <v>1155</v>
      </c>
      <c r="D5075" s="314">
        <v>138.34</v>
      </c>
    </row>
    <row r="5076" spans="1:4" ht="38.25">
      <c r="A5076" s="312">
        <v>39799</v>
      </c>
      <c r="B5076" s="313" t="s">
        <v>6233</v>
      </c>
      <c r="C5076" s="312" t="s">
        <v>1155</v>
      </c>
      <c r="D5076" s="314">
        <v>26.63</v>
      </c>
    </row>
    <row r="5077" spans="1:4" ht="38.25">
      <c r="A5077" s="312">
        <v>39800</v>
      </c>
      <c r="B5077" s="313" t="s">
        <v>6234</v>
      </c>
      <c r="C5077" s="312" t="s">
        <v>1155</v>
      </c>
      <c r="D5077" s="314">
        <v>44.82</v>
      </c>
    </row>
    <row r="5078" spans="1:4" ht="38.25">
      <c r="A5078" s="312">
        <v>39801</v>
      </c>
      <c r="B5078" s="313" t="s">
        <v>6235</v>
      </c>
      <c r="C5078" s="312" t="s">
        <v>1155</v>
      </c>
      <c r="D5078" s="314">
        <v>70.45</v>
      </c>
    </row>
    <row r="5079" spans="1:4" ht="38.25">
      <c r="A5079" s="312">
        <v>39802</v>
      </c>
      <c r="B5079" s="313" t="s">
        <v>6236</v>
      </c>
      <c r="C5079" s="312" t="s">
        <v>1155</v>
      </c>
      <c r="D5079" s="314">
        <v>116.99</v>
      </c>
    </row>
    <row r="5080" spans="1:4" ht="38.25">
      <c r="A5080" s="312">
        <v>39803</v>
      </c>
      <c r="B5080" s="313" t="s">
        <v>6237</v>
      </c>
      <c r="C5080" s="312" t="s">
        <v>1155</v>
      </c>
      <c r="D5080" s="314">
        <v>162.12</v>
      </c>
    </row>
    <row r="5081" spans="1:4" ht="38.25">
      <c r="A5081" s="312">
        <v>39804</v>
      </c>
      <c r="B5081" s="313" t="s">
        <v>6238</v>
      </c>
      <c r="C5081" s="312" t="s">
        <v>1155</v>
      </c>
      <c r="D5081" s="314">
        <v>61.32</v>
      </c>
    </row>
    <row r="5082" spans="1:4" ht="38.25">
      <c r="A5082" s="312">
        <v>39805</v>
      </c>
      <c r="B5082" s="313" t="s">
        <v>6239</v>
      </c>
      <c r="C5082" s="312" t="s">
        <v>1155</v>
      </c>
      <c r="D5082" s="314">
        <v>109.21</v>
      </c>
    </row>
    <row r="5083" spans="1:4" ht="38.25">
      <c r="A5083" s="312">
        <v>39806</v>
      </c>
      <c r="B5083" s="313" t="s">
        <v>6240</v>
      </c>
      <c r="C5083" s="312" t="s">
        <v>1155</v>
      </c>
      <c r="D5083" s="314">
        <v>206.24</v>
      </c>
    </row>
    <row r="5084" spans="1:4" ht="38.25">
      <c r="A5084" s="312">
        <v>39807</v>
      </c>
      <c r="B5084" s="313" t="s">
        <v>6241</v>
      </c>
      <c r="C5084" s="312" t="s">
        <v>1155</v>
      </c>
      <c r="D5084" s="314">
        <v>290.74</v>
      </c>
    </row>
    <row r="5085" spans="1:4" ht="38.25">
      <c r="A5085" s="312">
        <v>39808</v>
      </c>
      <c r="B5085" s="313" t="s">
        <v>6242</v>
      </c>
      <c r="C5085" s="312" t="s">
        <v>1155</v>
      </c>
      <c r="D5085" s="314">
        <v>55.32</v>
      </c>
    </row>
    <row r="5086" spans="1:4" ht="38.25">
      <c r="A5086" s="312">
        <v>39809</v>
      </c>
      <c r="B5086" s="313" t="s">
        <v>6243</v>
      </c>
      <c r="C5086" s="312" t="s">
        <v>1155</v>
      </c>
      <c r="D5086" s="314">
        <v>152.71</v>
      </c>
    </row>
    <row r="5087" spans="1:4" ht="25.5">
      <c r="A5087" s="312">
        <v>39810</v>
      </c>
      <c r="B5087" s="313" t="s">
        <v>6244</v>
      </c>
      <c r="C5087" s="312" t="s">
        <v>1155</v>
      </c>
      <c r="D5087" s="314">
        <v>14.99</v>
      </c>
    </row>
    <row r="5088" spans="1:4" ht="25.5">
      <c r="A5088" s="312">
        <v>39811</v>
      </c>
      <c r="B5088" s="313" t="s">
        <v>6245</v>
      </c>
      <c r="C5088" s="312" t="s">
        <v>1155</v>
      </c>
      <c r="D5088" s="314">
        <v>18.98</v>
      </c>
    </row>
    <row r="5089" spans="1:4" ht="25.5">
      <c r="A5089" s="312">
        <v>39812</v>
      </c>
      <c r="B5089" s="313" t="s">
        <v>6246</v>
      </c>
      <c r="C5089" s="312" t="s">
        <v>1155</v>
      </c>
      <c r="D5089" s="314">
        <v>28.95</v>
      </c>
    </row>
    <row r="5090" spans="1:4" ht="102">
      <c r="A5090" s="312">
        <v>39813</v>
      </c>
      <c r="B5090" s="313" t="s">
        <v>6247</v>
      </c>
      <c r="C5090" s="312" t="s">
        <v>1155</v>
      </c>
      <c r="D5090" s="315">
        <v>14256.33</v>
      </c>
    </row>
    <row r="5091" spans="1:4" ht="76.5">
      <c r="A5091" s="312">
        <v>39814</v>
      </c>
      <c r="B5091" s="313" t="s">
        <v>6248</v>
      </c>
      <c r="C5091" s="312" t="s">
        <v>1260</v>
      </c>
      <c r="D5091" s="314">
        <v>49.78</v>
      </c>
    </row>
    <row r="5092" spans="1:4" ht="25.5">
      <c r="A5092" s="312">
        <v>39826</v>
      </c>
      <c r="B5092" s="313" t="s">
        <v>6249</v>
      </c>
      <c r="C5092" s="312" t="s">
        <v>1155</v>
      </c>
      <c r="D5092" s="315">
        <v>4163.45</v>
      </c>
    </row>
    <row r="5093" spans="1:4" ht="51">
      <c r="A5093" s="312">
        <v>39828</v>
      </c>
      <c r="B5093" s="313" t="s">
        <v>6250</v>
      </c>
      <c r="C5093" s="312" t="s">
        <v>1155</v>
      </c>
      <c r="D5093" s="314">
        <v>459.22</v>
      </c>
    </row>
    <row r="5094" spans="1:4" ht="25.5">
      <c r="A5094" s="312">
        <v>39829</v>
      </c>
      <c r="B5094" s="313" t="s">
        <v>6251</v>
      </c>
      <c r="C5094" s="312" t="s">
        <v>1298</v>
      </c>
      <c r="D5094" s="314">
        <v>14.7</v>
      </c>
    </row>
    <row r="5095" spans="1:4" ht="25.5">
      <c r="A5095" s="312">
        <v>39830</v>
      </c>
      <c r="B5095" s="313" t="s">
        <v>6252</v>
      </c>
      <c r="C5095" s="312" t="s">
        <v>1254</v>
      </c>
      <c r="D5095" s="314">
        <v>119.82</v>
      </c>
    </row>
    <row r="5096" spans="1:4" ht="25.5">
      <c r="A5096" s="312">
        <v>39831</v>
      </c>
      <c r="B5096" s="313" t="s">
        <v>6253</v>
      </c>
      <c r="C5096" s="312" t="s">
        <v>1254</v>
      </c>
      <c r="D5096" s="314">
        <v>119.57</v>
      </c>
    </row>
    <row r="5097" spans="1:4" ht="25.5">
      <c r="A5097" s="312">
        <v>39833</v>
      </c>
      <c r="B5097" s="313" t="s">
        <v>6254</v>
      </c>
      <c r="C5097" s="312" t="s">
        <v>1260</v>
      </c>
      <c r="D5097" s="314">
        <v>29.49</v>
      </c>
    </row>
    <row r="5098" spans="1:4" ht="25.5">
      <c r="A5098" s="312">
        <v>39834</v>
      </c>
      <c r="B5098" s="313" t="s">
        <v>6255</v>
      </c>
      <c r="C5098" s="312" t="s">
        <v>1260</v>
      </c>
      <c r="D5098" s="314">
        <v>50.62</v>
      </c>
    </row>
    <row r="5099" spans="1:4" ht="25.5">
      <c r="A5099" s="312">
        <v>39835</v>
      </c>
      <c r="B5099" s="313" t="s">
        <v>6256</v>
      </c>
      <c r="C5099" s="312" t="s">
        <v>1260</v>
      </c>
      <c r="D5099" s="314">
        <v>61.71</v>
      </c>
    </row>
    <row r="5100" spans="1:4" ht="51">
      <c r="A5100" s="312">
        <v>39836</v>
      </c>
      <c r="B5100" s="313" t="s">
        <v>6257</v>
      </c>
      <c r="C5100" s="312" t="s">
        <v>1254</v>
      </c>
      <c r="D5100" s="314">
        <v>105.06</v>
      </c>
    </row>
    <row r="5101" spans="1:4" ht="51">
      <c r="A5101" s="312">
        <v>39837</v>
      </c>
      <c r="B5101" s="313" t="s">
        <v>6258</v>
      </c>
      <c r="C5101" s="312" t="s">
        <v>1254</v>
      </c>
      <c r="D5101" s="314">
        <v>152.78</v>
      </c>
    </row>
    <row r="5102" spans="1:4" ht="25.5">
      <c r="A5102" s="312">
        <v>39838</v>
      </c>
      <c r="B5102" s="313" t="s">
        <v>6259</v>
      </c>
      <c r="C5102" s="312" t="s">
        <v>1155</v>
      </c>
      <c r="D5102" s="315">
        <v>3810.21</v>
      </c>
    </row>
    <row r="5103" spans="1:4" ht="25.5">
      <c r="A5103" s="312">
        <v>39839</v>
      </c>
      <c r="B5103" s="313" t="s">
        <v>6260</v>
      </c>
      <c r="C5103" s="312" t="s">
        <v>1155</v>
      </c>
      <c r="D5103" s="315">
        <v>3980.81</v>
      </c>
    </row>
    <row r="5104" spans="1:4" ht="25.5">
      <c r="A5104" s="312">
        <v>39840</v>
      </c>
      <c r="B5104" s="313" t="s">
        <v>6261</v>
      </c>
      <c r="C5104" s="312" t="s">
        <v>1155</v>
      </c>
      <c r="D5104" s="315">
        <v>5072.9799999999996</v>
      </c>
    </row>
    <row r="5105" spans="1:4" ht="25.5">
      <c r="A5105" s="312">
        <v>39841</v>
      </c>
      <c r="B5105" s="313" t="s">
        <v>6262</v>
      </c>
      <c r="C5105" s="312" t="s">
        <v>1155</v>
      </c>
      <c r="D5105" s="315">
        <v>5394.2</v>
      </c>
    </row>
    <row r="5106" spans="1:4" ht="25.5">
      <c r="A5106" s="312">
        <v>39842</v>
      </c>
      <c r="B5106" s="313" t="s">
        <v>6263</v>
      </c>
      <c r="C5106" s="312" t="s">
        <v>1155</v>
      </c>
      <c r="D5106" s="315">
        <v>6852.65</v>
      </c>
    </row>
    <row r="5107" spans="1:4" ht="25.5">
      <c r="A5107" s="312">
        <v>39843</v>
      </c>
      <c r="B5107" s="313" t="s">
        <v>6264</v>
      </c>
      <c r="C5107" s="312" t="s">
        <v>1155</v>
      </c>
      <c r="D5107" s="315">
        <v>7564.55</v>
      </c>
    </row>
    <row r="5108" spans="1:4" ht="25.5">
      <c r="A5108" s="312">
        <v>39844</v>
      </c>
      <c r="B5108" s="313" t="s">
        <v>6265</v>
      </c>
      <c r="C5108" s="312" t="s">
        <v>1155</v>
      </c>
      <c r="D5108" s="315">
        <v>2250</v>
      </c>
    </row>
    <row r="5109" spans="1:4" ht="25.5">
      <c r="A5109" s="312">
        <v>39845</v>
      </c>
      <c r="B5109" s="313" t="s">
        <v>6266</v>
      </c>
      <c r="C5109" s="312" t="s">
        <v>1155</v>
      </c>
      <c r="D5109" s="315">
        <v>1302.27</v>
      </c>
    </row>
    <row r="5110" spans="1:4" ht="25.5">
      <c r="A5110" s="312">
        <v>39846</v>
      </c>
      <c r="B5110" s="313" t="s">
        <v>6267</v>
      </c>
      <c r="C5110" s="312" t="s">
        <v>1155</v>
      </c>
      <c r="D5110" s="315">
        <v>1374.7</v>
      </c>
    </row>
    <row r="5111" spans="1:4" ht="25.5">
      <c r="A5111" s="312">
        <v>39847</v>
      </c>
      <c r="B5111" s="313" t="s">
        <v>6268</v>
      </c>
      <c r="C5111" s="312" t="s">
        <v>1155</v>
      </c>
      <c r="D5111" s="315">
        <v>1524.6</v>
      </c>
    </row>
    <row r="5112" spans="1:4" ht="51">
      <c r="A5112" s="312">
        <v>39848</v>
      </c>
      <c r="B5112" s="313" t="s">
        <v>6269</v>
      </c>
      <c r="C5112" s="312" t="s">
        <v>1298</v>
      </c>
      <c r="D5112" s="314">
        <v>1.06</v>
      </c>
    </row>
    <row r="5113" spans="1:4" ht="51">
      <c r="A5113" s="312">
        <v>39849</v>
      </c>
      <c r="B5113" s="313" t="s">
        <v>6270</v>
      </c>
      <c r="C5113" s="312" t="s">
        <v>1149</v>
      </c>
      <c r="D5113" s="314">
        <v>347.55</v>
      </c>
    </row>
    <row r="5114" spans="1:4" ht="25.5">
      <c r="A5114" s="312">
        <v>39855</v>
      </c>
      <c r="B5114" s="313" t="s">
        <v>6271</v>
      </c>
      <c r="C5114" s="312" t="s">
        <v>1155</v>
      </c>
      <c r="D5114" s="314">
        <v>1.24</v>
      </c>
    </row>
    <row r="5115" spans="1:4" ht="25.5">
      <c r="A5115" s="312">
        <v>39856</v>
      </c>
      <c r="B5115" s="313" t="s">
        <v>6272</v>
      </c>
      <c r="C5115" s="312" t="s">
        <v>1155</v>
      </c>
      <c r="D5115" s="314">
        <v>2.92</v>
      </c>
    </row>
    <row r="5116" spans="1:4" ht="25.5">
      <c r="A5116" s="312">
        <v>39857</v>
      </c>
      <c r="B5116" s="313" t="s">
        <v>6273</v>
      </c>
      <c r="C5116" s="312" t="s">
        <v>1155</v>
      </c>
      <c r="D5116" s="314">
        <v>4.7300000000000004</v>
      </c>
    </row>
    <row r="5117" spans="1:4" ht="25.5">
      <c r="A5117" s="312">
        <v>39858</v>
      </c>
      <c r="B5117" s="313" t="s">
        <v>6274</v>
      </c>
      <c r="C5117" s="312" t="s">
        <v>1155</v>
      </c>
      <c r="D5117" s="314">
        <v>10.49</v>
      </c>
    </row>
    <row r="5118" spans="1:4" ht="25.5">
      <c r="A5118" s="312">
        <v>39859</v>
      </c>
      <c r="B5118" s="313" t="s">
        <v>6275</v>
      </c>
      <c r="C5118" s="312" t="s">
        <v>1155</v>
      </c>
      <c r="D5118" s="314">
        <v>16.170000000000002</v>
      </c>
    </row>
    <row r="5119" spans="1:4" ht="25.5">
      <c r="A5119" s="312">
        <v>39860</v>
      </c>
      <c r="B5119" s="313" t="s">
        <v>6276</v>
      </c>
      <c r="C5119" s="312" t="s">
        <v>1155</v>
      </c>
      <c r="D5119" s="314">
        <v>24.82</v>
      </c>
    </row>
    <row r="5120" spans="1:4" ht="25.5">
      <c r="A5120" s="312">
        <v>39861</v>
      </c>
      <c r="B5120" s="313" t="s">
        <v>6277</v>
      </c>
      <c r="C5120" s="312" t="s">
        <v>1155</v>
      </c>
      <c r="D5120" s="314">
        <v>70.88</v>
      </c>
    </row>
    <row r="5121" spans="1:4" ht="25.5">
      <c r="A5121" s="312">
        <v>39862</v>
      </c>
      <c r="B5121" s="313" t="s">
        <v>6278</v>
      </c>
      <c r="C5121" s="312" t="s">
        <v>1155</v>
      </c>
      <c r="D5121" s="314">
        <v>5.93</v>
      </c>
    </row>
    <row r="5122" spans="1:4" ht="25.5">
      <c r="A5122" s="312">
        <v>39863</v>
      </c>
      <c r="B5122" s="313" t="s">
        <v>6279</v>
      </c>
      <c r="C5122" s="312" t="s">
        <v>1155</v>
      </c>
      <c r="D5122" s="314">
        <v>6.01</v>
      </c>
    </row>
    <row r="5123" spans="1:4" ht="25.5">
      <c r="A5123" s="312">
        <v>39864</v>
      </c>
      <c r="B5123" s="313" t="s">
        <v>6280</v>
      </c>
      <c r="C5123" s="312" t="s">
        <v>1155</v>
      </c>
      <c r="D5123" s="314">
        <v>7.46</v>
      </c>
    </row>
    <row r="5124" spans="1:4" ht="25.5">
      <c r="A5124" s="312">
        <v>39865</v>
      </c>
      <c r="B5124" s="313" t="s">
        <v>6281</v>
      </c>
      <c r="C5124" s="312" t="s">
        <v>1155</v>
      </c>
      <c r="D5124" s="314">
        <v>10.51</v>
      </c>
    </row>
    <row r="5125" spans="1:4" ht="38.25">
      <c r="A5125" s="312">
        <v>39866</v>
      </c>
      <c r="B5125" s="313" t="s">
        <v>6282</v>
      </c>
      <c r="C5125" s="312" t="s">
        <v>1155</v>
      </c>
      <c r="D5125" s="314">
        <v>7.8</v>
      </c>
    </row>
    <row r="5126" spans="1:4" ht="38.25">
      <c r="A5126" s="312">
        <v>39867</v>
      </c>
      <c r="B5126" s="313" t="s">
        <v>6283</v>
      </c>
      <c r="C5126" s="312" t="s">
        <v>1155</v>
      </c>
      <c r="D5126" s="314">
        <v>17.329999999999998</v>
      </c>
    </row>
    <row r="5127" spans="1:4" ht="38.25">
      <c r="A5127" s="312">
        <v>39868</v>
      </c>
      <c r="B5127" s="313" t="s">
        <v>6284</v>
      </c>
      <c r="C5127" s="312" t="s">
        <v>1155</v>
      </c>
      <c r="D5127" s="314">
        <v>31.23</v>
      </c>
    </row>
    <row r="5128" spans="1:4" ht="25.5">
      <c r="A5128" s="312">
        <v>39869</v>
      </c>
      <c r="B5128" s="313" t="s">
        <v>6285</v>
      </c>
      <c r="C5128" s="312" t="s">
        <v>1155</v>
      </c>
      <c r="D5128" s="314">
        <v>5.88</v>
      </c>
    </row>
    <row r="5129" spans="1:4" ht="25.5">
      <c r="A5129" s="312">
        <v>39870</v>
      </c>
      <c r="B5129" s="313" t="s">
        <v>6286</v>
      </c>
      <c r="C5129" s="312" t="s">
        <v>1155</v>
      </c>
      <c r="D5129" s="314">
        <v>9</v>
      </c>
    </row>
    <row r="5130" spans="1:4" ht="25.5">
      <c r="A5130" s="312">
        <v>39871</v>
      </c>
      <c r="B5130" s="313" t="s">
        <v>6287</v>
      </c>
      <c r="C5130" s="312" t="s">
        <v>1155</v>
      </c>
      <c r="D5130" s="314">
        <v>10.09</v>
      </c>
    </row>
    <row r="5131" spans="1:4" ht="25.5">
      <c r="A5131" s="312">
        <v>39872</v>
      </c>
      <c r="B5131" s="313" t="s">
        <v>6288</v>
      </c>
      <c r="C5131" s="312" t="s">
        <v>1155</v>
      </c>
      <c r="D5131" s="314">
        <v>190.16</v>
      </c>
    </row>
    <row r="5132" spans="1:4" ht="25.5">
      <c r="A5132" s="312">
        <v>39873</v>
      </c>
      <c r="B5132" s="313" t="s">
        <v>6289</v>
      </c>
      <c r="C5132" s="312" t="s">
        <v>1155</v>
      </c>
      <c r="D5132" s="314">
        <v>220.57</v>
      </c>
    </row>
    <row r="5133" spans="1:4" ht="25.5">
      <c r="A5133" s="312">
        <v>39874</v>
      </c>
      <c r="B5133" s="313" t="s">
        <v>6290</v>
      </c>
      <c r="C5133" s="312" t="s">
        <v>1155</v>
      </c>
      <c r="D5133" s="314">
        <v>242.27</v>
      </c>
    </row>
    <row r="5134" spans="1:4" ht="25.5">
      <c r="A5134" s="312">
        <v>39875</v>
      </c>
      <c r="B5134" s="313" t="s">
        <v>6291</v>
      </c>
      <c r="C5134" s="312" t="s">
        <v>1155</v>
      </c>
      <c r="D5134" s="314">
        <v>277.29000000000002</v>
      </c>
    </row>
    <row r="5135" spans="1:4" ht="25.5">
      <c r="A5135" s="312">
        <v>39876</v>
      </c>
      <c r="B5135" s="313" t="s">
        <v>6292</v>
      </c>
      <c r="C5135" s="312" t="s">
        <v>1155</v>
      </c>
      <c r="D5135" s="314">
        <v>347.17</v>
      </c>
    </row>
    <row r="5136" spans="1:4" ht="25.5">
      <c r="A5136" s="312">
        <v>39877</v>
      </c>
      <c r="B5136" s="313" t="s">
        <v>6293</v>
      </c>
      <c r="C5136" s="312" t="s">
        <v>1155</v>
      </c>
      <c r="D5136" s="314">
        <v>481.51</v>
      </c>
    </row>
    <row r="5137" spans="1:4" ht="25.5">
      <c r="A5137" s="312">
        <v>39878</v>
      </c>
      <c r="B5137" s="313" t="s">
        <v>6294</v>
      </c>
      <c r="C5137" s="312" t="s">
        <v>1155</v>
      </c>
      <c r="D5137" s="314">
        <v>636</v>
      </c>
    </row>
    <row r="5138" spans="1:4" ht="25.5">
      <c r="A5138" s="312">
        <v>39879</v>
      </c>
      <c r="B5138" s="313" t="s">
        <v>6295</v>
      </c>
      <c r="C5138" s="312" t="s">
        <v>1155</v>
      </c>
      <c r="D5138" s="314">
        <v>2.19</v>
      </c>
    </row>
    <row r="5139" spans="1:4" ht="25.5">
      <c r="A5139" s="312">
        <v>39880</v>
      </c>
      <c r="B5139" s="313" t="s">
        <v>6296</v>
      </c>
      <c r="C5139" s="312" t="s">
        <v>1155</v>
      </c>
      <c r="D5139" s="314">
        <v>4.8499999999999996</v>
      </c>
    </row>
    <row r="5140" spans="1:4" ht="25.5">
      <c r="A5140" s="312">
        <v>39881</v>
      </c>
      <c r="B5140" s="313" t="s">
        <v>6297</v>
      </c>
      <c r="C5140" s="312" t="s">
        <v>1155</v>
      </c>
      <c r="D5140" s="314">
        <v>7.79</v>
      </c>
    </row>
    <row r="5141" spans="1:4" ht="25.5">
      <c r="A5141" s="312">
        <v>39882</v>
      </c>
      <c r="B5141" s="313" t="s">
        <v>6298</v>
      </c>
      <c r="C5141" s="312" t="s">
        <v>1155</v>
      </c>
      <c r="D5141" s="314">
        <v>20.52</v>
      </c>
    </row>
    <row r="5142" spans="1:4" ht="25.5">
      <c r="A5142" s="312">
        <v>39883</v>
      </c>
      <c r="B5142" s="313" t="s">
        <v>6299</v>
      </c>
      <c r="C5142" s="312" t="s">
        <v>1155</v>
      </c>
      <c r="D5142" s="314">
        <v>32.770000000000003</v>
      </c>
    </row>
    <row r="5143" spans="1:4" ht="25.5">
      <c r="A5143" s="312">
        <v>39884</v>
      </c>
      <c r="B5143" s="313" t="s">
        <v>6300</v>
      </c>
      <c r="C5143" s="312" t="s">
        <v>1155</v>
      </c>
      <c r="D5143" s="314">
        <v>48.67</v>
      </c>
    </row>
    <row r="5144" spans="1:4" ht="25.5">
      <c r="A5144" s="312">
        <v>39885</v>
      </c>
      <c r="B5144" s="313" t="s">
        <v>6301</v>
      </c>
      <c r="C5144" s="312" t="s">
        <v>1155</v>
      </c>
      <c r="D5144" s="314">
        <v>115.68</v>
      </c>
    </row>
    <row r="5145" spans="1:4" ht="25.5">
      <c r="A5145" s="312">
        <v>39886</v>
      </c>
      <c r="B5145" s="313" t="s">
        <v>6302</v>
      </c>
      <c r="C5145" s="312" t="s">
        <v>1155</v>
      </c>
      <c r="D5145" s="314">
        <v>2.5299999999999998</v>
      </c>
    </row>
    <row r="5146" spans="1:4" ht="25.5">
      <c r="A5146" s="312">
        <v>39887</v>
      </c>
      <c r="B5146" s="313" t="s">
        <v>6303</v>
      </c>
      <c r="C5146" s="312" t="s">
        <v>1155</v>
      </c>
      <c r="D5146" s="314">
        <v>3.8</v>
      </c>
    </row>
    <row r="5147" spans="1:4" ht="25.5">
      <c r="A5147" s="312">
        <v>39888</v>
      </c>
      <c r="B5147" s="313" t="s">
        <v>6304</v>
      </c>
      <c r="C5147" s="312" t="s">
        <v>1155</v>
      </c>
      <c r="D5147" s="314">
        <v>8.6999999999999993</v>
      </c>
    </row>
    <row r="5148" spans="1:4" ht="25.5">
      <c r="A5148" s="312">
        <v>39890</v>
      </c>
      <c r="B5148" s="313" t="s">
        <v>6305</v>
      </c>
      <c r="C5148" s="312" t="s">
        <v>1155</v>
      </c>
      <c r="D5148" s="314">
        <v>14.85</v>
      </c>
    </row>
    <row r="5149" spans="1:4" ht="25.5">
      <c r="A5149" s="312">
        <v>39891</v>
      </c>
      <c r="B5149" s="313" t="s">
        <v>6306</v>
      </c>
      <c r="C5149" s="312" t="s">
        <v>1155</v>
      </c>
      <c r="D5149" s="314">
        <v>20.94</v>
      </c>
    </row>
    <row r="5150" spans="1:4" ht="25.5">
      <c r="A5150" s="312">
        <v>39892</v>
      </c>
      <c r="B5150" s="313" t="s">
        <v>6307</v>
      </c>
      <c r="C5150" s="312" t="s">
        <v>1155</v>
      </c>
      <c r="D5150" s="314">
        <v>65.28</v>
      </c>
    </row>
    <row r="5151" spans="1:4" ht="38.25">
      <c r="A5151" s="312">
        <v>39895</v>
      </c>
      <c r="B5151" s="313" t="s">
        <v>6308</v>
      </c>
      <c r="C5151" s="312" t="s">
        <v>1155</v>
      </c>
      <c r="D5151" s="314">
        <v>21.65</v>
      </c>
    </row>
    <row r="5152" spans="1:4" ht="38.25">
      <c r="A5152" s="312">
        <v>39896</v>
      </c>
      <c r="B5152" s="313" t="s">
        <v>6309</v>
      </c>
      <c r="C5152" s="312" t="s">
        <v>1155</v>
      </c>
      <c r="D5152" s="314">
        <v>31.73</v>
      </c>
    </row>
    <row r="5153" spans="1:4" ht="25.5">
      <c r="A5153" s="312">
        <v>39897</v>
      </c>
      <c r="B5153" s="313" t="s">
        <v>6310</v>
      </c>
      <c r="C5153" s="312" t="s">
        <v>6311</v>
      </c>
      <c r="D5153" s="314">
        <v>22.75</v>
      </c>
    </row>
    <row r="5154" spans="1:4" ht="25.5">
      <c r="A5154" s="312">
        <v>39914</v>
      </c>
      <c r="B5154" s="313" t="s">
        <v>6312</v>
      </c>
      <c r="C5154" s="312" t="s">
        <v>1147</v>
      </c>
      <c r="D5154" s="314">
        <v>107.58</v>
      </c>
    </row>
    <row r="5155" spans="1:4" ht="51">
      <c r="A5155" s="312">
        <v>39917</v>
      </c>
      <c r="B5155" s="313" t="s">
        <v>6313</v>
      </c>
      <c r="C5155" s="312" t="s">
        <v>1155</v>
      </c>
      <c r="D5155" s="315">
        <v>66322.179999999993</v>
      </c>
    </row>
    <row r="5156" spans="1:4" ht="63.75">
      <c r="A5156" s="312">
        <v>39919</v>
      </c>
      <c r="B5156" s="313" t="s">
        <v>6314</v>
      </c>
      <c r="C5156" s="312" t="s">
        <v>1155</v>
      </c>
      <c r="D5156" s="315">
        <v>44428.39</v>
      </c>
    </row>
    <row r="5157" spans="1:4" ht="25.5">
      <c r="A5157" s="312">
        <v>39920</v>
      </c>
      <c r="B5157" s="313" t="s">
        <v>6315</v>
      </c>
      <c r="C5157" s="312" t="s">
        <v>1155</v>
      </c>
      <c r="D5157" s="314">
        <v>2.76</v>
      </c>
    </row>
    <row r="5158" spans="1:4" ht="51">
      <c r="A5158" s="312">
        <v>39925</v>
      </c>
      <c r="B5158" s="313" t="s">
        <v>6316</v>
      </c>
      <c r="C5158" s="312" t="s">
        <v>1155</v>
      </c>
      <c r="D5158" s="315">
        <v>7207.32</v>
      </c>
    </row>
    <row r="5159" spans="1:4">
      <c r="A5159" s="312">
        <v>39961</v>
      </c>
      <c r="B5159" s="313" t="s">
        <v>6317</v>
      </c>
      <c r="C5159" s="312" t="s">
        <v>1155</v>
      </c>
      <c r="D5159" s="314">
        <v>11</v>
      </c>
    </row>
    <row r="5160" spans="1:4" ht="114.75">
      <c r="A5160" s="312">
        <v>39964</v>
      </c>
      <c r="B5160" s="313" t="s">
        <v>6318</v>
      </c>
      <c r="C5160" s="312" t="s">
        <v>1366</v>
      </c>
      <c r="D5160" s="314">
        <v>988.95</v>
      </c>
    </row>
    <row r="5161" spans="1:4" ht="89.25">
      <c r="A5161" s="312">
        <v>39965</v>
      </c>
      <c r="B5161" s="313" t="s">
        <v>6319</v>
      </c>
      <c r="C5161" s="312" t="s">
        <v>1366</v>
      </c>
      <c r="D5161" s="315">
        <v>1201.92</v>
      </c>
    </row>
    <row r="5162" spans="1:4" ht="25.5">
      <c r="A5162" s="312">
        <v>39995</v>
      </c>
      <c r="B5162" s="313" t="s">
        <v>6320</v>
      </c>
      <c r="C5162" s="312" t="s">
        <v>1149</v>
      </c>
      <c r="D5162" s="314">
        <v>355.13</v>
      </c>
    </row>
    <row r="5163" spans="1:4" ht="25.5">
      <c r="A5163" s="312">
        <v>39996</v>
      </c>
      <c r="B5163" s="313" t="s">
        <v>6321</v>
      </c>
      <c r="C5163" s="312" t="s">
        <v>1298</v>
      </c>
      <c r="D5163" s="314">
        <v>1.95</v>
      </c>
    </row>
    <row r="5164" spans="1:4">
      <c r="A5164" s="312">
        <v>39997</v>
      </c>
      <c r="B5164" s="313" t="s">
        <v>6322</v>
      </c>
      <c r="C5164" s="312" t="s">
        <v>1155</v>
      </c>
      <c r="D5164" s="314">
        <v>0.13</v>
      </c>
    </row>
    <row r="5165" spans="1:4" ht="51">
      <c r="A5165" s="312">
        <v>40269</v>
      </c>
      <c r="B5165" s="313" t="s">
        <v>6323</v>
      </c>
      <c r="C5165" s="312" t="s">
        <v>1155</v>
      </c>
      <c r="D5165" s="315">
        <v>5038.79</v>
      </c>
    </row>
    <row r="5166" spans="1:4" ht="38.25">
      <c r="A5166" s="312">
        <v>40270</v>
      </c>
      <c r="B5166" s="313" t="s">
        <v>6324</v>
      </c>
      <c r="C5166" s="312" t="s">
        <v>1298</v>
      </c>
      <c r="D5166" s="314">
        <v>44</v>
      </c>
    </row>
    <row r="5167" spans="1:4" ht="38.25">
      <c r="A5167" s="312">
        <v>40271</v>
      </c>
      <c r="B5167" s="313" t="s">
        <v>6325</v>
      </c>
      <c r="C5167" s="312" t="s">
        <v>3507</v>
      </c>
      <c r="D5167" s="314">
        <v>9.75</v>
      </c>
    </row>
    <row r="5168" spans="1:4" ht="51">
      <c r="A5168" s="312">
        <v>40275</v>
      </c>
      <c r="B5168" s="313" t="s">
        <v>6326</v>
      </c>
      <c r="C5168" s="312" t="s">
        <v>3507</v>
      </c>
      <c r="D5168" s="314">
        <v>15</v>
      </c>
    </row>
    <row r="5169" spans="1:4" ht="38.25">
      <c r="A5169" s="312">
        <v>40287</v>
      </c>
      <c r="B5169" s="313" t="s">
        <v>6327</v>
      </c>
      <c r="C5169" s="312" t="s">
        <v>3507</v>
      </c>
      <c r="D5169" s="314">
        <v>3.75</v>
      </c>
    </row>
    <row r="5170" spans="1:4" ht="25.5">
      <c r="A5170" s="312">
        <v>40290</v>
      </c>
      <c r="B5170" s="313" t="s">
        <v>6328</v>
      </c>
      <c r="C5170" s="312" t="s">
        <v>3507</v>
      </c>
      <c r="D5170" s="314">
        <v>9.9</v>
      </c>
    </row>
    <row r="5171" spans="1:4" ht="51">
      <c r="A5171" s="312">
        <v>40291</v>
      </c>
      <c r="B5171" s="313" t="s">
        <v>6329</v>
      </c>
      <c r="C5171" s="312" t="s">
        <v>3507</v>
      </c>
      <c r="D5171" s="314">
        <v>523.26</v>
      </c>
    </row>
    <row r="5172" spans="1:4" ht="76.5">
      <c r="A5172" s="312">
        <v>40293</v>
      </c>
      <c r="B5172" s="313" t="s">
        <v>6330</v>
      </c>
      <c r="C5172" s="312" t="s">
        <v>1260</v>
      </c>
      <c r="D5172" s="314">
        <v>1.48</v>
      </c>
    </row>
    <row r="5173" spans="1:4" ht="76.5">
      <c r="A5173" s="312">
        <v>40294</v>
      </c>
      <c r="B5173" s="313" t="s">
        <v>6331</v>
      </c>
      <c r="C5173" s="312" t="s">
        <v>1260</v>
      </c>
      <c r="D5173" s="314">
        <v>1.24</v>
      </c>
    </row>
    <row r="5174" spans="1:4" ht="25.5">
      <c r="A5174" s="312">
        <v>40295</v>
      </c>
      <c r="B5174" s="313" t="s">
        <v>6332</v>
      </c>
      <c r="C5174" s="312" t="s">
        <v>1260</v>
      </c>
      <c r="D5174" s="314">
        <v>2.4500000000000002</v>
      </c>
    </row>
    <row r="5175" spans="1:4" ht="25.5">
      <c r="A5175" s="312">
        <v>40304</v>
      </c>
      <c r="B5175" s="313" t="s">
        <v>6333</v>
      </c>
      <c r="C5175" s="312" t="s">
        <v>1147</v>
      </c>
      <c r="D5175" s="314">
        <v>10.57</v>
      </c>
    </row>
    <row r="5176" spans="1:4" ht="63.75">
      <c r="A5176" s="312">
        <v>40311</v>
      </c>
      <c r="B5176" s="313" t="s">
        <v>6334</v>
      </c>
      <c r="C5176" s="312" t="s">
        <v>1777</v>
      </c>
      <c r="D5176" s="314">
        <v>44.42</v>
      </c>
    </row>
    <row r="5177" spans="1:4">
      <c r="A5177" s="312">
        <v>40313</v>
      </c>
      <c r="B5177" s="313" t="s">
        <v>6335</v>
      </c>
      <c r="C5177" s="312" t="s">
        <v>1147</v>
      </c>
      <c r="D5177" s="314">
        <v>3.99</v>
      </c>
    </row>
    <row r="5178" spans="1:4" ht="51">
      <c r="A5178" s="312">
        <v>40329</v>
      </c>
      <c r="B5178" s="313" t="s">
        <v>6336</v>
      </c>
      <c r="C5178" s="312" t="s">
        <v>1155</v>
      </c>
      <c r="D5178" s="314">
        <v>11.74</v>
      </c>
    </row>
    <row r="5179" spans="1:4">
      <c r="A5179" s="312">
        <v>40331</v>
      </c>
      <c r="B5179" s="313" t="s">
        <v>6337</v>
      </c>
      <c r="C5179" s="312" t="s">
        <v>1260</v>
      </c>
      <c r="D5179" s="314">
        <v>15.8</v>
      </c>
    </row>
    <row r="5180" spans="1:4" ht="25.5">
      <c r="A5180" s="312">
        <v>40334</v>
      </c>
      <c r="B5180" s="313" t="s">
        <v>6338</v>
      </c>
      <c r="C5180" s="312" t="s">
        <v>1298</v>
      </c>
      <c r="D5180" s="314">
        <v>65</v>
      </c>
    </row>
    <row r="5181" spans="1:4" ht="25.5">
      <c r="A5181" s="312">
        <v>40335</v>
      </c>
      <c r="B5181" s="313" t="s">
        <v>6339</v>
      </c>
      <c r="C5181" s="312" t="s">
        <v>1298</v>
      </c>
      <c r="D5181" s="314">
        <v>91.26</v>
      </c>
    </row>
    <row r="5182" spans="1:4">
      <c r="A5182" s="312">
        <v>40339</v>
      </c>
      <c r="B5182" s="313" t="s">
        <v>6340</v>
      </c>
      <c r="C5182" s="312" t="s">
        <v>3507</v>
      </c>
      <c r="D5182" s="314">
        <v>3.75</v>
      </c>
    </row>
    <row r="5183" spans="1:4" ht="25.5">
      <c r="A5183" s="312">
        <v>40340</v>
      </c>
      <c r="B5183" s="313" t="s">
        <v>6341</v>
      </c>
      <c r="C5183" s="312" t="s">
        <v>1155</v>
      </c>
      <c r="D5183" s="314">
        <v>52.43</v>
      </c>
    </row>
    <row r="5184" spans="1:4" ht="25.5">
      <c r="A5184" s="312">
        <v>40341</v>
      </c>
      <c r="B5184" s="313" t="s">
        <v>6342</v>
      </c>
      <c r="C5184" s="312" t="s">
        <v>1155</v>
      </c>
      <c r="D5184" s="314">
        <v>62.08</v>
      </c>
    </row>
    <row r="5185" spans="1:4" ht="25.5">
      <c r="A5185" s="312">
        <v>40342</v>
      </c>
      <c r="B5185" s="313" t="s">
        <v>6343</v>
      </c>
      <c r="C5185" s="312" t="s">
        <v>1155</v>
      </c>
      <c r="D5185" s="314">
        <v>78.709999999999994</v>
      </c>
    </row>
    <row r="5186" spans="1:4" ht="25.5">
      <c r="A5186" s="312">
        <v>40343</v>
      </c>
      <c r="B5186" s="313" t="s">
        <v>6344</v>
      </c>
      <c r="C5186" s="312" t="s">
        <v>1155</v>
      </c>
      <c r="D5186" s="314">
        <v>96.56</v>
      </c>
    </row>
    <row r="5187" spans="1:4" ht="25.5">
      <c r="A5187" s="312">
        <v>40344</v>
      </c>
      <c r="B5187" s="313" t="s">
        <v>6345</v>
      </c>
      <c r="C5187" s="312" t="s">
        <v>1155</v>
      </c>
      <c r="D5187" s="314">
        <v>102.1</v>
      </c>
    </row>
    <row r="5188" spans="1:4" ht="25.5">
      <c r="A5188" s="312">
        <v>40345</v>
      </c>
      <c r="B5188" s="313" t="s">
        <v>6346</v>
      </c>
      <c r="C5188" s="312" t="s">
        <v>1155</v>
      </c>
      <c r="D5188" s="314">
        <v>127.47</v>
      </c>
    </row>
    <row r="5189" spans="1:4" ht="25.5">
      <c r="A5189" s="312">
        <v>40346</v>
      </c>
      <c r="B5189" s="313" t="s">
        <v>6347</v>
      </c>
      <c r="C5189" s="312" t="s">
        <v>1155</v>
      </c>
      <c r="D5189" s="314">
        <v>119.92</v>
      </c>
    </row>
    <row r="5190" spans="1:4" ht="25.5">
      <c r="A5190" s="312">
        <v>40347</v>
      </c>
      <c r="B5190" s="313" t="s">
        <v>6348</v>
      </c>
      <c r="C5190" s="312" t="s">
        <v>1155</v>
      </c>
      <c r="D5190" s="314">
        <v>148.27000000000001</v>
      </c>
    </row>
    <row r="5191" spans="1:4" ht="25.5">
      <c r="A5191" s="312">
        <v>40354</v>
      </c>
      <c r="B5191" s="313" t="s">
        <v>6349</v>
      </c>
      <c r="C5191" s="312" t="s">
        <v>1155</v>
      </c>
      <c r="D5191" s="314">
        <v>6.6</v>
      </c>
    </row>
    <row r="5192" spans="1:4" ht="38.25">
      <c r="A5192" s="312">
        <v>40355</v>
      </c>
      <c r="B5192" s="313" t="s">
        <v>6350</v>
      </c>
      <c r="C5192" s="312" t="s">
        <v>1155</v>
      </c>
      <c r="D5192" s="314">
        <v>5.3</v>
      </c>
    </row>
    <row r="5193" spans="1:4" ht="25.5">
      <c r="A5193" s="312">
        <v>40356</v>
      </c>
      <c r="B5193" s="313" t="s">
        <v>6351</v>
      </c>
      <c r="C5193" s="312" t="s">
        <v>1155</v>
      </c>
      <c r="D5193" s="314">
        <v>5.47</v>
      </c>
    </row>
    <row r="5194" spans="1:4" ht="25.5">
      <c r="A5194" s="312">
        <v>40357</v>
      </c>
      <c r="B5194" s="313" t="s">
        <v>6352</v>
      </c>
      <c r="C5194" s="312" t="s">
        <v>1155</v>
      </c>
      <c r="D5194" s="314">
        <v>7.4</v>
      </c>
    </row>
    <row r="5195" spans="1:4" ht="38.25">
      <c r="A5195" s="312">
        <v>40358</v>
      </c>
      <c r="B5195" s="313" t="s">
        <v>6353</v>
      </c>
      <c r="C5195" s="312" t="s">
        <v>1155</v>
      </c>
      <c r="D5195" s="314">
        <v>7.4</v>
      </c>
    </row>
    <row r="5196" spans="1:4" ht="25.5">
      <c r="A5196" s="312">
        <v>40359</v>
      </c>
      <c r="B5196" s="313" t="s">
        <v>6354</v>
      </c>
      <c r="C5196" s="312" t="s">
        <v>1155</v>
      </c>
      <c r="D5196" s="314">
        <v>7.07</v>
      </c>
    </row>
    <row r="5197" spans="1:4" ht="25.5">
      <c r="A5197" s="312">
        <v>40360</v>
      </c>
      <c r="B5197" s="313" t="s">
        <v>6355</v>
      </c>
      <c r="C5197" s="312" t="s">
        <v>1155</v>
      </c>
      <c r="D5197" s="314">
        <v>9.93</v>
      </c>
    </row>
    <row r="5198" spans="1:4" ht="38.25">
      <c r="A5198" s="312">
        <v>40361</v>
      </c>
      <c r="B5198" s="313" t="s">
        <v>6356</v>
      </c>
      <c r="C5198" s="312" t="s">
        <v>1155</v>
      </c>
      <c r="D5198" s="314">
        <v>19.43</v>
      </c>
    </row>
    <row r="5199" spans="1:4" ht="25.5">
      <c r="A5199" s="312">
        <v>40362</v>
      </c>
      <c r="B5199" s="313" t="s">
        <v>6357</v>
      </c>
      <c r="C5199" s="312" t="s">
        <v>1155</v>
      </c>
      <c r="D5199" s="314">
        <v>10.61</v>
      </c>
    </row>
    <row r="5200" spans="1:4" ht="25.5">
      <c r="A5200" s="312">
        <v>40363</v>
      </c>
      <c r="B5200" s="313" t="s">
        <v>6358</v>
      </c>
      <c r="C5200" s="312" t="s">
        <v>1155</v>
      </c>
      <c r="D5200" s="314">
        <v>15.16</v>
      </c>
    </row>
    <row r="5201" spans="1:4" ht="38.25">
      <c r="A5201" s="312">
        <v>40364</v>
      </c>
      <c r="B5201" s="313" t="s">
        <v>6359</v>
      </c>
      <c r="C5201" s="312" t="s">
        <v>1155</v>
      </c>
      <c r="D5201" s="314">
        <v>24.84</v>
      </c>
    </row>
    <row r="5202" spans="1:4" ht="25.5">
      <c r="A5202" s="312">
        <v>40365</v>
      </c>
      <c r="B5202" s="313" t="s">
        <v>6360</v>
      </c>
      <c r="C5202" s="312" t="s">
        <v>1155</v>
      </c>
      <c r="D5202" s="314">
        <v>16.02</v>
      </c>
    </row>
    <row r="5203" spans="1:4" ht="25.5">
      <c r="A5203" s="312">
        <v>40366</v>
      </c>
      <c r="B5203" s="313" t="s">
        <v>6361</v>
      </c>
      <c r="C5203" s="312" t="s">
        <v>1155</v>
      </c>
      <c r="D5203" s="314">
        <v>19.38</v>
      </c>
    </row>
    <row r="5204" spans="1:4" ht="38.25">
      <c r="A5204" s="312">
        <v>40367</v>
      </c>
      <c r="B5204" s="313" t="s">
        <v>6362</v>
      </c>
      <c r="C5204" s="312" t="s">
        <v>1155</v>
      </c>
      <c r="D5204" s="314">
        <v>39.18</v>
      </c>
    </row>
    <row r="5205" spans="1:4" ht="25.5">
      <c r="A5205" s="312">
        <v>40368</v>
      </c>
      <c r="B5205" s="313" t="s">
        <v>6363</v>
      </c>
      <c r="C5205" s="312" t="s">
        <v>1155</v>
      </c>
      <c r="D5205" s="314">
        <v>23.74</v>
      </c>
    </row>
    <row r="5206" spans="1:4" ht="25.5">
      <c r="A5206" s="312">
        <v>40369</v>
      </c>
      <c r="B5206" s="313" t="s">
        <v>6364</v>
      </c>
      <c r="C5206" s="312" t="s">
        <v>1155</v>
      </c>
      <c r="D5206" s="314">
        <v>30.54</v>
      </c>
    </row>
    <row r="5207" spans="1:4" ht="38.25">
      <c r="A5207" s="312">
        <v>40370</v>
      </c>
      <c r="B5207" s="313" t="s">
        <v>6365</v>
      </c>
      <c r="C5207" s="312" t="s">
        <v>1155</v>
      </c>
      <c r="D5207" s="314">
        <v>78.84</v>
      </c>
    </row>
    <row r="5208" spans="1:4" ht="25.5">
      <c r="A5208" s="312">
        <v>40371</v>
      </c>
      <c r="B5208" s="313" t="s">
        <v>6366</v>
      </c>
      <c r="C5208" s="312" t="s">
        <v>1155</v>
      </c>
      <c r="D5208" s="314">
        <v>39.06</v>
      </c>
    </row>
    <row r="5209" spans="1:4" ht="25.5">
      <c r="A5209" s="312">
        <v>40372</v>
      </c>
      <c r="B5209" s="313" t="s">
        <v>6367</v>
      </c>
      <c r="C5209" s="312" t="s">
        <v>1155</v>
      </c>
      <c r="D5209" s="314">
        <v>61.37</v>
      </c>
    </row>
    <row r="5210" spans="1:4" ht="38.25">
      <c r="A5210" s="312">
        <v>40373</v>
      </c>
      <c r="B5210" s="313" t="s">
        <v>6368</v>
      </c>
      <c r="C5210" s="312" t="s">
        <v>1155</v>
      </c>
      <c r="D5210" s="314">
        <v>106.61</v>
      </c>
    </row>
    <row r="5211" spans="1:4" ht="25.5">
      <c r="A5211" s="312">
        <v>40374</v>
      </c>
      <c r="B5211" s="313" t="s">
        <v>6369</v>
      </c>
      <c r="C5211" s="312" t="s">
        <v>1155</v>
      </c>
      <c r="D5211" s="314">
        <v>62.06</v>
      </c>
    </row>
    <row r="5212" spans="1:4" ht="25.5">
      <c r="A5212" s="312">
        <v>40375</v>
      </c>
      <c r="B5212" s="313" t="s">
        <v>6370</v>
      </c>
      <c r="C5212" s="312" t="s">
        <v>1155</v>
      </c>
      <c r="D5212" s="314">
        <v>83.08</v>
      </c>
    </row>
    <row r="5213" spans="1:4" ht="25.5">
      <c r="A5213" s="312">
        <v>40378</v>
      </c>
      <c r="B5213" s="313" t="s">
        <v>6371</v>
      </c>
      <c r="C5213" s="312" t="s">
        <v>1155</v>
      </c>
      <c r="D5213" s="314">
        <v>8.85</v>
      </c>
    </row>
    <row r="5214" spans="1:4" ht="25.5">
      <c r="A5214" s="312">
        <v>40379</v>
      </c>
      <c r="B5214" s="313" t="s">
        <v>6372</v>
      </c>
      <c r="C5214" s="312" t="s">
        <v>1155</v>
      </c>
      <c r="D5214" s="314">
        <v>8.85</v>
      </c>
    </row>
    <row r="5215" spans="1:4" ht="25.5">
      <c r="A5215" s="312">
        <v>40380</v>
      </c>
      <c r="B5215" s="313" t="s">
        <v>6373</v>
      </c>
      <c r="C5215" s="312" t="s">
        <v>1155</v>
      </c>
      <c r="D5215" s="314">
        <v>11.8</v>
      </c>
    </row>
    <row r="5216" spans="1:4" ht="25.5">
      <c r="A5216" s="312">
        <v>40381</v>
      </c>
      <c r="B5216" s="313" t="s">
        <v>6374</v>
      </c>
      <c r="C5216" s="312" t="s">
        <v>1155</v>
      </c>
      <c r="D5216" s="314">
        <v>11.8</v>
      </c>
    </row>
    <row r="5217" spans="1:4" ht="25.5">
      <c r="A5217" s="312">
        <v>40382</v>
      </c>
      <c r="B5217" s="313" t="s">
        <v>6375</v>
      </c>
      <c r="C5217" s="312" t="s">
        <v>1155</v>
      </c>
      <c r="D5217" s="314">
        <v>16.75</v>
      </c>
    </row>
    <row r="5218" spans="1:4" ht="38.25">
      <c r="A5218" s="312">
        <v>40383</v>
      </c>
      <c r="B5218" s="313" t="s">
        <v>6376</v>
      </c>
      <c r="C5218" s="312" t="s">
        <v>1155</v>
      </c>
      <c r="D5218" s="314">
        <v>25.61</v>
      </c>
    </row>
    <row r="5219" spans="1:4" ht="25.5">
      <c r="A5219" s="312">
        <v>40384</v>
      </c>
      <c r="B5219" s="313" t="s">
        <v>6377</v>
      </c>
      <c r="C5219" s="312" t="s">
        <v>1155</v>
      </c>
      <c r="D5219" s="314">
        <v>25.61</v>
      </c>
    </row>
    <row r="5220" spans="1:4" ht="38.25">
      <c r="A5220" s="312">
        <v>40385</v>
      </c>
      <c r="B5220" s="313" t="s">
        <v>6378</v>
      </c>
      <c r="C5220" s="312" t="s">
        <v>1155</v>
      </c>
      <c r="D5220" s="314">
        <v>37.409999999999997</v>
      </c>
    </row>
    <row r="5221" spans="1:4" ht="25.5">
      <c r="A5221" s="312">
        <v>40386</v>
      </c>
      <c r="B5221" s="313" t="s">
        <v>6379</v>
      </c>
      <c r="C5221" s="312" t="s">
        <v>1155</v>
      </c>
      <c r="D5221" s="314">
        <v>37.409999999999997</v>
      </c>
    </row>
    <row r="5222" spans="1:4" ht="25.5">
      <c r="A5222" s="312">
        <v>40387</v>
      </c>
      <c r="B5222" s="313" t="s">
        <v>6380</v>
      </c>
      <c r="C5222" s="312" t="s">
        <v>1155</v>
      </c>
      <c r="D5222" s="314">
        <v>58.12</v>
      </c>
    </row>
    <row r="5223" spans="1:4" ht="25.5">
      <c r="A5223" s="312">
        <v>40388</v>
      </c>
      <c r="B5223" s="313" t="s">
        <v>6381</v>
      </c>
      <c r="C5223" s="312" t="s">
        <v>1155</v>
      </c>
      <c r="D5223" s="314">
        <v>53.19</v>
      </c>
    </row>
    <row r="5224" spans="1:4" ht="25.5">
      <c r="A5224" s="312">
        <v>40389</v>
      </c>
      <c r="B5224" s="313" t="s">
        <v>6382</v>
      </c>
      <c r="C5224" s="312" t="s">
        <v>1155</v>
      </c>
      <c r="D5224" s="314">
        <v>106.26</v>
      </c>
    </row>
    <row r="5225" spans="1:4" ht="25.5">
      <c r="A5225" s="312">
        <v>40390</v>
      </c>
      <c r="B5225" s="313" t="s">
        <v>6383</v>
      </c>
      <c r="C5225" s="312" t="s">
        <v>1155</v>
      </c>
      <c r="D5225" s="314">
        <v>240.42</v>
      </c>
    </row>
    <row r="5226" spans="1:4" ht="25.5">
      <c r="A5226" s="312">
        <v>40391</v>
      </c>
      <c r="B5226" s="313" t="s">
        <v>6384</v>
      </c>
      <c r="C5226" s="312" t="s">
        <v>1155</v>
      </c>
      <c r="D5226" s="314">
        <v>275.81</v>
      </c>
    </row>
    <row r="5227" spans="1:4" ht="25.5">
      <c r="A5227" s="312">
        <v>40392</v>
      </c>
      <c r="B5227" s="313" t="s">
        <v>6385</v>
      </c>
      <c r="C5227" s="312" t="s">
        <v>1155</v>
      </c>
      <c r="D5227" s="314">
        <v>13.62</v>
      </c>
    </row>
    <row r="5228" spans="1:4" ht="25.5">
      <c r="A5228" s="312">
        <v>40393</v>
      </c>
      <c r="B5228" s="313" t="s">
        <v>6386</v>
      </c>
      <c r="C5228" s="312" t="s">
        <v>1155</v>
      </c>
      <c r="D5228" s="314">
        <v>17.54</v>
      </c>
    </row>
    <row r="5229" spans="1:4" ht="25.5">
      <c r="A5229" s="312">
        <v>40394</v>
      </c>
      <c r="B5229" s="313" t="s">
        <v>6387</v>
      </c>
      <c r="C5229" s="312" t="s">
        <v>1155</v>
      </c>
      <c r="D5229" s="314">
        <v>27.55</v>
      </c>
    </row>
    <row r="5230" spans="1:4" ht="25.5">
      <c r="A5230" s="312">
        <v>40395</v>
      </c>
      <c r="B5230" s="313" t="s">
        <v>6388</v>
      </c>
      <c r="C5230" s="312" t="s">
        <v>1155</v>
      </c>
      <c r="D5230" s="314">
        <v>42.32</v>
      </c>
    </row>
    <row r="5231" spans="1:4" ht="25.5">
      <c r="A5231" s="312">
        <v>40396</v>
      </c>
      <c r="B5231" s="313" t="s">
        <v>6389</v>
      </c>
      <c r="C5231" s="312" t="s">
        <v>1155</v>
      </c>
      <c r="D5231" s="314">
        <v>55.15</v>
      </c>
    </row>
    <row r="5232" spans="1:4" ht="25.5">
      <c r="A5232" s="312">
        <v>40397</v>
      </c>
      <c r="B5232" s="313" t="s">
        <v>6390</v>
      </c>
      <c r="C5232" s="312" t="s">
        <v>1155</v>
      </c>
      <c r="D5232" s="314">
        <v>90.61</v>
      </c>
    </row>
    <row r="5233" spans="1:4" ht="25.5">
      <c r="A5233" s="312">
        <v>40398</v>
      </c>
      <c r="B5233" s="313" t="s">
        <v>6391</v>
      </c>
      <c r="C5233" s="312" t="s">
        <v>1155</v>
      </c>
      <c r="D5233" s="314">
        <v>176.94</v>
      </c>
    </row>
    <row r="5234" spans="1:4" ht="25.5">
      <c r="A5234" s="312">
        <v>40399</v>
      </c>
      <c r="B5234" s="313" t="s">
        <v>6392</v>
      </c>
      <c r="C5234" s="312" t="s">
        <v>1155</v>
      </c>
      <c r="D5234" s="314">
        <v>289.47000000000003</v>
      </c>
    </row>
    <row r="5235" spans="1:4" ht="25.5">
      <c r="A5235" s="312">
        <v>40400</v>
      </c>
      <c r="B5235" s="313" t="s">
        <v>6393</v>
      </c>
      <c r="C5235" s="312" t="s">
        <v>1298</v>
      </c>
      <c r="D5235" s="314">
        <v>1.5</v>
      </c>
    </row>
    <row r="5236" spans="1:4" ht="25.5">
      <c r="A5236" s="312">
        <v>40401</v>
      </c>
      <c r="B5236" s="313" t="s">
        <v>6394</v>
      </c>
      <c r="C5236" s="312" t="s">
        <v>1298</v>
      </c>
      <c r="D5236" s="314">
        <v>2.21</v>
      </c>
    </row>
    <row r="5237" spans="1:4" ht="25.5">
      <c r="A5237" s="312">
        <v>40402</v>
      </c>
      <c r="B5237" s="313" t="s">
        <v>6395</v>
      </c>
      <c r="C5237" s="312" t="s">
        <v>1298</v>
      </c>
      <c r="D5237" s="314">
        <v>2.84</v>
      </c>
    </row>
    <row r="5238" spans="1:4" ht="38.25">
      <c r="A5238" s="312">
        <v>40406</v>
      </c>
      <c r="B5238" s="313" t="s">
        <v>6396</v>
      </c>
      <c r="C5238" s="312" t="s">
        <v>1155</v>
      </c>
      <c r="D5238" s="315">
        <v>55289.2</v>
      </c>
    </row>
    <row r="5239" spans="1:4" ht="25.5">
      <c r="A5239" s="312">
        <v>40408</v>
      </c>
      <c r="B5239" s="313" t="s">
        <v>6397</v>
      </c>
      <c r="C5239" s="312" t="s">
        <v>1155</v>
      </c>
      <c r="D5239" s="314">
        <v>4.41</v>
      </c>
    </row>
    <row r="5240" spans="1:4" ht="25.5">
      <c r="A5240" s="312">
        <v>40409</v>
      </c>
      <c r="B5240" s="313" t="s">
        <v>6398</v>
      </c>
      <c r="C5240" s="312" t="s">
        <v>1155</v>
      </c>
      <c r="D5240" s="314">
        <v>1.56</v>
      </c>
    </row>
    <row r="5241" spans="1:4" ht="38.25">
      <c r="A5241" s="312">
        <v>40410</v>
      </c>
      <c r="B5241" s="313" t="s">
        <v>6399</v>
      </c>
      <c r="C5241" s="312" t="s">
        <v>1155</v>
      </c>
      <c r="D5241" s="314">
        <v>13.71</v>
      </c>
    </row>
    <row r="5242" spans="1:4" ht="38.25">
      <c r="A5242" s="312">
        <v>40411</v>
      </c>
      <c r="B5242" s="313" t="s">
        <v>6400</v>
      </c>
      <c r="C5242" s="312" t="s">
        <v>1155</v>
      </c>
      <c r="D5242" s="314">
        <v>14.88</v>
      </c>
    </row>
    <row r="5243" spans="1:4" ht="38.25">
      <c r="A5243" s="312">
        <v>40412</v>
      </c>
      <c r="B5243" s="313" t="s">
        <v>6401</v>
      </c>
      <c r="C5243" s="312" t="s">
        <v>1155</v>
      </c>
      <c r="D5243" s="314">
        <v>16.7</v>
      </c>
    </row>
    <row r="5244" spans="1:4" ht="25.5">
      <c r="A5244" s="312">
        <v>40413</v>
      </c>
      <c r="B5244" s="313" t="s">
        <v>6402</v>
      </c>
      <c r="C5244" s="312" t="s">
        <v>1155</v>
      </c>
      <c r="D5244" s="314">
        <v>13.04</v>
      </c>
    </row>
    <row r="5245" spans="1:4" ht="25.5">
      <c r="A5245" s="312">
        <v>40414</v>
      </c>
      <c r="B5245" s="313" t="s">
        <v>6403</v>
      </c>
      <c r="C5245" s="312" t="s">
        <v>1155</v>
      </c>
      <c r="D5245" s="314">
        <v>12</v>
      </c>
    </row>
    <row r="5246" spans="1:4" ht="25.5">
      <c r="A5246" s="312">
        <v>40415</v>
      </c>
      <c r="B5246" s="313" t="s">
        <v>6404</v>
      </c>
      <c r="C5246" s="312" t="s">
        <v>1155</v>
      </c>
      <c r="D5246" s="314">
        <v>18.579999999999998</v>
      </c>
    </row>
    <row r="5247" spans="1:4" ht="25.5">
      <c r="A5247" s="312">
        <v>40416</v>
      </c>
      <c r="B5247" s="313" t="s">
        <v>6405</v>
      </c>
      <c r="C5247" s="312" t="s">
        <v>1155</v>
      </c>
      <c r="D5247" s="314">
        <v>16.59</v>
      </c>
    </row>
    <row r="5248" spans="1:4" ht="25.5">
      <c r="A5248" s="312">
        <v>40417</v>
      </c>
      <c r="B5248" s="313" t="s">
        <v>6406</v>
      </c>
      <c r="C5248" s="312" t="s">
        <v>1155</v>
      </c>
      <c r="D5248" s="314">
        <v>21.92</v>
      </c>
    </row>
    <row r="5249" spans="1:4" ht="25.5">
      <c r="A5249" s="312">
        <v>40418</v>
      </c>
      <c r="B5249" s="313" t="s">
        <v>6407</v>
      </c>
      <c r="C5249" s="312" t="s">
        <v>1155</v>
      </c>
      <c r="D5249" s="314">
        <v>19.79</v>
      </c>
    </row>
    <row r="5250" spans="1:4">
      <c r="A5250" s="312">
        <v>40419</v>
      </c>
      <c r="B5250" s="313" t="s">
        <v>6408</v>
      </c>
      <c r="C5250" s="312" t="s">
        <v>1155</v>
      </c>
      <c r="D5250" s="314">
        <v>21.35</v>
      </c>
    </row>
    <row r="5251" spans="1:4" ht="25.5">
      <c r="A5251" s="312">
        <v>40420</v>
      </c>
      <c r="B5251" s="313" t="s">
        <v>6409</v>
      </c>
      <c r="C5251" s="312" t="s">
        <v>1155</v>
      </c>
      <c r="D5251" s="314">
        <v>31.16</v>
      </c>
    </row>
    <row r="5252" spans="1:4">
      <c r="A5252" s="312">
        <v>40421</v>
      </c>
      <c r="B5252" s="313" t="s">
        <v>6410</v>
      </c>
      <c r="C5252" s="312" t="s">
        <v>1155</v>
      </c>
      <c r="D5252" s="314">
        <v>33.17</v>
      </c>
    </row>
    <row r="5253" spans="1:4" ht="38.25">
      <c r="A5253" s="312">
        <v>40422</v>
      </c>
      <c r="B5253" s="313" t="s">
        <v>6411</v>
      </c>
      <c r="C5253" s="312" t="s">
        <v>1155</v>
      </c>
      <c r="D5253" s="314">
        <v>114.15</v>
      </c>
    </row>
    <row r="5254" spans="1:4" ht="25.5">
      <c r="A5254" s="312">
        <v>40423</v>
      </c>
      <c r="B5254" s="313" t="s">
        <v>6412</v>
      </c>
      <c r="C5254" s="312" t="s">
        <v>1155</v>
      </c>
      <c r="D5254" s="314">
        <v>16.75</v>
      </c>
    </row>
    <row r="5255" spans="1:4" ht="38.25">
      <c r="A5255" s="312">
        <v>40424</v>
      </c>
      <c r="B5255" s="313" t="s">
        <v>6413</v>
      </c>
      <c r="C5255" s="312" t="s">
        <v>1147</v>
      </c>
      <c r="D5255" s="314">
        <v>6.32</v>
      </c>
    </row>
    <row r="5256" spans="1:4" ht="25.5">
      <c r="A5256" s="312">
        <v>40425</v>
      </c>
      <c r="B5256" s="313" t="s">
        <v>6414</v>
      </c>
      <c r="C5256" s="312" t="s">
        <v>1147</v>
      </c>
      <c r="D5256" s="314">
        <v>6.36</v>
      </c>
    </row>
    <row r="5257" spans="1:4" ht="38.25">
      <c r="A5257" s="312">
        <v>40432</v>
      </c>
      <c r="B5257" s="313" t="s">
        <v>6415</v>
      </c>
      <c r="C5257" s="312" t="s">
        <v>1155</v>
      </c>
      <c r="D5257" s="314">
        <v>1.57</v>
      </c>
    </row>
    <row r="5258" spans="1:4" ht="25.5">
      <c r="A5258" s="312">
        <v>40433</v>
      </c>
      <c r="B5258" s="313" t="s">
        <v>6416</v>
      </c>
      <c r="C5258" s="312" t="s">
        <v>1155</v>
      </c>
      <c r="D5258" s="314">
        <v>0.87</v>
      </c>
    </row>
    <row r="5259" spans="1:4" ht="38.25">
      <c r="A5259" s="312">
        <v>40435</v>
      </c>
      <c r="B5259" s="313" t="s">
        <v>6417</v>
      </c>
      <c r="C5259" s="312" t="s">
        <v>1155</v>
      </c>
      <c r="D5259" s="315">
        <v>430500</v>
      </c>
    </row>
    <row r="5260" spans="1:4" ht="38.25">
      <c r="A5260" s="312">
        <v>40436</v>
      </c>
      <c r="B5260" s="313" t="s">
        <v>6418</v>
      </c>
      <c r="C5260" s="312" t="s">
        <v>1149</v>
      </c>
      <c r="D5260" s="314">
        <v>222.23</v>
      </c>
    </row>
    <row r="5261" spans="1:4" ht="38.25">
      <c r="A5261" s="312">
        <v>40438</v>
      </c>
      <c r="B5261" s="313" t="s">
        <v>6419</v>
      </c>
      <c r="C5261" s="312" t="s">
        <v>1149</v>
      </c>
      <c r="D5261" s="314">
        <v>178.22</v>
      </c>
    </row>
    <row r="5262" spans="1:4" ht="38.25">
      <c r="A5262" s="312">
        <v>40439</v>
      </c>
      <c r="B5262" s="313" t="s">
        <v>6420</v>
      </c>
      <c r="C5262" s="312" t="s">
        <v>1149</v>
      </c>
      <c r="D5262" s="314">
        <v>303.88</v>
      </c>
    </row>
    <row r="5263" spans="1:4" ht="51">
      <c r="A5263" s="312">
        <v>40440</v>
      </c>
      <c r="B5263" s="313" t="s">
        <v>6421</v>
      </c>
      <c r="C5263" s="312" t="s">
        <v>1149</v>
      </c>
      <c r="D5263" s="314">
        <v>398.58</v>
      </c>
    </row>
    <row r="5264" spans="1:4" ht="51">
      <c r="A5264" s="312">
        <v>40441</v>
      </c>
      <c r="B5264" s="313" t="s">
        <v>6422</v>
      </c>
      <c r="C5264" s="312" t="s">
        <v>1149</v>
      </c>
      <c r="D5264" s="314">
        <v>254.47</v>
      </c>
    </row>
    <row r="5265" spans="1:4" ht="51">
      <c r="A5265" s="312">
        <v>40449</v>
      </c>
      <c r="B5265" s="313" t="s">
        <v>6423</v>
      </c>
      <c r="C5265" s="312" t="s">
        <v>1149</v>
      </c>
      <c r="D5265" s="314">
        <v>213.93</v>
      </c>
    </row>
    <row r="5266" spans="1:4" ht="38.25">
      <c r="A5266" s="312">
        <v>40451</v>
      </c>
      <c r="B5266" s="313" t="s">
        <v>6424</v>
      </c>
      <c r="C5266" s="312" t="s">
        <v>1366</v>
      </c>
      <c r="D5266" s="314">
        <v>80.06</v>
      </c>
    </row>
    <row r="5267" spans="1:4" ht="38.25">
      <c r="A5267" s="312">
        <v>40452</v>
      </c>
      <c r="B5267" s="313" t="s">
        <v>6425</v>
      </c>
      <c r="C5267" s="312" t="s">
        <v>1366</v>
      </c>
      <c r="D5267" s="314">
        <v>95.02</v>
      </c>
    </row>
    <row r="5268" spans="1:4" ht="38.25">
      <c r="A5268" s="312">
        <v>40453</v>
      </c>
      <c r="B5268" s="313" t="s">
        <v>6426</v>
      </c>
      <c r="C5268" s="312" t="s">
        <v>1366</v>
      </c>
      <c r="D5268" s="314">
        <v>86.63</v>
      </c>
    </row>
    <row r="5269" spans="1:4" ht="38.25">
      <c r="A5269" s="312">
        <v>40514</v>
      </c>
      <c r="B5269" s="313" t="s">
        <v>6427</v>
      </c>
      <c r="C5269" s="312" t="s">
        <v>1151</v>
      </c>
      <c r="D5269" s="314">
        <v>21.74</v>
      </c>
    </row>
    <row r="5270" spans="1:4" ht="51">
      <c r="A5270" s="312">
        <v>40515</v>
      </c>
      <c r="B5270" s="313" t="s">
        <v>6428</v>
      </c>
      <c r="C5270" s="312" t="s">
        <v>1366</v>
      </c>
      <c r="D5270" s="314">
        <v>54.91</v>
      </c>
    </row>
    <row r="5271" spans="1:4" ht="51">
      <c r="A5271" s="312">
        <v>40516</v>
      </c>
      <c r="B5271" s="313" t="s">
        <v>6429</v>
      </c>
      <c r="C5271" s="312" t="s">
        <v>1366</v>
      </c>
      <c r="D5271" s="314">
        <v>65.39</v>
      </c>
    </row>
    <row r="5272" spans="1:4" ht="38.25">
      <c r="A5272" s="312">
        <v>40517</v>
      </c>
      <c r="B5272" s="313" t="s">
        <v>6430</v>
      </c>
      <c r="C5272" s="312" t="s">
        <v>1366</v>
      </c>
      <c r="D5272" s="314">
        <v>43.41</v>
      </c>
    </row>
    <row r="5273" spans="1:4" ht="38.25">
      <c r="A5273" s="312">
        <v>40519</v>
      </c>
      <c r="B5273" s="313" t="s">
        <v>6431</v>
      </c>
      <c r="C5273" s="312" t="s">
        <v>1155</v>
      </c>
      <c r="D5273" s="315">
        <v>94660.3</v>
      </c>
    </row>
    <row r="5274" spans="1:4" ht="38.25">
      <c r="A5274" s="312">
        <v>40520</v>
      </c>
      <c r="B5274" s="313" t="s">
        <v>6432</v>
      </c>
      <c r="C5274" s="312" t="s">
        <v>1366</v>
      </c>
      <c r="D5274" s="314">
        <v>45.48</v>
      </c>
    </row>
    <row r="5275" spans="1:4" ht="51">
      <c r="A5275" s="312">
        <v>40521</v>
      </c>
      <c r="B5275" s="313" t="s">
        <v>6433</v>
      </c>
      <c r="C5275" s="312" t="s">
        <v>1155</v>
      </c>
      <c r="D5275" s="315">
        <v>100324.69</v>
      </c>
    </row>
    <row r="5276" spans="1:4" ht="76.5">
      <c r="A5276" s="312">
        <v>40524</v>
      </c>
      <c r="B5276" s="313" t="s">
        <v>6434</v>
      </c>
      <c r="C5276" s="312" t="s">
        <v>1366</v>
      </c>
      <c r="D5276" s="314">
        <v>46.52</v>
      </c>
    </row>
    <row r="5277" spans="1:4" ht="51">
      <c r="A5277" s="312">
        <v>40525</v>
      </c>
      <c r="B5277" s="313" t="s">
        <v>6435</v>
      </c>
      <c r="C5277" s="312" t="s">
        <v>1366</v>
      </c>
      <c r="D5277" s="314">
        <v>46.52</v>
      </c>
    </row>
    <row r="5278" spans="1:4" ht="38.25">
      <c r="A5278" s="312">
        <v>40527</v>
      </c>
      <c r="B5278" s="313" t="s">
        <v>6436</v>
      </c>
      <c r="C5278" s="312" t="s">
        <v>1155</v>
      </c>
      <c r="D5278" s="315">
        <v>2699.55</v>
      </c>
    </row>
    <row r="5279" spans="1:4" ht="51">
      <c r="A5279" s="312">
        <v>40529</v>
      </c>
      <c r="B5279" s="313" t="s">
        <v>6437</v>
      </c>
      <c r="C5279" s="312" t="s">
        <v>1366</v>
      </c>
      <c r="D5279" s="314">
        <v>51.06</v>
      </c>
    </row>
    <row r="5280" spans="1:4" ht="38.25">
      <c r="A5280" s="312">
        <v>40534</v>
      </c>
      <c r="B5280" s="313" t="s">
        <v>6438</v>
      </c>
      <c r="C5280" s="312" t="s">
        <v>1155</v>
      </c>
      <c r="D5280" s="314">
        <v>151.22999999999999</v>
      </c>
    </row>
    <row r="5281" spans="1:4" ht="25.5">
      <c r="A5281" s="312">
        <v>40535</v>
      </c>
      <c r="B5281" s="313" t="s">
        <v>6439</v>
      </c>
      <c r="C5281" s="312" t="s">
        <v>1147</v>
      </c>
      <c r="D5281" s="314">
        <v>4.41</v>
      </c>
    </row>
    <row r="5282" spans="1:4" ht="25.5">
      <c r="A5282" s="312">
        <v>40536</v>
      </c>
      <c r="B5282" s="313" t="s">
        <v>6440</v>
      </c>
      <c r="C5282" s="312" t="s">
        <v>1147</v>
      </c>
      <c r="D5282" s="314">
        <v>4.41</v>
      </c>
    </row>
    <row r="5283" spans="1:4" ht="25.5">
      <c r="A5283" s="312">
        <v>40537</v>
      </c>
      <c r="B5283" s="313" t="s">
        <v>6441</v>
      </c>
      <c r="C5283" s="312" t="s">
        <v>1147</v>
      </c>
      <c r="D5283" s="314">
        <v>4.41</v>
      </c>
    </row>
    <row r="5284" spans="1:4" ht="25.5">
      <c r="A5284" s="312">
        <v>40547</v>
      </c>
      <c r="B5284" s="313" t="s">
        <v>6442</v>
      </c>
      <c r="C5284" s="312" t="s">
        <v>4316</v>
      </c>
      <c r="D5284" s="314">
        <v>11.99</v>
      </c>
    </row>
    <row r="5285" spans="1:4" ht="38.25">
      <c r="A5285" s="312">
        <v>40549</v>
      </c>
      <c r="B5285" s="313" t="s">
        <v>6443</v>
      </c>
      <c r="C5285" s="312" t="s">
        <v>4316</v>
      </c>
      <c r="D5285" s="314">
        <v>81.39</v>
      </c>
    </row>
    <row r="5286" spans="1:4" ht="25.5">
      <c r="A5286" s="312">
        <v>40552</v>
      </c>
      <c r="B5286" s="313" t="s">
        <v>6444</v>
      </c>
      <c r="C5286" s="312" t="s">
        <v>4316</v>
      </c>
      <c r="D5286" s="314">
        <v>20.56</v>
      </c>
    </row>
    <row r="5287" spans="1:4" ht="25.5">
      <c r="A5287" s="312">
        <v>40553</v>
      </c>
      <c r="B5287" s="313" t="s">
        <v>6445</v>
      </c>
      <c r="C5287" s="312" t="s">
        <v>1149</v>
      </c>
      <c r="D5287" s="314">
        <v>31</v>
      </c>
    </row>
    <row r="5288" spans="1:4" ht="38.25">
      <c r="A5288" s="312">
        <v>40555</v>
      </c>
      <c r="B5288" s="313" t="s">
        <v>6446</v>
      </c>
      <c r="C5288" s="312" t="s">
        <v>1298</v>
      </c>
      <c r="D5288" s="314">
        <v>39.21</v>
      </c>
    </row>
    <row r="5289" spans="1:4" ht="25.5">
      <c r="A5289" s="312">
        <v>40568</v>
      </c>
      <c r="B5289" s="313" t="s">
        <v>6447</v>
      </c>
      <c r="C5289" s="312" t="s">
        <v>1147</v>
      </c>
      <c r="D5289" s="314">
        <v>8.6300000000000008</v>
      </c>
    </row>
    <row r="5290" spans="1:4" ht="38.25">
      <c r="A5290" s="312">
        <v>40598</v>
      </c>
      <c r="B5290" s="313" t="s">
        <v>6448</v>
      </c>
      <c r="C5290" s="312" t="s">
        <v>1147</v>
      </c>
      <c r="D5290" s="314">
        <v>4.41</v>
      </c>
    </row>
    <row r="5291" spans="1:4" ht="25.5">
      <c r="A5291" s="312">
        <v>40607</v>
      </c>
      <c r="B5291" s="313" t="s">
        <v>6449</v>
      </c>
      <c r="C5291" s="312" t="s">
        <v>1155</v>
      </c>
      <c r="D5291" s="314">
        <v>2.83</v>
      </c>
    </row>
    <row r="5292" spans="1:4" ht="51">
      <c r="A5292" s="312">
        <v>40623</v>
      </c>
      <c r="B5292" s="313" t="s">
        <v>6450</v>
      </c>
      <c r="C5292" s="312" t="s">
        <v>2842</v>
      </c>
      <c r="D5292" s="314">
        <v>40.119999999999997</v>
      </c>
    </row>
    <row r="5293" spans="1:4" ht="25.5">
      <c r="A5293" s="312">
        <v>40624</v>
      </c>
      <c r="B5293" s="313" t="s">
        <v>6451</v>
      </c>
      <c r="C5293" s="312" t="s">
        <v>1298</v>
      </c>
      <c r="D5293" s="314">
        <v>33.049999999999997</v>
      </c>
    </row>
    <row r="5294" spans="1:4" ht="38.25">
      <c r="A5294" s="312">
        <v>40626</v>
      </c>
      <c r="B5294" s="313" t="s">
        <v>6452</v>
      </c>
      <c r="C5294" s="312" t="s">
        <v>1298</v>
      </c>
      <c r="D5294" s="314">
        <v>17.440000000000001</v>
      </c>
    </row>
    <row r="5295" spans="1:4" ht="51">
      <c r="A5295" s="312">
        <v>40635</v>
      </c>
      <c r="B5295" s="313" t="s">
        <v>6453</v>
      </c>
      <c r="C5295" s="312" t="s">
        <v>1155</v>
      </c>
      <c r="D5295" s="315">
        <v>492462.6</v>
      </c>
    </row>
    <row r="5296" spans="1:4" ht="63.75">
      <c r="A5296" s="312">
        <v>40636</v>
      </c>
      <c r="B5296" s="313" t="s">
        <v>6454</v>
      </c>
      <c r="C5296" s="312" t="s">
        <v>1155</v>
      </c>
      <c r="D5296" s="315">
        <v>474087.6</v>
      </c>
    </row>
    <row r="5297" spans="1:4" ht="25.5">
      <c r="A5297" s="312">
        <v>40637</v>
      </c>
      <c r="B5297" s="313" t="s">
        <v>6455</v>
      </c>
      <c r="C5297" s="312" t="s">
        <v>1155</v>
      </c>
      <c r="D5297" s="315">
        <v>444393.8</v>
      </c>
    </row>
    <row r="5298" spans="1:4" ht="38.25">
      <c r="A5298" s="312">
        <v>40647</v>
      </c>
      <c r="B5298" s="313" t="s">
        <v>6456</v>
      </c>
      <c r="C5298" s="312" t="s">
        <v>1366</v>
      </c>
      <c r="D5298" s="314">
        <v>99.56</v>
      </c>
    </row>
    <row r="5299" spans="1:4" ht="25.5">
      <c r="A5299" s="312">
        <v>40648</v>
      </c>
      <c r="B5299" s="313" t="s">
        <v>6457</v>
      </c>
      <c r="C5299" s="312" t="s">
        <v>1366</v>
      </c>
      <c r="D5299" s="314">
        <v>121.92</v>
      </c>
    </row>
    <row r="5300" spans="1:4" ht="25.5">
      <c r="A5300" s="312">
        <v>40649</v>
      </c>
      <c r="B5300" s="313" t="s">
        <v>6458</v>
      </c>
      <c r="C5300" s="312" t="s">
        <v>1366</v>
      </c>
      <c r="D5300" s="314">
        <v>71.010000000000005</v>
      </c>
    </row>
    <row r="5301" spans="1:4" ht="25.5">
      <c r="A5301" s="312">
        <v>40650</v>
      </c>
      <c r="B5301" s="313" t="s">
        <v>6459</v>
      </c>
      <c r="C5301" s="312" t="s">
        <v>1366</v>
      </c>
      <c r="D5301" s="314">
        <v>91.44</v>
      </c>
    </row>
    <row r="5302" spans="1:4" ht="25.5">
      <c r="A5302" s="312">
        <v>40651</v>
      </c>
      <c r="B5302" s="313" t="s">
        <v>6460</v>
      </c>
      <c r="C5302" s="312" t="s">
        <v>1366</v>
      </c>
      <c r="D5302" s="314">
        <v>168.65</v>
      </c>
    </row>
    <row r="5303" spans="1:4" ht="25.5">
      <c r="A5303" s="312">
        <v>40652</v>
      </c>
      <c r="B5303" s="313" t="s">
        <v>6461</v>
      </c>
      <c r="C5303" s="312" t="s">
        <v>1366</v>
      </c>
      <c r="D5303" s="314">
        <v>90.42</v>
      </c>
    </row>
    <row r="5304" spans="1:4">
      <c r="A5304" s="312">
        <v>40653</v>
      </c>
      <c r="B5304" s="313" t="s">
        <v>6462</v>
      </c>
      <c r="C5304" s="312" t="s">
        <v>1366</v>
      </c>
      <c r="D5304" s="314">
        <v>76.2</v>
      </c>
    </row>
    <row r="5305" spans="1:4" ht="38.25">
      <c r="A5305" s="312">
        <v>40654</v>
      </c>
      <c r="B5305" s="313" t="s">
        <v>6463</v>
      </c>
      <c r="C5305" s="312" t="s">
        <v>1366</v>
      </c>
      <c r="D5305" s="314">
        <v>118.36</v>
      </c>
    </row>
    <row r="5306" spans="1:4" ht="102">
      <c r="A5306" s="312">
        <v>40659</v>
      </c>
      <c r="B5306" s="313" t="s">
        <v>6464</v>
      </c>
      <c r="C5306" s="312" t="s">
        <v>1366</v>
      </c>
      <c r="D5306" s="314">
        <v>408.92</v>
      </c>
    </row>
    <row r="5307" spans="1:4" ht="102">
      <c r="A5307" s="312">
        <v>40660</v>
      </c>
      <c r="B5307" s="313" t="s">
        <v>6465</v>
      </c>
      <c r="C5307" s="312" t="s">
        <v>1366</v>
      </c>
      <c r="D5307" s="314">
        <v>518.25</v>
      </c>
    </row>
    <row r="5308" spans="1:4" ht="102">
      <c r="A5308" s="312">
        <v>40661</v>
      </c>
      <c r="B5308" s="313" t="s">
        <v>6466</v>
      </c>
      <c r="C5308" s="312" t="s">
        <v>1366</v>
      </c>
      <c r="D5308" s="314">
        <v>318.64</v>
      </c>
    </row>
    <row r="5309" spans="1:4" ht="76.5">
      <c r="A5309" s="312">
        <v>40662</v>
      </c>
      <c r="B5309" s="313" t="s">
        <v>6467</v>
      </c>
      <c r="C5309" s="312" t="s">
        <v>1155</v>
      </c>
      <c r="D5309" s="314">
        <v>104.04</v>
      </c>
    </row>
    <row r="5310" spans="1:4" ht="25.5">
      <c r="A5310" s="312">
        <v>40664</v>
      </c>
      <c r="B5310" s="313" t="s">
        <v>6468</v>
      </c>
      <c r="C5310" s="312" t="s">
        <v>1147</v>
      </c>
      <c r="D5310" s="314">
        <v>3.78</v>
      </c>
    </row>
    <row r="5311" spans="1:4" ht="51">
      <c r="A5311" s="312">
        <v>40671</v>
      </c>
      <c r="B5311" s="313" t="s">
        <v>6469</v>
      </c>
      <c r="C5311" s="312" t="s">
        <v>1366</v>
      </c>
      <c r="D5311" s="314">
        <v>41.24</v>
      </c>
    </row>
    <row r="5312" spans="1:4" ht="27">
      <c r="A5312" s="316">
        <v>40675</v>
      </c>
      <c r="B5312" s="317" t="s">
        <v>6470</v>
      </c>
      <c r="C5312" s="318" t="s">
        <v>837</v>
      </c>
      <c r="D5312" s="316">
        <v>3.6</v>
      </c>
    </row>
    <row r="5313" spans="1:4" ht="102">
      <c r="A5313" s="312">
        <v>40699</v>
      </c>
      <c r="B5313" s="313" t="s">
        <v>6471</v>
      </c>
      <c r="C5313" s="312" t="s">
        <v>1155</v>
      </c>
      <c r="D5313" s="315">
        <v>6946.14</v>
      </c>
    </row>
    <row r="5314" spans="1:4" ht="102">
      <c r="A5314" s="312">
        <v>40700</v>
      </c>
      <c r="B5314" s="313" t="s">
        <v>6472</v>
      </c>
      <c r="C5314" s="312" t="s">
        <v>1155</v>
      </c>
      <c r="D5314" s="315">
        <v>16169.7</v>
      </c>
    </row>
    <row r="5315" spans="1:4" ht="102">
      <c r="A5315" s="312">
        <v>40701</v>
      </c>
      <c r="B5315" s="313" t="s">
        <v>6473</v>
      </c>
      <c r="C5315" s="312" t="s">
        <v>1155</v>
      </c>
      <c r="D5315" s="315">
        <v>122817.23</v>
      </c>
    </row>
    <row r="5316" spans="1:4" ht="51">
      <c r="A5316" s="312">
        <v>40703</v>
      </c>
      <c r="B5316" s="313" t="s">
        <v>6474</v>
      </c>
      <c r="C5316" s="312" t="s">
        <v>1155</v>
      </c>
      <c r="D5316" s="315">
        <v>8210.17</v>
      </c>
    </row>
    <row r="5317" spans="1:4" ht="51">
      <c r="A5317" s="312">
        <v>40706</v>
      </c>
      <c r="B5317" s="313" t="s">
        <v>6475</v>
      </c>
      <c r="C5317" s="312" t="s">
        <v>1366</v>
      </c>
      <c r="D5317" s="314">
        <v>38.81</v>
      </c>
    </row>
    <row r="5318" spans="1:4" ht="38.25">
      <c r="A5318" s="312">
        <v>40707</v>
      </c>
      <c r="B5318" s="313" t="s">
        <v>6476</v>
      </c>
      <c r="C5318" s="312" t="s">
        <v>1366</v>
      </c>
      <c r="D5318" s="314">
        <v>77.13</v>
      </c>
    </row>
    <row r="5319" spans="1:4" ht="40.5">
      <c r="A5319" s="316">
        <v>40729</v>
      </c>
      <c r="B5319" s="317" t="s">
        <v>6477</v>
      </c>
      <c r="C5319" s="318" t="s">
        <v>3004</v>
      </c>
      <c r="D5319" s="316">
        <v>167.46</v>
      </c>
    </row>
    <row r="5320" spans="1:4" ht="27">
      <c r="A5320" s="316">
        <v>40780</v>
      </c>
      <c r="B5320" s="317" t="s">
        <v>6478</v>
      </c>
      <c r="C5320" s="318" t="s">
        <v>1100</v>
      </c>
      <c r="D5320" s="316">
        <v>8.1</v>
      </c>
    </row>
    <row r="5321" spans="1:4" ht="38.25">
      <c r="A5321" s="312">
        <v>40789</v>
      </c>
      <c r="B5321" s="313" t="s">
        <v>6479</v>
      </c>
      <c r="C5321" s="312" t="s">
        <v>1155</v>
      </c>
      <c r="D5321" s="315">
        <v>7967.74</v>
      </c>
    </row>
    <row r="5322" spans="1:4" ht="51">
      <c r="A5322" s="312">
        <v>40791</v>
      </c>
      <c r="B5322" s="313" t="s">
        <v>6480</v>
      </c>
      <c r="C5322" s="312" t="s">
        <v>1155</v>
      </c>
      <c r="D5322" s="315">
        <v>24942.49</v>
      </c>
    </row>
    <row r="5323" spans="1:4">
      <c r="A5323" s="312">
        <v>40805</v>
      </c>
      <c r="B5323" s="313" t="s">
        <v>6481</v>
      </c>
      <c r="C5323" s="312" t="s">
        <v>3507</v>
      </c>
      <c r="D5323" s="315">
        <v>3244.95</v>
      </c>
    </row>
    <row r="5324" spans="1:4">
      <c r="A5324" s="312">
        <v>40806</v>
      </c>
      <c r="B5324" s="313" t="s">
        <v>6482</v>
      </c>
      <c r="C5324" s="312" t="s">
        <v>3507</v>
      </c>
      <c r="D5324" s="315">
        <v>2668.03</v>
      </c>
    </row>
    <row r="5325" spans="1:4">
      <c r="A5325" s="312">
        <v>40807</v>
      </c>
      <c r="B5325" s="313" t="s">
        <v>6483</v>
      </c>
      <c r="C5325" s="312" t="s">
        <v>3507</v>
      </c>
      <c r="D5325" s="315">
        <v>4850.55</v>
      </c>
    </row>
    <row r="5326" spans="1:4">
      <c r="A5326" s="312">
        <v>40808</v>
      </c>
      <c r="B5326" s="313" t="s">
        <v>6484</v>
      </c>
      <c r="C5326" s="312" t="s">
        <v>3507</v>
      </c>
      <c r="D5326" s="315">
        <v>2635.01</v>
      </c>
    </row>
    <row r="5327" spans="1:4">
      <c r="A5327" s="312">
        <v>40809</v>
      </c>
      <c r="B5327" s="313" t="s">
        <v>6485</v>
      </c>
      <c r="C5327" s="312" t="s">
        <v>3507</v>
      </c>
      <c r="D5327" s="315">
        <v>2149.9899999999998</v>
      </c>
    </row>
    <row r="5328" spans="1:4">
      <c r="A5328" s="312">
        <v>40810</v>
      </c>
      <c r="B5328" s="313" t="s">
        <v>6486</v>
      </c>
      <c r="C5328" s="312" t="s">
        <v>3507</v>
      </c>
      <c r="D5328" s="315">
        <v>2031.2</v>
      </c>
    </row>
    <row r="5329" spans="1:4" ht="25.5">
      <c r="A5329" s="312">
        <v>40811</v>
      </c>
      <c r="B5329" s="313" t="s">
        <v>6487</v>
      </c>
      <c r="C5329" s="312" t="s">
        <v>3507</v>
      </c>
      <c r="D5329" s="315">
        <v>12460.63</v>
      </c>
    </row>
    <row r="5330" spans="1:4">
      <c r="A5330" s="312">
        <v>40812</v>
      </c>
      <c r="B5330" s="313" t="s">
        <v>6488</v>
      </c>
      <c r="C5330" s="312" t="s">
        <v>3507</v>
      </c>
      <c r="D5330" s="315">
        <v>2212.7800000000002</v>
      </c>
    </row>
    <row r="5331" spans="1:4" ht="25.5">
      <c r="A5331" s="312">
        <v>40813</v>
      </c>
      <c r="B5331" s="313" t="s">
        <v>6489</v>
      </c>
      <c r="C5331" s="312" t="s">
        <v>3507</v>
      </c>
      <c r="D5331" s="315">
        <v>15693.57</v>
      </c>
    </row>
    <row r="5332" spans="1:4" ht="25.5">
      <c r="A5332" s="312">
        <v>40814</v>
      </c>
      <c r="B5332" s="313" t="s">
        <v>6490</v>
      </c>
      <c r="C5332" s="312" t="s">
        <v>3507</v>
      </c>
      <c r="D5332" s="315">
        <v>20615.560000000001</v>
      </c>
    </row>
    <row r="5333" spans="1:4">
      <c r="A5333" s="312">
        <v>40815</v>
      </c>
      <c r="B5333" s="313" t="s">
        <v>6491</v>
      </c>
      <c r="C5333" s="312" t="s">
        <v>3507</v>
      </c>
      <c r="D5333" s="315">
        <v>11777.01</v>
      </c>
    </row>
    <row r="5334" spans="1:4">
      <c r="A5334" s="312">
        <v>40816</v>
      </c>
      <c r="B5334" s="313" t="s">
        <v>6492</v>
      </c>
      <c r="C5334" s="312" t="s">
        <v>3507</v>
      </c>
      <c r="D5334" s="315">
        <v>13514.43</v>
      </c>
    </row>
    <row r="5335" spans="1:4">
      <c r="A5335" s="312">
        <v>40817</v>
      </c>
      <c r="B5335" s="313" t="s">
        <v>6493</v>
      </c>
      <c r="C5335" s="312" t="s">
        <v>3507</v>
      </c>
      <c r="D5335" s="315">
        <v>16011.18</v>
      </c>
    </row>
    <row r="5336" spans="1:4">
      <c r="A5336" s="312">
        <v>40818</v>
      </c>
      <c r="B5336" s="313" t="s">
        <v>6494</v>
      </c>
      <c r="C5336" s="312" t="s">
        <v>3507</v>
      </c>
      <c r="D5336" s="315">
        <v>2878.85</v>
      </c>
    </row>
    <row r="5337" spans="1:4">
      <c r="A5337" s="312">
        <v>40819</v>
      </c>
      <c r="B5337" s="313" t="s">
        <v>6495</v>
      </c>
      <c r="C5337" s="312" t="s">
        <v>3507</v>
      </c>
      <c r="D5337" s="315">
        <v>4798.08</v>
      </c>
    </row>
    <row r="5338" spans="1:4">
      <c r="A5338" s="312">
        <v>40820</v>
      </c>
      <c r="B5338" s="313" t="s">
        <v>6496</v>
      </c>
      <c r="C5338" s="312" t="s">
        <v>3507</v>
      </c>
      <c r="D5338" s="315">
        <v>2149.9899999999998</v>
      </c>
    </row>
    <row r="5339" spans="1:4" ht="38.25">
      <c r="A5339" s="312">
        <v>40839</v>
      </c>
      <c r="B5339" s="313" t="s">
        <v>6497</v>
      </c>
      <c r="C5339" s="312" t="s">
        <v>4316</v>
      </c>
      <c r="D5339" s="314">
        <v>49.69</v>
      </c>
    </row>
    <row r="5340" spans="1:4" ht="13.5">
      <c r="A5340" s="316">
        <v>40841</v>
      </c>
      <c r="B5340" s="317" t="s">
        <v>6498</v>
      </c>
      <c r="C5340" s="318" t="s">
        <v>3004</v>
      </c>
      <c r="D5340" s="316">
        <v>94.37</v>
      </c>
    </row>
    <row r="5341" spans="1:4" ht="25.5">
      <c r="A5341" s="312">
        <v>40861</v>
      </c>
      <c r="B5341" s="313" t="s">
        <v>6499</v>
      </c>
      <c r="C5341" s="312" t="s">
        <v>3507</v>
      </c>
      <c r="D5341" s="314">
        <v>113.44</v>
      </c>
    </row>
    <row r="5342" spans="1:4" ht="25.5">
      <c r="A5342" s="312">
        <v>40862</v>
      </c>
      <c r="B5342" s="313" t="s">
        <v>6500</v>
      </c>
      <c r="C5342" s="312" t="s">
        <v>3507</v>
      </c>
      <c r="D5342" s="314">
        <v>405.95</v>
      </c>
    </row>
    <row r="5343" spans="1:4" ht="25.5">
      <c r="A5343" s="312">
        <v>40863</v>
      </c>
      <c r="B5343" s="313" t="s">
        <v>6501</v>
      </c>
      <c r="C5343" s="312" t="s">
        <v>3507</v>
      </c>
      <c r="D5343" s="314">
        <v>69.239999999999995</v>
      </c>
    </row>
    <row r="5344" spans="1:4" ht="25.5">
      <c r="A5344" s="312">
        <v>40864</v>
      </c>
      <c r="B5344" s="313" t="s">
        <v>6502</v>
      </c>
      <c r="C5344" s="312" t="s">
        <v>3507</v>
      </c>
      <c r="D5344" s="314">
        <v>3.94</v>
      </c>
    </row>
    <row r="5345" spans="1:4" ht="38.25">
      <c r="A5345" s="312">
        <v>40865</v>
      </c>
      <c r="B5345" s="313" t="s">
        <v>6503</v>
      </c>
      <c r="C5345" s="312" t="s">
        <v>1155</v>
      </c>
      <c r="D5345" s="314">
        <v>2.06</v>
      </c>
    </row>
    <row r="5346" spans="1:4" ht="38.25">
      <c r="A5346" s="312">
        <v>40866</v>
      </c>
      <c r="B5346" s="313" t="s">
        <v>6504</v>
      </c>
      <c r="C5346" s="312" t="s">
        <v>1155</v>
      </c>
      <c r="D5346" s="314">
        <v>9.74</v>
      </c>
    </row>
    <row r="5347" spans="1:4" ht="51">
      <c r="A5347" s="312">
        <v>40868</v>
      </c>
      <c r="B5347" s="313" t="s">
        <v>6505</v>
      </c>
      <c r="C5347" s="312" t="s">
        <v>1366</v>
      </c>
      <c r="D5347" s="314">
        <v>42.15</v>
      </c>
    </row>
    <row r="5348" spans="1:4" ht="38.25">
      <c r="A5348" s="312">
        <v>40869</v>
      </c>
      <c r="B5348" s="313" t="s">
        <v>6506</v>
      </c>
      <c r="C5348" s="312" t="s">
        <v>1298</v>
      </c>
      <c r="D5348" s="314">
        <v>26.21</v>
      </c>
    </row>
    <row r="5349" spans="1:4" ht="38.25">
      <c r="A5349" s="312">
        <v>40870</v>
      </c>
      <c r="B5349" s="313" t="s">
        <v>6507</v>
      </c>
      <c r="C5349" s="312" t="s">
        <v>1298</v>
      </c>
      <c r="D5349" s="314">
        <v>41.64</v>
      </c>
    </row>
    <row r="5350" spans="1:4" ht="38.25">
      <c r="A5350" s="312">
        <v>40871</v>
      </c>
      <c r="B5350" s="313" t="s">
        <v>6508</v>
      </c>
      <c r="C5350" s="312" t="s">
        <v>1298</v>
      </c>
      <c r="D5350" s="314">
        <v>83.28</v>
      </c>
    </row>
    <row r="5351" spans="1:4" ht="38.25">
      <c r="A5351" s="312">
        <v>40872</v>
      </c>
      <c r="B5351" s="313" t="s">
        <v>6509</v>
      </c>
      <c r="C5351" s="312" t="s">
        <v>1298</v>
      </c>
      <c r="D5351" s="314">
        <v>23.53</v>
      </c>
    </row>
    <row r="5352" spans="1:4" ht="25.5">
      <c r="A5352" s="312">
        <v>40874</v>
      </c>
      <c r="B5352" s="313" t="s">
        <v>6510</v>
      </c>
      <c r="C5352" s="312" t="s">
        <v>1155</v>
      </c>
      <c r="D5352" s="314">
        <v>1.43</v>
      </c>
    </row>
    <row r="5353" spans="1:4" ht="25.5">
      <c r="A5353" s="312">
        <v>40879</v>
      </c>
      <c r="B5353" s="313" t="s">
        <v>6511</v>
      </c>
      <c r="C5353" s="312" t="s">
        <v>1298</v>
      </c>
      <c r="D5353" s="314">
        <v>0.06</v>
      </c>
    </row>
    <row r="5354" spans="1:4" ht="27">
      <c r="A5354" s="316">
        <v>40905</v>
      </c>
      <c r="B5354" s="317" t="s">
        <v>6512</v>
      </c>
      <c r="C5354" s="318" t="s">
        <v>1100</v>
      </c>
      <c r="D5354" s="316">
        <v>17.760000000000002</v>
      </c>
    </row>
    <row r="5355" spans="1:4">
      <c r="A5355" s="312">
        <v>40908</v>
      </c>
      <c r="B5355" s="313" t="s">
        <v>6513</v>
      </c>
      <c r="C5355" s="312" t="s">
        <v>3507</v>
      </c>
      <c r="D5355" s="315">
        <v>1615.32</v>
      </c>
    </row>
    <row r="5356" spans="1:4">
      <c r="A5356" s="312">
        <v>40909</v>
      </c>
      <c r="B5356" s="313" t="s">
        <v>6514</v>
      </c>
      <c r="C5356" s="312" t="s">
        <v>3507</v>
      </c>
      <c r="D5356" s="315">
        <v>1527.94</v>
      </c>
    </row>
    <row r="5357" spans="1:4">
      <c r="A5357" s="312">
        <v>40910</v>
      </c>
      <c r="B5357" s="313" t="s">
        <v>6515</v>
      </c>
      <c r="C5357" s="312" t="s">
        <v>3507</v>
      </c>
      <c r="D5357" s="315">
        <v>2031.53</v>
      </c>
    </row>
    <row r="5358" spans="1:4">
      <c r="A5358" s="312">
        <v>40911</v>
      </c>
      <c r="B5358" s="313" t="s">
        <v>6516</v>
      </c>
      <c r="C5358" s="312" t="s">
        <v>3507</v>
      </c>
      <c r="D5358" s="315">
        <v>2149.9899999999998</v>
      </c>
    </row>
    <row r="5359" spans="1:4">
      <c r="A5359" s="312">
        <v>40912</v>
      </c>
      <c r="B5359" s="313" t="s">
        <v>6517</v>
      </c>
      <c r="C5359" s="312" t="s">
        <v>3507</v>
      </c>
      <c r="D5359" s="315">
        <v>1615.32</v>
      </c>
    </row>
    <row r="5360" spans="1:4">
      <c r="A5360" s="312">
        <v>40913</v>
      </c>
      <c r="B5360" s="313" t="s">
        <v>6518</v>
      </c>
      <c r="C5360" s="312" t="s">
        <v>3507</v>
      </c>
      <c r="D5360" s="315">
        <v>1322.12</v>
      </c>
    </row>
    <row r="5361" spans="1:4">
      <c r="A5361" s="312">
        <v>40914</v>
      </c>
      <c r="B5361" s="313" t="s">
        <v>6519</v>
      </c>
      <c r="C5361" s="312" t="s">
        <v>3507</v>
      </c>
      <c r="D5361" s="315">
        <v>2149.9899999999998</v>
      </c>
    </row>
    <row r="5362" spans="1:4">
      <c r="A5362" s="312">
        <v>40915</v>
      </c>
      <c r="B5362" s="313" t="s">
        <v>6520</v>
      </c>
      <c r="C5362" s="312" t="s">
        <v>3507</v>
      </c>
      <c r="D5362" s="315">
        <v>2118.5</v>
      </c>
    </row>
    <row r="5363" spans="1:4">
      <c r="A5363" s="312">
        <v>40916</v>
      </c>
      <c r="B5363" s="313" t="s">
        <v>6521</v>
      </c>
      <c r="C5363" s="312" t="s">
        <v>3507</v>
      </c>
      <c r="D5363" s="315">
        <v>1931.8</v>
      </c>
    </row>
    <row r="5364" spans="1:4">
      <c r="A5364" s="312">
        <v>40918</v>
      </c>
      <c r="B5364" s="313" t="s">
        <v>6522</v>
      </c>
      <c r="C5364" s="312" t="s">
        <v>3507</v>
      </c>
      <c r="D5364" s="315">
        <v>2223.21</v>
      </c>
    </row>
    <row r="5365" spans="1:4">
      <c r="A5365" s="312">
        <v>40919</v>
      </c>
      <c r="B5365" s="313" t="s">
        <v>6523</v>
      </c>
      <c r="C5365" s="312" t="s">
        <v>3507</v>
      </c>
      <c r="D5365" s="315">
        <v>1593.05</v>
      </c>
    </row>
    <row r="5366" spans="1:4" ht="25.5">
      <c r="A5366" s="312">
        <v>40920</v>
      </c>
      <c r="B5366" s="313" t="s">
        <v>6524</v>
      </c>
      <c r="C5366" s="312" t="s">
        <v>3507</v>
      </c>
      <c r="D5366" s="315">
        <v>2523.16</v>
      </c>
    </row>
    <row r="5367" spans="1:4">
      <c r="A5367" s="312">
        <v>40921</v>
      </c>
      <c r="B5367" s="313" t="s">
        <v>6525</v>
      </c>
      <c r="C5367" s="312" t="s">
        <v>3507</v>
      </c>
      <c r="D5367" s="315">
        <v>3033.05</v>
      </c>
    </row>
    <row r="5368" spans="1:4">
      <c r="A5368" s="312">
        <v>40922</v>
      </c>
      <c r="B5368" s="313" t="s">
        <v>6526</v>
      </c>
      <c r="C5368" s="312" t="s">
        <v>3507</v>
      </c>
      <c r="D5368" s="315">
        <v>3410.62</v>
      </c>
    </row>
    <row r="5369" spans="1:4" ht="25.5">
      <c r="A5369" s="312">
        <v>40923</v>
      </c>
      <c r="B5369" s="313" t="s">
        <v>6527</v>
      </c>
      <c r="C5369" s="312" t="s">
        <v>3507</v>
      </c>
      <c r="D5369" s="315">
        <v>2864.27</v>
      </c>
    </row>
    <row r="5370" spans="1:4" ht="25.5">
      <c r="A5370" s="312">
        <v>40924</v>
      </c>
      <c r="B5370" s="313" t="s">
        <v>6528</v>
      </c>
      <c r="C5370" s="312" t="s">
        <v>3507</v>
      </c>
      <c r="D5370" s="315">
        <v>1936.95</v>
      </c>
    </row>
    <row r="5371" spans="1:4">
      <c r="A5371" s="312">
        <v>40925</v>
      </c>
      <c r="B5371" s="313" t="s">
        <v>6529</v>
      </c>
      <c r="C5371" s="312" t="s">
        <v>3507</v>
      </c>
      <c r="D5371" s="315">
        <v>2149.23</v>
      </c>
    </row>
    <row r="5372" spans="1:4" ht="25.5">
      <c r="A5372" s="312">
        <v>40927</v>
      </c>
      <c r="B5372" s="313" t="s">
        <v>6530</v>
      </c>
      <c r="C5372" s="312" t="s">
        <v>3507</v>
      </c>
      <c r="D5372" s="315">
        <v>1670.32</v>
      </c>
    </row>
    <row r="5373" spans="1:4" ht="25.5">
      <c r="A5373" s="312">
        <v>40928</v>
      </c>
      <c r="B5373" s="313" t="s">
        <v>6531</v>
      </c>
      <c r="C5373" s="312" t="s">
        <v>3507</v>
      </c>
      <c r="D5373" s="315">
        <v>2223.21</v>
      </c>
    </row>
    <row r="5374" spans="1:4" ht="25.5">
      <c r="A5374" s="312">
        <v>40929</v>
      </c>
      <c r="B5374" s="313" t="s">
        <v>6532</v>
      </c>
      <c r="C5374" s="312" t="s">
        <v>3507</v>
      </c>
      <c r="D5374" s="315">
        <v>2789.66</v>
      </c>
    </row>
    <row r="5375" spans="1:4">
      <c r="A5375" s="312">
        <v>40930</v>
      </c>
      <c r="B5375" s="313" t="s">
        <v>6533</v>
      </c>
      <c r="C5375" s="312" t="s">
        <v>3507</v>
      </c>
      <c r="D5375" s="315">
        <v>2789.66</v>
      </c>
    </row>
    <row r="5376" spans="1:4" ht="25.5">
      <c r="A5376" s="312">
        <v>40931</v>
      </c>
      <c r="B5376" s="313" t="s">
        <v>6534</v>
      </c>
      <c r="C5376" s="312" t="s">
        <v>3507</v>
      </c>
      <c r="D5376" s="315">
        <v>4023.82</v>
      </c>
    </row>
    <row r="5377" spans="1:4" ht="25.5">
      <c r="A5377" s="312">
        <v>40932</v>
      </c>
      <c r="B5377" s="313" t="s">
        <v>6535</v>
      </c>
      <c r="C5377" s="312" t="s">
        <v>3507</v>
      </c>
      <c r="D5377" s="315">
        <v>3301.29</v>
      </c>
    </row>
    <row r="5378" spans="1:4" ht="25.5">
      <c r="A5378" s="312">
        <v>40934</v>
      </c>
      <c r="B5378" s="313" t="s">
        <v>6536</v>
      </c>
      <c r="C5378" s="312" t="s">
        <v>3507</v>
      </c>
      <c r="D5378" s="315">
        <v>26843.77</v>
      </c>
    </row>
    <row r="5379" spans="1:4">
      <c r="A5379" s="312">
        <v>40935</v>
      </c>
      <c r="B5379" s="313" t="s">
        <v>6537</v>
      </c>
      <c r="C5379" s="312" t="s">
        <v>3507</v>
      </c>
      <c r="D5379" s="315">
        <v>11777.01</v>
      </c>
    </row>
    <row r="5380" spans="1:4">
      <c r="A5380" s="312">
        <v>40936</v>
      </c>
      <c r="B5380" s="313" t="s">
        <v>6538</v>
      </c>
      <c r="C5380" s="312" t="s">
        <v>3507</v>
      </c>
      <c r="D5380" s="315">
        <v>12460.63</v>
      </c>
    </row>
    <row r="5381" spans="1:4">
      <c r="A5381" s="312">
        <v>40937</v>
      </c>
      <c r="B5381" s="313" t="s">
        <v>6539</v>
      </c>
      <c r="C5381" s="312" t="s">
        <v>3507</v>
      </c>
      <c r="D5381" s="315">
        <v>15746.16</v>
      </c>
    </row>
    <row r="5382" spans="1:4">
      <c r="A5382" s="312">
        <v>40938</v>
      </c>
      <c r="B5382" s="313" t="s">
        <v>6540</v>
      </c>
      <c r="C5382" s="312" t="s">
        <v>3507</v>
      </c>
      <c r="D5382" s="315">
        <v>20615.560000000001</v>
      </c>
    </row>
    <row r="5383" spans="1:4">
      <c r="A5383" s="312">
        <v>40939</v>
      </c>
      <c r="B5383" s="313" t="s">
        <v>6541</v>
      </c>
      <c r="C5383" s="312" t="s">
        <v>3507</v>
      </c>
      <c r="D5383" s="315">
        <v>14389.45</v>
      </c>
    </row>
    <row r="5384" spans="1:4">
      <c r="A5384" s="312">
        <v>40940</v>
      </c>
      <c r="B5384" s="313" t="s">
        <v>6542</v>
      </c>
      <c r="C5384" s="312" t="s">
        <v>3507</v>
      </c>
      <c r="D5384" s="315">
        <v>12458.51</v>
      </c>
    </row>
    <row r="5385" spans="1:4" ht="25.5">
      <c r="A5385" s="312">
        <v>40974</v>
      </c>
      <c r="B5385" s="313" t="s">
        <v>6543</v>
      </c>
      <c r="C5385" s="312" t="s">
        <v>3507</v>
      </c>
      <c r="D5385" s="315">
        <v>2149.9899999999998</v>
      </c>
    </row>
    <row r="5386" spans="1:4">
      <c r="A5386" s="312">
        <v>40975</v>
      </c>
      <c r="B5386" s="313" t="s">
        <v>6544</v>
      </c>
      <c r="C5386" s="312" t="s">
        <v>3507</v>
      </c>
      <c r="D5386" s="315">
        <v>1140.83</v>
      </c>
    </row>
    <row r="5387" spans="1:4" ht="25.5">
      <c r="A5387" s="312">
        <v>40976</v>
      </c>
      <c r="B5387" s="313" t="s">
        <v>6545</v>
      </c>
      <c r="C5387" s="312" t="s">
        <v>3507</v>
      </c>
      <c r="D5387" s="315">
        <v>1219.77</v>
      </c>
    </row>
    <row r="5388" spans="1:4">
      <c r="A5388" s="312">
        <v>40977</v>
      </c>
      <c r="B5388" s="313" t="s">
        <v>6546</v>
      </c>
      <c r="C5388" s="312" t="s">
        <v>3507</v>
      </c>
      <c r="D5388" s="315">
        <v>2149.9899999999998</v>
      </c>
    </row>
    <row r="5389" spans="1:4" ht="25.5">
      <c r="A5389" s="312">
        <v>40978</v>
      </c>
      <c r="B5389" s="313" t="s">
        <v>6547</v>
      </c>
      <c r="C5389" s="312" t="s">
        <v>3507</v>
      </c>
      <c r="D5389" s="315">
        <v>1170.75</v>
      </c>
    </row>
    <row r="5390" spans="1:4" ht="25.5">
      <c r="A5390" s="312">
        <v>40979</v>
      </c>
      <c r="B5390" s="313" t="s">
        <v>6548</v>
      </c>
      <c r="C5390" s="312" t="s">
        <v>3507</v>
      </c>
      <c r="D5390" s="315">
        <v>1160.3399999999999</v>
      </c>
    </row>
    <row r="5391" spans="1:4">
      <c r="A5391" s="312">
        <v>40980</v>
      </c>
      <c r="B5391" s="313" t="s">
        <v>6549</v>
      </c>
      <c r="C5391" s="312" t="s">
        <v>3507</v>
      </c>
      <c r="D5391" s="315">
        <v>1371.41</v>
      </c>
    </row>
    <row r="5392" spans="1:4" ht="25.5">
      <c r="A5392" s="312">
        <v>40981</v>
      </c>
      <c r="B5392" s="313" t="s">
        <v>6550</v>
      </c>
      <c r="C5392" s="312" t="s">
        <v>3507</v>
      </c>
      <c r="D5392" s="315">
        <v>1081.25</v>
      </c>
    </row>
    <row r="5393" spans="1:4" ht="25.5">
      <c r="A5393" s="312">
        <v>40982</v>
      </c>
      <c r="B5393" s="313" t="s">
        <v>6551</v>
      </c>
      <c r="C5393" s="312" t="s">
        <v>3507</v>
      </c>
      <c r="D5393" s="315">
        <v>1087.1099999999999</v>
      </c>
    </row>
    <row r="5394" spans="1:4" ht="25.5">
      <c r="A5394" s="312">
        <v>40983</v>
      </c>
      <c r="B5394" s="313" t="s">
        <v>6552</v>
      </c>
      <c r="C5394" s="312" t="s">
        <v>3507</v>
      </c>
      <c r="D5394" s="315">
        <v>1152.02</v>
      </c>
    </row>
    <row r="5395" spans="1:4" ht="25.5">
      <c r="A5395" s="312">
        <v>40984</v>
      </c>
      <c r="B5395" s="313" t="s">
        <v>6553</v>
      </c>
      <c r="C5395" s="312" t="s">
        <v>3507</v>
      </c>
      <c r="D5395" s="314">
        <v>730.09</v>
      </c>
    </row>
    <row r="5396" spans="1:4">
      <c r="A5396" s="312">
        <v>40985</v>
      </c>
      <c r="B5396" s="313" t="s">
        <v>6554</v>
      </c>
      <c r="C5396" s="312" t="s">
        <v>3507</v>
      </c>
      <c r="D5396" s="314">
        <v>778.13</v>
      </c>
    </row>
    <row r="5397" spans="1:4">
      <c r="A5397" s="312">
        <v>40987</v>
      </c>
      <c r="B5397" s="313" t="s">
        <v>6555</v>
      </c>
      <c r="C5397" s="312" t="s">
        <v>3507</v>
      </c>
      <c r="D5397" s="315">
        <v>2149.9899999999998</v>
      </c>
    </row>
    <row r="5398" spans="1:4" ht="25.5">
      <c r="A5398" s="312">
        <v>40988</v>
      </c>
      <c r="B5398" s="313" t="s">
        <v>6556</v>
      </c>
      <c r="C5398" s="312" t="s">
        <v>3507</v>
      </c>
      <c r="D5398" s="315">
        <v>1821.84</v>
      </c>
    </row>
    <row r="5399" spans="1:4" ht="25.5">
      <c r="A5399" s="312">
        <v>40990</v>
      </c>
      <c r="B5399" s="313" t="s">
        <v>6557</v>
      </c>
      <c r="C5399" s="312" t="s">
        <v>3507</v>
      </c>
      <c r="D5399" s="315">
        <v>1682.47</v>
      </c>
    </row>
    <row r="5400" spans="1:4" ht="25.5">
      <c r="A5400" s="312">
        <v>40992</v>
      </c>
      <c r="B5400" s="313" t="s">
        <v>6558</v>
      </c>
      <c r="C5400" s="312" t="s">
        <v>3507</v>
      </c>
      <c r="D5400" s="315">
        <v>1994.35</v>
      </c>
    </row>
    <row r="5401" spans="1:4" ht="25.5">
      <c r="A5401" s="312">
        <v>40994</v>
      </c>
      <c r="B5401" s="313" t="s">
        <v>6559</v>
      </c>
      <c r="C5401" s="312" t="s">
        <v>3507</v>
      </c>
      <c r="D5401" s="315">
        <v>1821.84</v>
      </c>
    </row>
    <row r="5402" spans="1:4" ht="25.5">
      <c r="A5402" s="312">
        <v>40998</v>
      </c>
      <c r="B5402" s="313" t="s">
        <v>6560</v>
      </c>
      <c r="C5402" s="312" t="s">
        <v>3507</v>
      </c>
      <c r="D5402" s="315">
        <v>1802.83</v>
      </c>
    </row>
    <row r="5403" spans="1:4" ht="25.5">
      <c r="A5403" s="312">
        <v>41001</v>
      </c>
      <c r="B5403" s="313" t="s">
        <v>6561</v>
      </c>
      <c r="C5403" s="312" t="s">
        <v>3507</v>
      </c>
      <c r="D5403" s="315">
        <v>1820.8</v>
      </c>
    </row>
    <row r="5404" spans="1:4" ht="25.5">
      <c r="A5404" s="312">
        <v>41002</v>
      </c>
      <c r="B5404" s="313" t="s">
        <v>6562</v>
      </c>
      <c r="C5404" s="312" t="s">
        <v>3507</v>
      </c>
      <c r="D5404" s="315">
        <v>1902.28</v>
      </c>
    </row>
    <row r="5405" spans="1:4" ht="25.5">
      <c r="A5405" s="312">
        <v>41012</v>
      </c>
      <c r="B5405" s="313" t="s">
        <v>6563</v>
      </c>
      <c r="C5405" s="312" t="s">
        <v>3507</v>
      </c>
      <c r="D5405" s="315">
        <v>1740.47</v>
      </c>
    </row>
    <row r="5406" spans="1:4">
      <c r="A5406" s="312">
        <v>41024</v>
      </c>
      <c r="B5406" s="313" t="s">
        <v>6564</v>
      </c>
      <c r="C5406" s="312" t="s">
        <v>3507</v>
      </c>
      <c r="D5406" s="315">
        <v>2822.91</v>
      </c>
    </row>
    <row r="5407" spans="1:4">
      <c r="A5407" s="312">
        <v>41026</v>
      </c>
      <c r="B5407" s="313" t="s">
        <v>6565</v>
      </c>
      <c r="C5407" s="312" t="s">
        <v>3507</v>
      </c>
      <c r="D5407" s="315">
        <v>2822.91</v>
      </c>
    </row>
    <row r="5408" spans="1:4" ht="25.5">
      <c r="A5408" s="312">
        <v>41029</v>
      </c>
      <c r="B5408" s="313" t="s">
        <v>6566</v>
      </c>
      <c r="C5408" s="312" t="s">
        <v>3507</v>
      </c>
      <c r="D5408" s="315">
        <v>1820.79</v>
      </c>
    </row>
    <row r="5409" spans="1:4" ht="25.5">
      <c r="A5409" s="312">
        <v>41031</v>
      </c>
      <c r="B5409" s="313" t="s">
        <v>6567</v>
      </c>
      <c r="C5409" s="312" t="s">
        <v>3507</v>
      </c>
      <c r="D5409" s="315">
        <v>1925.68</v>
      </c>
    </row>
    <row r="5410" spans="1:4">
      <c r="A5410" s="312">
        <v>41033</v>
      </c>
      <c r="B5410" s="313" t="s">
        <v>6568</v>
      </c>
      <c r="C5410" s="312" t="s">
        <v>3507</v>
      </c>
      <c r="D5410" s="315">
        <v>2020.17</v>
      </c>
    </row>
    <row r="5411" spans="1:4">
      <c r="A5411" s="312">
        <v>41036</v>
      </c>
      <c r="B5411" s="313" t="s">
        <v>6569</v>
      </c>
      <c r="C5411" s="312" t="s">
        <v>3507</v>
      </c>
      <c r="D5411" s="315">
        <v>2491.3000000000002</v>
      </c>
    </row>
    <row r="5412" spans="1:4" ht="25.5">
      <c r="A5412" s="312">
        <v>41038</v>
      </c>
      <c r="B5412" s="313" t="s">
        <v>6570</v>
      </c>
      <c r="C5412" s="312" t="s">
        <v>3507</v>
      </c>
      <c r="D5412" s="315">
        <v>1820.79</v>
      </c>
    </row>
    <row r="5413" spans="1:4">
      <c r="A5413" s="312">
        <v>41040</v>
      </c>
      <c r="B5413" s="313" t="s">
        <v>6571</v>
      </c>
      <c r="C5413" s="312" t="s">
        <v>3507</v>
      </c>
      <c r="D5413" s="315">
        <v>1996.62</v>
      </c>
    </row>
    <row r="5414" spans="1:4" ht="25.5">
      <c r="A5414" s="312">
        <v>41043</v>
      </c>
      <c r="B5414" s="313" t="s">
        <v>6572</v>
      </c>
      <c r="C5414" s="312" t="s">
        <v>3507</v>
      </c>
      <c r="D5414" s="315">
        <v>1996.62</v>
      </c>
    </row>
    <row r="5415" spans="1:4">
      <c r="A5415" s="312">
        <v>41065</v>
      </c>
      <c r="B5415" s="313" t="s">
        <v>6573</v>
      </c>
      <c r="C5415" s="312" t="s">
        <v>3507</v>
      </c>
      <c r="D5415" s="315">
        <v>2149.9899999999998</v>
      </c>
    </row>
    <row r="5416" spans="1:4">
      <c r="A5416" s="312">
        <v>41066</v>
      </c>
      <c r="B5416" s="313" t="s">
        <v>6574</v>
      </c>
      <c r="C5416" s="312" t="s">
        <v>3507</v>
      </c>
      <c r="D5416" s="315">
        <v>2595.35</v>
      </c>
    </row>
    <row r="5417" spans="1:4">
      <c r="A5417" s="312">
        <v>41067</v>
      </c>
      <c r="B5417" s="313" t="s">
        <v>6575</v>
      </c>
      <c r="C5417" s="312" t="s">
        <v>3507</v>
      </c>
      <c r="D5417" s="315">
        <v>2025.15</v>
      </c>
    </row>
    <row r="5418" spans="1:4">
      <c r="A5418" s="312">
        <v>41068</v>
      </c>
      <c r="B5418" s="313" t="s">
        <v>6576</v>
      </c>
      <c r="C5418" s="312" t="s">
        <v>3507</v>
      </c>
      <c r="D5418" s="315">
        <v>1979.99</v>
      </c>
    </row>
    <row r="5419" spans="1:4">
      <c r="A5419" s="312">
        <v>41069</v>
      </c>
      <c r="B5419" s="313" t="s">
        <v>6577</v>
      </c>
      <c r="C5419" s="312" t="s">
        <v>3507</v>
      </c>
      <c r="D5419" s="315">
        <v>1954.97</v>
      </c>
    </row>
    <row r="5420" spans="1:4">
      <c r="A5420" s="312">
        <v>41070</v>
      </c>
      <c r="B5420" s="313" t="s">
        <v>6578</v>
      </c>
      <c r="C5420" s="312" t="s">
        <v>3507</v>
      </c>
      <c r="D5420" s="315">
        <v>1765.1</v>
      </c>
    </row>
    <row r="5421" spans="1:4">
      <c r="A5421" s="312">
        <v>41071</v>
      </c>
      <c r="B5421" s="313" t="s">
        <v>6579</v>
      </c>
      <c r="C5421" s="312" t="s">
        <v>3507</v>
      </c>
      <c r="D5421" s="315">
        <v>1436.22</v>
      </c>
    </row>
    <row r="5422" spans="1:4">
      <c r="A5422" s="312">
        <v>41072</v>
      </c>
      <c r="B5422" s="313" t="s">
        <v>6580</v>
      </c>
      <c r="C5422" s="312" t="s">
        <v>3507</v>
      </c>
      <c r="D5422" s="315">
        <v>1565.17</v>
      </c>
    </row>
    <row r="5423" spans="1:4">
      <c r="A5423" s="312">
        <v>41073</v>
      </c>
      <c r="B5423" s="313" t="s">
        <v>6581</v>
      </c>
      <c r="C5423" s="312" t="s">
        <v>3507</v>
      </c>
      <c r="D5423" s="315">
        <v>1918.59</v>
      </c>
    </row>
    <row r="5424" spans="1:4">
      <c r="A5424" s="312">
        <v>41074</v>
      </c>
      <c r="B5424" s="313" t="s">
        <v>6582</v>
      </c>
      <c r="C5424" s="312" t="s">
        <v>3507</v>
      </c>
      <c r="D5424" s="315">
        <v>1896.71</v>
      </c>
    </row>
    <row r="5425" spans="1:4">
      <c r="A5425" s="312">
        <v>41075</v>
      </c>
      <c r="B5425" s="313" t="s">
        <v>6583</v>
      </c>
      <c r="C5425" s="312" t="s">
        <v>3507</v>
      </c>
      <c r="D5425" s="315">
        <v>1896.71</v>
      </c>
    </row>
    <row r="5426" spans="1:4">
      <c r="A5426" s="312">
        <v>41076</v>
      </c>
      <c r="B5426" s="313" t="s">
        <v>6584</v>
      </c>
      <c r="C5426" s="312" t="s">
        <v>3507</v>
      </c>
      <c r="D5426" s="315">
        <v>2261</v>
      </c>
    </row>
    <row r="5427" spans="1:4">
      <c r="A5427" s="312">
        <v>41077</v>
      </c>
      <c r="B5427" s="313" t="s">
        <v>6585</v>
      </c>
      <c r="C5427" s="312" t="s">
        <v>3507</v>
      </c>
      <c r="D5427" s="315">
        <v>1629.51</v>
      </c>
    </row>
    <row r="5428" spans="1:4">
      <c r="A5428" s="312">
        <v>41078</v>
      </c>
      <c r="B5428" s="313" t="s">
        <v>6586</v>
      </c>
      <c r="C5428" s="312" t="s">
        <v>3507</v>
      </c>
      <c r="D5428" s="315">
        <v>1468.8</v>
      </c>
    </row>
    <row r="5429" spans="1:4">
      <c r="A5429" s="312">
        <v>41079</v>
      </c>
      <c r="B5429" s="313" t="s">
        <v>6587</v>
      </c>
      <c r="C5429" s="312" t="s">
        <v>3507</v>
      </c>
      <c r="D5429" s="315">
        <v>2149.9899999999998</v>
      </c>
    </row>
    <row r="5430" spans="1:4">
      <c r="A5430" s="312">
        <v>41080</v>
      </c>
      <c r="B5430" s="313" t="s">
        <v>6588</v>
      </c>
      <c r="C5430" s="312" t="s">
        <v>3507</v>
      </c>
      <c r="D5430" s="315">
        <v>2014.27</v>
      </c>
    </row>
    <row r="5431" spans="1:4">
      <c r="A5431" s="312">
        <v>41081</v>
      </c>
      <c r="B5431" s="313" t="s">
        <v>6589</v>
      </c>
      <c r="C5431" s="312" t="s">
        <v>3507</v>
      </c>
      <c r="D5431" s="315">
        <v>2560.29</v>
      </c>
    </row>
    <row r="5432" spans="1:4">
      <c r="A5432" s="312">
        <v>41082</v>
      </c>
      <c r="B5432" s="313" t="s">
        <v>6590</v>
      </c>
      <c r="C5432" s="312" t="s">
        <v>3507</v>
      </c>
      <c r="D5432" s="315">
        <v>2272.52</v>
      </c>
    </row>
    <row r="5433" spans="1:4">
      <c r="A5433" s="312">
        <v>41083</v>
      </c>
      <c r="B5433" s="313" t="s">
        <v>6591</v>
      </c>
      <c r="C5433" s="312" t="s">
        <v>3507</v>
      </c>
      <c r="D5433" s="315">
        <v>1619.07</v>
      </c>
    </row>
    <row r="5434" spans="1:4">
      <c r="A5434" s="312">
        <v>41084</v>
      </c>
      <c r="B5434" s="313" t="s">
        <v>6592</v>
      </c>
      <c r="C5434" s="312" t="s">
        <v>3507</v>
      </c>
      <c r="D5434" s="315">
        <v>1597.51</v>
      </c>
    </row>
    <row r="5435" spans="1:4">
      <c r="A5435" s="312">
        <v>41085</v>
      </c>
      <c r="B5435" s="313" t="s">
        <v>6593</v>
      </c>
      <c r="C5435" s="312" t="s">
        <v>3507</v>
      </c>
      <c r="D5435" s="315">
        <v>1738.29</v>
      </c>
    </row>
    <row r="5436" spans="1:4" ht="25.5">
      <c r="A5436" s="312">
        <v>41086</v>
      </c>
      <c r="B5436" s="313" t="s">
        <v>6594</v>
      </c>
      <c r="C5436" s="312" t="s">
        <v>3507</v>
      </c>
      <c r="D5436" s="315">
        <v>1738.29</v>
      </c>
    </row>
    <row r="5437" spans="1:4">
      <c r="A5437" s="312">
        <v>41087</v>
      </c>
      <c r="B5437" s="313" t="s">
        <v>6595</v>
      </c>
      <c r="C5437" s="312" t="s">
        <v>3507</v>
      </c>
      <c r="D5437" s="315">
        <v>2149.9899999999998</v>
      </c>
    </row>
    <row r="5438" spans="1:4" ht="25.5">
      <c r="A5438" s="312">
        <v>41088</v>
      </c>
      <c r="B5438" s="313" t="s">
        <v>6596</v>
      </c>
      <c r="C5438" s="312" t="s">
        <v>3507</v>
      </c>
      <c r="D5438" s="315">
        <v>2348.0700000000002</v>
      </c>
    </row>
    <row r="5439" spans="1:4" ht="25.5">
      <c r="A5439" s="312">
        <v>41089</v>
      </c>
      <c r="B5439" s="313" t="s">
        <v>6597</v>
      </c>
      <c r="C5439" s="312" t="s">
        <v>3507</v>
      </c>
      <c r="D5439" s="315">
        <v>3532.96</v>
      </c>
    </row>
    <row r="5440" spans="1:4" ht="25.5">
      <c r="A5440" s="312">
        <v>41090</v>
      </c>
      <c r="B5440" s="313" t="s">
        <v>6598</v>
      </c>
      <c r="C5440" s="312" t="s">
        <v>3507</v>
      </c>
      <c r="D5440" s="315">
        <v>1632.35</v>
      </c>
    </row>
    <row r="5441" spans="1:4" ht="25.5">
      <c r="A5441" s="312">
        <v>41091</v>
      </c>
      <c r="B5441" s="313" t="s">
        <v>6599</v>
      </c>
      <c r="C5441" s="312" t="s">
        <v>3507</v>
      </c>
      <c r="D5441" s="315">
        <v>2290.66</v>
      </c>
    </row>
    <row r="5442" spans="1:4">
      <c r="A5442" s="312">
        <v>41092</v>
      </c>
      <c r="B5442" s="313" t="s">
        <v>6600</v>
      </c>
      <c r="C5442" s="312" t="s">
        <v>3507</v>
      </c>
      <c r="D5442" s="315">
        <v>4244</v>
      </c>
    </row>
    <row r="5443" spans="1:4">
      <c r="A5443" s="312">
        <v>41093</v>
      </c>
      <c r="B5443" s="313" t="s">
        <v>6601</v>
      </c>
      <c r="C5443" s="312" t="s">
        <v>3507</v>
      </c>
      <c r="D5443" s="315">
        <v>1615.32</v>
      </c>
    </row>
    <row r="5444" spans="1:4">
      <c r="A5444" s="312">
        <v>41094</v>
      </c>
      <c r="B5444" s="313" t="s">
        <v>6602</v>
      </c>
      <c r="C5444" s="312" t="s">
        <v>3507</v>
      </c>
      <c r="D5444" s="315">
        <v>1745.98</v>
      </c>
    </row>
    <row r="5445" spans="1:4">
      <c r="A5445" s="312">
        <v>41096</v>
      </c>
      <c r="B5445" s="313" t="s">
        <v>6603</v>
      </c>
      <c r="C5445" s="312" t="s">
        <v>3507</v>
      </c>
      <c r="D5445" s="315">
        <v>1576.5</v>
      </c>
    </row>
    <row r="5446" spans="1:4">
      <c r="A5446" s="312">
        <v>41097</v>
      </c>
      <c r="B5446" s="313" t="s">
        <v>6604</v>
      </c>
      <c r="C5446" s="312" t="s">
        <v>3507</v>
      </c>
      <c r="D5446" s="315">
        <v>1858.92</v>
      </c>
    </row>
    <row r="5447" spans="1:4" ht="40.5">
      <c r="A5447" s="316">
        <v>41595</v>
      </c>
      <c r="B5447" s="317" t="s">
        <v>6605</v>
      </c>
      <c r="C5447" s="318" t="s">
        <v>837</v>
      </c>
      <c r="D5447" s="316">
        <v>9</v>
      </c>
    </row>
    <row r="5448" spans="1:4" ht="27">
      <c r="A5448" s="316">
        <v>41598</v>
      </c>
      <c r="B5448" s="317" t="s">
        <v>6606</v>
      </c>
      <c r="C5448" s="318" t="s">
        <v>3004</v>
      </c>
      <c r="D5448" s="319">
        <v>1261.78</v>
      </c>
    </row>
    <row r="5449" spans="1:4" ht="27">
      <c r="A5449" s="316">
        <v>41721</v>
      </c>
      <c r="B5449" s="317" t="s">
        <v>6607</v>
      </c>
      <c r="C5449" s="318" t="s">
        <v>585</v>
      </c>
      <c r="D5449" s="316">
        <v>2.79</v>
      </c>
    </row>
    <row r="5450" spans="1:4" ht="27">
      <c r="A5450" s="316">
        <v>41722</v>
      </c>
      <c r="B5450" s="317" t="s">
        <v>6608</v>
      </c>
      <c r="C5450" s="318" t="s">
        <v>585</v>
      </c>
      <c r="D5450" s="316">
        <v>4.03</v>
      </c>
    </row>
    <row r="5451" spans="1:4" ht="38.25">
      <c r="A5451" s="312">
        <v>41757</v>
      </c>
      <c r="B5451" s="313" t="s">
        <v>6609</v>
      </c>
      <c r="C5451" s="312" t="s">
        <v>1155</v>
      </c>
      <c r="D5451" s="315">
        <v>17960.150000000001</v>
      </c>
    </row>
    <row r="5452" spans="1:4" ht="38.25">
      <c r="A5452" s="312">
        <v>41758</v>
      </c>
      <c r="B5452" s="313" t="s">
        <v>6610</v>
      </c>
      <c r="C5452" s="312" t="s">
        <v>1155</v>
      </c>
      <c r="D5452" s="314">
        <v>130.33000000000001</v>
      </c>
    </row>
    <row r="5453" spans="1:4" ht="38.25">
      <c r="A5453" s="312">
        <v>41776</v>
      </c>
      <c r="B5453" s="313" t="s">
        <v>6611</v>
      </c>
      <c r="C5453" s="312" t="s">
        <v>1260</v>
      </c>
      <c r="D5453" s="314">
        <v>12.25</v>
      </c>
    </row>
    <row r="5454" spans="1:4" ht="38.25">
      <c r="A5454" s="312">
        <v>41779</v>
      </c>
      <c r="B5454" s="313" t="s">
        <v>6612</v>
      </c>
      <c r="C5454" s="312" t="s">
        <v>1298</v>
      </c>
      <c r="D5454" s="314">
        <v>66.34</v>
      </c>
    </row>
    <row r="5455" spans="1:4" ht="38.25">
      <c r="A5455" s="312">
        <v>41780</v>
      </c>
      <c r="B5455" s="313" t="s">
        <v>6613</v>
      </c>
      <c r="C5455" s="312" t="s">
        <v>1298</v>
      </c>
      <c r="D5455" s="314">
        <v>98.18</v>
      </c>
    </row>
    <row r="5456" spans="1:4" ht="38.25">
      <c r="A5456" s="312">
        <v>41781</v>
      </c>
      <c r="B5456" s="313" t="s">
        <v>6614</v>
      </c>
      <c r="C5456" s="312" t="s">
        <v>1298</v>
      </c>
      <c r="D5456" s="314">
        <v>195.48</v>
      </c>
    </row>
    <row r="5457" spans="1:4" ht="38.25">
      <c r="A5457" s="312">
        <v>41782</v>
      </c>
      <c r="B5457" s="313" t="s">
        <v>6615</v>
      </c>
      <c r="C5457" s="312" t="s">
        <v>1298</v>
      </c>
      <c r="D5457" s="314">
        <v>382.13</v>
      </c>
    </row>
    <row r="5458" spans="1:4" ht="38.25">
      <c r="A5458" s="312">
        <v>41783</v>
      </c>
      <c r="B5458" s="313" t="s">
        <v>6616</v>
      </c>
      <c r="C5458" s="312" t="s">
        <v>1298</v>
      </c>
      <c r="D5458" s="314">
        <v>566.74</v>
      </c>
    </row>
    <row r="5459" spans="1:4" ht="38.25">
      <c r="A5459" s="312">
        <v>41785</v>
      </c>
      <c r="B5459" s="313" t="s">
        <v>6617</v>
      </c>
      <c r="C5459" s="312" t="s">
        <v>1298</v>
      </c>
      <c r="D5459" s="314">
        <v>858.81</v>
      </c>
    </row>
    <row r="5460" spans="1:4" ht="38.25">
      <c r="A5460" s="312">
        <v>41786</v>
      </c>
      <c r="B5460" s="313" t="s">
        <v>6618</v>
      </c>
      <c r="C5460" s="312" t="s">
        <v>1298</v>
      </c>
      <c r="D5460" s="315">
        <v>1229.8699999999999</v>
      </c>
    </row>
    <row r="5461" spans="1:4" ht="51">
      <c r="A5461" s="312">
        <v>41805</v>
      </c>
      <c r="B5461" s="313" t="s">
        <v>6619</v>
      </c>
      <c r="C5461" s="312" t="s">
        <v>3507</v>
      </c>
      <c r="D5461" s="314">
        <v>410</v>
      </c>
    </row>
    <row r="5462" spans="1:4" ht="40.5">
      <c r="A5462" s="316">
        <v>41879</v>
      </c>
      <c r="B5462" s="317" t="s">
        <v>6620</v>
      </c>
      <c r="C5462" s="318" t="s">
        <v>1100</v>
      </c>
      <c r="D5462" s="316">
        <v>0.12</v>
      </c>
    </row>
    <row r="5463" spans="1:4" ht="25.5">
      <c r="A5463" s="312">
        <v>41892</v>
      </c>
      <c r="B5463" s="313" t="s">
        <v>6621</v>
      </c>
      <c r="C5463" s="312" t="s">
        <v>1155</v>
      </c>
      <c r="D5463" s="314">
        <v>86.11</v>
      </c>
    </row>
    <row r="5464" spans="1:4" ht="25.5">
      <c r="A5464" s="312">
        <v>41893</v>
      </c>
      <c r="B5464" s="313" t="s">
        <v>6622</v>
      </c>
      <c r="C5464" s="312" t="s">
        <v>1155</v>
      </c>
      <c r="D5464" s="314">
        <v>689.32</v>
      </c>
    </row>
    <row r="5465" spans="1:4" ht="25.5">
      <c r="A5465" s="312">
        <v>41894</v>
      </c>
      <c r="B5465" s="313" t="s">
        <v>6623</v>
      </c>
      <c r="C5465" s="312" t="s">
        <v>1155</v>
      </c>
      <c r="D5465" s="315">
        <v>1057.79</v>
      </c>
    </row>
    <row r="5466" spans="1:4" ht="25.5">
      <c r="A5466" s="312">
        <v>41895</v>
      </c>
      <c r="B5466" s="313" t="s">
        <v>6624</v>
      </c>
      <c r="C5466" s="312" t="s">
        <v>1155</v>
      </c>
      <c r="D5466" s="315">
        <v>1169.6500000000001</v>
      </c>
    </row>
    <row r="5467" spans="1:4" ht="38.25">
      <c r="A5467" s="312">
        <v>41896</v>
      </c>
      <c r="B5467" s="313" t="s">
        <v>6625</v>
      </c>
      <c r="C5467" s="312" t="s">
        <v>1155</v>
      </c>
      <c r="D5467" s="314">
        <v>211.73</v>
      </c>
    </row>
    <row r="5468" spans="1:4" ht="25.5">
      <c r="A5468" s="312">
        <v>41898</v>
      </c>
      <c r="B5468" s="313" t="s">
        <v>6626</v>
      </c>
      <c r="C5468" s="312" t="s">
        <v>1155</v>
      </c>
      <c r="D5468" s="315">
        <v>18718.23</v>
      </c>
    </row>
    <row r="5469" spans="1:4" ht="38.25">
      <c r="A5469" s="312">
        <v>41899</v>
      </c>
      <c r="B5469" s="313" t="s">
        <v>6627</v>
      </c>
      <c r="C5469" s="312" t="s">
        <v>1734</v>
      </c>
      <c r="D5469" s="315">
        <v>2107.56</v>
      </c>
    </row>
    <row r="5470" spans="1:4" ht="38.25">
      <c r="A5470" s="312">
        <v>41900</v>
      </c>
      <c r="B5470" s="313" t="s">
        <v>6628</v>
      </c>
      <c r="C5470" s="312" t="s">
        <v>1147</v>
      </c>
      <c r="D5470" s="314">
        <v>2</v>
      </c>
    </row>
    <row r="5471" spans="1:4" ht="25.5">
      <c r="A5471" s="312">
        <v>41901</v>
      </c>
      <c r="B5471" s="313" t="s">
        <v>6629</v>
      </c>
      <c r="C5471" s="312" t="s">
        <v>1147</v>
      </c>
      <c r="D5471" s="314">
        <v>3.24</v>
      </c>
    </row>
    <row r="5472" spans="1:4" ht="38.25">
      <c r="A5472" s="312">
        <v>41902</v>
      </c>
      <c r="B5472" s="313" t="s">
        <v>6630</v>
      </c>
      <c r="C5472" s="312" t="s">
        <v>1147</v>
      </c>
      <c r="D5472" s="314">
        <v>1.55</v>
      </c>
    </row>
    <row r="5473" spans="1:4" ht="38.25">
      <c r="A5473" s="312">
        <v>41903</v>
      </c>
      <c r="B5473" s="313" t="s">
        <v>6631</v>
      </c>
      <c r="C5473" s="312" t="s">
        <v>1147</v>
      </c>
      <c r="D5473" s="314">
        <v>1.72</v>
      </c>
    </row>
    <row r="5474" spans="1:4" ht="38.25">
      <c r="A5474" s="312">
        <v>41904</v>
      </c>
      <c r="B5474" s="313" t="s">
        <v>6632</v>
      </c>
      <c r="C5474" s="312" t="s">
        <v>1734</v>
      </c>
      <c r="D5474" s="315">
        <v>1675</v>
      </c>
    </row>
    <row r="5475" spans="1:4" ht="38.25">
      <c r="A5475" s="312">
        <v>41905</v>
      </c>
      <c r="B5475" s="313" t="s">
        <v>6633</v>
      </c>
      <c r="C5475" s="312" t="s">
        <v>1147</v>
      </c>
      <c r="D5475" s="314">
        <v>1.24</v>
      </c>
    </row>
    <row r="5476" spans="1:4" ht="63.75">
      <c r="A5476" s="312">
        <v>41927</v>
      </c>
      <c r="B5476" s="313" t="s">
        <v>6634</v>
      </c>
      <c r="C5476" s="312" t="s">
        <v>1366</v>
      </c>
      <c r="D5476" s="314">
        <v>341</v>
      </c>
    </row>
    <row r="5477" spans="1:4" ht="25.5">
      <c r="A5477" s="312">
        <v>41930</v>
      </c>
      <c r="B5477" s="313" t="s">
        <v>6635</v>
      </c>
      <c r="C5477" s="312" t="s">
        <v>1298</v>
      </c>
      <c r="D5477" s="314">
        <v>54.51</v>
      </c>
    </row>
    <row r="5478" spans="1:4" ht="25.5">
      <c r="A5478" s="312">
        <v>41931</v>
      </c>
      <c r="B5478" s="313" t="s">
        <v>6636</v>
      </c>
      <c r="C5478" s="312" t="s">
        <v>1298</v>
      </c>
      <c r="D5478" s="314">
        <v>92.4</v>
      </c>
    </row>
    <row r="5479" spans="1:4" ht="25.5">
      <c r="A5479" s="312">
        <v>41932</v>
      </c>
      <c r="B5479" s="313" t="s">
        <v>6637</v>
      </c>
      <c r="C5479" s="312" t="s">
        <v>1298</v>
      </c>
      <c r="D5479" s="314">
        <v>149.74</v>
      </c>
    </row>
    <row r="5480" spans="1:4" ht="25.5">
      <c r="A5480" s="312">
        <v>41933</v>
      </c>
      <c r="B5480" s="313" t="s">
        <v>6638</v>
      </c>
      <c r="C5480" s="312" t="s">
        <v>1298</v>
      </c>
      <c r="D5480" s="314">
        <v>185.67</v>
      </c>
    </row>
    <row r="5481" spans="1:4" ht="25.5">
      <c r="A5481" s="312">
        <v>41934</v>
      </c>
      <c r="B5481" s="313" t="s">
        <v>6639</v>
      </c>
      <c r="C5481" s="312" t="s">
        <v>1298</v>
      </c>
      <c r="D5481" s="314">
        <v>241.64</v>
      </c>
    </row>
    <row r="5482" spans="1:4" ht="25.5">
      <c r="A5482" s="312">
        <v>41936</v>
      </c>
      <c r="B5482" s="313" t="s">
        <v>6640</v>
      </c>
      <c r="C5482" s="312" t="s">
        <v>1298</v>
      </c>
      <c r="D5482" s="314">
        <v>34.909999999999997</v>
      </c>
    </row>
    <row r="5483" spans="1:4" ht="51">
      <c r="A5483" s="312">
        <v>41965</v>
      </c>
      <c r="B5483" s="313" t="s">
        <v>6641</v>
      </c>
      <c r="C5483" s="312" t="s">
        <v>1734</v>
      </c>
      <c r="D5483" s="314">
        <v>234.93</v>
      </c>
    </row>
    <row r="5484" spans="1:4">
      <c r="A5484" s="312">
        <v>41967</v>
      </c>
      <c r="B5484" s="313" t="s">
        <v>6642</v>
      </c>
      <c r="C5484" s="312" t="s">
        <v>1151</v>
      </c>
      <c r="D5484" s="314">
        <v>5.3</v>
      </c>
    </row>
    <row r="5485" spans="1:4" ht="25.5">
      <c r="A5485" s="312">
        <v>41975</v>
      </c>
      <c r="B5485" s="313" t="s">
        <v>6643</v>
      </c>
      <c r="C5485" s="312" t="s">
        <v>1366</v>
      </c>
      <c r="D5485" s="314">
        <v>55.21</v>
      </c>
    </row>
    <row r="5486" spans="1:4" ht="51">
      <c r="A5486" s="312">
        <v>41991</v>
      </c>
      <c r="B5486" s="313" t="s">
        <v>6644</v>
      </c>
      <c r="C5486" s="312" t="s">
        <v>1155</v>
      </c>
      <c r="D5486" s="315">
        <v>1786.17</v>
      </c>
    </row>
    <row r="5487" spans="1:4" ht="51">
      <c r="A5487" s="312">
        <v>41992</v>
      </c>
      <c r="B5487" s="313" t="s">
        <v>6645</v>
      </c>
      <c r="C5487" s="312" t="s">
        <v>1155</v>
      </c>
      <c r="D5487" s="315">
        <v>335500</v>
      </c>
    </row>
    <row r="5488" spans="1:4" ht="63.75">
      <c r="A5488" s="312">
        <v>41998</v>
      </c>
      <c r="B5488" s="313" t="s">
        <v>6646</v>
      </c>
      <c r="C5488" s="312" t="s">
        <v>1298</v>
      </c>
      <c r="D5488" s="315">
        <v>1024.3</v>
      </c>
    </row>
    <row r="5489" spans="1:4" ht="63.75">
      <c r="A5489" s="312">
        <v>41999</v>
      </c>
      <c r="B5489" s="313" t="s">
        <v>6647</v>
      </c>
      <c r="C5489" s="312" t="s">
        <v>1298</v>
      </c>
      <c r="D5489" s="315">
        <v>1472.31</v>
      </c>
    </row>
    <row r="5490" spans="1:4" ht="63.75">
      <c r="A5490" s="312">
        <v>42000</v>
      </c>
      <c r="B5490" s="313" t="s">
        <v>6648</v>
      </c>
      <c r="C5490" s="312" t="s">
        <v>1298</v>
      </c>
      <c r="D5490" s="315">
        <v>1728.15</v>
      </c>
    </row>
    <row r="5491" spans="1:4" ht="63.75">
      <c r="A5491" s="312">
        <v>42001</v>
      </c>
      <c r="B5491" s="313" t="s">
        <v>6649</v>
      </c>
      <c r="C5491" s="312" t="s">
        <v>1298</v>
      </c>
      <c r="D5491" s="314">
        <v>616.51</v>
      </c>
    </row>
    <row r="5492" spans="1:4" ht="38.25">
      <c r="A5492" s="312">
        <v>42002</v>
      </c>
      <c r="B5492" s="313" t="s">
        <v>6650</v>
      </c>
      <c r="C5492" s="312" t="s">
        <v>1155</v>
      </c>
      <c r="D5492" s="315">
        <v>672107.77</v>
      </c>
    </row>
    <row r="5493" spans="1:4" ht="38.25">
      <c r="A5493" s="312">
        <v>42006</v>
      </c>
      <c r="B5493" s="313" t="s">
        <v>6651</v>
      </c>
      <c r="C5493" s="312" t="s">
        <v>1155</v>
      </c>
      <c r="D5493" s="314">
        <v>8.8699999999999992</v>
      </c>
    </row>
    <row r="5494" spans="1:4" ht="38.25">
      <c r="A5494" s="312">
        <v>42007</v>
      </c>
      <c r="B5494" s="313" t="s">
        <v>6652</v>
      </c>
      <c r="C5494" s="312" t="s">
        <v>1155</v>
      </c>
      <c r="D5494" s="314">
        <v>6.24</v>
      </c>
    </row>
    <row r="5495" spans="1:4" ht="51">
      <c r="A5495" s="312">
        <v>42008</v>
      </c>
      <c r="B5495" s="313" t="s">
        <v>6653</v>
      </c>
      <c r="C5495" s="312" t="s">
        <v>1155</v>
      </c>
      <c r="D5495" s="314">
        <v>0.83</v>
      </c>
    </row>
    <row r="5496" spans="1:4" ht="51">
      <c r="A5496" s="312">
        <v>42009</v>
      </c>
      <c r="B5496" s="313" t="s">
        <v>6654</v>
      </c>
      <c r="C5496" s="312" t="s">
        <v>1155</v>
      </c>
      <c r="D5496" s="314">
        <v>6.42</v>
      </c>
    </row>
    <row r="5497" spans="1:4" ht="51">
      <c r="A5497" s="312">
        <v>42010</v>
      </c>
      <c r="B5497" s="313" t="s">
        <v>6655</v>
      </c>
      <c r="C5497" s="312" t="s">
        <v>1155</v>
      </c>
      <c r="D5497" s="314">
        <v>4.58</v>
      </c>
    </row>
    <row r="5498" spans="1:4" ht="51">
      <c r="A5498" s="312">
        <v>42011</v>
      </c>
      <c r="B5498" s="313" t="s">
        <v>6656</v>
      </c>
      <c r="C5498" s="312" t="s">
        <v>1155</v>
      </c>
      <c r="D5498" s="314">
        <v>6.22</v>
      </c>
    </row>
    <row r="5499" spans="1:4" ht="38.25">
      <c r="A5499" s="312">
        <v>42012</v>
      </c>
      <c r="B5499" s="313" t="s">
        <v>6657</v>
      </c>
      <c r="C5499" s="312" t="s">
        <v>1147</v>
      </c>
      <c r="D5499" s="314">
        <v>16.649999999999999</v>
      </c>
    </row>
    <row r="5500" spans="1:4" ht="38.25">
      <c r="A5500" s="312">
        <v>42013</v>
      </c>
      <c r="B5500" s="313" t="s">
        <v>6658</v>
      </c>
      <c r="C5500" s="312" t="s">
        <v>1147</v>
      </c>
      <c r="D5500" s="314">
        <v>8.9600000000000009</v>
      </c>
    </row>
    <row r="5501" spans="1:4" ht="38.25">
      <c r="A5501" s="312">
        <v>42014</v>
      </c>
      <c r="B5501" s="313" t="s">
        <v>6659</v>
      </c>
      <c r="C5501" s="312" t="s">
        <v>1147</v>
      </c>
      <c r="D5501" s="314">
        <v>21.89</v>
      </c>
    </row>
    <row r="5502" spans="1:4" ht="38.25">
      <c r="A5502" s="312">
        <v>42015</v>
      </c>
      <c r="B5502" s="313" t="s">
        <v>6660</v>
      </c>
      <c r="C5502" s="312" t="s">
        <v>1298</v>
      </c>
      <c r="D5502" s="314">
        <v>0.09</v>
      </c>
    </row>
    <row r="5503" spans="1:4" ht="76.5">
      <c r="A5503" s="312">
        <v>42172</v>
      </c>
      <c r="B5503" s="313" t="s">
        <v>6661</v>
      </c>
      <c r="C5503" s="312" t="s">
        <v>1366</v>
      </c>
      <c r="D5503" s="314">
        <v>79.540000000000006</v>
      </c>
    </row>
    <row r="5504" spans="1:4" ht="38.25">
      <c r="A5504" s="312">
        <v>42250</v>
      </c>
      <c r="B5504" s="313" t="s">
        <v>6662</v>
      </c>
      <c r="C5504" s="312" t="s">
        <v>1734</v>
      </c>
      <c r="D5504" s="315">
        <v>1328.71</v>
      </c>
    </row>
    <row r="5505" spans="1:4" ht="38.25">
      <c r="A5505" s="312">
        <v>42251</v>
      </c>
      <c r="B5505" s="313" t="s">
        <v>6663</v>
      </c>
      <c r="C5505" s="312" t="s">
        <v>1155</v>
      </c>
      <c r="D5505" s="315">
        <v>38974.35</v>
      </c>
    </row>
    <row r="5506" spans="1:4" ht="51">
      <c r="A5506" s="312">
        <v>42256</v>
      </c>
      <c r="B5506" s="313" t="s">
        <v>6664</v>
      </c>
      <c r="C5506" s="312" t="s">
        <v>1147</v>
      </c>
      <c r="D5506" s="314">
        <v>2.78</v>
      </c>
    </row>
    <row r="5507" spans="1:4" ht="94.5">
      <c r="A5507" s="316">
        <v>53786</v>
      </c>
      <c r="B5507" s="317" t="s">
        <v>6665</v>
      </c>
      <c r="C5507" s="318" t="s">
        <v>12</v>
      </c>
      <c r="D5507" s="316">
        <v>44.46</v>
      </c>
    </row>
    <row r="5508" spans="1:4" ht="81">
      <c r="A5508" s="316">
        <v>53788</v>
      </c>
      <c r="B5508" s="317" t="s">
        <v>6666</v>
      </c>
      <c r="C5508" s="318" t="s">
        <v>12</v>
      </c>
      <c r="D5508" s="316">
        <v>38.659999999999997</v>
      </c>
    </row>
    <row r="5509" spans="1:4" ht="81">
      <c r="A5509" s="316">
        <v>53792</v>
      </c>
      <c r="B5509" s="317" t="s">
        <v>6667</v>
      </c>
      <c r="C5509" s="318" t="s">
        <v>12</v>
      </c>
      <c r="D5509" s="316">
        <v>109.69</v>
      </c>
    </row>
    <row r="5510" spans="1:4" ht="40.5">
      <c r="A5510" s="316">
        <v>53794</v>
      </c>
      <c r="B5510" s="317" t="s">
        <v>6668</v>
      </c>
      <c r="C5510" s="318" t="s">
        <v>12</v>
      </c>
      <c r="D5510" s="316">
        <v>35</v>
      </c>
    </row>
    <row r="5511" spans="1:4" ht="94.5">
      <c r="A5511" s="316">
        <v>53797</v>
      </c>
      <c r="B5511" s="317" t="s">
        <v>6669</v>
      </c>
      <c r="C5511" s="318" t="s">
        <v>12</v>
      </c>
      <c r="D5511" s="316">
        <v>90.14</v>
      </c>
    </row>
    <row r="5512" spans="1:4" ht="40.5">
      <c r="A5512" s="316">
        <v>53804</v>
      </c>
      <c r="B5512" s="317" t="s">
        <v>6670</v>
      </c>
      <c r="C5512" s="318" t="s">
        <v>12</v>
      </c>
      <c r="D5512" s="316">
        <v>2.2200000000000002</v>
      </c>
    </row>
    <row r="5513" spans="1:4" ht="40.5">
      <c r="A5513" s="316">
        <v>53806</v>
      </c>
      <c r="B5513" s="317" t="s">
        <v>6671</v>
      </c>
      <c r="C5513" s="318" t="s">
        <v>12</v>
      </c>
      <c r="D5513" s="316">
        <v>35.909999999999997</v>
      </c>
    </row>
    <row r="5514" spans="1:4" ht="54">
      <c r="A5514" s="316">
        <v>53810</v>
      </c>
      <c r="B5514" s="317" t="s">
        <v>6672</v>
      </c>
      <c r="C5514" s="318" t="s">
        <v>12</v>
      </c>
      <c r="D5514" s="316">
        <v>36.14</v>
      </c>
    </row>
    <row r="5515" spans="1:4" ht="40.5">
      <c r="A5515" s="316">
        <v>53814</v>
      </c>
      <c r="B5515" s="317" t="s">
        <v>6673</v>
      </c>
      <c r="C5515" s="318" t="s">
        <v>12</v>
      </c>
      <c r="D5515" s="316">
        <v>118.37</v>
      </c>
    </row>
    <row r="5516" spans="1:4" ht="40.5">
      <c r="A5516" s="316">
        <v>53817</v>
      </c>
      <c r="B5516" s="317" t="s">
        <v>6674</v>
      </c>
      <c r="C5516" s="318" t="s">
        <v>12</v>
      </c>
      <c r="D5516" s="316">
        <v>48.34</v>
      </c>
    </row>
    <row r="5517" spans="1:4" ht="67.5">
      <c r="A5517" s="316">
        <v>53818</v>
      </c>
      <c r="B5517" s="317" t="s">
        <v>6675</v>
      </c>
      <c r="C5517" s="318" t="s">
        <v>12</v>
      </c>
      <c r="D5517" s="316">
        <v>3.91</v>
      </c>
    </row>
    <row r="5518" spans="1:4" ht="67.5">
      <c r="A5518" s="316">
        <v>53827</v>
      </c>
      <c r="B5518" s="317" t="s">
        <v>6676</v>
      </c>
      <c r="C5518" s="318" t="s">
        <v>12</v>
      </c>
      <c r="D5518" s="316">
        <v>88.23</v>
      </c>
    </row>
    <row r="5519" spans="1:4" ht="67.5">
      <c r="A5519" s="316">
        <v>53829</v>
      </c>
      <c r="B5519" s="317" t="s">
        <v>6677</v>
      </c>
      <c r="C5519" s="318" t="s">
        <v>12</v>
      </c>
      <c r="D5519" s="316">
        <v>90.14</v>
      </c>
    </row>
    <row r="5520" spans="1:4" ht="81">
      <c r="A5520" s="316">
        <v>53831</v>
      </c>
      <c r="B5520" s="317" t="s">
        <v>6678</v>
      </c>
      <c r="C5520" s="318" t="s">
        <v>12</v>
      </c>
      <c r="D5520" s="316">
        <v>109.69</v>
      </c>
    </row>
    <row r="5521" spans="1:4" ht="40.5">
      <c r="A5521" s="316">
        <v>53840</v>
      </c>
      <c r="B5521" s="317" t="s">
        <v>6679</v>
      </c>
      <c r="C5521" s="318" t="s">
        <v>12</v>
      </c>
      <c r="D5521" s="316">
        <v>1.2</v>
      </c>
    </row>
    <row r="5522" spans="1:4" ht="40.5">
      <c r="A5522" s="316">
        <v>53841</v>
      </c>
      <c r="B5522" s="317" t="s">
        <v>6680</v>
      </c>
      <c r="C5522" s="318" t="s">
        <v>12</v>
      </c>
      <c r="D5522" s="316">
        <v>0.83</v>
      </c>
    </row>
    <row r="5523" spans="1:4" ht="54">
      <c r="A5523" s="316">
        <v>53849</v>
      </c>
      <c r="B5523" s="317" t="s">
        <v>6681</v>
      </c>
      <c r="C5523" s="318" t="s">
        <v>12</v>
      </c>
      <c r="D5523" s="316">
        <v>60.44</v>
      </c>
    </row>
    <row r="5524" spans="1:4" ht="54">
      <c r="A5524" s="316">
        <v>53857</v>
      </c>
      <c r="B5524" s="317" t="s">
        <v>6682</v>
      </c>
      <c r="C5524" s="318" t="s">
        <v>12</v>
      </c>
      <c r="D5524" s="316">
        <v>17.149999999999999</v>
      </c>
    </row>
    <row r="5525" spans="1:4" ht="54">
      <c r="A5525" s="316">
        <v>53858</v>
      </c>
      <c r="B5525" s="317" t="s">
        <v>6683</v>
      </c>
      <c r="C5525" s="318" t="s">
        <v>12</v>
      </c>
      <c r="D5525" s="316">
        <v>61.88</v>
      </c>
    </row>
    <row r="5526" spans="1:4" ht="54">
      <c r="A5526" s="316">
        <v>53861</v>
      </c>
      <c r="B5526" s="317" t="s">
        <v>6684</v>
      </c>
      <c r="C5526" s="318" t="s">
        <v>12</v>
      </c>
      <c r="D5526" s="316">
        <v>23.78</v>
      </c>
    </row>
    <row r="5527" spans="1:4" ht="40.5">
      <c r="A5527" s="316">
        <v>53863</v>
      </c>
      <c r="B5527" s="317" t="s">
        <v>6685</v>
      </c>
      <c r="C5527" s="318" t="s">
        <v>12</v>
      </c>
      <c r="D5527" s="316">
        <v>1.49</v>
      </c>
    </row>
    <row r="5528" spans="1:4" ht="54">
      <c r="A5528" s="316">
        <v>53865</v>
      </c>
      <c r="B5528" s="317" t="s">
        <v>6686</v>
      </c>
      <c r="C5528" s="318" t="s">
        <v>12</v>
      </c>
      <c r="D5528" s="316">
        <v>30.06</v>
      </c>
    </row>
    <row r="5529" spans="1:4" ht="67.5">
      <c r="A5529" s="316">
        <v>53866</v>
      </c>
      <c r="B5529" s="317" t="s">
        <v>6687</v>
      </c>
      <c r="C5529" s="318" t="s">
        <v>12</v>
      </c>
      <c r="D5529" s="316">
        <v>1.18</v>
      </c>
    </row>
    <row r="5530" spans="1:4" ht="67.5">
      <c r="A5530" s="316">
        <v>53882</v>
      </c>
      <c r="B5530" s="317" t="s">
        <v>6688</v>
      </c>
      <c r="C5530" s="318" t="s">
        <v>12</v>
      </c>
      <c r="D5530" s="316">
        <v>14.2</v>
      </c>
    </row>
    <row r="5531" spans="1:4" ht="67.5">
      <c r="A5531" s="316">
        <v>55263</v>
      </c>
      <c r="B5531" s="317" t="s">
        <v>6689</v>
      </c>
      <c r="C5531" s="318" t="s">
        <v>12</v>
      </c>
      <c r="D5531" s="316">
        <v>53.67</v>
      </c>
    </row>
    <row r="5532" spans="1:4" ht="27">
      <c r="A5532" s="316">
        <v>55835</v>
      </c>
      <c r="B5532" s="317" t="s">
        <v>6690</v>
      </c>
      <c r="C5532" s="318" t="s">
        <v>585</v>
      </c>
      <c r="D5532" s="316">
        <v>47.98</v>
      </c>
    </row>
    <row r="5533" spans="1:4" ht="27">
      <c r="A5533" s="316">
        <v>55960</v>
      </c>
      <c r="B5533" s="317" t="s">
        <v>6691</v>
      </c>
      <c r="C5533" s="318" t="s">
        <v>1100</v>
      </c>
      <c r="D5533" s="316">
        <v>4.32</v>
      </c>
    </row>
    <row r="5534" spans="1:4" ht="81">
      <c r="A5534" s="316">
        <v>67826</v>
      </c>
      <c r="B5534" s="317" t="s">
        <v>6692</v>
      </c>
      <c r="C5534" s="318" t="s">
        <v>2865</v>
      </c>
      <c r="D5534" s="316">
        <v>132.88</v>
      </c>
    </row>
    <row r="5535" spans="1:4" ht="81">
      <c r="A5535" s="316">
        <v>67827</v>
      </c>
      <c r="B5535" s="317" t="s">
        <v>6693</v>
      </c>
      <c r="C5535" s="318" t="s">
        <v>2867</v>
      </c>
      <c r="D5535" s="316">
        <v>26.92</v>
      </c>
    </row>
    <row r="5536" spans="1:4" ht="54">
      <c r="A5536" s="316">
        <v>68050</v>
      </c>
      <c r="B5536" s="317" t="s">
        <v>6694</v>
      </c>
      <c r="C5536" s="318" t="s">
        <v>1100</v>
      </c>
      <c r="D5536" s="316">
        <v>754.78</v>
      </c>
    </row>
    <row r="5537" spans="1:4" ht="40.5">
      <c r="A5537" s="316">
        <v>68053</v>
      </c>
      <c r="B5537" s="317" t="s">
        <v>6695</v>
      </c>
      <c r="C5537" s="318" t="s">
        <v>1100</v>
      </c>
      <c r="D5537" s="316">
        <v>4.54</v>
      </c>
    </row>
    <row r="5538" spans="1:4" ht="27">
      <c r="A5538" s="316">
        <v>68054</v>
      </c>
      <c r="B5538" s="317" t="s">
        <v>6696</v>
      </c>
      <c r="C5538" s="318" t="s">
        <v>1100</v>
      </c>
      <c r="D5538" s="316">
        <v>240.49</v>
      </c>
    </row>
    <row r="5539" spans="1:4" ht="27">
      <c r="A5539" s="316">
        <v>68066</v>
      </c>
      <c r="B5539" s="317" t="s">
        <v>6697</v>
      </c>
      <c r="C5539" s="318" t="s">
        <v>3004</v>
      </c>
      <c r="D5539" s="316">
        <v>127.14</v>
      </c>
    </row>
    <row r="5540" spans="1:4" ht="27">
      <c r="A5540" s="316">
        <v>68069</v>
      </c>
      <c r="B5540" s="317" t="s">
        <v>6698</v>
      </c>
      <c r="C5540" s="318" t="s">
        <v>3004</v>
      </c>
      <c r="D5540" s="316">
        <v>45.86</v>
      </c>
    </row>
    <row r="5541" spans="1:4" ht="27">
      <c r="A5541" s="316">
        <v>68070</v>
      </c>
      <c r="B5541" s="317" t="s">
        <v>6699</v>
      </c>
      <c r="C5541" s="318" t="s">
        <v>837</v>
      </c>
      <c r="D5541" s="316">
        <v>49.05</v>
      </c>
    </row>
    <row r="5542" spans="1:4" ht="40.5">
      <c r="A5542" s="316">
        <v>68325</v>
      </c>
      <c r="B5542" s="317" t="s">
        <v>6700</v>
      </c>
      <c r="C5542" s="318" t="s">
        <v>1100</v>
      </c>
      <c r="D5542" s="316">
        <v>39.700000000000003</v>
      </c>
    </row>
    <row r="5543" spans="1:4" ht="13.5">
      <c r="A5543" s="316">
        <v>68328</v>
      </c>
      <c r="B5543" s="317" t="s">
        <v>6701</v>
      </c>
      <c r="C5543" s="318" t="s">
        <v>1100</v>
      </c>
      <c r="D5543" s="316">
        <v>10.77</v>
      </c>
    </row>
    <row r="5544" spans="1:4" ht="40.5">
      <c r="A5544" s="316">
        <v>68333</v>
      </c>
      <c r="B5544" s="317" t="s">
        <v>6702</v>
      </c>
      <c r="C5544" s="318" t="s">
        <v>1100</v>
      </c>
      <c r="D5544" s="316">
        <v>39.840000000000003</v>
      </c>
    </row>
    <row r="5545" spans="1:4" ht="54">
      <c r="A5545" s="316">
        <v>71516</v>
      </c>
      <c r="B5545" s="317" t="s">
        <v>6703</v>
      </c>
      <c r="C5545" s="318" t="s">
        <v>3004</v>
      </c>
      <c r="D5545" s="316">
        <v>543.28</v>
      </c>
    </row>
    <row r="5546" spans="1:4" ht="54">
      <c r="A5546" s="316">
        <v>71623</v>
      </c>
      <c r="B5546" s="317" t="s">
        <v>6704</v>
      </c>
      <c r="C5546" s="318" t="s">
        <v>837</v>
      </c>
      <c r="D5546" s="316">
        <v>23.38</v>
      </c>
    </row>
    <row r="5547" spans="1:4" ht="40.5">
      <c r="A5547" s="316">
        <v>72075</v>
      </c>
      <c r="B5547" s="317" t="s">
        <v>6705</v>
      </c>
      <c r="C5547" s="318" t="s">
        <v>1100</v>
      </c>
      <c r="D5547" s="316">
        <v>10.81</v>
      </c>
    </row>
    <row r="5548" spans="1:4" ht="40.5">
      <c r="A5548" s="316">
        <v>72085</v>
      </c>
      <c r="B5548" s="317" t="s">
        <v>6706</v>
      </c>
      <c r="C5548" s="318" t="s">
        <v>837</v>
      </c>
      <c r="D5548" s="316">
        <v>1.52</v>
      </c>
    </row>
    <row r="5549" spans="1:4" ht="40.5">
      <c r="A5549" s="316">
        <v>72086</v>
      </c>
      <c r="B5549" s="317" t="s">
        <v>6707</v>
      </c>
      <c r="C5549" s="318" t="s">
        <v>837</v>
      </c>
      <c r="D5549" s="316">
        <v>4.66</v>
      </c>
    </row>
    <row r="5550" spans="1:4" ht="40.5">
      <c r="A5550" s="316">
        <v>72089</v>
      </c>
      <c r="B5550" s="317" t="s">
        <v>6708</v>
      </c>
      <c r="C5550" s="318" t="s">
        <v>1100</v>
      </c>
      <c r="D5550" s="316">
        <v>8.93</v>
      </c>
    </row>
    <row r="5551" spans="1:4" ht="40.5">
      <c r="A5551" s="316">
        <v>72091</v>
      </c>
      <c r="B5551" s="317" t="s">
        <v>6709</v>
      </c>
      <c r="C5551" s="318" t="s">
        <v>1100</v>
      </c>
      <c r="D5551" s="316">
        <v>31.9</v>
      </c>
    </row>
    <row r="5552" spans="1:4" ht="94.5">
      <c r="A5552" s="316">
        <v>72110</v>
      </c>
      <c r="B5552" s="317" t="s">
        <v>6710</v>
      </c>
      <c r="C5552" s="318" t="s">
        <v>1100</v>
      </c>
      <c r="D5552" s="316">
        <v>57.65</v>
      </c>
    </row>
    <row r="5553" spans="1:4" ht="94.5">
      <c r="A5553" s="316">
        <v>72111</v>
      </c>
      <c r="B5553" s="317" t="s">
        <v>6711</v>
      </c>
      <c r="C5553" s="318" t="s">
        <v>1100</v>
      </c>
      <c r="D5553" s="316">
        <v>62.92</v>
      </c>
    </row>
    <row r="5554" spans="1:4" ht="94.5">
      <c r="A5554" s="316">
        <v>72112</v>
      </c>
      <c r="B5554" s="317" t="s">
        <v>6712</v>
      </c>
      <c r="C5554" s="318" t="s">
        <v>1100</v>
      </c>
      <c r="D5554" s="316">
        <v>68.19</v>
      </c>
    </row>
    <row r="5555" spans="1:4" ht="94.5">
      <c r="A5555" s="316">
        <v>72113</v>
      </c>
      <c r="B5555" s="317" t="s">
        <v>6713</v>
      </c>
      <c r="C5555" s="318" t="s">
        <v>1100</v>
      </c>
      <c r="D5555" s="316">
        <v>76.709999999999994</v>
      </c>
    </row>
    <row r="5556" spans="1:4" ht="94.5">
      <c r="A5556" s="316">
        <v>72114</v>
      </c>
      <c r="B5556" s="317" t="s">
        <v>6714</v>
      </c>
      <c r="C5556" s="318" t="s">
        <v>1100</v>
      </c>
      <c r="D5556" s="316">
        <v>85.25</v>
      </c>
    </row>
    <row r="5557" spans="1:4" ht="27">
      <c r="A5557" s="316">
        <v>72116</v>
      </c>
      <c r="B5557" s="317" t="s">
        <v>6715</v>
      </c>
      <c r="C5557" s="318" t="s">
        <v>1100</v>
      </c>
      <c r="D5557" s="316">
        <v>105.64</v>
      </c>
    </row>
    <row r="5558" spans="1:4" ht="27">
      <c r="A5558" s="316">
        <v>72117</v>
      </c>
      <c r="B5558" s="317" t="s">
        <v>6716</v>
      </c>
      <c r="C5558" s="318" t="s">
        <v>1100</v>
      </c>
      <c r="D5558" s="316">
        <v>135.61000000000001</v>
      </c>
    </row>
    <row r="5559" spans="1:4" ht="40.5">
      <c r="A5559" s="316">
        <v>72118</v>
      </c>
      <c r="B5559" s="317" t="s">
        <v>6717</v>
      </c>
      <c r="C5559" s="318" t="s">
        <v>1100</v>
      </c>
      <c r="D5559" s="316">
        <v>161.38999999999999</v>
      </c>
    </row>
    <row r="5560" spans="1:4" ht="40.5">
      <c r="A5560" s="316">
        <v>72119</v>
      </c>
      <c r="B5560" s="317" t="s">
        <v>6718</v>
      </c>
      <c r="C5560" s="318" t="s">
        <v>1100</v>
      </c>
      <c r="D5560" s="316">
        <v>203.05</v>
      </c>
    </row>
    <row r="5561" spans="1:4" ht="40.5">
      <c r="A5561" s="316">
        <v>72120</v>
      </c>
      <c r="B5561" s="317" t="s">
        <v>6719</v>
      </c>
      <c r="C5561" s="318" t="s">
        <v>1100</v>
      </c>
      <c r="D5561" s="316">
        <v>256.14</v>
      </c>
    </row>
    <row r="5562" spans="1:4" ht="27">
      <c r="A5562" s="316">
        <v>72122</v>
      </c>
      <c r="B5562" s="317" t="s">
        <v>6720</v>
      </c>
      <c r="C5562" s="318" t="s">
        <v>1100</v>
      </c>
      <c r="D5562" s="316">
        <v>116.34</v>
      </c>
    </row>
    <row r="5563" spans="1:4" ht="13.5">
      <c r="A5563" s="316">
        <v>72123</v>
      </c>
      <c r="B5563" s="317" t="s">
        <v>6721</v>
      </c>
      <c r="C5563" s="318" t="s">
        <v>1100</v>
      </c>
      <c r="D5563" s="316">
        <v>311.2</v>
      </c>
    </row>
    <row r="5564" spans="1:4" ht="40.5">
      <c r="A5564" s="316">
        <v>72124</v>
      </c>
      <c r="B5564" s="317" t="s">
        <v>6722</v>
      </c>
      <c r="C5564" s="318" t="s">
        <v>6723</v>
      </c>
      <c r="D5564" s="316">
        <v>104.85</v>
      </c>
    </row>
    <row r="5565" spans="1:4" ht="54">
      <c r="A5565" s="316">
        <v>72131</v>
      </c>
      <c r="B5565" s="317" t="s">
        <v>6724</v>
      </c>
      <c r="C5565" s="318" t="s">
        <v>1100</v>
      </c>
      <c r="D5565" s="316">
        <v>113.93</v>
      </c>
    </row>
    <row r="5566" spans="1:4" ht="54">
      <c r="A5566" s="316">
        <v>72132</v>
      </c>
      <c r="B5566" s="317" t="s">
        <v>6725</v>
      </c>
      <c r="C5566" s="318" t="s">
        <v>1100</v>
      </c>
      <c r="D5566" s="316">
        <v>58.63</v>
      </c>
    </row>
    <row r="5567" spans="1:4" ht="54">
      <c r="A5567" s="316">
        <v>72133</v>
      </c>
      <c r="B5567" s="317" t="s">
        <v>6726</v>
      </c>
      <c r="C5567" s="318" t="s">
        <v>1100</v>
      </c>
      <c r="D5567" s="316">
        <v>199.78</v>
      </c>
    </row>
    <row r="5568" spans="1:4" ht="54">
      <c r="A5568" s="316">
        <v>72136</v>
      </c>
      <c r="B5568" s="317" t="s">
        <v>6727</v>
      </c>
      <c r="C5568" s="318" t="s">
        <v>1100</v>
      </c>
      <c r="D5568" s="316">
        <v>69.3</v>
      </c>
    </row>
    <row r="5569" spans="1:4" ht="54">
      <c r="A5569" s="316">
        <v>72137</v>
      </c>
      <c r="B5569" s="317" t="s">
        <v>6728</v>
      </c>
      <c r="C5569" s="318" t="s">
        <v>1100</v>
      </c>
      <c r="D5569" s="316">
        <v>81.62</v>
      </c>
    </row>
    <row r="5570" spans="1:4" ht="54">
      <c r="A5570" s="316">
        <v>72138</v>
      </c>
      <c r="B5570" s="317" t="s">
        <v>6729</v>
      </c>
      <c r="C5570" s="318" t="s">
        <v>1100</v>
      </c>
      <c r="D5570" s="316">
        <v>287.83</v>
      </c>
    </row>
    <row r="5571" spans="1:4" ht="67.5">
      <c r="A5571" s="316">
        <v>72139</v>
      </c>
      <c r="B5571" s="317" t="s">
        <v>6730</v>
      </c>
      <c r="C5571" s="318" t="s">
        <v>1100</v>
      </c>
      <c r="D5571" s="316">
        <v>480.63</v>
      </c>
    </row>
    <row r="5572" spans="1:4" ht="40.5">
      <c r="A5572" s="316">
        <v>72144</v>
      </c>
      <c r="B5572" s="317" t="s">
        <v>6731</v>
      </c>
      <c r="C5572" s="318" t="s">
        <v>3004</v>
      </c>
      <c r="D5572" s="316">
        <v>66.760000000000005</v>
      </c>
    </row>
    <row r="5573" spans="1:4" ht="67.5">
      <c r="A5573" s="316">
        <v>72175</v>
      </c>
      <c r="B5573" s="317" t="s">
        <v>6732</v>
      </c>
      <c r="C5573" s="318" t="s">
        <v>1100</v>
      </c>
      <c r="D5573" s="316">
        <v>484.37</v>
      </c>
    </row>
    <row r="5574" spans="1:4" ht="67.5">
      <c r="A5574" s="316">
        <v>72176</v>
      </c>
      <c r="B5574" s="317" t="s">
        <v>6733</v>
      </c>
      <c r="C5574" s="318" t="s">
        <v>1100</v>
      </c>
      <c r="D5574" s="316">
        <v>488.12</v>
      </c>
    </row>
    <row r="5575" spans="1:4" ht="27">
      <c r="A5575" s="316">
        <v>72178</v>
      </c>
      <c r="B5575" s="317" t="s">
        <v>6734</v>
      </c>
      <c r="C5575" s="318" t="s">
        <v>1100</v>
      </c>
      <c r="D5575" s="316">
        <v>19.96</v>
      </c>
    </row>
    <row r="5576" spans="1:4" ht="40.5">
      <c r="A5576" s="316">
        <v>72179</v>
      </c>
      <c r="B5576" s="317" t="s">
        <v>6735</v>
      </c>
      <c r="C5576" s="318" t="s">
        <v>1100</v>
      </c>
      <c r="D5576" s="316">
        <v>42.22</v>
      </c>
    </row>
    <row r="5577" spans="1:4" ht="54">
      <c r="A5577" s="316">
        <v>72180</v>
      </c>
      <c r="B5577" s="317" t="s">
        <v>6736</v>
      </c>
      <c r="C5577" s="318" t="s">
        <v>1100</v>
      </c>
      <c r="D5577" s="316">
        <v>12.8</v>
      </c>
    </row>
    <row r="5578" spans="1:4" ht="54">
      <c r="A5578" s="316">
        <v>72181</v>
      </c>
      <c r="B5578" s="317" t="s">
        <v>6737</v>
      </c>
      <c r="C5578" s="318" t="s">
        <v>1100</v>
      </c>
      <c r="D5578" s="316">
        <v>25.95</v>
      </c>
    </row>
    <row r="5579" spans="1:4" ht="40.5">
      <c r="A5579" s="316">
        <v>72183</v>
      </c>
      <c r="B5579" s="317" t="s">
        <v>6738</v>
      </c>
      <c r="C5579" s="318" t="s">
        <v>1100</v>
      </c>
      <c r="D5579" s="316">
        <v>73.41</v>
      </c>
    </row>
    <row r="5580" spans="1:4" ht="27">
      <c r="A5580" s="316">
        <v>72185</v>
      </c>
      <c r="B5580" s="317" t="s">
        <v>6739</v>
      </c>
      <c r="C5580" s="318" t="s">
        <v>1100</v>
      </c>
      <c r="D5580" s="316">
        <v>70.11</v>
      </c>
    </row>
    <row r="5581" spans="1:4" ht="27">
      <c r="A5581" s="316">
        <v>72186</v>
      </c>
      <c r="B5581" s="317" t="s">
        <v>6740</v>
      </c>
      <c r="C5581" s="318" t="s">
        <v>1100</v>
      </c>
      <c r="D5581" s="316">
        <v>111.88</v>
      </c>
    </row>
    <row r="5582" spans="1:4" ht="40.5">
      <c r="A5582" s="316">
        <v>72187</v>
      </c>
      <c r="B5582" s="317" t="s">
        <v>6741</v>
      </c>
      <c r="C5582" s="318" t="s">
        <v>1100</v>
      </c>
      <c r="D5582" s="316">
        <v>154.72</v>
      </c>
    </row>
    <row r="5583" spans="1:4" ht="40.5">
      <c r="A5583" s="316">
        <v>72188</v>
      </c>
      <c r="B5583" s="317" t="s">
        <v>6742</v>
      </c>
      <c r="C5583" s="318" t="s">
        <v>1100</v>
      </c>
      <c r="D5583" s="316">
        <v>154.72</v>
      </c>
    </row>
    <row r="5584" spans="1:4" ht="27">
      <c r="A5584" s="316">
        <v>72189</v>
      </c>
      <c r="B5584" s="317" t="s">
        <v>6743</v>
      </c>
      <c r="C5584" s="318" t="s">
        <v>837</v>
      </c>
      <c r="D5584" s="316">
        <v>22.03</v>
      </c>
    </row>
    <row r="5585" spans="1:4" ht="27">
      <c r="A5585" s="316">
        <v>72190</v>
      </c>
      <c r="B5585" s="317" t="s">
        <v>6744</v>
      </c>
      <c r="C5585" s="318" t="s">
        <v>837</v>
      </c>
      <c r="D5585" s="316">
        <v>26.38</v>
      </c>
    </row>
    <row r="5586" spans="1:4" ht="54">
      <c r="A5586" s="316">
        <v>72191</v>
      </c>
      <c r="B5586" s="317" t="s">
        <v>6745</v>
      </c>
      <c r="C5586" s="318" t="s">
        <v>1100</v>
      </c>
      <c r="D5586" s="316">
        <v>66.91</v>
      </c>
    </row>
    <row r="5587" spans="1:4" ht="40.5">
      <c r="A5587" s="316">
        <v>72192</v>
      </c>
      <c r="B5587" s="317" t="s">
        <v>6746</v>
      </c>
      <c r="C5587" s="318" t="s">
        <v>1100</v>
      </c>
      <c r="D5587" s="316">
        <v>17.350000000000001</v>
      </c>
    </row>
    <row r="5588" spans="1:4" ht="40.5">
      <c r="A5588" s="316">
        <v>72193</v>
      </c>
      <c r="B5588" s="317" t="s">
        <v>6747</v>
      </c>
      <c r="C5588" s="318" t="s">
        <v>1100</v>
      </c>
      <c r="D5588" s="316">
        <v>47.7</v>
      </c>
    </row>
    <row r="5589" spans="1:4" ht="67.5">
      <c r="A5589" s="316">
        <v>72198</v>
      </c>
      <c r="B5589" s="317" t="s">
        <v>6748</v>
      </c>
      <c r="C5589" s="318" t="s">
        <v>1100</v>
      </c>
      <c r="D5589" s="316">
        <v>102.65</v>
      </c>
    </row>
    <row r="5590" spans="1:4" ht="40.5">
      <c r="A5590" s="316">
        <v>72200</v>
      </c>
      <c r="B5590" s="317" t="s">
        <v>6749</v>
      </c>
      <c r="C5590" s="318" t="s">
        <v>1100</v>
      </c>
      <c r="D5590" s="316">
        <v>77.930000000000007</v>
      </c>
    </row>
    <row r="5591" spans="1:4" ht="40.5">
      <c r="A5591" s="316">
        <v>72201</v>
      </c>
      <c r="B5591" s="317" t="s">
        <v>6750</v>
      </c>
      <c r="C5591" s="318" t="s">
        <v>1100</v>
      </c>
      <c r="D5591" s="316">
        <v>9.1</v>
      </c>
    </row>
    <row r="5592" spans="1:4" ht="27">
      <c r="A5592" s="316">
        <v>72214</v>
      </c>
      <c r="B5592" s="317" t="s">
        <v>6751</v>
      </c>
      <c r="C5592" s="318" t="s">
        <v>585</v>
      </c>
      <c r="D5592" s="316">
        <v>54.84</v>
      </c>
    </row>
    <row r="5593" spans="1:4" ht="27">
      <c r="A5593" s="316">
        <v>72215</v>
      </c>
      <c r="B5593" s="317" t="s">
        <v>6752</v>
      </c>
      <c r="C5593" s="318" t="s">
        <v>585</v>
      </c>
      <c r="D5593" s="316">
        <v>34.270000000000003</v>
      </c>
    </row>
    <row r="5594" spans="1:4" ht="27">
      <c r="A5594" s="316">
        <v>72216</v>
      </c>
      <c r="B5594" s="317" t="s">
        <v>6753</v>
      </c>
      <c r="C5594" s="318" t="s">
        <v>585</v>
      </c>
      <c r="D5594" s="316">
        <v>178.23</v>
      </c>
    </row>
    <row r="5595" spans="1:4" ht="27">
      <c r="A5595" s="316">
        <v>72220</v>
      </c>
      <c r="B5595" s="317" t="s">
        <v>6754</v>
      </c>
      <c r="C5595" s="318" t="s">
        <v>1100</v>
      </c>
      <c r="D5595" s="316">
        <v>13.71</v>
      </c>
    </row>
    <row r="5596" spans="1:4" ht="27">
      <c r="A5596" s="316">
        <v>72221</v>
      </c>
      <c r="B5596" s="317" t="s">
        <v>6755</v>
      </c>
      <c r="C5596" s="318" t="s">
        <v>1100</v>
      </c>
      <c r="D5596" s="316">
        <v>13.71</v>
      </c>
    </row>
    <row r="5597" spans="1:4" ht="27">
      <c r="A5597" s="316">
        <v>72224</v>
      </c>
      <c r="B5597" s="317" t="s">
        <v>6756</v>
      </c>
      <c r="C5597" s="318" t="s">
        <v>1100</v>
      </c>
      <c r="D5597" s="316">
        <v>8.2200000000000006</v>
      </c>
    </row>
    <row r="5598" spans="1:4" ht="40.5">
      <c r="A5598" s="316">
        <v>72226</v>
      </c>
      <c r="B5598" s="317" t="s">
        <v>6757</v>
      </c>
      <c r="C5598" s="318" t="s">
        <v>1100</v>
      </c>
      <c r="D5598" s="316">
        <v>9.1</v>
      </c>
    </row>
    <row r="5599" spans="1:4" ht="40.5">
      <c r="A5599" s="316">
        <v>72228</v>
      </c>
      <c r="B5599" s="317" t="s">
        <v>6758</v>
      </c>
      <c r="C5599" s="318" t="s">
        <v>1100</v>
      </c>
      <c r="D5599" s="316">
        <v>15.17</v>
      </c>
    </row>
    <row r="5600" spans="1:4" ht="13.5">
      <c r="A5600" s="316">
        <v>72237</v>
      </c>
      <c r="B5600" s="317" t="s">
        <v>6759</v>
      </c>
      <c r="C5600" s="318" t="s">
        <v>1100</v>
      </c>
      <c r="D5600" s="316">
        <v>12.13</v>
      </c>
    </row>
    <row r="5601" spans="1:4" ht="27">
      <c r="A5601" s="316">
        <v>72238</v>
      </c>
      <c r="B5601" s="317" t="s">
        <v>6760</v>
      </c>
      <c r="C5601" s="318" t="s">
        <v>1100</v>
      </c>
      <c r="D5601" s="316">
        <v>6.06</v>
      </c>
    </row>
    <row r="5602" spans="1:4" ht="27">
      <c r="A5602" s="316">
        <v>72250</v>
      </c>
      <c r="B5602" s="317" t="s">
        <v>6761</v>
      </c>
      <c r="C5602" s="318" t="s">
        <v>837</v>
      </c>
      <c r="D5602" s="316">
        <v>7.62</v>
      </c>
    </row>
    <row r="5603" spans="1:4" ht="27">
      <c r="A5603" s="316">
        <v>72251</v>
      </c>
      <c r="B5603" s="317" t="s">
        <v>6762</v>
      </c>
      <c r="C5603" s="318" t="s">
        <v>837</v>
      </c>
      <c r="D5603" s="316">
        <v>11.22</v>
      </c>
    </row>
    <row r="5604" spans="1:4" ht="27">
      <c r="A5604" s="316">
        <v>72252</v>
      </c>
      <c r="B5604" s="317" t="s">
        <v>6763</v>
      </c>
      <c r="C5604" s="318" t="s">
        <v>837</v>
      </c>
      <c r="D5604" s="316">
        <v>16.37</v>
      </c>
    </row>
    <row r="5605" spans="1:4" ht="27">
      <c r="A5605" s="316">
        <v>72253</v>
      </c>
      <c r="B5605" s="317" t="s">
        <v>6764</v>
      </c>
      <c r="C5605" s="318" t="s">
        <v>837</v>
      </c>
      <c r="D5605" s="316">
        <v>21.83</v>
      </c>
    </row>
    <row r="5606" spans="1:4" ht="27">
      <c r="A5606" s="316">
        <v>72254</v>
      </c>
      <c r="B5606" s="317" t="s">
        <v>1066</v>
      </c>
      <c r="C5606" s="318" t="s">
        <v>837</v>
      </c>
      <c r="D5606" s="316">
        <v>30.97</v>
      </c>
    </row>
    <row r="5607" spans="1:4" ht="27">
      <c r="A5607" s="316">
        <v>72255</v>
      </c>
      <c r="B5607" s="317" t="s">
        <v>6765</v>
      </c>
      <c r="C5607" s="318" t="s">
        <v>837</v>
      </c>
      <c r="D5607" s="316">
        <v>40.57</v>
      </c>
    </row>
    <row r="5608" spans="1:4" ht="27">
      <c r="A5608" s="316">
        <v>72256</v>
      </c>
      <c r="B5608" s="317" t="s">
        <v>6766</v>
      </c>
      <c r="C5608" s="318" t="s">
        <v>837</v>
      </c>
      <c r="D5608" s="316">
        <v>53.39</v>
      </c>
    </row>
    <row r="5609" spans="1:4" ht="27">
      <c r="A5609" s="316">
        <v>72257</v>
      </c>
      <c r="B5609" s="317" t="s">
        <v>6767</v>
      </c>
      <c r="C5609" s="318" t="s">
        <v>837</v>
      </c>
      <c r="D5609" s="316">
        <v>69.56</v>
      </c>
    </row>
    <row r="5610" spans="1:4" ht="27">
      <c r="A5610" s="316">
        <v>72259</v>
      </c>
      <c r="B5610" s="317" t="s">
        <v>6768</v>
      </c>
      <c r="C5610" s="318" t="s">
        <v>3004</v>
      </c>
      <c r="D5610" s="316">
        <v>12.24</v>
      </c>
    </row>
    <row r="5611" spans="1:4" ht="27">
      <c r="A5611" s="316">
        <v>72260</v>
      </c>
      <c r="B5611" s="317" t="s">
        <v>6769</v>
      </c>
      <c r="C5611" s="318" t="s">
        <v>3004</v>
      </c>
      <c r="D5611" s="316">
        <v>12.19</v>
      </c>
    </row>
    <row r="5612" spans="1:4" ht="27">
      <c r="A5612" s="316">
        <v>72261</v>
      </c>
      <c r="B5612" s="317" t="s">
        <v>6770</v>
      </c>
      <c r="C5612" s="318" t="s">
        <v>3004</v>
      </c>
      <c r="D5612" s="316">
        <v>12.96</v>
      </c>
    </row>
    <row r="5613" spans="1:4" ht="27">
      <c r="A5613" s="316">
        <v>72262</v>
      </c>
      <c r="B5613" s="317" t="s">
        <v>6771</v>
      </c>
      <c r="C5613" s="318" t="s">
        <v>3004</v>
      </c>
      <c r="D5613" s="316">
        <v>12.96</v>
      </c>
    </row>
    <row r="5614" spans="1:4" ht="27">
      <c r="A5614" s="316">
        <v>72263</v>
      </c>
      <c r="B5614" s="317" t="s">
        <v>6772</v>
      </c>
      <c r="C5614" s="318" t="s">
        <v>3004</v>
      </c>
      <c r="D5614" s="316">
        <v>17.43</v>
      </c>
    </row>
    <row r="5615" spans="1:4" ht="27">
      <c r="A5615" s="316">
        <v>72264</v>
      </c>
      <c r="B5615" s="317" t="s">
        <v>6773</v>
      </c>
      <c r="C5615" s="318" t="s">
        <v>3004</v>
      </c>
      <c r="D5615" s="316">
        <v>17.579999999999998</v>
      </c>
    </row>
    <row r="5616" spans="1:4" ht="27">
      <c r="A5616" s="316">
        <v>72265</v>
      </c>
      <c r="B5616" s="317" t="s">
        <v>6774</v>
      </c>
      <c r="C5616" s="318" t="s">
        <v>3004</v>
      </c>
      <c r="D5616" s="316">
        <v>21.31</v>
      </c>
    </row>
    <row r="5617" spans="1:4" ht="27">
      <c r="A5617" s="316">
        <v>72266</v>
      </c>
      <c r="B5617" s="317" t="s">
        <v>6775</v>
      </c>
      <c r="C5617" s="318" t="s">
        <v>3004</v>
      </c>
      <c r="D5617" s="316">
        <v>28.65</v>
      </c>
    </row>
    <row r="5618" spans="1:4" ht="27">
      <c r="A5618" s="316">
        <v>72267</v>
      </c>
      <c r="B5618" s="317" t="s">
        <v>6776</v>
      </c>
      <c r="C5618" s="318" t="s">
        <v>3004</v>
      </c>
      <c r="D5618" s="316">
        <v>28.91</v>
      </c>
    </row>
    <row r="5619" spans="1:4" ht="27">
      <c r="A5619" s="316">
        <v>72268</v>
      </c>
      <c r="B5619" s="317" t="s">
        <v>6777</v>
      </c>
      <c r="C5619" s="318" t="s">
        <v>3004</v>
      </c>
      <c r="D5619" s="316">
        <v>30.13</v>
      </c>
    </row>
    <row r="5620" spans="1:4" ht="27">
      <c r="A5620" s="316">
        <v>72269</v>
      </c>
      <c r="B5620" s="317" t="s">
        <v>6778</v>
      </c>
      <c r="C5620" s="318" t="s">
        <v>3004</v>
      </c>
      <c r="D5620" s="316">
        <v>34.69</v>
      </c>
    </row>
    <row r="5621" spans="1:4" ht="27">
      <c r="A5621" s="316">
        <v>72270</v>
      </c>
      <c r="B5621" s="317" t="s">
        <v>6779</v>
      </c>
      <c r="C5621" s="318" t="s">
        <v>3004</v>
      </c>
      <c r="D5621" s="316">
        <v>43.27</v>
      </c>
    </row>
    <row r="5622" spans="1:4" ht="40.5">
      <c r="A5622" s="316">
        <v>72271</v>
      </c>
      <c r="B5622" s="317" t="s">
        <v>6780</v>
      </c>
      <c r="C5622" s="318" t="s">
        <v>3004</v>
      </c>
      <c r="D5622" s="316">
        <v>10.18</v>
      </c>
    </row>
    <row r="5623" spans="1:4" ht="40.5">
      <c r="A5623" s="316">
        <v>72272</v>
      </c>
      <c r="B5623" s="317" t="s">
        <v>6781</v>
      </c>
      <c r="C5623" s="318" t="s">
        <v>3004</v>
      </c>
      <c r="D5623" s="316">
        <v>11.41</v>
      </c>
    </row>
    <row r="5624" spans="1:4" ht="27">
      <c r="A5624" s="316">
        <v>72278</v>
      </c>
      <c r="B5624" s="317" t="s">
        <v>6782</v>
      </c>
      <c r="C5624" s="318" t="s">
        <v>3004</v>
      </c>
      <c r="D5624" s="316">
        <v>59.99</v>
      </c>
    </row>
    <row r="5625" spans="1:4" ht="27">
      <c r="A5625" s="316">
        <v>72280</v>
      </c>
      <c r="B5625" s="317" t="s">
        <v>6783</v>
      </c>
      <c r="C5625" s="318" t="s">
        <v>3004</v>
      </c>
      <c r="D5625" s="316">
        <v>39.130000000000003</v>
      </c>
    </row>
    <row r="5626" spans="1:4" ht="27">
      <c r="A5626" s="316">
        <v>72281</v>
      </c>
      <c r="B5626" s="317" t="s">
        <v>6784</v>
      </c>
      <c r="C5626" s="318" t="s">
        <v>3004</v>
      </c>
      <c r="D5626" s="316">
        <v>76.88</v>
      </c>
    </row>
    <row r="5627" spans="1:4" ht="27">
      <c r="A5627" s="316">
        <v>72282</v>
      </c>
      <c r="B5627" s="317" t="s">
        <v>6785</v>
      </c>
      <c r="C5627" s="318" t="s">
        <v>3004</v>
      </c>
      <c r="D5627" s="316">
        <v>100.84</v>
      </c>
    </row>
    <row r="5628" spans="1:4" ht="81">
      <c r="A5628" s="316">
        <v>72283</v>
      </c>
      <c r="B5628" s="317" t="s">
        <v>6786</v>
      </c>
      <c r="C5628" s="318" t="s">
        <v>3004</v>
      </c>
      <c r="D5628" s="316">
        <v>896.92</v>
      </c>
    </row>
    <row r="5629" spans="1:4" ht="27">
      <c r="A5629" s="316">
        <v>72285</v>
      </c>
      <c r="B5629" s="317" t="s">
        <v>6787</v>
      </c>
      <c r="C5629" s="318" t="s">
        <v>3004</v>
      </c>
      <c r="D5629" s="316">
        <v>73.84</v>
      </c>
    </row>
    <row r="5630" spans="1:4" ht="27">
      <c r="A5630" s="316">
        <v>72286</v>
      </c>
      <c r="B5630" s="317" t="s">
        <v>6788</v>
      </c>
      <c r="C5630" s="318" t="s">
        <v>3004</v>
      </c>
      <c r="D5630" s="316">
        <v>146.78</v>
      </c>
    </row>
    <row r="5631" spans="1:4" ht="27">
      <c r="A5631" s="316">
        <v>72287</v>
      </c>
      <c r="B5631" s="317" t="s">
        <v>6789</v>
      </c>
      <c r="C5631" s="318" t="s">
        <v>3004</v>
      </c>
      <c r="D5631" s="316">
        <v>222.8</v>
      </c>
    </row>
    <row r="5632" spans="1:4" ht="27">
      <c r="A5632" s="316">
        <v>72288</v>
      </c>
      <c r="B5632" s="317" t="s">
        <v>6790</v>
      </c>
      <c r="C5632" s="318" t="s">
        <v>3004</v>
      </c>
      <c r="D5632" s="316">
        <v>277.69</v>
      </c>
    </row>
    <row r="5633" spans="1:4" ht="27">
      <c r="A5633" s="316">
        <v>72289</v>
      </c>
      <c r="B5633" s="317" t="s">
        <v>6791</v>
      </c>
      <c r="C5633" s="318" t="s">
        <v>3004</v>
      </c>
      <c r="D5633" s="316">
        <v>324.87</v>
      </c>
    </row>
    <row r="5634" spans="1:4" ht="27">
      <c r="A5634" s="316">
        <v>72290</v>
      </c>
      <c r="B5634" s="317" t="s">
        <v>6792</v>
      </c>
      <c r="C5634" s="318" t="s">
        <v>3004</v>
      </c>
      <c r="D5634" s="316">
        <v>365.82</v>
      </c>
    </row>
    <row r="5635" spans="1:4" ht="27">
      <c r="A5635" s="316">
        <v>72293</v>
      </c>
      <c r="B5635" s="317" t="s">
        <v>6793</v>
      </c>
      <c r="C5635" s="318" t="s">
        <v>3004</v>
      </c>
      <c r="D5635" s="316">
        <v>4.97</v>
      </c>
    </row>
    <row r="5636" spans="1:4" ht="27">
      <c r="A5636" s="316">
        <v>72294</v>
      </c>
      <c r="B5636" s="317" t="s">
        <v>6794</v>
      </c>
      <c r="C5636" s="318" t="s">
        <v>3004</v>
      </c>
      <c r="D5636" s="316">
        <v>7.6</v>
      </c>
    </row>
    <row r="5637" spans="1:4" ht="27">
      <c r="A5637" s="316">
        <v>72295</v>
      </c>
      <c r="B5637" s="317" t="s">
        <v>6795</v>
      </c>
      <c r="C5637" s="318" t="s">
        <v>3004</v>
      </c>
      <c r="D5637" s="316">
        <v>10.43</v>
      </c>
    </row>
    <row r="5638" spans="1:4" ht="27">
      <c r="A5638" s="316">
        <v>72306</v>
      </c>
      <c r="B5638" s="317" t="s">
        <v>6796</v>
      </c>
      <c r="C5638" s="318" t="s">
        <v>3004</v>
      </c>
      <c r="D5638" s="316">
        <v>179.64</v>
      </c>
    </row>
    <row r="5639" spans="1:4" ht="27">
      <c r="A5639" s="316">
        <v>72307</v>
      </c>
      <c r="B5639" s="317" t="s">
        <v>6797</v>
      </c>
      <c r="C5639" s="318" t="s">
        <v>3004</v>
      </c>
      <c r="D5639" s="316">
        <v>253.25</v>
      </c>
    </row>
    <row r="5640" spans="1:4" ht="27">
      <c r="A5640" s="316">
        <v>72313</v>
      </c>
      <c r="B5640" s="317" t="s">
        <v>6798</v>
      </c>
      <c r="C5640" s="318" t="s">
        <v>3004</v>
      </c>
      <c r="D5640" s="316">
        <v>598.91</v>
      </c>
    </row>
    <row r="5641" spans="1:4" ht="27">
      <c r="A5641" s="316">
        <v>72315</v>
      </c>
      <c r="B5641" s="317" t="s">
        <v>6799</v>
      </c>
      <c r="C5641" s="318" t="s">
        <v>3004</v>
      </c>
      <c r="D5641" s="316">
        <v>24.28</v>
      </c>
    </row>
    <row r="5642" spans="1:4" ht="27">
      <c r="A5642" s="316">
        <v>72319</v>
      </c>
      <c r="B5642" s="317" t="s">
        <v>6800</v>
      </c>
      <c r="C5642" s="318" t="s">
        <v>3004</v>
      </c>
      <c r="D5642" s="319">
        <v>3486.09</v>
      </c>
    </row>
    <row r="5643" spans="1:4" ht="40.5">
      <c r="A5643" s="316">
        <v>72322</v>
      </c>
      <c r="B5643" s="317" t="s">
        <v>6801</v>
      </c>
      <c r="C5643" s="318" t="s">
        <v>3004</v>
      </c>
      <c r="D5643" s="316">
        <v>359.7</v>
      </c>
    </row>
    <row r="5644" spans="1:4" ht="27">
      <c r="A5644" s="316">
        <v>72326</v>
      </c>
      <c r="B5644" s="317" t="s">
        <v>6802</v>
      </c>
      <c r="C5644" s="318" t="s">
        <v>3004</v>
      </c>
      <c r="D5644" s="316">
        <v>499.21</v>
      </c>
    </row>
    <row r="5645" spans="1:4" ht="40.5">
      <c r="A5645" s="316">
        <v>72327</v>
      </c>
      <c r="B5645" s="317" t="s">
        <v>6803</v>
      </c>
      <c r="C5645" s="318" t="s">
        <v>3004</v>
      </c>
      <c r="D5645" s="316">
        <v>4.96</v>
      </c>
    </row>
    <row r="5646" spans="1:4" ht="40.5">
      <c r="A5646" s="316">
        <v>72328</v>
      </c>
      <c r="B5646" s="317" t="s">
        <v>6804</v>
      </c>
      <c r="C5646" s="318" t="s">
        <v>3004</v>
      </c>
      <c r="D5646" s="316">
        <v>5.77</v>
      </c>
    </row>
    <row r="5647" spans="1:4" ht="27">
      <c r="A5647" s="316">
        <v>72330</v>
      </c>
      <c r="B5647" s="317" t="s">
        <v>6805</v>
      </c>
      <c r="C5647" s="318" t="s">
        <v>3004</v>
      </c>
      <c r="D5647" s="316">
        <v>23.41</v>
      </c>
    </row>
    <row r="5648" spans="1:4" ht="27">
      <c r="A5648" s="316">
        <v>72337</v>
      </c>
      <c r="B5648" s="317" t="s">
        <v>6806</v>
      </c>
      <c r="C5648" s="318" t="s">
        <v>3004</v>
      </c>
      <c r="D5648" s="316">
        <v>17.559999999999999</v>
      </c>
    </row>
    <row r="5649" spans="1:4" ht="27">
      <c r="A5649" s="316">
        <v>72339</v>
      </c>
      <c r="B5649" s="317" t="s">
        <v>6807</v>
      </c>
      <c r="C5649" s="318" t="s">
        <v>3004</v>
      </c>
      <c r="D5649" s="316">
        <v>39.270000000000003</v>
      </c>
    </row>
    <row r="5650" spans="1:4" ht="40.5">
      <c r="A5650" s="316">
        <v>72341</v>
      </c>
      <c r="B5650" s="317" t="s">
        <v>6808</v>
      </c>
      <c r="C5650" s="318" t="s">
        <v>3004</v>
      </c>
      <c r="D5650" s="316">
        <v>192.9</v>
      </c>
    </row>
    <row r="5651" spans="1:4" ht="40.5">
      <c r="A5651" s="316">
        <v>72343</v>
      </c>
      <c r="B5651" s="317" t="s">
        <v>6809</v>
      </c>
      <c r="C5651" s="318" t="s">
        <v>3004</v>
      </c>
      <c r="D5651" s="316">
        <v>228.11</v>
      </c>
    </row>
    <row r="5652" spans="1:4" ht="40.5">
      <c r="A5652" s="316">
        <v>72344</v>
      </c>
      <c r="B5652" s="317" t="s">
        <v>6810</v>
      </c>
      <c r="C5652" s="318" t="s">
        <v>3004</v>
      </c>
      <c r="D5652" s="316">
        <v>353.79</v>
      </c>
    </row>
    <row r="5653" spans="1:4" ht="40.5">
      <c r="A5653" s="316">
        <v>72345</v>
      </c>
      <c r="B5653" s="317" t="s">
        <v>6811</v>
      </c>
      <c r="C5653" s="318" t="s">
        <v>3004</v>
      </c>
      <c r="D5653" s="316">
        <v>996.07</v>
      </c>
    </row>
    <row r="5654" spans="1:4" ht="27">
      <c r="A5654" s="316">
        <v>72482</v>
      </c>
      <c r="B5654" s="317" t="s">
        <v>6812</v>
      </c>
      <c r="C5654" s="318" t="s">
        <v>3004</v>
      </c>
      <c r="D5654" s="316">
        <v>254.62</v>
      </c>
    </row>
    <row r="5655" spans="1:4" ht="27">
      <c r="A5655" s="316">
        <v>72553</v>
      </c>
      <c r="B5655" s="317" t="s">
        <v>6813</v>
      </c>
      <c r="C5655" s="318" t="s">
        <v>3004</v>
      </c>
      <c r="D5655" s="316">
        <v>134.37</v>
      </c>
    </row>
    <row r="5656" spans="1:4" ht="27">
      <c r="A5656" s="316">
        <v>72554</v>
      </c>
      <c r="B5656" s="317" t="s">
        <v>100</v>
      </c>
      <c r="C5656" s="318" t="s">
        <v>3004</v>
      </c>
      <c r="D5656" s="316">
        <v>452.07</v>
      </c>
    </row>
    <row r="5657" spans="1:4" ht="27">
      <c r="A5657" s="316">
        <v>72619</v>
      </c>
      <c r="B5657" s="317" t="s">
        <v>6814</v>
      </c>
      <c r="C5657" s="318" t="s">
        <v>3004</v>
      </c>
      <c r="D5657" s="316">
        <v>106.38</v>
      </c>
    </row>
    <row r="5658" spans="1:4" ht="27">
      <c r="A5658" s="316">
        <v>72620</v>
      </c>
      <c r="B5658" s="317" t="s">
        <v>6815</v>
      </c>
      <c r="C5658" s="318" t="s">
        <v>3004</v>
      </c>
      <c r="D5658" s="316">
        <v>186.73</v>
      </c>
    </row>
    <row r="5659" spans="1:4" ht="27">
      <c r="A5659" s="316">
        <v>72621</v>
      </c>
      <c r="B5659" s="317" t="s">
        <v>6816</v>
      </c>
      <c r="C5659" s="318" t="s">
        <v>3004</v>
      </c>
      <c r="D5659" s="316">
        <v>301.02999999999997</v>
      </c>
    </row>
    <row r="5660" spans="1:4" ht="27">
      <c r="A5660" s="316">
        <v>72667</v>
      </c>
      <c r="B5660" s="317" t="s">
        <v>6817</v>
      </c>
      <c r="C5660" s="318" t="s">
        <v>3004</v>
      </c>
      <c r="D5660" s="316">
        <v>143</v>
      </c>
    </row>
    <row r="5661" spans="1:4" ht="27">
      <c r="A5661" s="316">
        <v>72668</v>
      </c>
      <c r="B5661" s="317" t="s">
        <v>6818</v>
      </c>
      <c r="C5661" s="318" t="s">
        <v>3004</v>
      </c>
      <c r="D5661" s="316">
        <v>142.34</v>
      </c>
    </row>
    <row r="5662" spans="1:4" ht="27">
      <c r="A5662" s="316">
        <v>72669</v>
      </c>
      <c r="B5662" s="317" t="s">
        <v>6819</v>
      </c>
      <c r="C5662" s="318" t="s">
        <v>3004</v>
      </c>
      <c r="D5662" s="316">
        <v>146.13999999999999</v>
      </c>
    </row>
    <row r="5663" spans="1:4" ht="27">
      <c r="A5663" s="316">
        <v>72681</v>
      </c>
      <c r="B5663" s="317" t="s">
        <v>6820</v>
      </c>
      <c r="C5663" s="318" t="s">
        <v>3004</v>
      </c>
      <c r="D5663" s="316">
        <v>102.37</v>
      </c>
    </row>
    <row r="5664" spans="1:4" ht="27">
      <c r="A5664" s="316">
        <v>72682</v>
      </c>
      <c r="B5664" s="317" t="s">
        <v>6821</v>
      </c>
      <c r="C5664" s="318" t="s">
        <v>3004</v>
      </c>
      <c r="D5664" s="316">
        <v>208.83</v>
      </c>
    </row>
    <row r="5665" spans="1:4" ht="27">
      <c r="A5665" s="316">
        <v>72683</v>
      </c>
      <c r="B5665" s="317" t="s">
        <v>6822</v>
      </c>
      <c r="C5665" s="318" t="s">
        <v>3004</v>
      </c>
      <c r="D5665" s="316">
        <v>337.25</v>
      </c>
    </row>
    <row r="5666" spans="1:4" ht="27">
      <c r="A5666" s="316">
        <v>72719</v>
      </c>
      <c r="B5666" s="317" t="s">
        <v>6823</v>
      </c>
      <c r="C5666" s="318" t="s">
        <v>3004</v>
      </c>
      <c r="D5666" s="316">
        <v>225.89</v>
      </c>
    </row>
    <row r="5667" spans="1:4" ht="27">
      <c r="A5667" s="316">
        <v>72720</v>
      </c>
      <c r="B5667" s="317" t="s">
        <v>6824</v>
      </c>
      <c r="C5667" s="318" t="s">
        <v>3004</v>
      </c>
      <c r="D5667" s="316">
        <v>312.70999999999998</v>
      </c>
    </row>
    <row r="5668" spans="1:4" ht="27">
      <c r="A5668" s="316">
        <v>72721</v>
      </c>
      <c r="B5668" s="317" t="s">
        <v>6825</v>
      </c>
      <c r="C5668" s="318" t="s">
        <v>3004</v>
      </c>
      <c r="D5668" s="316">
        <v>685.55</v>
      </c>
    </row>
    <row r="5669" spans="1:4" ht="40.5">
      <c r="A5669" s="316">
        <v>72733</v>
      </c>
      <c r="B5669" s="317" t="s">
        <v>6826</v>
      </c>
      <c r="C5669" s="318" t="s">
        <v>3004</v>
      </c>
      <c r="D5669" s="316">
        <v>653.95000000000005</v>
      </c>
    </row>
    <row r="5670" spans="1:4" ht="81">
      <c r="A5670" s="316">
        <v>72739</v>
      </c>
      <c r="B5670" s="317" t="s">
        <v>6827</v>
      </c>
      <c r="C5670" s="318" t="s">
        <v>3004</v>
      </c>
      <c r="D5670" s="316">
        <v>430.67</v>
      </c>
    </row>
    <row r="5671" spans="1:4" ht="27">
      <c r="A5671" s="316">
        <v>72742</v>
      </c>
      <c r="B5671" s="317" t="s">
        <v>6828</v>
      </c>
      <c r="C5671" s="318" t="s">
        <v>3004</v>
      </c>
      <c r="D5671" s="316">
        <v>417.92</v>
      </c>
    </row>
    <row r="5672" spans="1:4" ht="27">
      <c r="A5672" s="316">
        <v>72743</v>
      </c>
      <c r="B5672" s="317" t="s">
        <v>6829</v>
      </c>
      <c r="C5672" s="318" t="s">
        <v>3004</v>
      </c>
      <c r="D5672" s="316">
        <v>208.96</v>
      </c>
    </row>
    <row r="5673" spans="1:4" ht="67.5">
      <c r="A5673" s="316">
        <v>72799</v>
      </c>
      <c r="B5673" s="317" t="s">
        <v>6830</v>
      </c>
      <c r="C5673" s="318" t="s">
        <v>1100</v>
      </c>
      <c r="D5673" s="316">
        <v>77.510000000000005</v>
      </c>
    </row>
    <row r="5674" spans="1:4" ht="27">
      <c r="A5674" s="316">
        <v>72815</v>
      </c>
      <c r="B5674" s="317" t="s">
        <v>6831</v>
      </c>
      <c r="C5674" s="318" t="s">
        <v>1100</v>
      </c>
      <c r="D5674" s="316">
        <v>38.340000000000003</v>
      </c>
    </row>
    <row r="5675" spans="1:4" ht="27">
      <c r="A5675" s="316">
        <v>72817</v>
      </c>
      <c r="B5675" s="317" t="s">
        <v>6832</v>
      </c>
      <c r="C5675" s="318" t="s">
        <v>837</v>
      </c>
      <c r="D5675" s="316">
        <v>128.22</v>
      </c>
    </row>
    <row r="5676" spans="1:4" ht="40.5">
      <c r="A5676" s="316">
        <v>72838</v>
      </c>
      <c r="B5676" s="317" t="s">
        <v>6833</v>
      </c>
      <c r="C5676" s="318" t="s">
        <v>6834</v>
      </c>
      <c r="D5676" s="316">
        <v>0.83</v>
      </c>
    </row>
    <row r="5677" spans="1:4" ht="40.5">
      <c r="A5677" s="316">
        <v>72839</v>
      </c>
      <c r="B5677" s="317" t="s">
        <v>6835</v>
      </c>
      <c r="C5677" s="318" t="s">
        <v>6834</v>
      </c>
      <c r="D5677" s="316">
        <v>0.67</v>
      </c>
    </row>
    <row r="5678" spans="1:4" ht="27">
      <c r="A5678" s="316">
        <v>72840</v>
      </c>
      <c r="B5678" s="317" t="s">
        <v>6836</v>
      </c>
      <c r="C5678" s="318" t="s">
        <v>6834</v>
      </c>
      <c r="D5678" s="316">
        <v>0.55000000000000004</v>
      </c>
    </row>
    <row r="5679" spans="1:4" ht="40.5">
      <c r="A5679" s="316">
        <v>72841</v>
      </c>
      <c r="B5679" s="317" t="s">
        <v>6837</v>
      </c>
      <c r="C5679" s="318" t="s">
        <v>6834</v>
      </c>
      <c r="D5679" s="316">
        <v>1.04</v>
      </c>
    </row>
    <row r="5680" spans="1:4" ht="40.5">
      <c r="A5680" s="316">
        <v>72842</v>
      </c>
      <c r="B5680" s="317" t="s">
        <v>6838</v>
      </c>
      <c r="C5680" s="318" t="s">
        <v>6834</v>
      </c>
      <c r="D5680" s="316">
        <v>0.84</v>
      </c>
    </row>
    <row r="5681" spans="1:4" ht="27">
      <c r="A5681" s="316">
        <v>72843</v>
      </c>
      <c r="B5681" s="317" t="s">
        <v>6839</v>
      </c>
      <c r="C5681" s="318" t="s">
        <v>6834</v>
      </c>
      <c r="D5681" s="316">
        <v>0.7</v>
      </c>
    </row>
    <row r="5682" spans="1:4" ht="54">
      <c r="A5682" s="316">
        <v>72844</v>
      </c>
      <c r="B5682" s="317" t="s">
        <v>6840</v>
      </c>
      <c r="C5682" s="318" t="s">
        <v>6841</v>
      </c>
      <c r="D5682" s="316">
        <v>0.73</v>
      </c>
    </row>
    <row r="5683" spans="1:4" ht="40.5">
      <c r="A5683" s="316">
        <v>72845</v>
      </c>
      <c r="B5683" s="317" t="s">
        <v>6842</v>
      </c>
      <c r="C5683" s="318" t="s">
        <v>6841</v>
      </c>
      <c r="D5683" s="316">
        <v>4.37</v>
      </c>
    </row>
    <row r="5684" spans="1:4" ht="40.5">
      <c r="A5684" s="316">
        <v>72846</v>
      </c>
      <c r="B5684" s="317" t="s">
        <v>6843</v>
      </c>
      <c r="C5684" s="318" t="s">
        <v>6841</v>
      </c>
      <c r="D5684" s="316">
        <v>3.61</v>
      </c>
    </row>
    <row r="5685" spans="1:4" ht="40.5">
      <c r="A5685" s="316">
        <v>72847</v>
      </c>
      <c r="B5685" s="317" t="s">
        <v>6844</v>
      </c>
      <c r="C5685" s="318" t="s">
        <v>6841</v>
      </c>
      <c r="D5685" s="316">
        <v>7.79</v>
      </c>
    </row>
    <row r="5686" spans="1:4" ht="40.5">
      <c r="A5686" s="316">
        <v>72848</v>
      </c>
      <c r="B5686" s="317" t="s">
        <v>6845</v>
      </c>
      <c r="C5686" s="318" t="s">
        <v>6841</v>
      </c>
      <c r="D5686" s="316">
        <v>1.94</v>
      </c>
    </row>
    <row r="5687" spans="1:4" ht="54">
      <c r="A5687" s="316">
        <v>72849</v>
      </c>
      <c r="B5687" s="317" t="s">
        <v>6846</v>
      </c>
      <c r="C5687" s="318" t="s">
        <v>6841</v>
      </c>
      <c r="D5687" s="316">
        <v>2.4900000000000002</v>
      </c>
    </row>
    <row r="5688" spans="1:4" ht="40.5">
      <c r="A5688" s="316">
        <v>72850</v>
      </c>
      <c r="B5688" s="317" t="s">
        <v>6847</v>
      </c>
      <c r="C5688" s="318" t="s">
        <v>6841</v>
      </c>
      <c r="D5688" s="316">
        <v>10.47</v>
      </c>
    </row>
    <row r="5689" spans="1:4" ht="40.5">
      <c r="A5689" s="316">
        <v>72871</v>
      </c>
      <c r="B5689" s="317" t="s">
        <v>6848</v>
      </c>
      <c r="C5689" s="318" t="s">
        <v>3004</v>
      </c>
      <c r="D5689" s="316">
        <v>292.93</v>
      </c>
    </row>
    <row r="5690" spans="1:4" ht="40.5">
      <c r="A5690" s="316">
        <v>72872</v>
      </c>
      <c r="B5690" s="317" t="s">
        <v>6849</v>
      </c>
      <c r="C5690" s="318" t="s">
        <v>3004</v>
      </c>
      <c r="D5690" s="316">
        <v>473.44</v>
      </c>
    </row>
    <row r="5691" spans="1:4" ht="40.5">
      <c r="A5691" s="316">
        <v>72882</v>
      </c>
      <c r="B5691" s="317" t="s">
        <v>6833</v>
      </c>
      <c r="C5691" s="318" t="s">
        <v>6850</v>
      </c>
      <c r="D5691" s="316">
        <v>1.24</v>
      </c>
    </row>
    <row r="5692" spans="1:4" ht="40.5">
      <c r="A5692" s="316">
        <v>72883</v>
      </c>
      <c r="B5692" s="317" t="s">
        <v>6835</v>
      </c>
      <c r="C5692" s="318" t="s">
        <v>6850</v>
      </c>
      <c r="D5692" s="316">
        <v>0.99</v>
      </c>
    </row>
    <row r="5693" spans="1:4" ht="27">
      <c r="A5693" s="316">
        <v>72884</v>
      </c>
      <c r="B5693" s="317" t="s">
        <v>6836</v>
      </c>
      <c r="C5693" s="318" t="s">
        <v>6850</v>
      </c>
      <c r="D5693" s="316">
        <v>0.83</v>
      </c>
    </row>
    <row r="5694" spans="1:4" ht="40.5">
      <c r="A5694" s="316">
        <v>72885</v>
      </c>
      <c r="B5694" s="317" t="s">
        <v>6837</v>
      </c>
      <c r="C5694" s="318" t="s">
        <v>6850</v>
      </c>
      <c r="D5694" s="316">
        <v>1.55</v>
      </c>
    </row>
    <row r="5695" spans="1:4" ht="40.5">
      <c r="A5695" s="316">
        <v>72886</v>
      </c>
      <c r="B5695" s="317" t="s">
        <v>6838</v>
      </c>
      <c r="C5695" s="318" t="s">
        <v>6850</v>
      </c>
      <c r="D5695" s="316">
        <v>1.24</v>
      </c>
    </row>
    <row r="5696" spans="1:4" ht="27">
      <c r="A5696" s="316">
        <v>72887</v>
      </c>
      <c r="B5696" s="317" t="s">
        <v>6839</v>
      </c>
      <c r="C5696" s="318" t="s">
        <v>6850</v>
      </c>
      <c r="D5696" s="316">
        <v>1.04</v>
      </c>
    </row>
    <row r="5697" spans="1:4" ht="54">
      <c r="A5697" s="316">
        <v>72888</v>
      </c>
      <c r="B5697" s="317" t="s">
        <v>6840</v>
      </c>
      <c r="C5697" s="318" t="s">
        <v>585</v>
      </c>
      <c r="D5697" s="316">
        <v>1.0900000000000001</v>
      </c>
    </row>
    <row r="5698" spans="1:4" ht="54">
      <c r="A5698" s="316">
        <v>72890</v>
      </c>
      <c r="B5698" s="317" t="s">
        <v>6851</v>
      </c>
      <c r="C5698" s="318" t="s">
        <v>585</v>
      </c>
      <c r="D5698" s="316">
        <v>6.57</v>
      </c>
    </row>
    <row r="5699" spans="1:4" ht="54">
      <c r="A5699" s="316">
        <v>72891</v>
      </c>
      <c r="B5699" s="317" t="s">
        <v>6852</v>
      </c>
      <c r="C5699" s="318" t="s">
        <v>585</v>
      </c>
      <c r="D5699" s="316">
        <v>5.42</v>
      </c>
    </row>
    <row r="5700" spans="1:4" ht="54">
      <c r="A5700" s="316">
        <v>72892</v>
      </c>
      <c r="B5700" s="317" t="s">
        <v>6853</v>
      </c>
      <c r="C5700" s="318" t="s">
        <v>585</v>
      </c>
      <c r="D5700" s="316">
        <v>11.68</v>
      </c>
    </row>
    <row r="5701" spans="1:4" ht="54">
      <c r="A5701" s="316">
        <v>72893</v>
      </c>
      <c r="B5701" s="317" t="s">
        <v>6854</v>
      </c>
      <c r="C5701" s="318" t="s">
        <v>585</v>
      </c>
      <c r="D5701" s="316">
        <v>2.91</v>
      </c>
    </row>
    <row r="5702" spans="1:4" ht="54">
      <c r="A5702" s="316">
        <v>72894</v>
      </c>
      <c r="B5702" s="317" t="s">
        <v>6855</v>
      </c>
      <c r="C5702" s="318" t="s">
        <v>585</v>
      </c>
      <c r="D5702" s="316">
        <v>3.73</v>
      </c>
    </row>
    <row r="5703" spans="1:4" ht="40.5">
      <c r="A5703" s="316">
        <v>72895</v>
      </c>
      <c r="B5703" s="317" t="s">
        <v>6856</v>
      </c>
      <c r="C5703" s="318" t="s">
        <v>585</v>
      </c>
      <c r="D5703" s="316">
        <v>19.71</v>
      </c>
    </row>
    <row r="5704" spans="1:4" ht="27">
      <c r="A5704" s="316">
        <v>72897</v>
      </c>
      <c r="B5704" s="317" t="s">
        <v>6857</v>
      </c>
      <c r="C5704" s="318" t="s">
        <v>585</v>
      </c>
      <c r="D5704" s="316">
        <v>16.48</v>
      </c>
    </row>
    <row r="5705" spans="1:4" ht="27">
      <c r="A5705" s="316">
        <v>72898</v>
      </c>
      <c r="B5705" s="317" t="s">
        <v>49</v>
      </c>
      <c r="C5705" s="318" t="s">
        <v>585</v>
      </c>
      <c r="D5705" s="316">
        <v>3.34</v>
      </c>
    </row>
    <row r="5706" spans="1:4" ht="40.5">
      <c r="A5706" s="316">
        <v>72899</v>
      </c>
      <c r="B5706" s="317" t="s">
        <v>6858</v>
      </c>
      <c r="C5706" s="318" t="s">
        <v>585</v>
      </c>
      <c r="D5706" s="316">
        <v>5.09</v>
      </c>
    </row>
    <row r="5707" spans="1:4" ht="40.5">
      <c r="A5707" s="316">
        <v>72900</v>
      </c>
      <c r="B5707" s="317" t="s">
        <v>6859</v>
      </c>
      <c r="C5707" s="318" t="s">
        <v>585</v>
      </c>
      <c r="D5707" s="316">
        <v>5.6</v>
      </c>
    </row>
    <row r="5708" spans="1:4" ht="54">
      <c r="A5708" s="316">
        <v>72915</v>
      </c>
      <c r="B5708" s="317" t="s">
        <v>6860</v>
      </c>
      <c r="C5708" s="318" t="s">
        <v>585</v>
      </c>
      <c r="D5708" s="316">
        <v>9.57</v>
      </c>
    </row>
    <row r="5709" spans="1:4" ht="54">
      <c r="A5709" s="316">
        <v>72916</v>
      </c>
      <c r="B5709" s="317" t="s">
        <v>6861</v>
      </c>
      <c r="C5709" s="318" t="s">
        <v>585</v>
      </c>
      <c r="D5709" s="316">
        <v>29.06</v>
      </c>
    </row>
    <row r="5710" spans="1:4" ht="54">
      <c r="A5710" s="316">
        <v>72917</v>
      </c>
      <c r="B5710" s="317" t="s">
        <v>6862</v>
      </c>
      <c r="C5710" s="318" t="s">
        <v>585</v>
      </c>
      <c r="D5710" s="316">
        <v>10.93</v>
      </c>
    </row>
    <row r="5711" spans="1:4" ht="54">
      <c r="A5711" s="316">
        <v>72918</v>
      </c>
      <c r="B5711" s="317" t="s">
        <v>6863</v>
      </c>
      <c r="C5711" s="318" t="s">
        <v>585</v>
      </c>
      <c r="D5711" s="316">
        <v>12.75</v>
      </c>
    </row>
    <row r="5712" spans="1:4" ht="54">
      <c r="A5712" s="316">
        <v>72919</v>
      </c>
      <c r="B5712" s="317" t="s">
        <v>6864</v>
      </c>
      <c r="C5712" s="318" t="s">
        <v>585</v>
      </c>
      <c r="D5712" s="316">
        <v>43.54</v>
      </c>
    </row>
    <row r="5713" spans="1:4" ht="54">
      <c r="A5713" s="316">
        <v>72922</v>
      </c>
      <c r="B5713" s="317" t="s">
        <v>6865</v>
      </c>
      <c r="C5713" s="318" t="s">
        <v>585</v>
      </c>
      <c r="D5713" s="316">
        <v>60.2</v>
      </c>
    </row>
    <row r="5714" spans="1:4" ht="54">
      <c r="A5714" s="316">
        <v>72923</v>
      </c>
      <c r="B5714" s="317" t="s">
        <v>6866</v>
      </c>
      <c r="C5714" s="318" t="s">
        <v>585</v>
      </c>
      <c r="D5714" s="316">
        <v>52.43</v>
      </c>
    </row>
    <row r="5715" spans="1:4" ht="54">
      <c r="A5715" s="316">
        <v>72924</v>
      </c>
      <c r="B5715" s="317" t="s">
        <v>6867</v>
      </c>
      <c r="C5715" s="318" t="s">
        <v>585</v>
      </c>
      <c r="D5715" s="316">
        <v>45.1</v>
      </c>
    </row>
    <row r="5716" spans="1:4" ht="40.5">
      <c r="A5716" s="316">
        <v>72927</v>
      </c>
      <c r="B5716" s="317" t="s">
        <v>6868</v>
      </c>
      <c r="C5716" s="318" t="s">
        <v>837</v>
      </c>
      <c r="D5716" s="316">
        <v>30.92</v>
      </c>
    </row>
    <row r="5717" spans="1:4" ht="40.5">
      <c r="A5717" s="316">
        <v>72928</v>
      </c>
      <c r="B5717" s="317" t="s">
        <v>6869</v>
      </c>
      <c r="C5717" s="318" t="s">
        <v>837</v>
      </c>
      <c r="D5717" s="316">
        <v>35.159999999999997</v>
      </c>
    </row>
    <row r="5718" spans="1:4" ht="40.5">
      <c r="A5718" s="316">
        <v>72929</v>
      </c>
      <c r="B5718" s="317" t="s">
        <v>6870</v>
      </c>
      <c r="C5718" s="318" t="s">
        <v>837</v>
      </c>
      <c r="D5718" s="316">
        <v>40.659999999999997</v>
      </c>
    </row>
    <row r="5719" spans="1:4" ht="40.5">
      <c r="A5719" s="316">
        <v>72930</v>
      </c>
      <c r="B5719" s="317" t="s">
        <v>6871</v>
      </c>
      <c r="C5719" s="318" t="s">
        <v>837</v>
      </c>
      <c r="D5719" s="316">
        <v>49.85</v>
      </c>
    </row>
    <row r="5720" spans="1:4" ht="40.5">
      <c r="A5720" s="316">
        <v>72931</v>
      </c>
      <c r="B5720" s="317" t="s">
        <v>6872</v>
      </c>
      <c r="C5720" s="318" t="s">
        <v>837</v>
      </c>
      <c r="D5720" s="316">
        <v>59.54</v>
      </c>
    </row>
    <row r="5721" spans="1:4" ht="40.5">
      <c r="A5721" s="316">
        <v>72932</v>
      </c>
      <c r="B5721" s="317" t="s">
        <v>6873</v>
      </c>
      <c r="C5721" s="318" t="s">
        <v>837</v>
      </c>
      <c r="D5721" s="316">
        <v>72.47</v>
      </c>
    </row>
    <row r="5722" spans="1:4" ht="40.5">
      <c r="A5722" s="316">
        <v>72941</v>
      </c>
      <c r="B5722" s="317" t="s">
        <v>6874</v>
      </c>
      <c r="C5722" s="318" t="s">
        <v>3004</v>
      </c>
      <c r="D5722" s="316">
        <v>131.25</v>
      </c>
    </row>
    <row r="5723" spans="1:4" ht="13.5">
      <c r="A5723" s="316">
        <v>72942</v>
      </c>
      <c r="B5723" s="317" t="s">
        <v>6875</v>
      </c>
      <c r="C5723" s="318" t="s">
        <v>1100</v>
      </c>
      <c r="D5723" s="316">
        <v>1.1299999999999999</v>
      </c>
    </row>
    <row r="5724" spans="1:4" ht="13.5">
      <c r="A5724" s="316">
        <v>72943</v>
      </c>
      <c r="B5724" s="317" t="s">
        <v>6876</v>
      </c>
      <c r="C5724" s="318" t="s">
        <v>1100</v>
      </c>
      <c r="D5724" s="316">
        <v>1.37</v>
      </c>
    </row>
    <row r="5725" spans="1:4" ht="40.5">
      <c r="A5725" s="316">
        <v>72947</v>
      </c>
      <c r="B5725" s="317" t="s">
        <v>6877</v>
      </c>
      <c r="C5725" s="318" t="s">
        <v>1100</v>
      </c>
      <c r="D5725" s="316">
        <v>27.42</v>
      </c>
    </row>
    <row r="5726" spans="1:4" ht="27">
      <c r="A5726" s="316">
        <v>72956</v>
      </c>
      <c r="B5726" s="317" t="s">
        <v>6878</v>
      </c>
      <c r="C5726" s="318" t="s">
        <v>1100</v>
      </c>
      <c r="D5726" s="316">
        <v>5.24</v>
      </c>
    </row>
    <row r="5727" spans="1:4" ht="27">
      <c r="A5727" s="316">
        <v>72958</v>
      </c>
      <c r="B5727" s="317" t="s">
        <v>6879</v>
      </c>
      <c r="C5727" s="318" t="s">
        <v>1100</v>
      </c>
      <c r="D5727" s="316">
        <v>9.25</v>
      </c>
    </row>
    <row r="5728" spans="1:4" ht="27">
      <c r="A5728" s="316">
        <v>72960</v>
      </c>
      <c r="B5728" s="317" t="s">
        <v>6880</v>
      </c>
      <c r="C5728" s="318" t="s">
        <v>1100</v>
      </c>
      <c r="D5728" s="316">
        <v>12.21</v>
      </c>
    </row>
    <row r="5729" spans="1:4" ht="27">
      <c r="A5729" s="316">
        <v>72961</v>
      </c>
      <c r="B5729" s="317" t="s">
        <v>6881</v>
      </c>
      <c r="C5729" s="318" t="s">
        <v>1100</v>
      </c>
      <c r="D5729" s="316">
        <v>1.18</v>
      </c>
    </row>
    <row r="5730" spans="1:4" ht="27">
      <c r="A5730" s="316">
        <v>72962</v>
      </c>
      <c r="B5730" s="317" t="s">
        <v>6882</v>
      </c>
      <c r="C5730" s="318" t="s">
        <v>6841</v>
      </c>
      <c r="D5730" s="316">
        <v>207.04</v>
      </c>
    </row>
    <row r="5731" spans="1:4" ht="27">
      <c r="A5731" s="316">
        <v>72963</v>
      </c>
      <c r="B5731" s="317" t="s">
        <v>6883</v>
      </c>
      <c r="C5731" s="318" t="s">
        <v>6841</v>
      </c>
      <c r="D5731" s="316">
        <v>171.86</v>
      </c>
    </row>
    <row r="5732" spans="1:4" ht="27">
      <c r="A5732" s="316">
        <v>72972</v>
      </c>
      <c r="B5732" s="317" t="s">
        <v>6884</v>
      </c>
      <c r="C5732" s="318" t="s">
        <v>1100</v>
      </c>
      <c r="D5732" s="316">
        <v>0.73</v>
      </c>
    </row>
    <row r="5733" spans="1:4" ht="27">
      <c r="A5733" s="316">
        <v>72973</v>
      </c>
      <c r="B5733" s="317" t="s">
        <v>6885</v>
      </c>
      <c r="C5733" s="318" t="s">
        <v>837</v>
      </c>
      <c r="D5733" s="316">
        <v>1.37</v>
      </c>
    </row>
    <row r="5734" spans="1:4" ht="27">
      <c r="A5734" s="316">
        <v>72974</v>
      </c>
      <c r="B5734" s="317" t="s">
        <v>6886</v>
      </c>
      <c r="C5734" s="318" t="s">
        <v>1100</v>
      </c>
      <c r="D5734" s="316">
        <v>4.5599999999999996</v>
      </c>
    </row>
    <row r="5735" spans="1:4" ht="27">
      <c r="A5735" s="316">
        <v>72975</v>
      </c>
      <c r="B5735" s="317" t="s">
        <v>6887</v>
      </c>
      <c r="C5735" s="318" t="s">
        <v>1100</v>
      </c>
      <c r="D5735" s="316">
        <v>0.51</v>
      </c>
    </row>
    <row r="5736" spans="1:4" ht="54">
      <c r="A5736" s="316">
        <v>72978</v>
      </c>
      <c r="B5736" s="317" t="s">
        <v>6888</v>
      </c>
      <c r="C5736" s="318" t="s">
        <v>837</v>
      </c>
      <c r="D5736" s="316">
        <v>4.5599999999999996</v>
      </c>
    </row>
    <row r="5737" spans="1:4" ht="54">
      <c r="A5737" s="316">
        <v>72979</v>
      </c>
      <c r="B5737" s="317" t="s">
        <v>6889</v>
      </c>
      <c r="C5737" s="318" t="s">
        <v>1100</v>
      </c>
      <c r="D5737" s="316">
        <v>8.7200000000000006</v>
      </c>
    </row>
    <row r="5738" spans="1:4" ht="54">
      <c r="A5738" s="316">
        <v>73301</v>
      </c>
      <c r="B5738" s="317" t="s">
        <v>6890</v>
      </c>
      <c r="C5738" s="318" t="s">
        <v>585</v>
      </c>
      <c r="D5738" s="316">
        <v>8.23</v>
      </c>
    </row>
    <row r="5739" spans="1:4" ht="40.5">
      <c r="A5739" s="316">
        <v>73303</v>
      </c>
      <c r="B5739" s="317" t="s">
        <v>6891</v>
      </c>
      <c r="C5739" s="318" t="s">
        <v>12</v>
      </c>
      <c r="D5739" s="316">
        <v>3.27</v>
      </c>
    </row>
    <row r="5740" spans="1:4" ht="40.5">
      <c r="A5740" s="316">
        <v>73307</v>
      </c>
      <c r="B5740" s="317" t="s">
        <v>6892</v>
      </c>
      <c r="C5740" s="318" t="s">
        <v>12</v>
      </c>
      <c r="D5740" s="316">
        <v>2.92</v>
      </c>
    </row>
    <row r="5741" spans="1:4" ht="67.5">
      <c r="A5741" s="316">
        <v>73309</v>
      </c>
      <c r="B5741" s="317" t="s">
        <v>6893</v>
      </c>
      <c r="C5741" s="318" t="s">
        <v>12</v>
      </c>
      <c r="D5741" s="316">
        <v>13.47</v>
      </c>
    </row>
    <row r="5742" spans="1:4" ht="40.5">
      <c r="A5742" s="316">
        <v>73311</v>
      </c>
      <c r="B5742" s="317" t="s">
        <v>6894</v>
      </c>
      <c r="C5742" s="318" t="s">
        <v>12</v>
      </c>
      <c r="D5742" s="316">
        <v>101.52</v>
      </c>
    </row>
    <row r="5743" spans="1:4" ht="67.5">
      <c r="A5743" s="316">
        <v>73313</v>
      </c>
      <c r="B5743" s="317" t="s">
        <v>6895</v>
      </c>
      <c r="C5743" s="318" t="s">
        <v>12</v>
      </c>
      <c r="D5743" s="316">
        <v>3.53</v>
      </c>
    </row>
    <row r="5744" spans="1:4" ht="67.5">
      <c r="A5744" s="316">
        <v>73315</v>
      </c>
      <c r="B5744" s="317" t="s">
        <v>6896</v>
      </c>
      <c r="C5744" s="318" t="s">
        <v>12</v>
      </c>
      <c r="D5744" s="316">
        <v>38.659999999999997</v>
      </c>
    </row>
    <row r="5745" spans="1:4" ht="94.5">
      <c r="A5745" s="316">
        <v>73335</v>
      </c>
      <c r="B5745" s="317" t="s">
        <v>6897</v>
      </c>
      <c r="C5745" s="318" t="s">
        <v>12</v>
      </c>
      <c r="D5745" s="316">
        <v>13.72</v>
      </c>
    </row>
    <row r="5746" spans="1:4" ht="94.5">
      <c r="A5746" s="316">
        <v>73340</v>
      </c>
      <c r="B5746" s="317" t="s">
        <v>6898</v>
      </c>
      <c r="C5746" s="318" t="s">
        <v>12</v>
      </c>
      <c r="D5746" s="316">
        <v>88.23</v>
      </c>
    </row>
    <row r="5747" spans="1:4" ht="27">
      <c r="A5747" s="316">
        <v>73361</v>
      </c>
      <c r="B5747" s="317" t="s">
        <v>6899</v>
      </c>
      <c r="C5747" s="318" t="s">
        <v>585</v>
      </c>
      <c r="D5747" s="316">
        <v>329.46</v>
      </c>
    </row>
    <row r="5748" spans="1:4" ht="40.5">
      <c r="A5748" s="316">
        <v>73395</v>
      </c>
      <c r="B5748" s="317" t="s">
        <v>6900</v>
      </c>
      <c r="C5748" s="318" t="s">
        <v>2867</v>
      </c>
      <c r="D5748" s="316">
        <v>4.3899999999999997</v>
      </c>
    </row>
    <row r="5749" spans="1:4" ht="40.5">
      <c r="A5749" s="316">
        <v>73417</v>
      </c>
      <c r="B5749" s="317" t="s">
        <v>6901</v>
      </c>
      <c r="C5749" s="318" t="s">
        <v>2865</v>
      </c>
      <c r="D5749" s="316">
        <v>107.71</v>
      </c>
    </row>
    <row r="5750" spans="1:4" ht="67.5">
      <c r="A5750" s="316">
        <v>73436</v>
      </c>
      <c r="B5750" s="317" t="s">
        <v>6902</v>
      </c>
      <c r="C5750" s="318" t="s">
        <v>2865</v>
      </c>
      <c r="D5750" s="316">
        <v>114.49</v>
      </c>
    </row>
    <row r="5751" spans="1:4" ht="40.5">
      <c r="A5751" s="316">
        <v>73445</v>
      </c>
      <c r="B5751" s="317" t="s">
        <v>6903</v>
      </c>
      <c r="C5751" s="318" t="s">
        <v>1100</v>
      </c>
      <c r="D5751" s="316">
        <v>7.01</v>
      </c>
    </row>
    <row r="5752" spans="1:4" ht="13.5">
      <c r="A5752" s="316">
        <v>73446</v>
      </c>
      <c r="B5752" s="317" t="s">
        <v>6904</v>
      </c>
      <c r="C5752" s="318" t="s">
        <v>1100</v>
      </c>
      <c r="D5752" s="316">
        <v>15.67</v>
      </c>
    </row>
    <row r="5753" spans="1:4" ht="54">
      <c r="A5753" s="316">
        <v>73465</v>
      </c>
      <c r="B5753" s="317" t="s">
        <v>6905</v>
      </c>
      <c r="C5753" s="318" t="s">
        <v>1100</v>
      </c>
      <c r="D5753" s="316">
        <v>29.59</v>
      </c>
    </row>
    <row r="5754" spans="1:4" ht="94.5">
      <c r="A5754" s="316">
        <v>73467</v>
      </c>
      <c r="B5754" s="317" t="s">
        <v>6906</v>
      </c>
      <c r="C5754" s="318" t="s">
        <v>2865</v>
      </c>
      <c r="D5754" s="316">
        <v>126.28</v>
      </c>
    </row>
    <row r="5755" spans="1:4" ht="13.5">
      <c r="A5755" s="316">
        <v>73503</v>
      </c>
      <c r="B5755" s="317" t="s">
        <v>6907</v>
      </c>
      <c r="C5755" s="318" t="s">
        <v>837</v>
      </c>
      <c r="D5755" s="316">
        <v>7.77</v>
      </c>
    </row>
    <row r="5756" spans="1:4" ht="13.5">
      <c r="A5756" s="316">
        <v>73504</v>
      </c>
      <c r="B5756" s="317" t="s">
        <v>6908</v>
      </c>
      <c r="C5756" s="318" t="s">
        <v>837</v>
      </c>
      <c r="D5756" s="316">
        <v>6.56</v>
      </c>
    </row>
    <row r="5757" spans="1:4" ht="13.5">
      <c r="A5757" s="316">
        <v>73505</v>
      </c>
      <c r="B5757" s="317" t="s">
        <v>6909</v>
      </c>
      <c r="C5757" s="318" t="s">
        <v>837</v>
      </c>
      <c r="D5757" s="316">
        <v>5.43</v>
      </c>
    </row>
    <row r="5758" spans="1:4" ht="13.5">
      <c r="A5758" s="316">
        <v>73506</v>
      </c>
      <c r="B5758" s="317" t="s">
        <v>6910</v>
      </c>
      <c r="C5758" s="318" t="s">
        <v>837</v>
      </c>
      <c r="D5758" s="316">
        <v>4.41</v>
      </c>
    </row>
    <row r="5759" spans="1:4" ht="13.5">
      <c r="A5759" s="316">
        <v>73507</v>
      </c>
      <c r="B5759" s="317" t="s">
        <v>6911</v>
      </c>
      <c r="C5759" s="318" t="s">
        <v>837</v>
      </c>
      <c r="D5759" s="316">
        <v>3.45</v>
      </c>
    </row>
    <row r="5760" spans="1:4" ht="13.5">
      <c r="A5760" s="316">
        <v>73508</v>
      </c>
      <c r="B5760" s="317" t="s">
        <v>6912</v>
      </c>
      <c r="C5760" s="318" t="s">
        <v>837</v>
      </c>
      <c r="D5760" s="316">
        <v>2.62</v>
      </c>
    </row>
    <row r="5761" spans="1:4" ht="13.5">
      <c r="A5761" s="316">
        <v>73509</v>
      </c>
      <c r="B5761" s="317" t="s">
        <v>6913</v>
      </c>
      <c r="C5761" s="318" t="s">
        <v>837</v>
      </c>
      <c r="D5761" s="316">
        <v>1.9</v>
      </c>
    </row>
    <row r="5762" spans="1:4" ht="27">
      <c r="A5762" s="316">
        <v>73510</v>
      </c>
      <c r="B5762" s="317" t="s">
        <v>6914</v>
      </c>
      <c r="C5762" s="318" t="s">
        <v>837</v>
      </c>
      <c r="D5762" s="316">
        <v>20</v>
      </c>
    </row>
    <row r="5763" spans="1:4" ht="27">
      <c r="A5763" s="316">
        <v>73511</v>
      </c>
      <c r="B5763" s="317" t="s">
        <v>6915</v>
      </c>
      <c r="C5763" s="318" t="s">
        <v>837</v>
      </c>
      <c r="D5763" s="316">
        <v>17.25</v>
      </c>
    </row>
    <row r="5764" spans="1:4" ht="27">
      <c r="A5764" s="316">
        <v>73512</v>
      </c>
      <c r="B5764" s="317" t="s">
        <v>6916</v>
      </c>
      <c r="C5764" s="318" t="s">
        <v>837</v>
      </c>
      <c r="D5764" s="316">
        <v>14.98</v>
      </c>
    </row>
    <row r="5765" spans="1:4" ht="27">
      <c r="A5765" s="316">
        <v>73513</v>
      </c>
      <c r="B5765" s="317" t="s">
        <v>6917</v>
      </c>
      <c r="C5765" s="318" t="s">
        <v>837</v>
      </c>
      <c r="D5765" s="316">
        <v>12.63</v>
      </c>
    </row>
    <row r="5766" spans="1:4" ht="27">
      <c r="A5766" s="316">
        <v>73514</v>
      </c>
      <c r="B5766" s="317" t="s">
        <v>6918</v>
      </c>
      <c r="C5766" s="318" t="s">
        <v>837</v>
      </c>
      <c r="D5766" s="316">
        <v>10.48</v>
      </c>
    </row>
    <row r="5767" spans="1:4" ht="27">
      <c r="A5767" s="316">
        <v>73515</v>
      </c>
      <c r="B5767" s="317" t="s">
        <v>6919</v>
      </c>
      <c r="C5767" s="318" t="s">
        <v>837</v>
      </c>
      <c r="D5767" s="316">
        <v>8.49</v>
      </c>
    </row>
    <row r="5768" spans="1:4" ht="27">
      <c r="A5768" s="316">
        <v>73516</v>
      </c>
      <c r="B5768" s="317" t="s">
        <v>6920</v>
      </c>
      <c r="C5768" s="318" t="s">
        <v>837</v>
      </c>
      <c r="D5768" s="316">
        <v>6.68</v>
      </c>
    </row>
    <row r="5769" spans="1:4" ht="27">
      <c r="A5769" s="316">
        <v>73517</v>
      </c>
      <c r="B5769" s="317" t="s">
        <v>6921</v>
      </c>
      <c r="C5769" s="318" t="s">
        <v>837</v>
      </c>
      <c r="D5769" s="316">
        <v>5.0599999999999996</v>
      </c>
    </row>
    <row r="5770" spans="1:4" ht="27">
      <c r="A5770" s="316">
        <v>73518</v>
      </c>
      <c r="B5770" s="317" t="s">
        <v>6922</v>
      </c>
      <c r="C5770" s="318" t="s">
        <v>837</v>
      </c>
      <c r="D5770" s="316">
        <v>4.38</v>
      </c>
    </row>
    <row r="5771" spans="1:4" ht="27">
      <c r="A5771" s="316">
        <v>73519</v>
      </c>
      <c r="B5771" s="317" t="s">
        <v>6923</v>
      </c>
      <c r="C5771" s="318" t="s">
        <v>837</v>
      </c>
      <c r="D5771" s="316">
        <v>3.67</v>
      </c>
    </row>
    <row r="5772" spans="1:4" ht="27">
      <c r="A5772" s="316">
        <v>73520</v>
      </c>
      <c r="B5772" s="317" t="s">
        <v>6924</v>
      </c>
      <c r="C5772" s="318" t="s">
        <v>837</v>
      </c>
      <c r="D5772" s="316">
        <v>3.09</v>
      </c>
    </row>
    <row r="5773" spans="1:4" ht="27">
      <c r="A5773" s="316">
        <v>73521</v>
      </c>
      <c r="B5773" s="317" t="s">
        <v>6925</v>
      </c>
      <c r="C5773" s="318" t="s">
        <v>837</v>
      </c>
      <c r="D5773" s="316">
        <v>2.4900000000000002</v>
      </c>
    </row>
    <row r="5774" spans="1:4" ht="27">
      <c r="A5774" s="316">
        <v>73522</v>
      </c>
      <c r="B5774" s="317" t="s">
        <v>6926</v>
      </c>
      <c r="C5774" s="318" t="s">
        <v>837</v>
      </c>
      <c r="D5774" s="316">
        <v>1.96</v>
      </c>
    </row>
    <row r="5775" spans="1:4" ht="27">
      <c r="A5775" s="316">
        <v>73523</v>
      </c>
      <c r="B5775" s="317" t="s">
        <v>6927</v>
      </c>
      <c r="C5775" s="318" t="s">
        <v>837</v>
      </c>
      <c r="D5775" s="316">
        <v>1.47</v>
      </c>
    </row>
    <row r="5776" spans="1:4" ht="27">
      <c r="A5776" s="316">
        <v>73524</v>
      </c>
      <c r="B5776" s="317" t="s">
        <v>6928</v>
      </c>
      <c r="C5776" s="318" t="s">
        <v>837</v>
      </c>
      <c r="D5776" s="316">
        <v>1.1599999999999999</v>
      </c>
    </row>
    <row r="5777" spans="1:4" ht="67.5">
      <c r="A5777" s="316">
        <v>73536</v>
      </c>
      <c r="B5777" s="317" t="s">
        <v>6929</v>
      </c>
      <c r="C5777" s="318" t="s">
        <v>2865</v>
      </c>
      <c r="D5777" s="316">
        <v>3.53</v>
      </c>
    </row>
    <row r="5778" spans="1:4" ht="40.5">
      <c r="A5778" s="316">
        <v>73548</v>
      </c>
      <c r="B5778" s="317" t="s">
        <v>6930</v>
      </c>
      <c r="C5778" s="318" t="s">
        <v>585</v>
      </c>
      <c r="D5778" s="316">
        <v>489.07</v>
      </c>
    </row>
    <row r="5779" spans="1:4" ht="40.5">
      <c r="A5779" s="316">
        <v>73549</v>
      </c>
      <c r="B5779" s="317" t="s">
        <v>6931</v>
      </c>
      <c r="C5779" s="318" t="s">
        <v>585</v>
      </c>
      <c r="D5779" s="316">
        <v>466.72</v>
      </c>
    </row>
    <row r="5780" spans="1:4" ht="13.5">
      <c r="A5780" s="316">
        <v>73587</v>
      </c>
      <c r="B5780" s="317" t="s">
        <v>6932</v>
      </c>
      <c r="C5780" s="318" t="s">
        <v>837</v>
      </c>
      <c r="D5780" s="316">
        <v>1.33</v>
      </c>
    </row>
    <row r="5781" spans="1:4" ht="13.5">
      <c r="A5781" s="316">
        <v>73588</v>
      </c>
      <c r="B5781" s="317" t="s">
        <v>6933</v>
      </c>
      <c r="C5781" s="318" t="s">
        <v>837</v>
      </c>
      <c r="D5781" s="316">
        <v>0.89</v>
      </c>
    </row>
    <row r="5782" spans="1:4" ht="13.5">
      <c r="A5782" s="316">
        <v>73589</v>
      </c>
      <c r="B5782" s="317" t="s">
        <v>6934</v>
      </c>
      <c r="C5782" s="318" t="s">
        <v>837</v>
      </c>
      <c r="D5782" s="316">
        <v>0.62</v>
      </c>
    </row>
    <row r="5783" spans="1:4" ht="13.5">
      <c r="A5783" s="316">
        <v>73590</v>
      </c>
      <c r="B5783" s="317" t="s">
        <v>6935</v>
      </c>
      <c r="C5783" s="318" t="s">
        <v>837</v>
      </c>
      <c r="D5783" s="316">
        <v>0.39</v>
      </c>
    </row>
    <row r="5784" spans="1:4" ht="27">
      <c r="A5784" s="316">
        <v>73597</v>
      </c>
      <c r="B5784" s="317" t="s">
        <v>6936</v>
      </c>
      <c r="C5784" s="318" t="s">
        <v>837</v>
      </c>
      <c r="D5784" s="316">
        <v>0.89</v>
      </c>
    </row>
    <row r="5785" spans="1:4" ht="27">
      <c r="A5785" s="316">
        <v>73598</v>
      </c>
      <c r="B5785" s="317" t="s">
        <v>6937</v>
      </c>
      <c r="C5785" s="318" t="s">
        <v>837</v>
      </c>
      <c r="D5785" s="316">
        <v>0.62</v>
      </c>
    </row>
    <row r="5786" spans="1:4" ht="27">
      <c r="A5786" s="316">
        <v>73606</v>
      </c>
      <c r="B5786" s="317" t="s">
        <v>6938</v>
      </c>
      <c r="C5786" s="318" t="s">
        <v>3004</v>
      </c>
      <c r="D5786" s="316">
        <v>105.69</v>
      </c>
    </row>
    <row r="5787" spans="1:4" ht="27">
      <c r="A5787" s="316">
        <v>73607</v>
      </c>
      <c r="B5787" s="317" t="s">
        <v>6939</v>
      </c>
      <c r="C5787" s="318" t="s">
        <v>3004</v>
      </c>
      <c r="D5787" s="316">
        <v>70.459999999999994</v>
      </c>
    </row>
    <row r="5788" spans="1:4" ht="13.5">
      <c r="A5788" s="316">
        <v>73610</v>
      </c>
      <c r="B5788" s="317" t="s">
        <v>6940</v>
      </c>
      <c r="C5788" s="318" t="s">
        <v>837</v>
      </c>
      <c r="D5788" s="316">
        <v>0.96</v>
      </c>
    </row>
    <row r="5789" spans="1:4" ht="27">
      <c r="A5789" s="316">
        <v>73611</v>
      </c>
      <c r="B5789" s="317" t="s">
        <v>6941</v>
      </c>
      <c r="C5789" s="318" t="s">
        <v>585</v>
      </c>
      <c r="D5789" s="316">
        <v>321.91000000000003</v>
      </c>
    </row>
    <row r="5790" spans="1:4" ht="13.5">
      <c r="A5790" s="316">
        <v>73612</v>
      </c>
      <c r="B5790" s="317" t="s">
        <v>6942</v>
      </c>
      <c r="C5790" s="318" t="s">
        <v>3004</v>
      </c>
      <c r="D5790" s="316">
        <v>341.9</v>
      </c>
    </row>
    <row r="5791" spans="1:4" ht="13.5">
      <c r="A5791" s="316">
        <v>73616</v>
      </c>
      <c r="B5791" s="317" t="s">
        <v>6943</v>
      </c>
      <c r="C5791" s="318" t="s">
        <v>585</v>
      </c>
      <c r="D5791" s="316">
        <v>200.18</v>
      </c>
    </row>
    <row r="5792" spans="1:4" ht="27">
      <c r="A5792" s="316">
        <v>73618</v>
      </c>
      <c r="B5792" s="317" t="s">
        <v>79</v>
      </c>
      <c r="C5792" s="318" t="s">
        <v>1100</v>
      </c>
      <c r="D5792" s="316">
        <v>8.66</v>
      </c>
    </row>
    <row r="5793" spans="1:4" ht="27">
      <c r="A5793" s="316">
        <v>73624</v>
      </c>
      <c r="B5793" s="317" t="s">
        <v>6944</v>
      </c>
      <c r="C5793" s="318" t="s">
        <v>3004</v>
      </c>
      <c r="D5793" s="316">
        <v>68.36</v>
      </c>
    </row>
    <row r="5794" spans="1:4" ht="27">
      <c r="A5794" s="316">
        <v>73631</v>
      </c>
      <c r="B5794" s="317" t="s">
        <v>6945</v>
      </c>
      <c r="C5794" s="318" t="s">
        <v>1100</v>
      </c>
      <c r="D5794" s="316">
        <v>270.88</v>
      </c>
    </row>
    <row r="5795" spans="1:4" ht="54">
      <c r="A5795" s="316">
        <v>73655</v>
      </c>
      <c r="B5795" s="317" t="s">
        <v>6946</v>
      </c>
      <c r="C5795" s="318" t="s">
        <v>1100</v>
      </c>
      <c r="D5795" s="316">
        <v>109.05</v>
      </c>
    </row>
    <row r="5796" spans="1:4" ht="27">
      <c r="A5796" s="316">
        <v>73656</v>
      </c>
      <c r="B5796" s="317" t="s">
        <v>6947</v>
      </c>
      <c r="C5796" s="318" t="s">
        <v>1100</v>
      </c>
      <c r="D5796" s="316">
        <v>12.4</v>
      </c>
    </row>
    <row r="5797" spans="1:4" ht="67.5">
      <c r="A5797" s="316">
        <v>73658</v>
      </c>
      <c r="B5797" s="317" t="s">
        <v>6948</v>
      </c>
      <c r="C5797" s="318" t="s">
        <v>3004</v>
      </c>
      <c r="D5797" s="316">
        <v>448.66</v>
      </c>
    </row>
    <row r="5798" spans="1:4" ht="27">
      <c r="A5798" s="316">
        <v>73660</v>
      </c>
      <c r="B5798" s="317" t="s">
        <v>6949</v>
      </c>
      <c r="C5798" s="318" t="s">
        <v>1100</v>
      </c>
      <c r="D5798" s="316">
        <v>57.25</v>
      </c>
    </row>
    <row r="5799" spans="1:4" ht="27">
      <c r="A5799" s="316">
        <v>73661</v>
      </c>
      <c r="B5799" s="317" t="s">
        <v>6950</v>
      </c>
      <c r="C5799" s="318" t="s">
        <v>3004</v>
      </c>
      <c r="D5799" s="319">
        <v>2191.0700000000002</v>
      </c>
    </row>
    <row r="5800" spans="1:4" ht="40.5">
      <c r="A5800" s="316">
        <v>73665</v>
      </c>
      <c r="B5800" s="317" t="s">
        <v>6951</v>
      </c>
      <c r="C5800" s="318" t="s">
        <v>837</v>
      </c>
      <c r="D5800" s="316">
        <v>52.65</v>
      </c>
    </row>
    <row r="5801" spans="1:4" ht="13.5">
      <c r="A5801" s="316">
        <v>73669</v>
      </c>
      <c r="B5801" s="317" t="s">
        <v>6952</v>
      </c>
      <c r="C5801" s="318" t="s">
        <v>837</v>
      </c>
      <c r="D5801" s="316">
        <v>59.68</v>
      </c>
    </row>
    <row r="5802" spans="1:4" ht="40.5">
      <c r="A5802" s="316">
        <v>73672</v>
      </c>
      <c r="B5802" s="317" t="s">
        <v>6953</v>
      </c>
      <c r="C5802" s="318" t="s">
        <v>1100</v>
      </c>
      <c r="D5802" s="316">
        <v>0.32</v>
      </c>
    </row>
    <row r="5803" spans="1:4" ht="13.5">
      <c r="A5803" s="316">
        <v>73674</v>
      </c>
      <c r="B5803" s="317" t="s">
        <v>6954</v>
      </c>
      <c r="C5803" s="318" t="s">
        <v>1100</v>
      </c>
      <c r="D5803" s="316">
        <v>21.38</v>
      </c>
    </row>
    <row r="5804" spans="1:4" ht="54">
      <c r="A5804" s="316">
        <v>73676</v>
      </c>
      <c r="B5804" s="317" t="s">
        <v>6955</v>
      </c>
      <c r="C5804" s="318" t="s">
        <v>1100</v>
      </c>
      <c r="D5804" s="316">
        <v>46.25</v>
      </c>
    </row>
    <row r="5805" spans="1:4" ht="27">
      <c r="A5805" s="316">
        <v>73679</v>
      </c>
      <c r="B5805" s="317" t="s">
        <v>6956</v>
      </c>
      <c r="C5805" s="318" t="s">
        <v>837</v>
      </c>
      <c r="D5805" s="316">
        <v>1.94</v>
      </c>
    </row>
    <row r="5806" spans="1:4" ht="40.5">
      <c r="A5806" s="316">
        <v>73686</v>
      </c>
      <c r="B5806" s="317" t="s">
        <v>6957</v>
      </c>
      <c r="C5806" s="318" t="s">
        <v>1100</v>
      </c>
      <c r="D5806" s="316">
        <v>16.46</v>
      </c>
    </row>
    <row r="5807" spans="1:4" ht="40.5">
      <c r="A5807" s="316">
        <v>73688</v>
      </c>
      <c r="B5807" s="317" t="s">
        <v>6958</v>
      </c>
      <c r="C5807" s="318" t="s">
        <v>837</v>
      </c>
      <c r="D5807" s="316">
        <v>30.75</v>
      </c>
    </row>
    <row r="5808" spans="1:4" ht="40.5">
      <c r="A5808" s="316">
        <v>73689</v>
      </c>
      <c r="B5808" s="317" t="s">
        <v>6959</v>
      </c>
      <c r="C5808" s="318" t="s">
        <v>837</v>
      </c>
      <c r="D5808" s="316">
        <v>22.38</v>
      </c>
    </row>
    <row r="5809" spans="1:4" ht="40.5">
      <c r="A5809" s="316">
        <v>73690</v>
      </c>
      <c r="B5809" s="317" t="s">
        <v>6960</v>
      </c>
      <c r="C5809" s="318" t="s">
        <v>837</v>
      </c>
      <c r="D5809" s="316">
        <v>13.63</v>
      </c>
    </row>
    <row r="5810" spans="1:4" ht="27">
      <c r="A5810" s="316">
        <v>73693</v>
      </c>
      <c r="B5810" s="317" t="s">
        <v>6961</v>
      </c>
      <c r="C5810" s="318" t="s">
        <v>1100</v>
      </c>
      <c r="D5810" s="316">
        <v>17.91</v>
      </c>
    </row>
    <row r="5811" spans="1:4" ht="13.5">
      <c r="A5811" s="316">
        <v>73694</v>
      </c>
      <c r="B5811" s="317" t="s">
        <v>6962</v>
      </c>
      <c r="C5811" s="318" t="s">
        <v>3004</v>
      </c>
      <c r="D5811" s="316">
        <v>125.36</v>
      </c>
    </row>
    <row r="5812" spans="1:4" ht="13.5">
      <c r="A5812" s="316">
        <v>73695</v>
      </c>
      <c r="B5812" s="317" t="s">
        <v>6963</v>
      </c>
      <c r="C5812" s="318" t="s">
        <v>3004</v>
      </c>
      <c r="D5812" s="316">
        <v>64.459999999999994</v>
      </c>
    </row>
    <row r="5813" spans="1:4" ht="27">
      <c r="A5813" s="316">
        <v>73697</v>
      </c>
      <c r="B5813" s="317" t="s">
        <v>6964</v>
      </c>
      <c r="C5813" s="318" t="s">
        <v>585</v>
      </c>
      <c r="D5813" s="316">
        <v>136.36000000000001</v>
      </c>
    </row>
    <row r="5814" spans="1:4" ht="27">
      <c r="A5814" s="316">
        <v>73698</v>
      </c>
      <c r="B5814" s="317" t="s">
        <v>6965</v>
      </c>
      <c r="C5814" s="318" t="s">
        <v>585</v>
      </c>
      <c r="D5814" s="316">
        <v>181.9</v>
      </c>
    </row>
    <row r="5815" spans="1:4" ht="81">
      <c r="A5815" s="316">
        <v>73714</v>
      </c>
      <c r="B5815" s="317" t="s">
        <v>6966</v>
      </c>
      <c r="C5815" s="318" t="s">
        <v>3004</v>
      </c>
      <c r="D5815" s="319">
        <v>1276.3900000000001</v>
      </c>
    </row>
    <row r="5816" spans="1:4" ht="13.5">
      <c r="A5816" s="316">
        <v>75220</v>
      </c>
      <c r="B5816" s="317" t="s">
        <v>6967</v>
      </c>
      <c r="C5816" s="318" t="s">
        <v>837</v>
      </c>
      <c r="D5816" s="316">
        <v>30.8</v>
      </c>
    </row>
    <row r="5817" spans="1:4" ht="27">
      <c r="A5817" s="316">
        <v>75889</v>
      </c>
      <c r="B5817" s="317" t="s">
        <v>6968</v>
      </c>
      <c r="C5817" s="318" t="s">
        <v>1100</v>
      </c>
      <c r="D5817" s="316">
        <v>15.24</v>
      </c>
    </row>
    <row r="5818" spans="1:4" ht="40.5">
      <c r="A5818" s="316">
        <v>78472</v>
      </c>
      <c r="B5818" s="317" t="s">
        <v>6969</v>
      </c>
      <c r="C5818" s="318" t="s">
        <v>1100</v>
      </c>
      <c r="D5818" s="316">
        <v>0.28000000000000003</v>
      </c>
    </row>
    <row r="5819" spans="1:4" ht="13.5">
      <c r="A5819" s="316">
        <v>79460</v>
      </c>
      <c r="B5819" s="317" t="s">
        <v>6970</v>
      </c>
      <c r="C5819" s="318" t="s">
        <v>1100</v>
      </c>
      <c r="D5819" s="316">
        <v>33.99</v>
      </c>
    </row>
    <row r="5820" spans="1:4" ht="13.5">
      <c r="A5820" s="316">
        <v>79462</v>
      </c>
      <c r="B5820" s="317" t="s">
        <v>6971</v>
      </c>
      <c r="C5820" s="318" t="s">
        <v>1100</v>
      </c>
      <c r="D5820" s="316">
        <v>46.89</v>
      </c>
    </row>
    <row r="5821" spans="1:4" ht="13.5">
      <c r="A5821" s="316">
        <v>79463</v>
      </c>
      <c r="B5821" s="317" t="s">
        <v>6972</v>
      </c>
      <c r="C5821" s="318" t="s">
        <v>1100</v>
      </c>
      <c r="D5821" s="316">
        <v>11.29</v>
      </c>
    </row>
    <row r="5822" spans="1:4" ht="13.5">
      <c r="A5822" s="316">
        <v>79464</v>
      </c>
      <c r="B5822" s="317" t="s">
        <v>6973</v>
      </c>
      <c r="C5822" s="318" t="s">
        <v>1100</v>
      </c>
      <c r="D5822" s="316">
        <v>15.05</v>
      </c>
    </row>
    <row r="5823" spans="1:4" ht="27">
      <c r="A5823" s="316">
        <v>79465</v>
      </c>
      <c r="B5823" s="317" t="s">
        <v>6974</v>
      </c>
      <c r="C5823" s="318" t="s">
        <v>1100</v>
      </c>
      <c r="D5823" s="316">
        <v>35.47</v>
      </c>
    </row>
    <row r="5824" spans="1:4" ht="27">
      <c r="A5824" s="316">
        <v>79466</v>
      </c>
      <c r="B5824" s="317" t="s">
        <v>6975</v>
      </c>
      <c r="C5824" s="318" t="s">
        <v>1100</v>
      </c>
      <c r="D5824" s="316">
        <v>15.29</v>
      </c>
    </row>
    <row r="5825" spans="1:4" ht="40.5">
      <c r="A5825" s="316">
        <v>79467</v>
      </c>
      <c r="B5825" s="317" t="s">
        <v>6976</v>
      </c>
      <c r="C5825" s="318" t="s">
        <v>6977</v>
      </c>
      <c r="D5825" s="316">
        <v>11.29</v>
      </c>
    </row>
    <row r="5826" spans="1:4" ht="27">
      <c r="A5826" s="316">
        <v>79471</v>
      </c>
      <c r="B5826" s="317" t="s">
        <v>6978</v>
      </c>
      <c r="C5826" s="318" t="s">
        <v>6979</v>
      </c>
      <c r="D5826" s="316">
        <v>58.93</v>
      </c>
    </row>
    <row r="5827" spans="1:4" ht="27">
      <c r="A5827" s="316">
        <v>79472</v>
      </c>
      <c r="B5827" s="317" t="s">
        <v>6980</v>
      </c>
      <c r="C5827" s="318" t="s">
        <v>1100</v>
      </c>
      <c r="D5827" s="316">
        <v>0.46</v>
      </c>
    </row>
    <row r="5828" spans="1:4" ht="13.5">
      <c r="A5828" s="316">
        <v>79473</v>
      </c>
      <c r="B5828" s="317" t="s">
        <v>6981</v>
      </c>
      <c r="C5828" s="318" t="s">
        <v>585</v>
      </c>
      <c r="D5828" s="316">
        <v>4.92</v>
      </c>
    </row>
    <row r="5829" spans="1:4" ht="40.5">
      <c r="A5829" s="316">
        <v>79475</v>
      </c>
      <c r="B5829" s="317" t="s">
        <v>6982</v>
      </c>
      <c r="C5829" s="318" t="s">
        <v>585</v>
      </c>
      <c r="D5829" s="316">
        <v>314.10000000000002</v>
      </c>
    </row>
    <row r="5830" spans="1:4" ht="27">
      <c r="A5830" s="316">
        <v>79480</v>
      </c>
      <c r="B5830" s="317" t="s">
        <v>6983</v>
      </c>
      <c r="C5830" s="318" t="s">
        <v>585</v>
      </c>
      <c r="D5830" s="316">
        <v>2</v>
      </c>
    </row>
    <row r="5831" spans="1:4" ht="27">
      <c r="A5831" s="316">
        <v>79482</v>
      </c>
      <c r="B5831" s="317" t="s">
        <v>6984</v>
      </c>
      <c r="C5831" s="318" t="s">
        <v>585</v>
      </c>
      <c r="D5831" s="316">
        <v>66.38</v>
      </c>
    </row>
    <row r="5832" spans="1:4" ht="54">
      <c r="A5832" s="316">
        <v>79627</v>
      </c>
      <c r="B5832" s="317" t="s">
        <v>6985</v>
      </c>
      <c r="C5832" s="318" t="s">
        <v>1100</v>
      </c>
      <c r="D5832" s="316">
        <v>555.37</v>
      </c>
    </row>
    <row r="5833" spans="1:4" ht="27">
      <c r="A5833" s="316">
        <v>83335</v>
      </c>
      <c r="B5833" s="317" t="s">
        <v>6986</v>
      </c>
      <c r="C5833" s="318" t="s">
        <v>585</v>
      </c>
      <c r="D5833" s="316">
        <v>36.78</v>
      </c>
    </row>
    <row r="5834" spans="1:4" ht="40.5">
      <c r="A5834" s="316">
        <v>83336</v>
      </c>
      <c r="B5834" s="317" t="s">
        <v>6987</v>
      </c>
      <c r="C5834" s="318" t="s">
        <v>585</v>
      </c>
      <c r="D5834" s="316">
        <v>3.96</v>
      </c>
    </row>
    <row r="5835" spans="1:4" ht="54">
      <c r="A5835" s="316">
        <v>83338</v>
      </c>
      <c r="B5835" s="317" t="s">
        <v>6988</v>
      </c>
      <c r="C5835" s="318" t="s">
        <v>585</v>
      </c>
      <c r="D5835" s="316">
        <v>2.19</v>
      </c>
    </row>
    <row r="5836" spans="1:4" ht="40.5">
      <c r="A5836" s="316">
        <v>83343</v>
      </c>
      <c r="B5836" s="317" t="s">
        <v>6989</v>
      </c>
      <c r="C5836" s="318" t="s">
        <v>585</v>
      </c>
      <c r="D5836" s="316">
        <v>11.91</v>
      </c>
    </row>
    <row r="5837" spans="1:4" ht="40.5">
      <c r="A5837" s="316">
        <v>83344</v>
      </c>
      <c r="B5837" s="317" t="s">
        <v>6990</v>
      </c>
      <c r="C5837" s="318" t="s">
        <v>585</v>
      </c>
      <c r="D5837" s="316">
        <v>0.82</v>
      </c>
    </row>
    <row r="5838" spans="1:4" ht="27">
      <c r="A5838" s="316">
        <v>83346</v>
      </c>
      <c r="B5838" s="317" t="s">
        <v>6991</v>
      </c>
      <c r="C5838" s="318" t="s">
        <v>585</v>
      </c>
      <c r="D5838" s="316">
        <v>0.84</v>
      </c>
    </row>
    <row r="5839" spans="1:4" ht="13.5">
      <c r="A5839" s="316">
        <v>83356</v>
      </c>
      <c r="B5839" s="317" t="s">
        <v>6992</v>
      </c>
      <c r="C5839" s="318" t="s">
        <v>6850</v>
      </c>
      <c r="D5839" s="316">
        <v>0.74</v>
      </c>
    </row>
    <row r="5840" spans="1:4" ht="27">
      <c r="A5840" s="316">
        <v>83358</v>
      </c>
      <c r="B5840" s="317" t="s">
        <v>6993</v>
      </c>
      <c r="C5840" s="318" t="s">
        <v>6850</v>
      </c>
      <c r="D5840" s="316">
        <v>1.53</v>
      </c>
    </row>
    <row r="5841" spans="1:4" ht="81">
      <c r="A5841" s="316">
        <v>83361</v>
      </c>
      <c r="B5841" s="317" t="s">
        <v>6994</v>
      </c>
      <c r="C5841" s="318" t="s">
        <v>12</v>
      </c>
      <c r="D5841" s="316">
        <v>8.7100000000000009</v>
      </c>
    </row>
    <row r="5842" spans="1:4" ht="81">
      <c r="A5842" s="316">
        <v>83362</v>
      </c>
      <c r="B5842" s="317" t="s">
        <v>6995</v>
      </c>
      <c r="C5842" s="318" t="s">
        <v>2865</v>
      </c>
      <c r="D5842" s="316">
        <v>162.13999999999999</v>
      </c>
    </row>
    <row r="5843" spans="1:4" ht="40.5">
      <c r="A5843" s="316">
        <v>83366</v>
      </c>
      <c r="B5843" s="317" t="s">
        <v>6996</v>
      </c>
      <c r="C5843" s="318" t="s">
        <v>3004</v>
      </c>
      <c r="D5843" s="316">
        <v>86.08</v>
      </c>
    </row>
    <row r="5844" spans="1:4" ht="40.5">
      <c r="A5844" s="316">
        <v>83367</v>
      </c>
      <c r="B5844" s="317" t="s">
        <v>6997</v>
      </c>
      <c r="C5844" s="318" t="s">
        <v>3004</v>
      </c>
      <c r="D5844" s="316">
        <v>429.29</v>
      </c>
    </row>
    <row r="5845" spans="1:4" ht="40.5">
      <c r="A5845" s="316">
        <v>83368</v>
      </c>
      <c r="B5845" s="317" t="s">
        <v>6998</v>
      </c>
      <c r="C5845" s="318" t="s">
        <v>3004</v>
      </c>
      <c r="D5845" s="319">
        <v>1163.3900000000001</v>
      </c>
    </row>
    <row r="5846" spans="1:4" ht="54">
      <c r="A5846" s="316">
        <v>83369</v>
      </c>
      <c r="B5846" s="317" t="s">
        <v>6999</v>
      </c>
      <c r="C5846" s="318" t="s">
        <v>3004</v>
      </c>
      <c r="D5846" s="316">
        <v>272.63</v>
      </c>
    </row>
    <row r="5847" spans="1:4" ht="54">
      <c r="A5847" s="316">
        <v>83370</v>
      </c>
      <c r="B5847" s="317" t="s">
        <v>7000</v>
      </c>
      <c r="C5847" s="318" t="s">
        <v>3004</v>
      </c>
      <c r="D5847" s="316">
        <v>166.94</v>
      </c>
    </row>
    <row r="5848" spans="1:4" ht="54">
      <c r="A5848" s="316">
        <v>83371</v>
      </c>
      <c r="B5848" s="317" t="s">
        <v>7001</v>
      </c>
      <c r="C5848" s="318" t="s">
        <v>3004</v>
      </c>
      <c r="D5848" s="316">
        <v>98.8</v>
      </c>
    </row>
    <row r="5849" spans="1:4" ht="27">
      <c r="A5849" s="316">
        <v>83372</v>
      </c>
      <c r="B5849" s="317" t="s">
        <v>7002</v>
      </c>
      <c r="C5849" s="318" t="s">
        <v>3004</v>
      </c>
      <c r="D5849" s="316">
        <v>733.98</v>
      </c>
    </row>
    <row r="5850" spans="1:4" ht="40.5">
      <c r="A5850" s="316">
        <v>83377</v>
      </c>
      <c r="B5850" s="317" t="s">
        <v>7003</v>
      </c>
      <c r="C5850" s="318" t="s">
        <v>3004</v>
      </c>
      <c r="D5850" s="316">
        <v>9.42</v>
      </c>
    </row>
    <row r="5851" spans="1:4" ht="40.5">
      <c r="A5851" s="316">
        <v>83391</v>
      </c>
      <c r="B5851" s="317" t="s">
        <v>7004</v>
      </c>
      <c r="C5851" s="318" t="s">
        <v>3004</v>
      </c>
      <c r="D5851" s="316">
        <v>20.87</v>
      </c>
    </row>
    <row r="5852" spans="1:4" ht="40.5">
      <c r="A5852" s="316">
        <v>83392</v>
      </c>
      <c r="B5852" s="317" t="s">
        <v>7005</v>
      </c>
      <c r="C5852" s="318" t="s">
        <v>3004</v>
      </c>
      <c r="D5852" s="316">
        <v>15.35</v>
      </c>
    </row>
    <row r="5853" spans="1:4" ht="40.5">
      <c r="A5853" s="316">
        <v>83393</v>
      </c>
      <c r="B5853" s="317" t="s">
        <v>7006</v>
      </c>
      <c r="C5853" s="318" t="s">
        <v>3004</v>
      </c>
      <c r="D5853" s="316">
        <v>19.84</v>
      </c>
    </row>
    <row r="5854" spans="1:4" ht="54">
      <c r="A5854" s="316">
        <v>83394</v>
      </c>
      <c r="B5854" s="317" t="s">
        <v>7007</v>
      </c>
      <c r="C5854" s="318" t="s">
        <v>3004</v>
      </c>
      <c r="D5854" s="316">
        <v>924.37</v>
      </c>
    </row>
    <row r="5855" spans="1:4" ht="54">
      <c r="A5855" s="316">
        <v>83396</v>
      </c>
      <c r="B5855" s="317" t="s">
        <v>7008</v>
      </c>
      <c r="C5855" s="318" t="s">
        <v>3004</v>
      </c>
      <c r="D5855" s="316">
        <v>834.87</v>
      </c>
    </row>
    <row r="5856" spans="1:4" ht="54">
      <c r="A5856" s="316">
        <v>83397</v>
      </c>
      <c r="B5856" s="317" t="s">
        <v>7009</v>
      </c>
      <c r="C5856" s="318" t="s">
        <v>3004</v>
      </c>
      <c r="D5856" s="319">
        <v>1110.07</v>
      </c>
    </row>
    <row r="5857" spans="1:4" ht="54">
      <c r="A5857" s="316">
        <v>83398</v>
      </c>
      <c r="B5857" s="317" t="s">
        <v>7010</v>
      </c>
      <c r="C5857" s="318" t="s">
        <v>3004</v>
      </c>
      <c r="D5857" s="316">
        <v>971.5</v>
      </c>
    </row>
    <row r="5858" spans="1:4" ht="40.5">
      <c r="A5858" s="316">
        <v>83399</v>
      </c>
      <c r="B5858" s="317" t="s">
        <v>7011</v>
      </c>
      <c r="C5858" s="318" t="s">
        <v>3004</v>
      </c>
      <c r="D5858" s="316">
        <v>22.75</v>
      </c>
    </row>
    <row r="5859" spans="1:4" ht="67.5">
      <c r="A5859" s="316">
        <v>83400</v>
      </c>
      <c r="B5859" s="317" t="s">
        <v>7012</v>
      </c>
      <c r="C5859" s="318" t="s">
        <v>3004</v>
      </c>
      <c r="D5859" s="316">
        <v>79.11</v>
      </c>
    </row>
    <row r="5860" spans="1:4" ht="54">
      <c r="A5860" s="316">
        <v>83401</v>
      </c>
      <c r="B5860" s="317" t="s">
        <v>7013</v>
      </c>
      <c r="C5860" s="318" t="s">
        <v>3004</v>
      </c>
      <c r="D5860" s="316">
        <v>79.11</v>
      </c>
    </row>
    <row r="5861" spans="1:4" ht="40.5">
      <c r="A5861" s="316">
        <v>83402</v>
      </c>
      <c r="B5861" s="317" t="s">
        <v>7014</v>
      </c>
      <c r="C5861" s="318" t="s">
        <v>3004</v>
      </c>
      <c r="D5861" s="316">
        <v>43.64</v>
      </c>
    </row>
    <row r="5862" spans="1:4" ht="40.5">
      <c r="A5862" s="316">
        <v>83403</v>
      </c>
      <c r="B5862" s="317" t="s">
        <v>7015</v>
      </c>
      <c r="C5862" s="318" t="s">
        <v>3004</v>
      </c>
      <c r="D5862" s="316">
        <v>13.57</v>
      </c>
    </row>
    <row r="5863" spans="1:4" ht="27">
      <c r="A5863" s="316">
        <v>83443</v>
      </c>
      <c r="B5863" s="317" t="s">
        <v>7016</v>
      </c>
      <c r="C5863" s="318" t="s">
        <v>3004</v>
      </c>
      <c r="D5863" s="316">
        <v>42.32</v>
      </c>
    </row>
    <row r="5864" spans="1:4" ht="27">
      <c r="A5864" s="316">
        <v>83446</v>
      </c>
      <c r="B5864" s="317" t="s">
        <v>7017</v>
      </c>
      <c r="C5864" s="318" t="s">
        <v>3004</v>
      </c>
      <c r="D5864" s="316">
        <v>137.32</v>
      </c>
    </row>
    <row r="5865" spans="1:4" ht="27">
      <c r="A5865" s="316">
        <v>83447</v>
      </c>
      <c r="B5865" s="317" t="s">
        <v>7018</v>
      </c>
      <c r="C5865" s="318" t="s">
        <v>3004</v>
      </c>
      <c r="D5865" s="316">
        <v>148.63999999999999</v>
      </c>
    </row>
    <row r="5866" spans="1:4" ht="27">
      <c r="A5866" s="316">
        <v>83448</v>
      </c>
      <c r="B5866" s="317" t="s">
        <v>7019</v>
      </c>
      <c r="C5866" s="318" t="s">
        <v>3004</v>
      </c>
      <c r="D5866" s="316">
        <v>224.76</v>
      </c>
    </row>
    <row r="5867" spans="1:4" ht="27">
      <c r="A5867" s="316">
        <v>83449</v>
      </c>
      <c r="B5867" s="317" t="s">
        <v>7020</v>
      </c>
      <c r="C5867" s="318" t="s">
        <v>3004</v>
      </c>
      <c r="D5867" s="316">
        <v>317.18</v>
      </c>
    </row>
    <row r="5868" spans="1:4" ht="27">
      <c r="A5868" s="316">
        <v>83450</v>
      </c>
      <c r="B5868" s="317" t="s">
        <v>1068</v>
      </c>
      <c r="C5868" s="318" t="s">
        <v>3004</v>
      </c>
      <c r="D5868" s="316">
        <v>377.66</v>
      </c>
    </row>
    <row r="5869" spans="1:4" ht="67.5">
      <c r="A5869" s="316">
        <v>83463</v>
      </c>
      <c r="B5869" s="317" t="s">
        <v>7021</v>
      </c>
      <c r="C5869" s="318" t="s">
        <v>3004</v>
      </c>
      <c r="D5869" s="316">
        <v>299.49</v>
      </c>
    </row>
    <row r="5870" spans="1:4" ht="27">
      <c r="A5870" s="316">
        <v>83465</v>
      </c>
      <c r="B5870" s="317" t="s">
        <v>7022</v>
      </c>
      <c r="C5870" s="318" t="s">
        <v>3004</v>
      </c>
      <c r="D5870" s="316">
        <v>33.36</v>
      </c>
    </row>
    <row r="5871" spans="1:4" ht="27">
      <c r="A5871" s="316">
        <v>83468</v>
      </c>
      <c r="B5871" s="317" t="s">
        <v>7023</v>
      </c>
      <c r="C5871" s="318" t="s">
        <v>3004</v>
      </c>
      <c r="D5871" s="316">
        <v>5.24</v>
      </c>
    </row>
    <row r="5872" spans="1:4" ht="27">
      <c r="A5872" s="316">
        <v>83469</v>
      </c>
      <c r="B5872" s="317" t="s">
        <v>7024</v>
      </c>
      <c r="C5872" s="318" t="s">
        <v>3004</v>
      </c>
      <c r="D5872" s="316">
        <v>5.24</v>
      </c>
    </row>
    <row r="5873" spans="1:4" ht="27">
      <c r="A5873" s="316">
        <v>83470</v>
      </c>
      <c r="B5873" s="317" t="s">
        <v>7025</v>
      </c>
      <c r="C5873" s="318" t="s">
        <v>3004</v>
      </c>
      <c r="D5873" s="316">
        <v>56.25</v>
      </c>
    </row>
    <row r="5874" spans="1:4" ht="54">
      <c r="A5874" s="316">
        <v>83475</v>
      </c>
      <c r="B5874" s="317" t="s">
        <v>7026</v>
      </c>
      <c r="C5874" s="318" t="s">
        <v>3004</v>
      </c>
      <c r="D5874" s="316">
        <v>270.72000000000003</v>
      </c>
    </row>
    <row r="5875" spans="1:4" ht="54">
      <c r="A5875" s="316">
        <v>83478</v>
      </c>
      <c r="B5875" s="317" t="s">
        <v>7027</v>
      </c>
      <c r="C5875" s="318" t="s">
        <v>3004</v>
      </c>
      <c r="D5875" s="316">
        <v>197.2</v>
      </c>
    </row>
    <row r="5876" spans="1:4" ht="40.5">
      <c r="A5876" s="316">
        <v>83479</v>
      </c>
      <c r="B5876" s="317" t="s">
        <v>7028</v>
      </c>
      <c r="C5876" s="318" t="s">
        <v>3004</v>
      </c>
      <c r="D5876" s="316">
        <v>78.430000000000007</v>
      </c>
    </row>
    <row r="5877" spans="1:4" ht="27">
      <c r="A5877" s="316">
        <v>83480</v>
      </c>
      <c r="B5877" s="317" t="s">
        <v>7029</v>
      </c>
      <c r="C5877" s="318" t="s">
        <v>3004</v>
      </c>
      <c r="D5877" s="316">
        <v>62.86</v>
      </c>
    </row>
    <row r="5878" spans="1:4" ht="27">
      <c r="A5878" s="316">
        <v>83481</v>
      </c>
      <c r="B5878" s="317" t="s">
        <v>7030</v>
      </c>
      <c r="C5878" s="318" t="s">
        <v>3004</v>
      </c>
      <c r="D5878" s="316">
        <v>70.08</v>
      </c>
    </row>
    <row r="5879" spans="1:4" ht="27">
      <c r="A5879" s="316">
        <v>83482</v>
      </c>
      <c r="B5879" s="317" t="s">
        <v>7031</v>
      </c>
      <c r="C5879" s="318" t="s">
        <v>3004</v>
      </c>
      <c r="D5879" s="316">
        <v>23.41</v>
      </c>
    </row>
    <row r="5880" spans="1:4" ht="27">
      <c r="A5880" s="316">
        <v>83483</v>
      </c>
      <c r="B5880" s="317" t="s">
        <v>7032</v>
      </c>
      <c r="C5880" s="318" t="s">
        <v>3004</v>
      </c>
      <c r="D5880" s="316">
        <v>49.87</v>
      </c>
    </row>
    <row r="5881" spans="1:4" ht="27">
      <c r="A5881" s="316">
        <v>83484</v>
      </c>
      <c r="B5881" s="317" t="s">
        <v>7033</v>
      </c>
      <c r="C5881" s="318" t="s">
        <v>3004</v>
      </c>
      <c r="D5881" s="316">
        <v>60.62</v>
      </c>
    </row>
    <row r="5882" spans="1:4" ht="40.5">
      <c r="A5882" s="316">
        <v>83485</v>
      </c>
      <c r="B5882" s="317" t="s">
        <v>7034</v>
      </c>
      <c r="C5882" s="318" t="s">
        <v>3004</v>
      </c>
      <c r="D5882" s="316">
        <v>44.71</v>
      </c>
    </row>
    <row r="5883" spans="1:4" ht="27">
      <c r="A5883" s="316">
        <v>83486</v>
      </c>
      <c r="B5883" s="317" t="s">
        <v>7035</v>
      </c>
      <c r="C5883" s="318" t="s">
        <v>3004</v>
      </c>
      <c r="D5883" s="319">
        <v>1069.24</v>
      </c>
    </row>
    <row r="5884" spans="1:4" ht="27">
      <c r="A5884" s="316">
        <v>83487</v>
      </c>
      <c r="B5884" s="317" t="s">
        <v>7036</v>
      </c>
      <c r="C5884" s="318" t="s">
        <v>3004</v>
      </c>
      <c r="D5884" s="316">
        <v>90.13</v>
      </c>
    </row>
    <row r="5885" spans="1:4" ht="27">
      <c r="A5885" s="316">
        <v>83490</v>
      </c>
      <c r="B5885" s="317" t="s">
        <v>7037</v>
      </c>
      <c r="C5885" s="318" t="s">
        <v>3004</v>
      </c>
      <c r="D5885" s="316">
        <v>187.05</v>
      </c>
    </row>
    <row r="5886" spans="1:4" ht="40.5">
      <c r="A5886" s="316">
        <v>83491</v>
      </c>
      <c r="B5886" s="317" t="s">
        <v>7038</v>
      </c>
      <c r="C5886" s="318" t="s">
        <v>3004</v>
      </c>
      <c r="D5886" s="316">
        <v>264.39</v>
      </c>
    </row>
    <row r="5887" spans="1:4" ht="40.5">
      <c r="A5887" s="316">
        <v>83492</v>
      </c>
      <c r="B5887" s="317" t="s">
        <v>7039</v>
      </c>
      <c r="C5887" s="318" t="s">
        <v>3004</v>
      </c>
      <c r="D5887" s="316">
        <v>398.76</v>
      </c>
    </row>
    <row r="5888" spans="1:4" ht="27">
      <c r="A5888" s="316">
        <v>83493</v>
      </c>
      <c r="B5888" s="317" t="s">
        <v>7040</v>
      </c>
      <c r="C5888" s="318" t="s">
        <v>3004</v>
      </c>
      <c r="D5888" s="316">
        <v>23.41</v>
      </c>
    </row>
    <row r="5889" spans="1:4" ht="27">
      <c r="A5889" s="316">
        <v>83513</v>
      </c>
      <c r="B5889" s="317" t="s">
        <v>7041</v>
      </c>
      <c r="C5889" s="318" t="s">
        <v>6979</v>
      </c>
      <c r="D5889" s="316">
        <v>5.28</v>
      </c>
    </row>
    <row r="5890" spans="1:4" ht="27">
      <c r="A5890" s="316">
        <v>83514</v>
      </c>
      <c r="B5890" s="317" t="s">
        <v>7042</v>
      </c>
      <c r="C5890" s="318" t="s">
        <v>6979</v>
      </c>
      <c r="D5890" s="316">
        <v>4.57</v>
      </c>
    </row>
    <row r="5891" spans="1:4" ht="54">
      <c r="A5891" s="316">
        <v>83515</v>
      </c>
      <c r="B5891" s="317" t="s">
        <v>7043</v>
      </c>
      <c r="C5891" s="318" t="s">
        <v>585</v>
      </c>
      <c r="D5891" s="316">
        <v>10.1</v>
      </c>
    </row>
    <row r="5892" spans="1:4" ht="54">
      <c r="A5892" s="316">
        <v>83516</v>
      </c>
      <c r="B5892" s="317" t="s">
        <v>7044</v>
      </c>
      <c r="C5892" s="318" t="s">
        <v>585</v>
      </c>
      <c r="D5892" s="316">
        <v>11.67</v>
      </c>
    </row>
    <row r="5893" spans="1:4" ht="27">
      <c r="A5893" s="316">
        <v>83518</v>
      </c>
      <c r="B5893" s="317" t="s">
        <v>7045</v>
      </c>
      <c r="C5893" s="318" t="s">
        <v>585</v>
      </c>
      <c r="D5893" s="316">
        <v>307.54000000000002</v>
      </c>
    </row>
    <row r="5894" spans="1:4" ht="27">
      <c r="A5894" s="316">
        <v>83520</v>
      </c>
      <c r="B5894" s="317" t="s">
        <v>7046</v>
      </c>
      <c r="C5894" s="318" t="s">
        <v>3004</v>
      </c>
      <c r="D5894" s="316">
        <v>104.29</v>
      </c>
    </row>
    <row r="5895" spans="1:4" ht="27">
      <c r="A5895" s="316">
        <v>83531</v>
      </c>
      <c r="B5895" s="317" t="s">
        <v>7047</v>
      </c>
      <c r="C5895" s="318" t="s">
        <v>3004</v>
      </c>
      <c r="D5895" s="316">
        <v>254.54</v>
      </c>
    </row>
    <row r="5896" spans="1:4" ht="40.5">
      <c r="A5896" s="316">
        <v>83534</v>
      </c>
      <c r="B5896" s="317" t="s">
        <v>7048</v>
      </c>
      <c r="C5896" s="318" t="s">
        <v>585</v>
      </c>
      <c r="D5896" s="316">
        <v>459.82</v>
      </c>
    </row>
    <row r="5897" spans="1:4" ht="27">
      <c r="A5897" s="316">
        <v>83535</v>
      </c>
      <c r="B5897" s="317" t="s">
        <v>7049</v>
      </c>
      <c r="C5897" s="318" t="s">
        <v>3004</v>
      </c>
      <c r="D5897" s="316">
        <v>211.52</v>
      </c>
    </row>
    <row r="5898" spans="1:4" ht="54">
      <c r="A5898" s="316">
        <v>83621</v>
      </c>
      <c r="B5898" s="317" t="s">
        <v>7050</v>
      </c>
      <c r="C5898" s="318" t="s">
        <v>3004</v>
      </c>
      <c r="D5898" s="316">
        <v>81.95</v>
      </c>
    </row>
    <row r="5899" spans="1:4" ht="40.5">
      <c r="A5899" s="316">
        <v>83623</v>
      </c>
      <c r="B5899" s="317" t="s">
        <v>7051</v>
      </c>
      <c r="C5899" s="318" t="s">
        <v>837</v>
      </c>
      <c r="D5899" s="316">
        <v>218</v>
      </c>
    </row>
    <row r="5900" spans="1:4" ht="40.5">
      <c r="A5900" s="316">
        <v>83624</v>
      </c>
      <c r="B5900" s="317" t="s">
        <v>7052</v>
      </c>
      <c r="C5900" s="318" t="s">
        <v>837</v>
      </c>
      <c r="D5900" s="316">
        <v>153.5</v>
      </c>
    </row>
    <row r="5901" spans="1:4" ht="40.5">
      <c r="A5901" s="316">
        <v>83626</v>
      </c>
      <c r="B5901" s="317" t="s">
        <v>7053</v>
      </c>
      <c r="C5901" s="318" t="s">
        <v>837</v>
      </c>
      <c r="D5901" s="316">
        <v>121.25</v>
      </c>
    </row>
    <row r="5902" spans="1:4" ht="81">
      <c r="A5902" s="316">
        <v>83627</v>
      </c>
      <c r="B5902" s="317" t="s">
        <v>7054</v>
      </c>
      <c r="C5902" s="318" t="s">
        <v>3004</v>
      </c>
      <c r="D5902" s="316">
        <v>414.94</v>
      </c>
    </row>
    <row r="5903" spans="1:4" ht="27">
      <c r="A5903" s="316">
        <v>83633</v>
      </c>
      <c r="B5903" s="317" t="s">
        <v>7055</v>
      </c>
      <c r="C5903" s="318" t="s">
        <v>3004</v>
      </c>
      <c r="D5903" s="319">
        <v>2085.87</v>
      </c>
    </row>
    <row r="5904" spans="1:4" ht="27">
      <c r="A5904" s="316">
        <v>83634</v>
      </c>
      <c r="B5904" s="317" t="s">
        <v>7056</v>
      </c>
      <c r="C5904" s="318" t="s">
        <v>3004</v>
      </c>
      <c r="D5904" s="316">
        <v>423.75</v>
      </c>
    </row>
    <row r="5905" spans="1:4" ht="27">
      <c r="A5905" s="316">
        <v>83635</v>
      </c>
      <c r="B5905" s="317" t="s">
        <v>7057</v>
      </c>
      <c r="C5905" s="318" t="s">
        <v>3004</v>
      </c>
      <c r="D5905" s="316">
        <v>162.79</v>
      </c>
    </row>
    <row r="5906" spans="1:4" ht="27">
      <c r="A5906" s="316">
        <v>83636</v>
      </c>
      <c r="B5906" s="317" t="s">
        <v>7058</v>
      </c>
      <c r="C5906" s="318" t="s">
        <v>1100</v>
      </c>
      <c r="D5906" s="316">
        <v>64.56</v>
      </c>
    </row>
    <row r="5907" spans="1:4" ht="27">
      <c r="A5907" s="316">
        <v>83637</v>
      </c>
      <c r="B5907" s="317" t="s">
        <v>7059</v>
      </c>
      <c r="C5907" s="318" t="s">
        <v>1100</v>
      </c>
      <c r="D5907" s="316">
        <v>103.71</v>
      </c>
    </row>
    <row r="5908" spans="1:4" ht="40.5">
      <c r="A5908" s="316">
        <v>83638</v>
      </c>
      <c r="B5908" s="317" t="s">
        <v>7060</v>
      </c>
      <c r="C5908" s="318" t="s">
        <v>3004</v>
      </c>
      <c r="D5908" s="316">
        <v>346.05</v>
      </c>
    </row>
    <row r="5909" spans="1:4" ht="40.5">
      <c r="A5909" s="316">
        <v>83639</v>
      </c>
      <c r="B5909" s="317" t="s">
        <v>7061</v>
      </c>
      <c r="C5909" s="318" t="s">
        <v>837</v>
      </c>
      <c r="D5909" s="316">
        <v>83.85</v>
      </c>
    </row>
    <row r="5910" spans="1:4" ht="27">
      <c r="A5910" s="316">
        <v>83641</v>
      </c>
      <c r="B5910" s="317" t="s">
        <v>7062</v>
      </c>
      <c r="C5910" s="318" t="s">
        <v>3004</v>
      </c>
      <c r="D5910" s="316">
        <v>398.12</v>
      </c>
    </row>
    <row r="5911" spans="1:4" ht="67.5">
      <c r="A5911" s="316">
        <v>83643</v>
      </c>
      <c r="B5911" s="317" t="s">
        <v>7063</v>
      </c>
      <c r="C5911" s="318" t="s">
        <v>3004</v>
      </c>
      <c r="D5911" s="319">
        <v>3347.44</v>
      </c>
    </row>
    <row r="5912" spans="1:4" ht="13.5">
      <c r="A5912" s="316">
        <v>83644</v>
      </c>
      <c r="B5912" s="317" t="s">
        <v>7064</v>
      </c>
      <c r="C5912" s="318" t="s">
        <v>3004</v>
      </c>
      <c r="D5912" s="319">
        <v>4539.7</v>
      </c>
    </row>
    <row r="5913" spans="1:4" ht="13.5">
      <c r="A5913" s="316">
        <v>83645</v>
      </c>
      <c r="B5913" s="317" t="s">
        <v>7065</v>
      </c>
      <c r="C5913" s="318" t="s">
        <v>3004</v>
      </c>
      <c r="D5913" s="319">
        <v>1446.91</v>
      </c>
    </row>
    <row r="5914" spans="1:4" ht="27">
      <c r="A5914" s="316">
        <v>83646</v>
      </c>
      <c r="B5914" s="317" t="s">
        <v>7066</v>
      </c>
      <c r="C5914" s="318" t="s">
        <v>3004</v>
      </c>
      <c r="D5914" s="319">
        <v>1678.63</v>
      </c>
    </row>
    <row r="5915" spans="1:4" ht="13.5">
      <c r="A5915" s="316">
        <v>83647</v>
      </c>
      <c r="B5915" s="317" t="s">
        <v>7067</v>
      </c>
      <c r="C5915" s="318" t="s">
        <v>3004</v>
      </c>
      <c r="D5915" s="319">
        <v>1100.1500000000001</v>
      </c>
    </row>
    <row r="5916" spans="1:4" ht="13.5">
      <c r="A5916" s="316">
        <v>83648</v>
      </c>
      <c r="B5916" s="317" t="s">
        <v>7068</v>
      </c>
      <c r="C5916" s="318" t="s">
        <v>3004</v>
      </c>
      <c r="D5916" s="316">
        <v>708.38</v>
      </c>
    </row>
    <row r="5917" spans="1:4" ht="27">
      <c r="A5917" s="316">
        <v>83649</v>
      </c>
      <c r="B5917" s="317" t="s">
        <v>7069</v>
      </c>
      <c r="C5917" s="318" t="s">
        <v>3004</v>
      </c>
      <c r="D5917" s="319">
        <v>4127.4399999999996</v>
      </c>
    </row>
    <row r="5918" spans="1:4" ht="27">
      <c r="A5918" s="316">
        <v>83650</v>
      </c>
      <c r="B5918" s="317" t="s">
        <v>7070</v>
      </c>
      <c r="C5918" s="318" t="s">
        <v>3004</v>
      </c>
      <c r="D5918" s="319">
        <v>3433.92</v>
      </c>
    </row>
    <row r="5919" spans="1:4" ht="27">
      <c r="A5919" s="316">
        <v>83651</v>
      </c>
      <c r="B5919" s="317" t="s">
        <v>7071</v>
      </c>
      <c r="C5919" s="318" t="s">
        <v>837</v>
      </c>
      <c r="D5919" s="316">
        <v>27.24</v>
      </c>
    </row>
    <row r="5920" spans="1:4" ht="40.5">
      <c r="A5920" s="316">
        <v>83655</v>
      </c>
      <c r="B5920" s="317" t="s">
        <v>7072</v>
      </c>
      <c r="C5920" s="318" t="s">
        <v>837</v>
      </c>
      <c r="D5920" s="316">
        <v>3.24</v>
      </c>
    </row>
    <row r="5921" spans="1:4" ht="54">
      <c r="A5921" s="316">
        <v>83656</v>
      </c>
      <c r="B5921" s="317" t="s">
        <v>7073</v>
      </c>
      <c r="C5921" s="318" t="s">
        <v>1100</v>
      </c>
      <c r="D5921" s="316">
        <v>32.22</v>
      </c>
    </row>
    <row r="5922" spans="1:4" ht="67.5">
      <c r="A5922" s="316">
        <v>83658</v>
      </c>
      <c r="B5922" s="317" t="s">
        <v>7074</v>
      </c>
      <c r="C5922" s="318" t="s">
        <v>837</v>
      </c>
      <c r="D5922" s="316">
        <v>142.24</v>
      </c>
    </row>
    <row r="5923" spans="1:4" ht="67.5">
      <c r="A5923" s="316">
        <v>83659</v>
      </c>
      <c r="B5923" s="317" t="s">
        <v>7075</v>
      </c>
      <c r="C5923" s="318" t="s">
        <v>3004</v>
      </c>
      <c r="D5923" s="316">
        <v>672.39</v>
      </c>
    </row>
    <row r="5924" spans="1:4" ht="27">
      <c r="A5924" s="316">
        <v>83661</v>
      </c>
      <c r="B5924" s="317" t="s">
        <v>7076</v>
      </c>
      <c r="C5924" s="318" t="s">
        <v>837</v>
      </c>
      <c r="D5924" s="316">
        <v>98.77</v>
      </c>
    </row>
    <row r="5925" spans="1:4" ht="13.5">
      <c r="A5925" s="316">
        <v>83662</v>
      </c>
      <c r="B5925" s="317" t="s">
        <v>7077</v>
      </c>
      <c r="C5925" s="318" t="s">
        <v>585</v>
      </c>
      <c r="D5925" s="316">
        <v>85.66</v>
      </c>
    </row>
    <row r="5926" spans="1:4" ht="40.5">
      <c r="A5926" s="316">
        <v>83664</v>
      </c>
      <c r="B5926" s="317" t="s">
        <v>7078</v>
      </c>
      <c r="C5926" s="318" t="s">
        <v>837</v>
      </c>
      <c r="D5926" s="316">
        <v>57.92</v>
      </c>
    </row>
    <row r="5927" spans="1:4" ht="27">
      <c r="A5927" s="316">
        <v>83665</v>
      </c>
      <c r="B5927" s="317" t="s">
        <v>7079</v>
      </c>
      <c r="C5927" s="318" t="s">
        <v>1100</v>
      </c>
      <c r="D5927" s="316">
        <v>6.7</v>
      </c>
    </row>
    <row r="5928" spans="1:4" ht="13.5">
      <c r="A5928" s="316">
        <v>83667</v>
      </c>
      <c r="B5928" s="317" t="s">
        <v>7080</v>
      </c>
      <c r="C5928" s="318" t="s">
        <v>585</v>
      </c>
      <c r="D5928" s="316">
        <v>99.58</v>
      </c>
    </row>
    <row r="5929" spans="1:4" ht="13.5">
      <c r="A5929" s="316">
        <v>83668</v>
      </c>
      <c r="B5929" s="317" t="s">
        <v>7081</v>
      </c>
      <c r="C5929" s="318" t="s">
        <v>585</v>
      </c>
      <c r="D5929" s="316">
        <v>88.25</v>
      </c>
    </row>
    <row r="5930" spans="1:4" ht="27">
      <c r="A5930" s="316">
        <v>83669</v>
      </c>
      <c r="B5930" s="317" t="s">
        <v>7082</v>
      </c>
      <c r="C5930" s="318" t="s">
        <v>1100</v>
      </c>
      <c r="D5930" s="316">
        <v>7.97</v>
      </c>
    </row>
    <row r="5931" spans="1:4" ht="27">
      <c r="A5931" s="316">
        <v>83670</v>
      </c>
      <c r="B5931" s="317" t="s">
        <v>7083</v>
      </c>
      <c r="C5931" s="318" t="s">
        <v>837</v>
      </c>
      <c r="D5931" s="316">
        <v>40.74</v>
      </c>
    </row>
    <row r="5932" spans="1:4" ht="27">
      <c r="A5932" s="316">
        <v>83671</v>
      </c>
      <c r="B5932" s="317" t="s">
        <v>7084</v>
      </c>
      <c r="C5932" s="318" t="s">
        <v>837</v>
      </c>
      <c r="D5932" s="316">
        <v>43.71</v>
      </c>
    </row>
    <row r="5933" spans="1:4" ht="40.5">
      <c r="A5933" s="316">
        <v>83675</v>
      </c>
      <c r="B5933" s="317" t="s">
        <v>7085</v>
      </c>
      <c r="C5933" s="318" t="s">
        <v>837</v>
      </c>
      <c r="D5933" s="316">
        <v>79.209999999999994</v>
      </c>
    </row>
    <row r="5934" spans="1:4" ht="40.5">
      <c r="A5934" s="316">
        <v>83676</v>
      </c>
      <c r="B5934" s="317" t="s">
        <v>7086</v>
      </c>
      <c r="C5934" s="318" t="s">
        <v>837</v>
      </c>
      <c r="D5934" s="316">
        <v>97.49</v>
      </c>
    </row>
    <row r="5935" spans="1:4" ht="40.5">
      <c r="A5935" s="316">
        <v>83677</v>
      </c>
      <c r="B5935" s="317" t="s">
        <v>7087</v>
      </c>
      <c r="C5935" s="318" t="s">
        <v>837</v>
      </c>
      <c r="D5935" s="316">
        <v>122.22</v>
      </c>
    </row>
    <row r="5936" spans="1:4" ht="40.5">
      <c r="A5936" s="316">
        <v>83678</v>
      </c>
      <c r="B5936" s="317" t="s">
        <v>7088</v>
      </c>
      <c r="C5936" s="318" t="s">
        <v>837</v>
      </c>
      <c r="D5936" s="316">
        <v>157.47</v>
      </c>
    </row>
    <row r="5937" spans="1:4" ht="40.5">
      <c r="A5937" s="316">
        <v>83679</v>
      </c>
      <c r="B5937" s="317" t="s">
        <v>7089</v>
      </c>
      <c r="C5937" s="318" t="s">
        <v>837</v>
      </c>
      <c r="D5937" s="316">
        <v>11.88</v>
      </c>
    </row>
    <row r="5938" spans="1:4" ht="40.5">
      <c r="A5938" s="316">
        <v>83680</v>
      </c>
      <c r="B5938" s="317" t="s">
        <v>7090</v>
      </c>
      <c r="C5938" s="318" t="s">
        <v>837</v>
      </c>
      <c r="D5938" s="316">
        <v>13.71</v>
      </c>
    </row>
    <row r="5939" spans="1:4" ht="40.5">
      <c r="A5939" s="316">
        <v>83681</v>
      </c>
      <c r="B5939" s="317" t="s">
        <v>7091</v>
      </c>
      <c r="C5939" s="318" t="s">
        <v>837</v>
      </c>
      <c r="D5939" s="316">
        <v>14.72</v>
      </c>
    </row>
    <row r="5940" spans="1:4" ht="27">
      <c r="A5940" s="316">
        <v>83682</v>
      </c>
      <c r="B5940" s="317" t="s">
        <v>7092</v>
      </c>
      <c r="C5940" s="318" t="s">
        <v>585</v>
      </c>
      <c r="D5940" s="316">
        <v>88.93</v>
      </c>
    </row>
    <row r="5941" spans="1:4" ht="27">
      <c r="A5941" s="316">
        <v>83683</v>
      </c>
      <c r="B5941" s="317" t="s">
        <v>7093</v>
      </c>
      <c r="C5941" s="318" t="s">
        <v>585</v>
      </c>
      <c r="D5941" s="316">
        <v>97.77</v>
      </c>
    </row>
    <row r="5942" spans="1:4" ht="54">
      <c r="A5942" s="316">
        <v>83690</v>
      </c>
      <c r="B5942" s="317" t="s">
        <v>7094</v>
      </c>
      <c r="C5942" s="318" t="s">
        <v>585</v>
      </c>
      <c r="D5942" s="316">
        <v>428.34</v>
      </c>
    </row>
    <row r="5943" spans="1:4" ht="13.5">
      <c r="A5943" s="316">
        <v>83693</v>
      </c>
      <c r="B5943" s="317" t="s">
        <v>7095</v>
      </c>
      <c r="C5943" s="318" t="s">
        <v>1100</v>
      </c>
      <c r="D5943" s="316">
        <v>2.8</v>
      </c>
    </row>
    <row r="5944" spans="1:4" ht="40.5">
      <c r="A5944" s="316">
        <v>83694</v>
      </c>
      <c r="B5944" s="317" t="s">
        <v>7096</v>
      </c>
      <c r="C5944" s="318" t="s">
        <v>1100</v>
      </c>
      <c r="D5944" s="316">
        <v>13.54</v>
      </c>
    </row>
    <row r="5945" spans="1:4" ht="40.5">
      <c r="A5945" s="316">
        <v>83708</v>
      </c>
      <c r="B5945" s="317" t="s">
        <v>7097</v>
      </c>
      <c r="C5945" s="318" t="s">
        <v>3004</v>
      </c>
      <c r="D5945" s="319">
        <v>1077.6500000000001</v>
      </c>
    </row>
    <row r="5946" spans="1:4" ht="40.5">
      <c r="A5946" s="316">
        <v>83709</v>
      </c>
      <c r="B5946" s="317" t="s">
        <v>7098</v>
      </c>
      <c r="C5946" s="318" t="s">
        <v>3004</v>
      </c>
      <c r="D5946" s="319">
        <v>1350.99</v>
      </c>
    </row>
    <row r="5947" spans="1:4" ht="40.5">
      <c r="A5947" s="316">
        <v>83710</v>
      </c>
      <c r="B5947" s="317" t="s">
        <v>7099</v>
      </c>
      <c r="C5947" s="318" t="s">
        <v>3004</v>
      </c>
      <c r="D5947" s="319">
        <v>2820.89</v>
      </c>
    </row>
    <row r="5948" spans="1:4" ht="40.5">
      <c r="A5948" s="316">
        <v>83711</v>
      </c>
      <c r="B5948" s="317" t="s">
        <v>7100</v>
      </c>
      <c r="C5948" s="318" t="s">
        <v>3004</v>
      </c>
      <c r="D5948" s="319">
        <v>3262.24</v>
      </c>
    </row>
    <row r="5949" spans="1:4" ht="40.5">
      <c r="A5949" s="316">
        <v>83712</v>
      </c>
      <c r="B5949" s="317" t="s">
        <v>7101</v>
      </c>
      <c r="C5949" s="318" t="s">
        <v>3004</v>
      </c>
      <c r="D5949" s="319">
        <v>4263.6499999999996</v>
      </c>
    </row>
    <row r="5950" spans="1:4" ht="40.5">
      <c r="A5950" s="316">
        <v>83713</v>
      </c>
      <c r="B5950" s="317" t="s">
        <v>7102</v>
      </c>
      <c r="C5950" s="318" t="s">
        <v>3004</v>
      </c>
      <c r="D5950" s="319">
        <v>5204.76</v>
      </c>
    </row>
    <row r="5951" spans="1:4" ht="27">
      <c r="A5951" s="316">
        <v>83714</v>
      </c>
      <c r="B5951" s="317" t="s">
        <v>7103</v>
      </c>
      <c r="C5951" s="318" t="s">
        <v>837</v>
      </c>
      <c r="D5951" s="316">
        <v>584.45000000000005</v>
      </c>
    </row>
    <row r="5952" spans="1:4" ht="27">
      <c r="A5952" s="316">
        <v>83715</v>
      </c>
      <c r="B5952" s="317" t="s">
        <v>7104</v>
      </c>
      <c r="C5952" s="318" t="s">
        <v>837</v>
      </c>
      <c r="D5952" s="316">
        <v>582.4</v>
      </c>
    </row>
    <row r="5953" spans="1:4" ht="54">
      <c r="A5953" s="316">
        <v>83716</v>
      </c>
      <c r="B5953" s="317" t="s">
        <v>7105</v>
      </c>
      <c r="C5953" s="318" t="s">
        <v>3004</v>
      </c>
      <c r="D5953" s="316">
        <v>297.76</v>
      </c>
    </row>
    <row r="5954" spans="1:4" ht="67.5">
      <c r="A5954" s="316">
        <v>83724</v>
      </c>
      <c r="B5954" s="317" t="s">
        <v>7106</v>
      </c>
      <c r="C5954" s="318" t="s">
        <v>6979</v>
      </c>
      <c r="D5954" s="316">
        <v>1.43</v>
      </c>
    </row>
    <row r="5955" spans="1:4" ht="67.5">
      <c r="A5955" s="316">
        <v>83725</v>
      </c>
      <c r="B5955" s="317" t="s">
        <v>7107</v>
      </c>
      <c r="C5955" s="318" t="s">
        <v>6979</v>
      </c>
      <c r="D5955" s="316">
        <v>0.91</v>
      </c>
    </row>
    <row r="5956" spans="1:4" ht="67.5">
      <c r="A5956" s="316">
        <v>83726</v>
      </c>
      <c r="B5956" s="317" t="s">
        <v>7108</v>
      </c>
      <c r="C5956" s="318" t="s">
        <v>6979</v>
      </c>
      <c r="D5956" s="316">
        <v>0.68</v>
      </c>
    </row>
    <row r="5957" spans="1:4" ht="27">
      <c r="A5957" s="316">
        <v>83729</v>
      </c>
      <c r="B5957" s="317" t="s">
        <v>7109</v>
      </c>
      <c r="C5957" s="318" t="s">
        <v>1100</v>
      </c>
      <c r="D5957" s="316">
        <v>15.6</v>
      </c>
    </row>
    <row r="5958" spans="1:4" ht="40.5">
      <c r="A5958" s="316">
        <v>83730</v>
      </c>
      <c r="B5958" s="317" t="s">
        <v>7110</v>
      </c>
      <c r="C5958" s="318" t="s">
        <v>1100</v>
      </c>
      <c r="D5958" s="316">
        <v>188.61</v>
      </c>
    </row>
    <row r="5959" spans="1:4" ht="54">
      <c r="A5959" s="316">
        <v>83731</v>
      </c>
      <c r="B5959" s="317" t="s">
        <v>7111</v>
      </c>
      <c r="C5959" s="318" t="s">
        <v>1100</v>
      </c>
      <c r="D5959" s="316">
        <v>37.61</v>
      </c>
    </row>
    <row r="5960" spans="1:4" ht="54">
      <c r="A5960" s="316">
        <v>83732</v>
      </c>
      <c r="B5960" s="317" t="s">
        <v>7112</v>
      </c>
      <c r="C5960" s="318" t="s">
        <v>1100</v>
      </c>
      <c r="D5960" s="316">
        <v>27.83</v>
      </c>
    </row>
    <row r="5961" spans="1:4" ht="54">
      <c r="A5961" s="316">
        <v>83733</v>
      </c>
      <c r="B5961" s="317" t="s">
        <v>7113</v>
      </c>
      <c r="C5961" s="318" t="s">
        <v>1100</v>
      </c>
      <c r="D5961" s="316">
        <v>32.270000000000003</v>
      </c>
    </row>
    <row r="5962" spans="1:4" ht="40.5">
      <c r="A5962" s="316">
        <v>83735</v>
      </c>
      <c r="B5962" s="317" t="s">
        <v>7114</v>
      </c>
      <c r="C5962" s="318" t="s">
        <v>1100</v>
      </c>
      <c r="D5962" s="316">
        <v>54.05</v>
      </c>
    </row>
    <row r="5963" spans="1:4" ht="40.5">
      <c r="A5963" s="316">
        <v>83736</v>
      </c>
      <c r="B5963" s="317" t="s">
        <v>7115</v>
      </c>
      <c r="C5963" s="318" t="s">
        <v>1100</v>
      </c>
      <c r="D5963" s="316">
        <v>172.28</v>
      </c>
    </row>
    <row r="5964" spans="1:4" ht="40.5">
      <c r="A5964" s="316">
        <v>83737</v>
      </c>
      <c r="B5964" s="317" t="s">
        <v>7116</v>
      </c>
      <c r="C5964" s="318" t="s">
        <v>1100</v>
      </c>
      <c r="D5964" s="316">
        <v>58.54</v>
      </c>
    </row>
    <row r="5965" spans="1:4" ht="40.5">
      <c r="A5965" s="316">
        <v>83738</v>
      </c>
      <c r="B5965" s="317" t="s">
        <v>7117</v>
      </c>
      <c r="C5965" s="318" t="s">
        <v>1100</v>
      </c>
      <c r="D5965" s="316">
        <v>71.62</v>
      </c>
    </row>
    <row r="5966" spans="1:4" ht="27">
      <c r="A5966" s="316">
        <v>83739</v>
      </c>
      <c r="B5966" s="317" t="s">
        <v>7118</v>
      </c>
      <c r="C5966" s="318" t="s">
        <v>1100</v>
      </c>
      <c r="D5966" s="316">
        <v>5.45</v>
      </c>
    </row>
    <row r="5967" spans="1:4" ht="13.5">
      <c r="A5967" s="316">
        <v>83740</v>
      </c>
      <c r="B5967" s="317" t="s">
        <v>7119</v>
      </c>
      <c r="C5967" s="318" t="s">
        <v>1100</v>
      </c>
      <c r="D5967" s="316">
        <v>25.37</v>
      </c>
    </row>
    <row r="5968" spans="1:4" ht="40.5">
      <c r="A5968" s="316">
        <v>83741</v>
      </c>
      <c r="B5968" s="317" t="s">
        <v>7120</v>
      </c>
      <c r="C5968" s="318" t="s">
        <v>1100</v>
      </c>
      <c r="D5968" s="316">
        <v>64.13</v>
      </c>
    </row>
    <row r="5969" spans="1:4" ht="27">
      <c r="A5969" s="316">
        <v>83742</v>
      </c>
      <c r="B5969" s="317" t="s">
        <v>7121</v>
      </c>
      <c r="C5969" s="318" t="s">
        <v>1100</v>
      </c>
      <c r="D5969" s="316">
        <v>20.5</v>
      </c>
    </row>
    <row r="5970" spans="1:4" ht="40.5">
      <c r="A5970" s="316">
        <v>83743</v>
      </c>
      <c r="B5970" s="317" t="s">
        <v>7122</v>
      </c>
      <c r="C5970" s="318" t="s">
        <v>837</v>
      </c>
      <c r="D5970" s="316">
        <v>16.920000000000002</v>
      </c>
    </row>
    <row r="5971" spans="1:4" ht="54">
      <c r="A5971" s="316">
        <v>83761</v>
      </c>
      <c r="B5971" s="317" t="s">
        <v>7123</v>
      </c>
      <c r="C5971" s="318" t="s">
        <v>12</v>
      </c>
      <c r="D5971" s="316">
        <v>6.98</v>
      </c>
    </row>
    <row r="5972" spans="1:4" ht="54">
      <c r="A5972" s="316">
        <v>83762</v>
      </c>
      <c r="B5972" s="317" t="s">
        <v>7124</v>
      </c>
      <c r="C5972" s="318" t="s">
        <v>12</v>
      </c>
      <c r="D5972" s="316">
        <v>8.7200000000000006</v>
      </c>
    </row>
    <row r="5973" spans="1:4" ht="54">
      <c r="A5973" s="316">
        <v>83763</v>
      </c>
      <c r="B5973" s="317" t="s">
        <v>7125</v>
      </c>
      <c r="C5973" s="318" t="s">
        <v>12</v>
      </c>
      <c r="D5973" s="316">
        <v>28.62</v>
      </c>
    </row>
    <row r="5974" spans="1:4" ht="54">
      <c r="A5974" s="316">
        <v>83764</v>
      </c>
      <c r="B5974" s="317" t="s">
        <v>7126</v>
      </c>
      <c r="C5974" s="318" t="s">
        <v>12</v>
      </c>
      <c r="D5974" s="316">
        <v>1.57</v>
      </c>
    </row>
    <row r="5975" spans="1:4" ht="54">
      <c r="A5975" s="316">
        <v>83765</v>
      </c>
      <c r="B5975" s="317" t="s">
        <v>7127</v>
      </c>
      <c r="C5975" s="318" t="s">
        <v>2865</v>
      </c>
      <c r="D5975" s="316">
        <v>62.69</v>
      </c>
    </row>
    <row r="5976" spans="1:4" ht="54">
      <c r="A5976" s="316">
        <v>83766</v>
      </c>
      <c r="B5976" s="317" t="s">
        <v>7128</v>
      </c>
      <c r="C5976" s="318" t="s">
        <v>2867</v>
      </c>
      <c r="D5976" s="316">
        <v>25.35</v>
      </c>
    </row>
    <row r="5977" spans="1:4" ht="27">
      <c r="A5977" s="316">
        <v>83770</v>
      </c>
      <c r="B5977" s="317" t="s">
        <v>7129</v>
      </c>
      <c r="C5977" s="318" t="s">
        <v>1100</v>
      </c>
      <c r="D5977" s="316">
        <v>108.53</v>
      </c>
    </row>
    <row r="5978" spans="1:4" ht="27">
      <c r="A5978" s="316">
        <v>83771</v>
      </c>
      <c r="B5978" s="317" t="s">
        <v>7130</v>
      </c>
      <c r="C5978" s="318" t="s">
        <v>585</v>
      </c>
      <c r="D5978" s="316">
        <v>6.72</v>
      </c>
    </row>
    <row r="5979" spans="1:4" ht="27">
      <c r="A5979" s="316">
        <v>83878</v>
      </c>
      <c r="B5979" s="317" t="s">
        <v>7131</v>
      </c>
      <c r="C5979" s="318" t="s">
        <v>3004</v>
      </c>
      <c r="D5979" s="316">
        <v>42.51</v>
      </c>
    </row>
    <row r="5980" spans="1:4" ht="27">
      <c r="A5980" s="316">
        <v>83879</v>
      </c>
      <c r="B5980" s="317" t="s">
        <v>7132</v>
      </c>
      <c r="C5980" s="318" t="s">
        <v>3004</v>
      </c>
      <c r="D5980" s="316">
        <v>49.51</v>
      </c>
    </row>
    <row r="5981" spans="1:4" ht="54">
      <c r="A5981" s="316">
        <v>84013</v>
      </c>
      <c r="B5981" s="317" t="s">
        <v>7133</v>
      </c>
      <c r="C5981" s="318" t="s">
        <v>2867</v>
      </c>
      <c r="D5981" s="316">
        <v>44.59</v>
      </c>
    </row>
    <row r="5982" spans="1:4" ht="40.5">
      <c r="A5982" s="316">
        <v>84023</v>
      </c>
      <c r="B5982" s="317" t="s">
        <v>7134</v>
      </c>
      <c r="C5982" s="318" t="s">
        <v>1100</v>
      </c>
      <c r="D5982" s="316">
        <v>34.04</v>
      </c>
    </row>
    <row r="5983" spans="1:4" ht="40.5">
      <c r="A5983" s="316">
        <v>84024</v>
      </c>
      <c r="B5983" s="317" t="s">
        <v>7135</v>
      </c>
      <c r="C5983" s="318" t="s">
        <v>1100</v>
      </c>
      <c r="D5983" s="316">
        <v>32.03</v>
      </c>
    </row>
    <row r="5984" spans="1:4" ht="40.5">
      <c r="A5984" s="316">
        <v>84026</v>
      </c>
      <c r="B5984" s="317" t="s">
        <v>7136</v>
      </c>
      <c r="C5984" s="318" t="s">
        <v>1100</v>
      </c>
      <c r="D5984" s="316">
        <v>40.31</v>
      </c>
    </row>
    <row r="5985" spans="1:4" ht="40.5">
      <c r="A5985" s="316">
        <v>84027</v>
      </c>
      <c r="B5985" s="317" t="s">
        <v>7137</v>
      </c>
      <c r="C5985" s="318" t="s">
        <v>1100</v>
      </c>
      <c r="D5985" s="316">
        <v>26.96</v>
      </c>
    </row>
    <row r="5986" spans="1:4" ht="40.5">
      <c r="A5986" s="316">
        <v>84028</v>
      </c>
      <c r="B5986" s="317" t="s">
        <v>7138</v>
      </c>
      <c r="C5986" s="318" t="s">
        <v>1100</v>
      </c>
      <c r="D5986" s="316">
        <v>45.59</v>
      </c>
    </row>
    <row r="5987" spans="1:4" ht="54">
      <c r="A5987" s="316">
        <v>84072</v>
      </c>
      <c r="B5987" s="317" t="s">
        <v>7139</v>
      </c>
      <c r="C5987" s="318" t="s">
        <v>1100</v>
      </c>
      <c r="D5987" s="316">
        <v>27.4</v>
      </c>
    </row>
    <row r="5988" spans="1:4" ht="27">
      <c r="A5988" s="316">
        <v>84084</v>
      </c>
      <c r="B5988" s="317" t="s">
        <v>7140</v>
      </c>
      <c r="C5988" s="318" t="s">
        <v>1100</v>
      </c>
      <c r="D5988" s="316">
        <v>5.48</v>
      </c>
    </row>
    <row r="5989" spans="1:4" ht="54">
      <c r="A5989" s="316">
        <v>84088</v>
      </c>
      <c r="B5989" s="317" t="s">
        <v>7141</v>
      </c>
      <c r="C5989" s="318" t="s">
        <v>837</v>
      </c>
      <c r="D5989" s="316">
        <v>63.54</v>
      </c>
    </row>
    <row r="5990" spans="1:4" ht="54">
      <c r="A5990" s="316">
        <v>84089</v>
      </c>
      <c r="B5990" s="317" t="s">
        <v>7142</v>
      </c>
      <c r="C5990" s="318" t="s">
        <v>837</v>
      </c>
      <c r="D5990" s="316">
        <v>90.02</v>
      </c>
    </row>
    <row r="5991" spans="1:4" ht="27">
      <c r="A5991" s="316">
        <v>84093</v>
      </c>
      <c r="B5991" s="317" t="s">
        <v>7143</v>
      </c>
      <c r="C5991" s="318" t="s">
        <v>837</v>
      </c>
      <c r="D5991" s="316">
        <v>17.579999999999998</v>
      </c>
    </row>
    <row r="5992" spans="1:4" ht="27">
      <c r="A5992" s="316">
        <v>84111</v>
      </c>
      <c r="B5992" s="317" t="s">
        <v>7144</v>
      </c>
      <c r="C5992" s="318" t="s">
        <v>1100</v>
      </c>
      <c r="D5992" s="316">
        <v>2.3199999999999998</v>
      </c>
    </row>
    <row r="5993" spans="1:4" ht="54">
      <c r="A5993" s="316">
        <v>84112</v>
      </c>
      <c r="B5993" s="317" t="s">
        <v>7145</v>
      </c>
      <c r="C5993" s="318" t="s">
        <v>1100</v>
      </c>
      <c r="D5993" s="316">
        <v>7.76</v>
      </c>
    </row>
    <row r="5994" spans="1:4" ht="27">
      <c r="A5994" s="316">
        <v>84117</v>
      </c>
      <c r="B5994" s="317" t="s">
        <v>7146</v>
      </c>
      <c r="C5994" s="318" t="s">
        <v>1100</v>
      </c>
      <c r="D5994" s="316">
        <v>15.49</v>
      </c>
    </row>
    <row r="5995" spans="1:4" ht="27">
      <c r="A5995" s="316">
        <v>84120</v>
      </c>
      <c r="B5995" s="317" t="s">
        <v>7147</v>
      </c>
      <c r="C5995" s="318" t="s">
        <v>1100</v>
      </c>
      <c r="D5995" s="316">
        <v>9.65</v>
      </c>
    </row>
    <row r="5996" spans="1:4" ht="27">
      <c r="A5996" s="316">
        <v>84123</v>
      </c>
      <c r="B5996" s="317" t="s">
        <v>7148</v>
      </c>
      <c r="C5996" s="318" t="s">
        <v>1100</v>
      </c>
      <c r="D5996" s="316">
        <v>4.87</v>
      </c>
    </row>
    <row r="5997" spans="1:4" ht="27">
      <c r="A5997" s="316">
        <v>84125</v>
      </c>
      <c r="B5997" s="317" t="s">
        <v>7149</v>
      </c>
      <c r="C5997" s="318" t="s">
        <v>1100</v>
      </c>
      <c r="D5997" s="316">
        <v>6.49</v>
      </c>
    </row>
    <row r="5998" spans="1:4" ht="40.5">
      <c r="A5998" s="316">
        <v>84126</v>
      </c>
      <c r="B5998" s="317" t="s">
        <v>7150</v>
      </c>
      <c r="C5998" s="318" t="s">
        <v>1100</v>
      </c>
      <c r="D5998" s="316">
        <v>35.78</v>
      </c>
    </row>
    <row r="5999" spans="1:4" ht="27">
      <c r="A5999" s="316">
        <v>84127</v>
      </c>
      <c r="B5999" s="317" t="s">
        <v>7151</v>
      </c>
      <c r="C5999" s="318" t="s">
        <v>837</v>
      </c>
      <c r="D5999" s="316">
        <v>356.4</v>
      </c>
    </row>
    <row r="6000" spans="1:4" ht="54">
      <c r="A6000" s="316">
        <v>84132</v>
      </c>
      <c r="B6000" s="317" t="s">
        <v>7152</v>
      </c>
      <c r="C6000" s="318" t="s">
        <v>837</v>
      </c>
      <c r="D6000" s="316">
        <v>176.15</v>
      </c>
    </row>
    <row r="6001" spans="1:4" ht="54">
      <c r="A6001" s="316">
        <v>84133</v>
      </c>
      <c r="B6001" s="317" t="s">
        <v>7153</v>
      </c>
      <c r="C6001" s="318" t="s">
        <v>837</v>
      </c>
      <c r="D6001" s="316">
        <v>262.75</v>
      </c>
    </row>
    <row r="6002" spans="1:4" ht="40.5">
      <c r="A6002" s="316">
        <v>84152</v>
      </c>
      <c r="B6002" s="317" t="s">
        <v>7154</v>
      </c>
      <c r="C6002" s="318" t="s">
        <v>585</v>
      </c>
      <c r="D6002" s="316">
        <v>261.77999999999997</v>
      </c>
    </row>
    <row r="6003" spans="1:4" ht="27">
      <c r="A6003" s="316">
        <v>84153</v>
      </c>
      <c r="B6003" s="317" t="s">
        <v>7155</v>
      </c>
      <c r="C6003" s="318" t="s">
        <v>6979</v>
      </c>
      <c r="D6003" s="316">
        <v>50.34</v>
      </c>
    </row>
    <row r="6004" spans="1:4" ht="13.5">
      <c r="A6004" s="316">
        <v>84154</v>
      </c>
      <c r="B6004" s="317" t="s">
        <v>7156</v>
      </c>
      <c r="C6004" s="318" t="s">
        <v>6723</v>
      </c>
      <c r="D6004" s="316">
        <v>103.18</v>
      </c>
    </row>
    <row r="6005" spans="1:4" ht="40.5">
      <c r="A6005" s="316">
        <v>84161</v>
      </c>
      <c r="B6005" s="317" t="s">
        <v>7157</v>
      </c>
      <c r="C6005" s="318" t="s">
        <v>837</v>
      </c>
      <c r="D6005" s="316">
        <v>45.92</v>
      </c>
    </row>
    <row r="6006" spans="1:4" ht="27">
      <c r="A6006" s="316">
        <v>84162</v>
      </c>
      <c r="B6006" s="317" t="s">
        <v>7158</v>
      </c>
      <c r="C6006" s="318" t="s">
        <v>837</v>
      </c>
      <c r="D6006" s="316">
        <v>9.7100000000000009</v>
      </c>
    </row>
    <row r="6007" spans="1:4" ht="40.5">
      <c r="A6007" s="316">
        <v>84167</v>
      </c>
      <c r="B6007" s="317" t="s">
        <v>7159</v>
      </c>
      <c r="C6007" s="318" t="s">
        <v>837</v>
      </c>
      <c r="D6007" s="316">
        <v>32.5</v>
      </c>
    </row>
    <row r="6008" spans="1:4" ht="40.5">
      <c r="A6008" s="316">
        <v>84168</v>
      </c>
      <c r="B6008" s="317" t="s">
        <v>7160</v>
      </c>
      <c r="C6008" s="318" t="s">
        <v>837</v>
      </c>
      <c r="D6008" s="316">
        <v>17.12</v>
      </c>
    </row>
    <row r="6009" spans="1:4" ht="54">
      <c r="A6009" s="316">
        <v>84172</v>
      </c>
      <c r="B6009" s="317" t="s">
        <v>7161</v>
      </c>
      <c r="C6009" s="318" t="s">
        <v>1100</v>
      </c>
      <c r="D6009" s="316">
        <v>46.13</v>
      </c>
    </row>
    <row r="6010" spans="1:4" ht="67.5">
      <c r="A6010" s="316">
        <v>84173</v>
      </c>
      <c r="B6010" s="317" t="s">
        <v>7162</v>
      </c>
      <c r="C6010" s="318" t="s">
        <v>1100</v>
      </c>
      <c r="D6010" s="316">
        <v>40.65</v>
      </c>
    </row>
    <row r="6011" spans="1:4" ht="67.5">
      <c r="A6011" s="316">
        <v>84174</v>
      </c>
      <c r="B6011" s="317" t="s">
        <v>7163</v>
      </c>
      <c r="C6011" s="318" t="s">
        <v>1100</v>
      </c>
      <c r="D6011" s="316">
        <v>57.99</v>
      </c>
    </row>
    <row r="6012" spans="1:4" ht="27">
      <c r="A6012" s="316">
        <v>84175</v>
      </c>
      <c r="B6012" s="317" t="s">
        <v>7164</v>
      </c>
      <c r="C6012" s="318" t="s">
        <v>837</v>
      </c>
      <c r="D6012" s="316">
        <v>10.25</v>
      </c>
    </row>
    <row r="6013" spans="1:4" ht="40.5">
      <c r="A6013" s="316">
        <v>84176</v>
      </c>
      <c r="B6013" s="317" t="s">
        <v>7165</v>
      </c>
      <c r="C6013" s="318" t="s">
        <v>837</v>
      </c>
      <c r="D6013" s="316">
        <v>19.149999999999999</v>
      </c>
    </row>
    <row r="6014" spans="1:4" ht="13.5">
      <c r="A6014" s="316">
        <v>84177</v>
      </c>
      <c r="B6014" s="317" t="s">
        <v>7166</v>
      </c>
      <c r="C6014" s="318" t="s">
        <v>837</v>
      </c>
      <c r="D6014" s="316">
        <v>11.41</v>
      </c>
    </row>
    <row r="6015" spans="1:4" ht="27">
      <c r="A6015" s="316">
        <v>84181</v>
      </c>
      <c r="B6015" s="317" t="s">
        <v>7167</v>
      </c>
      <c r="C6015" s="318" t="s">
        <v>1100</v>
      </c>
      <c r="D6015" s="316">
        <v>61.67</v>
      </c>
    </row>
    <row r="6016" spans="1:4" ht="40.5">
      <c r="A6016" s="316">
        <v>84183</v>
      </c>
      <c r="B6016" s="317" t="s">
        <v>7168</v>
      </c>
      <c r="C6016" s="318" t="s">
        <v>1100</v>
      </c>
      <c r="D6016" s="316">
        <v>130.22</v>
      </c>
    </row>
    <row r="6017" spans="1:4" ht="27">
      <c r="A6017" s="316">
        <v>84186</v>
      </c>
      <c r="B6017" s="317" t="s">
        <v>7169</v>
      </c>
      <c r="C6017" s="318" t="s">
        <v>1100</v>
      </c>
      <c r="D6017" s="316">
        <v>59.67</v>
      </c>
    </row>
    <row r="6018" spans="1:4" ht="27">
      <c r="A6018" s="316">
        <v>84187</v>
      </c>
      <c r="B6018" s="317" t="s">
        <v>7170</v>
      </c>
      <c r="C6018" s="318" t="s">
        <v>1100</v>
      </c>
      <c r="D6018" s="316">
        <v>10.67</v>
      </c>
    </row>
    <row r="6019" spans="1:4" ht="27">
      <c r="A6019" s="316">
        <v>84188</v>
      </c>
      <c r="B6019" s="317" t="s">
        <v>7171</v>
      </c>
      <c r="C6019" s="318" t="s">
        <v>837</v>
      </c>
      <c r="D6019" s="316">
        <v>15.76</v>
      </c>
    </row>
    <row r="6020" spans="1:4" ht="40.5">
      <c r="A6020" s="316">
        <v>84190</v>
      </c>
      <c r="B6020" s="317" t="s">
        <v>7172</v>
      </c>
      <c r="C6020" s="318" t="s">
        <v>1100</v>
      </c>
      <c r="D6020" s="316">
        <v>236.01</v>
      </c>
    </row>
    <row r="6021" spans="1:4" ht="40.5">
      <c r="A6021" s="316">
        <v>84191</v>
      </c>
      <c r="B6021" s="317" t="s">
        <v>7173</v>
      </c>
      <c r="C6021" s="318" t="s">
        <v>1100</v>
      </c>
      <c r="D6021" s="316">
        <v>87.83</v>
      </c>
    </row>
    <row r="6022" spans="1:4" ht="27">
      <c r="A6022" s="316">
        <v>84195</v>
      </c>
      <c r="B6022" s="317" t="s">
        <v>7174</v>
      </c>
      <c r="C6022" s="318" t="s">
        <v>1100</v>
      </c>
      <c r="D6022" s="316">
        <v>227.98</v>
      </c>
    </row>
    <row r="6023" spans="1:4" ht="54">
      <c r="A6023" s="316">
        <v>84402</v>
      </c>
      <c r="B6023" s="317" t="s">
        <v>7175</v>
      </c>
      <c r="C6023" s="318" t="s">
        <v>3004</v>
      </c>
      <c r="D6023" s="316">
        <v>67.38</v>
      </c>
    </row>
    <row r="6024" spans="1:4" ht="13.5">
      <c r="A6024" s="316">
        <v>84645</v>
      </c>
      <c r="B6024" s="317" t="s">
        <v>7176</v>
      </c>
      <c r="C6024" s="318" t="s">
        <v>1100</v>
      </c>
      <c r="D6024" s="316">
        <v>15.08</v>
      </c>
    </row>
    <row r="6025" spans="1:4" ht="27">
      <c r="A6025" s="316">
        <v>84647</v>
      </c>
      <c r="B6025" s="317" t="s">
        <v>7177</v>
      </c>
      <c r="C6025" s="318" t="s">
        <v>1100</v>
      </c>
      <c r="D6025" s="316">
        <v>112.15</v>
      </c>
    </row>
    <row r="6026" spans="1:4" ht="27">
      <c r="A6026" s="316">
        <v>84651</v>
      </c>
      <c r="B6026" s="317" t="s">
        <v>7178</v>
      </c>
      <c r="C6026" s="318" t="s">
        <v>1100</v>
      </c>
      <c r="D6026" s="316">
        <v>7.77</v>
      </c>
    </row>
    <row r="6027" spans="1:4" ht="27">
      <c r="A6027" s="316">
        <v>84656</v>
      </c>
      <c r="B6027" s="317" t="s">
        <v>7179</v>
      </c>
      <c r="C6027" s="318" t="s">
        <v>1100</v>
      </c>
      <c r="D6027" s="316">
        <v>26.31</v>
      </c>
    </row>
    <row r="6028" spans="1:4" ht="13.5">
      <c r="A6028" s="316">
        <v>84657</v>
      </c>
      <c r="B6028" s="317" t="s">
        <v>7180</v>
      </c>
      <c r="C6028" s="318" t="s">
        <v>1100</v>
      </c>
      <c r="D6028" s="316">
        <v>8.2200000000000006</v>
      </c>
    </row>
    <row r="6029" spans="1:4" ht="27">
      <c r="A6029" s="316">
        <v>84659</v>
      </c>
      <c r="B6029" s="317" t="s">
        <v>7181</v>
      </c>
      <c r="C6029" s="318" t="s">
        <v>1100</v>
      </c>
      <c r="D6029" s="316">
        <v>12.23</v>
      </c>
    </row>
    <row r="6030" spans="1:4" ht="40.5">
      <c r="A6030" s="316">
        <v>84660</v>
      </c>
      <c r="B6030" s="317" t="s">
        <v>7182</v>
      </c>
      <c r="C6030" s="318" t="s">
        <v>1100</v>
      </c>
      <c r="D6030" s="316">
        <v>5.53</v>
      </c>
    </row>
    <row r="6031" spans="1:4" ht="40.5">
      <c r="A6031" s="316">
        <v>84661</v>
      </c>
      <c r="B6031" s="317" t="s">
        <v>7183</v>
      </c>
      <c r="C6031" s="318" t="s">
        <v>1100</v>
      </c>
      <c r="D6031" s="316">
        <v>13.2</v>
      </c>
    </row>
    <row r="6032" spans="1:4" ht="40.5">
      <c r="A6032" s="316">
        <v>84662</v>
      </c>
      <c r="B6032" s="317" t="s">
        <v>7184</v>
      </c>
      <c r="C6032" s="318" t="s">
        <v>1100</v>
      </c>
      <c r="D6032" s="316">
        <v>20.82</v>
      </c>
    </row>
    <row r="6033" spans="1:4" ht="40.5">
      <c r="A6033" s="316">
        <v>84663</v>
      </c>
      <c r="B6033" s="317" t="s">
        <v>7185</v>
      </c>
      <c r="C6033" s="318" t="s">
        <v>1100</v>
      </c>
      <c r="D6033" s="316">
        <v>17.88</v>
      </c>
    </row>
    <row r="6034" spans="1:4" ht="27">
      <c r="A6034" s="316">
        <v>84665</v>
      </c>
      <c r="B6034" s="317" t="s">
        <v>7186</v>
      </c>
      <c r="C6034" s="318" t="s">
        <v>1100</v>
      </c>
      <c r="D6034" s="316">
        <v>15.64</v>
      </c>
    </row>
    <row r="6035" spans="1:4" ht="27">
      <c r="A6035" s="316">
        <v>84666</v>
      </c>
      <c r="B6035" s="317" t="s">
        <v>7187</v>
      </c>
      <c r="C6035" s="318" t="s">
        <v>1100</v>
      </c>
      <c r="D6035" s="316">
        <v>16.3</v>
      </c>
    </row>
    <row r="6036" spans="1:4" ht="54">
      <c r="A6036" s="316">
        <v>84676</v>
      </c>
      <c r="B6036" s="317" t="s">
        <v>7188</v>
      </c>
      <c r="C6036" s="318" t="s">
        <v>3004</v>
      </c>
      <c r="D6036" s="316">
        <v>393.2</v>
      </c>
    </row>
    <row r="6037" spans="1:4" ht="27">
      <c r="A6037" s="316">
        <v>84677</v>
      </c>
      <c r="B6037" s="317" t="s">
        <v>7189</v>
      </c>
      <c r="C6037" s="318" t="s">
        <v>1100</v>
      </c>
      <c r="D6037" s="316">
        <v>9.76</v>
      </c>
    </row>
    <row r="6038" spans="1:4" ht="27">
      <c r="A6038" s="316">
        <v>84678</v>
      </c>
      <c r="B6038" s="317" t="s">
        <v>7190</v>
      </c>
      <c r="C6038" s="318" t="s">
        <v>1100</v>
      </c>
      <c r="D6038" s="316">
        <v>15.53</v>
      </c>
    </row>
    <row r="6039" spans="1:4" ht="27">
      <c r="A6039" s="316">
        <v>84679</v>
      </c>
      <c r="B6039" s="317" t="s">
        <v>7191</v>
      </c>
      <c r="C6039" s="318" t="s">
        <v>1100</v>
      </c>
      <c r="D6039" s="316">
        <v>15.32</v>
      </c>
    </row>
    <row r="6040" spans="1:4" ht="27">
      <c r="A6040" s="316">
        <v>84796</v>
      </c>
      <c r="B6040" s="317" t="s">
        <v>7192</v>
      </c>
      <c r="C6040" s="318" t="s">
        <v>3004</v>
      </c>
      <c r="D6040" s="316">
        <v>511.04</v>
      </c>
    </row>
    <row r="6041" spans="1:4" ht="27">
      <c r="A6041" s="316">
        <v>84798</v>
      </c>
      <c r="B6041" s="317" t="s">
        <v>7193</v>
      </c>
      <c r="C6041" s="318" t="s">
        <v>3004</v>
      </c>
      <c r="D6041" s="316">
        <v>227.33</v>
      </c>
    </row>
    <row r="6042" spans="1:4" ht="40.5">
      <c r="A6042" s="316">
        <v>84844</v>
      </c>
      <c r="B6042" s="317" t="s">
        <v>7194</v>
      </c>
      <c r="C6042" s="318" t="s">
        <v>1100</v>
      </c>
      <c r="D6042" s="316">
        <v>343.16</v>
      </c>
    </row>
    <row r="6043" spans="1:4" ht="27">
      <c r="A6043" s="316">
        <v>84845</v>
      </c>
      <c r="B6043" s="317" t="s">
        <v>7195</v>
      </c>
      <c r="C6043" s="318" t="s">
        <v>1100</v>
      </c>
      <c r="D6043" s="316">
        <v>517.98</v>
      </c>
    </row>
    <row r="6044" spans="1:4" ht="40.5">
      <c r="A6044" s="316">
        <v>84846</v>
      </c>
      <c r="B6044" s="317" t="s">
        <v>7196</v>
      </c>
      <c r="C6044" s="318" t="s">
        <v>1100</v>
      </c>
      <c r="D6044" s="316">
        <v>526.92999999999995</v>
      </c>
    </row>
    <row r="6045" spans="1:4" ht="27">
      <c r="A6045" s="316">
        <v>84847</v>
      </c>
      <c r="B6045" s="317" t="s">
        <v>7197</v>
      </c>
      <c r="C6045" s="318" t="s">
        <v>1100</v>
      </c>
      <c r="D6045" s="316">
        <v>526.92999999999995</v>
      </c>
    </row>
    <row r="6046" spans="1:4" ht="40.5">
      <c r="A6046" s="316">
        <v>84848</v>
      </c>
      <c r="B6046" s="317" t="s">
        <v>7198</v>
      </c>
      <c r="C6046" s="318" t="s">
        <v>1100</v>
      </c>
      <c r="D6046" s="316">
        <v>419.29</v>
      </c>
    </row>
    <row r="6047" spans="1:4" ht="27">
      <c r="A6047" s="316">
        <v>84849</v>
      </c>
      <c r="B6047" s="317" t="s">
        <v>7199</v>
      </c>
      <c r="C6047" s="318" t="s">
        <v>3004</v>
      </c>
      <c r="D6047" s="316">
        <v>74.540000000000006</v>
      </c>
    </row>
    <row r="6048" spans="1:4" ht="13.5">
      <c r="A6048" s="316">
        <v>84854</v>
      </c>
      <c r="B6048" s="317" t="s">
        <v>7200</v>
      </c>
      <c r="C6048" s="318" t="s">
        <v>837</v>
      </c>
      <c r="D6048" s="316">
        <v>28.22</v>
      </c>
    </row>
    <row r="6049" spans="1:4" ht="27">
      <c r="A6049" s="316">
        <v>84862</v>
      </c>
      <c r="B6049" s="317" t="s">
        <v>7201</v>
      </c>
      <c r="C6049" s="318" t="s">
        <v>837</v>
      </c>
      <c r="D6049" s="316">
        <v>195.9</v>
      </c>
    </row>
    <row r="6050" spans="1:4" ht="27">
      <c r="A6050" s="316">
        <v>84863</v>
      </c>
      <c r="B6050" s="317" t="s">
        <v>7202</v>
      </c>
      <c r="C6050" s="318" t="s">
        <v>837</v>
      </c>
      <c r="D6050" s="316">
        <v>95.63</v>
      </c>
    </row>
    <row r="6051" spans="1:4" ht="54">
      <c r="A6051" s="316">
        <v>84874</v>
      </c>
      <c r="B6051" s="317" t="s">
        <v>7203</v>
      </c>
      <c r="C6051" s="318" t="s">
        <v>3004</v>
      </c>
      <c r="D6051" s="316">
        <v>149.06</v>
      </c>
    </row>
    <row r="6052" spans="1:4" ht="27">
      <c r="A6052" s="316">
        <v>84876</v>
      </c>
      <c r="B6052" s="317" t="s">
        <v>7204</v>
      </c>
      <c r="C6052" s="318" t="s">
        <v>1100</v>
      </c>
      <c r="D6052" s="316">
        <v>526.95000000000005</v>
      </c>
    </row>
    <row r="6053" spans="1:4" ht="67.5">
      <c r="A6053" s="316">
        <v>84885</v>
      </c>
      <c r="B6053" s="317" t="s">
        <v>7205</v>
      </c>
      <c r="C6053" s="318" t="s">
        <v>3004</v>
      </c>
      <c r="D6053" s="316">
        <v>562.32000000000005</v>
      </c>
    </row>
    <row r="6054" spans="1:4" ht="27">
      <c r="A6054" s="316">
        <v>84886</v>
      </c>
      <c r="B6054" s="317" t="s">
        <v>7206</v>
      </c>
      <c r="C6054" s="318" t="s">
        <v>3004</v>
      </c>
      <c r="D6054" s="319">
        <v>1062.49</v>
      </c>
    </row>
    <row r="6055" spans="1:4" ht="27">
      <c r="A6055" s="316">
        <v>84889</v>
      </c>
      <c r="B6055" s="317" t="s">
        <v>7207</v>
      </c>
      <c r="C6055" s="318" t="s">
        <v>3004</v>
      </c>
      <c r="D6055" s="316">
        <v>16.559999999999999</v>
      </c>
    </row>
    <row r="6056" spans="1:4" ht="27">
      <c r="A6056" s="316">
        <v>84891</v>
      </c>
      <c r="B6056" s="317" t="s">
        <v>7208</v>
      </c>
      <c r="C6056" s="318" t="s">
        <v>3004</v>
      </c>
      <c r="D6056" s="316">
        <v>163.22</v>
      </c>
    </row>
    <row r="6057" spans="1:4" ht="27">
      <c r="A6057" s="316">
        <v>84950</v>
      </c>
      <c r="B6057" s="317" t="s">
        <v>7209</v>
      </c>
      <c r="C6057" s="318" t="s">
        <v>3004</v>
      </c>
      <c r="D6057" s="316">
        <v>44.34</v>
      </c>
    </row>
    <row r="6058" spans="1:4" ht="27">
      <c r="A6058" s="316">
        <v>84952</v>
      </c>
      <c r="B6058" s="317" t="s">
        <v>7210</v>
      </c>
      <c r="C6058" s="318" t="s">
        <v>3004</v>
      </c>
      <c r="D6058" s="316">
        <v>32.97</v>
      </c>
    </row>
    <row r="6059" spans="1:4" ht="27">
      <c r="A6059" s="316">
        <v>84957</v>
      </c>
      <c r="B6059" s="317" t="s">
        <v>7211</v>
      </c>
      <c r="C6059" s="318" t="s">
        <v>1100</v>
      </c>
      <c r="D6059" s="316">
        <v>161.91</v>
      </c>
    </row>
    <row r="6060" spans="1:4" ht="27">
      <c r="A6060" s="316">
        <v>84959</v>
      </c>
      <c r="B6060" s="317" t="s">
        <v>7212</v>
      </c>
      <c r="C6060" s="318" t="s">
        <v>1100</v>
      </c>
      <c r="D6060" s="316">
        <v>189.75</v>
      </c>
    </row>
    <row r="6061" spans="1:4" ht="13.5">
      <c r="A6061" s="316">
        <v>85001</v>
      </c>
      <c r="B6061" s="317" t="s">
        <v>7213</v>
      </c>
      <c r="C6061" s="318" t="s">
        <v>1100</v>
      </c>
      <c r="D6061" s="316">
        <v>180.47</v>
      </c>
    </row>
    <row r="6062" spans="1:4" ht="13.5">
      <c r="A6062" s="316">
        <v>85002</v>
      </c>
      <c r="B6062" s="317" t="s">
        <v>7214</v>
      </c>
      <c r="C6062" s="318" t="s">
        <v>1100</v>
      </c>
      <c r="D6062" s="316">
        <v>254.7</v>
      </c>
    </row>
    <row r="6063" spans="1:4" ht="13.5">
      <c r="A6063" s="316">
        <v>85004</v>
      </c>
      <c r="B6063" s="317" t="s">
        <v>7215</v>
      </c>
      <c r="C6063" s="318" t="s">
        <v>1100</v>
      </c>
      <c r="D6063" s="316">
        <v>124.79</v>
      </c>
    </row>
    <row r="6064" spans="1:4" ht="27">
      <c r="A6064" s="316">
        <v>85005</v>
      </c>
      <c r="B6064" s="317" t="s">
        <v>7216</v>
      </c>
      <c r="C6064" s="318" t="s">
        <v>1100</v>
      </c>
      <c r="D6064" s="316">
        <v>365.49</v>
      </c>
    </row>
    <row r="6065" spans="1:4" ht="13.5">
      <c r="A6065" s="316">
        <v>85010</v>
      </c>
      <c r="B6065" s="317" t="s">
        <v>7217</v>
      </c>
      <c r="C6065" s="318" t="s">
        <v>1100</v>
      </c>
      <c r="D6065" s="316">
        <v>735.45</v>
      </c>
    </row>
    <row r="6066" spans="1:4" ht="27">
      <c r="A6066" s="316">
        <v>85014</v>
      </c>
      <c r="B6066" s="317" t="s">
        <v>7218</v>
      </c>
      <c r="C6066" s="318" t="s">
        <v>1100</v>
      </c>
      <c r="D6066" s="316">
        <v>838.45</v>
      </c>
    </row>
    <row r="6067" spans="1:4" ht="13.5">
      <c r="A6067" s="316">
        <v>85015</v>
      </c>
      <c r="B6067" s="317" t="s">
        <v>7219</v>
      </c>
      <c r="C6067" s="318" t="s">
        <v>837</v>
      </c>
      <c r="D6067" s="316">
        <v>17.510000000000002</v>
      </c>
    </row>
    <row r="6068" spans="1:4" ht="27">
      <c r="A6068" s="316">
        <v>85016</v>
      </c>
      <c r="B6068" s="317" t="s">
        <v>7220</v>
      </c>
      <c r="C6068" s="318" t="s">
        <v>837</v>
      </c>
      <c r="D6068" s="316">
        <v>21.93</v>
      </c>
    </row>
    <row r="6069" spans="1:4" ht="27">
      <c r="A6069" s="316">
        <v>85096</v>
      </c>
      <c r="B6069" s="317" t="s">
        <v>7221</v>
      </c>
      <c r="C6069" s="318" t="s">
        <v>1100</v>
      </c>
      <c r="D6069" s="316">
        <v>448.45</v>
      </c>
    </row>
    <row r="6070" spans="1:4" ht="40.5">
      <c r="A6070" s="316">
        <v>85117</v>
      </c>
      <c r="B6070" s="317" t="s">
        <v>7222</v>
      </c>
      <c r="C6070" s="318" t="s">
        <v>3004</v>
      </c>
      <c r="D6070" s="316">
        <v>40.33</v>
      </c>
    </row>
    <row r="6071" spans="1:4" ht="27">
      <c r="A6071" s="316">
        <v>85120</v>
      </c>
      <c r="B6071" s="317" t="s">
        <v>7223</v>
      </c>
      <c r="C6071" s="318" t="s">
        <v>3004</v>
      </c>
      <c r="D6071" s="316">
        <v>93.58</v>
      </c>
    </row>
    <row r="6072" spans="1:4" ht="40.5">
      <c r="A6072" s="316">
        <v>85171</v>
      </c>
      <c r="B6072" s="317" t="s">
        <v>7224</v>
      </c>
      <c r="C6072" s="318" t="s">
        <v>837</v>
      </c>
      <c r="D6072" s="316">
        <v>3.4</v>
      </c>
    </row>
    <row r="6073" spans="1:4" ht="54">
      <c r="A6073" s="316">
        <v>85172</v>
      </c>
      <c r="B6073" s="317" t="s">
        <v>7225</v>
      </c>
      <c r="C6073" s="318" t="s">
        <v>837</v>
      </c>
      <c r="D6073" s="316">
        <v>96.1</v>
      </c>
    </row>
    <row r="6074" spans="1:4" ht="27">
      <c r="A6074" s="316">
        <v>85178</v>
      </c>
      <c r="B6074" s="317" t="s">
        <v>7226</v>
      </c>
      <c r="C6074" s="318" t="s">
        <v>3004</v>
      </c>
      <c r="D6074" s="316">
        <v>84.48</v>
      </c>
    </row>
    <row r="6075" spans="1:4" ht="13.5">
      <c r="A6075" s="316">
        <v>85179</v>
      </c>
      <c r="B6075" s="317" t="s">
        <v>7227</v>
      </c>
      <c r="C6075" s="318" t="s">
        <v>1100</v>
      </c>
      <c r="D6075" s="316">
        <v>11.89</v>
      </c>
    </row>
    <row r="6076" spans="1:4" ht="13.5">
      <c r="A6076" s="316">
        <v>85180</v>
      </c>
      <c r="B6076" s="317" t="s">
        <v>7228</v>
      </c>
      <c r="C6076" s="318" t="s">
        <v>1100</v>
      </c>
      <c r="D6076" s="316">
        <v>11.89</v>
      </c>
    </row>
    <row r="6077" spans="1:4" ht="40.5">
      <c r="A6077" s="316">
        <v>85182</v>
      </c>
      <c r="B6077" s="317" t="s">
        <v>7229</v>
      </c>
      <c r="C6077" s="318" t="s">
        <v>1100</v>
      </c>
      <c r="D6077" s="316">
        <v>2.19</v>
      </c>
    </row>
    <row r="6078" spans="1:4" ht="27">
      <c r="A6078" s="316">
        <v>85183</v>
      </c>
      <c r="B6078" s="317" t="s">
        <v>7230</v>
      </c>
      <c r="C6078" s="318" t="s">
        <v>1100</v>
      </c>
      <c r="D6078" s="316">
        <v>2.0499999999999998</v>
      </c>
    </row>
    <row r="6079" spans="1:4" ht="13.5">
      <c r="A6079" s="316">
        <v>85184</v>
      </c>
      <c r="B6079" s="317" t="s">
        <v>7231</v>
      </c>
      <c r="C6079" s="318" t="s">
        <v>1100</v>
      </c>
      <c r="D6079" s="316">
        <v>3.42</v>
      </c>
    </row>
    <row r="6080" spans="1:4" ht="27">
      <c r="A6080" s="316">
        <v>85185</v>
      </c>
      <c r="B6080" s="317" t="s">
        <v>7232</v>
      </c>
      <c r="C6080" s="318" t="s">
        <v>1100</v>
      </c>
      <c r="D6080" s="316">
        <v>3.44</v>
      </c>
    </row>
    <row r="6081" spans="1:4" ht="40.5">
      <c r="A6081" s="316">
        <v>85186</v>
      </c>
      <c r="B6081" s="317" t="s">
        <v>7233</v>
      </c>
      <c r="C6081" s="318" t="s">
        <v>3004</v>
      </c>
      <c r="D6081" s="316">
        <v>72.650000000000006</v>
      </c>
    </row>
    <row r="6082" spans="1:4" ht="40.5">
      <c r="A6082" s="316">
        <v>85188</v>
      </c>
      <c r="B6082" s="317" t="s">
        <v>7234</v>
      </c>
      <c r="C6082" s="318" t="s">
        <v>3004</v>
      </c>
      <c r="D6082" s="316">
        <v>547.19000000000005</v>
      </c>
    </row>
    <row r="6083" spans="1:4" ht="40.5">
      <c r="A6083" s="316">
        <v>85189</v>
      </c>
      <c r="B6083" s="317" t="s">
        <v>7235</v>
      </c>
      <c r="C6083" s="318" t="s">
        <v>3004</v>
      </c>
      <c r="D6083" s="319">
        <v>1082.03</v>
      </c>
    </row>
    <row r="6084" spans="1:4" ht="13.5">
      <c r="A6084" s="316">
        <v>85195</v>
      </c>
      <c r="B6084" s="317" t="s">
        <v>7236</v>
      </c>
      <c r="C6084" s="318" t="s">
        <v>3004</v>
      </c>
      <c r="D6084" s="316">
        <v>66.459999999999994</v>
      </c>
    </row>
    <row r="6085" spans="1:4" ht="27">
      <c r="A6085" s="316">
        <v>85233</v>
      </c>
      <c r="B6085" s="317" t="s">
        <v>7237</v>
      </c>
      <c r="C6085" s="318" t="s">
        <v>585</v>
      </c>
      <c r="D6085" s="319">
        <v>1855.93</v>
      </c>
    </row>
    <row r="6086" spans="1:4" ht="40.5">
      <c r="A6086" s="316">
        <v>85323</v>
      </c>
      <c r="B6086" s="317" t="s">
        <v>7238</v>
      </c>
      <c r="C6086" s="318" t="s">
        <v>837</v>
      </c>
      <c r="D6086" s="316">
        <v>1.4</v>
      </c>
    </row>
    <row r="6087" spans="1:4" ht="13.5">
      <c r="A6087" s="316">
        <v>85331</v>
      </c>
      <c r="B6087" s="317" t="s">
        <v>7239</v>
      </c>
      <c r="C6087" s="318" t="s">
        <v>1100</v>
      </c>
      <c r="D6087" s="316">
        <v>1.06</v>
      </c>
    </row>
    <row r="6088" spans="1:4" ht="27">
      <c r="A6088" s="316">
        <v>85332</v>
      </c>
      <c r="B6088" s="317" t="s">
        <v>7240</v>
      </c>
      <c r="C6088" s="318" t="s">
        <v>3004</v>
      </c>
      <c r="D6088" s="316">
        <v>4.37</v>
      </c>
    </row>
    <row r="6089" spans="1:4" ht="13.5">
      <c r="A6089" s="316">
        <v>85333</v>
      </c>
      <c r="B6089" s="317" t="s">
        <v>7241</v>
      </c>
      <c r="C6089" s="318" t="s">
        <v>3004</v>
      </c>
      <c r="D6089" s="316">
        <v>15.49</v>
      </c>
    </row>
    <row r="6090" spans="1:4" ht="13.5">
      <c r="A6090" s="316">
        <v>85334</v>
      </c>
      <c r="B6090" s="317" t="s">
        <v>7242</v>
      </c>
      <c r="C6090" s="318" t="s">
        <v>1100</v>
      </c>
      <c r="D6090" s="316">
        <v>13.71</v>
      </c>
    </row>
    <row r="6091" spans="1:4" ht="27">
      <c r="A6091" s="316">
        <v>85335</v>
      </c>
      <c r="B6091" s="317" t="s">
        <v>7243</v>
      </c>
      <c r="C6091" s="318" t="s">
        <v>837</v>
      </c>
      <c r="D6091" s="316">
        <v>6.41</v>
      </c>
    </row>
    <row r="6092" spans="1:4" ht="40.5">
      <c r="A6092" s="316">
        <v>85336</v>
      </c>
      <c r="B6092" s="317" t="s">
        <v>7244</v>
      </c>
      <c r="C6092" s="318" t="s">
        <v>837</v>
      </c>
      <c r="D6092" s="316">
        <v>4.32</v>
      </c>
    </row>
    <row r="6093" spans="1:4" ht="27">
      <c r="A6093" s="316">
        <v>85362</v>
      </c>
      <c r="B6093" s="317" t="s">
        <v>7245</v>
      </c>
      <c r="C6093" s="318" t="s">
        <v>1100</v>
      </c>
      <c r="D6093" s="316">
        <v>10.96</v>
      </c>
    </row>
    <row r="6094" spans="1:4" ht="27">
      <c r="A6094" s="316">
        <v>85364</v>
      </c>
      <c r="B6094" s="317" t="s">
        <v>7246</v>
      </c>
      <c r="C6094" s="318" t="s">
        <v>585</v>
      </c>
      <c r="D6094" s="316">
        <v>200.18</v>
      </c>
    </row>
    <row r="6095" spans="1:4" ht="27">
      <c r="A6095" s="316">
        <v>85366</v>
      </c>
      <c r="B6095" s="317" t="s">
        <v>7247</v>
      </c>
      <c r="C6095" s="318" t="s">
        <v>1100</v>
      </c>
      <c r="D6095" s="316">
        <v>17.82</v>
      </c>
    </row>
    <row r="6096" spans="1:4" ht="27">
      <c r="A6096" s="316">
        <v>85369</v>
      </c>
      <c r="B6096" s="317" t="s">
        <v>7248</v>
      </c>
      <c r="C6096" s="318" t="s">
        <v>1100</v>
      </c>
      <c r="D6096" s="316">
        <v>30.78</v>
      </c>
    </row>
    <row r="6097" spans="1:4" ht="40.5">
      <c r="A6097" s="316">
        <v>85370</v>
      </c>
      <c r="B6097" s="317" t="s">
        <v>7249</v>
      </c>
      <c r="C6097" s="318" t="s">
        <v>585</v>
      </c>
      <c r="D6097" s="316">
        <v>210.44</v>
      </c>
    </row>
    <row r="6098" spans="1:4" ht="13.5">
      <c r="A6098" s="316">
        <v>85371</v>
      </c>
      <c r="B6098" s="317" t="s">
        <v>7250</v>
      </c>
      <c r="C6098" s="318" t="s">
        <v>1100</v>
      </c>
      <c r="D6098" s="316">
        <v>2.52</v>
      </c>
    </row>
    <row r="6099" spans="1:4" ht="13.5">
      <c r="A6099" s="316">
        <v>85372</v>
      </c>
      <c r="B6099" s="317" t="s">
        <v>7251</v>
      </c>
      <c r="C6099" s="318" t="s">
        <v>1100</v>
      </c>
      <c r="D6099" s="316">
        <v>2.0499999999999998</v>
      </c>
    </row>
    <row r="6100" spans="1:4" ht="27">
      <c r="A6100" s="316">
        <v>85374</v>
      </c>
      <c r="B6100" s="317" t="s">
        <v>191</v>
      </c>
      <c r="C6100" s="318" t="s">
        <v>3004</v>
      </c>
      <c r="D6100" s="316">
        <v>9.14</v>
      </c>
    </row>
    <row r="6101" spans="1:4" ht="13.5">
      <c r="A6101" s="316">
        <v>85375</v>
      </c>
      <c r="B6101" s="317" t="s">
        <v>7252</v>
      </c>
      <c r="C6101" s="318" t="s">
        <v>1100</v>
      </c>
      <c r="D6101" s="316">
        <v>10.77</v>
      </c>
    </row>
    <row r="6102" spans="1:4" ht="13.5">
      <c r="A6102" s="316">
        <v>85376</v>
      </c>
      <c r="B6102" s="317" t="s">
        <v>7253</v>
      </c>
      <c r="C6102" s="318" t="s">
        <v>1100</v>
      </c>
      <c r="D6102" s="316">
        <v>4.6100000000000003</v>
      </c>
    </row>
    <row r="6103" spans="1:4" ht="27">
      <c r="A6103" s="316">
        <v>85383</v>
      </c>
      <c r="B6103" s="317" t="s">
        <v>7254</v>
      </c>
      <c r="C6103" s="318" t="s">
        <v>837</v>
      </c>
      <c r="D6103" s="316">
        <v>2.74</v>
      </c>
    </row>
    <row r="6104" spans="1:4" ht="27">
      <c r="A6104" s="316">
        <v>85389</v>
      </c>
      <c r="B6104" s="317" t="s">
        <v>7255</v>
      </c>
      <c r="C6104" s="318" t="s">
        <v>837</v>
      </c>
      <c r="D6104" s="316">
        <v>66.64</v>
      </c>
    </row>
    <row r="6105" spans="1:4" ht="27">
      <c r="A6105" s="316">
        <v>85390</v>
      </c>
      <c r="B6105" s="317" t="s">
        <v>7256</v>
      </c>
      <c r="C6105" s="318" t="s">
        <v>837</v>
      </c>
      <c r="D6105" s="316">
        <v>33.159999999999997</v>
      </c>
    </row>
    <row r="6106" spans="1:4" ht="27">
      <c r="A6106" s="316">
        <v>85392</v>
      </c>
      <c r="B6106" s="317" t="s">
        <v>7257</v>
      </c>
      <c r="C6106" s="318" t="s">
        <v>837</v>
      </c>
      <c r="D6106" s="316">
        <v>162.74</v>
      </c>
    </row>
    <row r="6107" spans="1:4" ht="27">
      <c r="A6107" s="316">
        <v>85406</v>
      </c>
      <c r="B6107" s="317" t="s">
        <v>7258</v>
      </c>
      <c r="C6107" s="318" t="s">
        <v>1100</v>
      </c>
      <c r="D6107" s="316">
        <v>38.49</v>
      </c>
    </row>
    <row r="6108" spans="1:4" ht="13.5">
      <c r="A6108" s="316">
        <v>85407</v>
      </c>
      <c r="B6108" s="317" t="s">
        <v>7259</v>
      </c>
      <c r="C6108" s="318" t="s">
        <v>837</v>
      </c>
      <c r="D6108" s="316">
        <v>8.14</v>
      </c>
    </row>
    <row r="6109" spans="1:4" ht="27">
      <c r="A6109" s="316">
        <v>85408</v>
      </c>
      <c r="B6109" s="317" t="s">
        <v>7260</v>
      </c>
      <c r="C6109" s="318" t="s">
        <v>1100</v>
      </c>
      <c r="D6109" s="316">
        <v>27.71</v>
      </c>
    </row>
    <row r="6110" spans="1:4" ht="27">
      <c r="A6110" s="316">
        <v>85409</v>
      </c>
      <c r="B6110" s="317" t="s">
        <v>7261</v>
      </c>
      <c r="C6110" s="318" t="s">
        <v>1100</v>
      </c>
      <c r="D6110" s="316">
        <v>5.63</v>
      </c>
    </row>
    <row r="6111" spans="1:4" ht="13.5">
      <c r="A6111" s="316">
        <v>85411</v>
      </c>
      <c r="B6111" s="317" t="s">
        <v>7262</v>
      </c>
      <c r="C6111" s="318" t="s">
        <v>837</v>
      </c>
      <c r="D6111" s="316">
        <v>2.88</v>
      </c>
    </row>
    <row r="6112" spans="1:4" ht="27">
      <c r="A6112" s="316">
        <v>85415</v>
      </c>
      <c r="B6112" s="317" t="s">
        <v>188</v>
      </c>
      <c r="C6112" s="318" t="s">
        <v>3004</v>
      </c>
      <c r="D6112" s="316">
        <v>7.84</v>
      </c>
    </row>
    <row r="6113" spans="1:4" ht="27">
      <c r="A6113" s="316">
        <v>85416</v>
      </c>
      <c r="B6113" s="317" t="s">
        <v>7263</v>
      </c>
      <c r="C6113" s="318" t="s">
        <v>3004</v>
      </c>
      <c r="D6113" s="316">
        <v>11.09</v>
      </c>
    </row>
    <row r="6114" spans="1:4" ht="27">
      <c r="A6114" s="316">
        <v>85417</v>
      </c>
      <c r="B6114" s="317" t="s">
        <v>7264</v>
      </c>
      <c r="C6114" s="318" t="s">
        <v>837</v>
      </c>
      <c r="D6114" s="316">
        <v>3.14</v>
      </c>
    </row>
    <row r="6115" spans="1:4" ht="27">
      <c r="A6115" s="316">
        <v>85418</v>
      </c>
      <c r="B6115" s="317" t="s">
        <v>7265</v>
      </c>
      <c r="C6115" s="318" t="s">
        <v>837</v>
      </c>
      <c r="D6115" s="316">
        <v>6.26</v>
      </c>
    </row>
    <row r="6116" spans="1:4" ht="27">
      <c r="A6116" s="316">
        <v>85419</v>
      </c>
      <c r="B6116" s="317" t="s">
        <v>7266</v>
      </c>
      <c r="C6116" s="318" t="s">
        <v>837</v>
      </c>
      <c r="D6116" s="316">
        <v>3.91</v>
      </c>
    </row>
    <row r="6117" spans="1:4" ht="27">
      <c r="A6117" s="316">
        <v>85420</v>
      </c>
      <c r="B6117" s="317" t="s">
        <v>7267</v>
      </c>
      <c r="C6117" s="318" t="s">
        <v>837</v>
      </c>
      <c r="D6117" s="316">
        <v>9.4</v>
      </c>
    </row>
    <row r="6118" spans="1:4" ht="13.5">
      <c r="A6118" s="316">
        <v>85421</v>
      </c>
      <c r="B6118" s="317" t="s">
        <v>7268</v>
      </c>
      <c r="C6118" s="318" t="s">
        <v>1100</v>
      </c>
      <c r="D6118" s="316">
        <v>10.3</v>
      </c>
    </row>
    <row r="6119" spans="1:4" ht="27">
      <c r="A6119" s="316">
        <v>85422</v>
      </c>
      <c r="B6119" s="317" t="s">
        <v>7269</v>
      </c>
      <c r="C6119" s="318" t="s">
        <v>1100</v>
      </c>
      <c r="D6119" s="316">
        <v>5.48</v>
      </c>
    </row>
    <row r="6120" spans="1:4" ht="27">
      <c r="A6120" s="316">
        <v>85423</v>
      </c>
      <c r="B6120" s="317" t="s">
        <v>75</v>
      </c>
      <c r="C6120" s="318" t="s">
        <v>1100</v>
      </c>
      <c r="D6120" s="316">
        <v>6.29</v>
      </c>
    </row>
    <row r="6121" spans="1:4" ht="40.5">
      <c r="A6121" s="316">
        <v>85424</v>
      </c>
      <c r="B6121" s="317" t="s">
        <v>7270</v>
      </c>
      <c r="C6121" s="318" t="s">
        <v>1100</v>
      </c>
      <c r="D6121" s="316">
        <v>17.64</v>
      </c>
    </row>
    <row r="6122" spans="1:4" ht="40.5">
      <c r="A6122" s="316">
        <v>85662</v>
      </c>
      <c r="B6122" s="317" t="s">
        <v>7271</v>
      </c>
      <c r="C6122" s="318" t="s">
        <v>1100</v>
      </c>
      <c r="D6122" s="316">
        <v>12.18</v>
      </c>
    </row>
    <row r="6123" spans="1:4" ht="40.5">
      <c r="A6123" s="316">
        <v>86872</v>
      </c>
      <c r="B6123" s="317" t="s">
        <v>7272</v>
      </c>
      <c r="C6123" s="318" t="s">
        <v>3004</v>
      </c>
      <c r="D6123" s="316">
        <v>604.14</v>
      </c>
    </row>
    <row r="6124" spans="1:4" ht="40.5">
      <c r="A6124" s="316">
        <v>86874</v>
      </c>
      <c r="B6124" s="317" t="s">
        <v>7273</v>
      </c>
      <c r="C6124" s="318" t="s">
        <v>3004</v>
      </c>
      <c r="D6124" s="316">
        <v>370.21</v>
      </c>
    </row>
    <row r="6125" spans="1:4" ht="40.5">
      <c r="A6125" s="316">
        <v>86875</v>
      </c>
      <c r="B6125" s="317" t="s">
        <v>7274</v>
      </c>
      <c r="C6125" s="318" t="s">
        <v>3004</v>
      </c>
      <c r="D6125" s="316">
        <v>254.73</v>
      </c>
    </row>
    <row r="6126" spans="1:4" ht="40.5">
      <c r="A6126" s="316">
        <v>86876</v>
      </c>
      <c r="B6126" s="317" t="s">
        <v>7275</v>
      </c>
      <c r="C6126" s="318" t="s">
        <v>3004</v>
      </c>
      <c r="D6126" s="316">
        <v>146.04</v>
      </c>
    </row>
    <row r="6127" spans="1:4" ht="54">
      <c r="A6127" s="316">
        <v>86877</v>
      </c>
      <c r="B6127" s="317" t="s">
        <v>7276</v>
      </c>
      <c r="C6127" s="318" t="s">
        <v>3004</v>
      </c>
      <c r="D6127" s="316">
        <v>26.8</v>
      </c>
    </row>
    <row r="6128" spans="1:4" ht="40.5">
      <c r="A6128" s="316">
        <v>86878</v>
      </c>
      <c r="B6128" s="317" t="s">
        <v>7277</v>
      </c>
      <c r="C6128" s="318" t="s">
        <v>3004</v>
      </c>
      <c r="D6128" s="316">
        <v>32.1</v>
      </c>
    </row>
    <row r="6129" spans="1:4" ht="40.5">
      <c r="A6129" s="316">
        <v>86879</v>
      </c>
      <c r="B6129" s="317" t="s">
        <v>7278</v>
      </c>
      <c r="C6129" s="318" t="s">
        <v>3004</v>
      </c>
      <c r="D6129" s="316">
        <v>5.25</v>
      </c>
    </row>
    <row r="6130" spans="1:4" ht="54">
      <c r="A6130" s="316">
        <v>86880</v>
      </c>
      <c r="B6130" s="317" t="s">
        <v>7279</v>
      </c>
      <c r="C6130" s="318" t="s">
        <v>3004</v>
      </c>
      <c r="D6130" s="316">
        <v>15.17</v>
      </c>
    </row>
    <row r="6131" spans="1:4" ht="40.5">
      <c r="A6131" s="316">
        <v>86881</v>
      </c>
      <c r="B6131" s="317" t="s">
        <v>7280</v>
      </c>
      <c r="C6131" s="318" t="s">
        <v>3004</v>
      </c>
      <c r="D6131" s="316">
        <v>89.12</v>
      </c>
    </row>
    <row r="6132" spans="1:4" ht="40.5">
      <c r="A6132" s="316">
        <v>86882</v>
      </c>
      <c r="B6132" s="317" t="s">
        <v>7281</v>
      </c>
      <c r="C6132" s="318" t="s">
        <v>3004</v>
      </c>
      <c r="D6132" s="316">
        <v>15.67</v>
      </c>
    </row>
    <row r="6133" spans="1:4" ht="27">
      <c r="A6133" s="316">
        <v>86883</v>
      </c>
      <c r="B6133" s="317" t="s">
        <v>7282</v>
      </c>
      <c r="C6133" s="318" t="s">
        <v>3004</v>
      </c>
      <c r="D6133" s="316">
        <v>8.93</v>
      </c>
    </row>
    <row r="6134" spans="1:4" ht="40.5">
      <c r="A6134" s="316">
        <v>86884</v>
      </c>
      <c r="B6134" s="317" t="s">
        <v>7283</v>
      </c>
      <c r="C6134" s="318" t="s">
        <v>3004</v>
      </c>
      <c r="D6134" s="316">
        <v>6.46</v>
      </c>
    </row>
    <row r="6135" spans="1:4" ht="40.5">
      <c r="A6135" s="316">
        <v>86885</v>
      </c>
      <c r="B6135" s="317" t="s">
        <v>7284</v>
      </c>
      <c r="C6135" s="318" t="s">
        <v>3004</v>
      </c>
      <c r="D6135" s="316">
        <v>8.58</v>
      </c>
    </row>
    <row r="6136" spans="1:4" ht="27">
      <c r="A6136" s="316">
        <v>86886</v>
      </c>
      <c r="B6136" s="317" t="s">
        <v>7285</v>
      </c>
      <c r="C6136" s="318" t="s">
        <v>3004</v>
      </c>
      <c r="D6136" s="316">
        <v>22.36</v>
      </c>
    </row>
    <row r="6137" spans="1:4" ht="27">
      <c r="A6137" s="316">
        <v>86887</v>
      </c>
      <c r="B6137" s="317" t="s">
        <v>7286</v>
      </c>
      <c r="C6137" s="318" t="s">
        <v>3004</v>
      </c>
      <c r="D6137" s="316">
        <v>24.17</v>
      </c>
    </row>
    <row r="6138" spans="1:4" ht="40.5">
      <c r="A6138" s="316">
        <v>86888</v>
      </c>
      <c r="B6138" s="317" t="s">
        <v>7287</v>
      </c>
      <c r="C6138" s="318" t="s">
        <v>3004</v>
      </c>
      <c r="D6138" s="316">
        <v>361.58</v>
      </c>
    </row>
    <row r="6139" spans="1:4" ht="40.5">
      <c r="A6139" s="316">
        <v>86889</v>
      </c>
      <c r="B6139" s="317" t="s">
        <v>7288</v>
      </c>
      <c r="C6139" s="318" t="s">
        <v>3004</v>
      </c>
      <c r="D6139" s="316">
        <v>534.48</v>
      </c>
    </row>
    <row r="6140" spans="1:4" ht="40.5">
      <c r="A6140" s="316">
        <v>86893</v>
      </c>
      <c r="B6140" s="317" t="s">
        <v>7289</v>
      </c>
      <c r="C6140" s="318" t="s">
        <v>3004</v>
      </c>
      <c r="D6140" s="316">
        <v>373.03</v>
      </c>
    </row>
    <row r="6141" spans="1:4" ht="40.5">
      <c r="A6141" s="316">
        <v>86894</v>
      </c>
      <c r="B6141" s="317" t="s">
        <v>7290</v>
      </c>
      <c r="C6141" s="318" t="s">
        <v>3004</v>
      </c>
      <c r="D6141" s="316">
        <v>209.13</v>
      </c>
    </row>
    <row r="6142" spans="1:4" ht="40.5">
      <c r="A6142" s="316">
        <v>86895</v>
      </c>
      <c r="B6142" s="317" t="s">
        <v>7291</v>
      </c>
      <c r="C6142" s="318" t="s">
        <v>3004</v>
      </c>
      <c r="D6142" s="316">
        <v>264.63</v>
      </c>
    </row>
    <row r="6143" spans="1:4" ht="40.5">
      <c r="A6143" s="316">
        <v>86899</v>
      </c>
      <c r="B6143" s="317" t="s">
        <v>7292</v>
      </c>
      <c r="C6143" s="318" t="s">
        <v>3004</v>
      </c>
      <c r="D6143" s="316">
        <v>204.06</v>
      </c>
    </row>
    <row r="6144" spans="1:4" ht="27">
      <c r="A6144" s="316">
        <v>86900</v>
      </c>
      <c r="B6144" s="317" t="s">
        <v>7293</v>
      </c>
      <c r="C6144" s="318" t="s">
        <v>3004</v>
      </c>
      <c r="D6144" s="316">
        <v>126.54</v>
      </c>
    </row>
    <row r="6145" spans="1:4" ht="40.5">
      <c r="A6145" s="316">
        <v>86901</v>
      </c>
      <c r="B6145" s="317" t="s">
        <v>7294</v>
      </c>
      <c r="C6145" s="318" t="s">
        <v>3004</v>
      </c>
      <c r="D6145" s="316">
        <v>107.1</v>
      </c>
    </row>
    <row r="6146" spans="1:4" ht="40.5">
      <c r="A6146" s="316">
        <v>86902</v>
      </c>
      <c r="B6146" s="317" t="s">
        <v>7295</v>
      </c>
      <c r="C6146" s="318" t="s">
        <v>3004</v>
      </c>
      <c r="D6146" s="316">
        <v>192.58</v>
      </c>
    </row>
    <row r="6147" spans="1:4" ht="40.5">
      <c r="A6147" s="316">
        <v>86903</v>
      </c>
      <c r="B6147" s="317" t="s">
        <v>7296</v>
      </c>
      <c r="C6147" s="318" t="s">
        <v>3004</v>
      </c>
      <c r="D6147" s="316">
        <v>259.04000000000002</v>
      </c>
    </row>
    <row r="6148" spans="1:4" ht="40.5">
      <c r="A6148" s="316">
        <v>86904</v>
      </c>
      <c r="B6148" s="317" t="s">
        <v>7297</v>
      </c>
      <c r="C6148" s="318" t="s">
        <v>3004</v>
      </c>
      <c r="D6148" s="316">
        <v>103.14</v>
      </c>
    </row>
    <row r="6149" spans="1:4" ht="40.5">
      <c r="A6149" s="316">
        <v>86905</v>
      </c>
      <c r="B6149" s="317" t="s">
        <v>7298</v>
      </c>
      <c r="C6149" s="318" t="s">
        <v>3004</v>
      </c>
      <c r="D6149" s="316">
        <v>227.73</v>
      </c>
    </row>
    <row r="6150" spans="1:4" ht="40.5">
      <c r="A6150" s="316">
        <v>86906</v>
      </c>
      <c r="B6150" s="317" t="s">
        <v>7299</v>
      </c>
      <c r="C6150" s="318" t="s">
        <v>3004</v>
      </c>
      <c r="D6150" s="316">
        <v>53.29</v>
      </c>
    </row>
    <row r="6151" spans="1:4" ht="40.5">
      <c r="A6151" s="316">
        <v>86908</v>
      </c>
      <c r="B6151" s="317" t="s">
        <v>7300</v>
      </c>
      <c r="C6151" s="318" t="s">
        <v>3004</v>
      </c>
      <c r="D6151" s="316">
        <v>274.95</v>
      </c>
    </row>
    <row r="6152" spans="1:4" ht="54">
      <c r="A6152" s="316">
        <v>86909</v>
      </c>
      <c r="B6152" s="317" t="s">
        <v>7301</v>
      </c>
      <c r="C6152" s="318" t="s">
        <v>3004</v>
      </c>
      <c r="D6152" s="316">
        <v>106.68</v>
      </c>
    </row>
    <row r="6153" spans="1:4" ht="54">
      <c r="A6153" s="316">
        <v>86910</v>
      </c>
      <c r="B6153" s="317" t="s">
        <v>7302</v>
      </c>
      <c r="C6153" s="318" t="s">
        <v>3004</v>
      </c>
      <c r="D6153" s="316">
        <v>102.02</v>
      </c>
    </row>
    <row r="6154" spans="1:4" ht="54">
      <c r="A6154" s="316">
        <v>86911</v>
      </c>
      <c r="B6154" s="317" t="s">
        <v>7303</v>
      </c>
      <c r="C6154" s="318" t="s">
        <v>3004</v>
      </c>
      <c r="D6154" s="316">
        <v>44.99</v>
      </c>
    </row>
    <row r="6155" spans="1:4" ht="54">
      <c r="A6155" s="316">
        <v>86912</v>
      </c>
      <c r="B6155" s="317" t="s">
        <v>7304</v>
      </c>
      <c r="C6155" s="318" t="s">
        <v>3004</v>
      </c>
      <c r="D6155" s="316">
        <v>44.99</v>
      </c>
    </row>
    <row r="6156" spans="1:4" ht="40.5">
      <c r="A6156" s="316">
        <v>86913</v>
      </c>
      <c r="B6156" s="317" t="s">
        <v>7305</v>
      </c>
      <c r="C6156" s="318" t="s">
        <v>3004</v>
      </c>
      <c r="D6156" s="316">
        <v>19.510000000000002</v>
      </c>
    </row>
    <row r="6157" spans="1:4" ht="40.5">
      <c r="A6157" s="316">
        <v>86914</v>
      </c>
      <c r="B6157" s="317" t="s">
        <v>7306</v>
      </c>
      <c r="C6157" s="318" t="s">
        <v>3004</v>
      </c>
      <c r="D6157" s="316">
        <v>40.659999999999997</v>
      </c>
    </row>
    <row r="6158" spans="1:4" ht="40.5">
      <c r="A6158" s="316">
        <v>86915</v>
      </c>
      <c r="B6158" s="317" t="s">
        <v>7307</v>
      </c>
      <c r="C6158" s="318" t="s">
        <v>3004</v>
      </c>
      <c r="D6158" s="316">
        <v>90.08</v>
      </c>
    </row>
    <row r="6159" spans="1:4" ht="27">
      <c r="A6159" s="316">
        <v>86916</v>
      </c>
      <c r="B6159" s="317" t="s">
        <v>7308</v>
      </c>
      <c r="C6159" s="318" t="s">
        <v>3004</v>
      </c>
      <c r="D6159" s="316">
        <v>26.69</v>
      </c>
    </row>
    <row r="6160" spans="1:4" ht="67.5">
      <c r="A6160" s="316">
        <v>86919</v>
      </c>
      <c r="B6160" s="317" t="s">
        <v>7309</v>
      </c>
      <c r="C6160" s="318" t="s">
        <v>3004</v>
      </c>
      <c r="D6160" s="316">
        <v>680.53</v>
      </c>
    </row>
    <row r="6161" spans="1:4" ht="67.5">
      <c r="A6161" s="316">
        <v>86920</v>
      </c>
      <c r="B6161" s="317" t="s">
        <v>7310</v>
      </c>
      <c r="C6161" s="318" t="s">
        <v>3004</v>
      </c>
      <c r="D6161" s="316">
        <v>637.83000000000004</v>
      </c>
    </row>
    <row r="6162" spans="1:4" ht="67.5">
      <c r="A6162" s="316">
        <v>86921</v>
      </c>
      <c r="B6162" s="317" t="s">
        <v>7311</v>
      </c>
      <c r="C6162" s="318" t="s">
        <v>3004</v>
      </c>
      <c r="D6162" s="316">
        <v>645.01</v>
      </c>
    </row>
    <row r="6163" spans="1:4" ht="67.5">
      <c r="A6163" s="316">
        <v>86922</v>
      </c>
      <c r="B6163" s="317" t="s">
        <v>7312</v>
      </c>
      <c r="C6163" s="318" t="s">
        <v>3004</v>
      </c>
      <c r="D6163" s="316">
        <v>526.79</v>
      </c>
    </row>
    <row r="6164" spans="1:4" ht="67.5">
      <c r="A6164" s="316">
        <v>86923</v>
      </c>
      <c r="B6164" s="317" t="s">
        <v>7313</v>
      </c>
      <c r="C6164" s="318" t="s">
        <v>3004</v>
      </c>
      <c r="D6164" s="316">
        <v>410.64</v>
      </c>
    </row>
    <row r="6165" spans="1:4" ht="67.5">
      <c r="A6165" s="316">
        <v>86924</v>
      </c>
      <c r="B6165" s="317" t="s">
        <v>7314</v>
      </c>
      <c r="C6165" s="318" t="s">
        <v>3004</v>
      </c>
      <c r="D6165" s="316">
        <v>417.82</v>
      </c>
    </row>
    <row r="6166" spans="1:4" ht="81">
      <c r="A6166" s="316">
        <v>86925</v>
      </c>
      <c r="B6166" s="317" t="s">
        <v>7315</v>
      </c>
      <c r="C6166" s="318" t="s">
        <v>3004</v>
      </c>
      <c r="D6166" s="316">
        <v>288.42</v>
      </c>
    </row>
    <row r="6167" spans="1:4" ht="67.5">
      <c r="A6167" s="316">
        <v>86926</v>
      </c>
      <c r="B6167" s="317" t="s">
        <v>7316</v>
      </c>
      <c r="C6167" s="318" t="s">
        <v>3004</v>
      </c>
      <c r="D6167" s="316">
        <v>295.60000000000002</v>
      </c>
    </row>
    <row r="6168" spans="1:4" ht="81">
      <c r="A6168" s="316">
        <v>86927</v>
      </c>
      <c r="B6168" s="317" t="s">
        <v>309</v>
      </c>
      <c r="C6168" s="318" t="s">
        <v>3004</v>
      </c>
      <c r="D6168" s="316">
        <v>186.47</v>
      </c>
    </row>
    <row r="6169" spans="1:4" ht="67.5">
      <c r="A6169" s="316">
        <v>86928</v>
      </c>
      <c r="B6169" s="317" t="s">
        <v>7317</v>
      </c>
      <c r="C6169" s="318" t="s">
        <v>3004</v>
      </c>
      <c r="D6169" s="316">
        <v>193.65</v>
      </c>
    </row>
    <row r="6170" spans="1:4" ht="81">
      <c r="A6170" s="316">
        <v>86929</v>
      </c>
      <c r="B6170" s="317" t="s">
        <v>7318</v>
      </c>
      <c r="C6170" s="318" t="s">
        <v>3004</v>
      </c>
      <c r="D6170" s="316">
        <v>179.73</v>
      </c>
    </row>
    <row r="6171" spans="1:4" ht="67.5">
      <c r="A6171" s="316">
        <v>86930</v>
      </c>
      <c r="B6171" s="317" t="s">
        <v>7319</v>
      </c>
      <c r="C6171" s="318" t="s">
        <v>3004</v>
      </c>
      <c r="D6171" s="316">
        <v>186.91</v>
      </c>
    </row>
    <row r="6172" spans="1:4" ht="67.5">
      <c r="A6172" s="316">
        <v>86931</v>
      </c>
      <c r="B6172" s="317" t="s">
        <v>7320</v>
      </c>
      <c r="C6172" s="318" t="s">
        <v>3004</v>
      </c>
      <c r="D6172" s="316">
        <v>370.16</v>
      </c>
    </row>
    <row r="6173" spans="1:4" ht="67.5">
      <c r="A6173" s="316">
        <v>86932</v>
      </c>
      <c r="B6173" s="317" t="s">
        <v>7321</v>
      </c>
      <c r="C6173" s="318" t="s">
        <v>3004</v>
      </c>
      <c r="D6173" s="316">
        <v>385.75</v>
      </c>
    </row>
    <row r="6174" spans="1:4" ht="94.5">
      <c r="A6174" s="316">
        <v>86933</v>
      </c>
      <c r="B6174" s="317" t="s">
        <v>7322</v>
      </c>
      <c r="C6174" s="318" t="s">
        <v>3004</v>
      </c>
      <c r="D6174" s="316">
        <v>284.95999999999998</v>
      </c>
    </row>
    <row r="6175" spans="1:4" ht="94.5">
      <c r="A6175" s="316">
        <v>86934</v>
      </c>
      <c r="B6175" s="317" t="s">
        <v>7323</v>
      </c>
      <c r="C6175" s="318" t="s">
        <v>3004</v>
      </c>
      <c r="D6175" s="316">
        <v>278.22000000000003</v>
      </c>
    </row>
    <row r="6176" spans="1:4" ht="67.5">
      <c r="A6176" s="316">
        <v>86935</v>
      </c>
      <c r="B6176" s="317" t="s">
        <v>7324</v>
      </c>
      <c r="C6176" s="318" t="s">
        <v>3004</v>
      </c>
      <c r="D6176" s="316">
        <v>167.57</v>
      </c>
    </row>
    <row r="6177" spans="1:4" ht="54">
      <c r="A6177" s="316">
        <v>86936</v>
      </c>
      <c r="B6177" s="317" t="s">
        <v>7325</v>
      </c>
      <c r="C6177" s="318" t="s">
        <v>3004</v>
      </c>
      <c r="D6177" s="316">
        <v>247.76</v>
      </c>
    </row>
    <row r="6178" spans="1:4" ht="67.5">
      <c r="A6178" s="316">
        <v>86937</v>
      </c>
      <c r="B6178" s="317" t="s">
        <v>7326</v>
      </c>
      <c r="C6178" s="318" t="s">
        <v>3004</v>
      </c>
      <c r="D6178" s="316">
        <v>142.83000000000001</v>
      </c>
    </row>
    <row r="6179" spans="1:4" ht="67.5">
      <c r="A6179" s="316">
        <v>86938</v>
      </c>
      <c r="B6179" s="317" t="s">
        <v>7327</v>
      </c>
      <c r="C6179" s="318" t="s">
        <v>3004</v>
      </c>
      <c r="D6179" s="316">
        <v>223.02</v>
      </c>
    </row>
    <row r="6180" spans="1:4" ht="81">
      <c r="A6180" s="316">
        <v>86939</v>
      </c>
      <c r="B6180" s="317" t="s">
        <v>7328</v>
      </c>
      <c r="C6180" s="318" t="s">
        <v>3004</v>
      </c>
      <c r="D6180" s="316">
        <v>266.51</v>
      </c>
    </row>
    <row r="6181" spans="1:4" ht="94.5">
      <c r="A6181" s="316">
        <v>86940</v>
      </c>
      <c r="B6181" s="317" t="s">
        <v>7329</v>
      </c>
      <c r="C6181" s="318" t="s">
        <v>3004</v>
      </c>
      <c r="D6181" s="316">
        <v>651.03</v>
      </c>
    </row>
    <row r="6182" spans="1:4" ht="94.5">
      <c r="A6182" s="316">
        <v>86941</v>
      </c>
      <c r="B6182" s="317" t="s">
        <v>7330</v>
      </c>
      <c r="C6182" s="318" t="s">
        <v>3004</v>
      </c>
      <c r="D6182" s="316">
        <v>489.21</v>
      </c>
    </row>
    <row r="6183" spans="1:4" ht="94.5">
      <c r="A6183" s="316">
        <v>86942</v>
      </c>
      <c r="B6183" s="317" t="s">
        <v>7331</v>
      </c>
      <c r="C6183" s="318" t="s">
        <v>3004</v>
      </c>
      <c r="D6183" s="316">
        <v>183.81</v>
      </c>
    </row>
    <row r="6184" spans="1:4" ht="94.5">
      <c r="A6184" s="316">
        <v>86943</v>
      </c>
      <c r="B6184" s="317" t="s">
        <v>7332</v>
      </c>
      <c r="C6184" s="318" t="s">
        <v>3004</v>
      </c>
      <c r="D6184" s="316">
        <v>177.07</v>
      </c>
    </row>
    <row r="6185" spans="1:4" ht="94.5">
      <c r="A6185" s="316">
        <v>86947</v>
      </c>
      <c r="B6185" s="317" t="s">
        <v>7333</v>
      </c>
      <c r="C6185" s="318" t="s">
        <v>3004</v>
      </c>
      <c r="D6185" s="316">
        <v>703.15</v>
      </c>
    </row>
    <row r="6186" spans="1:4" ht="40.5">
      <c r="A6186" s="316">
        <v>86957</v>
      </c>
      <c r="B6186" s="317" t="s">
        <v>7334</v>
      </c>
      <c r="C6186" s="318" t="s">
        <v>3004</v>
      </c>
      <c r="D6186" s="316">
        <v>30.7</v>
      </c>
    </row>
    <row r="6187" spans="1:4" ht="40.5">
      <c r="A6187" s="316">
        <v>86958</v>
      </c>
      <c r="B6187" s="317" t="s">
        <v>7335</v>
      </c>
      <c r="C6187" s="318" t="s">
        <v>3004</v>
      </c>
      <c r="D6187" s="316">
        <v>26.4</v>
      </c>
    </row>
    <row r="6188" spans="1:4" ht="40.5">
      <c r="A6188" s="316">
        <v>87026</v>
      </c>
      <c r="B6188" s="317" t="s">
        <v>7336</v>
      </c>
      <c r="C6188" s="318" t="s">
        <v>12</v>
      </c>
      <c r="D6188" s="316">
        <v>0.32</v>
      </c>
    </row>
    <row r="6189" spans="1:4" ht="67.5">
      <c r="A6189" s="316">
        <v>87242</v>
      </c>
      <c r="B6189" s="317" t="s">
        <v>7337</v>
      </c>
      <c r="C6189" s="318" t="s">
        <v>1100</v>
      </c>
      <c r="D6189" s="316">
        <v>157.62</v>
      </c>
    </row>
    <row r="6190" spans="1:4" ht="67.5">
      <c r="A6190" s="316">
        <v>87243</v>
      </c>
      <c r="B6190" s="317" t="s">
        <v>7338</v>
      </c>
      <c r="C6190" s="318" t="s">
        <v>1100</v>
      </c>
      <c r="D6190" s="316">
        <v>144.91</v>
      </c>
    </row>
    <row r="6191" spans="1:4" ht="67.5">
      <c r="A6191" s="316">
        <v>87244</v>
      </c>
      <c r="B6191" s="317" t="s">
        <v>7339</v>
      </c>
      <c r="C6191" s="318" t="s">
        <v>1100</v>
      </c>
      <c r="D6191" s="316">
        <v>152.86000000000001</v>
      </c>
    </row>
    <row r="6192" spans="1:4" ht="67.5">
      <c r="A6192" s="316">
        <v>87245</v>
      </c>
      <c r="B6192" s="317" t="s">
        <v>7340</v>
      </c>
      <c r="C6192" s="318" t="s">
        <v>1100</v>
      </c>
      <c r="D6192" s="316">
        <v>183.08</v>
      </c>
    </row>
    <row r="6193" spans="1:4" ht="67.5">
      <c r="A6193" s="316">
        <v>87246</v>
      </c>
      <c r="B6193" s="317" t="s">
        <v>7341</v>
      </c>
      <c r="C6193" s="318" t="s">
        <v>1100</v>
      </c>
      <c r="D6193" s="316">
        <v>32.47</v>
      </c>
    </row>
    <row r="6194" spans="1:4" ht="67.5">
      <c r="A6194" s="316">
        <v>87247</v>
      </c>
      <c r="B6194" s="317" t="s">
        <v>7342</v>
      </c>
      <c r="C6194" s="318" t="s">
        <v>1100</v>
      </c>
      <c r="D6194" s="316">
        <v>28.06</v>
      </c>
    </row>
    <row r="6195" spans="1:4" ht="67.5">
      <c r="A6195" s="316">
        <v>87248</v>
      </c>
      <c r="B6195" s="317" t="s">
        <v>7343</v>
      </c>
      <c r="C6195" s="318" t="s">
        <v>1100</v>
      </c>
      <c r="D6195" s="316">
        <v>24.39</v>
      </c>
    </row>
    <row r="6196" spans="1:4" ht="67.5">
      <c r="A6196" s="316">
        <v>87249</v>
      </c>
      <c r="B6196" s="317" t="s">
        <v>7344</v>
      </c>
      <c r="C6196" s="318" t="s">
        <v>1100</v>
      </c>
      <c r="D6196" s="316">
        <v>36.76</v>
      </c>
    </row>
    <row r="6197" spans="1:4" ht="67.5">
      <c r="A6197" s="316">
        <v>87250</v>
      </c>
      <c r="B6197" s="317" t="s">
        <v>7345</v>
      </c>
      <c r="C6197" s="318" t="s">
        <v>1100</v>
      </c>
      <c r="D6197" s="316">
        <v>29.75</v>
      </c>
    </row>
    <row r="6198" spans="1:4" ht="67.5">
      <c r="A6198" s="316">
        <v>87251</v>
      </c>
      <c r="B6198" s="317" t="s">
        <v>7346</v>
      </c>
      <c r="C6198" s="318" t="s">
        <v>1100</v>
      </c>
      <c r="D6198" s="316">
        <v>25.18</v>
      </c>
    </row>
    <row r="6199" spans="1:4" ht="67.5">
      <c r="A6199" s="316">
        <v>87255</v>
      </c>
      <c r="B6199" s="317" t="s">
        <v>7347</v>
      </c>
      <c r="C6199" s="318" t="s">
        <v>1100</v>
      </c>
      <c r="D6199" s="316">
        <v>57.13</v>
      </c>
    </row>
    <row r="6200" spans="1:4" ht="67.5">
      <c r="A6200" s="316">
        <v>87256</v>
      </c>
      <c r="B6200" s="317" t="s">
        <v>7348</v>
      </c>
      <c r="C6200" s="318" t="s">
        <v>1100</v>
      </c>
      <c r="D6200" s="316">
        <v>48.92</v>
      </c>
    </row>
    <row r="6201" spans="1:4" ht="67.5">
      <c r="A6201" s="316">
        <v>87257</v>
      </c>
      <c r="B6201" s="317" t="s">
        <v>7349</v>
      </c>
      <c r="C6201" s="318" t="s">
        <v>1100</v>
      </c>
      <c r="D6201" s="316">
        <v>43.58</v>
      </c>
    </row>
    <row r="6202" spans="1:4" ht="54">
      <c r="A6202" s="316">
        <v>87258</v>
      </c>
      <c r="B6202" s="317" t="s">
        <v>7350</v>
      </c>
      <c r="C6202" s="318" t="s">
        <v>1100</v>
      </c>
      <c r="D6202" s="316">
        <v>76.8</v>
      </c>
    </row>
    <row r="6203" spans="1:4" ht="54">
      <c r="A6203" s="316">
        <v>87259</v>
      </c>
      <c r="B6203" s="317" t="s">
        <v>7351</v>
      </c>
      <c r="C6203" s="318" t="s">
        <v>1100</v>
      </c>
      <c r="D6203" s="316">
        <v>69.03</v>
      </c>
    </row>
    <row r="6204" spans="1:4" ht="54">
      <c r="A6204" s="316">
        <v>87260</v>
      </c>
      <c r="B6204" s="317" t="s">
        <v>7352</v>
      </c>
      <c r="C6204" s="318" t="s">
        <v>1100</v>
      </c>
      <c r="D6204" s="316">
        <v>64.36</v>
      </c>
    </row>
    <row r="6205" spans="1:4" ht="54">
      <c r="A6205" s="316">
        <v>87261</v>
      </c>
      <c r="B6205" s="317" t="s">
        <v>7353</v>
      </c>
      <c r="C6205" s="318" t="s">
        <v>1100</v>
      </c>
      <c r="D6205" s="316">
        <v>87.4</v>
      </c>
    </row>
    <row r="6206" spans="1:4" ht="54">
      <c r="A6206" s="316">
        <v>87262</v>
      </c>
      <c r="B6206" s="317" t="s">
        <v>7354</v>
      </c>
      <c r="C6206" s="318" t="s">
        <v>1100</v>
      </c>
      <c r="D6206" s="316">
        <v>78.510000000000005</v>
      </c>
    </row>
    <row r="6207" spans="1:4" ht="54">
      <c r="A6207" s="316">
        <v>87263</v>
      </c>
      <c r="B6207" s="317" t="s">
        <v>7355</v>
      </c>
      <c r="C6207" s="318" t="s">
        <v>1100</v>
      </c>
      <c r="D6207" s="316">
        <v>73</v>
      </c>
    </row>
    <row r="6208" spans="1:4" ht="67.5">
      <c r="A6208" s="316">
        <v>87264</v>
      </c>
      <c r="B6208" s="317" t="s">
        <v>7356</v>
      </c>
      <c r="C6208" s="318" t="s">
        <v>1100</v>
      </c>
      <c r="D6208" s="316">
        <v>53.44</v>
      </c>
    </row>
    <row r="6209" spans="1:4" ht="67.5">
      <c r="A6209" s="316">
        <v>87265</v>
      </c>
      <c r="B6209" s="317" t="s">
        <v>7357</v>
      </c>
      <c r="C6209" s="318" t="s">
        <v>1100</v>
      </c>
      <c r="D6209" s="316">
        <v>48.28</v>
      </c>
    </row>
    <row r="6210" spans="1:4" ht="67.5">
      <c r="A6210" s="316">
        <v>87266</v>
      </c>
      <c r="B6210" s="317" t="s">
        <v>7358</v>
      </c>
      <c r="C6210" s="318" t="s">
        <v>1100</v>
      </c>
      <c r="D6210" s="316">
        <v>55.24</v>
      </c>
    </row>
    <row r="6211" spans="1:4" ht="67.5">
      <c r="A6211" s="316">
        <v>87267</v>
      </c>
      <c r="B6211" s="317" t="s">
        <v>7359</v>
      </c>
      <c r="C6211" s="318" t="s">
        <v>1100</v>
      </c>
      <c r="D6211" s="316">
        <v>52.99</v>
      </c>
    </row>
    <row r="6212" spans="1:4" ht="67.5">
      <c r="A6212" s="316">
        <v>87268</v>
      </c>
      <c r="B6212" s="317" t="s">
        <v>7360</v>
      </c>
      <c r="C6212" s="318" t="s">
        <v>1100</v>
      </c>
      <c r="D6212" s="316">
        <v>56.69</v>
      </c>
    </row>
    <row r="6213" spans="1:4" ht="67.5">
      <c r="A6213" s="316">
        <v>87269</v>
      </c>
      <c r="B6213" s="317" t="s">
        <v>7361</v>
      </c>
      <c r="C6213" s="318" t="s">
        <v>1100</v>
      </c>
      <c r="D6213" s="316">
        <v>51.08</v>
      </c>
    </row>
    <row r="6214" spans="1:4" ht="67.5">
      <c r="A6214" s="316">
        <v>87270</v>
      </c>
      <c r="B6214" s="317" t="s">
        <v>7362</v>
      </c>
      <c r="C6214" s="318" t="s">
        <v>1100</v>
      </c>
      <c r="D6214" s="316">
        <v>58.2</v>
      </c>
    </row>
    <row r="6215" spans="1:4" ht="67.5">
      <c r="A6215" s="316">
        <v>87271</v>
      </c>
      <c r="B6215" s="317" t="s">
        <v>7363</v>
      </c>
      <c r="C6215" s="318" t="s">
        <v>1100</v>
      </c>
      <c r="D6215" s="316">
        <v>55.47</v>
      </c>
    </row>
    <row r="6216" spans="1:4" ht="67.5">
      <c r="A6216" s="316">
        <v>87272</v>
      </c>
      <c r="B6216" s="317" t="s">
        <v>7364</v>
      </c>
      <c r="C6216" s="318" t="s">
        <v>1100</v>
      </c>
      <c r="D6216" s="316">
        <v>59.68</v>
      </c>
    </row>
    <row r="6217" spans="1:4" ht="67.5">
      <c r="A6217" s="316">
        <v>87273</v>
      </c>
      <c r="B6217" s="317" t="s">
        <v>650</v>
      </c>
      <c r="C6217" s="318" t="s">
        <v>1100</v>
      </c>
      <c r="D6217" s="316">
        <v>52.85</v>
      </c>
    </row>
    <row r="6218" spans="1:4" ht="67.5">
      <c r="A6218" s="316">
        <v>87274</v>
      </c>
      <c r="B6218" s="317" t="s">
        <v>7365</v>
      </c>
      <c r="C6218" s="318" t="s">
        <v>1100</v>
      </c>
      <c r="D6218" s="316">
        <v>60.74</v>
      </c>
    </row>
    <row r="6219" spans="1:4" ht="67.5">
      <c r="A6219" s="316">
        <v>87275</v>
      </c>
      <c r="B6219" s="317" t="s">
        <v>7366</v>
      </c>
      <c r="C6219" s="318" t="s">
        <v>1100</v>
      </c>
      <c r="D6219" s="316">
        <v>58.46</v>
      </c>
    </row>
    <row r="6220" spans="1:4" ht="67.5">
      <c r="A6220" s="316">
        <v>87280</v>
      </c>
      <c r="B6220" s="317" t="s">
        <v>7367</v>
      </c>
      <c r="C6220" s="318" t="s">
        <v>585</v>
      </c>
      <c r="D6220" s="316">
        <v>284.47000000000003</v>
      </c>
    </row>
    <row r="6221" spans="1:4" ht="67.5">
      <c r="A6221" s="316">
        <v>87281</v>
      </c>
      <c r="B6221" s="317" t="s">
        <v>7368</v>
      </c>
      <c r="C6221" s="318" t="s">
        <v>585</v>
      </c>
      <c r="D6221" s="316">
        <v>281.05</v>
      </c>
    </row>
    <row r="6222" spans="1:4" ht="67.5">
      <c r="A6222" s="316">
        <v>87283</v>
      </c>
      <c r="B6222" s="317" t="s">
        <v>7369</v>
      </c>
      <c r="C6222" s="318" t="s">
        <v>585</v>
      </c>
      <c r="D6222" s="316">
        <v>306.51</v>
      </c>
    </row>
    <row r="6223" spans="1:4" ht="67.5">
      <c r="A6223" s="316">
        <v>87284</v>
      </c>
      <c r="B6223" s="317" t="s">
        <v>7370</v>
      </c>
      <c r="C6223" s="318" t="s">
        <v>585</v>
      </c>
      <c r="D6223" s="316">
        <v>289.75</v>
      </c>
    </row>
    <row r="6224" spans="1:4" ht="67.5">
      <c r="A6224" s="316">
        <v>87286</v>
      </c>
      <c r="B6224" s="317" t="s">
        <v>7371</v>
      </c>
      <c r="C6224" s="318" t="s">
        <v>585</v>
      </c>
      <c r="D6224" s="316">
        <v>290.01</v>
      </c>
    </row>
    <row r="6225" spans="1:4" ht="67.5">
      <c r="A6225" s="316">
        <v>87287</v>
      </c>
      <c r="B6225" s="317" t="s">
        <v>7372</v>
      </c>
      <c r="C6225" s="318" t="s">
        <v>585</v>
      </c>
      <c r="D6225" s="316">
        <v>349.13</v>
      </c>
    </row>
    <row r="6226" spans="1:4" ht="67.5">
      <c r="A6226" s="316">
        <v>87289</v>
      </c>
      <c r="B6226" s="317" t="s">
        <v>7373</v>
      </c>
      <c r="C6226" s="318" t="s">
        <v>585</v>
      </c>
      <c r="D6226" s="316">
        <v>336.67</v>
      </c>
    </row>
    <row r="6227" spans="1:4" ht="67.5">
      <c r="A6227" s="316">
        <v>87290</v>
      </c>
      <c r="B6227" s="317" t="s">
        <v>7374</v>
      </c>
      <c r="C6227" s="318" t="s">
        <v>585</v>
      </c>
      <c r="D6227" s="316">
        <v>332.61</v>
      </c>
    </row>
    <row r="6228" spans="1:4" ht="67.5">
      <c r="A6228" s="316">
        <v>87292</v>
      </c>
      <c r="B6228" s="317" t="s">
        <v>7375</v>
      </c>
      <c r="C6228" s="318" t="s">
        <v>585</v>
      </c>
      <c r="D6228" s="316">
        <v>349.29</v>
      </c>
    </row>
    <row r="6229" spans="1:4" ht="67.5">
      <c r="A6229" s="316">
        <v>87294</v>
      </c>
      <c r="B6229" s="317" t="s">
        <v>7376</v>
      </c>
      <c r="C6229" s="318" t="s">
        <v>585</v>
      </c>
      <c r="D6229" s="316">
        <v>332.29</v>
      </c>
    </row>
    <row r="6230" spans="1:4" ht="67.5">
      <c r="A6230" s="316">
        <v>87295</v>
      </c>
      <c r="B6230" s="317" t="s">
        <v>7377</v>
      </c>
      <c r="C6230" s="318" t="s">
        <v>585</v>
      </c>
      <c r="D6230" s="316">
        <v>337.13</v>
      </c>
    </row>
    <row r="6231" spans="1:4" ht="67.5">
      <c r="A6231" s="316">
        <v>87296</v>
      </c>
      <c r="B6231" s="317" t="s">
        <v>7378</v>
      </c>
      <c r="C6231" s="318" t="s">
        <v>585</v>
      </c>
      <c r="D6231" s="316">
        <v>320.19</v>
      </c>
    </row>
    <row r="6232" spans="1:4" ht="54">
      <c r="A6232" s="316">
        <v>87298</v>
      </c>
      <c r="B6232" s="317" t="s">
        <v>7379</v>
      </c>
      <c r="C6232" s="318" t="s">
        <v>585</v>
      </c>
      <c r="D6232" s="316">
        <v>435.93</v>
      </c>
    </row>
    <row r="6233" spans="1:4" ht="54">
      <c r="A6233" s="316">
        <v>87299</v>
      </c>
      <c r="B6233" s="317" t="s">
        <v>7380</v>
      </c>
      <c r="C6233" s="318" t="s">
        <v>585</v>
      </c>
      <c r="D6233" s="316">
        <v>423.51</v>
      </c>
    </row>
    <row r="6234" spans="1:4" ht="54">
      <c r="A6234" s="316">
        <v>87301</v>
      </c>
      <c r="B6234" s="317" t="s">
        <v>7381</v>
      </c>
      <c r="C6234" s="318" t="s">
        <v>585</v>
      </c>
      <c r="D6234" s="316">
        <v>387.72</v>
      </c>
    </row>
    <row r="6235" spans="1:4" ht="54">
      <c r="A6235" s="316">
        <v>87302</v>
      </c>
      <c r="B6235" s="317" t="s">
        <v>7382</v>
      </c>
      <c r="C6235" s="318" t="s">
        <v>585</v>
      </c>
      <c r="D6235" s="316">
        <v>377.65</v>
      </c>
    </row>
    <row r="6236" spans="1:4" ht="54">
      <c r="A6236" s="316">
        <v>87304</v>
      </c>
      <c r="B6236" s="317" t="s">
        <v>7383</v>
      </c>
      <c r="C6236" s="318" t="s">
        <v>585</v>
      </c>
      <c r="D6236" s="316">
        <v>359.25</v>
      </c>
    </row>
    <row r="6237" spans="1:4" ht="54">
      <c r="A6237" s="316">
        <v>87305</v>
      </c>
      <c r="B6237" s="317" t="s">
        <v>7384</v>
      </c>
      <c r="C6237" s="318" t="s">
        <v>585</v>
      </c>
      <c r="D6237" s="316">
        <v>348.91</v>
      </c>
    </row>
    <row r="6238" spans="1:4" ht="54">
      <c r="A6238" s="316">
        <v>87307</v>
      </c>
      <c r="B6238" s="317" t="s">
        <v>7385</v>
      </c>
      <c r="C6238" s="318" t="s">
        <v>585</v>
      </c>
      <c r="D6238" s="316">
        <v>334.01</v>
      </c>
    </row>
    <row r="6239" spans="1:4" ht="54">
      <c r="A6239" s="316">
        <v>87308</v>
      </c>
      <c r="B6239" s="317" t="s">
        <v>7386</v>
      </c>
      <c r="C6239" s="318" t="s">
        <v>585</v>
      </c>
      <c r="D6239" s="316">
        <v>325.27</v>
      </c>
    </row>
    <row r="6240" spans="1:4" ht="54">
      <c r="A6240" s="316">
        <v>87310</v>
      </c>
      <c r="B6240" s="317" t="s">
        <v>7387</v>
      </c>
      <c r="C6240" s="318" t="s">
        <v>585</v>
      </c>
      <c r="D6240" s="316">
        <v>273</v>
      </c>
    </row>
    <row r="6241" spans="1:4" ht="54">
      <c r="A6241" s="316">
        <v>87311</v>
      </c>
      <c r="B6241" s="317" t="s">
        <v>7388</v>
      </c>
      <c r="C6241" s="318" t="s">
        <v>585</v>
      </c>
      <c r="D6241" s="316">
        <v>266.98</v>
      </c>
    </row>
    <row r="6242" spans="1:4" ht="54">
      <c r="A6242" s="316">
        <v>87313</v>
      </c>
      <c r="B6242" s="317" t="s">
        <v>7389</v>
      </c>
      <c r="C6242" s="318" t="s">
        <v>585</v>
      </c>
      <c r="D6242" s="316">
        <v>330.78</v>
      </c>
    </row>
    <row r="6243" spans="1:4" ht="54">
      <c r="A6243" s="316">
        <v>87314</v>
      </c>
      <c r="B6243" s="317" t="s">
        <v>7390</v>
      </c>
      <c r="C6243" s="318" t="s">
        <v>585</v>
      </c>
      <c r="D6243" s="316">
        <v>325.64999999999998</v>
      </c>
    </row>
    <row r="6244" spans="1:4" ht="54">
      <c r="A6244" s="316">
        <v>87316</v>
      </c>
      <c r="B6244" s="317" t="s">
        <v>7391</v>
      </c>
      <c r="C6244" s="318" t="s">
        <v>585</v>
      </c>
      <c r="D6244" s="316">
        <v>300.33</v>
      </c>
    </row>
    <row r="6245" spans="1:4" ht="54">
      <c r="A6245" s="316">
        <v>87317</v>
      </c>
      <c r="B6245" s="317" t="s">
        <v>7392</v>
      </c>
      <c r="C6245" s="318" t="s">
        <v>585</v>
      </c>
      <c r="D6245" s="316">
        <v>291.02</v>
      </c>
    </row>
    <row r="6246" spans="1:4" ht="67.5">
      <c r="A6246" s="316">
        <v>87319</v>
      </c>
      <c r="B6246" s="317" t="s">
        <v>7393</v>
      </c>
      <c r="C6246" s="318" t="s">
        <v>585</v>
      </c>
      <c r="D6246" s="319">
        <v>1814.5</v>
      </c>
    </row>
    <row r="6247" spans="1:4" ht="67.5">
      <c r="A6247" s="316">
        <v>87320</v>
      </c>
      <c r="B6247" s="317" t="s">
        <v>7394</v>
      </c>
      <c r="C6247" s="318" t="s">
        <v>585</v>
      </c>
      <c r="D6247" s="319">
        <v>1815.65</v>
      </c>
    </row>
    <row r="6248" spans="1:4" ht="67.5">
      <c r="A6248" s="316">
        <v>87322</v>
      </c>
      <c r="B6248" s="317" t="s">
        <v>7395</v>
      </c>
      <c r="C6248" s="318" t="s">
        <v>585</v>
      </c>
      <c r="D6248" s="319">
        <v>1874.7</v>
      </c>
    </row>
    <row r="6249" spans="1:4" ht="67.5">
      <c r="A6249" s="316">
        <v>87323</v>
      </c>
      <c r="B6249" s="317" t="s">
        <v>7396</v>
      </c>
      <c r="C6249" s="318" t="s">
        <v>585</v>
      </c>
      <c r="D6249" s="319">
        <v>1863.52</v>
      </c>
    </row>
    <row r="6250" spans="1:4" ht="67.5">
      <c r="A6250" s="316">
        <v>87325</v>
      </c>
      <c r="B6250" s="317" t="s">
        <v>7397</v>
      </c>
      <c r="C6250" s="318" t="s">
        <v>585</v>
      </c>
      <c r="D6250" s="319">
        <v>1838.74</v>
      </c>
    </row>
    <row r="6251" spans="1:4" ht="67.5">
      <c r="A6251" s="316">
        <v>87326</v>
      </c>
      <c r="B6251" s="317" t="s">
        <v>7398</v>
      </c>
      <c r="C6251" s="318" t="s">
        <v>585</v>
      </c>
      <c r="D6251" s="319">
        <v>1833.57</v>
      </c>
    </row>
    <row r="6252" spans="1:4" ht="81">
      <c r="A6252" s="316">
        <v>87327</v>
      </c>
      <c r="B6252" s="317" t="s">
        <v>7399</v>
      </c>
      <c r="C6252" s="318" t="s">
        <v>585</v>
      </c>
      <c r="D6252" s="316">
        <v>301.14</v>
      </c>
    </row>
    <row r="6253" spans="1:4" ht="81">
      <c r="A6253" s="316">
        <v>87328</v>
      </c>
      <c r="B6253" s="317" t="s">
        <v>7400</v>
      </c>
      <c r="C6253" s="318" t="s">
        <v>585</v>
      </c>
      <c r="D6253" s="316">
        <v>268.51</v>
      </c>
    </row>
    <row r="6254" spans="1:4" ht="81">
      <c r="A6254" s="316">
        <v>87329</v>
      </c>
      <c r="B6254" s="317" t="s">
        <v>7401</v>
      </c>
      <c r="C6254" s="318" t="s">
        <v>585</v>
      </c>
      <c r="D6254" s="316">
        <v>324.41000000000003</v>
      </c>
    </row>
    <row r="6255" spans="1:4" ht="81">
      <c r="A6255" s="316">
        <v>87330</v>
      </c>
      <c r="B6255" s="317" t="s">
        <v>7402</v>
      </c>
      <c r="C6255" s="318" t="s">
        <v>585</v>
      </c>
      <c r="D6255" s="316">
        <v>289.17</v>
      </c>
    </row>
    <row r="6256" spans="1:4" ht="81">
      <c r="A6256" s="316">
        <v>87331</v>
      </c>
      <c r="B6256" s="317" t="s">
        <v>7403</v>
      </c>
      <c r="C6256" s="318" t="s">
        <v>585</v>
      </c>
      <c r="D6256" s="316">
        <v>368.56</v>
      </c>
    </row>
    <row r="6257" spans="1:4" ht="81">
      <c r="A6257" s="316">
        <v>87332</v>
      </c>
      <c r="B6257" s="317" t="s">
        <v>7404</v>
      </c>
      <c r="C6257" s="318" t="s">
        <v>585</v>
      </c>
      <c r="D6257" s="316">
        <v>333.69</v>
      </c>
    </row>
    <row r="6258" spans="1:4" ht="81">
      <c r="A6258" s="316">
        <v>87333</v>
      </c>
      <c r="B6258" s="317" t="s">
        <v>7405</v>
      </c>
      <c r="C6258" s="318" t="s">
        <v>585</v>
      </c>
      <c r="D6258" s="316">
        <v>342.28</v>
      </c>
    </row>
    <row r="6259" spans="1:4" ht="81">
      <c r="A6259" s="316">
        <v>87334</v>
      </c>
      <c r="B6259" s="317" t="s">
        <v>7406</v>
      </c>
      <c r="C6259" s="318" t="s">
        <v>585</v>
      </c>
      <c r="D6259" s="316">
        <v>316.56</v>
      </c>
    </row>
    <row r="6260" spans="1:4" ht="81">
      <c r="A6260" s="316">
        <v>87335</v>
      </c>
      <c r="B6260" s="317" t="s">
        <v>7407</v>
      </c>
      <c r="C6260" s="318" t="s">
        <v>585</v>
      </c>
      <c r="D6260" s="316">
        <v>346.31</v>
      </c>
    </row>
    <row r="6261" spans="1:4" ht="81">
      <c r="A6261" s="316">
        <v>87336</v>
      </c>
      <c r="B6261" s="317" t="s">
        <v>7408</v>
      </c>
      <c r="C6261" s="318" t="s">
        <v>585</v>
      </c>
      <c r="D6261" s="316">
        <v>327.26</v>
      </c>
    </row>
    <row r="6262" spans="1:4" ht="81">
      <c r="A6262" s="316">
        <v>87337</v>
      </c>
      <c r="B6262" s="317" t="s">
        <v>7409</v>
      </c>
      <c r="C6262" s="318" t="s">
        <v>585</v>
      </c>
      <c r="D6262" s="316">
        <v>330.2</v>
      </c>
    </row>
    <row r="6263" spans="1:4" ht="81">
      <c r="A6263" s="316">
        <v>87338</v>
      </c>
      <c r="B6263" s="317" t="s">
        <v>7410</v>
      </c>
      <c r="C6263" s="318" t="s">
        <v>585</v>
      </c>
      <c r="D6263" s="316">
        <v>316.91000000000003</v>
      </c>
    </row>
    <row r="6264" spans="1:4" ht="54">
      <c r="A6264" s="316">
        <v>87339</v>
      </c>
      <c r="B6264" s="317" t="s">
        <v>7411</v>
      </c>
      <c r="C6264" s="318" t="s">
        <v>585</v>
      </c>
      <c r="D6264" s="316">
        <v>503.72</v>
      </c>
    </row>
    <row r="6265" spans="1:4" ht="54">
      <c r="A6265" s="316">
        <v>87340</v>
      </c>
      <c r="B6265" s="317" t="s">
        <v>7412</v>
      </c>
      <c r="C6265" s="318" t="s">
        <v>585</v>
      </c>
      <c r="D6265" s="316">
        <v>425.75</v>
      </c>
    </row>
    <row r="6266" spans="1:4" ht="54">
      <c r="A6266" s="316">
        <v>87341</v>
      </c>
      <c r="B6266" s="317" t="s">
        <v>7413</v>
      </c>
      <c r="C6266" s="318" t="s">
        <v>585</v>
      </c>
      <c r="D6266" s="316">
        <v>410.87</v>
      </c>
    </row>
    <row r="6267" spans="1:4" ht="54">
      <c r="A6267" s="316">
        <v>87342</v>
      </c>
      <c r="B6267" s="317" t="s">
        <v>7414</v>
      </c>
      <c r="C6267" s="318" t="s">
        <v>585</v>
      </c>
      <c r="D6267" s="316">
        <v>436</v>
      </c>
    </row>
    <row r="6268" spans="1:4" ht="54">
      <c r="A6268" s="316">
        <v>87343</v>
      </c>
      <c r="B6268" s="317" t="s">
        <v>7415</v>
      </c>
      <c r="C6268" s="318" t="s">
        <v>585</v>
      </c>
      <c r="D6268" s="316">
        <v>385.78</v>
      </c>
    </row>
    <row r="6269" spans="1:4" ht="54">
      <c r="A6269" s="316">
        <v>87344</v>
      </c>
      <c r="B6269" s="317" t="s">
        <v>7416</v>
      </c>
      <c r="C6269" s="318" t="s">
        <v>585</v>
      </c>
      <c r="D6269" s="316">
        <v>364.92</v>
      </c>
    </row>
    <row r="6270" spans="1:4" ht="54">
      <c r="A6270" s="316">
        <v>87345</v>
      </c>
      <c r="B6270" s="317" t="s">
        <v>7417</v>
      </c>
      <c r="C6270" s="318" t="s">
        <v>585</v>
      </c>
      <c r="D6270" s="316">
        <v>383.38</v>
      </c>
    </row>
    <row r="6271" spans="1:4" ht="54">
      <c r="A6271" s="316">
        <v>87346</v>
      </c>
      <c r="B6271" s="317" t="s">
        <v>7418</v>
      </c>
      <c r="C6271" s="318" t="s">
        <v>585</v>
      </c>
      <c r="D6271" s="316">
        <v>349.04</v>
      </c>
    </row>
    <row r="6272" spans="1:4" ht="54">
      <c r="A6272" s="316">
        <v>87347</v>
      </c>
      <c r="B6272" s="317" t="s">
        <v>7419</v>
      </c>
      <c r="C6272" s="318" t="s">
        <v>585</v>
      </c>
      <c r="D6272" s="316">
        <v>337.42</v>
      </c>
    </row>
    <row r="6273" spans="1:4" ht="54">
      <c r="A6273" s="316">
        <v>87348</v>
      </c>
      <c r="B6273" s="317" t="s">
        <v>7420</v>
      </c>
      <c r="C6273" s="318" t="s">
        <v>585</v>
      </c>
      <c r="D6273" s="316">
        <v>356.54</v>
      </c>
    </row>
    <row r="6274" spans="1:4" ht="54">
      <c r="A6274" s="316">
        <v>87349</v>
      </c>
      <c r="B6274" s="317" t="s">
        <v>7421</v>
      </c>
      <c r="C6274" s="318" t="s">
        <v>585</v>
      </c>
      <c r="D6274" s="316">
        <v>312.16000000000003</v>
      </c>
    </row>
    <row r="6275" spans="1:4" ht="54">
      <c r="A6275" s="316">
        <v>87350</v>
      </c>
      <c r="B6275" s="317" t="s">
        <v>7422</v>
      </c>
      <c r="C6275" s="318" t="s">
        <v>585</v>
      </c>
      <c r="D6275" s="316">
        <v>299.93</v>
      </c>
    </row>
    <row r="6276" spans="1:4" ht="54">
      <c r="A6276" s="316">
        <v>87351</v>
      </c>
      <c r="B6276" s="317" t="s">
        <v>7423</v>
      </c>
      <c r="C6276" s="318" t="s">
        <v>585</v>
      </c>
      <c r="D6276" s="316">
        <v>267.08</v>
      </c>
    </row>
    <row r="6277" spans="1:4" ht="54">
      <c r="A6277" s="316">
        <v>87352</v>
      </c>
      <c r="B6277" s="317" t="s">
        <v>7424</v>
      </c>
      <c r="C6277" s="318" t="s">
        <v>585</v>
      </c>
      <c r="D6277" s="316">
        <v>380.62</v>
      </c>
    </row>
    <row r="6278" spans="1:4" ht="54">
      <c r="A6278" s="316">
        <v>87353</v>
      </c>
      <c r="B6278" s="317" t="s">
        <v>7425</v>
      </c>
      <c r="C6278" s="318" t="s">
        <v>585</v>
      </c>
      <c r="D6278" s="316">
        <v>335.21</v>
      </c>
    </row>
    <row r="6279" spans="1:4" ht="54">
      <c r="A6279" s="316">
        <v>87354</v>
      </c>
      <c r="B6279" s="317" t="s">
        <v>7426</v>
      </c>
      <c r="C6279" s="318" t="s">
        <v>585</v>
      </c>
      <c r="D6279" s="316">
        <v>314.11</v>
      </c>
    </row>
    <row r="6280" spans="1:4" ht="54">
      <c r="A6280" s="316">
        <v>87355</v>
      </c>
      <c r="B6280" s="317" t="s">
        <v>7427</v>
      </c>
      <c r="C6280" s="318" t="s">
        <v>585</v>
      </c>
      <c r="D6280" s="316">
        <v>329.18</v>
      </c>
    </row>
    <row r="6281" spans="1:4" ht="54">
      <c r="A6281" s="316">
        <v>87356</v>
      </c>
      <c r="B6281" s="317" t="s">
        <v>7428</v>
      </c>
      <c r="C6281" s="318" t="s">
        <v>585</v>
      </c>
      <c r="D6281" s="316">
        <v>292.39</v>
      </c>
    </row>
    <row r="6282" spans="1:4" ht="54">
      <c r="A6282" s="316">
        <v>87357</v>
      </c>
      <c r="B6282" s="317" t="s">
        <v>7429</v>
      </c>
      <c r="C6282" s="318" t="s">
        <v>585</v>
      </c>
      <c r="D6282" s="316">
        <v>283.64</v>
      </c>
    </row>
    <row r="6283" spans="1:4" ht="67.5">
      <c r="A6283" s="316">
        <v>87358</v>
      </c>
      <c r="B6283" s="317" t="s">
        <v>7430</v>
      </c>
      <c r="C6283" s="318" t="s">
        <v>585</v>
      </c>
      <c r="D6283" s="319">
        <v>1791.51</v>
      </c>
    </row>
    <row r="6284" spans="1:4" ht="67.5">
      <c r="A6284" s="316">
        <v>87359</v>
      </c>
      <c r="B6284" s="317" t="s">
        <v>7431</v>
      </c>
      <c r="C6284" s="318" t="s">
        <v>585</v>
      </c>
      <c r="D6284" s="319">
        <v>1775.21</v>
      </c>
    </row>
    <row r="6285" spans="1:4" ht="67.5">
      <c r="A6285" s="316">
        <v>87360</v>
      </c>
      <c r="B6285" s="317" t="s">
        <v>7432</v>
      </c>
      <c r="C6285" s="318" t="s">
        <v>585</v>
      </c>
      <c r="D6285" s="319">
        <v>1862.13</v>
      </c>
    </row>
    <row r="6286" spans="1:4" ht="67.5">
      <c r="A6286" s="316">
        <v>87361</v>
      </c>
      <c r="B6286" s="317" t="s">
        <v>7433</v>
      </c>
      <c r="C6286" s="318" t="s">
        <v>585</v>
      </c>
      <c r="D6286" s="319">
        <v>1836.24</v>
      </c>
    </row>
    <row r="6287" spans="1:4" ht="67.5">
      <c r="A6287" s="316">
        <v>87362</v>
      </c>
      <c r="B6287" s="317" t="s">
        <v>7434</v>
      </c>
      <c r="C6287" s="318" t="s">
        <v>585</v>
      </c>
      <c r="D6287" s="319">
        <v>1831.16</v>
      </c>
    </row>
    <row r="6288" spans="1:4" ht="67.5">
      <c r="A6288" s="316">
        <v>87363</v>
      </c>
      <c r="B6288" s="317" t="s">
        <v>7435</v>
      </c>
      <c r="C6288" s="318" t="s">
        <v>585</v>
      </c>
      <c r="D6288" s="319">
        <v>1830.68</v>
      </c>
    </row>
    <row r="6289" spans="1:4" ht="67.5">
      <c r="A6289" s="316">
        <v>87364</v>
      </c>
      <c r="B6289" s="317" t="s">
        <v>7436</v>
      </c>
      <c r="C6289" s="318" t="s">
        <v>585</v>
      </c>
      <c r="D6289" s="319">
        <v>1796.87</v>
      </c>
    </row>
    <row r="6290" spans="1:4" ht="67.5">
      <c r="A6290" s="316">
        <v>87365</v>
      </c>
      <c r="B6290" s="317" t="s">
        <v>7437</v>
      </c>
      <c r="C6290" s="318" t="s">
        <v>585</v>
      </c>
      <c r="D6290" s="316">
        <v>358.36</v>
      </c>
    </row>
    <row r="6291" spans="1:4" ht="67.5">
      <c r="A6291" s="316">
        <v>87366</v>
      </c>
      <c r="B6291" s="317" t="s">
        <v>7438</v>
      </c>
      <c r="C6291" s="318" t="s">
        <v>585</v>
      </c>
      <c r="D6291" s="316">
        <v>373.82</v>
      </c>
    </row>
    <row r="6292" spans="1:4" ht="54">
      <c r="A6292" s="316">
        <v>87367</v>
      </c>
      <c r="B6292" s="317" t="s">
        <v>7439</v>
      </c>
      <c r="C6292" s="318" t="s">
        <v>585</v>
      </c>
      <c r="D6292" s="316">
        <v>421.64</v>
      </c>
    </row>
    <row r="6293" spans="1:4" ht="54">
      <c r="A6293" s="316">
        <v>87368</v>
      </c>
      <c r="B6293" s="317" t="s">
        <v>7440</v>
      </c>
      <c r="C6293" s="318" t="s">
        <v>585</v>
      </c>
      <c r="D6293" s="316">
        <v>414.98</v>
      </c>
    </row>
    <row r="6294" spans="1:4" ht="54">
      <c r="A6294" s="316">
        <v>87369</v>
      </c>
      <c r="B6294" s="317" t="s">
        <v>7441</v>
      </c>
      <c r="C6294" s="318" t="s">
        <v>585</v>
      </c>
      <c r="D6294" s="316">
        <v>424.11</v>
      </c>
    </row>
    <row r="6295" spans="1:4" ht="54">
      <c r="A6295" s="316">
        <v>87370</v>
      </c>
      <c r="B6295" s="317" t="s">
        <v>7442</v>
      </c>
      <c r="C6295" s="318" t="s">
        <v>585</v>
      </c>
      <c r="D6295" s="316">
        <v>409.21</v>
      </c>
    </row>
    <row r="6296" spans="1:4" ht="54">
      <c r="A6296" s="316">
        <v>87371</v>
      </c>
      <c r="B6296" s="317" t="s">
        <v>7443</v>
      </c>
      <c r="C6296" s="318" t="s">
        <v>585</v>
      </c>
      <c r="D6296" s="316">
        <v>401.96</v>
      </c>
    </row>
    <row r="6297" spans="1:4" ht="40.5">
      <c r="A6297" s="316">
        <v>87372</v>
      </c>
      <c r="B6297" s="317" t="s">
        <v>7444</v>
      </c>
      <c r="C6297" s="318" t="s">
        <v>585</v>
      </c>
      <c r="D6297" s="316">
        <v>507.61</v>
      </c>
    </row>
    <row r="6298" spans="1:4" ht="40.5">
      <c r="A6298" s="316">
        <v>87373</v>
      </c>
      <c r="B6298" s="317" t="s">
        <v>7445</v>
      </c>
      <c r="C6298" s="318" t="s">
        <v>585</v>
      </c>
      <c r="D6298" s="316">
        <v>461.28</v>
      </c>
    </row>
    <row r="6299" spans="1:4" ht="40.5">
      <c r="A6299" s="316">
        <v>87374</v>
      </c>
      <c r="B6299" s="317" t="s">
        <v>7446</v>
      </c>
      <c r="C6299" s="318" t="s">
        <v>585</v>
      </c>
      <c r="D6299" s="316">
        <v>430.16</v>
      </c>
    </row>
    <row r="6300" spans="1:4" ht="40.5">
      <c r="A6300" s="316">
        <v>87375</v>
      </c>
      <c r="B6300" s="317" t="s">
        <v>7447</v>
      </c>
      <c r="C6300" s="318" t="s">
        <v>585</v>
      </c>
      <c r="D6300" s="316">
        <v>404.1</v>
      </c>
    </row>
    <row r="6301" spans="1:4" ht="40.5">
      <c r="A6301" s="316">
        <v>87376</v>
      </c>
      <c r="B6301" s="317" t="s">
        <v>7448</v>
      </c>
      <c r="C6301" s="318" t="s">
        <v>585</v>
      </c>
      <c r="D6301" s="316">
        <v>354.42</v>
      </c>
    </row>
    <row r="6302" spans="1:4" ht="40.5">
      <c r="A6302" s="316">
        <v>87377</v>
      </c>
      <c r="B6302" s="317" t="s">
        <v>7449</v>
      </c>
      <c r="C6302" s="318" t="s">
        <v>585</v>
      </c>
      <c r="D6302" s="316">
        <v>410.14</v>
      </c>
    </row>
    <row r="6303" spans="1:4" ht="40.5">
      <c r="A6303" s="316">
        <v>87378</v>
      </c>
      <c r="B6303" s="317" t="s">
        <v>7450</v>
      </c>
      <c r="C6303" s="318" t="s">
        <v>585</v>
      </c>
      <c r="D6303" s="316">
        <v>376.69</v>
      </c>
    </row>
    <row r="6304" spans="1:4" ht="54">
      <c r="A6304" s="316">
        <v>87379</v>
      </c>
      <c r="B6304" s="317" t="s">
        <v>7451</v>
      </c>
      <c r="C6304" s="318" t="s">
        <v>585</v>
      </c>
      <c r="D6304" s="319">
        <v>1880.52</v>
      </c>
    </row>
    <row r="6305" spans="1:4" ht="54">
      <c r="A6305" s="316">
        <v>87380</v>
      </c>
      <c r="B6305" s="317" t="s">
        <v>7452</v>
      </c>
      <c r="C6305" s="318" t="s">
        <v>585</v>
      </c>
      <c r="D6305" s="319">
        <v>1935.42</v>
      </c>
    </row>
    <row r="6306" spans="1:4" ht="54">
      <c r="A6306" s="316">
        <v>87381</v>
      </c>
      <c r="B6306" s="317" t="s">
        <v>7453</v>
      </c>
      <c r="C6306" s="318" t="s">
        <v>585</v>
      </c>
      <c r="D6306" s="319">
        <v>1903.24</v>
      </c>
    </row>
    <row r="6307" spans="1:4" ht="54">
      <c r="A6307" s="316">
        <v>87382</v>
      </c>
      <c r="B6307" s="317" t="s">
        <v>7454</v>
      </c>
      <c r="C6307" s="318" t="s">
        <v>585</v>
      </c>
      <c r="D6307" s="316">
        <v>909.65</v>
      </c>
    </row>
    <row r="6308" spans="1:4" ht="54">
      <c r="A6308" s="316">
        <v>87383</v>
      </c>
      <c r="B6308" s="317" t="s">
        <v>7455</v>
      </c>
      <c r="C6308" s="318" t="s">
        <v>585</v>
      </c>
      <c r="D6308" s="316">
        <v>904.14</v>
      </c>
    </row>
    <row r="6309" spans="1:4" ht="54">
      <c r="A6309" s="316">
        <v>87384</v>
      </c>
      <c r="B6309" s="317" t="s">
        <v>7456</v>
      </c>
      <c r="C6309" s="318" t="s">
        <v>585</v>
      </c>
      <c r="D6309" s="316">
        <v>897.53</v>
      </c>
    </row>
    <row r="6310" spans="1:4" ht="40.5">
      <c r="A6310" s="316">
        <v>87385</v>
      </c>
      <c r="B6310" s="317" t="s">
        <v>7457</v>
      </c>
      <c r="C6310" s="318" t="s">
        <v>585</v>
      </c>
      <c r="D6310" s="319">
        <v>1287.06</v>
      </c>
    </row>
    <row r="6311" spans="1:4" ht="40.5">
      <c r="A6311" s="316">
        <v>87386</v>
      </c>
      <c r="B6311" s="317" t="s">
        <v>7458</v>
      </c>
      <c r="C6311" s="318" t="s">
        <v>585</v>
      </c>
      <c r="D6311" s="319">
        <v>1280.8499999999999</v>
      </c>
    </row>
    <row r="6312" spans="1:4" ht="40.5">
      <c r="A6312" s="316">
        <v>87387</v>
      </c>
      <c r="B6312" s="317" t="s">
        <v>7459</v>
      </c>
      <c r="C6312" s="318" t="s">
        <v>585</v>
      </c>
      <c r="D6312" s="319">
        <v>1276.98</v>
      </c>
    </row>
    <row r="6313" spans="1:4" ht="54">
      <c r="A6313" s="316">
        <v>87388</v>
      </c>
      <c r="B6313" s="317" t="s">
        <v>7460</v>
      </c>
      <c r="C6313" s="318" t="s">
        <v>585</v>
      </c>
      <c r="D6313" s="319">
        <v>3008.04</v>
      </c>
    </row>
    <row r="6314" spans="1:4" ht="54">
      <c r="A6314" s="316">
        <v>87389</v>
      </c>
      <c r="B6314" s="317" t="s">
        <v>7461</v>
      </c>
      <c r="C6314" s="318" t="s">
        <v>585</v>
      </c>
      <c r="D6314" s="319">
        <v>3019.42</v>
      </c>
    </row>
    <row r="6315" spans="1:4" ht="54">
      <c r="A6315" s="316">
        <v>87390</v>
      </c>
      <c r="B6315" s="317" t="s">
        <v>7462</v>
      </c>
      <c r="C6315" s="318" t="s">
        <v>585</v>
      </c>
      <c r="D6315" s="319">
        <v>3025.42</v>
      </c>
    </row>
    <row r="6316" spans="1:4" ht="40.5">
      <c r="A6316" s="316">
        <v>87391</v>
      </c>
      <c r="B6316" s="317" t="s">
        <v>7463</v>
      </c>
      <c r="C6316" s="318" t="s">
        <v>585</v>
      </c>
      <c r="D6316" s="319">
        <v>4365.8</v>
      </c>
    </row>
    <row r="6317" spans="1:4" ht="40.5">
      <c r="A6317" s="316">
        <v>87393</v>
      </c>
      <c r="B6317" s="317" t="s">
        <v>7464</v>
      </c>
      <c r="C6317" s="318" t="s">
        <v>585</v>
      </c>
      <c r="D6317" s="319">
        <v>4415.72</v>
      </c>
    </row>
    <row r="6318" spans="1:4" ht="40.5">
      <c r="A6318" s="316">
        <v>87394</v>
      </c>
      <c r="B6318" s="317" t="s">
        <v>7465</v>
      </c>
      <c r="C6318" s="318" t="s">
        <v>585</v>
      </c>
      <c r="D6318" s="319">
        <v>4434.41</v>
      </c>
    </row>
    <row r="6319" spans="1:4" ht="40.5">
      <c r="A6319" s="316">
        <v>87395</v>
      </c>
      <c r="B6319" s="317" t="s">
        <v>7466</v>
      </c>
      <c r="C6319" s="318" t="s">
        <v>585</v>
      </c>
      <c r="D6319" s="319">
        <v>3415.47</v>
      </c>
    </row>
    <row r="6320" spans="1:4" ht="40.5">
      <c r="A6320" s="316">
        <v>87396</v>
      </c>
      <c r="B6320" s="317" t="s">
        <v>7467</v>
      </c>
      <c r="C6320" s="318" t="s">
        <v>585</v>
      </c>
      <c r="D6320" s="319">
        <v>3452.3</v>
      </c>
    </row>
    <row r="6321" spans="1:4" ht="40.5">
      <c r="A6321" s="316">
        <v>87397</v>
      </c>
      <c r="B6321" s="317" t="s">
        <v>7468</v>
      </c>
      <c r="C6321" s="318" t="s">
        <v>585</v>
      </c>
      <c r="D6321" s="319">
        <v>3461.76</v>
      </c>
    </row>
    <row r="6322" spans="1:4" ht="40.5">
      <c r="A6322" s="316">
        <v>87398</v>
      </c>
      <c r="B6322" s="317" t="s">
        <v>7469</v>
      </c>
      <c r="C6322" s="318" t="s">
        <v>585</v>
      </c>
      <c r="D6322" s="319">
        <v>1037.5</v>
      </c>
    </row>
    <row r="6323" spans="1:4" ht="27">
      <c r="A6323" s="316">
        <v>87399</v>
      </c>
      <c r="B6323" s="317" t="s">
        <v>7470</v>
      </c>
      <c r="C6323" s="318" t="s">
        <v>585</v>
      </c>
      <c r="D6323" s="319">
        <v>1427.34</v>
      </c>
    </row>
    <row r="6324" spans="1:4" ht="27">
      <c r="A6324" s="316">
        <v>87401</v>
      </c>
      <c r="B6324" s="317" t="s">
        <v>7471</v>
      </c>
      <c r="C6324" s="318" t="s">
        <v>585</v>
      </c>
      <c r="D6324" s="319">
        <v>4575.79</v>
      </c>
    </row>
    <row r="6325" spans="1:4" ht="27">
      <c r="A6325" s="316">
        <v>87402</v>
      </c>
      <c r="B6325" s="317" t="s">
        <v>7472</v>
      </c>
      <c r="C6325" s="318" t="s">
        <v>585</v>
      </c>
      <c r="D6325" s="319">
        <v>3618.19</v>
      </c>
    </row>
    <row r="6326" spans="1:4" ht="54">
      <c r="A6326" s="316">
        <v>87404</v>
      </c>
      <c r="B6326" s="317" t="s">
        <v>7473</v>
      </c>
      <c r="C6326" s="318" t="s">
        <v>585</v>
      </c>
      <c r="D6326" s="319">
        <v>3118.65</v>
      </c>
    </row>
    <row r="6327" spans="1:4" ht="54">
      <c r="A6327" s="316">
        <v>87405</v>
      </c>
      <c r="B6327" s="317" t="s">
        <v>7474</v>
      </c>
      <c r="C6327" s="318" t="s">
        <v>585</v>
      </c>
      <c r="D6327" s="319">
        <v>3121.55</v>
      </c>
    </row>
    <row r="6328" spans="1:4" ht="40.5">
      <c r="A6328" s="316">
        <v>87407</v>
      </c>
      <c r="B6328" s="317" t="s">
        <v>7475</v>
      </c>
      <c r="C6328" s="318" t="s">
        <v>585</v>
      </c>
      <c r="D6328" s="316">
        <v>923.83</v>
      </c>
    </row>
    <row r="6329" spans="1:4" ht="40.5">
      <c r="A6329" s="316">
        <v>87408</v>
      </c>
      <c r="B6329" s="317" t="s">
        <v>7476</v>
      </c>
      <c r="C6329" s="318" t="s">
        <v>585</v>
      </c>
      <c r="D6329" s="316">
        <v>912.35</v>
      </c>
    </row>
    <row r="6330" spans="1:4" ht="40.5">
      <c r="A6330" s="316">
        <v>87410</v>
      </c>
      <c r="B6330" s="317" t="s">
        <v>7477</v>
      </c>
      <c r="C6330" s="318" t="s">
        <v>585</v>
      </c>
      <c r="D6330" s="316">
        <v>733.98</v>
      </c>
    </row>
    <row r="6331" spans="1:4" ht="54">
      <c r="A6331" s="316">
        <v>87411</v>
      </c>
      <c r="B6331" s="317" t="s">
        <v>7478</v>
      </c>
      <c r="C6331" s="318" t="s">
        <v>1100</v>
      </c>
      <c r="D6331" s="316">
        <v>10.81</v>
      </c>
    </row>
    <row r="6332" spans="1:4" ht="54">
      <c r="A6332" s="316">
        <v>87412</v>
      </c>
      <c r="B6332" s="317" t="s">
        <v>7479</v>
      </c>
      <c r="C6332" s="318" t="s">
        <v>1100</v>
      </c>
      <c r="D6332" s="316">
        <v>15.02</v>
      </c>
    </row>
    <row r="6333" spans="1:4" ht="54">
      <c r="A6333" s="316">
        <v>87413</v>
      </c>
      <c r="B6333" s="317" t="s">
        <v>7480</v>
      </c>
      <c r="C6333" s="318" t="s">
        <v>1100</v>
      </c>
      <c r="D6333" s="316">
        <v>17.420000000000002</v>
      </c>
    </row>
    <row r="6334" spans="1:4" ht="54">
      <c r="A6334" s="316">
        <v>87414</v>
      </c>
      <c r="B6334" s="317" t="s">
        <v>7481</v>
      </c>
      <c r="C6334" s="318" t="s">
        <v>1100</v>
      </c>
      <c r="D6334" s="316">
        <v>16.350000000000001</v>
      </c>
    </row>
    <row r="6335" spans="1:4" ht="54">
      <c r="A6335" s="316">
        <v>87415</v>
      </c>
      <c r="B6335" s="317" t="s">
        <v>7482</v>
      </c>
      <c r="C6335" s="318" t="s">
        <v>1100</v>
      </c>
      <c r="D6335" s="316">
        <v>20.420000000000002</v>
      </c>
    </row>
    <row r="6336" spans="1:4" ht="54">
      <c r="A6336" s="316">
        <v>87416</v>
      </c>
      <c r="B6336" s="317" t="s">
        <v>7483</v>
      </c>
      <c r="C6336" s="318" t="s">
        <v>1100</v>
      </c>
      <c r="D6336" s="316">
        <v>22.98</v>
      </c>
    </row>
    <row r="6337" spans="1:4" ht="54">
      <c r="A6337" s="316">
        <v>87417</v>
      </c>
      <c r="B6337" s="317" t="s">
        <v>7484</v>
      </c>
      <c r="C6337" s="318" t="s">
        <v>1100</v>
      </c>
      <c r="D6337" s="316">
        <v>11.4</v>
      </c>
    </row>
    <row r="6338" spans="1:4" ht="54">
      <c r="A6338" s="316">
        <v>87418</v>
      </c>
      <c r="B6338" s="317" t="s">
        <v>7485</v>
      </c>
      <c r="C6338" s="318" t="s">
        <v>1100</v>
      </c>
      <c r="D6338" s="316">
        <v>11.71</v>
      </c>
    </row>
    <row r="6339" spans="1:4" ht="54">
      <c r="A6339" s="316">
        <v>87419</v>
      </c>
      <c r="B6339" s="317" t="s">
        <v>7486</v>
      </c>
      <c r="C6339" s="318" t="s">
        <v>1100</v>
      </c>
      <c r="D6339" s="316">
        <v>12.62</v>
      </c>
    </row>
    <row r="6340" spans="1:4" ht="54">
      <c r="A6340" s="316">
        <v>87420</v>
      </c>
      <c r="B6340" s="317" t="s">
        <v>7487</v>
      </c>
      <c r="C6340" s="318" t="s">
        <v>1100</v>
      </c>
      <c r="D6340" s="316">
        <v>17.41</v>
      </c>
    </row>
    <row r="6341" spans="1:4" ht="54">
      <c r="A6341" s="316">
        <v>87421</v>
      </c>
      <c r="B6341" s="317" t="s">
        <v>7488</v>
      </c>
      <c r="C6341" s="318" t="s">
        <v>1100</v>
      </c>
      <c r="D6341" s="316">
        <v>17.71</v>
      </c>
    </row>
    <row r="6342" spans="1:4" ht="54">
      <c r="A6342" s="316">
        <v>87422</v>
      </c>
      <c r="B6342" s="317" t="s">
        <v>7489</v>
      </c>
      <c r="C6342" s="318" t="s">
        <v>1100</v>
      </c>
      <c r="D6342" s="316">
        <v>18.62</v>
      </c>
    </row>
    <row r="6343" spans="1:4" ht="54">
      <c r="A6343" s="316">
        <v>87423</v>
      </c>
      <c r="B6343" s="317" t="s">
        <v>7490</v>
      </c>
      <c r="C6343" s="318" t="s">
        <v>1100</v>
      </c>
      <c r="D6343" s="316">
        <v>22.52</v>
      </c>
    </row>
    <row r="6344" spans="1:4" ht="54">
      <c r="A6344" s="316">
        <v>87424</v>
      </c>
      <c r="B6344" s="317" t="s">
        <v>7491</v>
      </c>
      <c r="C6344" s="318" t="s">
        <v>1100</v>
      </c>
      <c r="D6344" s="316">
        <v>22.98</v>
      </c>
    </row>
    <row r="6345" spans="1:4" ht="54">
      <c r="A6345" s="316">
        <v>87425</v>
      </c>
      <c r="B6345" s="317" t="s">
        <v>7492</v>
      </c>
      <c r="C6345" s="318" t="s">
        <v>1100</v>
      </c>
      <c r="D6345" s="316">
        <v>23.73</v>
      </c>
    </row>
    <row r="6346" spans="1:4" ht="54">
      <c r="A6346" s="316">
        <v>87426</v>
      </c>
      <c r="B6346" s="317" t="s">
        <v>7493</v>
      </c>
      <c r="C6346" s="318" t="s">
        <v>1100</v>
      </c>
      <c r="D6346" s="316">
        <v>26.7</v>
      </c>
    </row>
    <row r="6347" spans="1:4" ht="54">
      <c r="A6347" s="316">
        <v>87427</v>
      </c>
      <c r="B6347" s="317" t="s">
        <v>7494</v>
      </c>
      <c r="C6347" s="318" t="s">
        <v>1100</v>
      </c>
      <c r="D6347" s="316">
        <v>27.16</v>
      </c>
    </row>
    <row r="6348" spans="1:4" ht="54">
      <c r="A6348" s="316">
        <v>87428</v>
      </c>
      <c r="B6348" s="317" t="s">
        <v>7495</v>
      </c>
      <c r="C6348" s="318" t="s">
        <v>1100</v>
      </c>
      <c r="D6348" s="316">
        <v>27.92</v>
      </c>
    </row>
    <row r="6349" spans="1:4" ht="67.5">
      <c r="A6349" s="316">
        <v>87429</v>
      </c>
      <c r="B6349" s="317" t="s">
        <v>7496</v>
      </c>
      <c r="C6349" s="318" t="s">
        <v>1100</v>
      </c>
      <c r="D6349" s="316">
        <v>13.11</v>
      </c>
    </row>
    <row r="6350" spans="1:4" ht="67.5">
      <c r="A6350" s="316">
        <v>87430</v>
      </c>
      <c r="B6350" s="317" t="s">
        <v>7497</v>
      </c>
      <c r="C6350" s="318" t="s">
        <v>1100</v>
      </c>
      <c r="D6350" s="316">
        <v>13.42</v>
      </c>
    </row>
    <row r="6351" spans="1:4" ht="67.5">
      <c r="A6351" s="316">
        <v>87431</v>
      </c>
      <c r="B6351" s="317" t="s">
        <v>7498</v>
      </c>
      <c r="C6351" s="318" t="s">
        <v>1100</v>
      </c>
      <c r="D6351" s="316">
        <v>13.57</v>
      </c>
    </row>
    <row r="6352" spans="1:4" ht="67.5">
      <c r="A6352" s="316">
        <v>87432</v>
      </c>
      <c r="B6352" s="317" t="s">
        <v>7499</v>
      </c>
      <c r="C6352" s="318" t="s">
        <v>1100</v>
      </c>
      <c r="D6352" s="316">
        <v>19.38</v>
      </c>
    </row>
    <row r="6353" spans="1:4" ht="67.5">
      <c r="A6353" s="316">
        <v>87433</v>
      </c>
      <c r="B6353" s="317" t="s">
        <v>7500</v>
      </c>
      <c r="C6353" s="318" t="s">
        <v>1100</v>
      </c>
      <c r="D6353" s="316">
        <v>19.989999999999998</v>
      </c>
    </row>
    <row r="6354" spans="1:4" ht="67.5">
      <c r="A6354" s="316">
        <v>87434</v>
      </c>
      <c r="B6354" s="317" t="s">
        <v>7501</v>
      </c>
      <c r="C6354" s="318" t="s">
        <v>1100</v>
      </c>
      <c r="D6354" s="316">
        <v>20.440000000000001</v>
      </c>
    </row>
    <row r="6355" spans="1:4" ht="67.5">
      <c r="A6355" s="316">
        <v>87435</v>
      </c>
      <c r="B6355" s="317" t="s">
        <v>7502</v>
      </c>
      <c r="C6355" s="318" t="s">
        <v>1100</v>
      </c>
      <c r="D6355" s="316">
        <v>21.34</v>
      </c>
    </row>
    <row r="6356" spans="1:4" ht="67.5">
      <c r="A6356" s="316">
        <v>87436</v>
      </c>
      <c r="B6356" s="317" t="s">
        <v>7503</v>
      </c>
      <c r="C6356" s="318" t="s">
        <v>1100</v>
      </c>
      <c r="D6356" s="316">
        <v>22.39</v>
      </c>
    </row>
    <row r="6357" spans="1:4" ht="67.5">
      <c r="A6357" s="316">
        <v>87437</v>
      </c>
      <c r="B6357" s="317" t="s">
        <v>7504</v>
      </c>
      <c r="C6357" s="318" t="s">
        <v>1100</v>
      </c>
      <c r="D6357" s="316">
        <v>23.15</v>
      </c>
    </row>
    <row r="6358" spans="1:4" ht="67.5">
      <c r="A6358" s="316">
        <v>87438</v>
      </c>
      <c r="B6358" s="317" t="s">
        <v>7505</v>
      </c>
      <c r="C6358" s="318" t="s">
        <v>1100</v>
      </c>
      <c r="D6358" s="316">
        <v>26.51</v>
      </c>
    </row>
    <row r="6359" spans="1:4" ht="67.5">
      <c r="A6359" s="316">
        <v>87439</v>
      </c>
      <c r="B6359" s="317" t="s">
        <v>7506</v>
      </c>
      <c r="C6359" s="318" t="s">
        <v>1100</v>
      </c>
      <c r="D6359" s="316">
        <v>27.86</v>
      </c>
    </row>
    <row r="6360" spans="1:4" ht="67.5">
      <c r="A6360" s="316">
        <v>87440</v>
      </c>
      <c r="B6360" s="317" t="s">
        <v>7507</v>
      </c>
      <c r="C6360" s="318" t="s">
        <v>1100</v>
      </c>
      <c r="D6360" s="316">
        <v>28.47</v>
      </c>
    </row>
    <row r="6361" spans="1:4" ht="54">
      <c r="A6361" s="316">
        <v>87441</v>
      </c>
      <c r="B6361" s="317" t="s">
        <v>7508</v>
      </c>
      <c r="C6361" s="318" t="s">
        <v>12</v>
      </c>
      <c r="D6361" s="316">
        <v>0.3</v>
      </c>
    </row>
    <row r="6362" spans="1:4" ht="54">
      <c r="A6362" s="316">
        <v>87442</v>
      </c>
      <c r="B6362" s="317" t="s">
        <v>7509</v>
      </c>
      <c r="C6362" s="318" t="s">
        <v>12</v>
      </c>
      <c r="D6362" s="316">
        <v>0.06</v>
      </c>
    </row>
    <row r="6363" spans="1:4" ht="54">
      <c r="A6363" s="316">
        <v>87443</v>
      </c>
      <c r="B6363" s="317" t="s">
        <v>7510</v>
      </c>
      <c r="C6363" s="318" t="s">
        <v>12</v>
      </c>
      <c r="D6363" s="316">
        <v>0.28000000000000003</v>
      </c>
    </row>
    <row r="6364" spans="1:4" ht="54">
      <c r="A6364" s="316">
        <v>87444</v>
      </c>
      <c r="B6364" s="317" t="s">
        <v>7511</v>
      </c>
      <c r="C6364" s="318" t="s">
        <v>12</v>
      </c>
      <c r="D6364" s="316">
        <v>2.41</v>
      </c>
    </row>
    <row r="6365" spans="1:4" ht="54">
      <c r="A6365" s="316">
        <v>87445</v>
      </c>
      <c r="B6365" s="317" t="s">
        <v>7512</v>
      </c>
      <c r="C6365" s="318" t="s">
        <v>2865</v>
      </c>
      <c r="D6365" s="316">
        <v>3.05</v>
      </c>
    </row>
    <row r="6366" spans="1:4" ht="54">
      <c r="A6366" s="316">
        <v>87446</v>
      </c>
      <c r="B6366" s="317" t="s">
        <v>7513</v>
      </c>
      <c r="C6366" s="318" t="s">
        <v>2867</v>
      </c>
      <c r="D6366" s="316">
        <v>0.36</v>
      </c>
    </row>
    <row r="6367" spans="1:4" ht="81">
      <c r="A6367" s="316">
        <v>87447</v>
      </c>
      <c r="B6367" s="317" t="s">
        <v>7514</v>
      </c>
      <c r="C6367" s="318" t="s">
        <v>1100</v>
      </c>
      <c r="D6367" s="316">
        <v>45.91</v>
      </c>
    </row>
    <row r="6368" spans="1:4" ht="81">
      <c r="A6368" s="316">
        <v>87448</v>
      </c>
      <c r="B6368" s="317" t="s">
        <v>7515</v>
      </c>
      <c r="C6368" s="318" t="s">
        <v>1100</v>
      </c>
      <c r="D6368" s="316">
        <v>46.23</v>
      </c>
    </row>
    <row r="6369" spans="1:4" ht="81">
      <c r="A6369" s="316">
        <v>87449</v>
      </c>
      <c r="B6369" s="317" t="s">
        <v>7516</v>
      </c>
      <c r="C6369" s="318" t="s">
        <v>1100</v>
      </c>
      <c r="D6369" s="316">
        <v>58.26</v>
      </c>
    </row>
    <row r="6370" spans="1:4" ht="81">
      <c r="A6370" s="316">
        <v>87450</v>
      </c>
      <c r="B6370" s="317" t="s">
        <v>7517</v>
      </c>
      <c r="C6370" s="318" t="s">
        <v>1100</v>
      </c>
      <c r="D6370" s="316">
        <v>59.03</v>
      </c>
    </row>
    <row r="6371" spans="1:4" ht="81">
      <c r="A6371" s="316">
        <v>87451</v>
      </c>
      <c r="B6371" s="317" t="s">
        <v>7518</v>
      </c>
      <c r="C6371" s="318" t="s">
        <v>1100</v>
      </c>
      <c r="D6371" s="316">
        <v>71</v>
      </c>
    </row>
    <row r="6372" spans="1:4" ht="81">
      <c r="A6372" s="316">
        <v>87452</v>
      </c>
      <c r="B6372" s="317" t="s">
        <v>7519</v>
      </c>
      <c r="C6372" s="318" t="s">
        <v>1100</v>
      </c>
      <c r="D6372" s="316">
        <v>71.41</v>
      </c>
    </row>
    <row r="6373" spans="1:4" ht="81">
      <c r="A6373" s="316">
        <v>87453</v>
      </c>
      <c r="B6373" s="317" t="s">
        <v>7520</v>
      </c>
      <c r="C6373" s="318" t="s">
        <v>1100</v>
      </c>
      <c r="D6373" s="316">
        <v>42.73</v>
      </c>
    </row>
    <row r="6374" spans="1:4" ht="81">
      <c r="A6374" s="316">
        <v>87454</v>
      </c>
      <c r="B6374" s="317" t="s">
        <v>7521</v>
      </c>
      <c r="C6374" s="318" t="s">
        <v>1100</v>
      </c>
      <c r="D6374" s="316">
        <v>43.39</v>
      </c>
    </row>
    <row r="6375" spans="1:4" ht="81">
      <c r="A6375" s="316">
        <v>87455</v>
      </c>
      <c r="B6375" s="317" t="s">
        <v>7522</v>
      </c>
      <c r="C6375" s="318" t="s">
        <v>1100</v>
      </c>
      <c r="D6375" s="316">
        <v>54.2</v>
      </c>
    </row>
    <row r="6376" spans="1:4" ht="81">
      <c r="A6376" s="316">
        <v>87456</v>
      </c>
      <c r="B6376" s="317" t="s">
        <v>7523</v>
      </c>
      <c r="C6376" s="318" t="s">
        <v>1100</v>
      </c>
      <c r="D6376" s="316">
        <v>55.28</v>
      </c>
    </row>
    <row r="6377" spans="1:4" ht="81">
      <c r="A6377" s="316">
        <v>87457</v>
      </c>
      <c r="B6377" s="317" t="s">
        <v>7524</v>
      </c>
      <c r="C6377" s="318" t="s">
        <v>1100</v>
      </c>
      <c r="D6377" s="316">
        <v>66.3</v>
      </c>
    </row>
    <row r="6378" spans="1:4" ht="81">
      <c r="A6378" s="316">
        <v>87458</v>
      </c>
      <c r="B6378" s="317" t="s">
        <v>7525</v>
      </c>
      <c r="C6378" s="318" t="s">
        <v>1100</v>
      </c>
      <c r="D6378" s="316">
        <v>67.27</v>
      </c>
    </row>
    <row r="6379" spans="1:4" ht="81">
      <c r="A6379" s="316">
        <v>87459</v>
      </c>
      <c r="B6379" s="317" t="s">
        <v>7526</v>
      </c>
      <c r="C6379" s="318" t="s">
        <v>1100</v>
      </c>
      <c r="D6379" s="316">
        <v>50.82</v>
      </c>
    </row>
    <row r="6380" spans="1:4" ht="81">
      <c r="A6380" s="316">
        <v>87460</v>
      </c>
      <c r="B6380" s="317" t="s">
        <v>7527</v>
      </c>
      <c r="C6380" s="318" t="s">
        <v>1100</v>
      </c>
      <c r="D6380" s="316">
        <v>51.48</v>
      </c>
    </row>
    <row r="6381" spans="1:4" ht="81">
      <c r="A6381" s="316">
        <v>87461</v>
      </c>
      <c r="B6381" s="317" t="s">
        <v>7528</v>
      </c>
      <c r="C6381" s="318" t="s">
        <v>1100</v>
      </c>
      <c r="D6381" s="316">
        <v>63.21</v>
      </c>
    </row>
    <row r="6382" spans="1:4" ht="81">
      <c r="A6382" s="316">
        <v>87462</v>
      </c>
      <c r="B6382" s="317" t="s">
        <v>7529</v>
      </c>
      <c r="C6382" s="318" t="s">
        <v>1100</v>
      </c>
      <c r="D6382" s="316">
        <v>63.98</v>
      </c>
    </row>
    <row r="6383" spans="1:4" ht="81">
      <c r="A6383" s="316">
        <v>87463</v>
      </c>
      <c r="B6383" s="317" t="s">
        <v>7530</v>
      </c>
      <c r="C6383" s="318" t="s">
        <v>1100</v>
      </c>
      <c r="D6383" s="316">
        <v>75.459999999999994</v>
      </c>
    </row>
    <row r="6384" spans="1:4" ht="81">
      <c r="A6384" s="316">
        <v>87464</v>
      </c>
      <c r="B6384" s="317" t="s">
        <v>7531</v>
      </c>
      <c r="C6384" s="318" t="s">
        <v>1100</v>
      </c>
      <c r="D6384" s="316">
        <v>76.430000000000007</v>
      </c>
    </row>
    <row r="6385" spans="1:4" ht="81">
      <c r="A6385" s="316">
        <v>87465</v>
      </c>
      <c r="B6385" s="317" t="s">
        <v>7532</v>
      </c>
      <c r="C6385" s="318" t="s">
        <v>1100</v>
      </c>
      <c r="D6385" s="316">
        <v>45.5</v>
      </c>
    </row>
    <row r="6386" spans="1:4" ht="81">
      <c r="A6386" s="316">
        <v>87466</v>
      </c>
      <c r="B6386" s="317" t="s">
        <v>7533</v>
      </c>
      <c r="C6386" s="318" t="s">
        <v>1100</v>
      </c>
      <c r="D6386" s="316">
        <v>46.16</v>
      </c>
    </row>
    <row r="6387" spans="1:4" ht="81">
      <c r="A6387" s="316">
        <v>87467</v>
      </c>
      <c r="B6387" s="317" t="s">
        <v>7534</v>
      </c>
      <c r="C6387" s="318" t="s">
        <v>1100</v>
      </c>
      <c r="D6387" s="316">
        <v>57.33</v>
      </c>
    </row>
    <row r="6388" spans="1:4" ht="81">
      <c r="A6388" s="316">
        <v>87468</v>
      </c>
      <c r="B6388" s="317" t="s">
        <v>7535</v>
      </c>
      <c r="C6388" s="318" t="s">
        <v>1100</v>
      </c>
      <c r="D6388" s="316">
        <v>58.1</v>
      </c>
    </row>
    <row r="6389" spans="1:4" ht="81">
      <c r="A6389" s="316">
        <v>87469</v>
      </c>
      <c r="B6389" s="317" t="s">
        <v>7536</v>
      </c>
      <c r="C6389" s="318" t="s">
        <v>1100</v>
      </c>
      <c r="D6389" s="316">
        <v>69.59</v>
      </c>
    </row>
    <row r="6390" spans="1:4" ht="81">
      <c r="A6390" s="316">
        <v>87470</v>
      </c>
      <c r="B6390" s="317" t="s">
        <v>7537</v>
      </c>
      <c r="C6390" s="318" t="s">
        <v>1100</v>
      </c>
      <c r="D6390" s="316">
        <v>70.56</v>
      </c>
    </row>
    <row r="6391" spans="1:4" ht="81">
      <c r="A6391" s="316">
        <v>87471</v>
      </c>
      <c r="B6391" s="317" t="s">
        <v>7538</v>
      </c>
      <c r="C6391" s="318" t="s">
        <v>1100</v>
      </c>
      <c r="D6391" s="316">
        <v>37.369999999999997</v>
      </c>
    </row>
    <row r="6392" spans="1:4" ht="81">
      <c r="A6392" s="316">
        <v>87472</v>
      </c>
      <c r="B6392" s="317" t="s">
        <v>7539</v>
      </c>
      <c r="C6392" s="318" t="s">
        <v>1100</v>
      </c>
      <c r="D6392" s="316">
        <v>38.15</v>
      </c>
    </row>
    <row r="6393" spans="1:4" ht="81">
      <c r="A6393" s="316">
        <v>87473</v>
      </c>
      <c r="B6393" s="317" t="s">
        <v>7540</v>
      </c>
      <c r="C6393" s="318" t="s">
        <v>1100</v>
      </c>
      <c r="D6393" s="316">
        <v>51.65</v>
      </c>
    </row>
    <row r="6394" spans="1:4" ht="81">
      <c r="A6394" s="316">
        <v>87474</v>
      </c>
      <c r="B6394" s="317" t="s">
        <v>7541</v>
      </c>
      <c r="C6394" s="318" t="s">
        <v>1100</v>
      </c>
      <c r="D6394" s="316">
        <v>52.53</v>
      </c>
    </row>
    <row r="6395" spans="1:4" ht="81">
      <c r="A6395" s="316">
        <v>87475</v>
      </c>
      <c r="B6395" s="317" t="s">
        <v>7542</v>
      </c>
      <c r="C6395" s="318" t="s">
        <v>1100</v>
      </c>
      <c r="D6395" s="316">
        <v>60.86</v>
      </c>
    </row>
    <row r="6396" spans="1:4" ht="81">
      <c r="A6396" s="316">
        <v>87476</v>
      </c>
      <c r="B6396" s="317" t="s">
        <v>7543</v>
      </c>
      <c r="C6396" s="318" t="s">
        <v>1100</v>
      </c>
      <c r="D6396" s="316">
        <v>61.89</v>
      </c>
    </row>
    <row r="6397" spans="1:4" ht="81">
      <c r="A6397" s="316">
        <v>87477</v>
      </c>
      <c r="B6397" s="317" t="s">
        <v>7544</v>
      </c>
      <c r="C6397" s="318" t="s">
        <v>1100</v>
      </c>
      <c r="D6397" s="316">
        <v>33.950000000000003</v>
      </c>
    </row>
    <row r="6398" spans="1:4" ht="81">
      <c r="A6398" s="316">
        <v>87478</v>
      </c>
      <c r="B6398" s="317" t="s">
        <v>7545</v>
      </c>
      <c r="C6398" s="318" t="s">
        <v>1100</v>
      </c>
      <c r="D6398" s="316">
        <v>34.729999999999997</v>
      </c>
    </row>
    <row r="6399" spans="1:4" ht="81">
      <c r="A6399" s="316">
        <v>87479</v>
      </c>
      <c r="B6399" s="317" t="s">
        <v>555</v>
      </c>
      <c r="C6399" s="318" t="s">
        <v>1100</v>
      </c>
      <c r="D6399" s="316">
        <v>47.66</v>
      </c>
    </row>
    <row r="6400" spans="1:4" ht="81">
      <c r="A6400" s="316">
        <v>87480</v>
      </c>
      <c r="B6400" s="317" t="s">
        <v>7546</v>
      </c>
      <c r="C6400" s="318" t="s">
        <v>1100</v>
      </c>
      <c r="D6400" s="316">
        <v>48.54</v>
      </c>
    </row>
    <row r="6401" spans="1:4" ht="81">
      <c r="A6401" s="316">
        <v>87481</v>
      </c>
      <c r="B6401" s="317" t="s">
        <v>7547</v>
      </c>
      <c r="C6401" s="318" t="s">
        <v>1100</v>
      </c>
      <c r="D6401" s="316">
        <v>56.89</v>
      </c>
    </row>
    <row r="6402" spans="1:4" ht="81">
      <c r="A6402" s="316">
        <v>87482</v>
      </c>
      <c r="B6402" s="317" t="s">
        <v>7548</v>
      </c>
      <c r="C6402" s="318" t="s">
        <v>1100</v>
      </c>
      <c r="D6402" s="316">
        <v>57.92</v>
      </c>
    </row>
    <row r="6403" spans="1:4" ht="81">
      <c r="A6403" s="316">
        <v>87483</v>
      </c>
      <c r="B6403" s="317" t="s">
        <v>7549</v>
      </c>
      <c r="C6403" s="318" t="s">
        <v>1100</v>
      </c>
      <c r="D6403" s="316">
        <v>42.46</v>
      </c>
    </row>
    <row r="6404" spans="1:4" ht="81">
      <c r="A6404" s="316">
        <v>87484</v>
      </c>
      <c r="B6404" s="317" t="s">
        <v>7550</v>
      </c>
      <c r="C6404" s="318" t="s">
        <v>1100</v>
      </c>
      <c r="D6404" s="316">
        <v>43.24</v>
      </c>
    </row>
    <row r="6405" spans="1:4" ht="81">
      <c r="A6405" s="316">
        <v>87485</v>
      </c>
      <c r="B6405" s="317" t="s">
        <v>7551</v>
      </c>
      <c r="C6405" s="318" t="s">
        <v>1100</v>
      </c>
      <c r="D6405" s="316">
        <v>56.85</v>
      </c>
    </row>
    <row r="6406" spans="1:4" ht="81">
      <c r="A6406" s="316">
        <v>87487</v>
      </c>
      <c r="B6406" s="317" t="s">
        <v>7552</v>
      </c>
      <c r="C6406" s="318" t="s">
        <v>1100</v>
      </c>
      <c r="D6406" s="316">
        <v>65.930000000000007</v>
      </c>
    </row>
    <row r="6407" spans="1:4" ht="81">
      <c r="A6407" s="316">
        <v>87488</v>
      </c>
      <c r="B6407" s="317" t="s">
        <v>7553</v>
      </c>
      <c r="C6407" s="318" t="s">
        <v>1100</v>
      </c>
      <c r="D6407" s="316">
        <v>66.959999999999994</v>
      </c>
    </row>
    <row r="6408" spans="1:4" ht="81">
      <c r="A6408" s="316">
        <v>87489</v>
      </c>
      <c r="B6408" s="317" t="s">
        <v>7554</v>
      </c>
      <c r="C6408" s="318" t="s">
        <v>1100</v>
      </c>
      <c r="D6408" s="316">
        <v>36.9</v>
      </c>
    </row>
    <row r="6409" spans="1:4" ht="81">
      <c r="A6409" s="316">
        <v>87490</v>
      </c>
      <c r="B6409" s="317" t="s">
        <v>7555</v>
      </c>
      <c r="C6409" s="318" t="s">
        <v>1100</v>
      </c>
      <c r="D6409" s="316">
        <v>37.68</v>
      </c>
    </row>
    <row r="6410" spans="1:4" ht="81">
      <c r="A6410" s="316">
        <v>87491</v>
      </c>
      <c r="B6410" s="317" t="s">
        <v>7556</v>
      </c>
      <c r="C6410" s="318" t="s">
        <v>1100</v>
      </c>
      <c r="D6410" s="316">
        <v>50.72</v>
      </c>
    </row>
    <row r="6411" spans="1:4" ht="81">
      <c r="A6411" s="316">
        <v>87492</v>
      </c>
      <c r="B6411" s="317" t="s">
        <v>7557</v>
      </c>
      <c r="C6411" s="318" t="s">
        <v>1100</v>
      </c>
      <c r="D6411" s="316">
        <v>51.6</v>
      </c>
    </row>
    <row r="6412" spans="1:4" ht="81">
      <c r="A6412" s="316">
        <v>87493</v>
      </c>
      <c r="B6412" s="317" t="s">
        <v>7558</v>
      </c>
      <c r="C6412" s="318" t="s">
        <v>1100</v>
      </c>
      <c r="D6412" s="316">
        <v>60.06</v>
      </c>
    </row>
    <row r="6413" spans="1:4" ht="81">
      <c r="A6413" s="316">
        <v>87494</v>
      </c>
      <c r="B6413" s="317" t="s">
        <v>7559</v>
      </c>
      <c r="C6413" s="318" t="s">
        <v>1100</v>
      </c>
      <c r="D6413" s="316">
        <v>61.09</v>
      </c>
    </row>
    <row r="6414" spans="1:4" ht="81">
      <c r="A6414" s="316">
        <v>87495</v>
      </c>
      <c r="B6414" s="317" t="s">
        <v>7560</v>
      </c>
      <c r="C6414" s="318" t="s">
        <v>1100</v>
      </c>
      <c r="D6414" s="316">
        <v>60.76</v>
      </c>
    </row>
    <row r="6415" spans="1:4" ht="81">
      <c r="A6415" s="316">
        <v>87496</v>
      </c>
      <c r="B6415" s="317" t="s">
        <v>7561</v>
      </c>
      <c r="C6415" s="318" t="s">
        <v>1100</v>
      </c>
      <c r="D6415" s="316">
        <v>61.49</v>
      </c>
    </row>
    <row r="6416" spans="1:4" ht="81">
      <c r="A6416" s="316">
        <v>87497</v>
      </c>
      <c r="B6416" s="317" t="s">
        <v>7562</v>
      </c>
      <c r="C6416" s="318" t="s">
        <v>1100</v>
      </c>
      <c r="D6416" s="316">
        <v>59.56</v>
      </c>
    </row>
    <row r="6417" spans="1:4" ht="81">
      <c r="A6417" s="316">
        <v>87498</v>
      </c>
      <c r="B6417" s="317" t="s">
        <v>7563</v>
      </c>
      <c r="C6417" s="318" t="s">
        <v>1100</v>
      </c>
      <c r="D6417" s="316">
        <v>60.5</v>
      </c>
    </row>
    <row r="6418" spans="1:4" ht="81">
      <c r="A6418" s="316">
        <v>87499</v>
      </c>
      <c r="B6418" s="317" t="s">
        <v>7564</v>
      </c>
      <c r="C6418" s="318" t="s">
        <v>1100</v>
      </c>
      <c r="D6418" s="316">
        <v>66</v>
      </c>
    </row>
    <row r="6419" spans="1:4" ht="81">
      <c r="A6419" s="316">
        <v>87500</v>
      </c>
      <c r="B6419" s="317" t="s">
        <v>7565</v>
      </c>
      <c r="C6419" s="318" t="s">
        <v>1100</v>
      </c>
      <c r="D6419" s="316">
        <v>66.790000000000006</v>
      </c>
    </row>
    <row r="6420" spans="1:4" ht="94.5">
      <c r="A6420" s="316">
        <v>87501</v>
      </c>
      <c r="B6420" s="317" t="s">
        <v>7566</v>
      </c>
      <c r="C6420" s="318" t="s">
        <v>1100</v>
      </c>
      <c r="D6420" s="316">
        <v>102.83</v>
      </c>
    </row>
    <row r="6421" spans="1:4" ht="94.5">
      <c r="A6421" s="316">
        <v>87502</v>
      </c>
      <c r="B6421" s="317" t="s">
        <v>7567</v>
      </c>
      <c r="C6421" s="318" t="s">
        <v>1100</v>
      </c>
      <c r="D6421" s="316">
        <v>103.84</v>
      </c>
    </row>
    <row r="6422" spans="1:4" ht="81">
      <c r="A6422" s="316">
        <v>87503</v>
      </c>
      <c r="B6422" s="317" t="s">
        <v>7568</v>
      </c>
      <c r="C6422" s="318" t="s">
        <v>1100</v>
      </c>
      <c r="D6422" s="316">
        <v>52.35</v>
      </c>
    </row>
    <row r="6423" spans="1:4" ht="81">
      <c r="A6423" s="316">
        <v>87504</v>
      </c>
      <c r="B6423" s="317" t="s">
        <v>7569</v>
      </c>
      <c r="C6423" s="318" t="s">
        <v>1100</v>
      </c>
      <c r="D6423" s="316">
        <v>53.08</v>
      </c>
    </row>
    <row r="6424" spans="1:4" ht="94.5">
      <c r="A6424" s="316">
        <v>87505</v>
      </c>
      <c r="B6424" s="317" t="s">
        <v>7570</v>
      </c>
      <c r="C6424" s="318" t="s">
        <v>1100</v>
      </c>
      <c r="D6424" s="316">
        <v>51.15</v>
      </c>
    </row>
    <row r="6425" spans="1:4" ht="94.5">
      <c r="A6425" s="316">
        <v>87506</v>
      </c>
      <c r="B6425" s="317" t="s">
        <v>7571</v>
      </c>
      <c r="C6425" s="318" t="s">
        <v>1100</v>
      </c>
      <c r="D6425" s="316">
        <v>52.09</v>
      </c>
    </row>
    <row r="6426" spans="1:4" ht="81">
      <c r="A6426" s="316">
        <v>87507</v>
      </c>
      <c r="B6426" s="317" t="s">
        <v>7572</v>
      </c>
      <c r="C6426" s="318" t="s">
        <v>1100</v>
      </c>
      <c r="D6426" s="316">
        <v>54.87</v>
      </c>
    </row>
    <row r="6427" spans="1:4" ht="81">
      <c r="A6427" s="316">
        <v>87508</v>
      </c>
      <c r="B6427" s="317" t="s">
        <v>7573</v>
      </c>
      <c r="C6427" s="318" t="s">
        <v>1100</v>
      </c>
      <c r="D6427" s="316">
        <v>55.66</v>
      </c>
    </row>
    <row r="6428" spans="1:4" ht="94.5">
      <c r="A6428" s="316">
        <v>87509</v>
      </c>
      <c r="B6428" s="317" t="s">
        <v>7574</v>
      </c>
      <c r="C6428" s="318" t="s">
        <v>1100</v>
      </c>
      <c r="D6428" s="316">
        <v>84.6</v>
      </c>
    </row>
    <row r="6429" spans="1:4" ht="94.5">
      <c r="A6429" s="316">
        <v>87510</v>
      </c>
      <c r="B6429" s="317" t="s">
        <v>7575</v>
      </c>
      <c r="C6429" s="318" t="s">
        <v>1100</v>
      </c>
      <c r="D6429" s="316">
        <v>85.61</v>
      </c>
    </row>
    <row r="6430" spans="1:4" ht="81">
      <c r="A6430" s="316">
        <v>87511</v>
      </c>
      <c r="B6430" s="317" t="s">
        <v>7576</v>
      </c>
      <c r="C6430" s="318" t="s">
        <v>1100</v>
      </c>
      <c r="D6430" s="316">
        <v>67.86</v>
      </c>
    </row>
    <row r="6431" spans="1:4" ht="81">
      <c r="A6431" s="316">
        <v>87512</v>
      </c>
      <c r="B6431" s="317" t="s">
        <v>7577</v>
      </c>
      <c r="C6431" s="318" t="s">
        <v>1100</v>
      </c>
      <c r="D6431" s="316">
        <v>68.59</v>
      </c>
    </row>
    <row r="6432" spans="1:4" ht="81">
      <c r="A6432" s="316">
        <v>87513</v>
      </c>
      <c r="B6432" s="317" t="s">
        <v>7578</v>
      </c>
      <c r="C6432" s="318" t="s">
        <v>1100</v>
      </c>
      <c r="D6432" s="316">
        <v>66.95</v>
      </c>
    </row>
    <row r="6433" spans="1:4" ht="81">
      <c r="A6433" s="316">
        <v>87514</v>
      </c>
      <c r="B6433" s="317" t="s">
        <v>7579</v>
      </c>
      <c r="C6433" s="318" t="s">
        <v>1100</v>
      </c>
      <c r="D6433" s="316">
        <v>67.89</v>
      </c>
    </row>
    <row r="6434" spans="1:4" ht="81">
      <c r="A6434" s="316">
        <v>87515</v>
      </c>
      <c r="B6434" s="317" t="s">
        <v>7580</v>
      </c>
      <c r="C6434" s="318" t="s">
        <v>1100</v>
      </c>
      <c r="D6434" s="316">
        <v>75.849999999999994</v>
      </c>
    </row>
    <row r="6435" spans="1:4" ht="81">
      <c r="A6435" s="316">
        <v>87516</v>
      </c>
      <c r="B6435" s="317" t="s">
        <v>7581</v>
      </c>
      <c r="C6435" s="318" t="s">
        <v>1100</v>
      </c>
      <c r="D6435" s="316">
        <v>76.64</v>
      </c>
    </row>
    <row r="6436" spans="1:4" ht="94.5">
      <c r="A6436" s="316">
        <v>87517</v>
      </c>
      <c r="B6436" s="317" t="s">
        <v>7582</v>
      </c>
      <c r="C6436" s="318" t="s">
        <v>1100</v>
      </c>
      <c r="D6436" s="316">
        <v>118.15</v>
      </c>
    </row>
    <row r="6437" spans="1:4" ht="94.5">
      <c r="A6437" s="316">
        <v>87518</v>
      </c>
      <c r="B6437" s="317" t="s">
        <v>7583</v>
      </c>
      <c r="C6437" s="318" t="s">
        <v>1100</v>
      </c>
      <c r="D6437" s="316">
        <v>119.16</v>
      </c>
    </row>
    <row r="6438" spans="1:4" ht="81">
      <c r="A6438" s="316">
        <v>87519</v>
      </c>
      <c r="B6438" s="317" t="s">
        <v>7584</v>
      </c>
      <c r="C6438" s="318" t="s">
        <v>1100</v>
      </c>
      <c r="D6438" s="316">
        <v>56.83</v>
      </c>
    </row>
    <row r="6439" spans="1:4" ht="81">
      <c r="A6439" s="316">
        <v>87520</v>
      </c>
      <c r="B6439" s="317" t="s">
        <v>7585</v>
      </c>
      <c r="C6439" s="318" t="s">
        <v>1100</v>
      </c>
      <c r="D6439" s="316">
        <v>57.56</v>
      </c>
    </row>
    <row r="6440" spans="1:4" ht="94.5">
      <c r="A6440" s="316">
        <v>87521</v>
      </c>
      <c r="B6440" s="317" t="s">
        <v>7586</v>
      </c>
      <c r="C6440" s="318" t="s">
        <v>1100</v>
      </c>
      <c r="D6440" s="316">
        <v>55.69</v>
      </c>
    </row>
    <row r="6441" spans="1:4" ht="94.5">
      <c r="A6441" s="316">
        <v>87522</v>
      </c>
      <c r="B6441" s="317" t="s">
        <v>7587</v>
      </c>
      <c r="C6441" s="318" t="s">
        <v>1100</v>
      </c>
      <c r="D6441" s="316">
        <v>56.63</v>
      </c>
    </row>
    <row r="6442" spans="1:4" ht="81">
      <c r="A6442" s="316">
        <v>87523</v>
      </c>
      <c r="B6442" s="317" t="s">
        <v>7588</v>
      </c>
      <c r="C6442" s="318" t="s">
        <v>1100</v>
      </c>
      <c r="D6442" s="316">
        <v>60.88</v>
      </c>
    </row>
    <row r="6443" spans="1:4" ht="81">
      <c r="A6443" s="316">
        <v>87524</v>
      </c>
      <c r="B6443" s="317" t="s">
        <v>7589</v>
      </c>
      <c r="C6443" s="318" t="s">
        <v>1100</v>
      </c>
      <c r="D6443" s="316">
        <v>61.67</v>
      </c>
    </row>
    <row r="6444" spans="1:4" ht="94.5">
      <c r="A6444" s="316">
        <v>87525</v>
      </c>
      <c r="B6444" s="317" t="s">
        <v>7590</v>
      </c>
      <c r="C6444" s="318" t="s">
        <v>1100</v>
      </c>
      <c r="D6444" s="316">
        <v>93.92</v>
      </c>
    </row>
    <row r="6445" spans="1:4" ht="94.5">
      <c r="A6445" s="316">
        <v>87526</v>
      </c>
      <c r="B6445" s="317" t="s">
        <v>7591</v>
      </c>
      <c r="C6445" s="318" t="s">
        <v>1100</v>
      </c>
      <c r="D6445" s="316">
        <v>94.93</v>
      </c>
    </row>
    <row r="6446" spans="1:4" ht="94.5">
      <c r="A6446" s="316">
        <v>87527</v>
      </c>
      <c r="B6446" s="317" t="s">
        <v>7592</v>
      </c>
      <c r="C6446" s="318" t="s">
        <v>1100</v>
      </c>
      <c r="D6446" s="316">
        <v>25.81</v>
      </c>
    </row>
    <row r="6447" spans="1:4" ht="81">
      <c r="A6447" s="316">
        <v>87528</v>
      </c>
      <c r="B6447" s="317" t="s">
        <v>7593</v>
      </c>
      <c r="C6447" s="318" t="s">
        <v>1100</v>
      </c>
      <c r="D6447" s="316">
        <v>28.62</v>
      </c>
    </row>
    <row r="6448" spans="1:4" ht="81">
      <c r="A6448" s="316">
        <v>87529</v>
      </c>
      <c r="B6448" s="317" t="s">
        <v>7594</v>
      </c>
      <c r="C6448" s="318" t="s">
        <v>1100</v>
      </c>
      <c r="D6448" s="316">
        <v>23.4</v>
      </c>
    </row>
    <row r="6449" spans="1:4" ht="81">
      <c r="A6449" s="316">
        <v>87530</v>
      </c>
      <c r="B6449" s="317" t="s">
        <v>7595</v>
      </c>
      <c r="C6449" s="318" t="s">
        <v>1100</v>
      </c>
      <c r="D6449" s="316">
        <v>26.21</v>
      </c>
    </row>
    <row r="6450" spans="1:4" ht="94.5">
      <c r="A6450" s="316">
        <v>87531</v>
      </c>
      <c r="B6450" s="317" t="s">
        <v>7596</v>
      </c>
      <c r="C6450" s="318" t="s">
        <v>1100</v>
      </c>
      <c r="D6450" s="316">
        <v>22.55</v>
      </c>
    </row>
    <row r="6451" spans="1:4" ht="94.5">
      <c r="A6451" s="316">
        <v>87532</v>
      </c>
      <c r="B6451" s="317" t="s">
        <v>7597</v>
      </c>
      <c r="C6451" s="318" t="s">
        <v>1100</v>
      </c>
      <c r="D6451" s="316">
        <v>25.36</v>
      </c>
    </row>
    <row r="6452" spans="1:4" ht="94.5">
      <c r="A6452" s="316">
        <v>87535</v>
      </c>
      <c r="B6452" s="317" t="s">
        <v>7598</v>
      </c>
      <c r="C6452" s="318" t="s">
        <v>1100</v>
      </c>
      <c r="D6452" s="316">
        <v>20.14</v>
      </c>
    </row>
    <row r="6453" spans="1:4" ht="94.5">
      <c r="A6453" s="316">
        <v>87536</v>
      </c>
      <c r="B6453" s="317" t="s">
        <v>7599</v>
      </c>
      <c r="C6453" s="318" t="s">
        <v>1100</v>
      </c>
      <c r="D6453" s="316">
        <v>22.95</v>
      </c>
    </row>
    <row r="6454" spans="1:4" ht="108">
      <c r="A6454" s="316">
        <v>87537</v>
      </c>
      <c r="B6454" s="317" t="s">
        <v>7600</v>
      </c>
      <c r="C6454" s="318" t="s">
        <v>1100</v>
      </c>
      <c r="D6454" s="316">
        <v>44.76</v>
      </c>
    </row>
    <row r="6455" spans="1:4" ht="94.5">
      <c r="A6455" s="316">
        <v>87538</v>
      </c>
      <c r="B6455" s="317" t="s">
        <v>7601</v>
      </c>
      <c r="C6455" s="318" t="s">
        <v>1100</v>
      </c>
      <c r="D6455" s="316">
        <v>42.71</v>
      </c>
    </row>
    <row r="6456" spans="1:4" ht="108">
      <c r="A6456" s="316">
        <v>87539</v>
      </c>
      <c r="B6456" s="317" t="s">
        <v>7602</v>
      </c>
      <c r="C6456" s="318" t="s">
        <v>1100</v>
      </c>
      <c r="D6456" s="316">
        <v>41.98</v>
      </c>
    </row>
    <row r="6457" spans="1:4" ht="108">
      <c r="A6457" s="316">
        <v>87541</v>
      </c>
      <c r="B6457" s="317" t="s">
        <v>7603</v>
      </c>
      <c r="C6457" s="318" t="s">
        <v>1100</v>
      </c>
      <c r="D6457" s="316">
        <v>39.92</v>
      </c>
    </row>
    <row r="6458" spans="1:4" ht="108">
      <c r="A6458" s="316">
        <v>87543</v>
      </c>
      <c r="B6458" s="317" t="s">
        <v>7604</v>
      </c>
      <c r="C6458" s="318" t="s">
        <v>1100</v>
      </c>
      <c r="D6458" s="316">
        <v>14.14</v>
      </c>
    </row>
    <row r="6459" spans="1:4" ht="94.5">
      <c r="A6459" s="316">
        <v>87545</v>
      </c>
      <c r="B6459" s="317" t="s">
        <v>7605</v>
      </c>
      <c r="C6459" s="318" t="s">
        <v>1100</v>
      </c>
      <c r="D6459" s="316">
        <v>17.47</v>
      </c>
    </row>
    <row r="6460" spans="1:4" ht="81">
      <c r="A6460" s="316">
        <v>87546</v>
      </c>
      <c r="B6460" s="317" t="s">
        <v>7606</v>
      </c>
      <c r="C6460" s="318" t="s">
        <v>1100</v>
      </c>
      <c r="D6460" s="316">
        <v>19.07</v>
      </c>
    </row>
    <row r="6461" spans="1:4" ht="81">
      <c r="A6461" s="316">
        <v>87547</v>
      </c>
      <c r="B6461" s="317" t="s">
        <v>7607</v>
      </c>
      <c r="C6461" s="318" t="s">
        <v>1100</v>
      </c>
      <c r="D6461" s="316">
        <v>15.09</v>
      </c>
    </row>
    <row r="6462" spans="1:4" ht="81">
      <c r="A6462" s="316">
        <v>87548</v>
      </c>
      <c r="B6462" s="317" t="s">
        <v>7608</v>
      </c>
      <c r="C6462" s="318" t="s">
        <v>1100</v>
      </c>
      <c r="D6462" s="316">
        <v>16.690000000000001</v>
      </c>
    </row>
    <row r="6463" spans="1:4" ht="94.5">
      <c r="A6463" s="316">
        <v>87549</v>
      </c>
      <c r="B6463" s="317" t="s">
        <v>7609</v>
      </c>
      <c r="C6463" s="318" t="s">
        <v>1100</v>
      </c>
      <c r="D6463" s="316">
        <v>14.22</v>
      </c>
    </row>
    <row r="6464" spans="1:4" ht="94.5">
      <c r="A6464" s="316">
        <v>87550</v>
      </c>
      <c r="B6464" s="317" t="s">
        <v>7610</v>
      </c>
      <c r="C6464" s="318" t="s">
        <v>1100</v>
      </c>
      <c r="D6464" s="316">
        <v>15.82</v>
      </c>
    </row>
    <row r="6465" spans="1:4" ht="94.5">
      <c r="A6465" s="316">
        <v>87553</v>
      </c>
      <c r="B6465" s="317" t="s">
        <v>7611</v>
      </c>
      <c r="C6465" s="318" t="s">
        <v>1100</v>
      </c>
      <c r="D6465" s="316">
        <v>11.81</v>
      </c>
    </row>
    <row r="6466" spans="1:4" ht="81">
      <c r="A6466" s="316">
        <v>87554</v>
      </c>
      <c r="B6466" s="317" t="s">
        <v>7612</v>
      </c>
      <c r="C6466" s="318" t="s">
        <v>1100</v>
      </c>
      <c r="D6466" s="316">
        <v>13.41</v>
      </c>
    </row>
    <row r="6467" spans="1:4" ht="108">
      <c r="A6467" s="316">
        <v>87555</v>
      </c>
      <c r="B6467" s="317" t="s">
        <v>7613</v>
      </c>
      <c r="C6467" s="318" t="s">
        <v>1100</v>
      </c>
      <c r="D6467" s="316">
        <v>27.47</v>
      </c>
    </row>
    <row r="6468" spans="1:4" ht="94.5">
      <c r="A6468" s="316">
        <v>87556</v>
      </c>
      <c r="B6468" s="317" t="s">
        <v>7614</v>
      </c>
      <c r="C6468" s="318" t="s">
        <v>1100</v>
      </c>
      <c r="D6468" s="316">
        <v>25.43</v>
      </c>
    </row>
    <row r="6469" spans="1:4" ht="108">
      <c r="A6469" s="316">
        <v>87557</v>
      </c>
      <c r="B6469" s="317" t="s">
        <v>7615</v>
      </c>
      <c r="C6469" s="318" t="s">
        <v>1100</v>
      </c>
      <c r="D6469" s="316">
        <v>24.69</v>
      </c>
    </row>
    <row r="6470" spans="1:4" ht="108">
      <c r="A6470" s="316">
        <v>87559</v>
      </c>
      <c r="B6470" s="317" t="s">
        <v>7616</v>
      </c>
      <c r="C6470" s="318" t="s">
        <v>1100</v>
      </c>
      <c r="D6470" s="316">
        <v>22.64</v>
      </c>
    </row>
    <row r="6471" spans="1:4" ht="108">
      <c r="A6471" s="316">
        <v>87561</v>
      </c>
      <c r="B6471" s="317" t="s">
        <v>7617</v>
      </c>
      <c r="C6471" s="318" t="s">
        <v>1100</v>
      </c>
      <c r="D6471" s="316">
        <v>24.86</v>
      </c>
    </row>
    <row r="6472" spans="1:4" ht="67.5">
      <c r="A6472" s="316">
        <v>87620</v>
      </c>
      <c r="B6472" s="317" t="s">
        <v>7618</v>
      </c>
      <c r="C6472" s="318" t="s">
        <v>1100</v>
      </c>
      <c r="D6472" s="316">
        <v>22.81</v>
      </c>
    </row>
    <row r="6473" spans="1:4" ht="54">
      <c r="A6473" s="316">
        <v>87622</v>
      </c>
      <c r="B6473" s="317" t="s">
        <v>7619</v>
      </c>
      <c r="C6473" s="318" t="s">
        <v>1100</v>
      </c>
      <c r="D6473" s="316">
        <v>25.09</v>
      </c>
    </row>
    <row r="6474" spans="1:4" ht="54">
      <c r="A6474" s="316">
        <v>87623</v>
      </c>
      <c r="B6474" s="317" t="s">
        <v>7620</v>
      </c>
      <c r="C6474" s="318" t="s">
        <v>1100</v>
      </c>
      <c r="D6474" s="316">
        <v>50.5</v>
      </c>
    </row>
    <row r="6475" spans="1:4" ht="54">
      <c r="A6475" s="316">
        <v>87624</v>
      </c>
      <c r="B6475" s="317" t="s">
        <v>7621</v>
      </c>
      <c r="C6475" s="318" t="s">
        <v>1100</v>
      </c>
      <c r="D6475" s="316">
        <v>55.04</v>
      </c>
    </row>
    <row r="6476" spans="1:4" ht="67.5">
      <c r="A6476" s="316">
        <v>87630</v>
      </c>
      <c r="B6476" s="317" t="s">
        <v>7622</v>
      </c>
      <c r="C6476" s="318" t="s">
        <v>1100</v>
      </c>
      <c r="D6476" s="316">
        <v>28.47</v>
      </c>
    </row>
    <row r="6477" spans="1:4" ht="54">
      <c r="A6477" s="316">
        <v>87632</v>
      </c>
      <c r="B6477" s="317" t="s">
        <v>7623</v>
      </c>
      <c r="C6477" s="318" t="s">
        <v>1100</v>
      </c>
      <c r="D6477" s="316">
        <v>31.64</v>
      </c>
    </row>
    <row r="6478" spans="1:4" ht="54">
      <c r="A6478" s="316">
        <v>87633</v>
      </c>
      <c r="B6478" s="317" t="s">
        <v>7624</v>
      </c>
      <c r="C6478" s="318" t="s">
        <v>1100</v>
      </c>
      <c r="D6478" s="316">
        <v>66.959999999999994</v>
      </c>
    </row>
    <row r="6479" spans="1:4" ht="54">
      <c r="A6479" s="316">
        <v>87634</v>
      </c>
      <c r="B6479" s="317" t="s">
        <v>7625</v>
      </c>
      <c r="C6479" s="318" t="s">
        <v>1100</v>
      </c>
      <c r="D6479" s="316">
        <v>73.27</v>
      </c>
    </row>
    <row r="6480" spans="1:4" ht="67.5">
      <c r="A6480" s="316">
        <v>87640</v>
      </c>
      <c r="B6480" s="317" t="s">
        <v>7626</v>
      </c>
      <c r="C6480" s="318" t="s">
        <v>1100</v>
      </c>
      <c r="D6480" s="316">
        <v>33.01</v>
      </c>
    </row>
    <row r="6481" spans="1:4" ht="54">
      <c r="A6481" s="316">
        <v>87642</v>
      </c>
      <c r="B6481" s="317" t="s">
        <v>7627</v>
      </c>
      <c r="C6481" s="318" t="s">
        <v>1100</v>
      </c>
      <c r="D6481" s="316">
        <v>36.909999999999997</v>
      </c>
    </row>
    <row r="6482" spans="1:4" ht="54">
      <c r="A6482" s="316">
        <v>87643</v>
      </c>
      <c r="B6482" s="317" t="s">
        <v>7628</v>
      </c>
      <c r="C6482" s="318" t="s">
        <v>1100</v>
      </c>
      <c r="D6482" s="316">
        <v>80.349999999999994</v>
      </c>
    </row>
    <row r="6483" spans="1:4" ht="54">
      <c r="A6483" s="316">
        <v>87644</v>
      </c>
      <c r="B6483" s="317" t="s">
        <v>7629</v>
      </c>
      <c r="C6483" s="318" t="s">
        <v>1100</v>
      </c>
      <c r="D6483" s="316">
        <v>88.11</v>
      </c>
    </row>
    <row r="6484" spans="1:4" ht="67.5">
      <c r="A6484" s="316">
        <v>87680</v>
      </c>
      <c r="B6484" s="317" t="s">
        <v>7630</v>
      </c>
      <c r="C6484" s="318" t="s">
        <v>1100</v>
      </c>
      <c r="D6484" s="316">
        <v>27.41</v>
      </c>
    </row>
    <row r="6485" spans="1:4" ht="54">
      <c r="A6485" s="316">
        <v>87682</v>
      </c>
      <c r="B6485" s="317" t="s">
        <v>7631</v>
      </c>
      <c r="C6485" s="318" t="s">
        <v>1100</v>
      </c>
      <c r="D6485" s="316">
        <v>31.31</v>
      </c>
    </row>
    <row r="6486" spans="1:4" ht="54">
      <c r="A6486" s="316">
        <v>87683</v>
      </c>
      <c r="B6486" s="317" t="s">
        <v>7632</v>
      </c>
      <c r="C6486" s="318" t="s">
        <v>1100</v>
      </c>
      <c r="D6486" s="316">
        <v>74.75</v>
      </c>
    </row>
    <row r="6487" spans="1:4" ht="54">
      <c r="A6487" s="316">
        <v>87684</v>
      </c>
      <c r="B6487" s="317" t="s">
        <v>7633</v>
      </c>
      <c r="C6487" s="318" t="s">
        <v>1100</v>
      </c>
      <c r="D6487" s="316">
        <v>82.51</v>
      </c>
    </row>
    <row r="6488" spans="1:4" ht="67.5">
      <c r="A6488" s="316">
        <v>87690</v>
      </c>
      <c r="B6488" s="317" t="s">
        <v>7634</v>
      </c>
      <c r="C6488" s="318" t="s">
        <v>1100</v>
      </c>
      <c r="D6488" s="316">
        <v>31.83</v>
      </c>
    </row>
    <row r="6489" spans="1:4" ht="54">
      <c r="A6489" s="316">
        <v>87692</v>
      </c>
      <c r="B6489" s="317" t="s">
        <v>7635</v>
      </c>
      <c r="C6489" s="318" t="s">
        <v>1100</v>
      </c>
      <c r="D6489" s="316">
        <v>36.29</v>
      </c>
    </row>
    <row r="6490" spans="1:4" ht="54">
      <c r="A6490" s="316">
        <v>87693</v>
      </c>
      <c r="B6490" s="317" t="s">
        <v>7636</v>
      </c>
      <c r="C6490" s="318" t="s">
        <v>1100</v>
      </c>
      <c r="D6490" s="316">
        <v>86.04</v>
      </c>
    </row>
    <row r="6491" spans="1:4" ht="54">
      <c r="A6491" s="316">
        <v>87694</v>
      </c>
      <c r="B6491" s="317" t="s">
        <v>7637</v>
      </c>
      <c r="C6491" s="318" t="s">
        <v>1100</v>
      </c>
      <c r="D6491" s="316">
        <v>94.93</v>
      </c>
    </row>
    <row r="6492" spans="1:4" ht="67.5">
      <c r="A6492" s="316">
        <v>87700</v>
      </c>
      <c r="B6492" s="317" t="s">
        <v>7638</v>
      </c>
      <c r="C6492" s="318" t="s">
        <v>1100</v>
      </c>
      <c r="D6492" s="316">
        <v>34.39</v>
      </c>
    </row>
    <row r="6493" spans="1:4" ht="54">
      <c r="A6493" s="316">
        <v>87702</v>
      </c>
      <c r="B6493" s="317" t="s">
        <v>7639</v>
      </c>
      <c r="C6493" s="318" t="s">
        <v>1100</v>
      </c>
      <c r="D6493" s="316">
        <v>39.26</v>
      </c>
    </row>
    <row r="6494" spans="1:4" ht="54">
      <c r="A6494" s="316">
        <v>87703</v>
      </c>
      <c r="B6494" s="317" t="s">
        <v>7640</v>
      </c>
      <c r="C6494" s="318" t="s">
        <v>1100</v>
      </c>
      <c r="D6494" s="316">
        <v>93.43</v>
      </c>
    </row>
    <row r="6495" spans="1:4" ht="54">
      <c r="A6495" s="316">
        <v>87704</v>
      </c>
      <c r="B6495" s="317" t="s">
        <v>7641</v>
      </c>
      <c r="C6495" s="318" t="s">
        <v>1100</v>
      </c>
      <c r="D6495" s="316">
        <v>103.11</v>
      </c>
    </row>
    <row r="6496" spans="1:4" ht="67.5">
      <c r="A6496" s="316">
        <v>87735</v>
      </c>
      <c r="B6496" s="317" t="s">
        <v>7642</v>
      </c>
      <c r="C6496" s="318" t="s">
        <v>1100</v>
      </c>
      <c r="D6496" s="316">
        <v>29.94</v>
      </c>
    </row>
    <row r="6497" spans="1:4" ht="54">
      <c r="A6497" s="316">
        <v>87737</v>
      </c>
      <c r="B6497" s="317" t="s">
        <v>7643</v>
      </c>
      <c r="C6497" s="318" t="s">
        <v>1100</v>
      </c>
      <c r="D6497" s="316">
        <v>32.22</v>
      </c>
    </row>
    <row r="6498" spans="1:4" ht="54">
      <c r="A6498" s="316">
        <v>87738</v>
      </c>
      <c r="B6498" s="317" t="s">
        <v>7644</v>
      </c>
      <c r="C6498" s="318" t="s">
        <v>1100</v>
      </c>
      <c r="D6498" s="316">
        <v>57.63</v>
      </c>
    </row>
    <row r="6499" spans="1:4" ht="54">
      <c r="A6499" s="316">
        <v>87739</v>
      </c>
      <c r="B6499" s="317" t="s">
        <v>7645</v>
      </c>
      <c r="C6499" s="318" t="s">
        <v>1100</v>
      </c>
      <c r="D6499" s="316">
        <v>62.17</v>
      </c>
    </row>
    <row r="6500" spans="1:4" ht="67.5">
      <c r="A6500" s="316">
        <v>87745</v>
      </c>
      <c r="B6500" s="317" t="s">
        <v>7646</v>
      </c>
      <c r="C6500" s="318" t="s">
        <v>1100</v>
      </c>
      <c r="D6500" s="316">
        <v>35.590000000000003</v>
      </c>
    </row>
    <row r="6501" spans="1:4" ht="54">
      <c r="A6501" s="316">
        <v>87747</v>
      </c>
      <c r="B6501" s="317" t="s">
        <v>7647</v>
      </c>
      <c r="C6501" s="318" t="s">
        <v>1100</v>
      </c>
      <c r="D6501" s="316">
        <v>38.76</v>
      </c>
    </row>
    <row r="6502" spans="1:4" ht="54">
      <c r="A6502" s="316">
        <v>87748</v>
      </c>
      <c r="B6502" s="317" t="s">
        <v>7648</v>
      </c>
      <c r="C6502" s="318" t="s">
        <v>1100</v>
      </c>
      <c r="D6502" s="316">
        <v>74.08</v>
      </c>
    </row>
    <row r="6503" spans="1:4" ht="54">
      <c r="A6503" s="316">
        <v>87749</v>
      </c>
      <c r="B6503" s="317" t="s">
        <v>7649</v>
      </c>
      <c r="C6503" s="318" t="s">
        <v>1100</v>
      </c>
      <c r="D6503" s="316">
        <v>80.39</v>
      </c>
    </row>
    <row r="6504" spans="1:4" ht="67.5">
      <c r="A6504" s="316">
        <v>87755</v>
      </c>
      <c r="B6504" s="317" t="s">
        <v>7650</v>
      </c>
      <c r="C6504" s="318" t="s">
        <v>1100</v>
      </c>
      <c r="D6504" s="316">
        <v>32.61</v>
      </c>
    </row>
    <row r="6505" spans="1:4" ht="67.5">
      <c r="A6505" s="316">
        <v>87757</v>
      </c>
      <c r="B6505" s="317" t="s">
        <v>7651</v>
      </c>
      <c r="C6505" s="318" t="s">
        <v>1100</v>
      </c>
      <c r="D6505" s="316">
        <v>35.78</v>
      </c>
    </row>
    <row r="6506" spans="1:4" ht="67.5">
      <c r="A6506" s="316">
        <v>87758</v>
      </c>
      <c r="B6506" s="317" t="s">
        <v>7652</v>
      </c>
      <c r="C6506" s="318" t="s">
        <v>1100</v>
      </c>
      <c r="D6506" s="316">
        <v>71.099999999999994</v>
      </c>
    </row>
    <row r="6507" spans="1:4" ht="54">
      <c r="A6507" s="316">
        <v>87759</v>
      </c>
      <c r="B6507" s="317" t="s">
        <v>7653</v>
      </c>
      <c r="C6507" s="318" t="s">
        <v>1100</v>
      </c>
      <c r="D6507" s="316">
        <v>77.41</v>
      </c>
    </row>
    <row r="6508" spans="1:4" ht="67.5">
      <c r="A6508" s="316">
        <v>87765</v>
      </c>
      <c r="B6508" s="317" t="s">
        <v>7654</v>
      </c>
      <c r="C6508" s="318" t="s">
        <v>1100</v>
      </c>
      <c r="D6508" s="316">
        <v>37.15</v>
      </c>
    </row>
    <row r="6509" spans="1:4" ht="67.5">
      <c r="A6509" s="316">
        <v>87767</v>
      </c>
      <c r="B6509" s="317" t="s">
        <v>7655</v>
      </c>
      <c r="C6509" s="318" t="s">
        <v>1100</v>
      </c>
      <c r="D6509" s="316">
        <v>41.05</v>
      </c>
    </row>
    <row r="6510" spans="1:4" ht="67.5">
      <c r="A6510" s="316">
        <v>87768</v>
      </c>
      <c r="B6510" s="317" t="s">
        <v>7656</v>
      </c>
      <c r="C6510" s="318" t="s">
        <v>1100</v>
      </c>
      <c r="D6510" s="316">
        <v>84.49</v>
      </c>
    </row>
    <row r="6511" spans="1:4" ht="54">
      <c r="A6511" s="316">
        <v>87769</v>
      </c>
      <c r="B6511" s="317" t="s">
        <v>7657</v>
      </c>
      <c r="C6511" s="318" t="s">
        <v>1100</v>
      </c>
      <c r="D6511" s="316">
        <v>92.25</v>
      </c>
    </row>
    <row r="6512" spans="1:4" ht="67.5">
      <c r="A6512" s="316">
        <v>87775</v>
      </c>
      <c r="B6512" s="317" t="s">
        <v>7658</v>
      </c>
      <c r="C6512" s="318" t="s">
        <v>1100</v>
      </c>
      <c r="D6512" s="316">
        <v>36.69</v>
      </c>
    </row>
    <row r="6513" spans="1:4" ht="67.5">
      <c r="A6513" s="316">
        <v>87777</v>
      </c>
      <c r="B6513" s="317" t="s">
        <v>7659</v>
      </c>
      <c r="C6513" s="318" t="s">
        <v>1100</v>
      </c>
      <c r="D6513" s="316">
        <v>39.04</v>
      </c>
    </row>
    <row r="6514" spans="1:4" ht="81">
      <c r="A6514" s="316">
        <v>87778</v>
      </c>
      <c r="B6514" s="317" t="s">
        <v>7660</v>
      </c>
      <c r="C6514" s="318" t="s">
        <v>1100</v>
      </c>
      <c r="D6514" s="316">
        <v>50.75</v>
      </c>
    </row>
    <row r="6515" spans="1:4" ht="67.5">
      <c r="A6515" s="316">
        <v>87779</v>
      </c>
      <c r="B6515" s="317" t="s">
        <v>7661</v>
      </c>
      <c r="C6515" s="318" t="s">
        <v>1100</v>
      </c>
      <c r="D6515" s="316">
        <v>42.88</v>
      </c>
    </row>
    <row r="6516" spans="1:4" ht="67.5">
      <c r="A6516" s="316">
        <v>87781</v>
      </c>
      <c r="B6516" s="317" t="s">
        <v>7662</v>
      </c>
      <c r="C6516" s="318" t="s">
        <v>1100</v>
      </c>
      <c r="D6516" s="316">
        <v>46.03</v>
      </c>
    </row>
    <row r="6517" spans="1:4" ht="81">
      <c r="A6517" s="316">
        <v>87783</v>
      </c>
      <c r="B6517" s="317" t="s">
        <v>7663</v>
      </c>
      <c r="C6517" s="318" t="s">
        <v>1100</v>
      </c>
      <c r="D6517" s="316">
        <v>63.08</v>
      </c>
    </row>
    <row r="6518" spans="1:4" ht="67.5">
      <c r="A6518" s="316">
        <v>87784</v>
      </c>
      <c r="B6518" s="317" t="s">
        <v>7664</v>
      </c>
      <c r="C6518" s="318" t="s">
        <v>1100</v>
      </c>
      <c r="D6518" s="316">
        <v>49.06</v>
      </c>
    </row>
    <row r="6519" spans="1:4" ht="67.5">
      <c r="A6519" s="316">
        <v>87786</v>
      </c>
      <c r="B6519" s="317" t="s">
        <v>7665</v>
      </c>
      <c r="C6519" s="318" t="s">
        <v>1100</v>
      </c>
      <c r="D6519" s="316">
        <v>53.01</v>
      </c>
    </row>
    <row r="6520" spans="1:4" ht="81">
      <c r="A6520" s="316">
        <v>87787</v>
      </c>
      <c r="B6520" s="317" t="s">
        <v>7666</v>
      </c>
      <c r="C6520" s="318" t="s">
        <v>1100</v>
      </c>
      <c r="D6520" s="316">
        <v>75.42</v>
      </c>
    </row>
    <row r="6521" spans="1:4" ht="81">
      <c r="A6521" s="316">
        <v>87788</v>
      </c>
      <c r="B6521" s="317" t="s">
        <v>7667</v>
      </c>
      <c r="C6521" s="318" t="s">
        <v>1100</v>
      </c>
      <c r="D6521" s="316">
        <v>62.85</v>
      </c>
    </row>
    <row r="6522" spans="1:4" ht="67.5">
      <c r="A6522" s="316">
        <v>87790</v>
      </c>
      <c r="B6522" s="317" t="s">
        <v>7668</v>
      </c>
      <c r="C6522" s="318" t="s">
        <v>1100</v>
      </c>
      <c r="D6522" s="316">
        <v>67.2</v>
      </c>
    </row>
    <row r="6523" spans="1:4" ht="94.5">
      <c r="A6523" s="316">
        <v>87791</v>
      </c>
      <c r="B6523" s="317" t="s">
        <v>7669</v>
      </c>
      <c r="C6523" s="318" t="s">
        <v>1100</v>
      </c>
      <c r="D6523" s="316">
        <v>89.49</v>
      </c>
    </row>
    <row r="6524" spans="1:4" ht="81">
      <c r="A6524" s="316">
        <v>87792</v>
      </c>
      <c r="B6524" s="317" t="s">
        <v>7670</v>
      </c>
      <c r="C6524" s="318" t="s">
        <v>1100</v>
      </c>
      <c r="D6524" s="316">
        <v>24.59</v>
      </c>
    </row>
    <row r="6525" spans="1:4" ht="67.5">
      <c r="A6525" s="316">
        <v>87794</v>
      </c>
      <c r="B6525" s="317" t="s">
        <v>7671</v>
      </c>
      <c r="C6525" s="318" t="s">
        <v>1100</v>
      </c>
      <c r="D6525" s="316">
        <v>26.78</v>
      </c>
    </row>
    <row r="6526" spans="1:4" ht="81">
      <c r="A6526" s="316">
        <v>87795</v>
      </c>
      <c r="B6526" s="317" t="s">
        <v>7672</v>
      </c>
      <c r="C6526" s="318" t="s">
        <v>1100</v>
      </c>
      <c r="D6526" s="316">
        <v>37.450000000000003</v>
      </c>
    </row>
    <row r="6527" spans="1:4" ht="81">
      <c r="A6527" s="316">
        <v>87797</v>
      </c>
      <c r="B6527" s="317" t="s">
        <v>7673</v>
      </c>
      <c r="C6527" s="318" t="s">
        <v>1100</v>
      </c>
      <c r="D6527" s="316">
        <v>30.53</v>
      </c>
    </row>
    <row r="6528" spans="1:4" ht="67.5">
      <c r="A6528" s="316">
        <v>87799</v>
      </c>
      <c r="B6528" s="317" t="s">
        <v>7674</v>
      </c>
      <c r="C6528" s="318" t="s">
        <v>1100</v>
      </c>
      <c r="D6528" s="316">
        <v>33.47</v>
      </c>
    </row>
    <row r="6529" spans="1:4" ht="81">
      <c r="A6529" s="316">
        <v>87800</v>
      </c>
      <c r="B6529" s="317" t="s">
        <v>7675</v>
      </c>
      <c r="C6529" s="318" t="s">
        <v>1100</v>
      </c>
      <c r="D6529" s="316">
        <v>49.13</v>
      </c>
    </row>
    <row r="6530" spans="1:4" ht="81">
      <c r="A6530" s="316">
        <v>87801</v>
      </c>
      <c r="B6530" s="317" t="s">
        <v>7676</v>
      </c>
      <c r="C6530" s="318" t="s">
        <v>1100</v>
      </c>
      <c r="D6530" s="316">
        <v>36.46</v>
      </c>
    </row>
    <row r="6531" spans="1:4" ht="67.5">
      <c r="A6531" s="316">
        <v>87803</v>
      </c>
      <c r="B6531" s="317" t="s">
        <v>7677</v>
      </c>
      <c r="C6531" s="318" t="s">
        <v>1100</v>
      </c>
      <c r="D6531" s="316">
        <v>40.15</v>
      </c>
    </row>
    <row r="6532" spans="1:4" ht="81">
      <c r="A6532" s="316">
        <v>87804</v>
      </c>
      <c r="B6532" s="317" t="s">
        <v>7678</v>
      </c>
      <c r="C6532" s="318" t="s">
        <v>1100</v>
      </c>
      <c r="D6532" s="316">
        <v>60.82</v>
      </c>
    </row>
    <row r="6533" spans="1:4" ht="81">
      <c r="A6533" s="316">
        <v>87805</v>
      </c>
      <c r="B6533" s="317" t="s">
        <v>7679</v>
      </c>
      <c r="C6533" s="318" t="s">
        <v>1100</v>
      </c>
      <c r="D6533" s="316">
        <v>41.89</v>
      </c>
    </row>
    <row r="6534" spans="1:4" ht="67.5">
      <c r="A6534" s="316">
        <v>87807</v>
      </c>
      <c r="B6534" s="317" t="s">
        <v>7680</v>
      </c>
      <c r="C6534" s="318" t="s">
        <v>1100</v>
      </c>
      <c r="D6534" s="316">
        <v>45.95</v>
      </c>
    </row>
    <row r="6535" spans="1:4" ht="94.5">
      <c r="A6535" s="316">
        <v>87808</v>
      </c>
      <c r="B6535" s="317" t="s">
        <v>7681</v>
      </c>
      <c r="C6535" s="318" t="s">
        <v>1100</v>
      </c>
      <c r="D6535" s="316">
        <v>66.349999999999994</v>
      </c>
    </row>
    <row r="6536" spans="1:4" ht="94.5">
      <c r="A6536" s="316">
        <v>87809</v>
      </c>
      <c r="B6536" s="317" t="s">
        <v>7682</v>
      </c>
      <c r="C6536" s="318" t="s">
        <v>1100</v>
      </c>
      <c r="D6536" s="316">
        <v>57.65</v>
      </c>
    </row>
    <row r="6537" spans="1:4" ht="81">
      <c r="A6537" s="316">
        <v>87811</v>
      </c>
      <c r="B6537" s="317" t="s">
        <v>7683</v>
      </c>
      <c r="C6537" s="318" t="s">
        <v>1100</v>
      </c>
      <c r="D6537" s="316">
        <v>59.84</v>
      </c>
    </row>
    <row r="6538" spans="1:4" ht="81">
      <c r="A6538" s="316">
        <v>87812</v>
      </c>
      <c r="B6538" s="317" t="s">
        <v>7684</v>
      </c>
      <c r="C6538" s="318" t="s">
        <v>1100</v>
      </c>
      <c r="D6538" s="316">
        <v>70.2</v>
      </c>
    </row>
    <row r="6539" spans="1:4" ht="94.5">
      <c r="A6539" s="316">
        <v>87813</v>
      </c>
      <c r="B6539" s="317" t="s">
        <v>7685</v>
      </c>
      <c r="C6539" s="318" t="s">
        <v>1100</v>
      </c>
      <c r="D6539" s="316">
        <v>63.59</v>
      </c>
    </row>
    <row r="6540" spans="1:4" ht="81">
      <c r="A6540" s="316">
        <v>87815</v>
      </c>
      <c r="B6540" s="317" t="s">
        <v>7686</v>
      </c>
      <c r="C6540" s="318" t="s">
        <v>1100</v>
      </c>
      <c r="D6540" s="316">
        <v>66.53</v>
      </c>
    </row>
    <row r="6541" spans="1:4" ht="81">
      <c r="A6541" s="316">
        <v>87816</v>
      </c>
      <c r="B6541" s="317" t="s">
        <v>7687</v>
      </c>
      <c r="C6541" s="318" t="s">
        <v>1100</v>
      </c>
      <c r="D6541" s="316">
        <v>81.88</v>
      </c>
    </row>
    <row r="6542" spans="1:4" ht="94.5">
      <c r="A6542" s="316">
        <v>87817</v>
      </c>
      <c r="B6542" s="317" t="s">
        <v>7688</v>
      </c>
      <c r="C6542" s="318" t="s">
        <v>1100</v>
      </c>
      <c r="D6542" s="316">
        <v>69.22</v>
      </c>
    </row>
    <row r="6543" spans="1:4" ht="81">
      <c r="A6543" s="316">
        <v>87819</v>
      </c>
      <c r="B6543" s="317" t="s">
        <v>7689</v>
      </c>
      <c r="C6543" s="318" t="s">
        <v>1100</v>
      </c>
      <c r="D6543" s="316">
        <v>72.91</v>
      </c>
    </row>
    <row r="6544" spans="1:4" ht="81">
      <c r="A6544" s="316">
        <v>87820</v>
      </c>
      <c r="B6544" s="317" t="s">
        <v>7690</v>
      </c>
      <c r="C6544" s="318" t="s">
        <v>1100</v>
      </c>
      <c r="D6544" s="316">
        <v>93.57</v>
      </c>
    </row>
    <row r="6545" spans="1:4" ht="94.5">
      <c r="A6545" s="316">
        <v>87821</v>
      </c>
      <c r="B6545" s="317" t="s">
        <v>7691</v>
      </c>
      <c r="C6545" s="318" t="s">
        <v>1100</v>
      </c>
      <c r="D6545" s="316">
        <v>99.43</v>
      </c>
    </row>
    <row r="6546" spans="1:4" ht="81">
      <c r="A6546" s="316">
        <v>87823</v>
      </c>
      <c r="B6546" s="317" t="s">
        <v>7692</v>
      </c>
      <c r="C6546" s="318" t="s">
        <v>1100</v>
      </c>
      <c r="D6546" s="316">
        <v>103.49</v>
      </c>
    </row>
    <row r="6547" spans="1:4" ht="94.5">
      <c r="A6547" s="316">
        <v>87824</v>
      </c>
      <c r="B6547" s="317" t="s">
        <v>7693</v>
      </c>
      <c r="C6547" s="318" t="s">
        <v>1100</v>
      </c>
      <c r="D6547" s="316">
        <v>123.59</v>
      </c>
    </row>
    <row r="6548" spans="1:4" ht="94.5">
      <c r="A6548" s="316">
        <v>87825</v>
      </c>
      <c r="B6548" s="317" t="s">
        <v>7694</v>
      </c>
      <c r="C6548" s="318" t="s">
        <v>1100</v>
      </c>
      <c r="D6548" s="316">
        <v>45.88</v>
      </c>
    </row>
    <row r="6549" spans="1:4" ht="81">
      <c r="A6549" s="316">
        <v>87827</v>
      </c>
      <c r="B6549" s="317" t="s">
        <v>7695</v>
      </c>
      <c r="C6549" s="318" t="s">
        <v>1100</v>
      </c>
      <c r="D6549" s="316">
        <v>48.57</v>
      </c>
    </row>
    <row r="6550" spans="1:4" ht="81">
      <c r="A6550" s="316">
        <v>87828</v>
      </c>
      <c r="B6550" s="317" t="s">
        <v>7696</v>
      </c>
      <c r="C6550" s="318" t="s">
        <v>1100</v>
      </c>
      <c r="D6550" s="316">
        <v>62.53</v>
      </c>
    </row>
    <row r="6551" spans="1:4" ht="94.5">
      <c r="A6551" s="316">
        <v>87829</v>
      </c>
      <c r="B6551" s="317" t="s">
        <v>7697</v>
      </c>
      <c r="C6551" s="318" t="s">
        <v>1100</v>
      </c>
      <c r="D6551" s="316">
        <v>52.6</v>
      </c>
    </row>
    <row r="6552" spans="1:4" ht="81">
      <c r="A6552" s="316">
        <v>87831</v>
      </c>
      <c r="B6552" s="317" t="s">
        <v>7698</v>
      </c>
      <c r="C6552" s="318" t="s">
        <v>1100</v>
      </c>
      <c r="D6552" s="316">
        <v>56.19</v>
      </c>
    </row>
    <row r="6553" spans="1:4" ht="94.5">
      <c r="A6553" s="316">
        <v>87832</v>
      </c>
      <c r="B6553" s="317" t="s">
        <v>7699</v>
      </c>
      <c r="C6553" s="318" t="s">
        <v>1100</v>
      </c>
      <c r="D6553" s="316">
        <v>76.239999999999995</v>
      </c>
    </row>
    <row r="6554" spans="1:4" ht="67.5">
      <c r="A6554" s="316">
        <v>87834</v>
      </c>
      <c r="B6554" s="317" t="s">
        <v>7700</v>
      </c>
      <c r="C6554" s="318" t="s">
        <v>1100</v>
      </c>
      <c r="D6554" s="316">
        <v>127.09</v>
      </c>
    </row>
    <row r="6555" spans="1:4" ht="67.5">
      <c r="A6555" s="316">
        <v>87835</v>
      </c>
      <c r="B6555" s="317" t="s">
        <v>7701</v>
      </c>
      <c r="C6555" s="318" t="s">
        <v>1100</v>
      </c>
      <c r="D6555" s="316">
        <v>86.45</v>
      </c>
    </row>
    <row r="6556" spans="1:4" ht="67.5">
      <c r="A6556" s="316">
        <v>87836</v>
      </c>
      <c r="B6556" s="317" t="s">
        <v>7702</v>
      </c>
      <c r="C6556" s="318" t="s">
        <v>1100</v>
      </c>
      <c r="D6556" s="316">
        <v>121.45</v>
      </c>
    </row>
    <row r="6557" spans="1:4" ht="67.5">
      <c r="A6557" s="316">
        <v>87837</v>
      </c>
      <c r="B6557" s="317" t="s">
        <v>7703</v>
      </c>
      <c r="C6557" s="318" t="s">
        <v>1100</v>
      </c>
      <c r="D6557" s="316">
        <v>81.53</v>
      </c>
    </row>
    <row r="6558" spans="1:4" ht="67.5">
      <c r="A6558" s="316">
        <v>87838</v>
      </c>
      <c r="B6558" s="317" t="s">
        <v>7704</v>
      </c>
      <c r="C6558" s="318" t="s">
        <v>1100</v>
      </c>
      <c r="D6558" s="316">
        <v>133.13</v>
      </c>
    </row>
    <row r="6559" spans="1:4" ht="67.5">
      <c r="A6559" s="316">
        <v>87839</v>
      </c>
      <c r="B6559" s="317" t="s">
        <v>7705</v>
      </c>
      <c r="C6559" s="318" t="s">
        <v>1100</v>
      </c>
      <c r="D6559" s="316">
        <v>90.39</v>
      </c>
    </row>
    <row r="6560" spans="1:4" ht="81">
      <c r="A6560" s="316">
        <v>87840</v>
      </c>
      <c r="B6560" s="317" t="s">
        <v>7706</v>
      </c>
      <c r="C6560" s="318" t="s">
        <v>1100</v>
      </c>
      <c r="D6560" s="316">
        <v>126.24</v>
      </c>
    </row>
    <row r="6561" spans="1:4" ht="67.5">
      <c r="A6561" s="316">
        <v>87841</v>
      </c>
      <c r="B6561" s="317" t="s">
        <v>7707</v>
      </c>
      <c r="C6561" s="318" t="s">
        <v>1100</v>
      </c>
      <c r="D6561" s="316">
        <v>84.21</v>
      </c>
    </row>
    <row r="6562" spans="1:4" ht="67.5">
      <c r="A6562" s="316">
        <v>87842</v>
      </c>
      <c r="B6562" s="317" t="s">
        <v>7708</v>
      </c>
      <c r="C6562" s="318" t="s">
        <v>1100</v>
      </c>
      <c r="D6562" s="316">
        <v>129.79</v>
      </c>
    </row>
    <row r="6563" spans="1:4" ht="67.5">
      <c r="A6563" s="316">
        <v>87843</v>
      </c>
      <c r="B6563" s="317" t="s">
        <v>7709</v>
      </c>
      <c r="C6563" s="318" t="s">
        <v>1100</v>
      </c>
      <c r="D6563" s="316">
        <v>95.91</v>
      </c>
    </row>
    <row r="6564" spans="1:4" ht="67.5">
      <c r="A6564" s="316">
        <v>87844</v>
      </c>
      <c r="B6564" s="317" t="s">
        <v>7710</v>
      </c>
      <c r="C6564" s="318" t="s">
        <v>1100</v>
      </c>
      <c r="D6564" s="316">
        <v>119.56</v>
      </c>
    </row>
    <row r="6565" spans="1:4" ht="67.5">
      <c r="A6565" s="316">
        <v>87845</v>
      </c>
      <c r="B6565" s="317" t="s">
        <v>7711</v>
      </c>
      <c r="C6565" s="318" t="s">
        <v>1100</v>
      </c>
      <c r="D6565" s="316">
        <v>86.41</v>
      </c>
    </row>
    <row r="6566" spans="1:4" ht="67.5">
      <c r="A6566" s="316">
        <v>87846</v>
      </c>
      <c r="B6566" s="317" t="s">
        <v>7712</v>
      </c>
      <c r="C6566" s="318" t="s">
        <v>1100</v>
      </c>
      <c r="D6566" s="316">
        <v>137.51</v>
      </c>
    </row>
    <row r="6567" spans="1:4" ht="67.5">
      <c r="A6567" s="316">
        <v>87847</v>
      </c>
      <c r="B6567" s="317" t="s">
        <v>7713</v>
      </c>
      <c r="C6567" s="318" t="s">
        <v>1100</v>
      </c>
      <c r="D6567" s="316">
        <v>96.88</v>
      </c>
    </row>
    <row r="6568" spans="1:4" ht="67.5">
      <c r="A6568" s="316">
        <v>87848</v>
      </c>
      <c r="B6568" s="317" t="s">
        <v>7714</v>
      </c>
      <c r="C6568" s="318" t="s">
        <v>1100</v>
      </c>
      <c r="D6568" s="316">
        <v>130.91999999999999</v>
      </c>
    </row>
    <row r="6569" spans="1:4" ht="67.5">
      <c r="A6569" s="316">
        <v>87849</v>
      </c>
      <c r="B6569" s="317" t="s">
        <v>7715</v>
      </c>
      <c r="C6569" s="318" t="s">
        <v>1100</v>
      </c>
      <c r="D6569" s="316">
        <v>91.01</v>
      </c>
    </row>
    <row r="6570" spans="1:4" ht="67.5">
      <c r="A6570" s="316">
        <v>87850</v>
      </c>
      <c r="B6570" s="317" t="s">
        <v>7716</v>
      </c>
      <c r="C6570" s="318" t="s">
        <v>1100</v>
      </c>
      <c r="D6570" s="316">
        <v>143.59</v>
      </c>
    </row>
    <row r="6571" spans="1:4" ht="67.5">
      <c r="A6571" s="316">
        <v>87851</v>
      </c>
      <c r="B6571" s="317" t="s">
        <v>7717</v>
      </c>
      <c r="C6571" s="318" t="s">
        <v>1100</v>
      </c>
      <c r="D6571" s="316">
        <v>100.84</v>
      </c>
    </row>
    <row r="6572" spans="1:4" ht="81">
      <c r="A6572" s="316">
        <v>87852</v>
      </c>
      <c r="B6572" s="317" t="s">
        <v>7718</v>
      </c>
      <c r="C6572" s="318" t="s">
        <v>1100</v>
      </c>
      <c r="D6572" s="316">
        <v>135.69</v>
      </c>
    </row>
    <row r="6573" spans="1:4" ht="67.5">
      <c r="A6573" s="316">
        <v>87853</v>
      </c>
      <c r="B6573" s="317" t="s">
        <v>7719</v>
      </c>
      <c r="C6573" s="318" t="s">
        <v>1100</v>
      </c>
      <c r="D6573" s="316">
        <v>93.66</v>
      </c>
    </row>
    <row r="6574" spans="1:4" ht="67.5">
      <c r="A6574" s="316">
        <v>87854</v>
      </c>
      <c r="B6574" s="317" t="s">
        <v>7720</v>
      </c>
      <c r="C6574" s="318" t="s">
        <v>1100</v>
      </c>
      <c r="D6574" s="316">
        <v>140.22999999999999</v>
      </c>
    </row>
    <row r="6575" spans="1:4" ht="67.5">
      <c r="A6575" s="316">
        <v>87855</v>
      </c>
      <c r="B6575" s="317" t="s">
        <v>7721</v>
      </c>
      <c r="C6575" s="318" t="s">
        <v>1100</v>
      </c>
      <c r="D6575" s="316">
        <v>106.35</v>
      </c>
    </row>
    <row r="6576" spans="1:4" ht="67.5">
      <c r="A6576" s="316">
        <v>87856</v>
      </c>
      <c r="B6576" s="317" t="s">
        <v>7722</v>
      </c>
      <c r="C6576" s="318" t="s">
        <v>1100</v>
      </c>
      <c r="D6576" s="316">
        <v>129.03</v>
      </c>
    </row>
    <row r="6577" spans="1:4" ht="67.5">
      <c r="A6577" s="316">
        <v>87857</v>
      </c>
      <c r="B6577" s="317" t="s">
        <v>7723</v>
      </c>
      <c r="C6577" s="318" t="s">
        <v>1100</v>
      </c>
      <c r="D6577" s="316">
        <v>95.87</v>
      </c>
    </row>
    <row r="6578" spans="1:4" ht="54">
      <c r="A6578" s="316">
        <v>87858</v>
      </c>
      <c r="B6578" s="317" t="s">
        <v>7724</v>
      </c>
      <c r="C6578" s="318" t="s">
        <v>1100</v>
      </c>
      <c r="D6578" s="316">
        <v>92.74</v>
      </c>
    </row>
    <row r="6579" spans="1:4" ht="54">
      <c r="A6579" s="316">
        <v>87859</v>
      </c>
      <c r="B6579" s="317" t="s">
        <v>7725</v>
      </c>
      <c r="C6579" s="318" t="s">
        <v>1100</v>
      </c>
      <c r="D6579" s="316">
        <v>107.17</v>
      </c>
    </row>
    <row r="6580" spans="1:4" ht="67.5">
      <c r="A6580" s="316">
        <v>87871</v>
      </c>
      <c r="B6580" s="317" t="s">
        <v>7726</v>
      </c>
      <c r="C6580" s="318" t="s">
        <v>1100</v>
      </c>
      <c r="D6580" s="316">
        <v>14.14</v>
      </c>
    </row>
    <row r="6581" spans="1:4" ht="67.5">
      <c r="A6581" s="316">
        <v>87872</v>
      </c>
      <c r="B6581" s="317" t="s">
        <v>7727</v>
      </c>
      <c r="C6581" s="318" t="s">
        <v>1100</v>
      </c>
      <c r="D6581" s="316">
        <v>13.61</v>
      </c>
    </row>
    <row r="6582" spans="1:4" ht="81">
      <c r="A6582" s="316">
        <v>87873</v>
      </c>
      <c r="B6582" s="317" t="s">
        <v>7728</v>
      </c>
      <c r="C6582" s="318" t="s">
        <v>1100</v>
      </c>
      <c r="D6582" s="316">
        <v>3.6</v>
      </c>
    </row>
    <row r="6583" spans="1:4" ht="81">
      <c r="A6583" s="316">
        <v>87874</v>
      </c>
      <c r="B6583" s="317" t="s">
        <v>7729</v>
      </c>
      <c r="C6583" s="318" t="s">
        <v>1100</v>
      </c>
      <c r="D6583" s="316">
        <v>3.5</v>
      </c>
    </row>
    <row r="6584" spans="1:4" ht="67.5">
      <c r="A6584" s="316">
        <v>87876</v>
      </c>
      <c r="B6584" s="317" t="s">
        <v>7730</v>
      </c>
      <c r="C6584" s="318" t="s">
        <v>1100</v>
      </c>
      <c r="D6584" s="316">
        <v>7.61</v>
      </c>
    </row>
    <row r="6585" spans="1:4" ht="67.5">
      <c r="A6585" s="316">
        <v>87877</v>
      </c>
      <c r="B6585" s="317" t="s">
        <v>7731</v>
      </c>
      <c r="C6585" s="318" t="s">
        <v>1100</v>
      </c>
      <c r="D6585" s="316">
        <v>7.37</v>
      </c>
    </row>
    <row r="6586" spans="1:4" ht="54">
      <c r="A6586" s="316">
        <v>87878</v>
      </c>
      <c r="B6586" s="317" t="s">
        <v>7732</v>
      </c>
      <c r="C6586" s="318" t="s">
        <v>1100</v>
      </c>
      <c r="D6586" s="316">
        <v>2.99</v>
      </c>
    </row>
    <row r="6587" spans="1:4" ht="67.5">
      <c r="A6587" s="316">
        <v>87879</v>
      </c>
      <c r="B6587" s="317" t="s">
        <v>7733</v>
      </c>
      <c r="C6587" s="318" t="s">
        <v>1100</v>
      </c>
      <c r="D6587" s="316">
        <v>2.65</v>
      </c>
    </row>
    <row r="6588" spans="1:4" ht="54">
      <c r="A6588" s="316">
        <v>87881</v>
      </c>
      <c r="B6588" s="317" t="s">
        <v>7734</v>
      </c>
      <c r="C6588" s="318" t="s">
        <v>1100</v>
      </c>
      <c r="D6588" s="316">
        <v>3.54</v>
      </c>
    </row>
    <row r="6589" spans="1:4" ht="54">
      <c r="A6589" s="316">
        <v>87882</v>
      </c>
      <c r="B6589" s="317" t="s">
        <v>7735</v>
      </c>
      <c r="C6589" s="318" t="s">
        <v>1100</v>
      </c>
      <c r="D6589" s="316">
        <v>3.44</v>
      </c>
    </row>
    <row r="6590" spans="1:4" ht="54">
      <c r="A6590" s="316">
        <v>87884</v>
      </c>
      <c r="B6590" s="317" t="s">
        <v>7736</v>
      </c>
      <c r="C6590" s="318" t="s">
        <v>1100</v>
      </c>
      <c r="D6590" s="316">
        <v>7.55</v>
      </c>
    </row>
    <row r="6591" spans="1:4" ht="54">
      <c r="A6591" s="316">
        <v>87885</v>
      </c>
      <c r="B6591" s="317" t="s">
        <v>7737</v>
      </c>
      <c r="C6591" s="318" t="s">
        <v>1100</v>
      </c>
      <c r="D6591" s="316">
        <v>7.31</v>
      </c>
    </row>
    <row r="6592" spans="1:4" ht="54">
      <c r="A6592" s="316">
        <v>87886</v>
      </c>
      <c r="B6592" s="317" t="s">
        <v>7738</v>
      </c>
      <c r="C6592" s="318" t="s">
        <v>1100</v>
      </c>
      <c r="D6592" s="316">
        <v>18.57</v>
      </c>
    </row>
    <row r="6593" spans="1:4" ht="54">
      <c r="A6593" s="316">
        <v>87887</v>
      </c>
      <c r="B6593" s="317" t="s">
        <v>7739</v>
      </c>
      <c r="C6593" s="318" t="s">
        <v>1100</v>
      </c>
      <c r="D6593" s="316">
        <v>18.04</v>
      </c>
    </row>
    <row r="6594" spans="1:4" ht="81">
      <c r="A6594" s="316">
        <v>87888</v>
      </c>
      <c r="B6594" s="317" t="s">
        <v>7740</v>
      </c>
      <c r="C6594" s="318" t="s">
        <v>1100</v>
      </c>
      <c r="D6594" s="316">
        <v>4.57</v>
      </c>
    </row>
    <row r="6595" spans="1:4" ht="81">
      <c r="A6595" s="316">
        <v>87889</v>
      </c>
      <c r="B6595" s="317" t="s">
        <v>7741</v>
      </c>
      <c r="C6595" s="318" t="s">
        <v>1100</v>
      </c>
      <c r="D6595" s="316">
        <v>4.47</v>
      </c>
    </row>
    <row r="6596" spans="1:4" ht="81">
      <c r="A6596" s="316">
        <v>87891</v>
      </c>
      <c r="B6596" s="317" t="s">
        <v>7742</v>
      </c>
      <c r="C6596" s="318" t="s">
        <v>1100</v>
      </c>
      <c r="D6596" s="316">
        <v>8.58</v>
      </c>
    </row>
    <row r="6597" spans="1:4" ht="81">
      <c r="A6597" s="316">
        <v>87892</v>
      </c>
      <c r="B6597" s="317" t="s">
        <v>7743</v>
      </c>
      <c r="C6597" s="318" t="s">
        <v>1100</v>
      </c>
      <c r="D6597" s="316">
        <v>8.34</v>
      </c>
    </row>
    <row r="6598" spans="1:4" ht="67.5">
      <c r="A6598" s="316">
        <v>87893</v>
      </c>
      <c r="B6598" s="317" t="s">
        <v>7744</v>
      </c>
      <c r="C6598" s="318" t="s">
        <v>1100</v>
      </c>
      <c r="D6598" s="316">
        <v>4.66</v>
      </c>
    </row>
    <row r="6599" spans="1:4" ht="67.5">
      <c r="A6599" s="316">
        <v>87894</v>
      </c>
      <c r="B6599" s="317" t="s">
        <v>7745</v>
      </c>
      <c r="C6599" s="318" t="s">
        <v>1100</v>
      </c>
      <c r="D6599" s="316">
        <v>4.32</v>
      </c>
    </row>
    <row r="6600" spans="1:4" ht="67.5">
      <c r="A6600" s="316">
        <v>87896</v>
      </c>
      <c r="B6600" s="317" t="s">
        <v>7746</v>
      </c>
      <c r="C6600" s="318" t="s">
        <v>1100</v>
      </c>
      <c r="D6600" s="316">
        <v>4.2</v>
      </c>
    </row>
    <row r="6601" spans="1:4" ht="67.5">
      <c r="A6601" s="316">
        <v>87897</v>
      </c>
      <c r="B6601" s="317" t="s">
        <v>7747</v>
      </c>
      <c r="C6601" s="318" t="s">
        <v>1100</v>
      </c>
      <c r="D6601" s="316">
        <v>3.86</v>
      </c>
    </row>
    <row r="6602" spans="1:4" ht="81">
      <c r="A6602" s="316">
        <v>87899</v>
      </c>
      <c r="B6602" s="317" t="s">
        <v>7748</v>
      </c>
      <c r="C6602" s="318" t="s">
        <v>1100</v>
      </c>
      <c r="D6602" s="316">
        <v>5.41</v>
      </c>
    </row>
    <row r="6603" spans="1:4" ht="81">
      <c r="A6603" s="316">
        <v>87900</v>
      </c>
      <c r="B6603" s="317" t="s">
        <v>7749</v>
      </c>
      <c r="C6603" s="318" t="s">
        <v>1100</v>
      </c>
      <c r="D6603" s="316">
        <v>5.31</v>
      </c>
    </row>
    <row r="6604" spans="1:4" ht="81">
      <c r="A6604" s="316">
        <v>87902</v>
      </c>
      <c r="B6604" s="317" t="s">
        <v>7750</v>
      </c>
      <c r="C6604" s="318" t="s">
        <v>1100</v>
      </c>
      <c r="D6604" s="316">
        <v>9.42</v>
      </c>
    </row>
    <row r="6605" spans="1:4" ht="81">
      <c r="A6605" s="316">
        <v>87903</v>
      </c>
      <c r="B6605" s="317" t="s">
        <v>7751</v>
      </c>
      <c r="C6605" s="318" t="s">
        <v>1100</v>
      </c>
      <c r="D6605" s="316">
        <v>9.18</v>
      </c>
    </row>
    <row r="6606" spans="1:4" ht="67.5">
      <c r="A6606" s="316">
        <v>87904</v>
      </c>
      <c r="B6606" s="317" t="s">
        <v>7752</v>
      </c>
      <c r="C6606" s="318" t="s">
        <v>1100</v>
      </c>
      <c r="D6606" s="316">
        <v>6.05</v>
      </c>
    </row>
    <row r="6607" spans="1:4" ht="67.5">
      <c r="A6607" s="316">
        <v>87905</v>
      </c>
      <c r="B6607" s="317" t="s">
        <v>7753</v>
      </c>
      <c r="C6607" s="318" t="s">
        <v>1100</v>
      </c>
      <c r="D6607" s="316">
        <v>5.71</v>
      </c>
    </row>
    <row r="6608" spans="1:4" ht="67.5">
      <c r="A6608" s="316">
        <v>87907</v>
      </c>
      <c r="B6608" s="317" t="s">
        <v>7754</v>
      </c>
      <c r="C6608" s="318" t="s">
        <v>1100</v>
      </c>
      <c r="D6608" s="316">
        <v>5.4</v>
      </c>
    </row>
    <row r="6609" spans="1:4" ht="67.5">
      <c r="A6609" s="316">
        <v>87908</v>
      </c>
      <c r="B6609" s="317" t="s">
        <v>7755</v>
      </c>
      <c r="C6609" s="318" t="s">
        <v>1100</v>
      </c>
      <c r="D6609" s="316">
        <v>5.0599999999999996</v>
      </c>
    </row>
    <row r="6610" spans="1:4" ht="67.5">
      <c r="A6610" s="316">
        <v>87910</v>
      </c>
      <c r="B6610" s="317" t="s">
        <v>7756</v>
      </c>
      <c r="C6610" s="318" t="s">
        <v>1100</v>
      </c>
      <c r="D6610" s="316">
        <v>18.5</v>
      </c>
    </row>
    <row r="6611" spans="1:4" ht="67.5">
      <c r="A6611" s="316">
        <v>87911</v>
      </c>
      <c r="B6611" s="317" t="s">
        <v>7757</v>
      </c>
      <c r="C6611" s="318" t="s">
        <v>1100</v>
      </c>
      <c r="D6611" s="316">
        <v>17.97</v>
      </c>
    </row>
    <row r="6612" spans="1:4" ht="27">
      <c r="A6612" s="316">
        <v>88036</v>
      </c>
      <c r="B6612" s="317" t="s">
        <v>7758</v>
      </c>
      <c r="C6612" s="318" t="s">
        <v>585</v>
      </c>
      <c r="D6612" s="316">
        <v>23.78</v>
      </c>
    </row>
    <row r="6613" spans="1:4" ht="27">
      <c r="A6613" s="316">
        <v>88037</v>
      </c>
      <c r="B6613" s="317" t="s">
        <v>7759</v>
      </c>
      <c r="C6613" s="318" t="s">
        <v>585</v>
      </c>
      <c r="D6613" s="316">
        <v>33.31</v>
      </c>
    </row>
    <row r="6614" spans="1:4" ht="27">
      <c r="A6614" s="316">
        <v>88038</v>
      </c>
      <c r="B6614" s="317" t="s">
        <v>7760</v>
      </c>
      <c r="C6614" s="318" t="s">
        <v>585</v>
      </c>
      <c r="D6614" s="316">
        <v>45.23</v>
      </c>
    </row>
    <row r="6615" spans="1:4" ht="27">
      <c r="A6615" s="316">
        <v>88039</v>
      </c>
      <c r="B6615" s="317" t="s">
        <v>7761</v>
      </c>
      <c r="C6615" s="318" t="s">
        <v>585</v>
      </c>
      <c r="D6615" s="316">
        <v>57.15</v>
      </c>
    </row>
    <row r="6616" spans="1:4" ht="27">
      <c r="A6616" s="316">
        <v>88040</v>
      </c>
      <c r="B6616" s="317" t="s">
        <v>7762</v>
      </c>
      <c r="C6616" s="318" t="s">
        <v>585</v>
      </c>
      <c r="D6616" s="316">
        <v>7.79</v>
      </c>
    </row>
    <row r="6617" spans="1:4" ht="27">
      <c r="A6617" s="316">
        <v>88041</v>
      </c>
      <c r="B6617" s="317" t="s">
        <v>7763</v>
      </c>
      <c r="C6617" s="318" t="s">
        <v>585</v>
      </c>
      <c r="D6617" s="316">
        <v>12.09</v>
      </c>
    </row>
    <row r="6618" spans="1:4" ht="27">
      <c r="A6618" s="316">
        <v>88042</v>
      </c>
      <c r="B6618" s="317" t="s">
        <v>7764</v>
      </c>
      <c r="C6618" s="318" t="s">
        <v>585</v>
      </c>
      <c r="D6618" s="316">
        <v>17.45</v>
      </c>
    </row>
    <row r="6619" spans="1:4" ht="27">
      <c r="A6619" s="316">
        <v>88043</v>
      </c>
      <c r="B6619" s="317" t="s">
        <v>7765</v>
      </c>
      <c r="C6619" s="318" t="s">
        <v>585</v>
      </c>
      <c r="D6619" s="316">
        <v>22.81</v>
      </c>
    </row>
    <row r="6620" spans="1:4" ht="40.5">
      <c r="A6620" s="316">
        <v>88044</v>
      </c>
      <c r="B6620" s="317" t="s">
        <v>7766</v>
      </c>
      <c r="C6620" s="318" t="s">
        <v>3004</v>
      </c>
      <c r="D6620" s="316">
        <v>0.49</v>
      </c>
    </row>
    <row r="6621" spans="1:4" ht="40.5">
      <c r="A6621" s="316">
        <v>88045</v>
      </c>
      <c r="B6621" s="317" t="s">
        <v>7767</v>
      </c>
      <c r="C6621" s="318" t="s">
        <v>3004</v>
      </c>
      <c r="D6621" s="316">
        <v>0.24</v>
      </c>
    </row>
    <row r="6622" spans="1:4" ht="40.5">
      <c r="A6622" s="316">
        <v>88046</v>
      </c>
      <c r="B6622" s="317" t="s">
        <v>7768</v>
      </c>
      <c r="C6622" s="318" t="s">
        <v>3004</v>
      </c>
      <c r="D6622" s="316">
        <v>0.21</v>
      </c>
    </row>
    <row r="6623" spans="1:4" ht="40.5">
      <c r="A6623" s="316">
        <v>88047</v>
      </c>
      <c r="B6623" s="317" t="s">
        <v>7769</v>
      </c>
      <c r="C6623" s="318" t="s">
        <v>3004</v>
      </c>
      <c r="D6623" s="316">
        <v>0.08</v>
      </c>
    </row>
    <row r="6624" spans="1:4" ht="40.5">
      <c r="A6624" s="316">
        <v>88048</v>
      </c>
      <c r="B6624" s="317" t="s">
        <v>7770</v>
      </c>
      <c r="C6624" s="318" t="s">
        <v>3004</v>
      </c>
      <c r="D6624" s="316">
        <v>0.28000000000000003</v>
      </c>
    </row>
    <row r="6625" spans="1:4" ht="40.5">
      <c r="A6625" s="316">
        <v>88049</v>
      </c>
      <c r="B6625" s="317" t="s">
        <v>7771</v>
      </c>
      <c r="C6625" s="318" t="s">
        <v>3004</v>
      </c>
      <c r="D6625" s="316">
        <v>0.09</v>
      </c>
    </row>
    <row r="6626" spans="1:4" ht="40.5">
      <c r="A6626" s="316">
        <v>88050</v>
      </c>
      <c r="B6626" s="317" t="s">
        <v>7772</v>
      </c>
      <c r="C6626" s="318" t="s">
        <v>3004</v>
      </c>
      <c r="D6626" s="316">
        <v>0.37</v>
      </c>
    </row>
    <row r="6627" spans="1:4" ht="40.5">
      <c r="A6627" s="316">
        <v>88051</v>
      </c>
      <c r="B6627" s="317" t="s">
        <v>7773</v>
      </c>
      <c r="C6627" s="318" t="s">
        <v>3004</v>
      </c>
      <c r="D6627" s="316">
        <v>0.11</v>
      </c>
    </row>
    <row r="6628" spans="1:4" ht="40.5">
      <c r="A6628" s="316">
        <v>88052</v>
      </c>
      <c r="B6628" s="317" t="s">
        <v>7774</v>
      </c>
      <c r="C6628" s="318" t="s">
        <v>3004</v>
      </c>
      <c r="D6628" s="316">
        <v>0.45</v>
      </c>
    </row>
    <row r="6629" spans="1:4" ht="40.5">
      <c r="A6629" s="316">
        <v>88053</v>
      </c>
      <c r="B6629" s="317" t="s">
        <v>7775</v>
      </c>
      <c r="C6629" s="318" t="s">
        <v>3004</v>
      </c>
      <c r="D6629" s="316">
        <v>0.13</v>
      </c>
    </row>
    <row r="6630" spans="1:4" ht="54">
      <c r="A6630" s="316">
        <v>88054</v>
      </c>
      <c r="B6630" s="317" t="s">
        <v>7776</v>
      </c>
      <c r="C6630" s="318" t="s">
        <v>3004</v>
      </c>
      <c r="D6630" s="316">
        <v>0.08</v>
      </c>
    </row>
    <row r="6631" spans="1:4" ht="54">
      <c r="A6631" s="316">
        <v>88055</v>
      </c>
      <c r="B6631" s="317" t="s">
        <v>7777</v>
      </c>
      <c r="C6631" s="318" t="s">
        <v>3004</v>
      </c>
      <c r="D6631" s="316">
        <v>0.02</v>
      </c>
    </row>
    <row r="6632" spans="1:4" ht="54">
      <c r="A6632" s="316">
        <v>88056</v>
      </c>
      <c r="B6632" s="317" t="s">
        <v>7778</v>
      </c>
      <c r="C6632" s="318" t="s">
        <v>3004</v>
      </c>
      <c r="D6632" s="316">
        <v>0.14000000000000001</v>
      </c>
    </row>
    <row r="6633" spans="1:4" ht="54">
      <c r="A6633" s="316">
        <v>88057</v>
      </c>
      <c r="B6633" s="317" t="s">
        <v>7779</v>
      </c>
      <c r="C6633" s="318" t="s">
        <v>3004</v>
      </c>
      <c r="D6633" s="316">
        <v>0.03</v>
      </c>
    </row>
    <row r="6634" spans="1:4" ht="54">
      <c r="A6634" s="316">
        <v>88058</v>
      </c>
      <c r="B6634" s="317" t="s">
        <v>7780</v>
      </c>
      <c r="C6634" s="318" t="s">
        <v>3004</v>
      </c>
      <c r="D6634" s="316">
        <v>0.21</v>
      </c>
    </row>
    <row r="6635" spans="1:4" ht="54">
      <c r="A6635" s="316">
        <v>88059</v>
      </c>
      <c r="B6635" s="317" t="s">
        <v>7781</v>
      </c>
      <c r="C6635" s="318" t="s">
        <v>3004</v>
      </c>
      <c r="D6635" s="316">
        <v>0.05</v>
      </c>
    </row>
    <row r="6636" spans="1:4" ht="54">
      <c r="A6636" s="316">
        <v>88060</v>
      </c>
      <c r="B6636" s="317" t="s">
        <v>7782</v>
      </c>
      <c r="C6636" s="318" t="s">
        <v>3004</v>
      </c>
      <c r="D6636" s="316">
        <v>0.28000000000000003</v>
      </c>
    </row>
    <row r="6637" spans="1:4" ht="54">
      <c r="A6637" s="316">
        <v>88061</v>
      </c>
      <c r="B6637" s="317" t="s">
        <v>7783</v>
      </c>
      <c r="C6637" s="318" t="s">
        <v>3004</v>
      </c>
      <c r="D6637" s="316">
        <v>7.0000000000000007E-2</v>
      </c>
    </row>
    <row r="6638" spans="1:4" ht="27">
      <c r="A6638" s="316">
        <v>88074</v>
      </c>
      <c r="B6638" s="317" t="s">
        <v>7784</v>
      </c>
      <c r="C6638" s="318" t="s">
        <v>1100</v>
      </c>
      <c r="D6638" s="316">
        <v>0.7</v>
      </c>
    </row>
    <row r="6639" spans="1:4" ht="40.5">
      <c r="A6639" s="316">
        <v>88075</v>
      </c>
      <c r="B6639" s="317" t="s">
        <v>7785</v>
      </c>
      <c r="C6639" s="318" t="s">
        <v>1100</v>
      </c>
      <c r="D6639" s="316">
        <v>0.48</v>
      </c>
    </row>
    <row r="6640" spans="1:4" ht="40.5">
      <c r="A6640" s="316">
        <v>88076</v>
      </c>
      <c r="B6640" s="317" t="s">
        <v>7786</v>
      </c>
      <c r="C6640" s="318" t="s">
        <v>1100</v>
      </c>
      <c r="D6640" s="316">
        <v>0.55000000000000004</v>
      </c>
    </row>
    <row r="6641" spans="1:4" ht="40.5">
      <c r="A6641" s="316">
        <v>88077</v>
      </c>
      <c r="B6641" s="317" t="s">
        <v>7787</v>
      </c>
      <c r="C6641" s="318" t="s">
        <v>1100</v>
      </c>
      <c r="D6641" s="316">
        <v>0.64</v>
      </c>
    </row>
    <row r="6642" spans="1:4" ht="40.5">
      <c r="A6642" s="316">
        <v>88078</v>
      </c>
      <c r="B6642" s="317" t="s">
        <v>7788</v>
      </c>
      <c r="C6642" s="318" t="s">
        <v>1100</v>
      </c>
      <c r="D6642" s="316">
        <v>0.73</v>
      </c>
    </row>
    <row r="6643" spans="1:4" ht="40.5">
      <c r="A6643" s="316">
        <v>88079</v>
      </c>
      <c r="B6643" s="317" t="s">
        <v>7789</v>
      </c>
      <c r="C6643" s="318" t="s">
        <v>1100</v>
      </c>
      <c r="D6643" s="316">
        <v>0.12</v>
      </c>
    </row>
    <row r="6644" spans="1:4" ht="40.5">
      <c r="A6644" s="316">
        <v>88080</v>
      </c>
      <c r="B6644" s="317" t="s">
        <v>7790</v>
      </c>
      <c r="C6644" s="318" t="s">
        <v>1100</v>
      </c>
      <c r="D6644" s="316">
        <v>0.2</v>
      </c>
    </row>
    <row r="6645" spans="1:4" ht="40.5">
      <c r="A6645" s="316">
        <v>88081</v>
      </c>
      <c r="B6645" s="317" t="s">
        <v>7791</v>
      </c>
      <c r="C6645" s="318" t="s">
        <v>1100</v>
      </c>
      <c r="D6645" s="316">
        <v>0.3</v>
      </c>
    </row>
    <row r="6646" spans="1:4" ht="40.5">
      <c r="A6646" s="316">
        <v>88082</v>
      </c>
      <c r="B6646" s="317" t="s">
        <v>7792</v>
      </c>
      <c r="C6646" s="318" t="s">
        <v>1100</v>
      </c>
      <c r="D6646" s="316">
        <v>0.41</v>
      </c>
    </row>
    <row r="6647" spans="1:4" ht="40.5">
      <c r="A6647" s="316">
        <v>88083</v>
      </c>
      <c r="B6647" s="317" t="s">
        <v>7793</v>
      </c>
      <c r="C6647" s="318" t="s">
        <v>1100</v>
      </c>
      <c r="D6647" s="316">
        <v>0.06</v>
      </c>
    </row>
    <row r="6648" spans="1:4" ht="40.5">
      <c r="A6648" s="316">
        <v>88084</v>
      </c>
      <c r="B6648" s="317" t="s">
        <v>7794</v>
      </c>
      <c r="C6648" s="318" t="s">
        <v>1100</v>
      </c>
      <c r="D6648" s="316">
        <v>0.09</v>
      </c>
    </row>
    <row r="6649" spans="1:4" ht="40.5">
      <c r="A6649" s="316">
        <v>88085</v>
      </c>
      <c r="B6649" s="317" t="s">
        <v>7795</v>
      </c>
      <c r="C6649" s="318" t="s">
        <v>1100</v>
      </c>
      <c r="D6649" s="316">
        <v>0.14000000000000001</v>
      </c>
    </row>
    <row r="6650" spans="1:4" ht="40.5">
      <c r="A6650" s="316">
        <v>88086</v>
      </c>
      <c r="B6650" s="317" t="s">
        <v>7796</v>
      </c>
      <c r="C6650" s="318" t="s">
        <v>1100</v>
      </c>
      <c r="D6650" s="316">
        <v>0.19</v>
      </c>
    </row>
    <row r="6651" spans="1:4" ht="27">
      <c r="A6651" s="316">
        <v>88087</v>
      </c>
      <c r="B6651" s="317" t="s">
        <v>7797</v>
      </c>
      <c r="C6651" s="318" t="s">
        <v>7798</v>
      </c>
      <c r="D6651" s="316">
        <v>0.05</v>
      </c>
    </row>
    <row r="6652" spans="1:4" ht="40.5">
      <c r="A6652" s="316">
        <v>88099</v>
      </c>
      <c r="B6652" s="317" t="s">
        <v>7799</v>
      </c>
      <c r="C6652" s="318" t="s">
        <v>3004</v>
      </c>
      <c r="D6652" s="316">
        <v>0.2</v>
      </c>
    </row>
    <row r="6653" spans="1:4" ht="40.5">
      <c r="A6653" s="316">
        <v>88100</v>
      </c>
      <c r="B6653" s="317" t="s">
        <v>7800</v>
      </c>
      <c r="C6653" s="318" t="s">
        <v>3004</v>
      </c>
      <c r="D6653" s="316">
        <v>0.1</v>
      </c>
    </row>
    <row r="6654" spans="1:4" ht="27">
      <c r="A6654" s="316">
        <v>88101</v>
      </c>
      <c r="B6654" s="317" t="s">
        <v>7801</v>
      </c>
      <c r="C6654" s="318" t="s">
        <v>1100</v>
      </c>
      <c r="D6654" s="316">
        <v>0.31</v>
      </c>
    </row>
    <row r="6655" spans="1:4" ht="27">
      <c r="A6655" s="316">
        <v>88102</v>
      </c>
      <c r="B6655" s="317" t="s">
        <v>7802</v>
      </c>
      <c r="C6655" s="318" t="s">
        <v>7798</v>
      </c>
      <c r="D6655" s="316">
        <v>0.02</v>
      </c>
    </row>
    <row r="6656" spans="1:4" ht="27">
      <c r="A6656" s="316">
        <v>88103</v>
      </c>
      <c r="B6656" s="317" t="s">
        <v>7803</v>
      </c>
      <c r="C6656" s="318" t="s">
        <v>7798</v>
      </c>
      <c r="D6656" s="316">
        <v>0.04</v>
      </c>
    </row>
    <row r="6657" spans="1:4" ht="27">
      <c r="A6657" s="316">
        <v>88236</v>
      </c>
      <c r="B6657" s="317" t="s">
        <v>7804</v>
      </c>
      <c r="C6657" s="318" t="s">
        <v>12</v>
      </c>
      <c r="D6657" s="316">
        <v>0.42</v>
      </c>
    </row>
    <row r="6658" spans="1:4" ht="13.5">
      <c r="A6658" s="316">
        <v>88237</v>
      </c>
      <c r="B6658" s="317" t="s">
        <v>7805</v>
      </c>
      <c r="C6658" s="318" t="s">
        <v>12</v>
      </c>
      <c r="D6658" s="316">
        <v>0.94</v>
      </c>
    </row>
    <row r="6659" spans="1:4" ht="27">
      <c r="A6659" s="316">
        <v>88238</v>
      </c>
      <c r="B6659" s="317" t="s">
        <v>7806</v>
      </c>
      <c r="C6659" s="318" t="s">
        <v>12</v>
      </c>
      <c r="D6659" s="316">
        <v>13.73</v>
      </c>
    </row>
    <row r="6660" spans="1:4" ht="27">
      <c r="A6660" s="316">
        <v>88239</v>
      </c>
      <c r="B6660" s="317" t="s">
        <v>7807</v>
      </c>
      <c r="C6660" s="318" t="s">
        <v>12</v>
      </c>
      <c r="D6660" s="316">
        <v>13.75</v>
      </c>
    </row>
    <row r="6661" spans="1:4" ht="27">
      <c r="A6661" s="316">
        <v>88240</v>
      </c>
      <c r="B6661" s="317" t="s">
        <v>7808</v>
      </c>
      <c r="C6661" s="318" t="s">
        <v>12</v>
      </c>
      <c r="D6661" s="316">
        <v>8.66</v>
      </c>
    </row>
    <row r="6662" spans="1:4" ht="27">
      <c r="A6662" s="316">
        <v>88241</v>
      </c>
      <c r="B6662" s="317" t="s">
        <v>7809</v>
      </c>
      <c r="C6662" s="318" t="s">
        <v>12</v>
      </c>
      <c r="D6662" s="316">
        <v>14.44</v>
      </c>
    </row>
    <row r="6663" spans="1:4" ht="27">
      <c r="A6663" s="316">
        <v>88242</v>
      </c>
      <c r="B6663" s="317" t="s">
        <v>7810</v>
      </c>
      <c r="C6663" s="318" t="s">
        <v>12</v>
      </c>
      <c r="D6663" s="316">
        <v>13.47</v>
      </c>
    </row>
    <row r="6664" spans="1:4" ht="27">
      <c r="A6664" s="316">
        <v>88243</v>
      </c>
      <c r="B6664" s="317" t="s">
        <v>7811</v>
      </c>
      <c r="C6664" s="318" t="s">
        <v>12</v>
      </c>
      <c r="D6664" s="316">
        <v>14.44</v>
      </c>
    </row>
    <row r="6665" spans="1:4" ht="13.5">
      <c r="A6665" s="316">
        <v>88245</v>
      </c>
      <c r="B6665" s="317" t="s">
        <v>7812</v>
      </c>
      <c r="C6665" s="318" t="s">
        <v>12</v>
      </c>
      <c r="D6665" s="316">
        <v>16.8</v>
      </c>
    </row>
    <row r="6666" spans="1:4" ht="27">
      <c r="A6666" s="316">
        <v>88246</v>
      </c>
      <c r="B6666" s="317" t="s">
        <v>7813</v>
      </c>
      <c r="C6666" s="318" t="s">
        <v>12</v>
      </c>
      <c r="D6666" s="316">
        <v>20.48</v>
      </c>
    </row>
    <row r="6667" spans="1:4" ht="27">
      <c r="A6667" s="316">
        <v>88247</v>
      </c>
      <c r="B6667" s="317" t="s">
        <v>7814</v>
      </c>
      <c r="C6667" s="318" t="s">
        <v>12</v>
      </c>
      <c r="D6667" s="316">
        <v>14.23</v>
      </c>
    </row>
    <row r="6668" spans="1:4" ht="27">
      <c r="A6668" s="316">
        <v>88248</v>
      </c>
      <c r="B6668" s="317" t="s">
        <v>7815</v>
      </c>
      <c r="C6668" s="318" t="s">
        <v>12</v>
      </c>
      <c r="D6668" s="316">
        <v>14.08</v>
      </c>
    </row>
    <row r="6669" spans="1:4" ht="27">
      <c r="A6669" s="316">
        <v>88249</v>
      </c>
      <c r="B6669" s="317" t="s">
        <v>7816</v>
      </c>
      <c r="C6669" s="318" t="s">
        <v>12</v>
      </c>
      <c r="D6669" s="316">
        <v>13.79</v>
      </c>
    </row>
    <row r="6670" spans="1:4" ht="27">
      <c r="A6670" s="316">
        <v>88250</v>
      </c>
      <c r="B6670" s="317" t="s">
        <v>7817</v>
      </c>
      <c r="C6670" s="318" t="s">
        <v>12</v>
      </c>
      <c r="D6670" s="316">
        <v>11</v>
      </c>
    </row>
    <row r="6671" spans="1:4" ht="27">
      <c r="A6671" s="316">
        <v>88251</v>
      </c>
      <c r="B6671" s="317" t="s">
        <v>7818</v>
      </c>
      <c r="C6671" s="318" t="s">
        <v>12</v>
      </c>
      <c r="D6671" s="316">
        <v>13.24</v>
      </c>
    </row>
    <row r="6672" spans="1:4" ht="27">
      <c r="A6672" s="316">
        <v>88252</v>
      </c>
      <c r="B6672" s="317" t="s">
        <v>7819</v>
      </c>
      <c r="C6672" s="318" t="s">
        <v>12</v>
      </c>
      <c r="D6672" s="316">
        <v>12.68</v>
      </c>
    </row>
    <row r="6673" spans="1:4" ht="27">
      <c r="A6673" s="316">
        <v>88253</v>
      </c>
      <c r="B6673" s="317" t="s">
        <v>7820</v>
      </c>
      <c r="C6673" s="318" t="s">
        <v>12</v>
      </c>
      <c r="D6673" s="316">
        <v>13.71</v>
      </c>
    </row>
    <row r="6674" spans="1:4" ht="27">
      <c r="A6674" s="316">
        <v>88255</v>
      </c>
      <c r="B6674" s="317" t="s">
        <v>7821</v>
      </c>
      <c r="C6674" s="318" t="s">
        <v>12</v>
      </c>
      <c r="D6674" s="316">
        <v>27.47</v>
      </c>
    </row>
    <row r="6675" spans="1:4" ht="27">
      <c r="A6675" s="316">
        <v>88256</v>
      </c>
      <c r="B6675" s="317" t="s">
        <v>7822</v>
      </c>
      <c r="C6675" s="318" t="s">
        <v>12</v>
      </c>
      <c r="D6675" s="316">
        <v>15.71</v>
      </c>
    </row>
    <row r="6676" spans="1:4" ht="27">
      <c r="A6676" s="316">
        <v>88257</v>
      </c>
      <c r="B6676" s="317" t="s">
        <v>7823</v>
      </c>
      <c r="C6676" s="318" t="s">
        <v>12</v>
      </c>
      <c r="D6676" s="316">
        <v>19.010000000000002</v>
      </c>
    </row>
    <row r="6677" spans="1:4" ht="27">
      <c r="A6677" s="316">
        <v>88258</v>
      </c>
      <c r="B6677" s="317" t="s">
        <v>7824</v>
      </c>
      <c r="C6677" s="318" t="s">
        <v>12</v>
      </c>
      <c r="D6677" s="316">
        <v>22.84</v>
      </c>
    </row>
    <row r="6678" spans="1:4" ht="27">
      <c r="A6678" s="316">
        <v>88259</v>
      </c>
      <c r="B6678" s="317" t="s">
        <v>7825</v>
      </c>
      <c r="C6678" s="318" t="s">
        <v>12</v>
      </c>
      <c r="D6678" s="316">
        <v>16.05</v>
      </c>
    </row>
    <row r="6679" spans="1:4" ht="13.5">
      <c r="A6679" s="316">
        <v>88260</v>
      </c>
      <c r="B6679" s="317" t="s">
        <v>7826</v>
      </c>
      <c r="C6679" s="318" t="s">
        <v>12</v>
      </c>
      <c r="D6679" s="316">
        <v>17.22</v>
      </c>
    </row>
    <row r="6680" spans="1:4" ht="27">
      <c r="A6680" s="316">
        <v>88261</v>
      </c>
      <c r="B6680" s="317" t="s">
        <v>7827</v>
      </c>
      <c r="C6680" s="318" t="s">
        <v>12</v>
      </c>
      <c r="D6680" s="316">
        <v>16.64</v>
      </c>
    </row>
    <row r="6681" spans="1:4" ht="27">
      <c r="A6681" s="316">
        <v>88262</v>
      </c>
      <c r="B6681" s="317" t="s">
        <v>7828</v>
      </c>
      <c r="C6681" s="318" t="s">
        <v>12</v>
      </c>
      <c r="D6681" s="316">
        <v>16.8</v>
      </c>
    </row>
    <row r="6682" spans="1:4" ht="40.5">
      <c r="A6682" s="316">
        <v>88263</v>
      </c>
      <c r="B6682" s="317" t="s">
        <v>7829</v>
      </c>
      <c r="C6682" s="318" t="s">
        <v>12</v>
      </c>
      <c r="D6682" s="316">
        <v>11.47</v>
      </c>
    </row>
    <row r="6683" spans="1:4" ht="13.5">
      <c r="A6683" s="316">
        <v>88264</v>
      </c>
      <c r="B6683" s="317" t="s">
        <v>7830</v>
      </c>
      <c r="C6683" s="318" t="s">
        <v>12</v>
      </c>
      <c r="D6683" s="316">
        <v>17.48</v>
      </c>
    </row>
    <row r="6684" spans="1:4" ht="27">
      <c r="A6684" s="316">
        <v>88265</v>
      </c>
      <c r="B6684" s="317" t="s">
        <v>7831</v>
      </c>
      <c r="C6684" s="318" t="s">
        <v>12</v>
      </c>
      <c r="D6684" s="316">
        <v>21.21</v>
      </c>
    </row>
    <row r="6685" spans="1:4" ht="27">
      <c r="A6685" s="316">
        <v>88266</v>
      </c>
      <c r="B6685" s="317" t="s">
        <v>7832</v>
      </c>
      <c r="C6685" s="318" t="s">
        <v>12</v>
      </c>
      <c r="D6685" s="316">
        <v>24.31</v>
      </c>
    </row>
    <row r="6686" spans="1:4" ht="27">
      <c r="A6686" s="316">
        <v>88267</v>
      </c>
      <c r="B6686" s="317" t="s">
        <v>7833</v>
      </c>
      <c r="C6686" s="318" t="s">
        <v>12</v>
      </c>
      <c r="D6686" s="316">
        <v>17.29</v>
      </c>
    </row>
    <row r="6687" spans="1:4" ht="13.5">
      <c r="A6687" s="316">
        <v>88268</v>
      </c>
      <c r="B6687" s="317" t="s">
        <v>7834</v>
      </c>
      <c r="C6687" s="318" t="s">
        <v>12</v>
      </c>
      <c r="D6687" s="316">
        <v>15.33</v>
      </c>
    </row>
    <row r="6688" spans="1:4" ht="13.5">
      <c r="A6688" s="316">
        <v>88269</v>
      </c>
      <c r="B6688" s="317" t="s">
        <v>7835</v>
      </c>
      <c r="C6688" s="318" t="s">
        <v>12</v>
      </c>
      <c r="D6688" s="316">
        <v>15.33</v>
      </c>
    </row>
    <row r="6689" spans="1:4" ht="27">
      <c r="A6689" s="316">
        <v>88270</v>
      </c>
      <c r="B6689" s="317" t="s">
        <v>7836</v>
      </c>
      <c r="C6689" s="318" t="s">
        <v>12</v>
      </c>
      <c r="D6689" s="316">
        <v>17.52</v>
      </c>
    </row>
    <row r="6690" spans="1:4" ht="27">
      <c r="A6690" s="316">
        <v>88272</v>
      </c>
      <c r="B6690" s="317" t="s">
        <v>7837</v>
      </c>
      <c r="C6690" s="318" t="s">
        <v>12</v>
      </c>
      <c r="D6690" s="316">
        <v>16.86</v>
      </c>
    </row>
    <row r="6691" spans="1:4" ht="13.5">
      <c r="A6691" s="316">
        <v>88273</v>
      </c>
      <c r="B6691" s="317" t="s">
        <v>7838</v>
      </c>
      <c r="C6691" s="318" t="s">
        <v>12</v>
      </c>
      <c r="D6691" s="316">
        <v>15.58</v>
      </c>
    </row>
    <row r="6692" spans="1:4" ht="27">
      <c r="A6692" s="316">
        <v>88274</v>
      </c>
      <c r="B6692" s="317" t="s">
        <v>7839</v>
      </c>
      <c r="C6692" s="318" t="s">
        <v>12</v>
      </c>
      <c r="D6692" s="316">
        <v>16.100000000000001</v>
      </c>
    </row>
    <row r="6693" spans="1:4" ht="27">
      <c r="A6693" s="316">
        <v>88275</v>
      </c>
      <c r="B6693" s="317" t="s">
        <v>7840</v>
      </c>
      <c r="C6693" s="318" t="s">
        <v>12</v>
      </c>
      <c r="D6693" s="316">
        <v>16.77</v>
      </c>
    </row>
    <row r="6694" spans="1:4" ht="27">
      <c r="A6694" s="316">
        <v>88277</v>
      </c>
      <c r="B6694" s="317" t="s">
        <v>7841</v>
      </c>
      <c r="C6694" s="318" t="s">
        <v>12</v>
      </c>
      <c r="D6694" s="316">
        <v>20.48</v>
      </c>
    </row>
    <row r="6695" spans="1:4" ht="27">
      <c r="A6695" s="316">
        <v>88278</v>
      </c>
      <c r="B6695" s="317" t="s">
        <v>7842</v>
      </c>
      <c r="C6695" s="318" t="s">
        <v>12</v>
      </c>
      <c r="D6695" s="316">
        <v>11.09</v>
      </c>
    </row>
    <row r="6696" spans="1:4" ht="27">
      <c r="A6696" s="316">
        <v>88279</v>
      </c>
      <c r="B6696" s="317" t="s">
        <v>7843</v>
      </c>
      <c r="C6696" s="318" t="s">
        <v>12</v>
      </c>
      <c r="D6696" s="316">
        <v>22.11</v>
      </c>
    </row>
    <row r="6697" spans="1:4" ht="27">
      <c r="A6697" s="316">
        <v>88281</v>
      </c>
      <c r="B6697" s="317" t="s">
        <v>7844</v>
      </c>
      <c r="C6697" s="318" t="s">
        <v>12</v>
      </c>
      <c r="D6697" s="316">
        <v>13.5</v>
      </c>
    </row>
    <row r="6698" spans="1:4" ht="27">
      <c r="A6698" s="316">
        <v>88282</v>
      </c>
      <c r="B6698" s="317" t="s">
        <v>7845</v>
      </c>
      <c r="C6698" s="318" t="s">
        <v>12</v>
      </c>
      <c r="D6698" s="316">
        <v>13.5</v>
      </c>
    </row>
    <row r="6699" spans="1:4" ht="27">
      <c r="A6699" s="316">
        <v>88283</v>
      </c>
      <c r="B6699" s="317" t="s">
        <v>7846</v>
      </c>
      <c r="C6699" s="318" t="s">
        <v>12</v>
      </c>
      <c r="D6699" s="316">
        <v>13.5</v>
      </c>
    </row>
    <row r="6700" spans="1:4" ht="27">
      <c r="A6700" s="316">
        <v>88284</v>
      </c>
      <c r="B6700" s="317" t="s">
        <v>7847</v>
      </c>
      <c r="C6700" s="318" t="s">
        <v>12</v>
      </c>
      <c r="D6700" s="316">
        <v>12.7</v>
      </c>
    </row>
    <row r="6701" spans="1:4" ht="27">
      <c r="A6701" s="316">
        <v>88285</v>
      </c>
      <c r="B6701" s="317" t="s">
        <v>7848</v>
      </c>
      <c r="C6701" s="318" t="s">
        <v>12</v>
      </c>
      <c r="D6701" s="316">
        <v>13.5</v>
      </c>
    </row>
    <row r="6702" spans="1:4" ht="27">
      <c r="A6702" s="316">
        <v>88286</v>
      </c>
      <c r="B6702" s="317" t="s">
        <v>7849</v>
      </c>
      <c r="C6702" s="318" t="s">
        <v>12</v>
      </c>
      <c r="D6702" s="316">
        <v>14.58</v>
      </c>
    </row>
    <row r="6703" spans="1:4" ht="13.5">
      <c r="A6703" s="316">
        <v>88288</v>
      </c>
      <c r="B6703" s="317" t="s">
        <v>7850</v>
      </c>
      <c r="C6703" s="318" t="s">
        <v>12</v>
      </c>
      <c r="D6703" s="316">
        <v>14.45</v>
      </c>
    </row>
    <row r="6704" spans="1:4" ht="27">
      <c r="A6704" s="316">
        <v>88290</v>
      </c>
      <c r="B6704" s="317" t="s">
        <v>7851</v>
      </c>
      <c r="C6704" s="318" t="s">
        <v>12</v>
      </c>
      <c r="D6704" s="316">
        <v>14.46</v>
      </c>
    </row>
    <row r="6705" spans="1:4" ht="27">
      <c r="A6705" s="316">
        <v>88291</v>
      </c>
      <c r="B6705" s="317" t="s">
        <v>7852</v>
      </c>
      <c r="C6705" s="318" t="s">
        <v>12</v>
      </c>
      <c r="D6705" s="316">
        <v>15.06</v>
      </c>
    </row>
    <row r="6706" spans="1:4" ht="40.5">
      <c r="A6706" s="316">
        <v>88292</v>
      </c>
      <c r="B6706" s="317" t="s">
        <v>7853</v>
      </c>
      <c r="C6706" s="318" t="s">
        <v>12</v>
      </c>
      <c r="D6706" s="316">
        <v>10.74</v>
      </c>
    </row>
    <row r="6707" spans="1:4" ht="27">
      <c r="A6707" s="316">
        <v>88293</v>
      </c>
      <c r="B6707" s="317" t="s">
        <v>7854</v>
      </c>
      <c r="C6707" s="318" t="s">
        <v>12</v>
      </c>
      <c r="D6707" s="316">
        <v>15.45</v>
      </c>
    </row>
    <row r="6708" spans="1:4" ht="27">
      <c r="A6708" s="316">
        <v>88294</v>
      </c>
      <c r="B6708" s="317" t="s">
        <v>7855</v>
      </c>
      <c r="C6708" s="318" t="s">
        <v>12</v>
      </c>
      <c r="D6708" s="316">
        <v>16.38</v>
      </c>
    </row>
    <row r="6709" spans="1:4" ht="27">
      <c r="A6709" s="316">
        <v>88295</v>
      </c>
      <c r="B6709" s="317" t="s">
        <v>7856</v>
      </c>
      <c r="C6709" s="318" t="s">
        <v>12</v>
      </c>
      <c r="D6709" s="316">
        <v>10.27</v>
      </c>
    </row>
    <row r="6710" spans="1:4" ht="27">
      <c r="A6710" s="316">
        <v>88296</v>
      </c>
      <c r="B6710" s="317" t="s">
        <v>7857</v>
      </c>
      <c r="C6710" s="318" t="s">
        <v>12</v>
      </c>
      <c r="D6710" s="316">
        <v>18.38</v>
      </c>
    </row>
    <row r="6711" spans="1:4" ht="27">
      <c r="A6711" s="316">
        <v>88297</v>
      </c>
      <c r="B6711" s="317" t="s">
        <v>7858</v>
      </c>
      <c r="C6711" s="318" t="s">
        <v>12</v>
      </c>
      <c r="D6711" s="316">
        <v>14.38</v>
      </c>
    </row>
    <row r="6712" spans="1:4" ht="27">
      <c r="A6712" s="316">
        <v>88298</v>
      </c>
      <c r="B6712" s="317" t="s">
        <v>7859</v>
      </c>
      <c r="C6712" s="318" t="s">
        <v>12</v>
      </c>
      <c r="D6712" s="316">
        <v>10.27</v>
      </c>
    </row>
    <row r="6713" spans="1:4" ht="27">
      <c r="A6713" s="316">
        <v>88299</v>
      </c>
      <c r="B6713" s="317" t="s">
        <v>7860</v>
      </c>
      <c r="C6713" s="318" t="s">
        <v>12</v>
      </c>
      <c r="D6713" s="316">
        <v>20.190000000000001</v>
      </c>
    </row>
    <row r="6714" spans="1:4" ht="27">
      <c r="A6714" s="316">
        <v>88300</v>
      </c>
      <c r="B6714" s="317" t="s">
        <v>7861</v>
      </c>
      <c r="C6714" s="318" t="s">
        <v>12</v>
      </c>
      <c r="D6714" s="316">
        <v>20.190000000000001</v>
      </c>
    </row>
    <row r="6715" spans="1:4" ht="27">
      <c r="A6715" s="316">
        <v>88301</v>
      </c>
      <c r="B6715" s="317" t="s">
        <v>7862</v>
      </c>
      <c r="C6715" s="318" t="s">
        <v>12</v>
      </c>
      <c r="D6715" s="316">
        <v>15.59</v>
      </c>
    </row>
    <row r="6716" spans="1:4" ht="27">
      <c r="A6716" s="316">
        <v>88302</v>
      </c>
      <c r="B6716" s="317" t="s">
        <v>7863</v>
      </c>
      <c r="C6716" s="318" t="s">
        <v>12</v>
      </c>
      <c r="D6716" s="316">
        <v>15.45</v>
      </c>
    </row>
    <row r="6717" spans="1:4" ht="27">
      <c r="A6717" s="316">
        <v>88303</v>
      </c>
      <c r="B6717" s="317" t="s">
        <v>7864</v>
      </c>
      <c r="C6717" s="318" t="s">
        <v>12</v>
      </c>
      <c r="D6717" s="316">
        <v>13.99</v>
      </c>
    </row>
    <row r="6718" spans="1:4" ht="40.5">
      <c r="A6718" s="316">
        <v>88304</v>
      </c>
      <c r="B6718" s="317" t="s">
        <v>7865</v>
      </c>
      <c r="C6718" s="318" t="s">
        <v>12</v>
      </c>
      <c r="D6718" s="316">
        <v>14.46</v>
      </c>
    </row>
    <row r="6719" spans="1:4" ht="27">
      <c r="A6719" s="316">
        <v>88306</v>
      </c>
      <c r="B6719" s="317" t="s">
        <v>7866</v>
      </c>
      <c r="C6719" s="318" t="s">
        <v>12</v>
      </c>
      <c r="D6719" s="316">
        <v>10.71</v>
      </c>
    </row>
    <row r="6720" spans="1:4" ht="27">
      <c r="A6720" s="316">
        <v>88307</v>
      </c>
      <c r="B6720" s="317" t="s">
        <v>7867</v>
      </c>
      <c r="C6720" s="318" t="s">
        <v>12</v>
      </c>
      <c r="D6720" s="316">
        <v>11.9</v>
      </c>
    </row>
    <row r="6721" spans="1:4" ht="13.5">
      <c r="A6721" s="316">
        <v>88308</v>
      </c>
      <c r="B6721" s="317" t="s">
        <v>7868</v>
      </c>
      <c r="C6721" s="318" t="s">
        <v>12</v>
      </c>
      <c r="D6721" s="316">
        <v>19.37</v>
      </c>
    </row>
    <row r="6722" spans="1:4" ht="13.5">
      <c r="A6722" s="316">
        <v>88309</v>
      </c>
      <c r="B6722" s="317" t="s">
        <v>7869</v>
      </c>
      <c r="C6722" s="318" t="s">
        <v>12</v>
      </c>
      <c r="D6722" s="316">
        <v>16.89</v>
      </c>
    </row>
    <row r="6723" spans="1:4" ht="13.5">
      <c r="A6723" s="316">
        <v>88310</v>
      </c>
      <c r="B6723" s="317" t="s">
        <v>7870</v>
      </c>
      <c r="C6723" s="318" t="s">
        <v>12</v>
      </c>
      <c r="D6723" s="316">
        <v>16.829999999999998</v>
      </c>
    </row>
    <row r="6724" spans="1:4" ht="27">
      <c r="A6724" s="316">
        <v>88311</v>
      </c>
      <c r="B6724" s="317" t="s">
        <v>7871</v>
      </c>
      <c r="C6724" s="318" t="s">
        <v>12</v>
      </c>
      <c r="D6724" s="316">
        <v>17.52</v>
      </c>
    </row>
    <row r="6725" spans="1:4" ht="27">
      <c r="A6725" s="316">
        <v>88312</v>
      </c>
      <c r="B6725" s="317" t="s">
        <v>7872</v>
      </c>
      <c r="C6725" s="318" t="s">
        <v>12</v>
      </c>
      <c r="D6725" s="316">
        <v>19.18</v>
      </c>
    </row>
    <row r="6726" spans="1:4" ht="13.5">
      <c r="A6726" s="316">
        <v>88313</v>
      </c>
      <c r="B6726" s="317" t="s">
        <v>7873</v>
      </c>
      <c r="C6726" s="318" t="s">
        <v>12</v>
      </c>
      <c r="D6726" s="316">
        <v>17.7</v>
      </c>
    </row>
    <row r="6727" spans="1:4" ht="13.5">
      <c r="A6727" s="316">
        <v>88314</v>
      </c>
      <c r="B6727" s="317" t="s">
        <v>7874</v>
      </c>
      <c r="C6727" s="318" t="s">
        <v>12</v>
      </c>
      <c r="D6727" s="316">
        <v>8.9</v>
      </c>
    </row>
    <row r="6728" spans="1:4" ht="13.5">
      <c r="A6728" s="316">
        <v>88315</v>
      </c>
      <c r="B6728" s="317" t="s">
        <v>7875</v>
      </c>
      <c r="C6728" s="318" t="s">
        <v>12</v>
      </c>
      <c r="D6728" s="316">
        <v>16.11</v>
      </c>
    </row>
    <row r="6729" spans="1:4" ht="13.5">
      <c r="A6729" s="316">
        <v>88316</v>
      </c>
      <c r="B6729" s="317" t="s">
        <v>7876</v>
      </c>
      <c r="C6729" s="318" t="s">
        <v>12</v>
      </c>
      <c r="D6729" s="316">
        <v>13.71</v>
      </c>
    </row>
    <row r="6730" spans="1:4" ht="13.5">
      <c r="A6730" s="316">
        <v>88317</v>
      </c>
      <c r="B6730" s="317" t="s">
        <v>7877</v>
      </c>
      <c r="C6730" s="318" t="s">
        <v>12</v>
      </c>
      <c r="D6730" s="316">
        <v>16.8</v>
      </c>
    </row>
    <row r="6731" spans="1:4" ht="40.5">
      <c r="A6731" s="316">
        <v>88318</v>
      </c>
      <c r="B6731" s="317" t="s">
        <v>7878</v>
      </c>
      <c r="C6731" s="318" t="s">
        <v>12</v>
      </c>
      <c r="D6731" s="316">
        <v>17.93</v>
      </c>
    </row>
    <row r="6732" spans="1:4" ht="27">
      <c r="A6732" s="316">
        <v>88320</v>
      </c>
      <c r="B6732" s="317" t="s">
        <v>7879</v>
      </c>
      <c r="C6732" s="318" t="s">
        <v>12</v>
      </c>
      <c r="D6732" s="316">
        <v>14.59</v>
      </c>
    </row>
    <row r="6733" spans="1:4" ht="27">
      <c r="A6733" s="316">
        <v>88321</v>
      </c>
      <c r="B6733" s="317" t="s">
        <v>7880</v>
      </c>
      <c r="C6733" s="318" t="s">
        <v>12</v>
      </c>
      <c r="D6733" s="316">
        <v>24.66</v>
      </c>
    </row>
    <row r="6734" spans="1:4" ht="27">
      <c r="A6734" s="316">
        <v>88322</v>
      </c>
      <c r="B6734" s="317" t="s">
        <v>7881</v>
      </c>
      <c r="C6734" s="318" t="s">
        <v>12</v>
      </c>
      <c r="D6734" s="316">
        <v>28.79</v>
      </c>
    </row>
    <row r="6735" spans="1:4" ht="13.5">
      <c r="A6735" s="316">
        <v>88323</v>
      </c>
      <c r="B6735" s="317" t="s">
        <v>7882</v>
      </c>
      <c r="C6735" s="318" t="s">
        <v>12</v>
      </c>
      <c r="D6735" s="316">
        <v>15.12</v>
      </c>
    </row>
    <row r="6736" spans="1:4" ht="13.5">
      <c r="A6736" s="316">
        <v>88324</v>
      </c>
      <c r="B6736" s="317" t="s">
        <v>7883</v>
      </c>
      <c r="C6736" s="318" t="s">
        <v>12</v>
      </c>
      <c r="D6736" s="316">
        <v>15.38</v>
      </c>
    </row>
    <row r="6737" spans="1:4" ht="13.5">
      <c r="A6737" s="316">
        <v>88325</v>
      </c>
      <c r="B6737" s="317" t="s">
        <v>7884</v>
      </c>
      <c r="C6737" s="318" t="s">
        <v>12</v>
      </c>
      <c r="D6737" s="316">
        <v>15.13</v>
      </c>
    </row>
    <row r="6738" spans="1:4" ht="27">
      <c r="A6738" s="316">
        <v>88326</v>
      </c>
      <c r="B6738" s="317" t="s">
        <v>25</v>
      </c>
      <c r="C6738" s="318" t="s">
        <v>12</v>
      </c>
      <c r="D6738" s="316">
        <v>15.44</v>
      </c>
    </row>
    <row r="6739" spans="1:4" ht="40.5">
      <c r="A6739" s="316">
        <v>88377</v>
      </c>
      <c r="B6739" s="317" t="s">
        <v>7885</v>
      </c>
      <c r="C6739" s="318" t="s">
        <v>12</v>
      </c>
      <c r="D6739" s="316">
        <v>15.17</v>
      </c>
    </row>
    <row r="6740" spans="1:4" ht="54">
      <c r="A6740" s="316">
        <v>88386</v>
      </c>
      <c r="B6740" s="317" t="s">
        <v>7886</v>
      </c>
      <c r="C6740" s="318" t="s">
        <v>2865</v>
      </c>
      <c r="D6740" s="316">
        <v>3.42</v>
      </c>
    </row>
    <row r="6741" spans="1:4" ht="54">
      <c r="A6741" s="316">
        <v>88387</v>
      </c>
      <c r="B6741" s="317" t="s">
        <v>7887</v>
      </c>
      <c r="C6741" s="318" t="s">
        <v>12</v>
      </c>
      <c r="D6741" s="316">
        <v>0.6</v>
      </c>
    </row>
    <row r="6742" spans="1:4" ht="54">
      <c r="A6742" s="316">
        <v>88389</v>
      </c>
      <c r="B6742" s="317" t="s">
        <v>7888</v>
      </c>
      <c r="C6742" s="318" t="s">
        <v>12</v>
      </c>
      <c r="D6742" s="316">
        <v>0.13</v>
      </c>
    </row>
    <row r="6743" spans="1:4" ht="54">
      <c r="A6743" s="316">
        <v>88390</v>
      </c>
      <c r="B6743" s="317" t="s">
        <v>7889</v>
      </c>
      <c r="C6743" s="318" t="s">
        <v>12</v>
      </c>
      <c r="D6743" s="316">
        <v>0.75</v>
      </c>
    </row>
    <row r="6744" spans="1:4" ht="54">
      <c r="A6744" s="316">
        <v>88391</v>
      </c>
      <c r="B6744" s="317" t="s">
        <v>7890</v>
      </c>
      <c r="C6744" s="318" t="s">
        <v>12</v>
      </c>
      <c r="D6744" s="316">
        <v>1.94</v>
      </c>
    </row>
    <row r="6745" spans="1:4" ht="54">
      <c r="A6745" s="316">
        <v>88392</v>
      </c>
      <c r="B6745" s="317" t="s">
        <v>7891</v>
      </c>
      <c r="C6745" s="318" t="s">
        <v>2867</v>
      </c>
      <c r="D6745" s="316">
        <v>0.73</v>
      </c>
    </row>
    <row r="6746" spans="1:4" ht="54">
      <c r="A6746" s="316">
        <v>88393</v>
      </c>
      <c r="B6746" s="317" t="s">
        <v>7892</v>
      </c>
      <c r="C6746" s="318" t="s">
        <v>2865</v>
      </c>
      <c r="D6746" s="316">
        <v>4.66</v>
      </c>
    </row>
    <row r="6747" spans="1:4" ht="54">
      <c r="A6747" s="316">
        <v>88394</v>
      </c>
      <c r="B6747" s="317" t="s">
        <v>7893</v>
      </c>
      <c r="C6747" s="318" t="s">
        <v>12</v>
      </c>
      <c r="D6747" s="316">
        <v>0.71</v>
      </c>
    </row>
    <row r="6748" spans="1:4" ht="54">
      <c r="A6748" s="316">
        <v>88395</v>
      </c>
      <c r="B6748" s="317" t="s">
        <v>7894</v>
      </c>
      <c r="C6748" s="318" t="s">
        <v>12</v>
      </c>
      <c r="D6748" s="316">
        <v>0.16</v>
      </c>
    </row>
    <row r="6749" spans="1:4" ht="54">
      <c r="A6749" s="316">
        <v>88396</v>
      </c>
      <c r="B6749" s="317" t="s">
        <v>7895</v>
      </c>
      <c r="C6749" s="318" t="s">
        <v>12</v>
      </c>
      <c r="D6749" s="316">
        <v>0.89</v>
      </c>
    </row>
    <row r="6750" spans="1:4" ht="54">
      <c r="A6750" s="316">
        <v>88397</v>
      </c>
      <c r="B6750" s="317" t="s">
        <v>7896</v>
      </c>
      <c r="C6750" s="318" t="s">
        <v>12</v>
      </c>
      <c r="D6750" s="316">
        <v>2.9</v>
      </c>
    </row>
    <row r="6751" spans="1:4" ht="54">
      <c r="A6751" s="316">
        <v>88398</v>
      </c>
      <c r="B6751" s="317" t="s">
        <v>7897</v>
      </c>
      <c r="C6751" s="318" t="s">
        <v>2867</v>
      </c>
      <c r="D6751" s="316">
        <v>0.87</v>
      </c>
    </row>
    <row r="6752" spans="1:4" ht="54">
      <c r="A6752" s="316">
        <v>88399</v>
      </c>
      <c r="B6752" s="317" t="s">
        <v>7898</v>
      </c>
      <c r="C6752" s="318" t="s">
        <v>2865</v>
      </c>
      <c r="D6752" s="316">
        <v>2.5499999999999998</v>
      </c>
    </row>
    <row r="6753" spans="1:4" ht="54">
      <c r="A6753" s="316">
        <v>88400</v>
      </c>
      <c r="B6753" s="317" t="s">
        <v>7899</v>
      </c>
      <c r="C6753" s="318" t="s">
        <v>12</v>
      </c>
      <c r="D6753" s="316">
        <v>0.56000000000000005</v>
      </c>
    </row>
    <row r="6754" spans="1:4" ht="54">
      <c r="A6754" s="316">
        <v>88401</v>
      </c>
      <c r="B6754" s="317" t="s">
        <v>7900</v>
      </c>
      <c r="C6754" s="318" t="s">
        <v>12</v>
      </c>
      <c r="D6754" s="316">
        <v>0.12</v>
      </c>
    </row>
    <row r="6755" spans="1:4" ht="54">
      <c r="A6755" s="316">
        <v>88402</v>
      </c>
      <c r="B6755" s="317" t="s">
        <v>7901</v>
      </c>
      <c r="C6755" s="318" t="s">
        <v>12</v>
      </c>
      <c r="D6755" s="316">
        <v>0.71</v>
      </c>
    </row>
    <row r="6756" spans="1:4" ht="54">
      <c r="A6756" s="316">
        <v>88403</v>
      </c>
      <c r="B6756" s="317" t="s">
        <v>7902</v>
      </c>
      <c r="C6756" s="318" t="s">
        <v>12</v>
      </c>
      <c r="D6756" s="316">
        <v>1.1599999999999999</v>
      </c>
    </row>
    <row r="6757" spans="1:4" ht="54">
      <c r="A6757" s="316">
        <v>88404</v>
      </c>
      <c r="B6757" s="317" t="s">
        <v>7903</v>
      </c>
      <c r="C6757" s="318" t="s">
        <v>2867</v>
      </c>
      <c r="D6757" s="316">
        <v>0.68</v>
      </c>
    </row>
    <row r="6758" spans="1:4" ht="54">
      <c r="A6758" s="316">
        <v>88411</v>
      </c>
      <c r="B6758" s="317" t="s">
        <v>7904</v>
      </c>
      <c r="C6758" s="318" t="s">
        <v>1100</v>
      </c>
      <c r="D6758" s="316">
        <v>1.63</v>
      </c>
    </row>
    <row r="6759" spans="1:4" ht="54">
      <c r="A6759" s="316">
        <v>88412</v>
      </c>
      <c r="B6759" s="317" t="s">
        <v>7905</v>
      </c>
      <c r="C6759" s="318" t="s">
        <v>1100</v>
      </c>
      <c r="D6759" s="316">
        <v>1.18</v>
      </c>
    </row>
    <row r="6760" spans="1:4" ht="54">
      <c r="A6760" s="316">
        <v>88413</v>
      </c>
      <c r="B6760" s="317" t="s">
        <v>7906</v>
      </c>
      <c r="C6760" s="318" t="s">
        <v>1100</v>
      </c>
      <c r="D6760" s="316">
        <v>2.5299999999999998</v>
      </c>
    </row>
    <row r="6761" spans="1:4" ht="54">
      <c r="A6761" s="316">
        <v>88414</v>
      </c>
      <c r="B6761" s="317" t="s">
        <v>7907</v>
      </c>
      <c r="C6761" s="318" t="s">
        <v>1100</v>
      </c>
      <c r="D6761" s="316">
        <v>2.83</v>
      </c>
    </row>
    <row r="6762" spans="1:4" ht="40.5">
      <c r="A6762" s="316">
        <v>88415</v>
      </c>
      <c r="B6762" s="317" t="s">
        <v>7908</v>
      </c>
      <c r="C6762" s="318" t="s">
        <v>1100</v>
      </c>
      <c r="D6762" s="316">
        <v>1.77</v>
      </c>
    </row>
    <row r="6763" spans="1:4" ht="67.5">
      <c r="A6763" s="316">
        <v>88416</v>
      </c>
      <c r="B6763" s="317" t="s">
        <v>7909</v>
      </c>
      <c r="C6763" s="318" t="s">
        <v>1100</v>
      </c>
      <c r="D6763" s="316">
        <v>13.77</v>
      </c>
    </row>
    <row r="6764" spans="1:4" ht="67.5">
      <c r="A6764" s="316">
        <v>88417</v>
      </c>
      <c r="B6764" s="317" t="s">
        <v>7910</v>
      </c>
      <c r="C6764" s="318" t="s">
        <v>1100</v>
      </c>
      <c r="D6764" s="316">
        <v>12.16</v>
      </c>
    </row>
    <row r="6765" spans="1:4" ht="54">
      <c r="A6765" s="316">
        <v>88418</v>
      </c>
      <c r="B6765" s="317" t="s">
        <v>7911</v>
      </c>
      <c r="C6765" s="318" t="s">
        <v>2865</v>
      </c>
      <c r="D6765" s="316">
        <v>11.51</v>
      </c>
    </row>
    <row r="6766" spans="1:4" ht="54">
      <c r="A6766" s="316">
        <v>88419</v>
      </c>
      <c r="B6766" s="317" t="s">
        <v>7912</v>
      </c>
      <c r="C6766" s="318" t="s">
        <v>12</v>
      </c>
      <c r="D6766" s="316">
        <v>3.69</v>
      </c>
    </row>
    <row r="6767" spans="1:4" ht="67.5">
      <c r="A6767" s="316">
        <v>88420</v>
      </c>
      <c r="B6767" s="317" t="s">
        <v>7913</v>
      </c>
      <c r="C6767" s="318" t="s">
        <v>1100</v>
      </c>
      <c r="D6767" s="316">
        <v>17</v>
      </c>
    </row>
    <row r="6768" spans="1:4" ht="67.5">
      <c r="A6768" s="316">
        <v>88421</v>
      </c>
      <c r="B6768" s="317" t="s">
        <v>7914</v>
      </c>
      <c r="C6768" s="318" t="s">
        <v>1100</v>
      </c>
      <c r="D6768" s="316">
        <v>18.03</v>
      </c>
    </row>
    <row r="6769" spans="1:4" ht="54">
      <c r="A6769" s="316">
        <v>88422</v>
      </c>
      <c r="B6769" s="317" t="s">
        <v>7915</v>
      </c>
      <c r="C6769" s="318" t="s">
        <v>12</v>
      </c>
      <c r="D6769" s="316">
        <v>0.83</v>
      </c>
    </row>
    <row r="6770" spans="1:4" ht="40.5">
      <c r="A6770" s="316">
        <v>88423</v>
      </c>
      <c r="B6770" s="317" t="s">
        <v>7916</v>
      </c>
      <c r="C6770" s="318" t="s">
        <v>1100</v>
      </c>
      <c r="D6770" s="316">
        <v>14.27</v>
      </c>
    </row>
    <row r="6771" spans="1:4" ht="67.5">
      <c r="A6771" s="316">
        <v>88424</v>
      </c>
      <c r="B6771" s="317" t="s">
        <v>7917</v>
      </c>
      <c r="C6771" s="318" t="s">
        <v>1100</v>
      </c>
      <c r="D6771" s="316">
        <v>15.97</v>
      </c>
    </row>
    <row r="6772" spans="1:4" ht="54">
      <c r="A6772" s="316">
        <v>88425</v>
      </c>
      <c r="B6772" s="317" t="s">
        <v>7918</v>
      </c>
      <c r="C6772" s="318" t="s">
        <v>12</v>
      </c>
      <c r="D6772" s="316">
        <v>4.04</v>
      </c>
    </row>
    <row r="6773" spans="1:4" ht="67.5">
      <c r="A6773" s="316">
        <v>88426</v>
      </c>
      <c r="B6773" s="317" t="s">
        <v>7919</v>
      </c>
      <c r="C6773" s="318" t="s">
        <v>1100</v>
      </c>
      <c r="D6773" s="316">
        <v>13.2</v>
      </c>
    </row>
    <row r="6774" spans="1:4" ht="54">
      <c r="A6774" s="316">
        <v>88427</v>
      </c>
      <c r="B6774" s="317" t="s">
        <v>7920</v>
      </c>
      <c r="C6774" s="318" t="s">
        <v>12</v>
      </c>
      <c r="D6774" s="316">
        <v>2.95</v>
      </c>
    </row>
    <row r="6775" spans="1:4" ht="67.5">
      <c r="A6775" s="316">
        <v>88428</v>
      </c>
      <c r="B6775" s="317" t="s">
        <v>7921</v>
      </c>
      <c r="C6775" s="318" t="s">
        <v>1100</v>
      </c>
      <c r="D6775" s="316">
        <v>21.54</v>
      </c>
    </row>
    <row r="6776" spans="1:4" ht="67.5">
      <c r="A6776" s="316">
        <v>88429</v>
      </c>
      <c r="B6776" s="317" t="s">
        <v>7922</v>
      </c>
      <c r="C6776" s="318" t="s">
        <v>1100</v>
      </c>
      <c r="D6776" s="316">
        <v>23.32</v>
      </c>
    </row>
    <row r="6777" spans="1:4" ht="54">
      <c r="A6777" s="316">
        <v>88430</v>
      </c>
      <c r="B6777" s="317" t="s">
        <v>7923</v>
      </c>
      <c r="C6777" s="318" t="s">
        <v>2867</v>
      </c>
      <c r="D6777" s="316">
        <v>4.5199999999999996</v>
      </c>
    </row>
    <row r="6778" spans="1:4" ht="54">
      <c r="A6778" s="316">
        <v>88431</v>
      </c>
      <c r="B6778" s="317" t="s">
        <v>7924</v>
      </c>
      <c r="C6778" s="318" t="s">
        <v>1100</v>
      </c>
      <c r="D6778" s="316">
        <v>16.84</v>
      </c>
    </row>
    <row r="6779" spans="1:4" ht="54">
      <c r="A6779" s="316">
        <v>88432</v>
      </c>
      <c r="B6779" s="317" t="s">
        <v>7925</v>
      </c>
      <c r="C6779" s="318" t="s">
        <v>1100</v>
      </c>
      <c r="D6779" s="316">
        <v>11.88</v>
      </c>
    </row>
    <row r="6780" spans="1:4" ht="54">
      <c r="A6780" s="316">
        <v>88433</v>
      </c>
      <c r="B6780" s="317" t="s">
        <v>7926</v>
      </c>
      <c r="C6780" s="318" t="s">
        <v>2865</v>
      </c>
      <c r="D6780" s="316">
        <v>14.29</v>
      </c>
    </row>
    <row r="6781" spans="1:4" ht="54">
      <c r="A6781" s="316">
        <v>88434</v>
      </c>
      <c r="B6781" s="317" t="s">
        <v>7927</v>
      </c>
      <c r="C6781" s="318" t="s">
        <v>12</v>
      </c>
      <c r="D6781" s="316">
        <v>4.8899999999999997</v>
      </c>
    </row>
    <row r="6782" spans="1:4" ht="54">
      <c r="A6782" s="316">
        <v>88435</v>
      </c>
      <c r="B6782" s="317" t="s">
        <v>7928</v>
      </c>
      <c r="C6782" s="318" t="s">
        <v>12</v>
      </c>
      <c r="D6782" s="316">
        <v>1.1000000000000001</v>
      </c>
    </row>
    <row r="6783" spans="1:4" ht="54">
      <c r="A6783" s="316">
        <v>88436</v>
      </c>
      <c r="B6783" s="317" t="s">
        <v>7929</v>
      </c>
      <c r="C6783" s="318" t="s">
        <v>12</v>
      </c>
      <c r="D6783" s="316">
        <v>5.35</v>
      </c>
    </row>
    <row r="6784" spans="1:4" ht="54">
      <c r="A6784" s="316">
        <v>88437</v>
      </c>
      <c r="B6784" s="317" t="s">
        <v>7930</v>
      </c>
      <c r="C6784" s="318" t="s">
        <v>12</v>
      </c>
      <c r="D6784" s="316">
        <v>2.95</v>
      </c>
    </row>
    <row r="6785" spans="1:4" ht="54">
      <c r="A6785" s="316">
        <v>88438</v>
      </c>
      <c r="B6785" s="317" t="s">
        <v>7931</v>
      </c>
      <c r="C6785" s="318" t="s">
        <v>2867</v>
      </c>
      <c r="D6785" s="316">
        <v>5.99</v>
      </c>
    </row>
    <row r="6786" spans="1:4" ht="13.5">
      <c r="A6786" s="316">
        <v>88441</v>
      </c>
      <c r="B6786" s="317" t="s">
        <v>7932</v>
      </c>
      <c r="C6786" s="318" t="s">
        <v>12</v>
      </c>
      <c r="D6786" s="316">
        <v>13.76</v>
      </c>
    </row>
    <row r="6787" spans="1:4" ht="40.5">
      <c r="A6787" s="316">
        <v>88470</v>
      </c>
      <c r="B6787" s="317" t="s">
        <v>7933</v>
      </c>
      <c r="C6787" s="318" t="s">
        <v>1100</v>
      </c>
      <c r="D6787" s="316">
        <v>20.18</v>
      </c>
    </row>
    <row r="6788" spans="1:4" ht="40.5">
      <c r="A6788" s="316">
        <v>88471</v>
      </c>
      <c r="B6788" s="317" t="s">
        <v>7934</v>
      </c>
      <c r="C6788" s="318" t="s">
        <v>1100</v>
      </c>
      <c r="D6788" s="316">
        <v>24.93</v>
      </c>
    </row>
    <row r="6789" spans="1:4" ht="40.5">
      <c r="A6789" s="316">
        <v>88472</v>
      </c>
      <c r="B6789" s="317" t="s">
        <v>7935</v>
      </c>
      <c r="C6789" s="318" t="s">
        <v>1100</v>
      </c>
      <c r="D6789" s="316">
        <v>28.65</v>
      </c>
    </row>
    <row r="6790" spans="1:4" ht="40.5">
      <c r="A6790" s="316">
        <v>88476</v>
      </c>
      <c r="B6790" s="317" t="s">
        <v>7936</v>
      </c>
      <c r="C6790" s="318" t="s">
        <v>1100</v>
      </c>
      <c r="D6790" s="316">
        <v>16.260000000000002</v>
      </c>
    </row>
    <row r="6791" spans="1:4" ht="40.5">
      <c r="A6791" s="316">
        <v>88477</v>
      </c>
      <c r="B6791" s="317" t="s">
        <v>7937</v>
      </c>
      <c r="C6791" s="318" t="s">
        <v>1100</v>
      </c>
      <c r="D6791" s="316">
        <v>22.33</v>
      </c>
    </row>
    <row r="6792" spans="1:4" ht="40.5">
      <c r="A6792" s="316">
        <v>88478</v>
      </c>
      <c r="B6792" s="317" t="s">
        <v>7938</v>
      </c>
      <c r="C6792" s="318" t="s">
        <v>1100</v>
      </c>
      <c r="D6792" s="316">
        <v>27.26</v>
      </c>
    </row>
    <row r="6793" spans="1:4" ht="27">
      <c r="A6793" s="316">
        <v>88482</v>
      </c>
      <c r="B6793" s="317" t="s">
        <v>7939</v>
      </c>
      <c r="C6793" s="318" t="s">
        <v>1100</v>
      </c>
      <c r="D6793" s="316">
        <v>2.06</v>
      </c>
    </row>
    <row r="6794" spans="1:4" ht="27">
      <c r="A6794" s="316">
        <v>88483</v>
      </c>
      <c r="B6794" s="317" t="s">
        <v>7940</v>
      </c>
      <c r="C6794" s="318" t="s">
        <v>1100</v>
      </c>
      <c r="D6794" s="316">
        <v>1.87</v>
      </c>
    </row>
    <row r="6795" spans="1:4" ht="27">
      <c r="A6795" s="316">
        <v>88484</v>
      </c>
      <c r="B6795" s="317" t="s">
        <v>7941</v>
      </c>
      <c r="C6795" s="318" t="s">
        <v>1100</v>
      </c>
      <c r="D6795" s="316">
        <v>1.79</v>
      </c>
    </row>
    <row r="6796" spans="1:4" ht="27">
      <c r="A6796" s="316">
        <v>88485</v>
      </c>
      <c r="B6796" s="317" t="s">
        <v>7942</v>
      </c>
      <c r="C6796" s="318" t="s">
        <v>1100</v>
      </c>
      <c r="D6796" s="316">
        <v>1.52</v>
      </c>
    </row>
    <row r="6797" spans="1:4" ht="40.5">
      <c r="A6797" s="316">
        <v>88486</v>
      </c>
      <c r="B6797" s="317" t="s">
        <v>7943</v>
      </c>
      <c r="C6797" s="318" t="s">
        <v>1100</v>
      </c>
      <c r="D6797" s="316">
        <v>8.83</v>
      </c>
    </row>
    <row r="6798" spans="1:4" ht="40.5">
      <c r="A6798" s="316">
        <v>88487</v>
      </c>
      <c r="B6798" s="317" t="s">
        <v>7944</v>
      </c>
      <c r="C6798" s="318" t="s">
        <v>1100</v>
      </c>
      <c r="D6798" s="316">
        <v>7.95</v>
      </c>
    </row>
    <row r="6799" spans="1:4" ht="40.5">
      <c r="A6799" s="316">
        <v>88488</v>
      </c>
      <c r="B6799" s="317" t="s">
        <v>7945</v>
      </c>
      <c r="C6799" s="318" t="s">
        <v>1100</v>
      </c>
      <c r="D6799" s="316">
        <v>11.24</v>
      </c>
    </row>
    <row r="6800" spans="1:4" ht="40.5">
      <c r="A6800" s="316">
        <v>88489</v>
      </c>
      <c r="B6800" s="317" t="s">
        <v>7946</v>
      </c>
      <c r="C6800" s="318" t="s">
        <v>1100</v>
      </c>
      <c r="D6800" s="316">
        <v>10</v>
      </c>
    </row>
    <row r="6801" spans="1:4" ht="40.5">
      <c r="A6801" s="316">
        <v>88490</v>
      </c>
      <c r="B6801" s="317" t="s">
        <v>7947</v>
      </c>
      <c r="C6801" s="318" t="s">
        <v>1100</v>
      </c>
      <c r="D6801" s="316">
        <v>6.69</v>
      </c>
    </row>
    <row r="6802" spans="1:4" ht="40.5">
      <c r="A6802" s="316">
        <v>88491</v>
      </c>
      <c r="B6802" s="317" t="s">
        <v>7948</v>
      </c>
      <c r="C6802" s="318" t="s">
        <v>1100</v>
      </c>
      <c r="D6802" s="316">
        <v>6.47</v>
      </c>
    </row>
    <row r="6803" spans="1:4" ht="40.5">
      <c r="A6803" s="316">
        <v>88492</v>
      </c>
      <c r="B6803" s="317" t="s">
        <v>7949</v>
      </c>
      <c r="C6803" s="318" t="s">
        <v>1100</v>
      </c>
      <c r="D6803" s="316">
        <v>8.02</v>
      </c>
    </row>
    <row r="6804" spans="1:4" ht="40.5">
      <c r="A6804" s="316">
        <v>88493</v>
      </c>
      <c r="B6804" s="317" t="s">
        <v>7950</v>
      </c>
      <c r="C6804" s="318" t="s">
        <v>1100</v>
      </c>
      <c r="D6804" s="316">
        <v>7.7</v>
      </c>
    </row>
    <row r="6805" spans="1:4" ht="27">
      <c r="A6805" s="316">
        <v>88494</v>
      </c>
      <c r="B6805" s="317" t="s">
        <v>7951</v>
      </c>
      <c r="C6805" s="318" t="s">
        <v>1100</v>
      </c>
      <c r="D6805" s="316">
        <v>13.25</v>
      </c>
    </row>
    <row r="6806" spans="1:4" ht="27">
      <c r="A6806" s="316">
        <v>88495</v>
      </c>
      <c r="B6806" s="317" t="s">
        <v>7952</v>
      </c>
      <c r="C6806" s="318" t="s">
        <v>1100</v>
      </c>
      <c r="D6806" s="316">
        <v>7.34</v>
      </c>
    </row>
    <row r="6807" spans="1:4" ht="27">
      <c r="A6807" s="316">
        <v>88496</v>
      </c>
      <c r="B6807" s="317" t="s">
        <v>7953</v>
      </c>
      <c r="C6807" s="318" t="s">
        <v>1100</v>
      </c>
      <c r="D6807" s="316">
        <v>18.02</v>
      </c>
    </row>
    <row r="6808" spans="1:4" ht="27">
      <c r="A6808" s="316">
        <v>88497</v>
      </c>
      <c r="B6808" s="317" t="s">
        <v>7954</v>
      </c>
      <c r="C6808" s="318" t="s">
        <v>1100</v>
      </c>
      <c r="D6808" s="316">
        <v>10.15</v>
      </c>
    </row>
    <row r="6809" spans="1:4" ht="27">
      <c r="A6809" s="316">
        <v>88503</v>
      </c>
      <c r="B6809" s="317" t="s">
        <v>7955</v>
      </c>
      <c r="C6809" s="318" t="s">
        <v>3004</v>
      </c>
      <c r="D6809" s="316">
        <v>650.70000000000005</v>
      </c>
    </row>
    <row r="6810" spans="1:4" ht="27">
      <c r="A6810" s="316">
        <v>88504</v>
      </c>
      <c r="B6810" s="317" t="s">
        <v>7956</v>
      </c>
      <c r="C6810" s="318" t="s">
        <v>3004</v>
      </c>
      <c r="D6810" s="316">
        <v>528.49</v>
      </c>
    </row>
    <row r="6811" spans="1:4" ht="27">
      <c r="A6811" s="316">
        <v>88543</v>
      </c>
      <c r="B6811" s="317" t="s">
        <v>7957</v>
      </c>
      <c r="C6811" s="318" t="s">
        <v>3004</v>
      </c>
      <c r="D6811" s="316">
        <v>120.68</v>
      </c>
    </row>
    <row r="6812" spans="1:4" ht="27">
      <c r="A6812" s="316">
        <v>88544</v>
      </c>
      <c r="B6812" s="317" t="s">
        <v>7958</v>
      </c>
      <c r="C6812" s="318" t="s">
        <v>3004</v>
      </c>
      <c r="D6812" s="316">
        <v>75.83</v>
      </c>
    </row>
    <row r="6813" spans="1:4" ht="40.5">
      <c r="A6813" s="316">
        <v>88545</v>
      </c>
      <c r="B6813" s="317" t="s">
        <v>7959</v>
      </c>
      <c r="C6813" s="318" t="s">
        <v>3004</v>
      </c>
      <c r="D6813" s="316">
        <v>139.91</v>
      </c>
    </row>
    <row r="6814" spans="1:4" ht="27">
      <c r="A6814" s="316">
        <v>88547</v>
      </c>
      <c r="B6814" s="317" t="s">
        <v>7960</v>
      </c>
      <c r="C6814" s="318" t="s">
        <v>3004</v>
      </c>
      <c r="D6814" s="316">
        <v>72.400000000000006</v>
      </c>
    </row>
    <row r="6815" spans="1:4" ht="27">
      <c r="A6815" s="316">
        <v>88548</v>
      </c>
      <c r="B6815" s="317" t="s">
        <v>7961</v>
      </c>
      <c r="C6815" s="318" t="s">
        <v>585</v>
      </c>
      <c r="D6815" s="316">
        <v>26.74</v>
      </c>
    </row>
    <row r="6816" spans="1:4" ht="27">
      <c r="A6816" s="316">
        <v>88549</v>
      </c>
      <c r="B6816" s="317" t="s">
        <v>7962</v>
      </c>
      <c r="C6816" s="318" t="s">
        <v>585</v>
      </c>
      <c r="D6816" s="316">
        <v>65.89</v>
      </c>
    </row>
    <row r="6817" spans="1:4" ht="54">
      <c r="A6817" s="316">
        <v>88569</v>
      </c>
      <c r="B6817" s="317" t="s">
        <v>7963</v>
      </c>
      <c r="C6817" s="318" t="s">
        <v>12</v>
      </c>
      <c r="D6817" s="316">
        <v>2.16</v>
      </c>
    </row>
    <row r="6818" spans="1:4" ht="54">
      <c r="A6818" s="316">
        <v>88570</v>
      </c>
      <c r="B6818" s="317" t="s">
        <v>7964</v>
      </c>
      <c r="C6818" s="318" t="s">
        <v>12</v>
      </c>
      <c r="D6818" s="316">
        <v>0.73</v>
      </c>
    </row>
    <row r="6819" spans="1:4" ht="40.5">
      <c r="A6819" s="316">
        <v>88571</v>
      </c>
      <c r="B6819" s="317" t="s">
        <v>7965</v>
      </c>
      <c r="C6819" s="318" t="s">
        <v>3004</v>
      </c>
      <c r="D6819" s="316">
        <v>46.68</v>
      </c>
    </row>
    <row r="6820" spans="1:4" ht="27">
      <c r="A6820" s="316">
        <v>88597</v>
      </c>
      <c r="B6820" s="317" t="s">
        <v>7966</v>
      </c>
      <c r="C6820" s="318" t="s">
        <v>12</v>
      </c>
      <c r="D6820" s="316">
        <v>21.61</v>
      </c>
    </row>
    <row r="6821" spans="1:4" ht="40.5">
      <c r="A6821" s="316">
        <v>88626</v>
      </c>
      <c r="B6821" s="317" t="s">
        <v>7967</v>
      </c>
      <c r="C6821" s="318" t="s">
        <v>585</v>
      </c>
      <c r="D6821" s="316">
        <v>326.81</v>
      </c>
    </row>
    <row r="6822" spans="1:4" ht="40.5">
      <c r="A6822" s="316">
        <v>88627</v>
      </c>
      <c r="B6822" s="317" t="s">
        <v>7968</v>
      </c>
      <c r="C6822" s="318" t="s">
        <v>585</v>
      </c>
      <c r="D6822" s="316">
        <v>385.67</v>
      </c>
    </row>
    <row r="6823" spans="1:4" ht="40.5">
      <c r="A6823" s="316">
        <v>88628</v>
      </c>
      <c r="B6823" s="317" t="s">
        <v>7969</v>
      </c>
      <c r="C6823" s="318" t="s">
        <v>585</v>
      </c>
      <c r="D6823" s="316">
        <v>338.73</v>
      </c>
    </row>
    <row r="6824" spans="1:4" ht="27">
      <c r="A6824" s="316">
        <v>88629</v>
      </c>
      <c r="B6824" s="317" t="s">
        <v>7970</v>
      </c>
      <c r="C6824" s="318" t="s">
        <v>585</v>
      </c>
      <c r="D6824" s="316">
        <v>401.59</v>
      </c>
    </row>
    <row r="6825" spans="1:4" ht="40.5">
      <c r="A6825" s="316">
        <v>88630</v>
      </c>
      <c r="B6825" s="317" t="s">
        <v>7971</v>
      </c>
      <c r="C6825" s="318" t="s">
        <v>585</v>
      </c>
      <c r="D6825" s="316">
        <v>300.39</v>
      </c>
    </row>
    <row r="6826" spans="1:4" ht="27">
      <c r="A6826" s="316">
        <v>88631</v>
      </c>
      <c r="B6826" s="317" t="s">
        <v>7972</v>
      </c>
      <c r="C6826" s="318" t="s">
        <v>585</v>
      </c>
      <c r="D6826" s="316">
        <v>365.52</v>
      </c>
    </row>
    <row r="6827" spans="1:4" ht="40.5">
      <c r="A6827" s="316">
        <v>88648</v>
      </c>
      <c r="B6827" s="317" t="s">
        <v>7973</v>
      </c>
      <c r="C6827" s="318" t="s">
        <v>837</v>
      </c>
      <c r="D6827" s="316">
        <v>3.86</v>
      </c>
    </row>
    <row r="6828" spans="1:4" ht="40.5">
      <c r="A6828" s="316">
        <v>88649</v>
      </c>
      <c r="B6828" s="317" t="s">
        <v>7974</v>
      </c>
      <c r="C6828" s="318" t="s">
        <v>837</v>
      </c>
      <c r="D6828" s="316">
        <v>4.3099999999999996</v>
      </c>
    </row>
    <row r="6829" spans="1:4" ht="40.5">
      <c r="A6829" s="316">
        <v>88650</v>
      </c>
      <c r="B6829" s="317" t="s">
        <v>7975</v>
      </c>
      <c r="C6829" s="318" t="s">
        <v>837</v>
      </c>
      <c r="D6829" s="316">
        <v>7.86</v>
      </c>
    </row>
    <row r="6830" spans="1:4" ht="67.5">
      <c r="A6830" s="316">
        <v>88715</v>
      </c>
      <c r="B6830" s="317" t="s">
        <v>7976</v>
      </c>
      <c r="C6830" s="318" t="s">
        <v>585</v>
      </c>
      <c r="D6830" s="316">
        <v>331.51</v>
      </c>
    </row>
    <row r="6831" spans="1:4" ht="67.5">
      <c r="A6831" s="316">
        <v>88786</v>
      </c>
      <c r="B6831" s="317" t="s">
        <v>7977</v>
      </c>
      <c r="C6831" s="318" t="s">
        <v>1100</v>
      </c>
      <c r="D6831" s="316">
        <v>175.71</v>
      </c>
    </row>
    <row r="6832" spans="1:4" ht="67.5">
      <c r="A6832" s="316">
        <v>88787</v>
      </c>
      <c r="B6832" s="317" t="s">
        <v>7978</v>
      </c>
      <c r="C6832" s="318" t="s">
        <v>1100</v>
      </c>
      <c r="D6832" s="316">
        <v>162.21</v>
      </c>
    </row>
    <row r="6833" spans="1:4" ht="81">
      <c r="A6833" s="316">
        <v>88788</v>
      </c>
      <c r="B6833" s="317" t="s">
        <v>7979</v>
      </c>
      <c r="C6833" s="318" t="s">
        <v>1100</v>
      </c>
      <c r="D6833" s="316">
        <v>170.16</v>
      </c>
    </row>
    <row r="6834" spans="1:4" ht="81">
      <c r="A6834" s="316">
        <v>88789</v>
      </c>
      <c r="B6834" s="317" t="s">
        <v>7980</v>
      </c>
      <c r="C6834" s="318" t="s">
        <v>1100</v>
      </c>
      <c r="D6834" s="316">
        <v>203.11</v>
      </c>
    </row>
    <row r="6835" spans="1:4" ht="67.5">
      <c r="A6835" s="316">
        <v>88826</v>
      </c>
      <c r="B6835" s="317" t="s">
        <v>7981</v>
      </c>
      <c r="C6835" s="318" t="s">
        <v>12</v>
      </c>
      <c r="D6835" s="316">
        <v>0.22</v>
      </c>
    </row>
    <row r="6836" spans="1:4" ht="54">
      <c r="A6836" s="316">
        <v>88827</v>
      </c>
      <c r="B6836" s="317" t="s">
        <v>7982</v>
      </c>
      <c r="C6836" s="318" t="s">
        <v>12</v>
      </c>
      <c r="D6836" s="316">
        <v>0.05</v>
      </c>
    </row>
    <row r="6837" spans="1:4" ht="54">
      <c r="A6837" s="316">
        <v>88828</v>
      </c>
      <c r="B6837" s="317" t="s">
        <v>7983</v>
      </c>
      <c r="C6837" s="318" t="s">
        <v>12</v>
      </c>
      <c r="D6837" s="316">
        <v>0.21</v>
      </c>
    </row>
    <row r="6838" spans="1:4" ht="67.5">
      <c r="A6838" s="316">
        <v>88829</v>
      </c>
      <c r="B6838" s="317" t="s">
        <v>7984</v>
      </c>
      <c r="C6838" s="318" t="s">
        <v>12</v>
      </c>
      <c r="D6838" s="316">
        <v>0.77</v>
      </c>
    </row>
    <row r="6839" spans="1:4" ht="54">
      <c r="A6839" s="316">
        <v>88830</v>
      </c>
      <c r="B6839" s="317" t="s">
        <v>7985</v>
      </c>
      <c r="C6839" s="318" t="s">
        <v>2865</v>
      </c>
      <c r="D6839" s="316">
        <v>1.25</v>
      </c>
    </row>
    <row r="6840" spans="1:4" ht="54">
      <c r="A6840" s="316">
        <v>88831</v>
      </c>
      <c r="B6840" s="317" t="s">
        <v>7986</v>
      </c>
      <c r="C6840" s="318" t="s">
        <v>2867</v>
      </c>
      <c r="D6840" s="316">
        <v>0.27</v>
      </c>
    </row>
    <row r="6841" spans="1:4" ht="54">
      <c r="A6841" s="316">
        <v>88832</v>
      </c>
      <c r="B6841" s="317" t="s">
        <v>7987</v>
      </c>
      <c r="C6841" s="318" t="s">
        <v>12</v>
      </c>
      <c r="D6841" s="316">
        <v>22.44</v>
      </c>
    </row>
    <row r="6842" spans="1:4" ht="54">
      <c r="A6842" s="316">
        <v>88834</v>
      </c>
      <c r="B6842" s="317" t="s">
        <v>7988</v>
      </c>
      <c r="C6842" s="318" t="s">
        <v>12</v>
      </c>
      <c r="D6842" s="316">
        <v>5.77</v>
      </c>
    </row>
    <row r="6843" spans="1:4" ht="54">
      <c r="A6843" s="316">
        <v>88835</v>
      </c>
      <c r="B6843" s="317" t="s">
        <v>7989</v>
      </c>
      <c r="C6843" s="318" t="s">
        <v>12</v>
      </c>
      <c r="D6843" s="316">
        <v>28.05</v>
      </c>
    </row>
    <row r="6844" spans="1:4" ht="54">
      <c r="A6844" s="316">
        <v>88836</v>
      </c>
      <c r="B6844" s="317" t="s">
        <v>7990</v>
      </c>
      <c r="C6844" s="318" t="s">
        <v>12</v>
      </c>
      <c r="D6844" s="316">
        <v>53.17</v>
      </c>
    </row>
    <row r="6845" spans="1:4" ht="40.5">
      <c r="A6845" s="316">
        <v>88839</v>
      </c>
      <c r="B6845" s="317" t="s">
        <v>7991</v>
      </c>
      <c r="C6845" s="318" t="s">
        <v>12</v>
      </c>
      <c r="D6845" s="316">
        <v>16.32</v>
      </c>
    </row>
    <row r="6846" spans="1:4" ht="40.5">
      <c r="A6846" s="316">
        <v>88840</v>
      </c>
      <c r="B6846" s="317" t="s">
        <v>7992</v>
      </c>
      <c r="C6846" s="318" t="s">
        <v>12</v>
      </c>
      <c r="D6846" s="316">
        <v>6.97</v>
      </c>
    </row>
    <row r="6847" spans="1:4" ht="40.5">
      <c r="A6847" s="316">
        <v>88841</v>
      </c>
      <c r="B6847" s="317" t="s">
        <v>7993</v>
      </c>
      <c r="C6847" s="318" t="s">
        <v>12</v>
      </c>
      <c r="D6847" s="316">
        <v>29.17</v>
      </c>
    </row>
    <row r="6848" spans="1:4" ht="40.5">
      <c r="A6848" s="316">
        <v>88842</v>
      </c>
      <c r="B6848" s="317" t="s">
        <v>7994</v>
      </c>
      <c r="C6848" s="318" t="s">
        <v>12</v>
      </c>
      <c r="D6848" s="316">
        <v>60.44</v>
      </c>
    </row>
    <row r="6849" spans="1:4" ht="40.5">
      <c r="A6849" s="316">
        <v>88843</v>
      </c>
      <c r="B6849" s="317" t="s">
        <v>7995</v>
      </c>
      <c r="C6849" s="318" t="s">
        <v>2865</v>
      </c>
      <c r="D6849" s="316">
        <v>128.28</v>
      </c>
    </row>
    <row r="6850" spans="1:4" ht="40.5">
      <c r="A6850" s="316">
        <v>88844</v>
      </c>
      <c r="B6850" s="317" t="s">
        <v>7996</v>
      </c>
      <c r="C6850" s="318" t="s">
        <v>2867</v>
      </c>
      <c r="D6850" s="316">
        <v>38.67</v>
      </c>
    </row>
    <row r="6851" spans="1:4" ht="81">
      <c r="A6851" s="316">
        <v>88847</v>
      </c>
      <c r="B6851" s="317" t="s">
        <v>7997</v>
      </c>
      <c r="C6851" s="318" t="s">
        <v>12</v>
      </c>
      <c r="D6851" s="316">
        <v>12.78</v>
      </c>
    </row>
    <row r="6852" spans="1:4" ht="81">
      <c r="A6852" s="316">
        <v>88848</v>
      </c>
      <c r="B6852" s="317" t="s">
        <v>7998</v>
      </c>
      <c r="C6852" s="318" t="s">
        <v>12</v>
      </c>
      <c r="D6852" s="316">
        <v>5.0999999999999996</v>
      </c>
    </row>
    <row r="6853" spans="1:4" ht="67.5">
      <c r="A6853" s="316">
        <v>88853</v>
      </c>
      <c r="B6853" s="317" t="s">
        <v>7999</v>
      </c>
      <c r="C6853" s="318" t="s">
        <v>12</v>
      </c>
      <c r="D6853" s="316">
        <v>0.13</v>
      </c>
    </row>
    <row r="6854" spans="1:4" ht="67.5">
      <c r="A6854" s="316">
        <v>88854</v>
      </c>
      <c r="B6854" s="317" t="s">
        <v>8000</v>
      </c>
      <c r="C6854" s="318" t="s">
        <v>12</v>
      </c>
      <c r="D6854" s="316">
        <v>0.02</v>
      </c>
    </row>
    <row r="6855" spans="1:4" ht="54">
      <c r="A6855" s="316">
        <v>88855</v>
      </c>
      <c r="B6855" s="317" t="s">
        <v>8001</v>
      </c>
      <c r="C6855" s="318" t="s">
        <v>12</v>
      </c>
      <c r="D6855" s="316">
        <v>1.54</v>
      </c>
    </row>
    <row r="6856" spans="1:4" ht="54">
      <c r="A6856" s="316">
        <v>88856</v>
      </c>
      <c r="B6856" s="317" t="s">
        <v>8002</v>
      </c>
      <c r="C6856" s="318" t="s">
        <v>12</v>
      </c>
      <c r="D6856" s="316">
        <v>0.41</v>
      </c>
    </row>
    <row r="6857" spans="1:4" ht="94.5">
      <c r="A6857" s="316">
        <v>88857</v>
      </c>
      <c r="B6857" s="317" t="s">
        <v>8003</v>
      </c>
      <c r="C6857" s="318" t="s">
        <v>12</v>
      </c>
      <c r="D6857" s="316">
        <v>13.06</v>
      </c>
    </row>
    <row r="6858" spans="1:4" ht="94.5">
      <c r="A6858" s="316">
        <v>88858</v>
      </c>
      <c r="B6858" s="317" t="s">
        <v>8004</v>
      </c>
      <c r="C6858" s="318" t="s">
        <v>12</v>
      </c>
      <c r="D6858" s="316">
        <v>3.35</v>
      </c>
    </row>
    <row r="6859" spans="1:4" ht="94.5">
      <c r="A6859" s="316">
        <v>88859</v>
      </c>
      <c r="B6859" s="317" t="s">
        <v>8005</v>
      </c>
      <c r="C6859" s="318" t="s">
        <v>12</v>
      </c>
      <c r="D6859" s="316">
        <v>11.61</v>
      </c>
    </row>
    <row r="6860" spans="1:4" ht="94.5">
      <c r="A6860" s="316">
        <v>88860</v>
      </c>
      <c r="B6860" s="317" t="s">
        <v>8006</v>
      </c>
      <c r="C6860" s="318" t="s">
        <v>12</v>
      </c>
      <c r="D6860" s="316">
        <v>2.98</v>
      </c>
    </row>
    <row r="6861" spans="1:4" ht="54">
      <c r="A6861" s="316">
        <v>88900</v>
      </c>
      <c r="B6861" s="317" t="s">
        <v>8007</v>
      </c>
      <c r="C6861" s="318" t="s">
        <v>12</v>
      </c>
      <c r="D6861" s="316">
        <v>26.16</v>
      </c>
    </row>
    <row r="6862" spans="1:4" ht="54">
      <c r="A6862" s="316">
        <v>88902</v>
      </c>
      <c r="B6862" s="317" t="s">
        <v>8008</v>
      </c>
      <c r="C6862" s="318" t="s">
        <v>12</v>
      </c>
      <c r="D6862" s="316">
        <v>6.72</v>
      </c>
    </row>
    <row r="6863" spans="1:4" ht="54">
      <c r="A6863" s="316">
        <v>88903</v>
      </c>
      <c r="B6863" s="317" t="s">
        <v>8009</v>
      </c>
      <c r="C6863" s="318" t="s">
        <v>12</v>
      </c>
      <c r="D6863" s="316">
        <v>32.700000000000003</v>
      </c>
    </row>
    <row r="6864" spans="1:4" ht="54">
      <c r="A6864" s="316">
        <v>88904</v>
      </c>
      <c r="B6864" s="317" t="s">
        <v>8010</v>
      </c>
      <c r="C6864" s="318" t="s">
        <v>12</v>
      </c>
      <c r="D6864" s="316">
        <v>74.91</v>
      </c>
    </row>
    <row r="6865" spans="1:4" ht="54">
      <c r="A6865" s="316">
        <v>88907</v>
      </c>
      <c r="B6865" s="317" t="s">
        <v>8011</v>
      </c>
      <c r="C6865" s="318" t="s">
        <v>2865</v>
      </c>
      <c r="D6865" s="316">
        <v>156.87</v>
      </c>
    </row>
    <row r="6866" spans="1:4" ht="54">
      <c r="A6866" s="316">
        <v>88908</v>
      </c>
      <c r="B6866" s="317" t="s">
        <v>8012</v>
      </c>
      <c r="C6866" s="318" t="s">
        <v>2867</v>
      </c>
      <c r="D6866" s="316">
        <v>49.26</v>
      </c>
    </row>
    <row r="6867" spans="1:4" ht="54">
      <c r="A6867" s="316">
        <v>89009</v>
      </c>
      <c r="B6867" s="317" t="s">
        <v>8013</v>
      </c>
      <c r="C6867" s="318" t="s">
        <v>12</v>
      </c>
      <c r="D6867" s="316">
        <v>20.21</v>
      </c>
    </row>
    <row r="6868" spans="1:4" ht="54">
      <c r="A6868" s="316">
        <v>89010</v>
      </c>
      <c r="B6868" s="317" t="s">
        <v>8014</v>
      </c>
      <c r="C6868" s="318" t="s">
        <v>12</v>
      </c>
      <c r="D6868" s="316">
        <v>8.64</v>
      </c>
    </row>
    <row r="6869" spans="1:4" ht="94.5">
      <c r="A6869" s="316">
        <v>89011</v>
      </c>
      <c r="B6869" s="317" t="s">
        <v>8015</v>
      </c>
      <c r="C6869" s="318" t="s">
        <v>12</v>
      </c>
      <c r="D6869" s="316">
        <v>12.6</v>
      </c>
    </row>
    <row r="6870" spans="1:4" ht="94.5">
      <c r="A6870" s="316">
        <v>89012</v>
      </c>
      <c r="B6870" s="317" t="s">
        <v>8016</v>
      </c>
      <c r="C6870" s="318" t="s">
        <v>12</v>
      </c>
      <c r="D6870" s="316">
        <v>3.24</v>
      </c>
    </row>
    <row r="6871" spans="1:4" ht="40.5">
      <c r="A6871" s="316">
        <v>89013</v>
      </c>
      <c r="B6871" s="317" t="s">
        <v>8017</v>
      </c>
      <c r="C6871" s="318" t="s">
        <v>12</v>
      </c>
      <c r="D6871" s="316">
        <v>66.209999999999994</v>
      </c>
    </row>
    <row r="6872" spans="1:4" ht="40.5">
      <c r="A6872" s="316">
        <v>89014</v>
      </c>
      <c r="B6872" s="317" t="s">
        <v>8018</v>
      </c>
      <c r="C6872" s="318" t="s">
        <v>12</v>
      </c>
      <c r="D6872" s="316">
        <v>28.31</v>
      </c>
    </row>
    <row r="6873" spans="1:4" ht="40.5">
      <c r="A6873" s="316">
        <v>89015</v>
      </c>
      <c r="B6873" s="317" t="s">
        <v>8019</v>
      </c>
      <c r="C6873" s="318" t="s">
        <v>12</v>
      </c>
      <c r="D6873" s="316">
        <v>1.77</v>
      </c>
    </row>
    <row r="6874" spans="1:4" ht="40.5">
      <c r="A6874" s="316">
        <v>89016</v>
      </c>
      <c r="B6874" s="317" t="s">
        <v>8020</v>
      </c>
      <c r="C6874" s="318" t="s">
        <v>12</v>
      </c>
      <c r="D6874" s="316">
        <v>0.45</v>
      </c>
    </row>
    <row r="6875" spans="1:4" ht="40.5">
      <c r="A6875" s="316">
        <v>89017</v>
      </c>
      <c r="B6875" s="317" t="s">
        <v>8021</v>
      </c>
      <c r="C6875" s="318" t="s">
        <v>12</v>
      </c>
      <c r="D6875" s="316">
        <v>20.09</v>
      </c>
    </row>
    <row r="6876" spans="1:4" ht="40.5">
      <c r="A6876" s="316">
        <v>89018</v>
      </c>
      <c r="B6876" s="317" t="s">
        <v>8022</v>
      </c>
      <c r="C6876" s="318" t="s">
        <v>12</v>
      </c>
      <c r="D6876" s="316">
        <v>8.59</v>
      </c>
    </row>
    <row r="6877" spans="1:4" ht="67.5">
      <c r="A6877" s="316">
        <v>89019</v>
      </c>
      <c r="B6877" s="317" t="s">
        <v>8023</v>
      </c>
      <c r="C6877" s="318" t="s">
        <v>12</v>
      </c>
      <c r="D6877" s="316">
        <v>0.23</v>
      </c>
    </row>
    <row r="6878" spans="1:4" ht="67.5">
      <c r="A6878" s="316">
        <v>89020</v>
      </c>
      <c r="B6878" s="317" t="s">
        <v>8024</v>
      </c>
      <c r="C6878" s="318" t="s">
        <v>12</v>
      </c>
      <c r="D6878" s="316">
        <v>0.05</v>
      </c>
    </row>
    <row r="6879" spans="1:4" ht="67.5">
      <c r="A6879" s="316">
        <v>89021</v>
      </c>
      <c r="B6879" s="317" t="s">
        <v>8025</v>
      </c>
      <c r="C6879" s="318" t="s">
        <v>2865</v>
      </c>
      <c r="D6879" s="316">
        <v>1.71</v>
      </c>
    </row>
    <row r="6880" spans="1:4" ht="67.5">
      <c r="A6880" s="316">
        <v>89022</v>
      </c>
      <c r="B6880" s="317" t="s">
        <v>8026</v>
      </c>
      <c r="C6880" s="318" t="s">
        <v>2867</v>
      </c>
      <c r="D6880" s="316">
        <v>0.28000000000000003</v>
      </c>
    </row>
    <row r="6881" spans="1:4" ht="40.5">
      <c r="A6881" s="316">
        <v>89023</v>
      </c>
      <c r="B6881" s="317" t="s">
        <v>8027</v>
      </c>
      <c r="C6881" s="318" t="s">
        <v>12</v>
      </c>
      <c r="D6881" s="316">
        <v>1.82</v>
      </c>
    </row>
    <row r="6882" spans="1:4" ht="40.5">
      <c r="A6882" s="316">
        <v>89024</v>
      </c>
      <c r="B6882" s="317" t="s">
        <v>8028</v>
      </c>
      <c r="C6882" s="318" t="s">
        <v>12</v>
      </c>
      <c r="D6882" s="316">
        <v>0.72</v>
      </c>
    </row>
    <row r="6883" spans="1:4" ht="40.5">
      <c r="A6883" s="316">
        <v>89025</v>
      </c>
      <c r="B6883" s="317" t="s">
        <v>8029</v>
      </c>
      <c r="C6883" s="318" t="s">
        <v>12</v>
      </c>
      <c r="D6883" s="316">
        <v>3.41</v>
      </c>
    </row>
    <row r="6884" spans="1:4" ht="40.5">
      <c r="A6884" s="316">
        <v>89026</v>
      </c>
      <c r="B6884" s="317" t="s">
        <v>8030</v>
      </c>
      <c r="C6884" s="318" t="s">
        <v>12</v>
      </c>
      <c r="D6884" s="316">
        <v>143.78</v>
      </c>
    </row>
    <row r="6885" spans="1:4" ht="40.5">
      <c r="A6885" s="316">
        <v>89027</v>
      </c>
      <c r="B6885" s="317" t="s">
        <v>8031</v>
      </c>
      <c r="C6885" s="318" t="s">
        <v>2867</v>
      </c>
      <c r="D6885" s="316">
        <v>2.54</v>
      </c>
    </row>
    <row r="6886" spans="1:4" ht="40.5">
      <c r="A6886" s="316">
        <v>89028</v>
      </c>
      <c r="B6886" s="317" t="s">
        <v>8032</v>
      </c>
      <c r="C6886" s="318" t="s">
        <v>2865</v>
      </c>
      <c r="D6886" s="316">
        <v>149.72999999999999</v>
      </c>
    </row>
    <row r="6887" spans="1:4" ht="40.5">
      <c r="A6887" s="316">
        <v>89029</v>
      </c>
      <c r="B6887" s="317" t="s">
        <v>8033</v>
      </c>
      <c r="C6887" s="318" t="s">
        <v>12</v>
      </c>
      <c r="D6887" s="316">
        <v>15.59</v>
      </c>
    </row>
    <row r="6888" spans="1:4" ht="40.5">
      <c r="A6888" s="316">
        <v>89030</v>
      </c>
      <c r="B6888" s="317" t="s">
        <v>8034</v>
      </c>
      <c r="C6888" s="318" t="s">
        <v>12</v>
      </c>
      <c r="D6888" s="316">
        <v>6.66</v>
      </c>
    </row>
    <row r="6889" spans="1:4" ht="40.5">
      <c r="A6889" s="316">
        <v>89031</v>
      </c>
      <c r="B6889" s="317" t="s">
        <v>8035</v>
      </c>
      <c r="C6889" s="318" t="s">
        <v>2867</v>
      </c>
      <c r="D6889" s="316">
        <v>37.630000000000003</v>
      </c>
    </row>
    <row r="6890" spans="1:4" ht="40.5">
      <c r="A6890" s="316">
        <v>89032</v>
      </c>
      <c r="B6890" s="317" t="s">
        <v>8036</v>
      </c>
      <c r="C6890" s="318" t="s">
        <v>2865</v>
      </c>
      <c r="D6890" s="316">
        <v>113.84</v>
      </c>
    </row>
    <row r="6891" spans="1:4" ht="40.5">
      <c r="A6891" s="316">
        <v>89033</v>
      </c>
      <c r="B6891" s="317" t="s">
        <v>8037</v>
      </c>
      <c r="C6891" s="318" t="s">
        <v>12</v>
      </c>
      <c r="D6891" s="316">
        <v>7.03</v>
      </c>
    </row>
    <row r="6892" spans="1:4" ht="40.5">
      <c r="A6892" s="316">
        <v>89034</v>
      </c>
      <c r="B6892" s="317" t="s">
        <v>8038</v>
      </c>
      <c r="C6892" s="318" t="s">
        <v>12</v>
      </c>
      <c r="D6892" s="316">
        <v>1.84</v>
      </c>
    </row>
    <row r="6893" spans="1:4" ht="40.5">
      <c r="A6893" s="316">
        <v>89035</v>
      </c>
      <c r="B6893" s="317" t="s">
        <v>8039</v>
      </c>
      <c r="C6893" s="318" t="s">
        <v>2865</v>
      </c>
      <c r="D6893" s="316">
        <v>72.47</v>
      </c>
    </row>
    <row r="6894" spans="1:4" ht="40.5">
      <c r="A6894" s="316">
        <v>89036</v>
      </c>
      <c r="B6894" s="317" t="s">
        <v>8040</v>
      </c>
      <c r="C6894" s="318" t="s">
        <v>2867</v>
      </c>
      <c r="D6894" s="316">
        <v>24.25</v>
      </c>
    </row>
    <row r="6895" spans="1:4" ht="81">
      <c r="A6895" s="316">
        <v>89043</v>
      </c>
      <c r="B6895" s="317" t="s">
        <v>8041</v>
      </c>
      <c r="C6895" s="318" t="s">
        <v>1100</v>
      </c>
      <c r="D6895" s="316">
        <v>57.91</v>
      </c>
    </row>
    <row r="6896" spans="1:4" ht="81">
      <c r="A6896" s="316">
        <v>89044</v>
      </c>
      <c r="B6896" s="317" t="s">
        <v>8042</v>
      </c>
      <c r="C6896" s="318" t="s">
        <v>1100</v>
      </c>
      <c r="D6896" s="316">
        <v>45.65</v>
      </c>
    </row>
    <row r="6897" spans="1:4" ht="94.5">
      <c r="A6897" s="316">
        <v>89045</v>
      </c>
      <c r="B6897" s="317" t="s">
        <v>8043</v>
      </c>
      <c r="C6897" s="318" t="s">
        <v>1100</v>
      </c>
      <c r="D6897" s="316">
        <v>53.29</v>
      </c>
    </row>
    <row r="6898" spans="1:4" ht="67.5">
      <c r="A6898" s="316">
        <v>89046</v>
      </c>
      <c r="B6898" s="317" t="s">
        <v>8044</v>
      </c>
      <c r="C6898" s="318" t="s">
        <v>1100</v>
      </c>
      <c r="D6898" s="316">
        <v>27.83</v>
      </c>
    </row>
    <row r="6899" spans="1:4" ht="94.5">
      <c r="A6899" s="316">
        <v>89048</v>
      </c>
      <c r="B6899" s="317" t="s">
        <v>8045</v>
      </c>
      <c r="C6899" s="318" t="s">
        <v>1100</v>
      </c>
      <c r="D6899" s="316">
        <v>23.91</v>
      </c>
    </row>
    <row r="6900" spans="1:4" ht="81">
      <c r="A6900" s="316">
        <v>89049</v>
      </c>
      <c r="B6900" s="317" t="s">
        <v>8046</v>
      </c>
      <c r="C6900" s="318" t="s">
        <v>1100</v>
      </c>
      <c r="D6900" s="316">
        <v>14.66</v>
      </c>
    </row>
    <row r="6901" spans="1:4" ht="54">
      <c r="A6901" s="316">
        <v>89128</v>
      </c>
      <c r="B6901" s="317" t="s">
        <v>8047</v>
      </c>
      <c r="C6901" s="318" t="s">
        <v>12</v>
      </c>
      <c r="D6901" s="316">
        <v>13.72</v>
      </c>
    </row>
    <row r="6902" spans="1:4" ht="54">
      <c r="A6902" s="316">
        <v>89129</v>
      </c>
      <c r="B6902" s="317" t="s">
        <v>8048</v>
      </c>
      <c r="C6902" s="318" t="s">
        <v>12</v>
      </c>
      <c r="D6902" s="316">
        <v>3.52</v>
      </c>
    </row>
    <row r="6903" spans="1:4" ht="54">
      <c r="A6903" s="316">
        <v>89130</v>
      </c>
      <c r="B6903" s="317" t="s">
        <v>8049</v>
      </c>
      <c r="C6903" s="318" t="s">
        <v>12</v>
      </c>
      <c r="D6903" s="316">
        <v>19.02</v>
      </c>
    </row>
    <row r="6904" spans="1:4" ht="54">
      <c r="A6904" s="316">
        <v>89131</v>
      </c>
      <c r="B6904" s="317" t="s">
        <v>8050</v>
      </c>
      <c r="C6904" s="318" t="s">
        <v>12</v>
      </c>
      <c r="D6904" s="316">
        <v>4.8899999999999997</v>
      </c>
    </row>
    <row r="6905" spans="1:4" ht="81">
      <c r="A6905" s="316">
        <v>89168</v>
      </c>
      <c r="B6905" s="317" t="s">
        <v>8051</v>
      </c>
      <c r="C6905" s="318" t="s">
        <v>1100</v>
      </c>
      <c r="D6905" s="316">
        <v>59.55</v>
      </c>
    </row>
    <row r="6906" spans="1:4" ht="81">
      <c r="A6906" s="316">
        <v>89169</v>
      </c>
      <c r="B6906" s="317" t="s">
        <v>8052</v>
      </c>
      <c r="C6906" s="318" t="s">
        <v>1100</v>
      </c>
      <c r="D6906" s="316">
        <v>46.33</v>
      </c>
    </row>
    <row r="6907" spans="1:4" ht="94.5">
      <c r="A6907" s="316">
        <v>89170</v>
      </c>
      <c r="B6907" s="317" t="s">
        <v>8053</v>
      </c>
      <c r="C6907" s="318" t="s">
        <v>1100</v>
      </c>
      <c r="D6907" s="316">
        <v>52.01</v>
      </c>
    </row>
    <row r="6908" spans="1:4" ht="81">
      <c r="A6908" s="316">
        <v>89171</v>
      </c>
      <c r="B6908" s="317" t="s">
        <v>8054</v>
      </c>
      <c r="C6908" s="318" t="s">
        <v>1100</v>
      </c>
      <c r="D6908" s="316">
        <v>26.05</v>
      </c>
    </row>
    <row r="6909" spans="1:4" ht="94.5">
      <c r="A6909" s="316">
        <v>89173</v>
      </c>
      <c r="B6909" s="317" t="s">
        <v>8055</v>
      </c>
      <c r="C6909" s="318" t="s">
        <v>1100</v>
      </c>
      <c r="D6909" s="316">
        <v>23.53</v>
      </c>
    </row>
    <row r="6910" spans="1:4" ht="27">
      <c r="A6910" s="316">
        <v>89176</v>
      </c>
      <c r="B6910" s="317" t="s">
        <v>8056</v>
      </c>
      <c r="C6910" s="318" t="s">
        <v>6841</v>
      </c>
      <c r="D6910" s="316">
        <v>6.85</v>
      </c>
    </row>
    <row r="6911" spans="1:4" ht="27">
      <c r="A6911" s="316">
        <v>89177</v>
      </c>
      <c r="B6911" s="317" t="s">
        <v>8057</v>
      </c>
      <c r="C6911" s="318" t="s">
        <v>6841</v>
      </c>
      <c r="D6911" s="316">
        <v>9.59</v>
      </c>
    </row>
    <row r="6912" spans="1:4" ht="27">
      <c r="A6912" s="316">
        <v>89178</v>
      </c>
      <c r="B6912" s="317" t="s">
        <v>8058</v>
      </c>
      <c r="C6912" s="318" t="s">
        <v>6841</v>
      </c>
      <c r="D6912" s="316">
        <v>10.96</v>
      </c>
    </row>
    <row r="6913" spans="1:4" ht="27">
      <c r="A6913" s="316">
        <v>89179</v>
      </c>
      <c r="B6913" s="317" t="s">
        <v>8059</v>
      </c>
      <c r="C6913" s="318" t="s">
        <v>6841</v>
      </c>
      <c r="D6913" s="316">
        <v>10.96</v>
      </c>
    </row>
    <row r="6914" spans="1:4" ht="27">
      <c r="A6914" s="316">
        <v>89180</v>
      </c>
      <c r="B6914" s="317" t="s">
        <v>8060</v>
      </c>
      <c r="C6914" s="318" t="s">
        <v>6841</v>
      </c>
      <c r="D6914" s="316">
        <v>12.33</v>
      </c>
    </row>
    <row r="6915" spans="1:4" ht="27">
      <c r="A6915" s="316">
        <v>89181</v>
      </c>
      <c r="B6915" s="317" t="s">
        <v>8061</v>
      </c>
      <c r="C6915" s="318" t="s">
        <v>6841</v>
      </c>
      <c r="D6915" s="316">
        <v>15.08</v>
      </c>
    </row>
    <row r="6916" spans="1:4" ht="27">
      <c r="A6916" s="316">
        <v>89182</v>
      </c>
      <c r="B6916" s="317" t="s">
        <v>8062</v>
      </c>
      <c r="C6916" s="318" t="s">
        <v>6841</v>
      </c>
      <c r="D6916" s="316">
        <v>15.08</v>
      </c>
    </row>
    <row r="6917" spans="1:4" ht="27">
      <c r="A6917" s="316">
        <v>89183</v>
      </c>
      <c r="B6917" s="317" t="s">
        <v>8063</v>
      </c>
      <c r="C6917" s="318" t="s">
        <v>6841</v>
      </c>
      <c r="D6917" s="316">
        <v>16.45</v>
      </c>
    </row>
    <row r="6918" spans="1:4" ht="27">
      <c r="A6918" s="316">
        <v>89184</v>
      </c>
      <c r="B6918" s="317" t="s">
        <v>8064</v>
      </c>
      <c r="C6918" s="318" t="s">
        <v>6841</v>
      </c>
      <c r="D6918" s="316">
        <v>19.190000000000001</v>
      </c>
    </row>
    <row r="6919" spans="1:4" ht="27">
      <c r="A6919" s="316">
        <v>89185</v>
      </c>
      <c r="B6919" s="317" t="s">
        <v>8065</v>
      </c>
      <c r="C6919" s="318" t="s">
        <v>6841</v>
      </c>
      <c r="D6919" s="316">
        <v>19.190000000000001</v>
      </c>
    </row>
    <row r="6920" spans="1:4" ht="27">
      <c r="A6920" s="316">
        <v>89186</v>
      </c>
      <c r="B6920" s="317" t="s">
        <v>8066</v>
      </c>
      <c r="C6920" s="318" t="s">
        <v>6841</v>
      </c>
      <c r="D6920" s="316">
        <v>20.56</v>
      </c>
    </row>
    <row r="6921" spans="1:4" ht="27">
      <c r="A6921" s="316">
        <v>89187</v>
      </c>
      <c r="B6921" s="317" t="s">
        <v>8067</v>
      </c>
      <c r="C6921" s="318" t="s">
        <v>6841</v>
      </c>
      <c r="D6921" s="316">
        <v>23.3</v>
      </c>
    </row>
    <row r="6922" spans="1:4" ht="27">
      <c r="A6922" s="316">
        <v>89188</v>
      </c>
      <c r="B6922" s="317" t="s">
        <v>8068</v>
      </c>
      <c r="C6922" s="318" t="s">
        <v>8069</v>
      </c>
      <c r="D6922" s="316">
        <v>0.34</v>
      </c>
    </row>
    <row r="6923" spans="1:4" ht="27">
      <c r="A6923" s="316">
        <v>89189</v>
      </c>
      <c r="B6923" s="317" t="s">
        <v>8070</v>
      </c>
      <c r="C6923" s="318" t="s">
        <v>8069</v>
      </c>
      <c r="D6923" s="316">
        <v>0.44</v>
      </c>
    </row>
    <row r="6924" spans="1:4" ht="27">
      <c r="A6924" s="316">
        <v>89190</v>
      </c>
      <c r="B6924" s="317" t="s">
        <v>8071</v>
      </c>
      <c r="C6924" s="318" t="s">
        <v>8069</v>
      </c>
      <c r="D6924" s="316">
        <v>0.59</v>
      </c>
    </row>
    <row r="6925" spans="1:4" ht="27">
      <c r="A6925" s="316">
        <v>89191</v>
      </c>
      <c r="B6925" s="317" t="s">
        <v>8072</v>
      </c>
      <c r="C6925" s="318" t="s">
        <v>8069</v>
      </c>
      <c r="D6925" s="316">
        <v>0.71</v>
      </c>
    </row>
    <row r="6926" spans="1:4" ht="27">
      <c r="A6926" s="316">
        <v>89192</v>
      </c>
      <c r="B6926" s="317" t="s">
        <v>8073</v>
      </c>
      <c r="C6926" s="318" t="s">
        <v>6841</v>
      </c>
      <c r="D6926" s="316">
        <v>20.56</v>
      </c>
    </row>
    <row r="6927" spans="1:4" ht="27">
      <c r="A6927" s="316">
        <v>89193</v>
      </c>
      <c r="B6927" s="317" t="s">
        <v>8074</v>
      </c>
      <c r="C6927" s="318" t="s">
        <v>6841</v>
      </c>
      <c r="D6927" s="316">
        <v>34.270000000000003</v>
      </c>
    </row>
    <row r="6928" spans="1:4" ht="27">
      <c r="A6928" s="316">
        <v>89194</v>
      </c>
      <c r="B6928" s="317" t="s">
        <v>8075</v>
      </c>
      <c r="C6928" s="318" t="s">
        <v>6841</v>
      </c>
      <c r="D6928" s="316">
        <v>50.72</v>
      </c>
    </row>
    <row r="6929" spans="1:4" ht="27">
      <c r="A6929" s="316">
        <v>89195</v>
      </c>
      <c r="B6929" s="317" t="s">
        <v>8076</v>
      </c>
      <c r="C6929" s="318" t="s">
        <v>6841</v>
      </c>
      <c r="D6929" s="316">
        <v>8.2200000000000006</v>
      </c>
    </row>
    <row r="6930" spans="1:4" ht="27">
      <c r="A6930" s="316">
        <v>89196</v>
      </c>
      <c r="B6930" s="317" t="s">
        <v>8077</v>
      </c>
      <c r="C6930" s="318" t="s">
        <v>6841</v>
      </c>
      <c r="D6930" s="316">
        <v>13.71</v>
      </c>
    </row>
    <row r="6931" spans="1:4" ht="27">
      <c r="A6931" s="316">
        <v>89197</v>
      </c>
      <c r="B6931" s="317" t="s">
        <v>8078</v>
      </c>
      <c r="C6931" s="318" t="s">
        <v>6841</v>
      </c>
      <c r="D6931" s="316">
        <v>20.56</v>
      </c>
    </row>
    <row r="6932" spans="1:4" ht="81">
      <c r="A6932" s="316">
        <v>89198</v>
      </c>
      <c r="B6932" s="317" t="s">
        <v>8079</v>
      </c>
      <c r="C6932" s="318" t="s">
        <v>837</v>
      </c>
      <c r="D6932" s="316">
        <v>58.74</v>
      </c>
    </row>
    <row r="6933" spans="1:4" ht="81">
      <c r="A6933" s="316">
        <v>89199</v>
      </c>
      <c r="B6933" s="317" t="s">
        <v>8080</v>
      </c>
      <c r="C6933" s="318" t="s">
        <v>837</v>
      </c>
      <c r="D6933" s="316">
        <v>76.959999999999994</v>
      </c>
    </row>
    <row r="6934" spans="1:4" ht="94.5">
      <c r="A6934" s="316">
        <v>89200</v>
      </c>
      <c r="B6934" s="317" t="s">
        <v>8081</v>
      </c>
      <c r="C6934" s="318" t="s">
        <v>837</v>
      </c>
      <c r="D6934" s="316">
        <v>179.41</v>
      </c>
    </row>
    <row r="6935" spans="1:4" ht="81">
      <c r="A6935" s="316">
        <v>89201</v>
      </c>
      <c r="B6935" s="317" t="s">
        <v>8082</v>
      </c>
      <c r="C6935" s="318" t="s">
        <v>837</v>
      </c>
      <c r="D6935" s="316">
        <v>45.58</v>
      </c>
    </row>
    <row r="6936" spans="1:4" ht="81">
      <c r="A6936" s="316">
        <v>89202</v>
      </c>
      <c r="B6936" s="317" t="s">
        <v>8083</v>
      </c>
      <c r="C6936" s="318" t="s">
        <v>837</v>
      </c>
      <c r="D6936" s="316">
        <v>58.76</v>
      </c>
    </row>
    <row r="6937" spans="1:4" ht="94.5">
      <c r="A6937" s="316">
        <v>89203</v>
      </c>
      <c r="B6937" s="317" t="s">
        <v>8084</v>
      </c>
      <c r="C6937" s="318" t="s">
        <v>837</v>
      </c>
      <c r="D6937" s="316">
        <v>135.97</v>
      </c>
    </row>
    <row r="6938" spans="1:4" ht="81">
      <c r="A6938" s="316">
        <v>89204</v>
      </c>
      <c r="B6938" s="317" t="s">
        <v>8085</v>
      </c>
      <c r="C6938" s="318" t="s">
        <v>837</v>
      </c>
      <c r="D6938" s="316">
        <v>41</v>
      </c>
    </row>
    <row r="6939" spans="1:4" ht="81">
      <c r="A6939" s="316">
        <v>89205</v>
      </c>
      <c r="B6939" s="317" t="s">
        <v>8086</v>
      </c>
      <c r="C6939" s="318" t="s">
        <v>837</v>
      </c>
      <c r="D6939" s="316">
        <v>53.4</v>
      </c>
    </row>
    <row r="6940" spans="1:4" ht="94.5">
      <c r="A6940" s="316">
        <v>89206</v>
      </c>
      <c r="B6940" s="317" t="s">
        <v>8087</v>
      </c>
      <c r="C6940" s="318" t="s">
        <v>837</v>
      </c>
      <c r="D6940" s="316">
        <v>125.82</v>
      </c>
    </row>
    <row r="6941" spans="1:4" ht="81">
      <c r="A6941" s="316">
        <v>89210</v>
      </c>
      <c r="B6941" s="317" t="s">
        <v>8088</v>
      </c>
      <c r="C6941" s="318" t="s">
        <v>12</v>
      </c>
      <c r="D6941" s="316">
        <v>12.95</v>
      </c>
    </row>
    <row r="6942" spans="1:4" ht="67.5">
      <c r="A6942" s="316">
        <v>89211</v>
      </c>
      <c r="B6942" s="317" t="s">
        <v>8089</v>
      </c>
      <c r="C6942" s="318" t="s">
        <v>12</v>
      </c>
      <c r="D6942" s="316">
        <v>3.4</v>
      </c>
    </row>
    <row r="6943" spans="1:4" ht="40.5">
      <c r="A6943" s="316">
        <v>89212</v>
      </c>
      <c r="B6943" s="317" t="s">
        <v>8090</v>
      </c>
      <c r="C6943" s="318" t="s">
        <v>12</v>
      </c>
      <c r="D6943" s="316">
        <v>13.04</v>
      </c>
    </row>
    <row r="6944" spans="1:4" ht="40.5">
      <c r="A6944" s="316">
        <v>89213</v>
      </c>
      <c r="B6944" s="317" t="s">
        <v>8091</v>
      </c>
      <c r="C6944" s="318" t="s">
        <v>12</v>
      </c>
      <c r="D6944" s="316">
        <v>3.91</v>
      </c>
    </row>
    <row r="6945" spans="1:4" ht="40.5">
      <c r="A6945" s="316">
        <v>89214</v>
      </c>
      <c r="B6945" s="317" t="s">
        <v>8092</v>
      </c>
      <c r="C6945" s="318" t="s">
        <v>12</v>
      </c>
      <c r="D6945" s="316">
        <v>12.24</v>
      </c>
    </row>
    <row r="6946" spans="1:4" ht="40.5">
      <c r="A6946" s="316">
        <v>89215</v>
      </c>
      <c r="B6946" s="317" t="s">
        <v>8093</v>
      </c>
      <c r="C6946" s="318" t="s">
        <v>12</v>
      </c>
      <c r="D6946" s="316">
        <v>77.36</v>
      </c>
    </row>
    <row r="6947" spans="1:4" ht="40.5">
      <c r="A6947" s="316">
        <v>89218</v>
      </c>
      <c r="B6947" s="317" t="s">
        <v>8094</v>
      </c>
      <c r="C6947" s="318" t="s">
        <v>2867</v>
      </c>
      <c r="D6947" s="316">
        <v>40.75</v>
      </c>
    </row>
    <row r="6948" spans="1:4" ht="67.5">
      <c r="A6948" s="316">
        <v>89221</v>
      </c>
      <c r="B6948" s="317" t="s">
        <v>8095</v>
      </c>
      <c r="C6948" s="318" t="s">
        <v>12</v>
      </c>
      <c r="D6948" s="316">
        <v>0.92</v>
      </c>
    </row>
    <row r="6949" spans="1:4" ht="54">
      <c r="A6949" s="316">
        <v>89222</v>
      </c>
      <c r="B6949" s="317" t="s">
        <v>8096</v>
      </c>
      <c r="C6949" s="318" t="s">
        <v>12</v>
      </c>
      <c r="D6949" s="316">
        <v>0.2</v>
      </c>
    </row>
    <row r="6950" spans="1:4" ht="54">
      <c r="A6950" s="316">
        <v>89223</v>
      </c>
      <c r="B6950" s="317" t="s">
        <v>8097</v>
      </c>
      <c r="C6950" s="318" t="s">
        <v>12</v>
      </c>
      <c r="D6950" s="316">
        <v>0.86</v>
      </c>
    </row>
    <row r="6951" spans="1:4" ht="67.5">
      <c r="A6951" s="316">
        <v>89224</v>
      </c>
      <c r="B6951" s="317" t="s">
        <v>8098</v>
      </c>
      <c r="C6951" s="318" t="s">
        <v>12</v>
      </c>
      <c r="D6951" s="316">
        <v>1.55</v>
      </c>
    </row>
    <row r="6952" spans="1:4" ht="54">
      <c r="A6952" s="316">
        <v>89225</v>
      </c>
      <c r="B6952" s="317" t="s">
        <v>8099</v>
      </c>
      <c r="C6952" s="318" t="s">
        <v>2865</v>
      </c>
      <c r="D6952" s="316">
        <v>3.53</v>
      </c>
    </row>
    <row r="6953" spans="1:4" ht="54">
      <c r="A6953" s="316">
        <v>89226</v>
      </c>
      <c r="B6953" s="317" t="s">
        <v>8100</v>
      </c>
      <c r="C6953" s="318" t="s">
        <v>2867</v>
      </c>
      <c r="D6953" s="316">
        <v>1.1200000000000001</v>
      </c>
    </row>
    <row r="6954" spans="1:4" ht="54">
      <c r="A6954" s="316">
        <v>89228</v>
      </c>
      <c r="B6954" s="317" t="s">
        <v>8101</v>
      </c>
      <c r="C6954" s="318" t="s">
        <v>12</v>
      </c>
      <c r="D6954" s="316">
        <v>25.37</v>
      </c>
    </row>
    <row r="6955" spans="1:4" ht="54">
      <c r="A6955" s="316">
        <v>89229</v>
      </c>
      <c r="B6955" s="317" t="s">
        <v>8102</v>
      </c>
      <c r="C6955" s="318" t="s">
        <v>12</v>
      </c>
      <c r="D6955" s="316">
        <v>8.69</v>
      </c>
    </row>
    <row r="6956" spans="1:4" ht="54">
      <c r="A6956" s="316">
        <v>89230</v>
      </c>
      <c r="B6956" s="317" t="s">
        <v>8103</v>
      </c>
      <c r="C6956" s="318" t="s">
        <v>12</v>
      </c>
      <c r="D6956" s="316">
        <v>49.14</v>
      </c>
    </row>
    <row r="6957" spans="1:4" ht="40.5">
      <c r="A6957" s="316">
        <v>89231</v>
      </c>
      <c r="B6957" s="317" t="s">
        <v>8104</v>
      </c>
      <c r="C6957" s="318" t="s">
        <v>12</v>
      </c>
      <c r="D6957" s="316">
        <v>14.73</v>
      </c>
    </row>
    <row r="6958" spans="1:4" ht="54">
      <c r="A6958" s="316">
        <v>89232</v>
      </c>
      <c r="B6958" s="317" t="s">
        <v>8105</v>
      </c>
      <c r="C6958" s="318" t="s">
        <v>12</v>
      </c>
      <c r="D6958" s="316">
        <v>87.66</v>
      </c>
    </row>
    <row r="6959" spans="1:4" ht="54">
      <c r="A6959" s="316">
        <v>89233</v>
      </c>
      <c r="B6959" s="317" t="s">
        <v>8106</v>
      </c>
      <c r="C6959" s="318" t="s">
        <v>12</v>
      </c>
      <c r="D6959" s="316">
        <v>100.54</v>
      </c>
    </row>
    <row r="6960" spans="1:4" ht="54">
      <c r="A6960" s="316">
        <v>89234</v>
      </c>
      <c r="B6960" s="317" t="s">
        <v>8107</v>
      </c>
      <c r="C6960" s="318" t="s">
        <v>2865</v>
      </c>
      <c r="D6960" s="316">
        <v>267.52</v>
      </c>
    </row>
    <row r="6961" spans="1:4" ht="54">
      <c r="A6961" s="316">
        <v>89235</v>
      </c>
      <c r="B6961" s="317" t="s">
        <v>8108</v>
      </c>
      <c r="C6961" s="318" t="s">
        <v>2867</v>
      </c>
      <c r="D6961" s="316">
        <v>79.319999999999993</v>
      </c>
    </row>
    <row r="6962" spans="1:4" ht="54">
      <c r="A6962" s="316">
        <v>89236</v>
      </c>
      <c r="B6962" s="317" t="s">
        <v>8109</v>
      </c>
      <c r="C6962" s="318" t="s">
        <v>12</v>
      </c>
      <c r="D6962" s="316">
        <v>114.8</v>
      </c>
    </row>
    <row r="6963" spans="1:4" ht="40.5">
      <c r="A6963" s="316">
        <v>89237</v>
      </c>
      <c r="B6963" s="317" t="s">
        <v>8110</v>
      </c>
      <c r="C6963" s="318" t="s">
        <v>12</v>
      </c>
      <c r="D6963" s="316">
        <v>34.409999999999997</v>
      </c>
    </row>
    <row r="6964" spans="1:4" ht="54">
      <c r="A6964" s="316">
        <v>89238</v>
      </c>
      <c r="B6964" s="317" t="s">
        <v>8111</v>
      </c>
      <c r="C6964" s="318" t="s">
        <v>12</v>
      </c>
      <c r="D6964" s="316">
        <v>204.77</v>
      </c>
    </row>
    <row r="6965" spans="1:4" ht="54">
      <c r="A6965" s="316">
        <v>89239</v>
      </c>
      <c r="B6965" s="317" t="s">
        <v>8112</v>
      </c>
      <c r="C6965" s="318" t="s">
        <v>12</v>
      </c>
      <c r="D6965" s="316">
        <v>265.89</v>
      </c>
    </row>
    <row r="6966" spans="1:4" ht="54">
      <c r="A6966" s="316">
        <v>89240</v>
      </c>
      <c r="B6966" s="317" t="s">
        <v>8113</v>
      </c>
      <c r="C6966" s="318" t="s">
        <v>12</v>
      </c>
      <c r="D6966" s="316">
        <v>35.229999999999997</v>
      </c>
    </row>
    <row r="6967" spans="1:4" ht="54">
      <c r="A6967" s="316">
        <v>89241</v>
      </c>
      <c r="B6967" s="317" t="s">
        <v>8114</v>
      </c>
      <c r="C6967" s="318" t="s">
        <v>12</v>
      </c>
      <c r="D6967" s="316">
        <v>12.06</v>
      </c>
    </row>
    <row r="6968" spans="1:4" ht="54">
      <c r="A6968" s="316">
        <v>89242</v>
      </c>
      <c r="B6968" s="317" t="s">
        <v>8115</v>
      </c>
      <c r="C6968" s="318" t="s">
        <v>2865</v>
      </c>
      <c r="D6968" s="316">
        <v>635.32000000000005</v>
      </c>
    </row>
    <row r="6969" spans="1:4" ht="54">
      <c r="A6969" s="316">
        <v>89243</v>
      </c>
      <c r="B6969" s="317" t="s">
        <v>8116</v>
      </c>
      <c r="C6969" s="318" t="s">
        <v>2867</v>
      </c>
      <c r="D6969" s="316">
        <v>164.66</v>
      </c>
    </row>
    <row r="6970" spans="1:4" ht="54">
      <c r="A6970" s="316">
        <v>89246</v>
      </c>
      <c r="B6970" s="317" t="s">
        <v>8117</v>
      </c>
      <c r="C6970" s="318" t="s">
        <v>12</v>
      </c>
      <c r="D6970" s="316">
        <v>99.75</v>
      </c>
    </row>
    <row r="6971" spans="1:4" ht="40.5">
      <c r="A6971" s="316">
        <v>89247</v>
      </c>
      <c r="B6971" s="317" t="s">
        <v>8118</v>
      </c>
      <c r="C6971" s="318" t="s">
        <v>12</v>
      </c>
      <c r="D6971" s="316">
        <v>29.9</v>
      </c>
    </row>
    <row r="6972" spans="1:4" ht="54">
      <c r="A6972" s="316">
        <v>89248</v>
      </c>
      <c r="B6972" s="317" t="s">
        <v>8119</v>
      </c>
      <c r="C6972" s="318" t="s">
        <v>12</v>
      </c>
      <c r="D6972" s="316">
        <v>177.93</v>
      </c>
    </row>
    <row r="6973" spans="1:4" ht="54">
      <c r="A6973" s="316">
        <v>89249</v>
      </c>
      <c r="B6973" s="317" t="s">
        <v>8120</v>
      </c>
      <c r="C6973" s="318" t="s">
        <v>12</v>
      </c>
      <c r="D6973" s="316">
        <v>204.01</v>
      </c>
    </row>
    <row r="6974" spans="1:4" ht="54">
      <c r="A6974" s="316">
        <v>89250</v>
      </c>
      <c r="B6974" s="317" t="s">
        <v>8121</v>
      </c>
      <c r="C6974" s="318" t="s">
        <v>2865</v>
      </c>
      <c r="D6974" s="316">
        <v>527.04</v>
      </c>
    </row>
    <row r="6975" spans="1:4" ht="54">
      <c r="A6975" s="316">
        <v>89251</v>
      </c>
      <c r="B6975" s="317" t="s">
        <v>8122</v>
      </c>
      <c r="C6975" s="318" t="s">
        <v>2867</v>
      </c>
      <c r="D6975" s="316">
        <v>145.1</v>
      </c>
    </row>
    <row r="6976" spans="1:4" ht="54">
      <c r="A6976" s="316">
        <v>89253</v>
      </c>
      <c r="B6976" s="317" t="s">
        <v>8123</v>
      </c>
      <c r="C6976" s="318" t="s">
        <v>12</v>
      </c>
      <c r="D6976" s="316">
        <v>28.87</v>
      </c>
    </row>
    <row r="6977" spans="1:4" ht="54">
      <c r="A6977" s="316">
        <v>89254</v>
      </c>
      <c r="B6977" s="317" t="s">
        <v>8124</v>
      </c>
      <c r="C6977" s="318" t="s">
        <v>12</v>
      </c>
      <c r="D6977" s="316">
        <v>9.8800000000000008</v>
      </c>
    </row>
    <row r="6978" spans="1:4" ht="54">
      <c r="A6978" s="316">
        <v>89255</v>
      </c>
      <c r="B6978" s="317" t="s">
        <v>8125</v>
      </c>
      <c r="C6978" s="318" t="s">
        <v>12</v>
      </c>
      <c r="D6978" s="316">
        <v>46.41</v>
      </c>
    </row>
    <row r="6979" spans="1:4" ht="67.5">
      <c r="A6979" s="316">
        <v>89256</v>
      </c>
      <c r="B6979" s="317" t="s">
        <v>8126</v>
      </c>
      <c r="C6979" s="318" t="s">
        <v>12</v>
      </c>
      <c r="D6979" s="316">
        <v>48.34</v>
      </c>
    </row>
    <row r="6980" spans="1:4" ht="54">
      <c r="A6980" s="316">
        <v>89257</v>
      </c>
      <c r="B6980" s="317" t="s">
        <v>8127</v>
      </c>
      <c r="C6980" s="318" t="s">
        <v>2865</v>
      </c>
      <c r="D6980" s="316">
        <v>148.94999999999999</v>
      </c>
    </row>
    <row r="6981" spans="1:4" ht="54">
      <c r="A6981" s="316">
        <v>89258</v>
      </c>
      <c r="B6981" s="317" t="s">
        <v>8128</v>
      </c>
      <c r="C6981" s="318" t="s">
        <v>2867</v>
      </c>
      <c r="D6981" s="316">
        <v>54.2</v>
      </c>
    </row>
    <row r="6982" spans="1:4" ht="81">
      <c r="A6982" s="316">
        <v>89259</v>
      </c>
      <c r="B6982" s="317" t="s">
        <v>8129</v>
      </c>
      <c r="C6982" s="318" t="s">
        <v>12</v>
      </c>
      <c r="D6982" s="316">
        <v>7.86</v>
      </c>
    </row>
    <row r="6983" spans="1:4" ht="81">
      <c r="A6983" s="316">
        <v>89260</v>
      </c>
      <c r="B6983" s="317" t="s">
        <v>8130</v>
      </c>
      <c r="C6983" s="318" t="s">
        <v>12</v>
      </c>
      <c r="D6983" s="316">
        <v>3.13</v>
      </c>
    </row>
    <row r="6984" spans="1:4" ht="81">
      <c r="A6984" s="316">
        <v>89262</v>
      </c>
      <c r="B6984" s="317" t="s">
        <v>8131</v>
      </c>
      <c r="C6984" s="318" t="s">
        <v>12</v>
      </c>
      <c r="D6984" s="316">
        <v>14.74</v>
      </c>
    </row>
    <row r="6985" spans="1:4" ht="27">
      <c r="A6985" s="316">
        <v>89263</v>
      </c>
      <c r="B6985" s="317" t="s">
        <v>8132</v>
      </c>
      <c r="C6985" s="318" t="s">
        <v>1100</v>
      </c>
      <c r="D6985" s="316">
        <v>25.6</v>
      </c>
    </row>
    <row r="6986" spans="1:4" ht="94.5">
      <c r="A6986" s="316">
        <v>89264</v>
      </c>
      <c r="B6986" s="317" t="s">
        <v>8133</v>
      </c>
      <c r="C6986" s="318" t="s">
        <v>12</v>
      </c>
      <c r="D6986" s="316">
        <v>6.16</v>
      </c>
    </row>
    <row r="6987" spans="1:4" ht="94.5">
      <c r="A6987" s="316">
        <v>89265</v>
      </c>
      <c r="B6987" s="317" t="s">
        <v>8134</v>
      </c>
      <c r="C6987" s="318" t="s">
        <v>12</v>
      </c>
      <c r="D6987" s="316">
        <v>2.4500000000000002</v>
      </c>
    </row>
    <row r="6988" spans="1:4" ht="94.5">
      <c r="A6988" s="316">
        <v>89266</v>
      </c>
      <c r="B6988" s="317" t="s">
        <v>8135</v>
      </c>
      <c r="C6988" s="318" t="s">
        <v>12</v>
      </c>
      <c r="D6988" s="316">
        <v>0.49</v>
      </c>
    </row>
    <row r="6989" spans="1:4" ht="54">
      <c r="A6989" s="316">
        <v>89267</v>
      </c>
      <c r="B6989" s="317" t="s">
        <v>8136</v>
      </c>
      <c r="C6989" s="318" t="s">
        <v>12</v>
      </c>
      <c r="D6989" s="316">
        <v>22.7</v>
      </c>
    </row>
    <row r="6990" spans="1:4" ht="54">
      <c r="A6990" s="316">
        <v>89268</v>
      </c>
      <c r="B6990" s="317" t="s">
        <v>8137</v>
      </c>
      <c r="C6990" s="318" t="s">
        <v>12</v>
      </c>
      <c r="D6990" s="316">
        <v>7.77</v>
      </c>
    </row>
    <row r="6991" spans="1:4" ht="54">
      <c r="A6991" s="316">
        <v>89269</v>
      </c>
      <c r="B6991" s="317" t="s">
        <v>8138</v>
      </c>
      <c r="C6991" s="318" t="s">
        <v>12</v>
      </c>
      <c r="D6991" s="316">
        <v>1.58</v>
      </c>
    </row>
    <row r="6992" spans="1:4" ht="54">
      <c r="A6992" s="316">
        <v>89270</v>
      </c>
      <c r="B6992" s="317" t="s">
        <v>8139</v>
      </c>
      <c r="C6992" s="318" t="s">
        <v>12</v>
      </c>
      <c r="D6992" s="316">
        <v>36.5</v>
      </c>
    </row>
    <row r="6993" spans="1:4" ht="54">
      <c r="A6993" s="316">
        <v>89271</v>
      </c>
      <c r="B6993" s="317" t="s">
        <v>8140</v>
      </c>
      <c r="C6993" s="318" t="s">
        <v>12</v>
      </c>
      <c r="D6993" s="316">
        <v>62.85</v>
      </c>
    </row>
    <row r="6994" spans="1:4" ht="54">
      <c r="A6994" s="316">
        <v>89272</v>
      </c>
      <c r="B6994" s="317" t="s">
        <v>8141</v>
      </c>
      <c r="C6994" s="318" t="s">
        <v>2865</v>
      </c>
      <c r="D6994" s="316">
        <v>149.78</v>
      </c>
    </row>
    <row r="6995" spans="1:4" ht="54">
      <c r="A6995" s="316">
        <v>89273</v>
      </c>
      <c r="B6995" s="317" t="s">
        <v>8142</v>
      </c>
      <c r="C6995" s="318" t="s">
        <v>2867</v>
      </c>
      <c r="D6995" s="316">
        <v>50.43</v>
      </c>
    </row>
    <row r="6996" spans="1:4" ht="54">
      <c r="A6996" s="316">
        <v>89274</v>
      </c>
      <c r="B6996" s="317" t="s">
        <v>8143</v>
      </c>
      <c r="C6996" s="318" t="s">
        <v>12</v>
      </c>
      <c r="D6996" s="316">
        <v>1.1200000000000001</v>
      </c>
    </row>
    <row r="6997" spans="1:4" ht="54">
      <c r="A6997" s="316">
        <v>89275</v>
      </c>
      <c r="B6997" s="317" t="s">
        <v>8144</v>
      </c>
      <c r="C6997" s="318" t="s">
        <v>12</v>
      </c>
      <c r="D6997" s="316">
        <v>0.25</v>
      </c>
    </row>
    <row r="6998" spans="1:4" ht="54">
      <c r="A6998" s="316">
        <v>89276</v>
      </c>
      <c r="B6998" s="317" t="s">
        <v>8145</v>
      </c>
      <c r="C6998" s="318" t="s">
        <v>12</v>
      </c>
      <c r="D6998" s="316">
        <v>1.05</v>
      </c>
    </row>
    <row r="6999" spans="1:4" ht="54">
      <c r="A6999" s="316">
        <v>89277</v>
      </c>
      <c r="B6999" s="317" t="s">
        <v>8146</v>
      </c>
      <c r="C6999" s="318" t="s">
        <v>12</v>
      </c>
      <c r="D6999" s="316">
        <v>4.82</v>
      </c>
    </row>
    <row r="7000" spans="1:4" ht="54">
      <c r="A7000" s="316">
        <v>89278</v>
      </c>
      <c r="B7000" s="317" t="s">
        <v>8147</v>
      </c>
      <c r="C7000" s="318" t="s">
        <v>2865</v>
      </c>
      <c r="D7000" s="316">
        <v>7.24</v>
      </c>
    </row>
    <row r="7001" spans="1:4" ht="54">
      <c r="A7001" s="316">
        <v>89279</v>
      </c>
      <c r="B7001" s="317" t="s">
        <v>8148</v>
      </c>
      <c r="C7001" s="318" t="s">
        <v>2867</v>
      </c>
      <c r="D7001" s="316">
        <v>1.37</v>
      </c>
    </row>
    <row r="7002" spans="1:4" ht="54">
      <c r="A7002" s="316">
        <v>89280</v>
      </c>
      <c r="B7002" s="317" t="s">
        <v>8149</v>
      </c>
      <c r="C7002" s="318" t="s">
        <v>12</v>
      </c>
      <c r="D7002" s="316">
        <v>15.91</v>
      </c>
    </row>
    <row r="7003" spans="1:4" ht="54">
      <c r="A7003" s="316">
        <v>89281</v>
      </c>
      <c r="B7003" s="317" t="s">
        <v>8150</v>
      </c>
      <c r="C7003" s="318" t="s">
        <v>12</v>
      </c>
      <c r="D7003" s="316">
        <v>4.18</v>
      </c>
    </row>
    <row r="7004" spans="1:4" ht="81">
      <c r="A7004" s="316">
        <v>89282</v>
      </c>
      <c r="B7004" s="317" t="s">
        <v>8151</v>
      </c>
      <c r="C7004" s="318" t="s">
        <v>1100</v>
      </c>
      <c r="D7004" s="316">
        <v>48.5</v>
      </c>
    </row>
    <row r="7005" spans="1:4" ht="81">
      <c r="A7005" s="316">
        <v>89283</v>
      </c>
      <c r="B7005" s="317" t="s">
        <v>8152</v>
      </c>
      <c r="C7005" s="318" t="s">
        <v>1100</v>
      </c>
      <c r="D7005" s="316">
        <v>50.17</v>
      </c>
    </row>
    <row r="7006" spans="1:4" ht="94.5">
      <c r="A7006" s="316">
        <v>89284</v>
      </c>
      <c r="B7006" s="317" t="s">
        <v>8153</v>
      </c>
      <c r="C7006" s="318" t="s">
        <v>1100</v>
      </c>
      <c r="D7006" s="316">
        <v>44.35</v>
      </c>
    </row>
    <row r="7007" spans="1:4" ht="94.5">
      <c r="A7007" s="316">
        <v>89285</v>
      </c>
      <c r="B7007" s="317" t="s">
        <v>8154</v>
      </c>
      <c r="C7007" s="318" t="s">
        <v>1100</v>
      </c>
      <c r="D7007" s="316">
        <v>46.02</v>
      </c>
    </row>
    <row r="7008" spans="1:4" ht="81">
      <c r="A7008" s="316">
        <v>89286</v>
      </c>
      <c r="B7008" s="317" t="s">
        <v>8155</v>
      </c>
      <c r="C7008" s="318" t="s">
        <v>1100</v>
      </c>
      <c r="D7008" s="316">
        <v>52.37</v>
      </c>
    </row>
    <row r="7009" spans="1:4" ht="81">
      <c r="A7009" s="316">
        <v>89287</v>
      </c>
      <c r="B7009" s="317" t="s">
        <v>8156</v>
      </c>
      <c r="C7009" s="318" t="s">
        <v>1100</v>
      </c>
      <c r="D7009" s="316">
        <v>54.04</v>
      </c>
    </row>
    <row r="7010" spans="1:4" ht="94.5">
      <c r="A7010" s="316">
        <v>89288</v>
      </c>
      <c r="B7010" s="317" t="s">
        <v>8157</v>
      </c>
      <c r="C7010" s="318" t="s">
        <v>1100</v>
      </c>
      <c r="D7010" s="316">
        <v>46.73</v>
      </c>
    </row>
    <row r="7011" spans="1:4" ht="94.5">
      <c r="A7011" s="316">
        <v>89289</v>
      </c>
      <c r="B7011" s="317" t="s">
        <v>8158</v>
      </c>
      <c r="C7011" s="318" t="s">
        <v>1100</v>
      </c>
      <c r="D7011" s="316">
        <v>48.4</v>
      </c>
    </row>
    <row r="7012" spans="1:4" ht="81">
      <c r="A7012" s="316">
        <v>89290</v>
      </c>
      <c r="B7012" s="317" t="s">
        <v>8159</v>
      </c>
      <c r="C7012" s="318" t="s">
        <v>1100</v>
      </c>
      <c r="D7012" s="316">
        <v>55.9</v>
      </c>
    </row>
    <row r="7013" spans="1:4" ht="81">
      <c r="A7013" s="316">
        <v>89291</v>
      </c>
      <c r="B7013" s="317" t="s">
        <v>8160</v>
      </c>
      <c r="C7013" s="318" t="s">
        <v>1100</v>
      </c>
      <c r="D7013" s="316">
        <v>57.76</v>
      </c>
    </row>
    <row r="7014" spans="1:4" ht="94.5">
      <c r="A7014" s="316">
        <v>89292</v>
      </c>
      <c r="B7014" s="317" t="s">
        <v>8161</v>
      </c>
      <c r="C7014" s="318" t="s">
        <v>1100</v>
      </c>
      <c r="D7014" s="316">
        <v>51.84</v>
      </c>
    </row>
    <row r="7015" spans="1:4" ht="94.5">
      <c r="A7015" s="316">
        <v>89293</v>
      </c>
      <c r="B7015" s="317" t="s">
        <v>8162</v>
      </c>
      <c r="C7015" s="318" t="s">
        <v>1100</v>
      </c>
      <c r="D7015" s="316">
        <v>53.7</v>
      </c>
    </row>
    <row r="7016" spans="1:4" ht="81">
      <c r="A7016" s="316">
        <v>89294</v>
      </c>
      <c r="B7016" s="317" t="s">
        <v>8163</v>
      </c>
      <c r="C7016" s="318" t="s">
        <v>1100</v>
      </c>
      <c r="D7016" s="316">
        <v>61.07</v>
      </c>
    </row>
    <row r="7017" spans="1:4" ht="81">
      <c r="A7017" s="316">
        <v>89295</v>
      </c>
      <c r="B7017" s="317" t="s">
        <v>8164</v>
      </c>
      <c r="C7017" s="318" t="s">
        <v>1100</v>
      </c>
      <c r="D7017" s="316">
        <v>62.93</v>
      </c>
    </row>
    <row r="7018" spans="1:4" ht="94.5">
      <c r="A7018" s="316">
        <v>89296</v>
      </c>
      <c r="B7018" s="317" t="s">
        <v>8165</v>
      </c>
      <c r="C7018" s="318" t="s">
        <v>1100</v>
      </c>
      <c r="D7018" s="316">
        <v>54.83</v>
      </c>
    </row>
    <row r="7019" spans="1:4" ht="94.5">
      <c r="A7019" s="316">
        <v>89297</v>
      </c>
      <c r="B7019" s="317" t="s">
        <v>8166</v>
      </c>
      <c r="C7019" s="318" t="s">
        <v>1100</v>
      </c>
      <c r="D7019" s="316">
        <v>56.69</v>
      </c>
    </row>
    <row r="7020" spans="1:4" ht="94.5">
      <c r="A7020" s="316">
        <v>89298</v>
      </c>
      <c r="B7020" s="317" t="s">
        <v>8167</v>
      </c>
      <c r="C7020" s="318" t="s">
        <v>1100</v>
      </c>
      <c r="D7020" s="316">
        <v>56.86</v>
      </c>
    </row>
    <row r="7021" spans="1:4" ht="94.5">
      <c r="A7021" s="316">
        <v>89299</v>
      </c>
      <c r="B7021" s="317" t="s">
        <v>8168</v>
      </c>
      <c r="C7021" s="318" t="s">
        <v>1100</v>
      </c>
      <c r="D7021" s="316">
        <v>59.22</v>
      </c>
    </row>
    <row r="7022" spans="1:4" ht="94.5">
      <c r="A7022" s="316">
        <v>89300</v>
      </c>
      <c r="B7022" s="317" t="s">
        <v>8169</v>
      </c>
      <c r="C7022" s="318" t="s">
        <v>1100</v>
      </c>
      <c r="D7022" s="316">
        <v>52.71</v>
      </c>
    </row>
    <row r="7023" spans="1:4" ht="94.5">
      <c r="A7023" s="316">
        <v>89301</v>
      </c>
      <c r="B7023" s="317" t="s">
        <v>8170</v>
      </c>
      <c r="C7023" s="318" t="s">
        <v>1100</v>
      </c>
      <c r="D7023" s="316">
        <v>55.07</v>
      </c>
    </row>
    <row r="7024" spans="1:4" ht="94.5">
      <c r="A7024" s="316">
        <v>89302</v>
      </c>
      <c r="B7024" s="317" t="s">
        <v>8171</v>
      </c>
      <c r="C7024" s="318" t="s">
        <v>1100</v>
      </c>
      <c r="D7024" s="316">
        <v>63.25</v>
      </c>
    </row>
    <row r="7025" spans="1:4" ht="94.5">
      <c r="A7025" s="316">
        <v>89303</v>
      </c>
      <c r="B7025" s="317" t="s">
        <v>8172</v>
      </c>
      <c r="C7025" s="318" t="s">
        <v>1100</v>
      </c>
      <c r="D7025" s="316">
        <v>65.61</v>
      </c>
    </row>
    <row r="7026" spans="1:4" ht="94.5">
      <c r="A7026" s="316">
        <v>89304</v>
      </c>
      <c r="B7026" s="317" t="s">
        <v>8173</v>
      </c>
      <c r="C7026" s="318" t="s">
        <v>1100</v>
      </c>
      <c r="D7026" s="316">
        <v>56.65</v>
      </c>
    </row>
    <row r="7027" spans="1:4" ht="94.5">
      <c r="A7027" s="316">
        <v>89305</v>
      </c>
      <c r="B7027" s="317" t="s">
        <v>8174</v>
      </c>
      <c r="C7027" s="318" t="s">
        <v>1100</v>
      </c>
      <c r="D7027" s="316">
        <v>59.01</v>
      </c>
    </row>
    <row r="7028" spans="1:4" ht="94.5">
      <c r="A7028" s="316">
        <v>89306</v>
      </c>
      <c r="B7028" s="317" t="s">
        <v>8175</v>
      </c>
      <c r="C7028" s="318" t="s">
        <v>1100</v>
      </c>
      <c r="D7028" s="316">
        <v>64.44</v>
      </c>
    </row>
    <row r="7029" spans="1:4" ht="94.5">
      <c r="A7029" s="316">
        <v>89307</v>
      </c>
      <c r="B7029" s="317" t="s">
        <v>8176</v>
      </c>
      <c r="C7029" s="318" t="s">
        <v>1100</v>
      </c>
      <c r="D7029" s="316">
        <v>67.069999999999993</v>
      </c>
    </row>
    <row r="7030" spans="1:4" ht="94.5">
      <c r="A7030" s="316">
        <v>89308</v>
      </c>
      <c r="B7030" s="317" t="s">
        <v>8177</v>
      </c>
      <c r="C7030" s="318" t="s">
        <v>1100</v>
      </c>
      <c r="D7030" s="316">
        <v>60.37</v>
      </c>
    </row>
    <row r="7031" spans="1:4" ht="94.5">
      <c r="A7031" s="316">
        <v>89309</v>
      </c>
      <c r="B7031" s="317" t="s">
        <v>8178</v>
      </c>
      <c r="C7031" s="318" t="s">
        <v>1100</v>
      </c>
      <c r="D7031" s="316">
        <v>63</v>
      </c>
    </row>
    <row r="7032" spans="1:4" ht="94.5">
      <c r="A7032" s="316">
        <v>89310</v>
      </c>
      <c r="B7032" s="317" t="s">
        <v>8179</v>
      </c>
      <c r="C7032" s="318" t="s">
        <v>1100</v>
      </c>
      <c r="D7032" s="316">
        <v>72.05</v>
      </c>
    </row>
    <row r="7033" spans="1:4" ht="94.5">
      <c r="A7033" s="316">
        <v>89311</v>
      </c>
      <c r="B7033" s="317" t="s">
        <v>8180</v>
      </c>
      <c r="C7033" s="318" t="s">
        <v>1100</v>
      </c>
      <c r="D7033" s="316">
        <v>74.680000000000007</v>
      </c>
    </row>
    <row r="7034" spans="1:4" ht="94.5">
      <c r="A7034" s="316">
        <v>89312</v>
      </c>
      <c r="B7034" s="317" t="s">
        <v>8181</v>
      </c>
      <c r="C7034" s="318" t="s">
        <v>1100</v>
      </c>
      <c r="D7034" s="316">
        <v>64.930000000000007</v>
      </c>
    </row>
    <row r="7035" spans="1:4" ht="94.5">
      <c r="A7035" s="316">
        <v>89313</v>
      </c>
      <c r="B7035" s="317" t="s">
        <v>8182</v>
      </c>
      <c r="C7035" s="318" t="s">
        <v>1100</v>
      </c>
      <c r="D7035" s="316">
        <v>67.56</v>
      </c>
    </row>
    <row r="7036" spans="1:4" ht="40.5">
      <c r="A7036" s="316">
        <v>89349</v>
      </c>
      <c r="B7036" s="317" t="s">
        <v>8183</v>
      </c>
      <c r="C7036" s="318" t="s">
        <v>3004</v>
      </c>
      <c r="D7036" s="316">
        <v>17.100000000000001</v>
      </c>
    </row>
    <row r="7037" spans="1:4" ht="40.5">
      <c r="A7037" s="316">
        <v>89351</v>
      </c>
      <c r="B7037" s="317" t="s">
        <v>8184</v>
      </c>
      <c r="C7037" s="318" t="s">
        <v>3004</v>
      </c>
      <c r="D7037" s="316">
        <v>19.18</v>
      </c>
    </row>
    <row r="7038" spans="1:4" ht="40.5">
      <c r="A7038" s="316">
        <v>89352</v>
      </c>
      <c r="B7038" s="317" t="s">
        <v>8185</v>
      </c>
      <c r="C7038" s="318" t="s">
        <v>3004</v>
      </c>
      <c r="D7038" s="316">
        <v>21.5</v>
      </c>
    </row>
    <row r="7039" spans="1:4" ht="40.5">
      <c r="A7039" s="316">
        <v>89353</v>
      </c>
      <c r="B7039" s="317" t="s">
        <v>8186</v>
      </c>
      <c r="C7039" s="318" t="s">
        <v>3004</v>
      </c>
      <c r="D7039" s="316">
        <v>22.33</v>
      </c>
    </row>
    <row r="7040" spans="1:4" ht="54">
      <c r="A7040" s="316">
        <v>89354</v>
      </c>
      <c r="B7040" s="317" t="s">
        <v>8187</v>
      </c>
      <c r="C7040" s="318" t="s">
        <v>3004</v>
      </c>
      <c r="D7040" s="316">
        <v>258.2</v>
      </c>
    </row>
    <row r="7041" spans="1:4" ht="40.5">
      <c r="A7041" s="316">
        <v>89355</v>
      </c>
      <c r="B7041" s="317" t="s">
        <v>8188</v>
      </c>
      <c r="C7041" s="318" t="s">
        <v>837</v>
      </c>
      <c r="D7041" s="316">
        <v>12.62</v>
      </c>
    </row>
    <row r="7042" spans="1:4" ht="40.5">
      <c r="A7042" s="316">
        <v>89356</v>
      </c>
      <c r="B7042" s="317" t="s">
        <v>8189</v>
      </c>
      <c r="C7042" s="318" t="s">
        <v>837</v>
      </c>
      <c r="D7042" s="316">
        <v>15.03</v>
      </c>
    </row>
    <row r="7043" spans="1:4" ht="40.5">
      <c r="A7043" s="316">
        <v>89357</v>
      </c>
      <c r="B7043" s="317" t="s">
        <v>8190</v>
      </c>
      <c r="C7043" s="318" t="s">
        <v>837</v>
      </c>
      <c r="D7043" s="316">
        <v>21.04</v>
      </c>
    </row>
    <row r="7044" spans="1:4" ht="54">
      <c r="A7044" s="316">
        <v>89358</v>
      </c>
      <c r="B7044" s="317" t="s">
        <v>8191</v>
      </c>
      <c r="C7044" s="318" t="s">
        <v>3004</v>
      </c>
      <c r="D7044" s="316">
        <v>4.97</v>
      </c>
    </row>
    <row r="7045" spans="1:4" ht="54">
      <c r="A7045" s="316">
        <v>89359</v>
      </c>
      <c r="B7045" s="317" t="s">
        <v>8192</v>
      </c>
      <c r="C7045" s="318" t="s">
        <v>3004</v>
      </c>
      <c r="D7045" s="316">
        <v>5.16</v>
      </c>
    </row>
    <row r="7046" spans="1:4" ht="40.5">
      <c r="A7046" s="316">
        <v>89360</v>
      </c>
      <c r="B7046" s="317" t="s">
        <v>8193</v>
      </c>
      <c r="C7046" s="318" t="s">
        <v>3004</v>
      </c>
      <c r="D7046" s="316">
        <v>6.19</v>
      </c>
    </row>
    <row r="7047" spans="1:4" ht="40.5">
      <c r="A7047" s="316">
        <v>89361</v>
      </c>
      <c r="B7047" s="317" t="s">
        <v>8194</v>
      </c>
      <c r="C7047" s="318" t="s">
        <v>3004</v>
      </c>
      <c r="D7047" s="316">
        <v>6.11</v>
      </c>
    </row>
    <row r="7048" spans="1:4" ht="54">
      <c r="A7048" s="316">
        <v>89362</v>
      </c>
      <c r="B7048" s="317" t="s">
        <v>8195</v>
      </c>
      <c r="C7048" s="318" t="s">
        <v>3004</v>
      </c>
      <c r="D7048" s="316">
        <v>5.94</v>
      </c>
    </row>
    <row r="7049" spans="1:4" ht="54">
      <c r="A7049" s="316">
        <v>89363</v>
      </c>
      <c r="B7049" s="317" t="s">
        <v>8196</v>
      </c>
      <c r="C7049" s="318" t="s">
        <v>3004</v>
      </c>
      <c r="D7049" s="316">
        <v>6.37</v>
      </c>
    </row>
    <row r="7050" spans="1:4" ht="40.5">
      <c r="A7050" s="316">
        <v>89364</v>
      </c>
      <c r="B7050" s="317" t="s">
        <v>8197</v>
      </c>
      <c r="C7050" s="318" t="s">
        <v>3004</v>
      </c>
      <c r="D7050" s="316">
        <v>7.68</v>
      </c>
    </row>
    <row r="7051" spans="1:4" ht="40.5">
      <c r="A7051" s="316">
        <v>89365</v>
      </c>
      <c r="B7051" s="317" t="s">
        <v>8198</v>
      </c>
      <c r="C7051" s="318" t="s">
        <v>3004</v>
      </c>
      <c r="D7051" s="316">
        <v>7.22</v>
      </c>
    </row>
    <row r="7052" spans="1:4" ht="54">
      <c r="A7052" s="316">
        <v>89366</v>
      </c>
      <c r="B7052" s="317" t="s">
        <v>8199</v>
      </c>
      <c r="C7052" s="318" t="s">
        <v>3004</v>
      </c>
      <c r="D7052" s="316">
        <v>10.39</v>
      </c>
    </row>
    <row r="7053" spans="1:4" ht="54">
      <c r="A7053" s="316">
        <v>89367</v>
      </c>
      <c r="B7053" s="317" t="s">
        <v>8200</v>
      </c>
      <c r="C7053" s="318" t="s">
        <v>3004</v>
      </c>
      <c r="D7053" s="316">
        <v>7.95</v>
      </c>
    </row>
    <row r="7054" spans="1:4" ht="54">
      <c r="A7054" s="316">
        <v>89368</v>
      </c>
      <c r="B7054" s="317" t="s">
        <v>8201</v>
      </c>
      <c r="C7054" s="318" t="s">
        <v>3004</v>
      </c>
      <c r="D7054" s="316">
        <v>9.14</v>
      </c>
    </row>
    <row r="7055" spans="1:4" ht="40.5">
      <c r="A7055" s="316">
        <v>89369</v>
      </c>
      <c r="B7055" s="317" t="s">
        <v>8202</v>
      </c>
      <c r="C7055" s="318" t="s">
        <v>3004</v>
      </c>
      <c r="D7055" s="316">
        <v>11.16</v>
      </c>
    </row>
    <row r="7056" spans="1:4" ht="40.5">
      <c r="A7056" s="316">
        <v>89370</v>
      </c>
      <c r="B7056" s="317" t="s">
        <v>8203</v>
      </c>
      <c r="C7056" s="318" t="s">
        <v>3004</v>
      </c>
      <c r="D7056" s="316">
        <v>9.5</v>
      </c>
    </row>
    <row r="7057" spans="1:4" ht="40.5">
      <c r="A7057" s="316">
        <v>89371</v>
      </c>
      <c r="B7057" s="317" t="s">
        <v>8204</v>
      </c>
      <c r="C7057" s="318" t="s">
        <v>3004</v>
      </c>
      <c r="D7057" s="316">
        <v>3.79</v>
      </c>
    </row>
    <row r="7058" spans="1:4" ht="40.5">
      <c r="A7058" s="316">
        <v>89372</v>
      </c>
      <c r="B7058" s="317" t="s">
        <v>8205</v>
      </c>
      <c r="C7058" s="318" t="s">
        <v>3004</v>
      </c>
      <c r="D7058" s="316">
        <v>9.69</v>
      </c>
    </row>
    <row r="7059" spans="1:4" ht="54">
      <c r="A7059" s="316">
        <v>89373</v>
      </c>
      <c r="B7059" s="317" t="s">
        <v>8206</v>
      </c>
      <c r="C7059" s="318" t="s">
        <v>3004</v>
      </c>
      <c r="D7059" s="316">
        <v>4.2</v>
      </c>
    </row>
    <row r="7060" spans="1:4" ht="54">
      <c r="A7060" s="316">
        <v>89374</v>
      </c>
      <c r="B7060" s="317" t="s">
        <v>8207</v>
      </c>
      <c r="C7060" s="318" t="s">
        <v>3004</v>
      </c>
      <c r="D7060" s="316">
        <v>7.18</v>
      </c>
    </row>
    <row r="7061" spans="1:4" ht="40.5">
      <c r="A7061" s="316">
        <v>89375</v>
      </c>
      <c r="B7061" s="317" t="s">
        <v>8208</v>
      </c>
      <c r="C7061" s="318" t="s">
        <v>3004</v>
      </c>
      <c r="D7061" s="316">
        <v>9.3000000000000007</v>
      </c>
    </row>
    <row r="7062" spans="1:4" ht="54">
      <c r="A7062" s="316">
        <v>89376</v>
      </c>
      <c r="B7062" s="317" t="s">
        <v>8209</v>
      </c>
      <c r="C7062" s="318" t="s">
        <v>3004</v>
      </c>
      <c r="D7062" s="316">
        <v>4</v>
      </c>
    </row>
    <row r="7063" spans="1:4" ht="54">
      <c r="A7063" s="316">
        <v>89377</v>
      </c>
      <c r="B7063" s="317" t="s">
        <v>8210</v>
      </c>
      <c r="C7063" s="318" t="s">
        <v>3004</v>
      </c>
      <c r="D7063" s="316">
        <v>5.71</v>
      </c>
    </row>
    <row r="7064" spans="1:4" ht="40.5">
      <c r="A7064" s="316">
        <v>89378</v>
      </c>
      <c r="B7064" s="317" t="s">
        <v>8211</v>
      </c>
      <c r="C7064" s="318" t="s">
        <v>3004</v>
      </c>
      <c r="D7064" s="316">
        <v>4.42</v>
      </c>
    </row>
    <row r="7065" spans="1:4" ht="40.5">
      <c r="A7065" s="316">
        <v>89379</v>
      </c>
      <c r="B7065" s="317" t="s">
        <v>8212</v>
      </c>
      <c r="C7065" s="318" t="s">
        <v>3004</v>
      </c>
      <c r="D7065" s="316">
        <v>12.89</v>
      </c>
    </row>
    <row r="7066" spans="1:4" ht="54">
      <c r="A7066" s="316">
        <v>89380</v>
      </c>
      <c r="B7066" s="317" t="s">
        <v>8213</v>
      </c>
      <c r="C7066" s="318" t="s">
        <v>3004</v>
      </c>
      <c r="D7066" s="316">
        <v>6.12</v>
      </c>
    </row>
    <row r="7067" spans="1:4" ht="54">
      <c r="A7067" s="316">
        <v>89381</v>
      </c>
      <c r="B7067" s="317" t="s">
        <v>8214</v>
      </c>
      <c r="C7067" s="318" t="s">
        <v>3004</v>
      </c>
      <c r="D7067" s="316">
        <v>9.06</v>
      </c>
    </row>
    <row r="7068" spans="1:4" ht="40.5">
      <c r="A7068" s="316">
        <v>89382</v>
      </c>
      <c r="B7068" s="317" t="s">
        <v>8215</v>
      </c>
      <c r="C7068" s="318" t="s">
        <v>3004</v>
      </c>
      <c r="D7068" s="316">
        <v>10.96</v>
      </c>
    </row>
    <row r="7069" spans="1:4" ht="54">
      <c r="A7069" s="316">
        <v>89383</v>
      </c>
      <c r="B7069" s="317" t="s">
        <v>8216</v>
      </c>
      <c r="C7069" s="318" t="s">
        <v>3004</v>
      </c>
      <c r="D7069" s="316">
        <v>4.66</v>
      </c>
    </row>
    <row r="7070" spans="1:4" ht="54">
      <c r="A7070" s="316">
        <v>89384</v>
      </c>
      <c r="B7070" s="317" t="s">
        <v>8217</v>
      </c>
      <c r="C7070" s="318" t="s">
        <v>3004</v>
      </c>
      <c r="D7070" s="316">
        <v>7.83</v>
      </c>
    </row>
    <row r="7071" spans="1:4" ht="54">
      <c r="A7071" s="316">
        <v>89385</v>
      </c>
      <c r="B7071" s="317" t="s">
        <v>8218</v>
      </c>
      <c r="C7071" s="318" t="s">
        <v>3004</v>
      </c>
      <c r="D7071" s="316">
        <v>4.91</v>
      </c>
    </row>
    <row r="7072" spans="1:4" ht="40.5">
      <c r="A7072" s="316">
        <v>89386</v>
      </c>
      <c r="B7072" s="317" t="s">
        <v>8219</v>
      </c>
      <c r="C7072" s="318" t="s">
        <v>3004</v>
      </c>
      <c r="D7072" s="316">
        <v>5.92</v>
      </c>
    </row>
    <row r="7073" spans="1:4" ht="40.5">
      <c r="A7073" s="316">
        <v>89387</v>
      </c>
      <c r="B7073" s="317" t="s">
        <v>8220</v>
      </c>
      <c r="C7073" s="318" t="s">
        <v>3004</v>
      </c>
      <c r="D7073" s="316">
        <v>20.05</v>
      </c>
    </row>
    <row r="7074" spans="1:4" ht="54">
      <c r="A7074" s="316">
        <v>89388</v>
      </c>
      <c r="B7074" s="317" t="s">
        <v>8221</v>
      </c>
      <c r="C7074" s="318" t="s">
        <v>3004</v>
      </c>
      <c r="D7074" s="316">
        <v>7.48</v>
      </c>
    </row>
    <row r="7075" spans="1:4" ht="54">
      <c r="A7075" s="316">
        <v>89389</v>
      </c>
      <c r="B7075" s="317" t="s">
        <v>8222</v>
      </c>
      <c r="C7075" s="318" t="s">
        <v>3004</v>
      </c>
      <c r="D7075" s="316">
        <v>8.15</v>
      </c>
    </row>
    <row r="7076" spans="1:4" ht="40.5">
      <c r="A7076" s="316">
        <v>89390</v>
      </c>
      <c r="B7076" s="317" t="s">
        <v>8223</v>
      </c>
      <c r="C7076" s="318" t="s">
        <v>3004</v>
      </c>
      <c r="D7076" s="316">
        <v>16.71</v>
      </c>
    </row>
    <row r="7077" spans="1:4" ht="54">
      <c r="A7077" s="316">
        <v>89391</v>
      </c>
      <c r="B7077" s="317" t="s">
        <v>8224</v>
      </c>
      <c r="C7077" s="318" t="s">
        <v>3004</v>
      </c>
      <c r="D7077" s="316">
        <v>6.31</v>
      </c>
    </row>
    <row r="7078" spans="1:4" ht="54">
      <c r="A7078" s="316">
        <v>89392</v>
      </c>
      <c r="B7078" s="317" t="s">
        <v>8225</v>
      </c>
      <c r="C7078" s="318" t="s">
        <v>3004</v>
      </c>
      <c r="D7078" s="316">
        <v>15.06</v>
      </c>
    </row>
    <row r="7079" spans="1:4" ht="40.5">
      <c r="A7079" s="316">
        <v>89393</v>
      </c>
      <c r="B7079" s="317" t="s">
        <v>8226</v>
      </c>
      <c r="C7079" s="318" t="s">
        <v>3004</v>
      </c>
      <c r="D7079" s="316">
        <v>6.89</v>
      </c>
    </row>
    <row r="7080" spans="1:4" ht="54">
      <c r="A7080" s="316">
        <v>89394</v>
      </c>
      <c r="B7080" s="317" t="s">
        <v>8227</v>
      </c>
      <c r="C7080" s="318" t="s">
        <v>3004</v>
      </c>
      <c r="D7080" s="316">
        <v>12.56</v>
      </c>
    </row>
    <row r="7081" spans="1:4" ht="40.5">
      <c r="A7081" s="316">
        <v>89395</v>
      </c>
      <c r="B7081" s="317" t="s">
        <v>8228</v>
      </c>
      <c r="C7081" s="318" t="s">
        <v>3004</v>
      </c>
      <c r="D7081" s="316">
        <v>8.25</v>
      </c>
    </row>
    <row r="7082" spans="1:4" ht="54">
      <c r="A7082" s="316">
        <v>89396</v>
      </c>
      <c r="B7082" s="317" t="s">
        <v>8229</v>
      </c>
      <c r="C7082" s="318" t="s">
        <v>3004</v>
      </c>
      <c r="D7082" s="316">
        <v>14.25</v>
      </c>
    </row>
    <row r="7083" spans="1:4" ht="54">
      <c r="A7083" s="316">
        <v>89397</v>
      </c>
      <c r="B7083" s="317" t="s">
        <v>8230</v>
      </c>
      <c r="C7083" s="318" t="s">
        <v>3004</v>
      </c>
      <c r="D7083" s="316">
        <v>9.51</v>
      </c>
    </row>
    <row r="7084" spans="1:4" ht="40.5">
      <c r="A7084" s="316">
        <v>89398</v>
      </c>
      <c r="B7084" s="317" t="s">
        <v>8231</v>
      </c>
      <c r="C7084" s="318" t="s">
        <v>3004</v>
      </c>
      <c r="D7084" s="316">
        <v>11.16</v>
      </c>
    </row>
    <row r="7085" spans="1:4" ht="54">
      <c r="A7085" s="316">
        <v>89399</v>
      </c>
      <c r="B7085" s="317" t="s">
        <v>8232</v>
      </c>
      <c r="C7085" s="318" t="s">
        <v>3004</v>
      </c>
      <c r="D7085" s="316">
        <v>20.78</v>
      </c>
    </row>
    <row r="7086" spans="1:4" ht="54">
      <c r="A7086" s="316">
        <v>89400</v>
      </c>
      <c r="B7086" s="317" t="s">
        <v>8233</v>
      </c>
      <c r="C7086" s="318" t="s">
        <v>3004</v>
      </c>
      <c r="D7086" s="316">
        <v>13.13</v>
      </c>
    </row>
    <row r="7087" spans="1:4" ht="40.5">
      <c r="A7087" s="316">
        <v>89401</v>
      </c>
      <c r="B7087" s="317" t="s">
        <v>8234</v>
      </c>
      <c r="C7087" s="318" t="s">
        <v>837</v>
      </c>
      <c r="D7087" s="316">
        <v>5.54</v>
      </c>
    </row>
    <row r="7088" spans="1:4" ht="40.5">
      <c r="A7088" s="316">
        <v>89402</v>
      </c>
      <c r="B7088" s="317" t="s">
        <v>8235</v>
      </c>
      <c r="C7088" s="318" t="s">
        <v>837</v>
      </c>
      <c r="D7088" s="316">
        <v>6.87</v>
      </c>
    </row>
    <row r="7089" spans="1:4" ht="40.5">
      <c r="A7089" s="316">
        <v>89403</v>
      </c>
      <c r="B7089" s="317" t="s">
        <v>8236</v>
      </c>
      <c r="C7089" s="318" t="s">
        <v>837</v>
      </c>
      <c r="D7089" s="316">
        <v>11.28</v>
      </c>
    </row>
    <row r="7090" spans="1:4" ht="54">
      <c r="A7090" s="316">
        <v>89404</v>
      </c>
      <c r="B7090" s="317" t="s">
        <v>8237</v>
      </c>
      <c r="C7090" s="318" t="s">
        <v>3004</v>
      </c>
      <c r="D7090" s="316">
        <v>3.31</v>
      </c>
    </row>
    <row r="7091" spans="1:4" ht="54">
      <c r="A7091" s="316">
        <v>89405</v>
      </c>
      <c r="B7091" s="317" t="s">
        <v>8238</v>
      </c>
      <c r="C7091" s="318" t="s">
        <v>3004</v>
      </c>
      <c r="D7091" s="316">
        <v>3.5</v>
      </c>
    </row>
    <row r="7092" spans="1:4" ht="54">
      <c r="A7092" s="316">
        <v>89406</v>
      </c>
      <c r="B7092" s="317" t="s">
        <v>8239</v>
      </c>
      <c r="C7092" s="318" t="s">
        <v>3004</v>
      </c>
      <c r="D7092" s="316">
        <v>4.53</v>
      </c>
    </row>
    <row r="7093" spans="1:4" ht="54">
      <c r="A7093" s="316">
        <v>89407</v>
      </c>
      <c r="B7093" s="317" t="s">
        <v>8240</v>
      </c>
      <c r="C7093" s="318" t="s">
        <v>3004</v>
      </c>
      <c r="D7093" s="316">
        <v>4.45</v>
      </c>
    </row>
    <row r="7094" spans="1:4" ht="54">
      <c r="A7094" s="316">
        <v>89408</v>
      </c>
      <c r="B7094" s="317" t="s">
        <v>8241</v>
      </c>
      <c r="C7094" s="318" t="s">
        <v>3004</v>
      </c>
      <c r="D7094" s="316">
        <v>4.0199999999999996</v>
      </c>
    </row>
    <row r="7095" spans="1:4" ht="54">
      <c r="A7095" s="316">
        <v>89409</v>
      </c>
      <c r="B7095" s="317" t="s">
        <v>8242</v>
      </c>
      <c r="C7095" s="318" t="s">
        <v>3004</v>
      </c>
      <c r="D7095" s="316">
        <v>4.45</v>
      </c>
    </row>
    <row r="7096" spans="1:4" ht="54">
      <c r="A7096" s="316">
        <v>89410</v>
      </c>
      <c r="B7096" s="317" t="s">
        <v>8243</v>
      </c>
      <c r="C7096" s="318" t="s">
        <v>3004</v>
      </c>
      <c r="D7096" s="316">
        <v>5.76</v>
      </c>
    </row>
    <row r="7097" spans="1:4" ht="54">
      <c r="A7097" s="316">
        <v>89411</v>
      </c>
      <c r="B7097" s="317" t="s">
        <v>8244</v>
      </c>
      <c r="C7097" s="318" t="s">
        <v>3004</v>
      </c>
      <c r="D7097" s="316">
        <v>5.3</v>
      </c>
    </row>
    <row r="7098" spans="1:4" ht="54">
      <c r="A7098" s="316">
        <v>89412</v>
      </c>
      <c r="B7098" s="317" t="s">
        <v>8245</v>
      </c>
      <c r="C7098" s="318" t="s">
        <v>3004</v>
      </c>
      <c r="D7098" s="316">
        <v>5.59</v>
      </c>
    </row>
    <row r="7099" spans="1:4" ht="54">
      <c r="A7099" s="316">
        <v>89413</v>
      </c>
      <c r="B7099" s="317" t="s">
        <v>8246</v>
      </c>
      <c r="C7099" s="318" t="s">
        <v>3004</v>
      </c>
      <c r="D7099" s="316">
        <v>5.65</v>
      </c>
    </row>
    <row r="7100" spans="1:4" ht="54">
      <c r="A7100" s="316">
        <v>89414</v>
      </c>
      <c r="B7100" s="317" t="s">
        <v>8247</v>
      </c>
      <c r="C7100" s="318" t="s">
        <v>3004</v>
      </c>
      <c r="D7100" s="316">
        <v>6.84</v>
      </c>
    </row>
    <row r="7101" spans="1:4" ht="54">
      <c r="A7101" s="316">
        <v>89415</v>
      </c>
      <c r="B7101" s="317" t="s">
        <v>8248</v>
      </c>
      <c r="C7101" s="318" t="s">
        <v>3004</v>
      </c>
      <c r="D7101" s="316">
        <v>8.86</v>
      </c>
    </row>
    <row r="7102" spans="1:4" ht="54">
      <c r="A7102" s="316">
        <v>89416</v>
      </c>
      <c r="B7102" s="317" t="s">
        <v>8249</v>
      </c>
      <c r="C7102" s="318" t="s">
        <v>3004</v>
      </c>
      <c r="D7102" s="316">
        <v>7.2</v>
      </c>
    </row>
    <row r="7103" spans="1:4" ht="40.5">
      <c r="A7103" s="316">
        <v>89417</v>
      </c>
      <c r="B7103" s="317" t="s">
        <v>8250</v>
      </c>
      <c r="C7103" s="318" t="s">
        <v>3004</v>
      </c>
      <c r="D7103" s="316">
        <v>2.69</v>
      </c>
    </row>
    <row r="7104" spans="1:4" ht="54">
      <c r="A7104" s="316">
        <v>89418</v>
      </c>
      <c r="B7104" s="317" t="s">
        <v>8251</v>
      </c>
      <c r="C7104" s="318" t="s">
        <v>3004</v>
      </c>
      <c r="D7104" s="316">
        <v>8.59</v>
      </c>
    </row>
    <row r="7105" spans="1:4" ht="54">
      <c r="A7105" s="316">
        <v>89419</v>
      </c>
      <c r="B7105" s="317" t="s">
        <v>8252</v>
      </c>
      <c r="C7105" s="318" t="s">
        <v>3004</v>
      </c>
      <c r="D7105" s="316">
        <v>3.1</v>
      </c>
    </row>
    <row r="7106" spans="1:4" ht="54">
      <c r="A7106" s="316">
        <v>89420</v>
      </c>
      <c r="B7106" s="317" t="s">
        <v>8253</v>
      </c>
      <c r="C7106" s="318" t="s">
        <v>3004</v>
      </c>
      <c r="D7106" s="316">
        <v>6.08</v>
      </c>
    </row>
    <row r="7107" spans="1:4" ht="54">
      <c r="A7107" s="316">
        <v>89421</v>
      </c>
      <c r="B7107" s="317" t="s">
        <v>8254</v>
      </c>
      <c r="C7107" s="318" t="s">
        <v>3004</v>
      </c>
      <c r="D7107" s="316">
        <v>8.1999999999999993</v>
      </c>
    </row>
    <row r="7108" spans="1:4" ht="67.5">
      <c r="A7108" s="316">
        <v>89422</v>
      </c>
      <c r="B7108" s="317" t="s">
        <v>8255</v>
      </c>
      <c r="C7108" s="318" t="s">
        <v>3004</v>
      </c>
      <c r="D7108" s="316">
        <v>2.9</v>
      </c>
    </row>
    <row r="7109" spans="1:4" ht="54">
      <c r="A7109" s="316">
        <v>89423</v>
      </c>
      <c r="B7109" s="317" t="s">
        <v>8256</v>
      </c>
      <c r="C7109" s="318" t="s">
        <v>3004</v>
      </c>
      <c r="D7109" s="316">
        <v>4.97</v>
      </c>
    </row>
    <row r="7110" spans="1:4" ht="40.5">
      <c r="A7110" s="316">
        <v>89424</v>
      </c>
      <c r="B7110" s="317" t="s">
        <v>8257</v>
      </c>
      <c r="C7110" s="318" t="s">
        <v>3004</v>
      </c>
      <c r="D7110" s="316">
        <v>3.14</v>
      </c>
    </row>
    <row r="7111" spans="1:4" ht="54">
      <c r="A7111" s="316">
        <v>89425</v>
      </c>
      <c r="B7111" s="317" t="s">
        <v>8258</v>
      </c>
      <c r="C7111" s="318" t="s">
        <v>3004</v>
      </c>
      <c r="D7111" s="316">
        <v>11.61</v>
      </c>
    </row>
    <row r="7112" spans="1:4" ht="54">
      <c r="A7112" s="316">
        <v>89426</v>
      </c>
      <c r="B7112" s="317" t="s">
        <v>8259</v>
      </c>
      <c r="C7112" s="318" t="s">
        <v>3004</v>
      </c>
      <c r="D7112" s="316">
        <v>4.84</v>
      </c>
    </row>
    <row r="7113" spans="1:4" ht="54">
      <c r="A7113" s="316">
        <v>89427</v>
      </c>
      <c r="B7113" s="317" t="s">
        <v>8260</v>
      </c>
      <c r="C7113" s="318" t="s">
        <v>3004</v>
      </c>
      <c r="D7113" s="316">
        <v>7.78</v>
      </c>
    </row>
    <row r="7114" spans="1:4" ht="54">
      <c r="A7114" s="316">
        <v>89428</v>
      </c>
      <c r="B7114" s="317" t="s">
        <v>8261</v>
      </c>
      <c r="C7114" s="318" t="s">
        <v>3004</v>
      </c>
      <c r="D7114" s="316">
        <v>9.68</v>
      </c>
    </row>
    <row r="7115" spans="1:4" ht="67.5">
      <c r="A7115" s="316">
        <v>89429</v>
      </c>
      <c r="B7115" s="317" t="s">
        <v>8262</v>
      </c>
      <c r="C7115" s="318" t="s">
        <v>3004</v>
      </c>
      <c r="D7115" s="316">
        <v>3.38</v>
      </c>
    </row>
    <row r="7116" spans="1:4" ht="54">
      <c r="A7116" s="316">
        <v>89430</v>
      </c>
      <c r="B7116" s="317" t="s">
        <v>8263</v>
      </c>
      <c r="C7116" s="318" t="s">
        <v>3004</v>
      </c>
      <c r="D7116" s="316">
        <v>6.55</v>
      </c>
    </row>
    <row r="7117" spans="1:4" ht="40.5">
      <c r="A7117" s="316">
        <v>89431</v>
      </c>
      <c r="B7117" s="317" t="s">
        <v>8264</v>
      </c>
      <c r="C7117" s="318" t="s">
        <v>3004</v>
      </c>
      <c r="D7117" s="316">
        <v>4.37</v>
      </c>
    </row>
    <row r="7118" spans="1:4" ht="54">
      <c r="A7118" s="316">
        <v>89432</v>
      </c>
      <c r="B7118" s="317" t="s">
        <v>8265</v>
      </c>
      <c r="C7118" s="318" t="s">
        <v>3004</v>
      </c>
      <c r="D7118" s="316">
        <v>18.5</v>
      </c>
    </row>
    <row r="7119" spans="1:4" ht="54">
      <c r="A7119" s="316">
        <v>89433</v>
      </c>
      <c r="B7119" s="317" t="s">
        <v>8266</v>
      </c>
      <c r="C7119" s="318" t="s">
        <v>3004</v>
      </c>
      <c r="D7119" s="316">
        <v>5.93</v>
      </c>
    </row>
    <row r="7120" spans="1:4" ht="54">
      <c r="A7120" s="316">
        <v>89434</v>
      </c>
      <c r="B7120" s="317" t="s">
        <v>8267</v>
      </c>
      <c r="C7120" s="318" t="s">
        <v>3004</v>
      </c>
      <c r="D7120" s="316">
        <v>6.6</v>
      </c>
    </row>
    <row r="7121" spans="1:4" ht="54">
      <c r="A7121" s="316">
        <v>89435</v>
      </c>
      <c r="B7121" s="317" t="s">
        <v>8268</v>
      </c>
      <c r="C7121" s="318" t="s">
        <v>3004</v>
      </c>
      <c r="D7121" s="316">
        <v>15.16</v>
      </c>
    </row>
    <row r="7122" spans="1:4" ht="67.5">
      <c r="A7122" s="316">
        <v>89436</v>
      </c>
      <c r="B7122" s="317" t="s">
        <v>8269</v>
      </c>
      <c r="C7122" s="318" t="s">
        <v>3004</v>
      </c>
      <c r="D7122" s="316">
        <v>4.76</v>
      </c>
    </row>
    <row r="7123" spans="1:4" ht="54">
      <c r="A7123" s="316">
        <v>89437</v>
      </c>
      <c r="B7123" s="317" t="s">
        <v>8270</v>
      </c>
      <c r="C7123" s="318" t="s">
        <v>3004</v>
      </c>
      <c r="D7123" s="316">
        <v>13.51</v>
      </c>
    </row>
    <row r="7124" spans="1:4" ht="40.5">
      <c r="A7124" s="316">
        <v>89438</v>
      </c>
      <c r="B7124" s="317" t="s">
        <v>8271</v>
      </c>
      <c r="C7124" s="318" t="s">
        <v>3004</v>
      </c>
      <c r="D7124" s="316">
        <v>4.6900000000000004</v>
      </c>
    </row>
    <row r="7125" spans="1:4" ht="67.5">
      <c r="A7125" s="316">
        <v>89439</v>
      </c>
      <c r="B7125" s="317" t="s">
        <v>8272</v>
      </c>
      <c r="C7125" s="318" t="s">
        <v>3004</v>
      </c>
      <c r="D7125" s="316">
        <v>5.72</v>
      </c>
    </row>
    <row r="7126" spans="1:4" ht="40.5">
      <c r="A7126" s="316">
        <v>89440</v>
      </c>
      <c r="B7126" s="317" t="s">
        <v>8273</v>
      </c>
      <c r="C7126" s="318" t="s">
        <v>3004</v>
      </c>
      <c r="D7126" s="316">
        <v>5.69</v>
      </c>
    </row>
    <row r="7127" spans="1:4" ht="54">
      <c r="A7127" s="316">
        <v>89441</v>
      </c>
      <c r="B7127" s="317" t="s">
        <v>8274</v>
      </c>
      <c r="C7127" s="318" t="s">
        <v>3004</v>
      </c>
      <c r="D7127" s="316">
        <v>11.69</v>
      </c>
    </row>
    <row r="7128" spans="1:4" ht="54">
      <c r="A7128" s="316">
        <v>89442</v>
      </c>
      <c r="B7128" s="317" t="s">
        <v>8275</v>
      </c>
      <c r="C7128" s="318" t="s">
        <v>3004</v>
      </c>
      <c r="D7128" s="316">
        <v>6.95</v>
      </c>
    </row>
    <row r="7129" spans="1:4" ht="40.5">
      <c r="A7129" s="316">
        <v>89443</v>
      </c>
      <c r="B7129" s="317" t="s">
        <v>8276</v>
      </c>
      <c r="C7129" s="318" t="s">
        <v>3004</v>
      </c>
      <c r="D7129" s="316">
        <v>8.1199999999999992</v>
      </c>
    </row>
    <row r="7130" spans="1:4" ht="54">
      <c r="A7130" s="316">
        <v>89444</v>
      </c>
      <c r="B7130" s="317" t="s">
        <v>8277</v>
      </c>
      <c r="C7130" s="318" t="s">
        <v>3004</v>
      </c>
      <c r="D7130" s="316">
        <v>17.739999999999998</v>
      </c>
    </row>
    <row r="7131" spans="1:4" ht="54">
      <c r="A7131" s="316">
        <v>89445</v>
      </c>
      <c r="B7131" s="317" t="s">
        <v>8278</v>
      </c>
      <c r="C7131" s="318" t="s">
        <v>3004</v>
      </c>
      <c r="D7131" s="316">
        <v>10.09</v>
      </c>
    </row>
    <row r="7132" spans="1:4" ht="40.5">
      <c r="A7132" s="316">
        <v>89446</v>
      </c>
      <c r="B7132" s="317" t="s">
        <v>8279</v>
      </c>
      <c r="C7132" s="318" t="s">
        <v>837</v>
      </c>
      <c r="D7132" s="316">
        <v>3.77</v>
      </c>
    </row>
    <row r="7133" spans="1:4" ht="40.5">
      <c r="A7133" s="316">
        <v>89447</v>
      </c>
      <c r="B7133" s="317" t="s">
        <v>8280</v>
      </c>
      <c r="C7133" s="318" t="s">
        <v>837</v>
      </c>
      <c r="D7133" s="316">
        <v>7.65</v>
      </c>
    </row>
    <row r="7134" spans="1:4" ht="40.5">
      <c r="A7134" s="316">
        <v>89448</v>
      </c>
      <c r="B7134" s="317" t="s">
        <v>8281</v>
      </c>
      <c r="C7134" s="318" t="s">
        <v>837</v>
      </c>
      <c r="D7134" s="316">
        <v>11.02</v>
      </c>
    </row>
    <row r="7135" spans="1:4" ht="40.5">
      <c r="A7135" s="316">
        <v>89449</v>
      </c>
      <c r="B7135" s="317" t="s">
        <v>8282</v>
      </c>
      <c r="C7135" s="318" t="s">
        <v>837</v>
      </c>
      <c r="D7135" s="316">
        <v>13.64</v>
      </c>
    </row>
    <row r="7136" spans="1:4" ht="40.5">
      <c r="A7136" s="316">
        <v>89450</v>
      </c>
      <c r="B7136" s="317" t="s">
        <v>8283</v>
      </c>
      <c r="C7136" s="318" t="s">
        <v>837</v>
      </c>
      <c r="D7136" s="316">
        <v>20.9</v>
      </c>
    </row>
    <row r="7137" spans="1:4" ht="40.5">
      <c r="A7137" s="316">
        <v>89451</v>
      </c>
      <c r="B7137" s="317" t="s">
        <v>8284</v>
      </c>
      <c r="C7137" s="318" t="s">
        <v>837</v>
      </c>
      <c r="D7137" s="316">
        <v>29.17</v>
      </c>
    </row>
    <row r="7138" spans="1:4" ht="40.5">
      <c r="A7138" s="316">
        <v>89452</v>
      </c>
      <c r="B7138" s="317" t="s">
        <v>8285</v>
      </c>
      <c r="C7138" s="318" t="s">
        <v>837</v>
      </c>
      <c r="D7138" s="316">
        <v>36.58</v>
      </c>
    </row>
    <row r="7139" spans="1:4" ht="67.5">
      <c r="A7139" s="316">
        <v>89453</v>
      </c>
      <c r="B7139" s="317" t="s">
        <v>8286</v>
      </c>
      <c r="C7139" s="318" t="s">
        <v>1100</v>
      </c>
      <c r="D7139" s="316">
        <v>53.51</v>
      </c>
    </row>
    <row r="7140" spans="1:4" ht="67.5">
      <c r="A7140" s="316">
        <v>89454</v>
      </c>
      <c r="B7140" s="317" t="s">
        <v>8287</v>
      </c>
      <c r="C7140" s="318" t="s">
        <v>1100</v>
      </c>
      <c r="D7140" s="316">
        <v>50.92</v>
      </c>
    </row>
    <row r="7141" spans="1:4" ht="67.5">
      <c r="A7141" s="316">
        <v>89455</v>
      </c>
      <c r="B7141" s="317" t="s">
        <v>8288</v>
      </c>
      <c r="C7141" s="318" t="s">
        <v>1100</v>
      </c>
      <c r="D7141" s="316">
        <v>66.08</v>
      </c>
    </row>
    <row r="7142" spans="1:4" ht="67.5">
      <c r="A7142" s="316">
        <v>89456</v>
      </c>
      <c r="B7142" s="317" t="s">
        <v>8289</v>
      </c>
      <c r="C7142" s="318" t="s">
        <v>1100</v>
      </c>
      <c r="D7142" s="316">
        <v>62.99</v>
      </c>
    </row>
    <row r="7143" spans="1:4" ht="67.5">
      <c r="A7143" s="316">
        <v>89457</v>
      </c>
      <c r="B7143" s="317" t="s">
        <v>8290</v>
      </c>
      <c r="C7143" s="318" t="s">
        <v>1100</v>
      </c>
      <c r="D7143" s="316">
        <v>56.82</v>
      </c>
    </row>
    <row r="7144" spans="1:4" ht="67.5">
      <c r="A7144" s="316">
        <v>89458</v>
      </c>
      <c r="B7144" s="317" t="s">
        <v>8291</v>
      </c>
      <c r="C7144" s="318" t="s">
        <v>1100</v>
      </c>
      <c r="D7144" s="316">
        <v>52.77</v>
      </c>
    </row>
    <row r="7145" spans="1:4" ht="67.5">
      <c r="A7145" s="316">
        <v>89459</v>
      </c>
      <c r="B7145" s="317" t="s">
        <v>8292</v>
      </c>
      <c r="C7145" s="318" t="s">
        <v>1100</v>
      </c>
      <c r="D7145" s="316">
        <v>70.73</v>
      </c>
    </row>
    <row r="7146" spans="1:4" ht="67.5">
      <c r="A7146" s="316">
        <v>89460</v>
      </c>
      <c r="B7146" s="317" t="s">
        <v>8293</v>
      </c>
      <c r="C7146" s="318" t="s">
        <v>1100</v>
      </c>
      <c r="D7146" s="316">
        <v>65.790000000000006</v>
      </c>
    </row>
    <row r="7147" spans="1:4" ht="67.5">
      <c r="A7147" s="316">
        <v>89462</v>
      </c>
      <c r="B7147" s="317" t="s">
        <v>8294</v>
      </c>
      <c r="C7147" s="318" t="s">
        <v>1100</v>
      </c>
      <c r="D7147" s="316">
        <v>61.61</v>
      </c>
    </row>
    <row r="7148" spans="1:4" ht="67.5">
      <c r="A7148" s="316">
        <v>89463</v>
      </c>
      <c r="B7148" s="317" t="s">
        <v>8295</v>
      </c>
      <c r="C7148" s="318" t="s">
        <v>1100</v>
      </c>
      <c r="D7148" s="316">
        <v>59.27</v>
      </c>
    </row>
    <row r="7149" spans="1:4" ht="67.5">
      <c r="A7149" s="316">
        <v>89464</v>
      </c>
      <c r="B7149" s="317" t="s">
        <v>8296</v>
      </c>
      <c r="C7149" s="318" t="s">
        <v>1100</v>
      </c>
      <c r="D7149" s="316">
        <v>82.29</v>
      </c>
    </row>
    <row r="7150" spans="1:4" ht="67.5">
      <c r="A7150" s="316">
        <v>89465</v>
      </c>
      <c r="B7150" s="317" t="s">
        <v>8297</v>
      </c>
      <c r="C7150" s="318" t="s">
        <v>1100</v>
      </c>
      <c r="D7150" s="316">
        <v>79.540000000000006</v>
      </c>
    </row>
    <row r="7151" spans="1:4" ht="67.5">
      <c r="A7151" s="316">
        <v>89466</v>
      </c>
      <c r="B7151" s="317" t="s">
        <v>8298</v>
      </c>
      <c r="C7151" s="318" t="s">
        <v>1100</v>
      </c>
      <c r="D7151" s="316">
        <v>65.06</v>
      </c>
    </row>
    <row r="7152" spans="1:4" ht="67.5">
      <c r="A7152" s="316">
        <v>89467</v>
      </c>
      <c r="B7152" s="317" t="s">
        <v>8299</v>
      </c>
      <c r="C7152" s="318" t="s">
        <v>1100</v>
      </c>
      <c r="D7152" s="316">
        <v>61.1</v>
      </c>
    </row>
    <row r="7153" spans="1:4" ht="67.5">
      <c r="A7153" s="316">
        <v>89468</v>
      </c>
      <c r="B7153" s="317" t="s">
        <v>8300</v>
      </c>
      <c r="C7153" s="318" t="s">
        <v>1100</v>
      </c>
      <c r="D7153" s="316">
        <v>86.56</v>
      </c>
    </row>
    <row r="7154" spans="1:4" ht="67.5">
      <c r="A7154" s="316">
        <v>89469</v>
      </c>
      <c r="B7154" s="317" t="s">
        <v>8301</v>
      </c>
      <c r="C7154" s="318" t="s">
        <v>1100</v>
      </c>
      <c r="D7154" s="316">
        <v>81.790000000000006</v>
      </c>
    </row>
    <row r="7155" spans="1:4" ht="81">
      <c r="A7155" s="316">
        <v>89470</v>
      </c>
      <c r="B7155" s="317" t="s">
        <v>8302</v>
      </c>
      <c r="C7155" s="318" t="s">
        <v>1100</v>
      </c>
      <c r="D7155" s="316">
        <v>63.58</v>
      </c>
    </row>
    <row r="7156" spans="1:4" ht="81">
      <c r="A7156" s="316">
        <v>89471</v>
      </c>
      <c r="B7156" s="317" t="s">
        <v>8303</v>
      </c>
      <c r="C7156" s="318" t="s">
        <v>1100</v>
      </c>
      <c r="D7156" s="316">
        <v>61</v>
      </c>
    </row>
    <row r="7157" spans="1:4" ht="81">
      <c r="A7157" s="316">
        <v>89472</v>
      </c>
      <c r="B7157" s="317" t="s">
        <v>8304</v>
      </c>
      <c r="C7157" s="318" t="s">
        <v>1100</v>
      </c>
      <c r="D7157" s="316">
        <v>75.959999999999994</v>
      </c>
    </row>
    <row r="7158" spans="1:4" ht="81">
      <c r="A7158" s="316">
        <v>89473</v>
      </c>
      <c r="B7158" s="317" t="s">
        <v>8305</v>
      </c>
      <c r="C7158" s="318" t="s">
        <v>1100</v>
      </c>
      <c r="D7158" s="316">
        <v>73.040000000000006</v>
      </c>
    </row>
    <row r="7159" spans="1:4" ht="81">
      <c r="A7159" s="316">
        <v>89474</v>
      </c>
      <c r="B7159" s="317" t="s">
        <v>8306</v>
      </c>
      <c r="C7159" s="318" t="s">
        <v>1100</v>
      </c>
      <c r="D7159" s="316">
        <v>69.680000000000007</v>
      </c>
    </row>
    <row r="7160" spans="1:4" ht="81">
      <c r="A7160" s="316">
        <v>89475</v>
      </c>
      <c r="B7160" s="317" t="s">
        <v>8307</v>
      </c>
      <c r="C7160" s="318" t="s">
        <v>1100</v>
      </c>
      <c r="D7160" s="316">
        <v>64.38</v>
      </c>
    </row>
    <row r="7161" spans="1:4" ht="81">
      <c r="A7161" s="316">
        <v>89476</v>
      </c>
      <c r="B7161" s="317" t="s">
        <v>8308</v>
      </c>
      <c r="C7161" s="318" t="s">
        <v>1100</v>
      </c>
      <c r="D7161" s="316">
        <v>83.57</v>
      </c>
    </row>
    <row r="7162" spans="1:4" ht="81">
      <c r="A7162" s="316">
        <v>89477</v>
      </c>
      <c r="B7162" s="317" t="s">
        <v>8309</v>
      </c>
      <c r="C7162" s="318" t="s">
        <v>1100</v>
      </c>
      <c r="D7162" s="316">
        <v>77.53</v>
      </c>
    </row>
    <row r="7163" spans="1:4" ht="81">
      <c r="A7163" s="316">
        <v>89478</v>
      </c>
      <c r="B7163" s="317" t="s">
        <v>8310</v>
      </c>
      <c r="C7163" s="318" t="s">
        <v>1100</v>
      </c>
      <c r="D7163" s="316">
        <v>71.89</v>
      </c>
    </row>
    <row r="7164" spans="1:4" ht="81">
      <c r="A7164" s="316">
        <v>89479</v>
      </c>
      <c r="B7164" s="317" t="s">
        <v>8311</v>
      </c>
      <c r="C7164" s="318" t="s">
        <v>1100</v>
      </c>
      <c r="D7164" s="316">
        <v>69.55</v>
      </c>
    </row>
    <row r="7165" spans="1:4" ht="81">
      <c r="A7165" s="316">
        <v>89480</v>
      </c>
      <c r="B7165" s="317" t="s">
        <v>8312</v>
      </c>
      <c r="C7165" s="318" t="s">
        <v>1100</v>
      </c>
      <c r="D7165" s="316">
        <v>92.36</v>
      </c>
    </row>
    <row r="7166" spans="1:4" ht="40.5">
      <c r="A7166" s="316">
        <v>89481</v>
      </c>
      <c r="B7166" s="317" t="s">
        <v>8313</v>
      </c>
      <c r="C7166" s="318" t="s">
        <v>3004</v>
      </c>
      <c r="D7166" s="316">
        <v>3.05</v>
      </c>
    </row>
    <row r="7167" spans="1:4" ht="54">
      <c r="A7167" s="316">
        <v>89482</v>
      </c>
      <c r="B7167" s="317" t="s">
        <v>8314</v>
      </c>
      <c r="C7167" s="318" t="s">
        <v>3004</v>
      </c>
      <c r="D7167" s="316">
        <v>16.46</v>
      </c>
    </row>
    <row r="7168" spans="1:4" ht="81">
      <c r="A7168" s="316">
        <v>89483</v>
      </c>
      <c r="B7168" s="317" t="s">
        <v>8315</v>
      </c>
      <c r="C7168" s="318" t="s">
        <v>1100</v>
      </c>
      <c r="D7168" s="316">
        <v>89.77</v>
      </c>
    </row>
    <row r="7169" spans="1:4" ht="81">
      <c r="A7169" s="316">
        <v>89484</v>
      </c>
      <c r="B7169" s="317" t="s">
        <v>8316</v>
      </c>
      <c r="C7169" s="318" t="s">
        <v>1100</v>
      </c>
      <c r="D7169" s="316">
        <v>78.11</v>
      </c>
    </row>
    <row r="7170" spans="1:4" ht="40.5">
      <c r="A7170" s="316">
        <v>89485</v>
      </c>
      <c r="B7170" s="317" t="s">
        <v>8317</v>
      </c>
      <c r="C7170" s="318" t="s">
        <v>3004</v>
      </c>
      <c r="D7170" s="316">
        <v>3.48</v>
      </c>
    </row>
    <row r="7171" spans="1:4" ht="81">
      <c r="A7171" s="316">
        <v>89486</v>
      </c>
      <c r="B7171" s="317" t="s">
        <v>8318</v>
      </c>
      <c r="C7171" s="318" t="s">
        <v>1100</v>
      </c>
      <c r="D7171" s="316">
        <v>73.069999999999993</v>
      </c>
    </row>
    <row r="7172" spans="1:4" ht="81">
      <c r="A7172" s="316">
        <v>89487</v>
      </c>
      <c r="B7172" s="317" t="s">
        <v>8319</v>
      </c>
      <c r="C7172" s="318" t="s">
        <v>1100</v>
      </c>
      <c r="D7172" s="316">
        <v>99.58</v>
      </c>
    </row>
    <row r="7173" spans="1:4" ht="81">
      <c r="A7173" s="316">
        <v>89488</v>
      </c>
      <c r="B7173" s="317" t="s">
        <v>8320</v>
      </c>
      <c r="C7173" s="318" t="s">
        <v>1100</v>
      </c>
      <c r="D7173" s="316">
        <v>93.72</v>
      </c>
    </row>
    <row r="7174" spans="1:4" ht="40.5">
      <c r="A7174" s="316">
        <v>89489</v>
      </c>
      <c r="B7174" s="317" t="s">
        <v>8321</v>
      </c>
      <c r="C7174" s="318" t="s">
        <v>3004</v>
      </c>
      <c r="D7174" s="316">
        <v>4.79</v>
      </c>
    </row>
    <row r="7175" spans="1:4" ht="40.5">
      <c r="A7175" s="316">
        <v>89490</v>
      </c>
      <c r="B7175" s="317" t="s">
        <v>8322</v>
      </c>
      <c r="C7175" s="318" t="s">
        <v>3004</v>
      </c>
      <c r="D7175" s="316">
        <v>4.33</v>
      </c>
    </row>
    <row r="7176" spans="1:4" ht="54">
      <c r="A7176" s="316">
        <v>89491</v>
      </c>
      <c r="B7176" s="317" t="s">
        <v>8323</v>
      </c>
      <c r="C7176" s="318" t="s">
        <v>3004</v>
      </c>
      <c r="D7176" s="316">
        <v>39.79</v>
      </c>
    </row>
    <row r="7177" spans="1:4" ht="40.5">
      <c r="A7177" s="316">
        <v>89492</v>
      </c>
      <c r="B7177" s="317" t="s">
        <v>8324</v>
      </c>
      <c r="C7177" s="318" t="s">
        <v>3004</v>
      </c>
      <c r="D7177" s="316">
        <v>4.55</v>
      </c>
    </row>
    <row r="7178" spans="1:4" ht="40.5">
      <c r="A7178" s="316">
        <v>89493</v>
      </c>
      <c r="B7178" s="317" t="s">
        <v>8325</v>
      </c>
      <c r="C7178" s="318" t="s">
        <v>3004</v>
      </c>
      <c r="D7178" s="316">
        <v>5.74</v>
      </c>
    </row>
    <row r="7179" spans="1:4" ht="40.5">
      <c r="A7179" s="316">
        <v>89494</v>
      </c>
      <c r="B7179" s="317" t="s">
        <v>8326</v>
      </c>
      <c r="C7179" s="318" t="s">
        <v>3004</v>
      </c>
      <c r="D7179" s="316">
        <v>7.76</v>
      </c>
    </row>
    <row r="7180" spans="1:4" ht="54">
      <c r="A7180" s="316">
        <v>89495</v>
      </c>
      <c r="B7180" s="317" t="s">
        <v>8327</v>
      </c>
      <c r="C7180" s="318" t="s">
        <v>3004</v>
      </c>
      <c r="D7180" s="316">
        <v>6.41</v>
      </c>
    </row>
    <row r="7181" spans="1:4" ht="40.5">
      <c r="A7181" s="316">
        <v>89496</v>
      </c>
      <c r="B7181" s="317" t="s">
        <v>8328</v>
      </c>
      <c r="C7181" s="318" t="s">
        <v>3004</v>
      </c>
      <c r="D7181" s="316">
        <v>6.1</v>
      </c>
    </row>
    <row r="7182" spans="1:4" ht="40.5">
      <c r="A7182" s="316">
        <v>89497</v>
      </c>
      <c r="B7182" s="317" t="s">
        <v>8329</v>
      </c>
      <c r="C7182" s="318" t="s">
        <v>3004</v>
      </c>
      <c r="D7182" s="316">
        <v>7.36</v>
      </c>
    </row>
    <row r="7183" spans="1:4" ht="40.5">
      <c r="A7183" s="316">
        <v>89498</v>
      </c>
      <c r="B7183" s="317" t="s">
        <v>8330</v>
      </c>
      <c r="C7183" s="318" t="s">
        <v>3004</v>
      </c>
      <c r="D7183" s="316">
        <v>7.69</v>
      </c>
    </row>
    <row r="7184" spans="1:4" ht="40.5">
      <c r="A7184" s="316">
        <v>89499</v>
      </c>
      <c r="B7184" s="317" t="s">
        <v>8331</v>
      </c>
      <c r="C7184" s="318" t="s">
        <v>3004</v>
      </c>
      <c r="D7184" s="316">
        <v>12.29</v>
      </c>
    </row>
    <row r="7185" spans="1:4" ht="40.5">
      <c r="A7185" s="316">
        <v>89500</v>
      </c>
      <c r="B7185" s="317" t="s">
        <v>8332</v>
      </c>
      <c r="C7185" s="318" t="s">
        <v>3004</v>
      </c>
      <c r="D7185" s="316">
        <v>7.66</v>
      </c>
    </row>
    <row r="7186" spans="1:4" ht="40.5">
      <c r="A7186" s="316">
        <v>89501</v>
      </c>
      <c r="B7186" s="317" t="s">
        <v>8333</v>
      </c>
      <c r="C7186" s="318" t="s">
        <v>3004</v>
      </c>
      <c r="D7186" s="316">
        <v>8.94</v>
      </c>
    </row>
    <row r="7187" spans="1:4" ht="40.5">
      <c r="A7187" s="316">
        <v>89502</v>
      </c>
      <c r="B7187" s="317" t="s">
        <v>8334</v>
      </c>
      <c r="C7187" s="318" t="s">
        <v>3004</v>
      </c>
      <c r="D7187" s="316">
        <v>9.82</v>
      </c>
    </row>
    <row r="7188" spans="1:4" ht="40.5">
      <c r="A7188" s="316">
        <v>89503</v>
      </c>
      <c r="B7188" s="317" t="s">
        <v>8335</v>
      </c>
      <c r="C7188" s="318" t="s">
        <v>3004</v>
      </c>
      <c r="D7188" s="316">
        <v>14.35</v>
      </c>
    </row>
    <row r="7189" spans="1:4" ht="40.5">
      <c r="A7189" s="316">
        <v>89504</v>
      </c>
      <c r="B7189" s="317" t="s">
        <v>8336</v>
      </c>
      <c r="C7189" s="318" t="s">
        <v>3004</v>
      </c>
      <c r="D7189" s="316">
        <v>12.9</v>
      </c>
    </row>
    <row r="7190" spans="1:4" ht="40.5">
      <c r="A7190" s="316">
        <v>89505</v>
      </c>
      <c r="B7190" s="317" t="s">
        <v>8337</v>
      </c>
      <c r="C7190" s="318" t="s">
        <v>3004</v>
      </c>
      <c r="D7190" s="316">
        <v>23.95</v>
      </c>
    </row>
    <row r="7191" spans="1:4" ht="40.5">
      <c r="A7191" s="316">
        <v>89506</v>
      </c>
      <c r="B7191" s="317" t="s">
        <v>8338</v>
      </c>
      <c r="C7191" s="318" t="s">
        <v>3004</v>
      </c>
      <c r="D7191" s="316">
        <v>23.33</v>
      </c>
    </row>
    <row r="7192" spans="1:4" ht="40.5">
      <c r="A7192" s="316">
        <v>89507</v>
      </c>
      <c r="B7192" s="317" t="s">
        <v>8339</v>
      </c>
      <c r="C7192" s="318" t="s">
        <v>3004</v>
      </c>
      <c r="D7192" s="316">
        <v>27.71</v>
      </c>
    </row>
    <row r="7193" spans="1:4" ht="40.5">
      <c r="A7193" s="316">
        <v>89508</v>
      </c>
      <c r="B7193" s="317" t="s">
        <v>8340</v>
      </c>
      <c r="C7193" s="318" t="s">
        <v>837</v>
      </c>
      <c r="D7193" s="316">
        <v>10.82</v>
      </c>
    </row>
    <row r="7194" spans="1:4" ht="40.5">
      <c r="A7194" s="316">
        <v>89509</v>
      </c>
      <c r="B7194" s="317" t="s">
        <v>8341</v>
      </c>
      <c r="C7194" s="318" t="s">
        <v>837</v>
      </c>
      <c r="D7194" s="316">
        <v>14.91</v>
      </c>
    </row>
    <row r="7195" spans="1:4" ht="40.5">
      <c r="A7195" s="316">
        <v>89510</v>
      </c>
      <c r="B7195" s="317" t="s">
        <v>8342</v>
      </c>
      <c r="C7195" s="318" t="s">
        <v>3004</v>
      </c>
      <c r="D7195" s="316">
        <v>19.559999999999999</v>
      </c>
    </row>
    <row r="7196" spans="1:4" ht="40.5">
      <c r="A7196" s="316">
        <v>89511</v>
      </c>
      <c r="B7196" s="317" t="s">
        <v>8343</v>
      </c>
      <c r="C7196" s="318" t="s">
        <v>837</v>
      </c>
      <c r="D7196" s="316">
        <v>22.31</v>
      </c>
    </row>
    <row r="7197" spans="1:4" ht="40.5">
      <c r="A7197" s="316">
        <v>89512</v>
      </c>
      <c r="B7197" s="317" t="s">
        <v>8344</v>
      </c>
      <c r="C7197" s="318" t="s">
        <v>837</v>
      </c>
      <c r="D7197" s="316">
        <v>34.06</v>
      </c>
    </row>
    <row r="7198" spans="1:4" ht="40.5">
      <c r="A7198" s="316">
        <v>89513</v>
      </c>
      <c r="B7198" s="317" t="s">
        <v>8345</v>
      </c>
      <c r="C7198" s="318" t="s">
        <v>3004</v>
      </c>
      <c r="D7198" s="316">
        <v>64.72</v>
      </c>
    </row>
    <row r="7199" spans="1:4" ht="54">
      <c r="A7199" s="316">
        <v>89514</v>
      </c>
      <c r="B7199" s="317" t="s">
        <v>8346</v>
      </c>
      <c r="C7199" s="318" t="s">
        <v>3004</v>
      </c>
      <c r="D7199" s="316">
        <v>5.57</v>
      </c>
    </row>
    <row r="7200" spans="1:4" ht="40.5">
      <c r="A7200" s="316">
        <v>89515</v>
      </c>
      <c r="B7200" s="317" t="s">
        <v>8347</v>
      </c>
      <c r="C7200" s="318" t="s">
        <v>3004</v>
      </c>
      <c r="D7200" s="316">
        <v>50.07</v>
      </c>
    </row>
    <row r="7201" spans="1:4" ht="54">
      <c r="A7201" s="316">
        <v>89516</v>
      </c>
      <c r="B7201" s="317" t="s">
        <v>8348</v>
      </c>
      <c r="C7201" s="318" t="s">
        <v>3004</v>
      </c>
      <c r="D7201" s="316">
        <v>5.3</v>
      </c>
    </row>
    <row r="7202" spans="1:4" ht="40.5">
      <c r="A7202" s="316">
        <v>89517</v>
      </c>
      <c r="B7202" s="317" t="s">
        <v>8349</v>
      </c>
      <c r="C7202" s="318" t="s">
        <v>3004</v>
      </c>
      <c r="D7202" s="316">
        <v>45.77</v>
      </c>
    </row>
    <row r="7203" spans="1:4" ht="54">
      <c r="A7203" s="316">
        <v>89518</v>
      </c>
      <c r="B7203" s="317" t="s">
        <v>8350</v>
      </c>
      <c r="C7203" s="318" t="s">
        <v>3004</v>
      </c>
      <c r="D7203" s="316">
        <v>7.98</v>
      </c>
    </row>
    <row r="7204" spans="1:4" ht="40.5">
      <c r="A7204" s="316">
        <v>89519</v>
      </c>
      <c r="B7204" s="317" t="s">
        <v>8351</v>
      </c>
      <c r="C7204" s="318" t="s">
        <v>3004</v>
      </c>
      <c r="D7204" s="316">
        <v>35.700000000000003</v>
      </c>
    </row>
    <row r="7205" spans="1:4" ht="54">
      <c r="A7205" s="316">
        <v>89520</v>
      </c>
      <c r="B7205" s="317" t="s">
        <v>8352</v>
      </c>
      <c r="C7205" s="318" t="s">
        <v>3004</v>
      </c>
      <c r="D7205" s="316">
        <v>7.39</v>
      </c>
    </row>
    <row r="7206" spans="1:4" ht="40.5">
      <c r="A7206" s="316">
        <v>89521</v>
      </c>
      <c r="B7206" s="317" t="s">
        <v>8353</v>
      </c>
      <c r="C7206" s="318" t="s">
        <v>3004</v>
      </c>
      <c r="D7206" s="316">
        <v>73.069999999999993</v>
      </c>
    </row>
    <row r="7207" spans="1:4" ht="54">
      <c r="A7207" s="316">
        <v>89522</v>
      </c>
      <c r="B7207" s="317" t="s">
        <v>8354</v>
      </c>
      <c r="C7207" s="318" t="s">
        <v>3004</v>
      </c>
      <c r="D7207" s="316">
        <v>16.43</v>
      </c>
    </row>
    <row r="7208" spans="1:4" ht="40.5">
      <c r="A7208" s="316">
        <v>89523</v>
      </c>
      <c r="B7208" s="317" t="s">
        <v>8355</v>
      </c>
      <c r="C7208" s="318" t="s">
        <v>3004</v>
      </c>
      <c r="D7208" s="316">
        <v>56.78</v>
      </c>
    </row>
    <row r="7209" spans="1:4" ht="54">
      <c r="A7209" s="316">
        <v>89524</v>
      </c>
      <c r="B7209" s="317" t="s">
        <v>8356</v>
      </c>
      <c r="C7209" s="318" t="s">
        <v>3004</v>
      </c>
      <c r="D7209" s="316">
        <v>16.05</v>
      </c>
    </row>
    <row r="7210" spans="1:4" ht="40.5">
      <c r="A7210" s="316">
        <v>89525</v>
      </c>
      <c r="B7210" s="317" t="s">
        <v>8357</v>
      </c>
      <c r="C7210" s="318" t="s">
        <v>3004</v>
      </c>
      <c r="D7210" s="316">
        <v>54.41</v>
      </c>
    </row>
    <row r="7211" spans="1:4" ht="54">
      <c r="A7211" s="316">
        <v>89526</v>
      </c>
      <c r="B7211" s="317" t="s">
        <v>8358</v>
      </c>
      <c r="C7211" s="318" t="s">
        <v>3004</v>
      </c>
      <c r="D7211" s="316">
        <v>22.59</v>
      </c>
    </row>
    <row r="7212" spans="1:4" ht="40.5">
      <c r="A7212" s="316">
        <v>89527</v>
      </c>
      <c r="B7212" s="317" t="s">
        <v>8359</v>
      </c>
      <c r="C7212" s="318" t="s">
        <v>3004</v>
      </c>
      <c r="D7212" s="316">
        <v>42.16</v>
      </c>
    </row>
    <row r="7213" spans="1:4" ht="40.5">
      <c r="A7213" s="316">
        <v>89528</v>
      </c>
      <c r="B7213" s="317" t="s">
        <v>8360</v>
      </c>
      <c r="C7213" s="318" t="s">
        <v>3004</v>
      </c>
      <c r="D7213" s="316">
        <v>2.4900000000000002</v>
      </c>
    </row>
    <row r="7214" spans="1:4" ht="54">
      <c r="A7214" s="316">
        <v>89529</v>
      </c>
      <c r="B7214" s="317" t="s">
        <v>8361</v>
      </c>
      <c r="C7214" s="318" t="s">
        <v>3004</v>
      </c>
      <c r="D7214" s="316">
        <v>25.31</v>
      </c>
    </row>
    <row r="7215" spans="1:4" ht="40.5">
      <c r="A7215" s="316">
        <v>89530</v>
      </c>
      <c r="B7215" s="317" t="s">
        <v>8362</v>
      </c>
      <c r="C7215" s="318" t="s">
        <v>3004</v>
      </c>
      <c r="D7215" s="316">
        <v>10.96</v>
      </c>
    </row>
    <row r="7216" spans="1:4" ht="54">
      <c r="A7216" s="316">
        <v>89531</v>
      </c>
      <c r="B7216" s="317" t="s">
        <v>8363</v>
      </c>
      <c r="C7216" s="318" t="s">
        <v>3004</v>
      </c>
      <c r="D7216" s="316">
        <v>21.75</v>
      </c>
    </row>
    <row r="7217" spans="1:4" ht="40.5">
      <c r="A7217" s="316">
        <v>89532</v>
      </c>
      <c r="B7217" s="317" t="s">
        <v>8364</v>
      </c>
      <c r="C7217" s="318" t="s">
        <v>3004</v>
      </c>
      <c r="D7217" s="316">
        <v>4.1900000000000004</v>
      </c>
    </row>
    <row r="7218" spans="1:4" ht="54">
      <c r="A7218" s="316">
        <v>89533</v>
      </c>
      <c r="B7218" s="317" t="s">
        <v>8365</v>
      </c>
      <c r="C7218" s="318" t="s">
        <v>3004</v>
      </c>
      <c r="D7218" s="316">
        <v>21.75</v>
      </c>
    </row>
    <row r="7219" spans="1:4" ht="54">
      <c r="A7219" s="316">
        <v>89534</v>
      </c>
      <c r="B7219" s="317" t="s">
        <v>8366</v>
      </c>
      <c r="C7219" s="318" t="s">
        <v>3004</v>
      </c>
      <c r="D7219" s="316">
        <v>2.98</v>
      </c>
    </row>
    <row r="7220" spans="1:4" ht="54">
      <c r="A7220" s="316">
        <v>89535</v>
      </c>
      <c r="B7220" s="317" t="s">
        <v>8367</v>
      </c>
      <c r="C7220" s="318" t="s">
        <v>3004</v>
      </c>
      <c r="D7220" s="316">
        <v>36.93</v>
      </c>
    </row>
    <row r="7221" spans="1:4" ht="40.5">
      <c r="A7221" s="316">
        <v>89536</v>
      </c>
      <c r="B7221" s="317" t="s">
        <v>8368</v>
      </c>
      <c r="C7221" s="318" t="s">
        <v>3004</v>
      </c>
      <c r="D7221" s="316">
        <v>9.0299999999999994</v>
      </c>
    </row>
    <row r="7222" spans="1:4" ht="54">
      <c r="A7222" s="316">
        <v>89538</v>
      </c>
      <c r="B7222" s="317" t="s">
        <v>8369</v>
      </c>
      <c r="C7222" s="318" t="s">
        <v>3004</v>
      </c>
      <c r="D7222" s="316">
        <v>2.73</v>
      </c>
    </row>
    <row r="7223" spans="1:4" ht="40.5">
      <c r="A7223" s="316">
        <v>89540</v>
      </c>
      <c r="B7223" s="317" t="s">
        <v>8370</v>
      </c>
      <c r="C7223" s="318" t="s">
        <v>3004</v>
      </c>
      <c r="D7223" s="316">
        <v>5.9</v>
      </c>
    </row>
    <row r="7224" spans="1:4" ht="40.5">
      <c r="A7224" s="316">
        <v>89541</v>
      </c>
      <c r="B7224" s="317" t="s">
        <v>8371</v>
      </c>
      <c r="C7224" s="318" t="s">
        <v>3004</v>
      </c>
      <c r="D7224" s="316">
        <v>3.65</v>
      </c>
    </row>
    <row r="7225" spans="1:4" ht="40.5">
      <c r="A7225" s="316">
        <v>89542</v>
      </c>
      <c r="B7225" s="317" t="s">
        <v>8372</v>
      </c>
      <c r="C7225" s="318" t="s">
        <v>3004</v>
      </c>
      <c r="D7225" s="316">
        <v>17.78</v>
      </c>
    </row>
    <row r="7226" spans="1:4" ht="54">
      <c r="A7226" s="316">
        <v>89544</v>
      </c>
      <c r="B7226" s="317" t="s">
        <v>8373</v>
      </c>
      <c r="C7226" s="318" t="s">
        <v>3004</v>
      </c>
      <c r="D7226" s="316">
        <v>5.26</v>
      </c>
    </row>
    <row r="7227" spans="1:4" ht="54">
      <c r="A7227" s="316">
        <v>89545</v>
      </c>
      <c r="B7227" s="317" t="s">
        <v>8374</v>
      </c>
      <c r="C7227" s="318" t="s">
        <v>3004</v>
      </c>
      <c r="D7227" s="316">
        <v>7.38</v>
      </c>
    </row>
    <row r="7228" spans="1:4" ht="54">
      <c r="A7228" s="316">
        <v>89546</v>
      </c>
      <c r="B7228" s="317" t="s">
        <v>8375</v>
      </c>
      <c r="C7228" s="318" t="s">
        <v>3004</v>
      </c>
      <c r="D7228" s="316">
        <v>5.74</v>
      </c>
    </row>
    <row r="7229" spans="1:4" ht="54">
      <c r="A7229" s="316">
        <v>89547</v>
      </c>
      <c r="B7229" s="317" t="s">
        <v>8376</v>
      </c>
      <c r="C7229" s="318" t="s">
        <v>3004</v>
      </c>
      <c r="D7229" s="316">
        <v>11.02</v>
      </c>
    </row>
    <row r="7230" spans="1:4" ht="54">
      <c r="A7230" s="316">
        <v>89548</v>
      </c>
      <c r="B7230" s="317" t="s">
        <v>8377</v>
      </c>
      <c r="C7230" s="318" t="s">
        <v>3004</v>
      </c>
      <c r="D7230" s="316">
        <v>12.2</v>
      </c>
    </row>
    <row r="7231" spans="1:4" ht="54">
      <c r="A7231" s="316">
        <v>89549</v>
      </c>
      <c r="B7231" s="317" t="s">
        <v>8378</v>
      </c>
      <c r="C7231" s="318" t="s">
        <v>3004</v>
      </c>
      <c r="D7231" s="316">
        <v>9.1999999999999993</v>
      </c>
    </row>
    <row r="7232" spans="1:4" ht="54">
      <c r="A7232" s="316">
        <v>89550</v>
      </c>
      <c r="B7232" s="317" t="s">
        <v>8379</v>
      </c>
      <c r="C7232" s="318" t="s">
        <v>3004</v>
      </c>
      <c r="D7232" s="316">
        <v>24.51</v>
      </c>
    </row>
    <row r="7233" spans="1:4" ht="54">
      <c r="A7233" s="316">
        <v>89551</v>
      </c>
      <c r="B7233" s="317" t="s">
        <v>8380</v>
      </c>
      <c r="C7233" s="318" t="s">
        <v>3004</v>
      </c>
      <c r="D7233" s="316">
        <v>5.88</v>
      </c>
    </row>
    <row r="7234" spans="1:4" ht="40.5">
      <c r="A7234" s="316">
        <v>89552</v>
      </c>
      <c r="B7234" s="317" t="s">
        <v>8381</v>
      </c>
      <c r="C7234" s="318" t="s">
        <v>3004</v>
      </c>
      <c r="D7234" s="316">
        <v>14.44</v>
      </c>
    </row>
    <row r="7235" spans="1:4" ht="54">
      <c r="A7235" s="316">
        <v>89553</v>
      </c>
      <c r="B7235" s="317" t="s">
        <v>8382</v>
      </c>
      <c r="C7235" s="318" t="s">
        <v>3004</v>
      </c>
      <c r="D7235" s="316">
        <v>4.04</v>
      </c>
    </row>
    <row r="7236" spans="1:4" ht="54">
      <c r="A7236" s="316">
        <v>89554</v>
      </c>
      <c r="B7236" s="317" t="s">
        <v>8383</v>
      </c>
      <c r="C7236" s="318" t="s">
        <v>3004</v>
      </c>
      <c r="D7236" s="316">
        <v>13.64</v>
      </c>
    </row>
    <row r="7237" spans="1:4" ht="40.5">
      <c r="A7237" s="316">
        <v>89555</v>
      </c>
      <c r="B7237" s="317" t="s">
        <v>8384</v>
      </c>
      <c r="C7237" s="318" t="s">
        <v>3004</v>
      </c>
      <c r="D7237" s="316">
        <v>12.79</v>
      </c>
    </row>
    <row r="7238" spans="1:4" ht="54">
      <c r="A7238" s="316">
        <v>89556</v>
      </c>
      <c r="B7238" s="317" t="s">
        <v>8385</v>
      </c>
      <c r="C7238" s="318" t="s">
        <v>3004</v>
      </c>
      <c r="D7238" s="316">
        <v>19.38</v>
      </c>
    </row>
    <row r="7239" spans="1:4" ht="54">
      <c r="A7239" s="316">
        <v>89557</v>
      </c>
      <c r="B7239" s="317" t="s">
        <v>8386</v>
      </c>
      <c r="C7239" s="318" t="s">
        <v>3004</v>
      </c>
      <c r="D7239" s="316">
        <v>15.67</v>
      </c>
    </row>
    <row r="7240" spans="1:4" ht="40.5">
      <c r="A7240" s="316">
        <v>89558</v>
      </c>
      <c r="B7240" s="317" t="s">
        <v>8387</v>
      </c>
      <c r="C7240" s="318" t="s">
        <v>3004</v>
      </c>
      <c r="D7240" s="316">
        <v>5.81</v>
      </c>
    </row>
    <row r="7241" spans="1:4" ht="54">
      <c r="A7241" s="316">
        <v>89559</v>
      </c>
      <c r="B7241" s="317" t="s">
        <v>8388</v>
      </c>
      <c r="C7241" s="318" t="s">
        <v>3004</v>
      </c>
      <c r="D7241" s="316">
        <v>32.880000000000003</v>
      </c>
    </row>
    <row r="7242" spans="1:4" ht="54">
      <c r="A7242" s="316">
        <v>89561</v>
      </c>
      <c r="B7242" s="317" t="s">
        <v>8389</v>
      </c>
      <c r="C7242" s="318" t="s">
        <v>3004</v>
      </c>
      <c r="D7242" s="316">
        <v>9.32</v>
      </c>
    </row>
    <row r="7243" spans="1:4" ht="40.5">
      <c r="A7243" s="316">
        <v>89562</v>
      </c>
      <c r="B7243" s="317" t="s">
        <v>8390</v>
      </c>
      <c r="C7243" s="318" t="s">
        <v>3004</v>
      </c>
      <c r="D7243" s="316">
        <v>5.8</v>
      </c>
    </row>
    <row r="7244" spans="1:4" ht="54">
      <c r="A7244" s="316">
        <v>89563</v>
      </c>
      <c r="B7244" s="317" t="s">
        <v>8391</v>
      </c>
      <c r="C7244" s="318" t="s">
        <v>3004</v>
      </c>
      <c r="D7244" s="316">
        <v>13.79</v>
      </c>
    </row>
    <row r="7245" spans="1:4" ht="40.5">
      <c r="A7245" s="316">
        <v>89564</v>
      </c>
      <c r="B7245" s="317" t="s">
        <v>8392</v>
      </c>
      <c r="C7245" s="318" t="s">
        <v>3004</v>
      </c>
      <c r="D7245" s="316">
        <v>10.52</v>
      </c>
    </row>
    <row r="7246" spans="1:4" ht="54">
      <c r="A7246" s="316">
        <v>89565</v>
      </c>
      <c r="B7246" s="317" t="s">
        <v>8393</v>
      </c>
      <c r="C7246" s="318" t="s">
        <v>3004</v>
      </c>
      <c r="D7246" s="316">
        <v>30</v>
      </c>
    </row>
    <row r="7247" spans="1:4" ht="54">
      <c r="A7247" s="316">
        <v>89566</v>
      </c>
      <c r="B7247" s="317" t="s">
        <v>8394</v>
      </c>
      <c r="C7247" s="318" t="s">
        <v>3004</v>
      </c>
      <c r="D7247" s="316">
        <v>25.29</v>
      </c>
    </row>
    <row r="7248" spans="1:4" ht="54">
      <c r="A7248" s="316">
        <v>89567</v>
      </c>
      <c r="B7248" s="317" t="s">
        <v>8395</v>
      </c>
      <c r="C7248" s="318" t="s">
        <v>3004</v>
      </c>
      <c r="D7248" s="316">
        <v>44.66</v>
      </c>
    </row>
    <row r="7249" spans="1:4" ht="40.5">
      <c r="A7249" s="316">
        <v>89568</v>
      </c>
      <c r="B7249" s="317" t="s">
        <v>8396</v>
      </c>
      <c r="C7249" s="318" t="s">
        <v>3004</v>
      </c>
      <c r="D7249" s="316">
        <v>26.55</v>
      </c>
    </row>
    <row r="7250" spans="1:4" ht="54">
      <c r="A7250" s="316">
        <v>89569</v>
      </c>
      <c r="B7250" s="317" t="s">
        <v>8397</v>
      </c>
      <c r="C7250" s="318" t="s">
        <v>3004</v>
      </c>
      <c r="D7250" s="316">
        <v>43.23</v>
      </c>
    </row>
    <row r="7251" spans="1:4" ht="54">
      <c r="A7251" s="316">
        <v>89570</v>
      </c>
      <c r="B7251" s="317" t="s">
        <v>8398</v>
      </c>
      <c r="C7251" s="318" t="s">
        <v>3004</v>
      </c>
      <c r="D7251" s="316">
        <v>6.93</v>
      </c>
    </row>
    <row r="7252" spans="1:4" ht="54">
      <c r="A7252" s="316">
        <v>89571</v>
      </c>
      <c r="B7252" s="317" t="s">
        <v>8399</v>
      </c>
      <c r="C7252" s="318" t="s">
        <v>3004</v>
      </c>
      <c r="D7252" s="316">
        <v>39.92</v>
      </c>
    </row>
    <row r="7253" spans="1:4" ht="54">
      <c r="A7253" s="316">
        <v>89572</v>
      </c>
      <c r="B7253" s="317" t="s">
        <v>8400</v>
      </c>
      <c r="C7253" s="318" t="s">
        <v>3004</v>
      </c>
      <c r="D7253" s="316">
        <v>5.99</v>
      </c>
    </row>
    <row r="7254" spans="1:4" ht="54">
      <c r="A7254" s="316">
        <v>89573</v>
      </c>
      <c r="B7254" s="317" t="s">
        <v>8401</v>
      </c>
      <c r="C7254" s="318" t="s">
        <v>3004</v>
      </c>
      <c r="D7254" s="316">
        <v>31.9</v>
      </c>
    </row>
    <row r="7255" spans="1:4" ht="54">
      <c r="A7255" s="316">
        <v>89574</v>
      </c>
      <c r="B7255" s="317" t="s">
        <v>8402</v>
      </c>
      <c r="C7255" s="318" t="s">
        <v>3004</v>
      </c>
      <c r="D7255" s="316">
        <v>57.83</v>
      </c>
    </row>
    <row r="7256" spans="1:4" ht="40.5">
      <c r="A7256" s="316">
        <v>89575</v>
      </c>
      <c r="B7256" s="317" t="s">
        <v>8403</v>
      </c>
      <c r="C7256" s="318" t="s">
        <v>3004</v>
      </c>
      <c r="D7256" s="316">
        <v>7.3</v>
      </c>
    </row>
    <row r="7257" spans="1:4" ht="40.5">
      <c r="A7257" s="316">
        <v>89576</v>
      </c>
      <c r="B7257" s="317" t="s">
        <v>8404</v>
      </c>
      <c r="C7257" s="318" t="s">
        <v>837</v>
      </c>
      <c r="D7257" s="316">
        <v>11.42</v>
      </c>
    </row>
    <row r="7258" spans="1:4" ht="40.5">
      <c r="A7258" s="316">
        <v>89577</v>
      </c>
      <c r="B7258" s="317" t="s">
        <v>8405</v>
      </c>
      <c r="C7258" s="318" t="s">
        <v>3004</v>
      </c>
      <c r="D7258" s="316">
        <v>24.66</v>
      </c>
    </row>
    <row r="7259" spans="1:4" ht="40.5">
      <c r="A7259" s="316">
        <v>89578</v>
      </c>
      <c r="B7259" s="317" t="s">
        <v>8406</v>
      </c>
      <c r="C7259" s="318" t="s">
        <v>837</v>
      </c>
      <c r="D7259" s="316">
        <v>19.23</v>
      </c>
    </row>
    <row r="7260" spans="1:4" ht="40.5">
      <c r="A7260" s="316">
        <v>89579</v>
      </c>
      <c r="B7260" s="317" t="s">
        <v>8407</v>
      </c>
      <c r="C7260" s="318" t="s">
        <v>3004</v>
      </c>
      <c r="D7260" s="316">
        <v>7.2</v>
      </c>
    </row>
    <row r="7261" spans="1:4" ht="40.5">
      <c r="A7261" s="316">
        <v>89580</v>
      </c>
      <c r="B7261" s="317" t="s">
        <v>8408</v>
      </c>
      <c r="C7261" s="318" t="s">
        <v>837</v>
      </c>
      <c r="D7261" s="316">
        <v>37.86</v>
      </c>
    </row>
    <row r="7262" spans="1:4" ht="54">
      <c r="A7262" s="316">
        <v>89581</v>
      </c>
      <c r="B7262" s="317" t="s">
        <v>8409</v>
      </c>
      <c r="C7262" s="318" t="s">
        <v>3004</v>
      </c>
      <c r="D7262" s="316">
        <v>15.18</v>
      </c>
    </row>
    <row r="7263" spans="1:4" ht="54">
      <c r="A7263" s="316">
        <v>89582</v>
      </c>
      <c r="B7263" s="317" t="s">
        <v>8410</v>
      </c>
      <c r="C7263" s="318" t="s">
        <v>3004</v>
      </c>
      <c r="D7263" s="316">
        <v>14.8</v>
      </c>
    </row>
    <row r="7264" spans="1:4" ht="67.5">
      <c r="A7264" s="316">
        <v>89583</v>
      </c>
      <c r="B7264" s="317" t="s">
        <v>8411</v>
      </c>
      <c r="C7264" s="318" t="s">
        <v>3004</v>
      </c>
      <c r="D7264" s="316">
        <v>21.34</v>
      </c>
    </row>
    <row r="7265" spans="1:4" ht="54">
      <c r="A7265" s="316">
        <v>89584</v>
      </c>
      <c r="B7265" s="317" t="s">
        <v>8412</v>
      </c>
      <c r="C7265" s="318" t="s">
        <v>3004</v>
      </c>
      <c r="D7265" s="316">
        <v>24.04</v>
      </c>
    </row>
    <row r="7266" spans="1:4" ht="54">
      <c r="A7266" s="316">
        <v>89585</v>
      </c>
      <c r="B7266" s="317" t="s">
        <v>8413</v>
      </c>
      <c r="C7266" s="318" t="s">
        <v>3004</v>
      </c>
      <c r="D7266" s="316">
        <v>20.48</v>
      </c>
    </row>
    <row r="7267" spans="1:4" ht="67.5">
      <c r="A7267" s="316">
        <v>89586</v>
      </c>
      <c r="B7267" s="317" t="s">
        <v>8414</v>
      </c>
      <c r="C7267" s="318" t="s">
        <v>3004</v>
      </c>
      <c r="D7267" s="316">
        <v>20.48</v>
      </c>
    </row>
    <row r="7268" spans="1:4" ht="67.5">
      <c r="A7268" s="316">
        <v>89587</v>
      </c>
      <c r="B7268" s="317" t="s">
        <v>8415</v>
      </c>
      <c r="C7268" s="318" t="s">
        <v>3004</v>
      </c>
      <c r="D7268" s="316">
        <v>35.659999999999997</v>
      </c>
    </row>
    <row r="7269" spans="1:4" ht="54">
      <c r="A7269" s="316">
        <v>89590</v>
      </c>
      <c r="B7269" s="317" t="s">
        <v>8416</v>
      </c>
      <c r="C7269" s="318" t="s">
        <v>3004</v>
      </c>
      <c r="D7269" s="316">
        <v>74.41</v>
      </c>
    </row>
    <row r="7270" spans="1:4" ht="54">
      <c r="A7270" s="316">
        <v>89591</v>
      </c>
      <c r="B7270" s="317" t="s">
        <v>8417</v>
      </c>
      <c r="C7270" s="318" t="s">
        <v>3004</v>
      </c>
      <c r="D7270" s="316">
        <v>61.14</v>
      </c>
    </row>
    <row r="7271" spans="1:4" ht="67.5">
      <c r="A7271" s="316">
        <v>89592</v>
      </c>
      <c r="B7271" s="317" t="s">
        <v>8418</v>
      </c>
      <c r="C7271" s="318" t="s">
        <v>3004</v>
      </c>
      <c r="D7271" s="316">
        <v>229.64</v>
      </c>
    </row>
    <row r="7272" spans="1:4" ht="40.5">
      <c r="A7272" s="316">
        <v>89593</v>
      </c>
      <c r="B7272" s="317" t="s">
        <v>8419</v>
      </c>
      <c r="C7272" s="318" t="s">
        <v>3004</v>
      </c>
      <c r="D7272" s="316">
        <v>17.28</v>
      </c>
    </row>
    <row r="7273" spans="1:4" ht="40.5">
      <c r="A7273" s="316">
        <v>89594</v>
      </c>
      <c r="B7273" s="317" t="s">
        <v>8420</v>
      </c>
      <c r="C7273" s="318" t="s">
        <v>3004</v>
      </c>
      <c r="D7273" s="316">
        <v>31.69</v>
      </c>
    </row>
    <row r="7274" spans="1:4" ht="54">
      <c r="A7274" s="316">
        <v>89595</v>
      </c>
      <c r="B7274" s="317" t="s">
        <v>8421</v>
      </c>
      <c r="C7274" s="318" t="s">
        <v>3004</v>
      </c>
      <c r="D7274" s="316">
        <v>10.85</v>
      </c>
    </row>
    <row r="7275" spans="1:4" ht="54">
      <c r="A7275" s="316">
        <v>89596</v>
      </c>
      <c r="B7275" s="317" t="s">
        <v>8422</v>
      </c>
      <c r="C7275" s="318" t="s">
        <v>3004</v>
      </c>
      <c r="D7275" s="316">
        <v>7.68</v>
      </c>
    </row>
    <row r="7276" spans="1:4" ht="40.5">
      <c r="A7276" s="316">
        <v>89597</v>
      </c>
      <c r="B7276" s="317" t="s">
        <v>8423</v>
      </c>
      <c r="C7276" s="318" t="s">
        <v>3004</v>
      </c>
      <c r="D7276" s="316">
        <v>14.1</v>
      </c>
    </row>
    <row r="7277" spans="1:4" ht="40.5">
      <c r="A7277" s="316">
        <v>89598</v>
      </c>
      <c r="B7277" s="317" t="s">
        <v>8424</v>
      </c>
      <c r="C7277" s="318" t="s">
        <v>3004</v>
      </c>
      <c r="D7277" s="316">
        <v>32.54</v>
      </c>
    </row>
    <row r="7278" spans="1:4" ht="54">
      <c r="A7278" s="316">
        <v>89599</v>
      </c>
      <c r="B7278" s="317" t="s">
        <v>8425</v>
      </c>
      <c r="C7278" s="318" t="s">
        <v>3004</v>
      </c>
      <c r="D7278" s="316">
        <v>10.08</v>
      </c>
    </row>
    <row r="7279" spans="1:4" ht="54">
      <c r="A7279" s="316">
        <v>89600</v>
      </c>
      <c r="B7279" s="317" t="s">
        <v>8426</v>
      </c>
      <c r="C7279" s="318" t="s">
        <v>3004</v>
      </c>
      <c r="D7279" s="316">
        <v>11.26</v>
      </c>
    </row>
    <row r="7280" spans="1:4" ht="40.5">
      <c r="A7280" s="316">
        <v>89605</v>
      </c>
      <c r="B7280" s="317" t="s">
        <v>8427</v>
      </c>
      <c r="C7280" s="318" t="s">
        <v>3004</v>
      </c>
      <c r="D7280" s="316">
        <v>12.68</v>
      </c>
    </row>
    <row r="7281" spans="1:4" ht="40.5">
      <c r="A7281" s="316">
        <v>89609</v>
      </c>
      <c r="B7281" s="317" t="s">
        <v>8428</v>
      </c>
      <c r="C7281" s="318" t="s">
        <v>3004</v>
      </c>
      <c r="D7281" s="316">
        <v>69.12</v>
      </c>
    </row>
    <row r="7282" spans="1:4" ht="54">
      <c r="A7282" s="316">
        <v>89610</v>
      </c>
      <c r="B7282" s="317" t="s">
        <v>8429</v>
      </c>
      <c r="C7282" s="318" t="s">
        <v>3004</v>
      </c>
      <c r="D7282" s="316">
        <v>14.44</v>
      </c>
    </row>
    <row r="7283" spans="1:4" ht="40.5">
      <c r="A7283" s="316">
        <v>89611</v>
      </c>
      <c r="B7283" s="317" t="s">
        <v>8430</v>
      </c>
      <c r="C7283" s="318" t="s">
        <v>3004</v>
      </c>
      <c r="D7283" s="316">
        <v>20.84</v>
      </c>
    </row>
    <row r="7284" spans="1:4" ht="40.5">
      <c r="A7284" s="316">
        <v>89612</v>
      </c>
      <c r="B7284" s="317" t="s">
        <v>8431</v>
      </c>
      <c r="C7284" s="318" t="s">
        <v>3004</v>
      </c>
      <c r="D7284" s="316">
        <v>140.5</v>
      </c>
    </row>
    <row r="7285" spans="1:4" ht="54">
      <c r="A7285" s="316">
        <v>89613</v>
      </c>
      <c r="B7285" s="317" t="s">
        <v>8432</v>
      </c>
      <c r="C7285" s="318" t="s">
        <v>3004</v>
      </c>
      <c r="D7285" s="316">
        <v>23.52</v>
      </c>
    </row>
    <row r="7286" spans="1:4" ht="40.5">
      <c r="A7286" s="316">
        <v>89614</v>
      </c>
      <c r="B7286" s="317" t="s">
        <v>8433</v>
      </c>
      <c r="C7286" s="318" t="s">
        <v>3004</v>
      </c>
      <c r="D7286" s="316">
        <v>39.409999999999997</v>
      </c>
    </row>
    <row r="7287" spans="1:4" ht="40.5">
      <c r="A7287" s="316">
        <v>89615</v>
      </c>
      <c r="B7287" s="317" t="s">
        <v>8434</v>
      </c>
      <c r="C7287" s="318" t="s">
        <v>3004</v>
      </c>
      <c r="D7287" s="316">
        <v>206.16</v>
      </c>
    </row>
    <row r="7288" spans="1:4" ht="54">
      <c r="A7288" s="316">
        <v>89616</v>
      </c>
      <c r="B7288" s="317" t="s">
        <v>8435</v>
      </c>
      <c r="C7288" s="318" t="s">
        <v>3004</v>
      </c>
      <c r="D7288" s="316">
        <v>32.799999999999997</v>
      </c>
    </row>
    <row r="7289" spans="1:4" ht="40.5">
      <c r="A7289" s="316">
        <v>89617</v>
      </c>
      <c r="B7289" s="317" t="s">
        <v>8436</v>
      </c>
      <c r="C7289" s="318" t="s">
        <v>3004</v>
      </c>
      <c r="D7289" s="316">
        <v>4.41</v>
      </c>
    </row>
    <row r="7290" spans="1:4" ht="54">
      <c r="A7290" s="316">
        <v>89618</v>
      </c>
      <c r="B7290" s="317" t="s">
        <v>8437</v>
      </c>
      <c r="C7290" s="318" t="s">
        <v>3004</v>
      </c>
      <c r="D7290" s="316">
        <v>10.41</v>
      </c>
    </row>
    <row r="7291" spans="1:4" ht="40.5">
      <c r="A7291" s="316">
        <v>89619</v>
      </c>
      <c r="B7291" s="317" t="s">
        <v>8438</v>
      </c>
      <c r="C7291" s="318" t="s">
        <v>3004</v>
      </c>
      <c r="D7291" s="316">
        <v>5.67</v>
      </c>
    </row>
    <row r="7292" spans="1:4" ht="40.5">
      <c r="A7292" s="316">
        <v>89620</v>
      </c>
      <c r="B7292" s="317" t="s">
        <v>8439</v>
      </c>
      <c r="C7292" s="318" t="s">
        <v>3004</v>
      </c>
      <c r="D7292" s="316">
        <v>6.66</v>
      </c>
    </row>
    <row r="7293" spans="1:4" ht="54">
      <c r="A7293" s="316">
        <v>89621</v>
      </c>
      <c r="B7293" s="317" t="s">
        <v>8440</v>
      </c>
      <c r="C7293" s="318" t="s">
        <v>3004</v>
      </c>
      <c r="D7293" s="316">
        <v>16.28</v>
      </c>
    </row>
    <row r="7294" spans="1:4" ht="40.5">
      <c r="A7294" s="316">
        <v>89622</v>
      </c>
      <c r="B7294" s="317" t="s">
        <v>8441</v>
      </c>
      <c r="C7294" s="318" t="s">
        <v>3004</v>
      </c>
      <c r="D7294" s="316">
        <v>8.6300000000000008</v>
      </c>
    </row>
    <row r="7295" spans="1:4" ht="40.5">
      <c r="A7295" s="316">
        <v>89623</v>
      </c>
      <c r="B7295" s="317" t="s">
        <v>8442</v>
      </c>
      <c r="C7295" s="318" t="s">
        <v>3004</v>
      </c>
      <c r="D7295" s="316">
        <v>11.29</v>
      </c>
    </row>
    <row r="7296" spans="1:4" ht="40.5">
      <c r="A7296" s="316">
        <v>89624</v>
      </c>
      <c r="B7296" s="317" t="s">
        <v>8443</v>
      </c>
      <c r="C7296" s="318" t="s">
        <v>3004</v>
      </c>
      <c r="D7296" s="316">
        <v>11.18</v>
      </c>
    </row>
    <row r="7297" spans="1:4" ht="40.5">
      <c r="A7297" s="316">
        <v>89625</v>
      </c>
      <c r="B7297" s="317" t="s">
        <v>8444</v>
      </c>
      <c r="C7297" s="318" t="s">
        <v>3004</v>
      </c>
      <c r="D7297" s="316">
        <v>13.68</v>
      </c>
    </row>
    <row r="7298" spans="1:4" ht="40.5">
      <c r="A7298" s="316">
        <v>89626</v>
      </c>
      <c r="B7298" s="317" t="s">
        <v>8445</v>
      </c>
      <c r="C7298" s="318" t="s">
        <v>3004</v>
      </c>
      <c r="D7298" s="316">
        <v>17.05</v>
      </c>
    </row>
    <row r="7299" spans="1:4" ht="40.5">
      <c r="A7299" s="316">
        <v>89627</v>
      </c>
      <c r="B7299" s="317" t="s">
        <v>8446</v>
      </c>
      <c r="C7299" s="318" t="s">
        <v>3004</v>
      </c>
      <c r="D7299" s="316">
        <v>13.46</v>
      </c>
    </row>
    <row r="7300" spans="1:4" ht="40.5">
      <c r="A7300" s="316">
        <v>89628</v>
      </c>
      <c r="B7300" s="317" t="s">
        <v>8447</v>
      </c>
      <c r="C7300" s="318" t="s">
        <v>3004</v>
      </c>
      <c r="D7300" s="316">
        <v>27.85</v>
      </c>
    </row>
    <row r="7301" spans="1:4" ht="40.5">
      <c r="A7301" s="316">
        <v>89629</v>
      </c>
      <c r="B7301" s="317" t="s">
        <v>8448</v>
      </c>
      <c r="C7301" s="318" t="s">
        <v>3004</v>
      </c>
      <c r="D7301" s="316">
        <v>49.04</v>
      </c>
    </row>
    <row r="7302" spans="1:4" ht="40.5">
      <c r="A7302" s="316">
        <v>89630</v>
      </c>
      <c r="B7302" s="317" t="s">
        <v>8449</v>
      </c>
      <c r="C7302" s="318" t="s">
        <v>3004</v>
      </c>
      <c r="D7302" s="316">
        <v>42.3</v>
      </c>
    </row>
    <row r="7303" spans="1:4" ht="40.5">
      <c r="A7303" s="316">
        <v>89631</v>
      </c>
      <c r="B7303" s="317" t="s">
        <v>8450</v>
      </c>
      <c r="C7303" s="318" t="s">
        <v>3004</v>
      </c>
      <c r="D7303" s="316">
        <v>71.67</v>
      </c>
    </row>
    <row r="7304" spans="1:4" ht="40.5">
      <c r="A7304" s="316">
        <v>89632</v>
      </c>
      <c r="B7304" s="317" t="s">
        <v>8451</v>
      </c>
      <c r="C7304" s="318" t="s">
        <v>3004</v>
      </c>
      <c r="D7304" s="316">
        <v>61.66</v>
      </c>
    </row>
    <row r="7305" spans="1:4" ht="40.5">
      <c r="A7305" s="316">
        <v>89633</v>
      </c>
      <c r="B7305" s="317" t="s">
        <v>8452</v>
      </c>
      <c r="C7305" s="318" t="s">
        <v>837</v>
      </c>
      <c r="D7305" s="316">
        <v>15.45</v>
      </c>
    </row>
    <row r="7306" spans="1:4" ht="40.5">
      <c r="A7306" s="316">
        <v>89634</v>
      </c>
      <c r="B7306" s="317" t="s">
        <v>8453</v>
      </c>
      <c r="C7306" s="318" t="s">
        <v>837</v>
      </c>
      <c r="D7306" s="316">
        <v>23.13</v>
      </c>
    </row>
    <row r="7307" spans="1:4" ht="40.5">
      <c r="A7307" s="316">
        <v>89635</v>
      </c>
      <c r="B7307" s="317" t="s">
        <v>8454</v>
      </c>
      <c r="C7307" s="318" t="s">
        <v>837</v>
      </c>
      <c r="D7307" s="316">
        <v>32.61</v>
      </c>
    </row>
    <row r="7308" spans="1:4" ht="40.5">
      <c r="A7308" s="316">
        <v>89636</v>
      </c>
      <c r="B7308" s="317" t="s">
        <v>8455</v>
      </c>
      <c r="C7308" s="318" t="s">
        <v>837</v>
      </c>
      <c r="D7308" s="316">
        <v>39.619999999999997</v>
      </c>
    </row>
    <row r="7309" spans="1:4" ht="54">
      <c r="A7309" s="316">
        <v>89637</v>
      </c>
      <c r="B7309" s="317" t="s">
        <v>8456</v>
      </c>
      <c r="C7309" s="318" t="s">
        <v>3004</v>
      </c>
      <c r="D7309" s="316">
        <v>6.59</v>
      </c>
    </row>
    <row r="7310" spans="1:4" ht="54">
      <c r="A7310" s="316">
        <v>89638</v>
      </c>
      <c r="B7310" s="317" t="s">
        <v>8457</v>
      </c>
      <c r="C7310" s="318" t="s">
        <v>3004</v>
      </c>
      <c r="D7310" s="316">
        <v>7.4</v>
      </c>
    </row>
    <row r="7311" spans="1:4" ht="54">
      <c r="A7311" s="316">
        <v>89639</v>
      </c>
      <c r="B7311" s="317" t="s">
        <v>8458</v>
      </c>
      <c r="C7311" s="318" t="s">
        <v>3004</v>
      </c>
      <c r="D7311" s="316">
        <v>7.72</v>
      </c>
    </row>
    <row r="7312" spans="1:4" ht="54">
      <c r="A7312" s="316">
        <v>89641</v>
      </c>
      <c r="B7312" s="317" t="s">
        <v>8459</v>
      </c>
      <c r="C7312" s="318" t="s">
        <v>3004</v>
      </c>
      <c r="D7312" s="316">
        <v>9.3000000000000007</v>
      </c>
    </row>
    <row r="7313" spans="1:4" ht="54">
      <c r="A7313" s="316">
        <v>89642</v>
      </c>
      <c r="B7313" s="317" t="s">
        <v>8460</v>
      </c>
      <c r="C7313" s="318" t="s">
        <v>3004</v>
      </c>
      <c r="D7313" s="316">
        <v>10.87</v>
      </c>
    </row>
    <row r="7314" spans="1:4" ht="54">
      <c r="A7314" s="316">
        <v>89643</v>
      </c>
      <c r="B7314" s="317" t="s">
        <v>8461</v>
      </c>
      <c r="C7314" s="318" t="s">
        <v>3004</v>
      </c>
      <c r="D7314" s="316">
        <v>11.39</v>
      </c>
    </row>
    <row r="7315" spans="1:4" ht="54">
      <c r="A7315" s="316">
        <v>89645</v>
      </c>
      <c r="B7315" s="317" t="s">
        <v>8462</v>
      </c>
      <c r="C7315" s="318" t="s">
        <v>3004</v>
      </c>
      <c r="D7315" s="316">
        <v>21.24</v>
      </c>
    </row>
    <row r="7316" spans="1:4" ht="54">
      <c r="A7316" s="316">
        <v>89646</v>
      </c>
      <c r="B7316" s="317" t="s">
        <v>8463</v>
      </c>
      <c r="C7316" s="318" t="s">
        <v>3004</v>
      </c>
      <c r="D7316" s="316">
        <v>14.81</v>
      </c>
    </row>
    <row r="7317" spans="1:4" ht="54">
      <c r="A7317" s="316">
        <v>89647</v>
      </c>
      <c r="B7317" s="317" t="s">
        <v>8464</v>
      </c>
      <c r="C7317" s="318" t="s">
        <v>3004</v>
      </c>
      <c r="D7317" s="316">
        <v>14.45</v>
      </c>
    </row>
    <row r="7318" spans="1:4" ht="54">
      <c r="A7318" s="316">
        <v>89648</v>
      </c>
      <c r="B7318" s="317" t="s">
        <v>8465</v>
      </c>
      <c r="C7318" s="318" t="s">
        <v>3004</v>
      </c>
      <c r="D7318" s="316">
        <v>16.13</v>
      </c>
    </row>
    <row r="7319" spans="1:4" ht="54">
      <c r="A7319" s="316">
        <v>89649</v>
      </c>
      <c r="B7319" s="317" t="s">
        <v>8466</v>
      </c>
      <c r="C7319" s="318" t="s">
        <v>3004</v>
      </c>
      <c r="D7319" s="316">
        <v>22.19</v>
      </c>
    </row>
    <row r="7320" spans="1:4" ht="54">
      <c r="A7320" s="316">
        <v>89650</v>
      </c>
      <c r="B7320" s="317" t="s">
        <v>8467</v>
      </c>
      <c r="C7320" s="318" t="s">
        <v>3004</v>
      </c>
      <c r="D7320" s="316">
        <v>22.19</v>
      </c>
    </row>
    <row r="7321" spans="1:4" ht="40.5">
      <c r="A7321" s="316">
        <v>89651</v>
      </c>
      <c r="B7321" s="317" t="s">
        <v>8468</v>
      </c>
      <c r="C7321" s="318" t="s">
        <v>3004</v>
      </c>
      <c r="D7321" s="316">
        <v>4.4400000000000004</v>
      </c>
    </row>
    <row r="7322" spans="1:4" ht="54">
      <c r="A7322" s="316">
        <v>89652</v>
      </c>
      <c r="B7322" s="317" t="s">
        <v>8469</v>
      </c>
      <c r="C7322" s="318" t="s">
        <v>3004</v>
      </c>
      <c r="D7322" s="316">
        <v>8.01</v>
      </c>
    </row>
    <row r="7323" spans="1:4" ht="54">
      <c r="A7323" s="316">
        <v>89653</v>
      </c>
      <c r="B7323" s="317" t="s">
        <v>8470</v>
      </c>
      <c r="C7323" s="318" t="s">
        <v>3004</v>
      </c>
      <c r="D7323" s="316">
        <v>13.51</v>
      </c>
    </row>
    <row r="7324" spans="1:4" ht="40.5">
      <c r="A7324" s="316">
        <v>89654</v>
      </c>
      <c r="B7324" s="317" t="s">
        <v>8471</v>
      </c>
      <c r="C7324" s="318" t="s">
        <v>3004</v>
      </c>
      <c r="D7324" s="316">
        <v>13.14</v>
      </c>
    </row>
    <row r="7325" spans="1:4" ht="54">
      <c r="A7325" s="316">
        <v>89655</v>
      </c>
      <c r="B7325" s="317" t="s">
        <v>8472</v>
      </c>
      <c r="C7325" s="318" t="s">
        <v>3004</v>
      </c>
      <c r="D7325" s="316">
        <v>19.86</v>
      </c>
    </row>
    <row r="7326" spans="1:4" ht="40.5">
      <c r="A7326" s="316">
        <v>89656</v>
      </c>
      <c r="B7326" s="317" t="s">
        <v>8473</v>
      </c>
      <c r="C7326" s="318" t="s">
        <v>3004</v>
      </c>
      <c r="D7326" s="316">
        <v>8.58</v>
      </c>
    </row>
    <row r="7327" spans="1:4" ht="54">
      <c r="A7327" s="316">
        <v>89657</v>
      </c>
      <c r="B7327" s="317" t="s">
        <v>8474</v>
      </c>
      <c r="C7327" s="318" t="s">
        <v>3004</v>
      </c>
      <c r="D7327" s="316">
        <v>8.76</v>
      </c>
    </row>
    <row r="7328" spans="1:4" ht="40.5">
      <c r="A7328" s="316">
        <v>89658</v>
      </c>
      <c r="B7328" s="317" t="s">
        <v>8475</v>
      </c>
      <c r="C7328" s="318" t="s">
        <v>3004</v>
      </c>
      <c r="D7328" s="316">
        <v>6.1</v>
      </c>
    </row>
    <row r="7329" spans="1:4" ht="54">
      <c r="A7329" s="316">
        <v>89659</v>
      </c>
      <c r="B7329" s="317" t="s">
        <v>8476</v>
      </c>
      <c r="C7329" s="318" t="s">
        <v>3004</v>
      </c>
      <c r="D7329" s="316">
        <v>11.57</v>
      </c>
    </row>
    <row r="7330" spans="1:4" ht="54">
      <c r="A7330" s="316">
        <v>89660</v>
      </c>
      <c r="B7330" s="317" t="s">
        <v>8477</v>
      </c>
      <c r="C7330" s="318" t="s">
        <v>3004</v>
      </c>
      <c r="D7330" s="316">
        <v>5.63</v>
      </c>
    </row>
    <row r="7331" spans="1:4" ht="40.5">
      <c r="A7331" s="316">
        <v>89661</v>
      </c>
      <c r="B7331" s="317" t="s">
        <v>8478</v>
      </c>
      <c r="C7331" s="318" t="s">
        <v>3004</v>
      </c>
      <c r="D7331" s="316">
        <v>15.73</v>
      </c>
    </row>
    <row r="7332" spans="1:4" ht="54">
      <c r="A7332" s="316">
        <v>89662</v>
      </c>
      <c r="B7332" s="317" t="s">
        <v>8479</v>
      </c>
      <c r="C7332" s="318" t="s">
        <v>3004</v>
      </c>
      <c r="D7332" s="316">
        <v>24.64</v>
      </c>
    </row>
    <row r="7333" spans="1:4" ht="40.5">
      <c r="A7333" s="316">
        <v>89663</v>
      </c>
      <c r="B7333" s="317" t="s">
        <v>8480</v>
      </c>
      <c r="C7333" s="318" t="s">
        <v>3004</v>
      </c>
      <c r="D7333" s="316">
        <v>9.7200000000000006</v>
      </c>
    </row>
    <row r="7334" spans="1:4" ht="54">
      <c r="A7334" s="316">
        <v>89664</v>
      </c>
      <c r="B7334" s="317" t="s">
        <v>8481</v>
      </c>
      <c r="C7334" s="318" t="s">
        <v>3004</v>
      </c>
      <c r="D7334" s="316">
        <v>11.57</v>
      </c>
    </row>
    <row r="7335" spans="1:4" ht="54">
      <c r="A7335" s="316">
        <v>89665</v>
      </c>
      <c r="B7335" s="317" t="s">
        <v>8482</v>
      </c>
      <c r="C7335" s="318" t="s">
        <v>3004</v>
      </c>
      <c r="D7335" s="316">
        <v>8.26</v>
      </c>
    </row>
    <row r="7336" spans="1:4" ht="54">
      <c r="A7336" s="316">
        <v>89666</v>
      </c>
      <c r="B7336" s="317" t="s">
        <v>8483</v>
      </c>
      <c r="C7336" s="318" t="s">
        <v>3004</v>
      </c>
      <c r="D7336" s="316">
        <v>4.8099999999999996</v>
      </c>
    </row>
    <row r="7337" spans="1:4" ht="54">
      <c r="A7337" s="316">
        <v>89667</v>
      </c>
      <c r="B7337" s="317" t="s">
        <v>8484</v>
      </c>
      <c r="C7337" s="318" t="s">
        <v>3004</v>
      </c>
      <c r="D7337" s="316">
        <v>23.57</v>
      </c>
    </row>
    <row r="7338" spans="1:4" ht="54">
      <c r="A7338" s="316">
        <v>89668</v>
      </c>
      <c r="B7338" s="317" t="s">
        <v>8485</v>
      </c>
      <c r="C7338" s="318" t="s">
        <v>3004</v>
      </c>
      <c r="D7338" s="316">
        <v>23.33</v>
      </c>
    </row>
    <row r="7339" spans="1:4" ht="54">
      <c r="A7339" s="316">
        <v>89669</v>
      </c>
      <c r="B7339" s="317" t="s">
        <v>8486</v>
      </c>
      <c r="C7339" s="318" t="s">
        <v>3004</v>
      </c>
      <c r="D7339" s="316">
        <v>12.86</v>
      </c>
    </row>
    <row r="7340" spans="1:4" ht="40.5">
      <c r="A7340" s="316">
        <v>89670</v>
      </c>
      <c r="B7340" s="317" t="s">
        <v>8487</v>
      </c>
      <c r="C7340" s="318" t="s">
        <v>3004</v>
      </c>
      <c r="D7340" s="316">
        <v>9.2200000000000006</v>
      </c>
    </row>
    <row r="7341" spans="1:4" ht="54">
      <c r="A7341" s="316">
        <v>89671</v>
      </c>
      <c r="B7341" s="317" t="s">
        <v>8488</v>
      </c>
      <c r="C7341" s="318" t="s">
        <v>3004</v>
      </c>
      <c r="D7341" s="316">
        <v>18.600000000000001</v>
      </c>
    </row>
    <row r="7342" spans="1:4" ht="54">
      <c r="A7342" s="316">
        <v>89672</v>
      </c>
      <c r="B7342" s="317" t="s">
        <v>8489</v>
      </c>
      <c r="C7342" s="318" t="s">
        <v>3004</v>
      </c>
      <c r="D7342" s="316">
        <v>15.49</v>
      </c>
    </row>
    <row r="7343" spans="1:4" ht="67.5">
      <c r="A7343" s="316">
        <v>89673</v>
      </c>
      <c r="B7343" s="317" t="s">
        <v>8490</v>
      </c>
      <c r="C7343" s="318" t="s">
        <v>3004</v>
      </c>
      <c r="D7343" s="316">
        <v>14.89</v>
      </c>
    </row>
    <row r="7344" spans="1:4" ht="40.5">
      <c r="A7344" s="316">
        <v>89674</v>
      </c>
      <c r="B7344" s="317" t="s">
        <v>8491</v>
      </c>
      <c r="C7344" s="318" t="s">
        <v>3004</v>
      </c>
      <c r="D7344" s="316">
        <v>23.47</v>
      </c>
    </row>
    <row r="7345" spans="1:4" ht="54">
      <c r="A7345" s="316">
        <v>89675</v>
      </c>
      <c r="B7345" s="317" t="s">
        <v>8492</v>
      </c>
      <c r="C7345" s="318" t="s">
        <v>3004</v>
      </c>
      <c r="D7345" s="316">
        <v>32.1</v>
      </c>
    </row>
    <row r="7346" spans="1:4" ht="40.5">
      <c r="A7346" s="316">
        <v>89676</v>
      </c>
      <c r="B7346" s="317" t="s">
        <v>8493</v>
      </c>
      <c r="C7346" s="318" t="s">
        <v>3004</v>
      </c>
      <c r="D7346" s="316">
        <v>36.5</v>
      </c>
    </row>
    <row r="7347" spans="1:4" ht="54">
      <c r="A7347" s="316">
        <v>89677</v>
      </c>
      <c r="B7347" s="317" t="s">
        <v>8494</v>
      </c>
      <c r="C7347" s="318" t="s">
        <v>3004</v>
      </c>
      <c r="D7347" s="316">
        <v>37.76</v>
      </c>
    </row>
    <row r="7348" spans="1:4" ht="54">
      <c r="A7348" s="316">
        <v>89678</v>
      </c>
      <c r="B7348" s="317" t="s">
        <v>8495</v>
      </c>
      <c r="C7348" s="318" t="s">
        <v>3004</v>
      </c>
      <c r="D7348" s="316">
        <v>6.44</v>
      </c>
    </row>
    <row r="7349" spans="1:4" ht="54">
      <c r="A7349" s="316">
        <v>89679</v>
      </c>
      <c r="B7349" s="317" t="s">
        <v>8496</v>
      </c>
      <c r="C7349" s="318" t="s">
        <v>3004</v>
      </c>
      <c r="D7349" s="316">
        <v>60.61</v>
      </c>
    </row>
    <row r="7350" spans="1:4" ht="40.5">
      <c r="A7350" s="316">
        <v>89680</v>
      </c>
      <c r="B7350" s="317" t="s">
        <v>8497</v>
      </c>
      <c r="C7350" s="318" t="s">
        <v>3004</v>
      </c>
      <c r="D7350" s="316">
        <v>14.87</v>
      </c>
    </row>
    <row r="7351" spans="1:4" ht="67.5">
      <c r="A7351" s="316">
        <v>89681</v>
      </c>
      <c r="B7351" s="317" t="s">
        <v>8498</v>
      </c>
      <c r="C7351" s="318" t="s">
        <v>3004</v>
      </c>
      <c r="D7351" s="316">
        <v>41.74</v>
      </c>
    </row>
    <row r="7352" spans="1:4" ht="54">
      <c r="A7352" s="316">
        <v>89682</v>
      </c>
      <c r="B7352" s="317" t="s">
        <v>8499</v>
      </c>
      <c r="C7352" s="318" t="s">
        <v>3004</v>
      </c>
      <c r="D7352" s="316">
        <v>24.23</v>
      </c>
    </row>
    <row r="7353" spans="1:4" ht="40.5">
      <c r="A7353" s="316">
        <v>89684</v>
      </c>
      <c r="B7353" s="317" t="s">
        <v>8500</v>
      </c>
      <c r="C7353" s="318" t="s">
        <v>3004</v>
      </c>
      <c r="D7353" s="316">
        <v>34.270000000000003</v>
      </c>
    </row>
    <row r="7354" spans="1:4" ht="54">
      <c r="A7354" s="316">
        <v>89685</v>
      </c>
      <c r="B7354" s="317" t="s">
        <v>8501</v>
      </c>
      <c r="C7354" s="318" t="s">
        <v>3004</v>
      </c>
      <c r="D7354" s="316">
        <v>28.27</v>
      </c>
    </row>
    <row r="7355" spans="1:4" ht="54">
      <c r="A7355" s="316">
        <v>89686</v>
      </c>
      <c r="B7355" s="317" t="s">
        <v>8502</v>
      </c>
      <c r="C7355" s="318" t="s">
        <v>3004</v>
      </c>
      <c r="D7355" s="316">
        <v>133.59</v>
      </c>
    </row>
    <row r="7356" spans="1:4" ht="54">
      <c r="A7356" s="316">
        <v>89687</v>
      </c>
      <c r="B7356" s="317" t="s">
        <v>8503</v>
      </c>
      <c r="C7356" s="318" t="s">
        <v>3004</v>
      </c>
      <c r="D7356" s="316">
        <v>23.56</v>
      </c>
    </row>
    <row r="7357" spans="1:4" ht="54">
      <c r="A7357" s="316">
        <v>89689</v>
      </c>
      <c r="B7357" s="317" t="s">
        <v>8504</v>
      </c>
      <c r="C7357" s="318" t="s">
        <v>3004</v>
      </c>
      <c r="D7357" s="316">
        <v>26.25</v>
      </c>
    </row>
    <row r="7358" spans="1:4" ht="67.5">
      <c r="A7358" s="316">
        <v>89690</v>
      </c>
      <c r="B7358" s="317" t="s">
        <v>8505</v>
      </c>
      <c r="C7358" s="318" t="s">
        <v>3004</v>
      </c>
      <c r="D7358" s="316">
        <v>42.94</v>
      </c>
    </row>
    <row r="7359" spans="1:4" ht="40.5">
      <c r="A7359" s="316">
        <v>89691</v>
      </c>
      <c r="B7359" s="317" t="s">
        <v>8506</v>
      </c>
      <c r="C7359" s="318" t="s">
        <v>3004</v>
      </c>
      <c r="D7359" s="316">
        <v>8.39</v>
      </c>
    </row>
    <row r="7360" spans="1:4" ht="67.5">
      <c r="A7360" s="316">
        <v>89692</v>
      </c>
      <c r="B7360" s="317" t="s">
        <v>8507</v>
      </c>
      <c r="C7360" s="318" t="s">
        <v>3004</v>
      </c>
      <c r="D7360" s="316">
        <v>41.51</v>
      </c>
    </row>
    <row r="7361" spans="1:4" ht="54">
      <c r="A7361" s="316">
        <v>89693</v>
      </c>
      <c r="B7361" s="317" t="s">
        <v>8508</v>
      </c>
      <c r="C7361" s="318" t="s">
        <v>3004</v>
      </c>
      <c r="D7361" s="316">
        <v>38.200000000000003</v>
      </c>
    </row>
    <row r="7362" spans="1:4" ht="54">
      <c r="A7362" s="316">
        <v>89694</v>
      </c>
      <c r="B7362" s="317" t="s">
        <v>8509</v>
      </c>
      <c r="C7362" s="318" t="s">
        <v>3004</v>
      </c>
      <c r="D7362" s="316">
        <v>14.52</v>
      </c>
    </row>
    <row r="7363" spans="1:4" ht="40.5">
      <c r="A7363" s="316">
        <v>89695</v>
      </c>
      <c r="B7363" s="317" t="s">
        <v>8510</v>
      </c>
      <c r="C7363" s="318" t="s">
        <v>3004</v>
      </c>
      <c r="D7363" s="316">
        <v>13.37</v>
      </c>
    </row>
    <row r="7364" spans="1:4" ht="54">
      <c r="A7364" s="316">
        <v>89696</v>
      </c>
      <c r="B7364" s="317" t="s">
        <v>8511</v>
      </c>
      <c r="C7364" s="318" t="s">
        <v>3004</v>
      </c>
      <c r="D7364" s="316">
        <v>30.18</v>
      </c>
    </row>
    <row r="7365" spans="1:4" ht="40.5">
      <c r="A7365" s="316">
        <v>89697</v>
      </c>
      <c r="B7365" s="317" t="s">
        <v>8512</v>
      </c>
      <c r="C7365" s="318" t="s">
        <v>3004</v>
      </c>
      <c r="D7365" s="316">
        <v>10.53</v>
      </c>
    </row>
    <row r="7366" spans="1:4" ht="67.5">
      <c r="A7366" s="316">
        <v>89698</v>
      </c>
      <c r="B7366" s="317" t="s">
        <v>8513</v>
      </c>
      <c r="C7366" s="318" t="s">
        <v>3004</v>
      </c>
      <c r="D7366" s="316">
        <v>119.79</v>
      </c>
    </row>
    <row r="7367" spans="1:4" ht="67.5">
      <c r="A7367" s="316">
        <v>89699</v>
      </c>
      <c r="B7367" s="317" t="s">
        <v>8514</v>
      </c>
      <c r="C7367" s="318" t="s">
        <v>3004</v>
      </c>
      <c r="D7367" s="316">
        <v>96.81</v>
      </c>
    </row>
    <row r="7368" spans="1:4" ht="54">
      <c r="A7368" s="316">
        <v>89700</v>
      </c>
      <c r="B7368" s="317" t="s">
        <v>8515</v>
      </c>
      <c r="C7368" s="318" t="s">
        <v>3004</v>
      </c>
      <c r="D7368" s="316">
        <v>15.78</v>
      </c>
    </row>
    <row r="7369" spans="1:4" ht="54">
      <c r="A7369" s="316">
        <v>89701</v>
      </c>
      <c r="B7369" s="317" t="s">
        <v>8516</v>
      </c>
      <c r="C7369" s="318" t="s">
        <v>3004</v>
      </c>
      <c r="D7369" s="316">
        <v>85.56</v>
      </c>
    </row>
    <row r="7370" spans="1:4" ht="40.5">
      <c r="A7370" s="316">
        <v>89702</v>
      </c>
      <c r="B7370" s="317" t="s">
        <v>8517</v>
      </c>
      <c r="C7370" s="318" t="s">
        <v>3004</v>
      </c>
      <c r="D7370" s="316">
        <v>15.78</v>
      </c>
    </row>
    <row r="7371" spans="1:4" ht="54">
      <c r="A7371" s="316">
        <v>89703</v>
      </c>
      <c r="B7371" s="317" t="s">
        <v>8518</v>
      </c>
      <c r="C7371" s="318" t="s">
        <v>3004</v>
      </c>
      <c r="D7371" s="316">
        <v>37.08</v>
      </c>
    </row>
    <row r="7372" spans="1:4" ht="54">
      <c r="A7372" s="316">
        <v>89704</v>
      </c>
      <c r="B7372" s="317" t="s">
        <v>8519</v>
      </c>
      <c r="C7372" s="318" t="s">
        <v>3004</v>
      </c>
      <c r="D7372" s="316">
        <v>68.72</v>
      </c>
    </row>
    <row r="7373" spans="1:4" ht="40.5">
      <c r="A7373" s="316">
        <v>89705</v>
      </c>
      <c r="B7373" s="317" t="s">
        <v>8520</v>
      </c>
      <c r="C7373" s="318" t="s">
        <v>3004</v>
      </c>
      <c r="D7373" s="316">
        <v>17.38</v>
      </c>
    </row>
    <row r="7374" spans="1:4" ht="40.5">
      <c r="A7374" s="316">
        <v>89706</v>
      </c>
      <c r="B7374" s="317" t="s">
        <v>8521</v>
      </c>
      <c r="C7374" s="318" t="s">
        <v>3004</v>
      </c>
      <c r="D7374" s="316">
        <v>39.869999999999997</v>
      </c>
    </row>
    <row r="7375" spans="1:4" ht="54">
      <c r="A7375" s="316">
        <v>89707</v>
      </c>
      <c r="B7375" s="317" t="s">
        <v>8522</v>
      </c>
      <c r="C7375" s="318" t="s">
        <v>3004</v>
      </c>
      <c r="D7375" s="316">
        <v>20.23</v>
      </c>
    </row>
    <row r="7376" spans="1:4" ht="54">
      <c r="A7376" s="316">
        <v>89708</v>
      </c>
      <c r="B7376" s="317" t="s">
        <v>8523</v>
      </c>
      <c r="C7376" s="318" t="s">
        <v>3004</v>
      </c>
      <c r="D7376" s="316">
        <v>44.93</v>
      </c>
    </row>
    <row r="7377" spans="1:4" ht="54">
      <c r="A7377" s="316">
        <v>89709</v>
      </c>
      <c r="B7377" s="317" t="s">
        <v>8524</v>
      </c>
      <c r="C7377" s="318" t="s">
        <v>3004</v>
      </c>
      <c r="D7377" s="316">
        <v>7.52</v>
      </c>
    </row>
    <row r="7378" spans="1:4" ht="54">
      <c r="A7378" s="316">
        <v>89710</v>
      </c>
      <c r="B7378" s="317" t="s">
        <v>8525</v>
      </c>
      <c r="C7378" s="318" t="s">
        <v>3004</v>
      </c>
      <c r="D7378" s="316">
        <v>7.38</v>
      </c>
    </row>
    <row r="7379" spans="1:4" ht="54">
      <c r="A7379" s="316">
        <v>89711</v>
      </c>
      <c r="B7379" s="317" t="s">
        <v>8526</v>
      </c>
      <c r="C7379" s="318" t="s">
        <v>837</v>
      </c>
      <c r="D7379" s="316">
        <v>12.45</v>
      </c>
    </row>
    <row r="7380" spans="1:4" ht="54">
      <c r="A7380" s="316">
        <v>89712</v>
      </c>
      <c r="B7380" s="317" t="s">
        <v>8527</v>
      </c>
      <c r="C7380" s="318" t="s">
        <v>837</v>
      </c>
      <c r="D7380" s="316">
        <v>18.21</v>
      </c>
    </row>
    <row r="7381" spans="1:4" ht="54">
      <c r="A7381" s="316">
        <v>89713</v>
      </c>
      <c r="B7381" s="317" t="s">
        <v>8528</v>
      </c>
      <c r="C7381" s="318" t="s">
        <v>837</v>
      </c>
      <c r="D7381" s="316">
        <v>27.21</v>
      </c>
    </row>
    <row r="7382" spans="1:4" ht="54">
      <c r="A7382" s="316">
        <v>89714</v>
      </c>
      <c r="B7382" s="317" t="s">
        <v>8529</v>
      </c>
      <c r="C7382" s="318" t="s">
        <v>837</v>
      </c>
      <c r="D7382" s="316">
        <v>35.200000000000003</v>
      </c>
    </row>
    <row r="7383" spans="1:4" ht="54">
      <c r="A7383" s="316">
        <v>89715</v>
      </c>
      <c r="B7383" s="317" t="s">
        <v>8530</v>
      </c>
      <c r="C7383" s="318" t="s">
        <v>3004</v>
      </c>
      <c r="D7383" s="316">
        <v>15.73</v>
      </c>
    </row>
    <row r="7384" spans="1:4" ht="54">
      <c r="A7384" s="316">
        <v>89716</v>
      </c>
      <c r="B7384" s="317" t="s">
        <v>8531</v>
      </c>
      <c r="C7384" s="318" t="s">
        <v>837</v>
      </c>
      <c r="D7384" s="316">
        <v>15.73</v>
      </c>
    </row>
    <row r="7385" spans="1:4" ht="54">
      <c r="A7385" s="316">
        <v>89717</v>
      </c>
      <c r="B7385" s="317" t="s">
        <v>8532</v>
      </c>
      <c r="C7385" s="318" t="s">
        <v>837</v>
      </c>
      <c r="D7385" s="316">
        <v>23.88</v>
      </c>
    </row>
    <row r="7386" spans="1:4" ht="54">
      <c r="A7386" s="316">
        <v>89718</v>
      </c>
      <c r="B7386" s="317" t="s">
        <v>8533</v>
      </c>
      <c r="C7386" s="318" t="s">
        <v>837</v>
      </c>
      <c r="D7386" s="316">
        <v>29.35</v>
      </c>
    </row>
    <row r="7387" spans="1:4" ht="54">
      <c r="A7387" s="316">
        <v>89719</v>
      </c>
      <c r="B7387" s="317" t="s">
        <v>8534</v>
      </c>
      <c r="C7387" s="318" t="s">
        <v>3004</v>
      </c>
      <c r="D7387" s="316">
        <v>7.54</v>
      </c>
    </row>
    <row r="7388" spans="1:4" ht="54">
      <c r="A7388" s="316">
        <v>89720</v>
      </c>
      <c r="B7388" s="317" t="s">
        <v>8535</v>
      </c>
      <c r="C7388" s="318" t="s">
        <v>3004</v>
      </c>
      <c r="D7388" s="316">
        <v>9.11</v>
      </c>
    </row>
    <row r="7389" spans="1:4" ht="54">
      <c r="A7389" s="316">
        <v>89721</v>
      </c>
      <c r="B7389" s="317" t="s">
        <v>8536</v>
      </c>
      <c r="C7389" s="318" t="s">
        <v>3004</v>
      </c>
      <c r="D7389" s="316">
        <v>9.6300000000000008</v>
      </c>
    </row>
    <row r="7390" spans="1:4" ht="54">
      <c r="A7390" s="316">
        <v>89723</v>
      </c>
      <c r="B7390" s="317" t="s">
        <v>8537</v>
      </c>
      <c r="C7390" s="318" t="s">
        <v>3004</v>
      </c>
      <c r="D7390" s="316">
        <v>12.76</v>
      </c>
    </row>
    <row r="7391" spans="1:4" ht="67.5">
      <c r="A7391" s="316">
        <v>89724</v>
      </c>
      <c r="B7391" s="317" t="s">
        <v>8538</v>
      </c>
      <c r="C7391" s="318" t="s">
        <v>3004</v>
      </c>
      <c r="D7391" s="316">
        <v>5.27</v>
      </c>
    </row>
    <row r="7392" spans="1:4" ht="54">
      <c r="A7392" s="316">
        <v>89725</v>
      </c>
      <c r="B7392" s="317" t="s">
        <v>8539</v>
      </c>
      <c r="C7392" s="318" t="s">
        <v>3004</v>
      </c>
      <c r="D7392" s="316">
        <v>12.4</v>
      </c>
    </row>
    <row r="7393" spans="1:4" ht="67.5">
      <c r="A7393" s="316">
        <v>89726</v>
      </c>
      <c r="B7393" s="317" t="s">
        <v>8540</v>
      </c>
      <c r="C7393" s="318" t="s">
        <v>3004</v>
      </c>
      <c r="D7393" s="316">
        <v>5.98</v>
      </c>
    </row>
    <row r="7394" spans="1:4" ht="54">
      <c r="A7394" s="316">
        <v>89727</v>
      </c>
      <c r="B7394" s="317" t="s">
        <v>8541</v>
      </c>
      <c r="C7394" s="318" t="s">
        <v>3004</v>
      </c>
      <c r="D7394" s="316">
        <v>14.08</v>
      </c>
    </row>
    <row r="7395" spans="1:4" ht="67.5">
      <c r="A7395" s="316">
        <v>89728</v>
      </c>
      <c r="B7395" s="317" t="s">
        <v>8542</v>
      </c>
      <c r="C7395" s="318" t="s">
        <v>3004</v>
      </c>
      <c r="D7395" s="316">
        <v>7.39</v>
      </c>
    </row>
    <row r="7396" spans="1:4" ht="54">
      <c r="A7396" s="316">
        <v>89729</v>
      </c>
      <c r="B7396" s="317" t="s">
        <v>8543</v>
      </c>
      <c r="C7396" s="318" t="s">
        <v>3004</v>
      </c>
      <c r="D7396" s="316">
        <v>19.78</v>
      </c>
    </row>
    <row r="7397" spans="1:4" ht="67.5">
      <c r="A7397" s="316">
        <v>89730</v>
      </c>
      <c r="B7397" s="317" t="s">
        <v>8544</v>
      </c>
      <c r="C7397" s="318" t="s">
        <v>3004</v>
      </c>
      <c r="D7397" s="316">
        <v>7.5</v>
      </c>
    </row>
    <row r="7398" spans="1:4" ht="67.5">
      <c r="A7398" s="316">
        <v>89731</v>
      </c>
      <c r="B7398" s="317" t="s">
        <v>8545</v>
      </c>
      <c r="C7398" s="318" t="s">
        <v>3004</v>
      </c>
      <c r="D7398" s="316">
        <v>7.2</v>
      </c>
    </row>
    <row r="7399" spans="1:4" ht="67.5">
      <c r="A7399" s="316">
        <v>89732</v>
      </c>
      <c r="B7399" s="317" t="s">
        <v>8546</v>
      </c>
      <c r="C7399" s="318" t="s">
        <v>3004</v>
      </c>
      <c r="D7399" s="316">
        <v>7.71</v>
      </c>
    </row>
    <row r="7400" spans="1:4" ht="67.5">
      <c r="A7400" s="316">
        <v>89733</v>
      </c>
      <c r="B7400" s="317" t="s">
        <v>8547</v>
      </c>
      <c r="C7400" s="318" t="s">
        <v>3004</v>
      </c>
      <c r="D7400" s="316">
        <v>12.83</v>
      </c>
    </row>
    <row r="7401" spans="1:4" ht="54">
      <c r="A7401" s="316">
        <v>89734</v>
      </c>
      <c r="B7401" s="317" t="s">
        <v>8548</v>
      </c>
      <c r="C7401" s="318" t="s">
        <v>3004</v>
      </c>
      <c r="D7401" s="316">
        <v>19.78</v>
      </c>
    </row>
    <row r="7402" spans="1:4" ht="67.5">
      <c r="A7402" s="316">
        <v>89735</v>
      </c>
      <c r="B7402" s="317" t="s">
        <v>8549</v>
      </c>
      <c r="C7402" s="318" t="s">
        <v>3004</v>
      </c>
      <c r="D7402" s="316">
        <v>12.72</v>
      </c>
    </row>
    <row r="7403" spans="1:4" ht="54">
      <c r="A7403" s="316">
        <v>89736</v>
      </c>
      <c r="B7403" s="317" t="s">
        <v>8550</v>
      </c>
      <c r="C7403" s="318" t="s">
        <v>3004</v>
      </c>
      <c r="D7403" s="316">
        <v>4.9400000000000004</v>
      </c>
    </row>
    <row r="7404" spans="1:4" ht="67.5">
      <c r="A7404" s="316">
        <v>89737</v>
      </c>
      <c r="B7404" s="317" t="s">
        <v>8551</v>
      </c>
      <c r="C7404" s="318" t="s">
        <v>3004</v>
      </c>
      <c r="D7404" s="316">
        <v>12.32</v>
      </c>
    </row>
    <row r="7405" spans="1:4" ht="54">
      <c r="A7405" s="316">
        <v>89738</v>
      </c>
      <c r="B7405" s="317" t="s">
        <v>8552</v>
      </c>
      <c r="C7405" s="318" t="s">
        <v>3004</v>
      </c>
      <c r="D7405" s="316">
        <v>10.41</v>
      </c>
    </row>
    <row r="7406" spans="1:4" ht="67.5">
      <c r="A7406" s="316">
        <v>89739</v>
      </c>
      <c r="B7406" s="317" t="s">
        <v>8553</v>
      </c>
      <c r="C7406" s="318" t="s">
        <v>3004</v>
      </c>
      <c r="D7406" s="316">
        <v>13.06</v>
      </c>
    </row>
    <row r="7407" spans="1:4" ht="54">
      <c r="A7407" s="316">
        <v>89740</v>
      </c>
      <c r="B7407" s="317" t="s">
        <v>8554</v>
      </c>
      <c r="C7407" s="318" t="s">
        <v>3004</v>
      </c>
      <c r="D7407" s="316">
        <v>4.47</v>
      </c>
    </row>
    <row r="7408" spans="1:4" ht="54">
      <c r="A7408" s="316">
        <v>89741</v>
      </c>
      <c r="B7408" s="317" t="s">
        <v>8555</v>
      </c>
      <c r="C7408" s="318" t="s">
        <v>3004</v>
      </c>
      <c r="D7408" s="316">
        <v>14.57</v>
      </c>
    </row>
    <row r="7409" spans="1:4" ht="67.5">
      <c r="A7409" s="316">
        <v>89742</v>
      </c>
      <c r="B7409" s="317" t="s">
        <v>8556</v>
      </c>
      <c r="C7409" s="318" t="s">
        <v>3004</v>
      </c>
      <c r="D7409" s="316">
        <v>22.78</v>
      </c>
    </row>
    <row r="7410" spans="1:4" ht="67.5">
      <c r="A7410" s="316">
        <v>89743</v>
      </c>
      <c r="B7410" s="317" t="s">
        <v>8557</v>
      </c>
      <c r="C7410" s="318" t="s">
        <v>3004</v>
      </c>
      <c r="D7410" s="316">
        <v>30.53</v>
      </c>
    </row>
    <row r="7411" spans="1:4" ht="67.5">
      <c r="A7411" s="316">
        <v>89744</v>
      </c>
      <c r="B7411" s="317" t="s">
        <v>8558</v>
      </c>
      <c r="C7411" s="318" t="s">
        <v>3004</v>
      </c>
      <c r="D7411" s="316">
        <v>16.239999999999998</v>
      </c>
    </row>
    <row r="7412" spans="1:4" ht="54">
      <c r="A7412" s="316">
        <v>89745</v>
      </c>
      <c r="B7412" s="317" t="s">
        <v>8559</v>
      </c>
      <c r="C7412" s="318" t="s">
        <v>3004</v>
      </c>
      <c r="D7412" s="316">
        <v>23.48</v>
      </c>
    </row>
    <row r="7413" spans="1:4" ht="67.5">
      <c r="A7413" s="316">
        <v>89746</v>
      </c>
      <c r="B7413" s="317" t="s">
        <v>8560</v>
      </c>
      <c r="C7413" s="318" t="s">
        <v>3004</v>
      </c>
      <c r="D7413" s="316">
        <v>16.3</v>
      </c>
    </row>
    <row r="7414" spans="1:4" ht="54">
      <c r="A7414" s="316">
        <v>89747</v>
      </c>
      <c r="B7414" s="317" t="s">
        <v>8561</v>
      </c>
      <c r="C7414" s="318" t="s">
        <v>3004</v>
      </c>
      <c r="D7414" s="316">
        <v>8.56</v>
      </c>
    </row>
    <row r="7415" spans="1:4" ht="67.5">
      <c r="A7415" s="316">
        <v>89748</v>
      </c>
      <c r="B7415" s="317" t="s">
        <v>8562</v>
      </c>
      <c r="C7415" s="318" t="s">
        <v>3004</v>
      </c>
      <c r="D7415" s="316">
        <v>26.25</v>
      </c>
    </row>
    <row r="7416" spans="1:4" ht="54">
      <c r="A7416" s="316">
        <v>89749</v>
      </c>
      <c r="B7416" s="317" t="s">
        <v>8563</v>
      </c>
      <c r="C7416" s="318" t="s">
        <v>3004</v>
      </c>
      <c r="D7416" s="316">
        <v>10.41</v>
      </c>
    </row>
    <row r="7417" spans="1:4" ht="67.5">
      <c r="A7417" s="316">
        <v>89750</v>
      </c>
      <c r="B7417" s="317" t="s">
        <v>8564</v>
      </c>
      <c r="C7417" s="318" t="s">
        <v>3004</v>
      </c>
      <c r="D7417" s="316">
        <v>46.59</v>
      </c>
    </row>
    <row r="7418" spans="1:4" ht="54">
      <c r="A7418" s="316">
        <v>89751</v>
      </c>
      <c r="B7418" s="317" t="s">
        <v>8565</v>
      </c>
      <c r="C7418" s="318" t="s">
        <v>3004</v>
      </c>
      <c r="D7418" s="316">
        <v>3.65</v>
      </c>
    </row>
    <row r="7419" spans="1:4" ht="67.5">
      <c r="A7419" s="316">
        <v>89752</v>
      </c>
      <c r="B7419" s="317" t="s">
        <v>8566</v>
      </c>
      <c r="C7419" s="318" t="s">
        <v>3004</v>
      </c>
      <c r="D7419" s="316">
        <v>4.2</v>
      </c>
    </row>
    <row r="7420" spans="1:4" ht="67.5">
      <c r="A7420" s="316">
        <v>89753</v>
      </c>
      <c r="B7420" s="317" t="s">
        <v>8567</v>
      </c>
      <c r="C7420" s="318" t="s">
        <v>3004</v>
      </c>
      <c r="D7420" s="316">
        <v>6.18</v>
      </c>
    </row>
    <row r="7421" spans="1:4" ht="67.5">
      <c r="A7421" s="316">
        <v>89754</v>
      </c>
      <c r="B7421" s="317" t="s">
        <v>8568</v>
      </c>
      <c r="C7421" s="318" t="s">
        <v>3004</v>
      </c>
      <c r="D7421" s="316">
        <v>10.97</v>
      </c>
    </row>
    <row r="7422" spans="1:4" ht="54">
      <c r="A7422" s="316">
        <v>89755</v>
      </c>
      <c r="B7422" s="317" t="s">
        <v>8569</v>
      </c>
      <c r="C7422" s="318" t="s">
        <v>3004</v>
      </c>
      <c r="D7422" s="316">
        <v>7.87</v>
      </c>
    </row>
    <row r="7423" spans="1:4" ht="54">
      <c r="A7423" s="316">
        <v>89756</v>
      </c>
      <c r="B7423" s="317" t="s">
        <v>8570</v>
      </c>
      <c r="C7423" s="318" t="s">
        <v>3004</v>
      </c>
      <c r="D7423" s="316">
        <v>14.14</v>
      </c>
    </row>
    <row r="7424" spans="1:4" ht="54">
      <c r="A7424" s="316">
        <v>89757</v>
      </c>
      <c r="B7424" s="317" t="s">
        <v>8571</v>
      </c>
      <c r="C7424" s="318" t="s">
        <v>3004</v>
      </c>
      <c r="D7424" s="316">
        <v>22.12</v>
      </c>
    </row>
    <row r="7425" spans="1:4" ht="54">
      <c r="A7425" s="316">
        <v>89758</v>
      </c>
      <c r="B7425" s="317" t="s">
        <v>8572</v>
      </c>
      <c r="C7425" s="318" t="s">
        <v>3004</v>
      </c>
      <c r="D7425" s="316">
        <v>35.15</v>
      </c>
    </row>
    <row r="7426" spans="1:4" ht="54">
      <c r="A7426" s="316">
        <v>89759</v>
      </c>
      <c r="B7426" s="317" t="s">
        <v>8573</v>
      </c>
      <c r="C7426" s="318" t="s">
        <v>3004</v>
      </c>
      <c r="D7426" s="316">
        <v>5.09</v>
      </c>
    </row>
    <row r="7427" spans="1:4" ht="54">
      <c r="A7427" s="316">
        <v>89760</v>
      </c>
      <c r="B7427" s="317" t="s">
        <v>8574</v>
      </c>
      <c r="C7427" s="318" t="s">
        <v>3004</v>
      </c>
      <c r="D7427" s="316">
        <v>13.28</v>
      </c>
    </row>
    <row r="7428" spans="1:4" ht="54">
      <c r="A7428" s="316">
        <v>89761</v>
      </c>
      <c r="B7428" s="317" t="s">
        <v>8575</v>
      </c>
      <c r="C7428" s="318" t="s">
        <v>3004</v>
      </c>
      <c r="D7428" s="316">
        <v>22.64</v>
      </c>
    </row>
    <row r="7429" spans="1:4" ht="54">
      <c r="A7429" s="316">
        <v>89762</v>
      </c>
      <c r="B7429" s="317" t="s">
        <v>8576</v>
      </c>
      <c r="C7429" s="318" t="s">
        <v>3004</v>
      </c>
      <c r="D7429" s="316">
        <v>32.68</v>
      </c>
    </row>
    <row r="7430" spans="1:4" ht="54">
      <c r="A7430" s="316">
        <v>89763</v>
      </c>
      <c r="B7430" s="317" t="s">
        <v>8577</v>
      </c>
      <c r="C7430" s="318" t="s">
        <v>3004</v>
      </c>
      <c r="D7430" s="316">
        <v>132</v>
      </c>
    </row>
    <row r="7431" spans="1:4" ht="54">
      <c r="A7431" s="316">
        <v>89764</v>
      </c>
      <c r="B7431" s="317" t="s">
        <v>8578</v>
      </c>
      <c r="C7431" s="318" t="s">
        <v>3004</v>
      </c>
      <c r="D7431" s="316">
        <v>24.66</v>
      </c>
    </row>
    <row r="7432" spans="1:4" ht="40.5">
      <c r="A7432" s="316">
        <v>89765</v>
      </c>
      <c r="B7432" s="317" t="s">
        <v>8579</v>
      </c>
      <c r="C7432" s="318" t="s">
        <v>3004</v>
      </c>
      <c r="D7432" s="316">
        <v>9.61</v>
      </c>
    </row>
    <row r="7433" spans="1:4" ht="54">
      <c r="A7433" s="316">
        <v>89766</v>
      </c>
      <c r="B7433" s="317" t="s">
        <v>8580</v>
      </c>
      <c r="C7433" s="318" t="s">
        <v>3004</v>
      </c>
      <c r="D7433" s="316">
        <v>14.86</v>
      </c>
    </row>
    <row r="7434" spans="1:4" ht="54">
      <c r="A7434" s="316">
        <v>89767</v>
      </c>
      <c r="B7434" s="317" t="s">
        <v>8581</v>
      </c>
      <c r="C7434" s="318" t="s">
        <v>3004</v>
      </c>
      <c r="D7434" s="316">
        <v>14.86</v>
      </c>
    </row>
    <row r="7435" spans="1:4" ht="40.5">
      <c r="A7435" s="316">
        <v>89768</v>
      </c>
      <c r="B7435" s="317" t="s">
        <v>8582</v>
      </c>
      <c r="C7435" s="318" t="s">
        <v>3004</v>
      </c>
      <c r="D7435" s="316">
        <v>14.65</v>
      </c>
    </row>
    <row r="7436" spans="1:4" ht="40.5">
      <c r="A7436" s="316">
        <v>89769</v>
      </c>
      <c r="B7436" s="317" t="s">
        <v>8583</v>
      </c>
      <c r="C7436" s="318" t="s">
        <v>3004</v>
      </c>
      <c r="D7436" s="316">
        <v>36.64</v>
      </c>
    </row>
    <row r="7437" spans="1:4" ht="40.5">
      <c r="A7437" s="316">
        <v>89770</v>
      </c>
      <c r="B7437" s="317" t="s">
        <v>8584</v>
      </c>
      <c r="C7437" s="318" t="s">
        <v>837</v>
      </c>
      <c r="D7437" s="316">
        <v>25.5</v>
      </c>
    </row>
    <row r="7438" spans="1:4" ht="40.5">
      <c r="A7438" s="316">
        <v>89771</v>
      </c>
      <c r="B7438" s="317" t="s">
        <v>8585</v>
      </c>
      <c r="C7438" s="318" t="s">
        <v>837</v>
      </c>
      <c r="D7438" s="316">
        <v>34.840000000000003</v>
      </c>
    </row>
    <row r="7439" spans="1:4" ht="40.5">
      <c r="A7439" s="316">
        <v>89772</v>
      </c>
      <c r="B7439" s="317" t="s">
        <v>8586</v>
      </c>
      <c r="C7439" s="318" t="s">
        <v>837</v>
      </c>
      <c r="D7439" s="316">
        <v>52.89</v>
      </c>
    </row>
    <row r="7440" spans="1:4" ht="40.5">
      <c r="A7440" s="316">
        <v>89773</v>
      </c>
      <c r="B7440" s="317" t="s">
        <v>8587</v>
      </c>
      <c r="C7440" s="318" t="s">
        <v>837</v>
      </c>
      <c r="D7440" s="316">
        <v>81.040000000000006</v>
      </c>
    </row>
    <row r="7441" spans="1:4" ht="67.5">
      <c r="A7441" s="316">
        <v>89774</v>
      </c>
      <c r="B7441" s="317" t="s">
        <v>8588</v>
      </c>
      <c r="C7441" s="318" t="s">
        <v>3004</v>
      </c>
      <c r="D7441" s="316">
        <v>10.29</v>
      </c>
    </row>
    <row r="7442" spans="1:4" ht="40.5">
      <c r="A7442" s="316">
        <v>89775</v>
      </c>
      <c r="B7442" s="317" t="s">
        <v>8589</v>
      </c>
      <c r="C7442" s="318" t="s">
        <v>837</v>
      </c>
      <c r="D7442" s="316">
        <v>127.93</v>
      </c>
    </row>
    <row r="7443" spans="1:4" ht="67.5">
      <c r="A7443" s="316">
        <v>89776</v>
      </c>
      <c r="B7443" s="317" t="s">
        <v>8590</v>
      </c>
      <c r="C7443" s="318" t="s">
        <v>3004</v>
      </c>
      <c r="D7443" s="316">
        <v>13.66</v>
      </c>
    </row>
    <row r="7444" spans="1:4" ht="40.5">
      <c r="A7444" s="316">
        <v>89777</v>
      </c>
      <c r="B7444" s="317" t="s">
        <v>8591</v>
      </c>
      <c r="C7444" s="318" t="s">
        <v>3004</v>
      </c>
      <c r="D7444" s="316">
        <v>18.68</v>
      </c>
    </row>
    <row r="7445" spans="1:4" ht="67.5">
      <c r="A7445" s="316">
        <v>89778</v>
      </c>
      <c r="B7445" s="317" t="s">
        <v>8592</v>
      </c>
      <c r="C7445" s="318" t="s">
        <v>3004</v>
      </c>
      <c r="D7445" s="316">
        <v>12.9</v>
      </c>
    </row>
    <row r="7446" spans="1:4" ht="67.5">
      <c r="A7446" s="316">
        <v>89779</v>
      </c>
      <c r="B7446" s="317" t="s">
        <v>8593</v>
      </c>
      <c r="C7446" s="318" t="s">
        <v>3004</v>
      </c>
      <c r="D7446" s="316">
        <v>19.64</v>
      </c>
    </row>
    <row r="7447" spans="1:4" ht="40.5">
      <c r="A7447" s="316">
        <v>89780</v>
      </c>
      <c r="B7447" s="317" t="s">
        <v>8594</v>
      </c>
      <c r="C7447" s="318" t="s">
        <v>3004</v>
      </c>
      <c r="D7447" s="316">
        <v>18.68</v>
      </c>
    </row>
    <row r="7448" spans="1:4" ht="40.5">
      <c r="A7448" s="316">
        <v>89781</v>
      </c>
      <c r="B7448" s="317" t="s">
        <v>8595</v>
      </c>
      <c r="C7448" s="318" t="s">
        <v>3004</v>
      </c>
      <c r="D7448" s="316">
        <v>28.23</v>
      </c>
    </row>
    <row r="7449" spans="1:4" ht="67.5">
      <c r="A7449" s="316">
        <v>89782</v>
      </c>
      <c r="B7449" s="317" t="s">
        <v>8596</v>
      </c>
      <c r="C7449" s="318" t="s">
        <v>3004</v>
      </c>
      <c r="D7449" s="316">
        <v>7.67</v>
      </c>
    </row>
    <row r="7450" spans="1:4" ht="67.5">
      <c r="A7450" s="316">
        <v>89783</v>
      </c>
      <c r="B7450" s="317" t="s">
        <v>8597</v>
      </c>
      <c r="C7450" s="318" t="s">
        <v>3004</v>
      </c>
      <c r="D7450" s="316">
        <v>8.0299999999999994</v>
      </c>
    </row>
    <row r="7451" spans="1:4" ht="67.5">
      <c r="A7451" s="316">
        <v>89784</v>
      </c>
      <c r="B7451" s="317" t="s">
        <v>8598</v>
      </c>
      <c r="C7451" s="318" t="s">
        <v>3004</v>
      </c>
      <c r="D7451" s="316">
        <v>12.97</v>
      </c>
    </row>
    <row r="7452" spans="1:4" ht="67.5">
      <c r="A7452" s="316">
        <v>89785</v>
      </c>
      <c r="B7452" s="317" t="s">
        <v>8599</v>
      </c>
      <c r="C7452" s="318" t="s">
        <v>3004</v>
      </c>
      <c r="D7452" s="316">
        <v>13.75</v>
      </c>
    </row>
    <row r="7453" spans="1:4" ht="67.5">
      <c r="A7453" s="316">
        <v>89786</v>
      </c>
      <c r="B7453" s="317" t="s">
        <v>8600</v>
      </c>
      <c r="C7453" s="318" t="s">
        <v>3004</v>
      </c>
      <c r="D7453" s="316">
        <v>21.39</v>
      </c>
    </row>
    <row r="7454" spans="1:4" ht="40.5">
      <c r="A7454" s="316">
        <v>89787</v>
      </c>
      <c r="B7454" s="317" t="s">
        <v>8601</v>
      </c>
      <c r="C7454" s="318" t="s">
        <v>3004</v>
      </c>
      <c r="D7454" s="316">
        <v>28.23</v>
      </c>
    </row>
    <row r="7455" spans="1:4" ht="40.5">
      <c r="A7455" s="316">
        <v>89788</v>
      </c>
      <c r="B7455" s="317" t="s">
        <v>8602</v>
      </c>
      <c r="C7455" s="318" t="s">
        <v>3004</v>
      </c>
      <c r="D7455" s="316">
        <v>56.36</v>
      </c>
    </row>
    <row r="7456" spans="1:4" ht="40.5">
      <c r="A7456" s="316">
        <v>89789</v>
      </c>
      <c r="B7456" s="317" t="s">
        <v>8603</v>
      </c>
      <c r="C7456" s="318" t="s">
        <v>3004</v>
      </c>
      <c r="D7456" s="316">
        <v>57.28</v>
      </c>
    </row>
    <row r="7457" spans="1:4" ht="40.5">
      <c r="A7457" s="316">
        <v>89790</v>
      </c>
      <c r="B7457" s="317" t="s">
        <v>8604</v>
      </c>
      <c r="C7457" s="318" t="s">
        <v>3004</v>
      </c>
      <c r="D7457" s="316">
        <v>141.68</v>
      </c>
    </row>
    <row r="7458" spans="1:4" ht="40.5">
      <c r="A7458" s="316">
        <v>89791</v>
      </c>
      <c r="B7458" s="317" t="s">
        <v>8605</v>
      </c>
      <c r="C7458" s="318" t="s">
        <v>3004</v>
      </c>
      <c r="D7458" s="316">
        <v>145.08000000000001</v>
      </c>
    </row>
    <row r="7459" spans="1:4" ht="40.5">
      <c r="A7459" s="316">
        <v>89792</v>
      </c>
      <c r="B7459" s="317" t="s">
        <v>8606</v>
      </c>
      <c r="C7459" s="318" t="s">
        <v>3004</v>
      </c>
      <c r="D7459" s="316">
        <v>165.94</v>
      </c>
    </row>
    <row r="7460" spans="1:4" ht="40.5">
      <c r="A7460" s="316">
        <v>89793</v>
      </c>
      <c r="B7460" s="317" t="s">
        <v>8607</v>
      </c>
      <c r="C7460" s="318" t="s">
        <v>3004</v>
      </c>
      <c r="D7460" s="316">
        <v>170.5</v>
      </c>
    </row>
    <row r="7461" spans="1:4" ht="40.5">
      <c r="A7461" s="316">
        <v>89794</v>
      </c>
      <c r="B7461" s="317" t="s">
        <v>8608</v>
      </c>
      <c r="C7461" s="318" t="s">
        <v>3004</v>
      </c>
      <c r="D7461" s="316">
        <v>12.55</v>
      </c>
    </row>
    <row r="7462" spans="1:4" ht="67.5">
      <c r="A7462" s="316">
        <v>89795</v>
      </c>
      <c r="B7462" s="317" t="s">
        <v>8609</v>
      </c>
      <c r="C7462" s="318" t="s">
        <v>3004</v>
      </c>
      <c r="D7462" s="316">
        <v>22.49</v>
      </c>
    </row>
    <row r="7463" spans="1:4" ht="67.5">
      <c r="A7463" s="316">
        <v>89796</v>
      </c>
      <c r="B7463" s="317" t="s">
        <v>8610</v>
      </c>
      <c r="C7463" s="318" t="s">
        <v>3004</v>
      </c>
      <c r="D7463" s="316">
        <v>26.55</v>
      </c>
    </row>
    <row r="7464" spans="1:4" ht="67.5">
      <c r="A7464" s="316">
        <v>89797</v>
      </c>
      <c r="B7464" s="317" t="s">
        <v>8611</v>
      </c>
      <c r="C7464" s="318" t="s">
        <v>3004</v>
      </c>
      <c r="D7464" s="316">
        <v>30.69</v>
      </c>
    </row>
    <row r="7465" spans="1:4" ht="54">
      <c r="A7465" s="316">
        <v>89798</v>
      </c>
      <c r="B7465" s="317" t="s">
        <v>8612</v>
      </c>
      <c r="C7465" s="318" t="s">
        <v>837</v>
      </c>
      <c r="D7465" s="316">
        <v>6.9</v>
      </c>
    </row>
    <row r="7466" spans="1:4" ht="54">
      <c r="A7466" s="316">
        <v>89799</v>
      </c>
      <c r="B7466" s="317" t="s">
        <v>8613</v>
      </c>
      <c r="C7466" s="318" t="s">
        <v>837</v>
      </c>
      <c r="D7466" s="316">
        <v>11.09</v>
      </c>
    </row>
    <row r="7467" spans="1:4" ht="54">
      <c r="A7467" s="316">
        <v>89800</v>
      </c>
      <c r="B7467" s="317" t="s">
        <v>8614</v>
      </c>
      <c r="C7467" s="318" t="s">
        <v>837</v>
      </c>
      <c r="D7467" s="316">
        <v>14.02</v>
      </c>
    </row>
    <row r="7468" spans="1:4" ht="67.5">
      <c r="A7468" s="316">
        <v>89801</v>
      </c>
      <c r="B7468" s="317" t="s">
        <v>8615</v>
      </c>
      <c r="C7468" s="318" t="s">
        <v>3004</v>
      </c>
      <c r="D7468" s="316">
        <v>4.38</v>
      </c>
    </row>
    <row r="7469" spans="1:4" ht="67.5">
      <c r="A7469" s="316">
        <v>89802</v>
      </c>
      <c r="B7469" s="317" t="s">
        <v>8616</v>
      </c>
      <c r="C7469" s="318" t="s">
        <v>3004</v>
      </c>
      <c r="D7469" s="316">
        <v>4.8899999999999997</v>
      </c>
    </row>
    <row r="7470" spans="1:4" ht="67.5">
      <c r="A7470" s="316">
        <v>89803</v>
      </c>
      <c r="B7470" s="317" t="s">
        <v>8617</v>
      </c>
      <c r="C7470" s="318" t="s">
        <v>3004</v>
      </c>
      <c r="D7470" s="316">
        <v>10.01</v>
      </c>
    </row>
    <row r="7471" spans="1:4" ht="67.5">
      <c r="A7471" s="316">
        <v>89804</v>
      </c>
      <c r="B7471" s="317" t="s">
        <v>8618</v>
      </c>
      <c r="C7471" s="318" t="s">
        <v>3004</v>
      </c>
      <c r="D7471" s="316">
        <v>9.9</v>
      </c>
    </row>
    <row r="7472" spans="1:4" ht="67.5">
      <c r="A7472" s="316">
        <v>89805</v>
      </c>
      <c r="B7472" s="317" t="s">
        <v>8619</v>
      </c>
      <c r="C7472" s="318" t="s">
        <v>3004</v>
      </c>
      <c r="D7472" s="316">
        <v>8.8699999999999992</v>
      </c>
    </row>
    <row r="7473" spans="1:4" ht="67.5">
      <c r="A7473" s="316">
        <v>89806</v>
      </c>
      <c r="B7473" s="317" t="s">
        <v>8620</v>
      </c>
      <c r="C7473" s="318" t="s">
        <v>3004</v>
      </c>
      <c r="D7473" s="316">
        <v>9.61</v>
      </c>
    </row>
    <row r="7474" spans="1:4" ht="67.5">
      <c r="A7474" s="316">
        <v>89807</v>
      </c>
      <c r="B7474" s="317" t="s">
        <v>8621</v>
      </c>
      <c r="C7474" s="318" t="s">
        <v>3004</v>
      </c>
      <c r="D7474" s="316">
        <v>19.329999999999998</v>
      </c>
    </row>
    <row r="7475" spans="1:4" ht="67.5">
      <c r="A7475" s="316">
        <v>89808</v>
      </c>
      <c r="B7475" s="317" t="s">
        <v>8622</v>
      </c>
      <c r="C7475" s="318" t="s">
        <v>3004</v>
      </c>
      <c r="D7475" s="316">
        <v>27.08</v>
      </c>
    </row>
    <row r="7476" spans="1:4" ht="67.5">
      <c r="A7476" s="316">
        <v>89809</v>
      </c>
      <c r="B7476" s="317" t="s">
        <v>8623</v>
      </c>
      <c r="C7476" s="318" t="s">
        <v>3004</v>
      </c>
      <c r="D7476" s="316">
        <v>12.15</v>
      </c>
    </row>
    <row r="7477" spans="1:4" ht="67.5">
      <c r="A7477" s="316">
        <v>89810</v>
      </c>
      <c r="B7477" s="317" t="s">
        <v>8624</v>
      </c>
      <c r="C7477" s="318" t="s">
        <v>3004</v>
      </c>
      <c r="D7477" s="316">
        <v>12.21</v>
      </c>
    </row>
    <row r="7478" spans="1:4" ht="67.5">
      <c r="A7478" s="316">
        <v>89811</v>
      </c>
      <c r="B7478" s="317" t="s">
        <v>8625</v>
      </c>
      <c r="C7478" s="318" t="s">
        <v>3004</v>
      </c>
      <c r="D7478" s="316">
        <v>22.16</v>
      </c>
    </row>
    <row r="7479" spans="1:4" ht="67.5">
      <c r="A7479" s="316">
        <v>89812</v>
      </c>
      <c r="B7479" s="317" t="s">
        <v>8626</v>
      </c>
      <c r="C7479" s="318" t="s">
        <v>3004</v>
      </c>
      <c r="D7479" s="316">
        <v>42.5</v>
      </c>
    </row>
    <row r="7480" spans="1:4" ht="67.5">
      <c r="A7480" s="316">
        <v>89813</v>
      </c>
      <c r="B7480" s="317" t="s">
        <v>8627</v>
      </c>
      <c r="C7480" s="318" t="s">
        <v>3004</v>
      </c>
      <c r="D7480" s="316">
        <v>4.6100000000000003</v>
      </c>
    </row>
    <row r="7481" spans="1:4" ht="67.5">
      <c r="A7481" s="316">
        <v>89814</v>
      </c>
      <c r="B7481" s="317" t="s">
        <v>8628</v>
      </c>
      <c r="C7481" s="318" t="s">
        <v>3004</v>
      </c>
      <c r="D7481" s="316">
        <v>9.4</v>
      </c>
    </row>
    <row r="7482" spans="1:4" ht="40.5">
      <c r="A7482" s="316">
        <v>89815</v>
      </c>
      <c r="B7482" s="317" t="s">
        <v>8629</v>
      </c>
      <c r="C7482" s="318" t="s">
        <v>3004</v>
      </c>
      <c r="D7482" s="316">
        <v>21.91</v>
      </c>
    </row>
    <row r="7483" spans="1:4" ht="40.5">
      <c r="A7483" s="316">
        <v>89816</v>
      </c>
      <c r="B7483" s="317" t="s">
        <v>8630</v>
      </c>
      <c r="C7483" s="318" t="s">
        <v>3004</v>
      </c>
      <c r="D7483" s="316">
        <v>31.95</v>
      </c>
    </row>
    <row r="7484" spans="1:4" ht="67.5">
      <c r="A7484" s="316">
        <v>89817</v>
      </c>
      <c r="B7484" s="317" t="s">
        <v>8631</v>
      </c>
      <c r="C7484" s="318" t="s">
        <v>3004</v>
      </c>
      <c r="D7484" s="316">
        <v>8.09</v>
      </c>
    </row>
    <row r="7485" spans="1:4" ht="40.5">
      <c r="A7485" s="316">
        <v>89818</v>
      </c>
      <c r="B7485" s="317" t="s">
        <v>8632</v>
      </c>
      <c r="C7485" s="318" t="s">
        <v>3004</v>
      </c>
      <c r="D7485" s="316">
        <v>131.27000000000001</v>
      </c>
    </row>
    <row r="7486" spans="1:4" ht="67.5">
      <c r="A7486" s="316">
        <v>89819</v>
      </c>
      <c r="B7486" s="317" t="s">
        <v>8633</v>
      </c>
      <c r="C7486" s="318" t="s">
        <v>3004</v>
      </c>
      <c r="D7486" s="316">
        <v>11.46</v>
      </c>
    </row>
    <row r="7487" spans="1:4" ht="54">
      <c r="A7487" s="316">
        <v>89820</v>
      </c>
      <c r="B7487" s="317" t="s">
        <v>8634</v>
      </c>
      <c r="C7487" s="318" t="s">
        <v>3004</v>
      </c>
      <c r="D7487" s="316">
        <v>23.93</v>
      </c>
    </row>
    <row r="7488" spans="1:4" ht="67.5">
      <c r="A7488" s="316">
        <v>89821</v>
      </c>
      <c r="B7488" s="317" t="s">
        <v>8635</v>
      </c>
      <c r="C7488" s="318" t="s">
        <v>3004</v>
      </c>
      <c r="D7488" s="316">
        <v>10.08</v>
      </c>
    </row>
    <row r="7489" spans="1:4" ht="40.5">
      <c r="A7489" s="316">
        <v>89822</v>
      </c>
      <c r="B7489" s="317" t="s">
        <v>8636</v>
      </c>
      <c r="C7489" s="318" t="s">
        <v>3004</v>
      </c>
      <c r="D7489" s="316">
        <v>16.64</v>
      </c>
    </row>
    <row r="7490" spans="1:4" ht="67.5">
      <c r="A7490" s="316">
        <v>89823</v>
      </c>
      <c r="B7490" s="317" t="s">
        <v>8637</v>
      </c>
      <c r="C7490" s="318" t="s">
        <v>3004</v>
      </c>
      <c r="D7490" s="316">
        <v>16.82</v>
      </c>
    </row>
    <row r="7491" spans="1:4" ht="40.5">
      <c r="A7491" s="316">
        <v>89824</v>
      </c>
      <c r="B7491" s="317" t="s">
        <v>8638</v>
      </c>
      <c r="C7491" s="318" t="s">
        <v>3004</v>
      </c>
      <c r="D7491" s="316">
        <v>29.98</v>
      </c>
    </row>
    <row r="7492" spans="1:4" ht="67.5">
      <c r="A7492" s="316">
        <v>89825</v>
      </c>
      <c r="B7492" s="317" t="s">
        <v>8639</v>
      </c>
      <c r="C7492" s="318" t="s">
        <v>3004</v>
      </c>
      <c r="D7492" s="316">
        <v>9.52</v>
      </c>
    </row>
    <row r="7493" spans="1:4" ht="54">
      <c r="A7493" s="316">
        <v>89826</v>
      </c>
      <c r="B7493" s="317" t="s">
        <v>8640</v>
      </c>
      <c r="C7493" s="318" t="s">
        <v>3004</v>
      </c>
      <c r="D7493" s="316">
        <v>133.84</v>
      </c>
    </row>
    <row r="7494" spans="1:4" ht="67.5">
      <c r="A7494" s="316">
        <v>89827</v>
      </c>
      <c r="B7494" s="317" t="s">
        <v>8641</v>
      </c>
      <c r="C7494" s="318" t="s">
        <v>3004</v>
      </c>
      <c r="D7494" s="316">
        <v>10.3</v>
      </c>
    </row>
    <row r="7495" spans="1:4" ht="40.5">
      <c r="A7495" s="316">
        <v>89828</v>
      </c>
      <c r="B7495" s="317" t="s">
        <v>8642</v>
      </c>
      <c r="C7495" s="318" t="s">
        <v>3004</v>
      </c>
      <c r="D7495" s="316">
        <v>46.44</v>
      </c>
    </row>
    <row r="7496" spans="1:4" ht="67.5">
      <c r="A7496" s="316">
        <v>89829</v>
      </c>
      <c r="B7496" s="317" t="s">
        <v>8643</v>
      </c>
      <c r="C7496" s="318" t="s">
        <v>3004</v>
      </c>
      <c r="D7496" s="316">
        <v>16.989999999999998</v>
      </c>
    </row>
    <row r="7497" spans="1:4" ht="67.5">
      <c r="A7497" s="316">
        <v>89830</v>
      </c>
      <c r="B7497" s="317" t="s">
        <v>8644</v>
      </c>
      <c r="C7497" s="318" t="s">
        <v>3004</v>
      </c>
      <c r="D7497" s="316">
        <v>18.09</v>
      </c>
    </row>
    <row r="7498" spans="1:4" ht="40.5">
      <c r="A7498" s="316">
        <v>89831</v>
      </c>
      <c r="B7498" s="317" t="s">
        <v>8645</v>
      </c>
      <c r="C7498" s="318" t="s">
        <v>3004</v>
      </c>
      <c r="D7498" s="316">
        <v>160.32</v>
      </c>
    </row>
    <row r="7499" spans="1:4" ht="54">
      <c r="A7499" s="316">
        <v>89832</v>
      </c>
      <c r="B7499" s="317" t="s">
        <v>8646</v>
      </c>
      <c r="C7499" s="318" t="s">
        <v>3004</v>
      </c>
      <c r="D7499" s="316">
        <v>31.5</v>
      </c>
    </row>
    <row r="7500" spans="1:4" ht="67.5">
      <c r="A7500" s="316">
        <v>89833</v>
      </c>
      <c r="B7500" s="317" t="s">
        <v>8647</v>
      </c>
      <c r="C7500" s="318" t="s">
        <v>3004</v>
      </c>
      <c r="D7500" s="316">
        <v>21.22</v>
      </c>
    </row>
    <row r="7501" spans="1:4" ht="67.5">
      <c r="A7501" s="316">
        <v>89834</v>
      </c>
      <c r="B7501" s="317" t="s">
        <v>8648</v>
      </c>
      <c r="C7501" s="318" t="s">
        <v>3004</v>
      </c>
      <c r="D7501" s="316">
        <v>25.36</v>
      </c>
    </row>
    <row r="7502" spans="1:4" ht="40.5">
      <c r="A7502" s="316">
        <v>89835</v>
      </c>
      <c r="B7502" s="317" t="s">
        <v>8649</v>
      </c>
      <c r="C7502" s="318" t="s">
        <v>3004</v>
      </c>
      <c r="D7502" s="316">
        <v>30.65</v>
      </c>
    </row>
    <row r="7503" spans="1:4" ht="40.5">
      <c r="A7503" s="316">
        <v>89836</v>
      </c>
      <c r="B7503" s="317" t="s">
        <v>8650</v>
      </c>
      <c r="C7503" s="318" t="s">
        <v>3004</v>
      </c>
      <c r="D7503" s="316">
        <v>216.79</v>
      </c>
    </row>
    <row r="7504" spans="1:4" ht="40.5">
      <c r="A7504" s="316">
        <v>89837</v>
      </c>
      <c r="B7504" s="317" t="s">
        <v>8651</v>
      </c>
      <c r="C7504" s="318" t="s">
        <v>3004</v>
      </c>
      <c r="D7504" s="316">
        <v>107.03</v>
      </c>
    </row>
    <row r="7505" spans="1:4" ht="40.5">
      <c r="A7505" s="316">
        <v>89838</v>
      </c>
      <c r="B7505" s="317" t="s">
        <v>8652</v>
      </c>
      <c r="C7505" s="318" t="s">
        <v>3004</v>
      </c>
      <c r="D7505" s="316">
        <v>116.67</v>
      </c>
    </row>
    <row r="7506" spans="1:4" ht="40.5">
      <c r="A7506" s="316">
        <v>89839</v>
      </c>
      <c r="B7506" s="317" t="s">
        <v>8653</v>
      </c>
      <c r="C7506" s="318" t="s">
        <v>3004</v>
      </c>
      <c r="D7506" s="316">
        <v>155.08000000000001</v>
      </c>
    </row>
    <row r="7507" spans="1:4" ht="40.5">
      <c r="A7507" s="316">
        <v>89840</v>
      </c>
      <c r="B7507" s="317" t="s">
        <v>8654</v>
      </c>
      <c r="C7507" s="318" t="s">
        <v>3004</v>
      </c>
      <c r="D7507" s="316">
        <v>133.38</v>
      </c>
    </row>
    <row r="7508" spans="1:4" ht="40.5">
      <c r="A7508" s="316">
        <v>89841</v>
      </c>
      <c r="B7508" s="317" t="s">
        <v>8655</v>
      </c>
      <c r="C7508" s="318" t="s">
        <v>3004</v>
      </c>
      <c r="D7508" s="316">
        <v>227.74</v>
      </c>
    </row>
    <row r="7509" spans="1:4" ht="40.5">
      <c r="A7509" s="316">
        <v>89842</v>
      </c>
      <c r="B7509" s="317" t="s">
        <v>8656</v>
      </c>
      <c r="C7509" s="318" t="s">
        <v>3004</v>
      </c>
      <c r="D7509" s="316">
        <v>35.200000000000003</v>
      </c>
    </row>
    <row r="7510" spans="1:4" ht="40.5">
      <c r="A7510" s="316">
        <v>89843</v>
      </c>
      <c r="B7510" s="317" t="s">
        <v>8657</v>
      </c>
      <c r="C7510" s="318" t="s">
        <v>2865</v>
      </c>
      <c r="D7510" s="316">
        <v>130.35</v>
      </c>
    </row>
    <row r="7511" spans="1:4" ht="40.5">
      <c r="A7511" s="316">
        <v>89844</v>
      </c>
      <c r="B7511" s="317" t="s">
        <v>8658</v>
      </c>
      <c r="C7511" s="318" t="s">
        <v>3004</v>
      </c>
      <c r="D7511" s="316">
        <v>45.02</v>
      </c>
    </row>
    <row r="7512" spans="1:4" ht="40.5">
      <c r="A7512" s="316">
        <v>89845</v>
      </c>
      <c r="B7512" s="317" t="s">
        <v>8659</v>
      </c>
      <c r="C7512" s="318" t="s">
        <v>3004</v>
      </c>
      <c r="D7512" s="316">
        <v>70.650000000000006</v>
      </c>
    </row>
    <row r="7513" spans="1:4" ht="40.5">
      <c r="A7513" s="316">
        <v>89846</v>
      </c>
      <c r="B7513" s="317" t="s">
        <v>8660</v>
      </c>
      <c r="C7513" s="318" t="s">
        <v>3004</v>
      </c>
      <c r="D7513" s="316">
        <v>161.66999999999999</v>
      </c>
    </row>
    <row r="7514" spans="1:4" ht="40.5">
      <c r="A7514" s="316">
        <v>89847</v>
      </c>
      <c r="B7514" s="317" t="s">
        <v>8661</v>
      </c>
      <c r="C7514" s="318" t="s">
        <v>3004</v>
      </c>
      <c r="D7514" s="316">
        <v>197.93</v>
      </c>
    </row>
    <row r="7515" spans="1:4" ht="54">
      <c r="A7515" s="316">
        <v>89848</v>
      </c>
      <c r="B7515" s="317" t="s">
        <v>8662</v>
      </c>
      <c r="C7515" s="318" t="s">
        <v>837</v>
      </c>
      <c r="D7515" s="316">
        <v>17.77</v>
      </c>
    </row>
    <row r="7516" spans="1:4" ht="54">
      <c r="A7516" s="316">
        <v>89849</v>
      </c>
      <c r="B7516" s="317" t="s">
        <v>8663</v>
      </c>
      <c r="C7516" s="318" t="s">
        <v>837</v>
      </c>
      <c r="D7516" s="316">
        <v>31.86</v>
      </c>
    </row>
    <row r="7517" spans="1:4" ht="67.5">
      <c r="A7517" s="316">
        <v>89850</v>
      </c>
      <c r="B7517" s="317" t="s">
        <v>8664</v>
      </c>
      <c r="C7517" s="318" t="s">
        <v>3004</v>
      </c>
      <c r="D7517" s="316">
        <v>15.91</v>
      </c>
    </row>
    <row r="7518" spans="1:4" ht="67.5">
      <c r="A7518" s="316">
        <v>89851</v>
      </c>
      <c r="B7518" s="317" t="s">
        <v>8665</v>
      </c>
      <c r="C7518" s="318" t="s">
        <v>3004</v>
      </c>
      <c r="D7518" s="316">
        <v>15.97</v>
      </c>
    </row>
    <row r="7519" spans="1:4" ht="67.5">
      <c r="A7519" s="316">
        <v>89852</v>
      </c>
      <c r="B7519" s="317" t="s">
        <v>8666</v>
      </c>
      <c r="C7519" s="318" t="s">
        <v>3004</v>
      </c>
      <c r="D7519" s="316">
        <v>25.92</v>
      </c>
    </row>
    <row r="7520" spans="1:4" ht="67.5">
      <c r="A7520" s="316">
        <v>89853</v>
      </c>
      <c r="B7520" s="317" t="s">
        <v>8667</v>
      </c>
      <c r="C7520" s="318" t="s">
        <v>3004</v>
      </c>
      <c r="D7520" s="316">
        <v>46.26</v>
      </c>
    </row>
    <row r="7521" spans="1:4" ht="67.5">
      <c r="A7521" s="316">
        <v>89854</v>
      </c>
      <c r="B7521" s="317" t="s">
        <v>8668</v>
      </c>
      <c r="C7521" s="318" t="s">
        <v>3004</v>
      </c>
      <c r="D7521" s="316">
        <v>46.88</v>
      </c>
    </row>
    <row r="7522" spans="1:4" ht="67.5">
      <c r="A7522" s="316">
        <v>89855</v>
      </c>
      <c r="B7522" s="317" t="s">
        <v>8669</v>
      </c>
      <c r="C7522" s="318" t="s">
        <v>3004</v>
      </c>
      <c r="D7522" s="316">
        <v>50</v>
      </c>
    </row>
    <row r="7523" spans="1:4" ht="54">
      <c r="A7523" s="316">
        <v>89856</v>
      </c>
      <c r="B7523" s="317" t="s">
        <v>8670</v>
      </c>
      <c r="C7523" s="318" t="s">
        <v>3004</v>
      </c>
      <c r="D7523" s="316">
        <v>12.59</v>
      </c>
    </row>
    <row r="7524" spans="1:4" ht="67.5">
      <c r="A7524" s="316">
        <v>89857</v>
      </c>
      <c r="B7524" s="317" t="s">
        <v>8671</v>
      </c>
      <c r="C7524" s="318" t="s">
        <v>3004</v>
      </c>
      <c r="D7524" s="316">
        <v>19.329999999999998</v>
      </c>
    </row>
    <row r="7525" spans="1:4" ht="67.5">
      <c r="A7525" s="316">
        <v>89859</v>
      </c>
      <c r="B7525" s="317" t="s">
        <v>8672</v>
      </c>
      <c r="C7525" s="318" t="s">
        <v>3004</v>
      </c>
      <c r="D7525" s="316">
        <v>42.79</v>
      </c>
    </row>
    <row r="7526" spans="1:4" ht="54">
      <c r="A7526" s="316">
        <v>89860</v>
      </c>
      <c r="B7526" s="317" t="s">
        <v>8673</v>
      </c>
      <c r="C7526" s="318" t="s">
        <v>3004</v>
      </c>
      <c r="D7526" s="316">
        <v>26.24</v>
      </c>
    </row>
    <row r="7527" spans="1:4" ht="67.5">
      <c r="A7527" s="316">
        <v>89861</v>
      </c>
      <c r="B7527" s="317" t="s">
        <v>8674</v>
      </c>
      <c r="C7527" s="318" t="s">
        <v>3004</v>
      </c>
      <c r="D7527" s="316">
        <v>30.38</v>
      </c>
    </row>
    <row r="7528" spans="1:4" ht="54">
      <c r="A7528" s="316">
        <v>89862</v>
      </c>
      <c r="B7528" s="317" t="s">
        <v>8675</v>
      </c>
      <c r="C7528" s="318" t="s">
        <v>3004</v>
      </c>
      <c r="D7528" s="316">
        <v>76.430000000000007</v>
      </c>
    </row>
    <row r="7529" spans="1:4" ht="67.5">
      <c r="A7529" s="316">
        <v>89863</v>
      </c>
      <c r="B7529" s="317" t="s">
        <v>8676</v>
      </c>
      <c r="C7529" s="318" t="s">
        <v>3004</v>
      </c>
      <c r="D7529" s="316">
        <v>124.23</v>
      </c>
    </row>
    <row r="7530" spans="1:4" ht="40.5">
      <c r="A7530" s="316">
        <v>89865</v>
      </c>
      <c r="B7530" s="317" t="s">
        <v>8677</v>
      </c>
      <c r="C7530" s="318" t="s">
        <v>837</v>
      </c>
      <c r="D7530" s="316">
        <v>9.2899999999999991</v>
      </c>
    </row>
    <row r="7531" spans="1:4" ht="54">
      <c r="A7531" s="316">
        <v>89866</v>
      </c>
      <c r="B7531" s="317" t="s">
        <v>8678</v>
      </c>
      <c r="C7531" s="318" t="s">
        <v>3004</v>
      </c>
      <c r="D7531" s="316">
        <v>3.4</v>
      </c>
    </row>
    <row r="7532" spans="1:4" ht="54">
      <c r="A7532" s="316">
        <v>89867</v>
      </c>
      <c r="B7532" s="317" t="s">
        <v>8679</v>
      </c>
      <c r="C7532" s="318" t="s">
        <v>3004</v>
      </c>
      <c r="D7532" s="316">
        <v>3.83</v>
      </c>
    </row>
    <row r="7533" spans="1:4" ht="40.5">
      <c r="A7533" s="316">
        <v>89868</v>
      </c>
      <c r="B7533" s="317" t="s">
        <v>8680</v>
      </c>
      <c r="C7533" s="318" t="s">
        <v>3004</v>
      </c>
      <c r="D7533" s="316">
        <v>2.52</v>
      </c>
    </row>
    <row r="7534" spans="1:4" ht="40.5">
      <c r="A7534" s="316">
        <v>89869</v>
      </c>
      <c r="B7534" s="317" t="s">
        <v>8681</v>
      </c>
      <c r="C7534" s="318" t="s">
        <v>3004</v>
      </c>
      <c r="D7534" s="316">
        <v>5.31</v>
      </c>
    </row>
    <row r="7535" spans="1:4" ht="67.5">
      <c r="A7535" s="316">
        <v>89870</v>
      </c>
      <c r="B7535" s="317" t="s">
        <v>8682</v>
      </c>
      <c r="C7535" s="318" t="s">
        <v>12</v>
      </c>
      <c r="D7535" s="316">
        <v>15.65</v>
      </c>
    </row>
    <row r="7536" spans="1:4" ht="67.5">
      <c r="A7536" s="316">
        <v>89871</v>
      </c>
      <c r="B7536" s="317" t="s">
        <v>8683</v>
      </c>
      <c r="C7536" s="318" t="s">
        <v>12</v>
      </c>
      <c r="D7536" s="316">
        <v>5.47</v>
      </c>
    </row>
    <row r="7537" spans="1:4" ht="81">
      <c r="A7537" s="316">
        <v>89872</v>
      </c>
      <c r="B7537" s="317" t="s">
        <v>8684</v>
      </c>
      <c r="C7537" s="318" t="s">
        <v>12</v>
      </c>
      <c r="D7537" s="316">
        <v>1.1200000000000001</v>
      </c>
    </row>
    <row r="7538" spans="1:4" ht="67.5">
      <c r="A7538" s="316">
        <v>89873</v>
      </c>
      <c r="B7538" s="317" t="s">
        <v>8685</v>
      </c>
      <c r="C7538" s="318" t="s">
        <v>12</v>
      </c>
      <c r="D7538" s="316">
        <v>29.35</v>
      </c>
    </row>
    <row r="7539" spans="1:4" ht="81">
      <c r="A7539" s="316">
        <v>89874</v>
      </c>
      <c r="B7539" s="317" t="s">
        <v>8686</v>
      </c>
      <c r="C7539" s="318" t="s">
        <v>12</v>
      </c>
      <c r="D7539" s="316">
        <v>136.4</v>
      </c>
    </row>
    <row r="7540" spans="1:4" ht="67.5">
      <c r="A7540" s="316">
        <v>89876</v>
      </c>
      <c r="B7540" s="317" t="s">
        <v>8687</v>
      </c>
      <c r="C7540" s="318" t="s">
        <v>2865</v>
      </c>
      <c r="D7540" s="316">
        <v>201.49</v>
      </c>
    </row>
    <row r="7541" spans="1:4" ht="67.5">
      <c r="A7541" s="316">
        <v>89877</v>
      </c>
      <c r="B7541" s="317" t="s">
        <v>8688</v>
      </c>
      <c r="C7541" s="318" t="s">
        <v>2867</v>
      </c>
      <c r="D7541" s="316">
        <v>35.74</v>
      </c>
    </row>
    <row r="7542" spans="1:4" ht="67.5">
      <c r="A7542" s="316">
        <v>89878</v>
      </c>
      <c r="B7542" s="317" t="s">
        <v>8689</v>
      </c>
      <c r="C7542" s="318" t="s">
        <v>12</v>
      </c>
      <c r="D7542" s="316">
        <v>16.489999999999998</v>
      </c>
    </row>
    <row r="7543" spans="1:4" ht="67.5">
      <c r="A7543" s="316">
        <v>89879</v>
      </c>
      <c r="B7543" s="317" t="s">
        <v>8690</v>
      </c>
      <c r="C7543" s="318" t="s">
        <v>12</v>
      </c>
      <c r="D7543" s="316">
        <v>5.77</v>
      </c>
    </row>
    <row r="7544" spans="1:4" ht="81">
      <c r="A7544" s="316">
        <v>89880</v>
      </c>
      <c r="B7544" s="317" t="s">
        <v>8691</v>
      </c>
      <c r="C7544" s="318" t="s">
        <v>12</v>
      </c>
      <c r="D7544" s="316">
        <v>1.19</v>
      </c>
    </row>
    <row r="7545" spans="1:4" ht="67.5">
      <c r="A7545" s="316">
        <v>89881</v>
      </c>
      <c r="B7545" s="317" t="s">
        <v>8692</v>
      </c>
      <c r="C7545" s="318" t="s">
        <v>12</v>
      </c>
      <c r="D7545" s="316">
        <v>30.94</v>
      </c>
    </row>
    <row r="7546" spans="1:4" ht="81">
      <c r="A7546" s="316">
        <v>89882</v>
      </c>
      <c r="B7546" s="317" t="s">
        <v>8693</v>
      </c>
      <c r="C7546" s="318" t="s">
        <v>12</v>
      </c>
      <c r="D7546" s="316">
        <v>157.38999999999999</v>
      </c>
    </row>
    <row r="7547" spans="1:4" ht="67.5">
      <c r="A7547" s="316">
        <v>89883</v>
      </c>
      <c r="B7547" s="317" t="s">
        <v>8694</v>
      </c>
      <c r="C7547" s="318" t="s">
        <v>2865</v>
      </c>
      <c r="D7547" s="316">
        <v>225.28</v>
      </c>
    </row>
    <row r="7548" spans="1:4" ht="67.5">
      <c r="A7548" s="316">
        <v>89884</v>
      </c>
      <c r="B7548" s="317" t="s">
        <v>8695</v>
      </c>
      <c r="C7548" s="318" t="s">
        <v>2867</v>
      </c>
      <c r="D7548" s="316">
        <v>36.950000000000003</v>
      </c>
    </row>
    <row r="7549" spans="1:4" ht="94.5">
      <c r="A7549" s="316">
        <v>89885</v>
      </c>
      <c r="B7549" s="317" t="s">
        <v>8696</v>
      </c>
      <c r="C7549" s="318" t="s">
        <v>585</v>
      </c>
      <c r="D7549" s="316">
        <v>7.17</v>
      </c>
    </row>
    <row r="7550" spans="1:4" ht="94.5">
      <c r="A7550" s="316">
        <v>89886</v>
      </c>
      <c r="B7550" s="317" t="s">
        <v>8697</v>
      </c>
      <c r="C7550" s="318" t="s">
        <v>585</v>
      </c>
      <c r="D7550" s="316">
        <v>7.2</v>
      </c>
    </row>
    <row r="7551" spans="1:4" ht="94.5">
      <c r="A7551" s="316">
        <v>89887</v>
      </c>
      <c r="B7551" s="317" t="s">
        <v>8698</v>
      </c>
      <c r="C7551" s="318" t="s">
        <v>585</v>
      </c>
      <c r="D7551" s="316">
        <v>7.47</v>
      </c>
    </row>
    <row r="7552" spans="1:4" ht="94.5">
      <c r="A7552" s="316">
        <v>89888</v>
      </c>
      <c r="B7552" s="317" t="s">
        <v>8699</v>
      </c>
      <c r="C7552" s="318" t="s">
        <v>585</v>
      </c>
      <c r="D7552" s="316">
        <v>7.39</v>
      </c>
    </row>
    <row r="7553" spans="1:4" ht="94.5">
      <c r="A7553" s="316">
        <v>89889</v>
      </c>
      <c r="B7553" s="317" t="s">
        <v>8700</v>
      </c>
      <c r="C7553" s="318" t="s">
        <v>585</v>
      </c>
      <c r="D7553" s="316">
        <v>7.66</v>
      </c>
    </row>
    <row r="7554" spans="1:4" ht="94.5">
      <c r="A7554" s="316">
        <v>89890</v>
      </c>
      <c r="B7554" s="317" t="s">
        <v>8701</v>
      </c>
      <c r="C7554" s="318" t="s">
        <v>585</v>
      </c>
      <c r="D7554" s="316">
        <v>10.72</v>
      </c>
    </row>
    <row r="7555" spans="1:4" ht="94.5">
      <c r="A7555" s="316">
        <v>89891</v>
      </c>
      <c r="B7555" s="317" t="s">
        <v>8702</v>
      </c>
      <c r="C7555" s="318" t="s">
        <v>585</v>
      </c>
      <c r="D7555" s="316">
        <v>10.95</v>
      </c>
    </row>
    <row r="7556" spans="1:4" ht="94.5">
      <c r="A7556" s="316">
        <v>89892</v>
      </c>
      <c r="B7556" s="317" t="s">
        <v>8703</v>
      </c>
      <c r="C7556" s="318" t="s">
        <v>585</v>
      </c>
      <c r="D7556" s="316">
        <v>9.93</v>
      </c>
    </row>
    <row r="7557" spans="1:4" ht="94.5">
      <c r="A7557" s="316">
        <v>89893</v>
      </c>
      <c r="B7557" s="317" t="s">
        <v>8704</v>
      </c>
      <c r="C7557" s="318" t="s">
        <v>585</v>
      </c>
      <c r="D7557" s="316">
        <v>13.19</v>
      </c>
    </row>
    <row r="7558" spans="1:4" ht="94.5">
      <c r="A7558" s="316">
        <v>89894</v>
      </c>
      <c r="B7558" s="317" t="s">
        <v>8705</v>
      </c>
      <c r="C7558" s="318" t="s">
        <v>585</v>
      </c>
      <c r="D7558" s="316">
        <v>14.65</v>
      </c>
    </row>
    <row r="7559" spans="1:4" ht="94.5">
      <c r="A7559" s="316">
        <v>89895</v>
      </c>
      <c r="B7559" s="317" t="s">
        <v>8706</v>
      </c>
      <c r="C7559" s="318" t="s">
        <v>585</v>
      </c>
      <c r="D7559" s="316">
        <v>17.850000000000001</v>
      </c>
    </row>
    <row r="7560" spans="1:4" ht="94.5">
      <c r="A7560" s="316">
        <v>89903</v>
      </c>
      <c r="B7560" s="317" t="s">
        <v>8707</v>
      </c>
      <c r="C7560" s="318" t="s">
        <v>585</v>
      </c>
      <c r="D7560" s="316">
        <v>6.41</v>
      </c>
    </row>
    <row r="7561" spans="1:4" ht="94.5">
      <c r="A7561" s="316">
        <v>89904</v>
      </c>
      <c r="B7561" s="317" t="s">
        <v>8708</v>
      </c>
      <c r="C7561" s="318" t="s">
        <v>585</v>
      </c>
      <c r="D7561" s="316">
        <v>6.44</v>
      </c>
    </row>
    <row r="7562" spans="1:4" ht="94.5">
      <c r="A7562" s="316">
        <v>89905</v>
      </c>
      <c r="B7562" s="317" t="s">
        <v>8709</v>
      </c>
      <c r="C7562" s="318" t="s">
        <v>585</v>
      </c>
      <c r="D7562" s="316">
        <v>6.66</v>
      </c>
    </row>
    <row r="7563" spans="1:4" ht="94.5">
      <c r="A7563" s="316">
        <v>89906</v>
      </c>
      <c r="B7563" s="317" t="s">
        <v>8710</v>
      </c>
      <c r="C7563" s="318" t="s">
        <v>585</v>
      </c>
      <c r="D7563" s="316">
        <v>6.59</v>
      </c>
    </row>
    <row r="7564" spans="1:4" ht="94.5">
      <c r="A7564" s="316">
        <v>89907</v>
      </c>
      <c r="B7564" s="317" t="s">
        <v>8711</v>
      </c>
      <c r="C7564" s="318" t="s">
        <v>585</v>
      </c>
      <c r="D7564" s="316">
        <v>7.35</v>
      </c>
    </row>
    <row r="7565" spans="1:4" ht="94.5">
      <c r="A7565" s="316">
        <v>89908</v>
      </c>
      <c r="B7565" s="317" t="s">
        <v>8712</v>
      </c>
      <c r="C7565" s="318" t="s">
        <v>585</v>
      </c>
      <c r="D7565" s="316">
        <v>10.08</v>
      </c>
    </row>
    <row r="7566" spans="1:4" ht="94.5">
      <c r="A7566" s="316">
        <v>89909</v>
      </c>
      <c r="B7566" s="317" t="s">
        <v>8713</v>
      </c>
      <c r="C7566" s="318" t="s">
        <v>585</v>
      </c>
      <c r="D7566" s="316">
        <v>10.27</v>
      </c>
    </row>
    <row r="7567" spans="1:4" ht="94.5">
      <c r="A7567" s="316">
        <v>89910</v>
      </c>
      <c r="B7567" s="317" t="s">
        <v>8714</v>
      </c>
      <c r="C7567" s="318" t="s">
        <v>585</v>
      </c>
      <c r="D7567" s="316">
        <v>8.92</v>
      </c>
    </row>
    <row r="7568" spans="1:4" ht="94.5">
      <c r="A7568" s="316">
        <v>89911</v>
      </c>
      <c r="B7568" s="317" t="s">
        <v>8715</v>
      </c>
      <c r="C7568" s="318" t="s">
        <v>585</v>
      </c>
      <c r="D7568" s="316">
        <v>12.31</v>
      </c>
    </row>
    <row r="7569" spans="1:4" ht="94.5">
      <c r="A7569" s="316">
        <v>89912</v>
      </c>
      <c r="B7569" s="317" t="s">
        <v>8716</v>
      </c>
      <c r="C7569" s="318" t="s">
        <v>585</v>
      </c>
      <c r="D7569" s="316">
        <v>13.17</v>
      </c>
    </row>
    <row r="7570" spans="1:4" ht="94.5">
      <c r="A7570" s="316">
        <v>89913</v>
      </c>
      <c r="B7570" s="317" t="s">
        <v>8717</v>
      </c>
      <c r="C7570" s="318" t="s">
        <v>585</v>
      </c>
      <c r="D7570" s="316">
        <v>16.03</v>
      </c>
    </row>
    <row r="7571" spans="1:4" ht="94.5">
      <c r="A7571" s="316">
        <v>89921</v>
      </c>
      <c r="B7571" s="317" t="s">
        <v>8718</v>
      </c>
      <c r="C7571" s="318" t="s">
        <v>585</v>
      </c>
      <c r="D7571" s="316">
        <v>5.88</v>
      </c>
    </row>
    <row r="7572" spans="1:4" ht="94.5">
      <c r="A7572" s="316">
        <v>89922</v>
      </c>
      <c r="B7572" s="317" t="s">
        <v>8719</v>
      </c>
      <c r="C7572" s="318" t="s">
        <v>585</v>
      </c>
      <c r="D7572" s="316">
        <v>5.92</v>
      </c>
    </row>
    <row r="7573" spans="1:4" ht="94.5">
      <c r="A7573" s="316">
        <v>89923</v>
      </c>
      <c r="B7573" s="317" t="s">
        <v>8720</v>
      </c>
      <c r="C7573" s="318" t="s">
        <v>585</v>
      </c>
      <c r="D7573" s="316">
        <v>6.19</v>
      </c>
    </row>
    <row r="7574" spans="1:4" ht="94.5">
      <c r="A7574" s="316">
        <v>89924</v>
      </c>
      <c r="B7574" s="317" t="s">
        <v>8721</v>
      </c>
      <c r="C7574" s="318" t="s">
        <v>585</v>
      </c>
      <c r="D7574" s="316">
        <v>6.1</v>
      </c>
    </row>
    <row r="7575" spans="1:4" ht="94.5">
      <c r="A7575" s="316">
        <v>89925</v>
      </c>
      <c r="B7575" s="317" t="s">
        <v>8722</v>
      </c>
      <c r="C7575" s="318" t="s">
        <v>585</v>
      </c>
      <c r="D7575" s="316">
        <v>6.38</v>
      </c>
    </row>
    <row r="7576" spans="1:4" ht="94.5">
      <c r="A7576" s="316">
        <v>89926</v>
      </c>
      <c r="B7576" s="317" t="s">
        <v>8723</v>
      </c>
      <c r="C7576" s="318" t="s">
        <v>585</v>
      </c>
      <c r="D7576" s="316">
        <v>9.64</v>
      </c>
    </row>
    <row r="7577" spans="1:4" ht="94.5">
      <c r="A7577" s="316">
        <v>89927</v>
      </c>
      <c r="B7577" s="317" t="s">
        <v>8724</v>
      </c>
      <c r="C7577" s="318" t="s">
        <v>585</v>
      </c>
      <c r="D7577" s="316">
        <v>9.8699999999999992</v>
      </c>
    </row>
    <row r="7578" spans="1:4" ht="94.5">
      <c r="A7578" s="316">
        <v>89928</v>
      </c>
      <c r="B7578" s="317" t="s">
        <v>8725</v>
      </c>
      <c r="C7578" s="318" t="s">
        <v>585</v>
      </c>
      <c r="D7578" s="316">
        <v>8.89</v>
      </c>
    </row>
    <row r="7579" spans="1:4" ht="94.5">
      <c r="A7579" s="316">
        <v>89929</v>
      </c>
      <c r="B7579" s="317" t="s">
        <v>8726</v>
      </c>
      <c r="C7579" s="318" t="s">
        <v>585</v>
      </c>
      <c r="D7579" s="316">
        <v>12.37</v>
      </c>
    </row>
    <row r="7580" spans="1:4" ht="94.5">
      <c r="A7580" s="316">
        <v>89930</v>
      </c>
      <c r="B7580" s="317" t="s">
        <v>8727</v>
      </c>
      <c r="C7580" s="318" t="s">
        <v>585</v>
      </c>
      <c r="D7580" s="316">
        <v>13.29</v>
      </c>
    </row>
    <row r="7581" spans="1:4" ht="94.5">
      <c r="A7581" s="316">
        <v>89931</v>
      </c>
      <c r="B7581" s="317" t="s">
        <v>8728</v>
      </c>
      <c r="C7581" s="318" t="s">
        <v>585</v>
      </c>
      <c r="D7581" s="316">
        <v>16.72</v>
      </c>
    </row>
    <row r="7582" spans="1:4" ht="94.5">
      <c r="A7582" s="316">
        <v>89939</v>
      </c>
      <c r="B7582" s="317" t="s">
        <v>8729</v>
      </c>
      <c r="C7582" s="318" t="s">
        <v>585</v>
      </c>
      <c r="D7582" s="316">
        <v>5.54</v>
      </c>
    </row>
    <row r="7583" spans="1:4" ht="94.5">
      <c r="A7583" s="316">
        <v>89940</v>
      </c>
      <c r="B7583" s="317" t="s">
        <v>8730</v>
      </c>
      <c r="C7583" s="318" t="s">
        <v>585</v>
      </c>
      <c r="D7583" s="316">
        <v>5.55</v>
      </c>
    </row>
    <row r="7584" spans="1:4" ht="94.5">
      <c r="A7584" s="316">
        <v>89941</v>
      </c>
      <c r="B7584" s="317" t="s">
        <v>8731</v>
      </c>
      <c r="C7584" s="318" t="s">
        <v>585</v>
      </c>
      <c r="D7584" s="316">
        <v>5.79</v>
      </c>
    </row>
    <row r="7585" spans="1:4" ht="94.5">
      <c r="A7585" s="316">
        <v>89942</v>
      </c>
      <c r="B7585" s="317" t="s">
        <v>8732</v>
      </c>
      <c r="C7585" s="318" t="s">
        <v>585</v>
      </c>
      <c r="D7585" s="316">
        <v>5.72</v>
      </c>
    </row>
    <row r="7586" spans="1:4" ht="94.5">
      <c r="A7586" s="316">
        <v>89943</v>
      </c>
      <c r="B7586" s="317" t="s">
        <v>8733</v>
      </c>
      <c r="C7586" s="318" t="s">
        <v>585</v>
      </c>
      <c r="D7586" s="316">
        <v>5.97</v>
      </c>
    </row>
    <row r="7587" spans="1:4" ht="94.5">
      <c r="A7587" s="316">
        <v>89944</v>
      </c>
      <c r="B7587" s="317" t="s">
        <v>8734</v>
      </c>
      <c r="C7587" s="318" t="s">
        <v>585</v>
      </c>
      <c r="D7587" s="316">
        <v>8.89</v>
      </c>
    </row>
    <row r="7588" spans="1:4" ht="94.5">
      <c r="A7588" s="316">
        <v>89945</v>
      </c>
      <c r="B7588" s="317" t="s">
        <v>8735</v>
      </c>
      <c r="C7588" s="318" t="s">
        <v>585</v>
      </c>
      <c r="D7588" s="316">
        <v>9.1</v>
      </c>
    </row>
    <row r="7589" spans="1:4" ht="94.5">
      <c r="A7589" s="316">
        <v>89946</v>
      </c>
      <c r="B7589" s="317" t="s">
        <v>8736</v>
      </c>
      <c r="C7589" s="318" t="s">
        <v>585</v>
      </c>
      <c r="D7589" s="316">
        <v>7.88</v>
      </c>
    </row>
    <row r="7590" spans="1:4" ht="94.5">
      <c r="A7590" s="316">
        <v>89947</v>
      </c>
      <c r="B7590" s="317" t="s">
        <v>8737</v>
      </c>
      <c r="C7590" s="318" t="s">
        <v>585</v>
      </c>
      <c r="D7590" s="316">
        <v>10.98</v>
      </c>
    </row>
    <row r="7591" spans="1:4" ht="94.5">
      <c r="A7591" s="316">
        <v>89948</v>
      </c>
      <c r="B7591" s="317" t="s">
        <v>8738</v>
      </c>
      <c r="C7591" s="318" t="s">
        <v>585</v>
      </c>
      <c r="D7591" s="316">
        <v>12.16</v>
      </c>
    </row>
    <row r="7592" spans="1:4" ht="94.5">
      <c r="A7592" s="316">
        <v>89949</v>
      </c>
      <c r="B7592" s="317" t="s">
        <v>8739</v>
      </c>
      <c r="C7592" s="318" t="s">
        <v>585</v>
      </c>
      <c r="D7592" s="316">
        <v>14.87</v>
      </c>
    </row>
    <row r="7593" spans="1:4" ht="67.5">
      <c r="A7593" s="316">
        <v>89957</v>
      </c>
      <c r="B7593" s="317" t="s">
        <v>8740</v>
      </c>
      <c r="C7593" s="318" t="s">
        <v>3004</v>
      </c>
      <c r="D7593" s="316">
        <v>94.27</v>
      </c>
    </row>
    <row r="7594" spans="1:4" ht="67.5">
      <c r="A7594" s="316">
        <v>89959</v>
      </c>
      <c r="B7594" s="317" t="s">
        <v>8741</v>
      </c>
      <c r="C7594" s="318" t="s">
        <v>3004</v>
      </c>
      <c r="D7594" s="316">
        <v>155.96</v>
      </c>
    </row>
    <row r="7595" spans="1:4" ht="67.5">
      <c r="A7595" s="316">
        <v>89969</v>
      </c>
      <c r="B7595" s="317" t="s">
        <v>8742</v>
      </c>
      <c r="C7595" s="318" t="s">
        <v>3004</v>
      </c>
      <c r="D7595" s="316">
        <v>27.18</v>
      </c>
    </row>
    <row r="7596" spans="1:4" ht="54">
      <c r="A7596" s="316">
        <v>89970</v>
      </c>
      <c r="B7596" s="317" t="s">
        <v>8743</v>
      </c>
      <c r="C7596" s="318" t="s">
        <v>3004</v>
      </c>
      <c r="D7596" s="316">
        <v>28.75</v>
      </c>
    </row>
    <row r="7597" spans="1:4" ht="54">
      <c r="A7597" s="316">
        <v>89971</v>
      </c>
      <c r="B7597" s="317" t="s">
        <v>8744</v>
      </c>
      <c r="C7597" s="318" t="s">
        <v>3004</v>
      </c>
      <c r="D7597" s="316">
        <v>29.5</v>
      </c>
    </row>
    <row r="7598" spans="1:4" ht="54">
      <c r="A7598" s="316">
        <v>89972</v>
      </c>
      <c r="B7598" s="317" t="s">
        <v>8745</v>
      </c>
      <c r="C7598" s="318" t="s">
        <v>3004</v>
      </c>
      <c r="D7598" s="316">
        <v>31.65</v>
      </c>
    </row>
    <row r="7599" spans="1:4" ht="54">
      <c r="A7599" s="316">
        <v>89973</v>
      </c>
      <c r="B7599" s="317" t="s">
        <v>8746</v>
      </c>
      <c r="C7599" s="318" t="s">
        <v>3004</v>
      </c>
      <c r="D7599" s="316">
        <v>410.62</v>
      </c>
    </row>
    <row r="7600" spans="1:4" ht="54">
      <c r="A7600" s="316">
        <v>89974</v>
      </c>
      <c r="B7600" s="317" t="s">
        <v>8747</v>
      </c>
      <c r="C7600" s="318" t="s">
        <v>3004</v>
      </c>
      <c r="D7600" s="316">
        <v>204.53</v>
      </c>
    </row>
    <row r="7601" spans="1:4" ht="94.5">
      <c r="A7601" s="316">
        <v>89977</v>
      </c>
      <c r="B7601" s="317" t="s">
        <v>8748</v>
      </c>
      <c r="C7601" s="318" t="s">
        <v>1100</v>
      </c>
      <c r="D7601" s="316">
        <v>100.08</v>
      </c>
    </row>
    <row r="7602" spans="1:4" ht="81">
      <c r="A7602" s="316">
        <v>89978</v>
      </c>
      <c r="B7602" s="317" t="s">
        <v>8749</v>
      </c>
      <c r="C7602" s="318" t="s">
        <v>1100</v>
      </c>
      <c r="D7602" s="316">
        <v>58.35</v>
      </c>
    </row>
    <row r="7603" spans="1:4" ht="54">
      <c r="A7603" s="316">
        <v>89979</v>
      </c>
      <c r="B7603" s="317" t="s">
        <v>8750</v>
      </c>
      <c r="C7603" s="318" t="s">
        <v>3004</v>
      </c>
      <c r="D7603" s="316">
        <v>16.739999999999998</v>
      </c>
    </row>
    <row r="7604" spans="1:4" ht="54">
      <c r="A7604" s="316">
        <v>89980</v>
      </c>
      <c r="B7604" s="317" t="s">
        <v>8751</v>
      </c>
      <c r="C7604" s="318" t="s">
        <v>3004</v>
      </c>
      <c r="D7604" s="316">
        <v>7.13</v>
      </c>
    </row>
    <row r="7605" spans="1:4" ht="54">
      <c r="A7605" s="316">
        <v>89981</v>
      </c>
      <c r="B7605" s="317" t="s">
        <v>8752</v>
      </c>
      <c r="C7605" s="318" t="s">
        <v>3004</v>
      </c>
      <c r="D7605" s="316">
        <v>14.47</v>
      </c>
    </row>
    <row r="7606" spans="1:4" ht="54">
      <c r="A7606" s="316">
        <v>89984</v>
      </c>
      <c r="B7606" s="317" t="s">
        <v>8753</v>
      </c>
      <c r="C7606" s="318" t="s">
        <v>3004</v>
      </c>
      <c r="D7606" s="316">
        <v>44.03</v>
      </c>
    </row>
    <row r="7607" spans="1:4" ht="54">
      <c r="A7607" s="316">
        <v>89985</v>
      </c>
      <c r="B7607" s="317" t="s">
        <v>8754</v>
      </c>
      <c r="C7607" s="318" t="s">
        <v>3004</v>
      </c>
      <c r="D7607" s="316">
        <v>45.23</v>
      </c>
    </row>
    <row r="7608" spans="1:4" ht="54">
      <c r="A7608" s="316">
        <v>89986</v>
      </c>
      <c r="B7608" s="317" t="s">
        <v>8755</v>
      </c>
      <c r="C7608" s="318" t="s">
        <v>3004</v>
      </c>
      <c r="D7608" s="316">
        <v>43.02</v>
      </c>
    </row>
    <row r="7609" spans="1:4" ht="54">
      <c r="A7609" s="316">
        <v>89987</v>
      </c>
      <c r="B7609" s="317" t="s">
        <v>8756</v>
      </c>
      <c r="C7609" s="318" t="s">
        <v>3004</v>
      </c>
      <c r="D7609" s="316">
        <v>47.44</v>
      </c>
    </row>
    <row r="7610" spans="1:4" ht="27">
      <c r="A7610" s="316">
        <v>89993</v>
      </c>
      <c r="B7610" s="317" t="s">
        <v>8757</v>
      </c>
      <c r="C7610" s="318" t="s">
        <v>585</v>
      </c>
      <c r="D7610" s="316">
        <v>571.74</v>
      </c>
    </row>
    <row r="7611" spans="1:4" ht="40.5">
      <c r="A7611" s="316">
        <v>89994</v>
      </c>
      <c r="B7611" s="317" t="s">
        <v>8758</v>
      </c>
      <c r="C7611" s="318" t="s">
        <v>585</v>
      </c>
      <c r="D7611" s="316">
        <v>482.19</v>
      </c>
    </row>
    <row r="7612" spans="1:4" ht="40.5">
      <c r="A7612" s="316">
        <v>89995</v>
      </c>
      <c r="B7612" s="317" t="s">
        <v>8759</v>
      </c>
      <c r="C7612" s="318" t="s">
        <v>585</v>
      </c>
      <c r="D7612" s="316">
        <v>548.84</v>
      </c>
    </row>
    <row r="7613" spans="1:4" ht="40.5">
      <c r="A7613" s="316">
        <v>89996</v>
      </c>
      <c r="B7613" s="317" t="s">
        <v>8760</v>
      </c>
      <c r="C7613" s="318" t="s">
        <v>6979</v>
      </c>
      <c r="D7613" s="316">
        <v>5.53</v>
      </c>
    </row>
    <row r="7614" spans="1:4" ht="40.5">
      <c r="A7614" s="316">
        <v>89997</v>
      </c>
      <c r="B7614" s="317" t="s">
        <v>8761</v>
      </c>
      <c r="C7614" s="318" t="s">
        <v>6979</v>
      </c>
      <c r="D7614" s="316">
        <v>4.76</v>
      </c>
    </row>
    <row r="7615" spans="1:4" ht="40.5">
      <c r="A7615" s="316">
        <v>89998</v>
      </c>
      <c r="B7615" s="317" t="s">
        <v>8762</v>
      </c>
      <c r="C7615" s="318" t="s">
        <v>6979</v>
      </c>
      <c r="D7615" s="316">
        <v>5.18</v>
      </c>
    </row>
    <row r="7616" spans="1:4" ht="40.5">
      <c r="A7616" s="316">
        <v>89999</v>
      </c>
      <c r="B7616" s="317" t="s">
        <v>8763</v>
      </c>
      <c r="C7616" s="318" t="s">
        <v>6979</v>
      </c>
      <c r="D7616" s="316">
        <v>8.59</v>
      </c>
    </row>
    <row r="7617" spans="1:4" ht="40.5">
      <c r="A7617" s="316">
        <v>90000</v>
      </c>
      <c r="B7617" s="317" t="s">
        <v>8764</v>
      </c>
      <c r="C7617" s="318" t="s">
        <v>6979</v>
      </c>
      <c r="D7617" s="316">
        <v>6.46</v>
      </c>
    </row>
    <row r="7618" spans="1:4" ht="94.5">
      <c r="A7618" s="316">
        <v>90082</v>
      </c>
      <c r="B7618" s="317" t="s">
        <v>8765</v>
      </c>
      <c r="C7618" s="318" t="s">
        <v>585</v>
      </c>
      <c r="D7618" s="316">
        <v>11.51</v>
      </c>
    </row>
    <row r="7619" spans="1:4" ht="94.5">
      <c r="A7619" s="316">
        <v>90084</v>
      </c>
      <c r="B7619" s="317" t="s">
        <v>8766</v>
      </c>
      <c r="C7619" s="318" t="s">
        <v>585</v>
      </c>
      <c r="D7619" s="316">
        <v>10.119999999999999</v>
      </c>
    </row>
    <row r="7620" spans="1:4" ht="108">
      <c r="A7620" s="316">
        <v>90085</v>
      </c>
      <c r="B7620" s="317" t="s">
        <v>8767</v>
      </c>
      <c r="C7620" s="318" t="s">
        <v>585</v>
      </c>
      <c r="D7620" s="316">
        <v>7.27</v>
      </c>
    </row>
    <row r="7621" spans="1:4" ht="94.5">
      <c r="A7621" s="316">
        <v>90086</v>
      </c>
      <c r="B7621" s="317" t="s">
        <v>8768</v>
      </c>
      <c r="C7621" s="318" t="s">
        <v>585</v>
      </c>
      <c r="D7621" s="316">
        <v>7.81</v>
      </c>
    </row>
    <row r="7622" spans="1:4" ht="94.5">
      <c r="A7622" s="316">
        <v>90087</v>
      </c>
      <c r="B7622" s="317" t="s">
        <v>8769</v>
      </c>
      <c r="C7622" s="318" t="s">
        <v>585</v>
      </c>
      <c r="D7622" s="316">
        <v>4.5999999999999996</v>
      </c>
    </row>
    <row r="7623" spans="1:4" ht="94.5">
      <c r="A7623" s="316">
        <v>90088</v>
      </c>
      <c r="B7623" s="317" t="s">
        <v>8770</v>
      </c>
      <c r="C7623" s="318" t="s">
        <v>585</v>
      </c>
      <c r="D7623" s="316">
        <v>5.33</v>
      </c>
    </row>
    <row r="7624" spans="1:4" ht="108">
      <c r="A7624" s="316">
        <v>90090</v>
      </c>
      <c r="B7624" s="317" t="s">
        <v>8771</v>
      </c>
      <c r="C7624" s="318" t="s">
        <v>585</v>
      </c>
      <c r="D7624" s="316">
        <v>3.77</v>
      </c>
    </row>
    <row r="7625" spans="1:4" ht="94.5">
      <c r="A7625" s="316">
        <v>90091</v>
      </c>
      <c r="B7625" s="317" t="s">
        <v>8772</v>
      </c>
      <c r="C7625" s="318" t="s">
        <v>585</v>
      </c>
      <c r="D7625" s="316">
        <v>4.9400000000000004</v>
      </c>
    </row>
    <row r="7626" spans="1:4" ht="108">
      <c r="A7626" s="316">
        <v>90092</v>
      </c>
      <c r="B7626" s="317" t="s">
        <v>8773</v>
      </c>
      <c r="C7626" s="318" t="s">
        <v>585</v>
      </c>
      <c r="D7626" s="316">
        <v>4.38</v>
      </c>
    </row>
    <row r="7627" spans="1:4" ht="108">
      <c r="A7627" s="316">
        <v>90093</v>
      </c>
      <c r="B7627" s="317" t="s">
        <v>8774</v>
      </c>
      <c r="C7627" s="318" t="s">
        <v>585</v>
      </c>
      <c r="D7627" s="316">
        <v>3.07</v>
      </c>
    </row>
    <row r="7628" spans="1:4" ht="108">
      <c r="A7628" s="316">
        <v>90094</v>
      </c>
      <c r="B7628" s="317" t="s">
        <v>8775</v>
      </c>
      <c r="C7628" s="318" t="s">
        <v>585</v>
      </c>
      <c r="D7628" s="316">
        <v>3.27</v>
      </c>
    </row>
    <row r="7629" spans="1:4" ht="108">
      <c r="A7629" s="316">
        <v>90095</v>
      </c>
      <c r="B7629" s="317" t="s">
        <v>8776</v>
      </c>
      <c r="C7629" s="318" t="s">
        <v>585</v>
      </c>
      <c r="D7629" s="316">
        <v>1.99</v>
      </c>
    </row>
    <row r="7630" spans="1:4" ht="108">
      <c r="A7630" s="316">
        <v>90096</v>
      </c>
      <c r="B7630" s="317" t="s">
        <v>8777</v>
      </c>
      <c r="C7630" s="318" t="s">
        <v>585</v>
      </c>
      <c r="D7630" s="316">
        <v>2.25</v>
      </c>
    </row>
    <row r="7631" spans="1:4" ht="108">
      <c r="A7631" s="316">
        <v>90098</v>
      </c>
      <c r="B7631" s="317" t="s">
        <v>8778</v>
      </c>
      <c r="C7631" s="318" t="s">
        <v>585</v>
      </c>
      <c r="D7631" s="316">
        <v>1.53</v>
      </c>
    </row>
    <row r="7632" spans="1:4" ht="94.5">
      <c r="A7632" s="316">
        <v>90099</v>
      </c>
      <c r="B7632" s="317" t="s">
        <v>8779</v>
      </c>
      <c r="C7632" s="318" t="s">
        <v>585</v>
      </c>
      <c r="D7632" s="316">
        <v>14.76</v>
      </c>
    </row>
    <row r="7633" spans="1:4" ht="94.5">
      <c r="A7633" s="316">
        <v>90100</v>
      </c>
      <c r="B7633" s="317" t="s">
        <v>8780</v>
      </c>
      <c r="C7633" s="318" t="s">
        <v>585</v>
      </c>
      <c r="D7633" s="316">
        <v>12.58</v>
      </c>
    </row>
    <row r="7634" spans="1:4" ht="94.5">
      <c r="A7634" s="316">
        <v>90101</v>
      </c>
      <c r="B7634" s="317" t="s">
        <v>8781</v>
      </c>
      <c r="C7634" s="318" t="s">
        <v>585</v>
      </c>
      <c r="D7634" s="316">
        <v>12.43</v>
      </c>
    </row>
    <row r="7635" spans="1:4" ht="108">
      <c r="A7635" s="316">
        <v>90102</v>
      </c>
      <c r="B7635" s="317" t="s">
        <v>8782</v>
      </c>
      <c r="C7635" s="318" t="s">
        <v>585</v>
      </c>
      <c r="D7635" s="316">
        <v>11.41</v>
      </c>
    </row>
    <row r="7636" spans="1:4" ht="121.5">
      <c r="A7636" s="316">
        <v>90105</v>
      </c>
      <c r="B7636" s="317" t="s">
        <v>8783</v>
      </c>
      <c r="C7636" s="318" t="s">
        <v>585</v>
      </c>
      <c r="D7636" s="316">
        <v>11.25</v>
      </c>
    </row>
    <row r="7637" spans="1:4" ht="121.5">
      <c r="A7637" s="316">
        <v>90106</v>
      </c>
      <c r="B7637" s="317" t="s">
        <v>8784</v>
      </c>
      <c r="C7637" s="318" t="s">
        <v>585</v>
      </c>
      <c r="D7637" s="316">
        <v>9.6300000000000008</v>
      </c>
    </row>
    <row r="7638" spans="1:4" ht="121.5">
      <c r="A7638" s="316">
        <v>90107</v>
      </c>
      <c r="B7638" s="317" t="s">
        <v>8785</v>
      </c>
      <c r="C7638" s="318" t="s">
        <v>585</v>
      </c>
      <c r="D7638" s="316">
        <v>9.5</v>
      </c>
    </row>
    <row r="7639" spans="1:4" ht="121.5">
      <c r="A7639" s="316">
        <v>90108</v>
      </c>
      <c r="B7639" s="317" t="s">
        <v>8786</v>
      </c>
      <c r="C7639" s="318" t="s">
        <v>585</v>
      </c>
      <c r="D7639" s="316">
        <v>8.64</v>
      </c>
    </row>
    <row r="7640" spans="1:4" ht="81">
      <c r="A7640" s="316">
        <v>90112</v>
      </c>
      <c r="B7640" s="317" t="s">
        <v>8787</v>
      </c>
      <c r="C7640" s="318" t="s">
        <v>1100</v>
      </c>
      <c r="D7640" s="316">
        <v>57.73</v>
      </c>
    </row>
    <row r="7641" spans="1:4" ht="54">
      <c r="A7641" s="316">
        <v>90278</v>
      </c>
      <c r="B7641" s="317" t="s">
        <v>8788</v>
      </c>
      <c r="C7641" s="318" t="s">
        <v>585</v>
      </c>
      <c r="D7641" s="316">
        <v>278.11</v>
      </c>
    </row>
    <row r="7642" spans="1:4" ht="54">
      <c r="A7642" s="316">
        <v>90279</v>
      </c>
      <c r="B7642" s="317" t="s">
        <v>8789</v>
      </c>
      <c r="C7642" s="318" t="s">
        <v>585</v>
      </c>
      <c r="D7642" s="316">
        <v>296.26</v>
      </c>
    </row>
    <row r="7643" spans="1:4" ht="54">
      <c r="A7643" s="316">
        <v>90280</v>
      </c>
      <c r="B7643" s="317" t="s">
        <v>8790</v>
      </c>
      <c r="C7643" s="318" t="s">
        <v>585</v>
      </c>
      <c r="D7643" s="316">
        <v>331.62</v>
      </c>
    </row>
    <row r="7644" spans="1:4" ht="54">
      <c r="A7644" s="316">
        <v>90281</v>
      </c>
      <c r="B7644" s="317" t="s">
        <v>8791</v>
      </c>
      <c r="C7644" s="318" t="s">
        <v>585</v>
      </c>
      <c r="D7644" s="316">
        <v>380.19</v>
      </c>
    </row>
    <row r="7645" spans="1:4" ht="54">
      <c r="A7645" s="316">
        <v>90282</v>
      </c>
      <c r="B7645" s="317" t="s">
        <v>8792</v>
      </c>
      <c r="C7645" s="318" t="s">
        <v>585</v>
      </c>
      <c r="D7645" s="316">
        <v>283.19</v>
      </c>
    </row>
    <row r="7646" spans="1:4" ht="54">
      <c r="A7646" s="316">
        <v>90283</v>
      </c>
      <c r="B7646" s="317" t="s">
        <v>8793</v>
      </c>
      <c r="C7646" s="318" t="s">
        <v>585</v>
      </c>
      <c r="D7646" s="316">
        <v>302.68</v>
      </c>
    </row>
    <row r="7647" spans="1:4" ht="54">
      <c r="A7647" s="316">
        <v>90284</v>
      </c>
      <c r="B7647" s="317" t="s">
        <v>8794</v>
      </c>
      <c r="C7647" s="318" t="s">
        <v>585</v>
      </c>
      <c r="D7647" s="316">
        <v>339.1</v>
      </c>
    </row>
    <row r="7648" spans="1:4" ht="54">
      <c r="A7648" s="316">
        <v>90285</v>
      </c>
      <c r="B7648" s="317" t="s">
        <v>8795</v>
      </c>
      <c r="C7648" s="318" t="s">
        <v>585</v>
      </c>
      <c r="D7648" s="316">
        <v>390.66</v>
      </c>
    </row>
    <row r="7649" spans="1:4" ht="40.5">
      <c r="A7649" s="316">
        <v>90371</v>
      </c>
      <c r="B7649" s="317" t="s">
        <v>8796</v>
      </c>
      <c r="C7649" s="318" t="s">
        <v>3004</v>
      </c>
      <c r="D7649" s="316">
        <v>23.12</v>
      </c>
    </row>
    <row r="7650" spans="1:4" ht="54">
      <c r="A7650" s="316">
        <v>90373</v>
      </c>
      <c r="B7650" s="317" t="s">
        <v>8797</v>
      </c>
      <c r="C7650" s="318" t="s">
        <v>3004</v>
      </c>
      <c r="D7650" s="316">
        <v>9.59</v>
      </c>
    </row>
    <row r="7651" spans="1:4" ht="54">
      <c r="A7651" s="316">
        <v>90374</v>
      </c>
      <c r="B7651" s="317" t="s">
        <v>8798</v>
      </c>
      <c r="C7651" s="318" t="s">
        <v>3004</v>
      </c>
      <c r="D7651" s="316">
        <v>14.46</v>
      </c>
    </row>
    <row r="7652" spans="1:4" ht="54">
      <c r="A7652" s="316">
        <v>90375</v>
      </c>
      <c r="B7652" s="317" t="s">
        <v>8799</v>
      </c>
      <c r="C7652" s="318" t="s">
        <v>3004</v>
      </c>
      <c r="D7652" s="316">
        <v>6.29</v>
      </c>
    </row>
    <row r="7653" spans="1:4" ht="81">
      <c r="A7653" s="316">
        <v>90406</v>
      </c>
      <c r="B7653" s="317" t="s">
        <v>8800</v>
      </c>
      <c r="C7653" s="318" t="s">
        <v>1100</v>
      </c>
      <c r="D7653" s="316">
        <v>30.43</v>
      </c>
    </row>
    <row r="7654" spans="1:4" ht="67.5">
      <c r="A7654" s="316">
        <v>90407</v>
      </c>
      <c r="B7654" s="317" t="s">
        <v>8801</v>
      </c>
      <c r="C7654" s="318" t="s">
        <v>1100</v>
      </c>
      <c r="D7654" s="316">
        <v>33.24</v>
      </c>
    </row>
    <row r="7655" spans="1:4" ht="81">
      <c r="A7655" s="316">
        <v>90408</v>
      </c>
      <c r="B7655" s="317" t="s">
        <v>8802</v>
      </c>
      <c r="C7655" s="318" t="s">
        <v>1100</v>
      </c>
      <c r="D7655" s="316">
        <v>21.9</v>
      </c>
    </row>
    <row r="7656" spans="1:4" ht="67.5">
      <c r="A7656" s="316">
        <v>90409</v>
      </c>
      <c r="B7656" s="317" t="s">
        <v>8803</v>
      </c>
      <c r="C7656" s="318" t="s">
        <v>1100</v>
      </c>
      <c r="D7656" s="316">
        <v>23.5</v>
      </c>
    </row>
    <row r="7657" spans="1:4" ht="27">
      <c r="A7657" s="316">
        <v>90436</v>
      </c>
      <c r="B7657" s="317" t="s">
        <v>8804</v>
      </c>
      <c r="C7657" s="318" t="s">
        <v>3004</v>
      </c>
      <c r="D7657" s="316">
        <v>9.6199999999999992</v>
      </c>
    </row>
    <row r="7658" spans="1:4" ht="40.5">
      <c r="A7658" s="316">
        <v>90437</v>
      </c>
      <c r="B7658" s="317" t="s">
        <v>8805</v>
      </c>
      <c r="C7658" s="318" t="s">
        <v>3004</v>
      </c>
      <c r="D7658" s="316">
        <v>23.37</v>
      </c>
    </row>
    <row r="7659" spans="1:4" ht="27">
      <c r="A7659" s="316">
        <v>90438</v>
      </c>
      <c r="B7659" s="317" t="s">
        <v>8806</v>
      </c>
      <c r="C7659" s="318" t="s">
        <v>3004</v>
      </c>
      <c r="D7659" s="316">
        <v>33.5</v>
      </c>
    </row>
    <row r="7660" spans="1:4" ht="27">
      <c r="A7660" s="316">
        <v>90439</v>
      </c>
      <c r="B7660" s="317" t="s">
        <v>8807</v>
      </c>
      <c r="C7660" s="318" t="s">
        <v>3004</v>
      </c>
      <c r="D7660" s="316">
        <v>37.1</v>
      </c>
    </row>
    <row r="7661" spans="1:4" ht="40.5">
      <c r="A7661" s="316">
        <v>90440</v>
      </c>
      <c r="B7661" s="317" t="s">
        <v>8808</v>
      </c>
      <c r="C7661" s="318" t="s">
        <v>3004</v>
      </c>
      <c r="D7661" s="316">
        <v>59.43</v>
      </c>
    </row>
    <row r="7662" spans="1:4" ht="27">
      <c r="A7662" s="316">
        <v>90441</v>
      </c>
      <c r="B7662" s="317" t="s">
        <v>8809</v>
      </c>
      <c r="C7662" s="318" t="s">
        <v>3004</v>
      </c>
      <c r="D7662" s="316">
        <v>75.92</v>
      </c>
    </row>
    <row r="7663" spans="1:4" ht="40.5">
      <c r="A7663" s="316">
        <v>90443</v>
      </c>
      <c r="B7663" s="317" t="s">
        <v>8810</v>
      </c>
      <c r="C7663" s="318" t="s">
        <v>837</v>
      </c>
      <c r="D7663" s="316">
        <v>8.74</v>
      </c>
    </row>
    <row r="7664" spans="1:4" ht="40.5">
      <c r="A7664" s="316">
        <v>90444</v>
      </c>
      <c r="B7664" s="317" t="s">
        <v>8811</v>
      </c>
      <c r="C7664" s="318" t="s">
        <v>837</v>
      </c>
      <c r="D7664" s="316">
        <v>15.92</v>
      </c>
    </row>
    <row r="7665" spans="1:4" ht="54">
      <c r="A7665" s="316">
        <v>90445</v>
      </c>
      <c r="B7665" s="317" t="s">
        <v>8812</v>
      </c>
      <c r="C7665" s="318" t="s">
        <v>837</v>
      </c>
      <c r="D7665" s="316">
        <v>16.989999999999998</v>
      </c>
    </row>
    <row r="7666" spans="1:4" ht="40.5">
      <c r="A7666" s="316">
        <v>90446</v>
      </c>
      <c r="B7666" s="317" t="s">
        <v>8813</v>
      </c>
      <c r="C7666" s="318" t="s">
        <v>837</v>
      </c>
      <c r="D7666" s="316">
        <v>18.46</v>
      </c>
    </row>
    <row r="7667" spans="1:4" ht="40.5">
      <c r="A7667" s="316">
        <v>90447</v>
      </c>
      <c r="B7667" s="317" t="s">
        <v>8814</v>
      </c>
      <c r="C7667" s="318" t="s">
        <v>837</v>
      </c>
      <c r="D7667" s="316">
        <v>4.25</v>
      </c>
    </row>
    <row r="7668" spans="1:4" ht="40.5">
      <c r="A7668" s="316">
        <v>90451</v>
      </c>
      <c r="B7668" s="317" t="s">
        <v>8815</v>
      </c>
      <c r="C7668" s="318" t="s">
        <v>3004</v>
      </c>
      <c r="D7668" s="316">
        <v>3.05</v>
      </c>
    </row>
    <row r="7669" spans="1:4" ht="40.5">
      <c r="A7669" s="316">
        <v>90452</v>
      </c>
      <c r="B7669" s="317" t="s">
        <v>8816</v>
      </c>
      <c r="C7669" s="318" t="s">
        <v>3004</v>
      </c>
      <c r="D7669" s="316">
        <v>14.64</v>
      </c>
    </row>
    <row r="7670" spans="1:4" ht="40.5">
      <c r="A7670" s="316">
        <v>90453</v>
      </c>
      <c r="B7670" s="317" t="s">
        <v>8817</v>
      </c>
      <c r="C7670" s="318" t="s">
        <v>3004</v>
      </c>
      <c r="D7670" s="316">
        <v>1.72</v>
      </c>
    </row>
    <row r="7671" spans="1:4" ht="40.5">
      <c r="A7671" s="316">
        <v>90454</v>
      </c>
      <c r="B7671" s="317" t="s">
        <v>8818</v>
      </c>
      <c r="C7671" s="318" t="s">
        <v>3004</v>
      </c>
      <c r="D7671" s="316">
        <v>2.95</v>
      </c>
    </row>
    <row r="7672" spans="1:4" ht="27">
      <c r="A7672" s="316">
        <v>90455</v>
      </c>
      <c r="B7672" s="317" t="s">
        <v>8819</v>
      </c>
      <c r="C7672" s="318" t="s">
        <v>3004</v>
      </c>
      <c r="D7672" s="316">
        <v>3.99</v>
      </c>
    </row>
    <row r="7673" spans="1:4" ht="40.5">
      <c r="A7673" s="316">
        <v>90456</v>
      </c>
      <c r="B7673" s="317" t="s">
        <v>8820</v>
      </c>
      <c r="C7673" s="318" t="s">
        <v>3004</v>
      </c>
      <c r="D7673" s="316">
        <v>2.8</v>
      </c>
    </row>
    <row r="7674" spans="1:4" ht="40.5">
      <c r="A7674" s="316">
        <v>90457</v>
      </c>
      <c r="B7674" s="317" t="s">
        <v>8821</v>
      </c>
      <c r="C7674" s="318" t="s">
        <v>3004</v>
      </c>
      <c r="D7674" s="316">
        <v>6.39</v>
      </c>
    </row>
    <row r="7675" spans="1:4" ht="40.5">
      <c r="A7675" s="316">
        <v>90458</v>
      </c>
      <c r="B7675" s="317" t="s">
        <v>8822</v>
      </c>
      <c r="C7675" s="318" t="s">
        <v>3004</v>
      </c>
      <c r="D7675" s="316">
        <v>18.16</v>
      </c>
    </row>
    <row r="7676" spans="1:4" ht="40.5">
      <c r="A7676" s="316">
        <v>90459</v>
      </c>
      <c r="B7676" s="317" t="s">
        <v>8823</v>
      </c>
      <c r="C7676" s="318" t="s">
        <v>3004</v>
      </c>
      <c r="D7676" s="316">
        <v>25.61</v>
      </c>
    </row>
    <row r="7677" spans="1:4" ht="40.5">
      <c r="A7677" s="316">
        <v>90460</v>
      </c>
      <c r="B7677" s="317" t="s">
        <v>8824</v>
      </c>
      <c r="C7677" s="318" t="s">
        <v>837</v>
      </c>
      <c r="D7677" s="316">
        <v>19.64</v>
      </c>
    </row>
    <row r="7678" spans="1:4" ht="40.5">
      <c r="A7678" s="316">
        <v>90461</v>
      </c>
      <c r="B7678" s="317" t="s">
        <v>8825</v>
      </c>
      <c r="C7678" s="318" t="s">
        <v>837</v>
      </c>
      <c r="D7678" s="316">
        <v>10.76</v>
      </c>
    </row>
    <row r="7679" spans="1:4" ht="40.5">
      <c r="A7679" s="316">
        <v>90462</v>
      </c>
      <c r="B7679" s="317" t="s">
        <v>8826</v>
      </c>
      <c r="C7679" s="318" t="s">
        <v>837</v>
      </c>
      <c r="D7679" s="316">
        <v>2.4500000000000002</v>
      </c>
    </row>
    <row r="7680" spans="1:4" ht="40.5">
      <c r="A7680" s="316">
        <v>90463</v>
      </c>
      <c r="B7680" s="317" t="s">
        <v>8827</v>
      </c>
      <c r="C7680" s="318" t="s">
        <v>837</v>
      </c>
      <c r="D7680" s="316">
        <v>1.96</v>
      </c>
    </row>
    <row r="7681" spans="1:4" ht="40.5">
      <c r="A7681" s="316">
        <v>90466</v>
      </c>
      <c r="B7681" s="317" t="s">
        <v>8828</v>
      </c>
      <c r="C7681" s="318" t="s">
        <v>837</v>
      </c>
      <c r="D7681" s="316">
        <v>8.73</v>
      </c>
    </row>
    <row r="7682" spans="1:4" ht="54">
      <c r="A7682" s="316">
        <v>90467</v>
      </c>
      <c r="B7682" s="317" t="s">
        <v>8829</v>
      </c>
      <c r="C7682" s="318" t="s">
        <v>837</v>
      </c>
      <c r="D7682" s="316">
        <v>13.8</v>
      </c>
    </row>
    <row r="7683" spans="1:4" ht="40.5">
      <c r="A7683" s="316">
        <v>90468</v>
      </c>
      <c r="B7683" s="317" t="s">
        <v>8830</v>
      </c>
      <c r="C7683" s="318" t="s">
        <v>837</v>
      </c>
      <c r="D7683" s="316">
        <v>3.82</v>
      </c>
    </row>
    <row r="7684" spans="1:4" ht="54">
      <c r="A7684" s="316">
        <v>90469</v>
      </c>
      <c r="B7684" s="317" t="s">
        <v>8831</v>
      </c>
      <c r="C7684" s="318" t="s">
        <v>837</v>
      </c>
      <c r="D7684" s="316">
        <v>6.13</v>
      </c>
    </row>
    <row r="7685" spans="1:4" ht="40.5">
      <c r="A7685" s="316">
        <v>90470</v>
      </c>
      <c r="B7685" s="317" t="s">
        <v>8832</v>
      </c>
      <c r="C7685" s="318" t="s">
        <v>837</v>
      </c>
      <c r="D7685" s="316">
        <v>8.44</v>
      </c>
    </row>
    <row r="7686" spans="1:4" ht="54">
      <c r="A7686" s="316">
        <v>90582</v>
      </c>
      <c r="B7686" s="317" t="s">
        <v>8833</v>
      </c>
      <c r="C7686" s="318" t="s">
        <v>12</v>
      </c>
      <c r="D7686" s="316">
        <v>0.28000000000000003</v>
      </c>
    </row>
    <row r="7687" spans="1:4" ht="40.5">
      <c r="A7687" s="316">
        <v>90583</v>
      </c>
      <c r="B7687" s="317" t="s">
        <v>8834</v>
      </c>
      <c r="C7687" s="318" t="s">
        <v>12</v>
      </c>
      <c r="D7687" s="316">
        <v>0.06</v>
      </c>
    </row>
    <row r="7688" spans="1:4" ht="54">
      <c r="A7688" s="316">
        <v>90584</v>
      </c>
      <c r="B7688" s="317" t="s">
        <v>8835</v>
      </c>
      <c r="C7688" s="318" t="s">
        <v>12</v>
      </c>
      <c r="D7688" s="316">
        <v>0.21</v>
      </c>
    </row>
    <row r="7689" spans="1:4" ht="54">
      <c r="A7689" s="316">
        <v>90585</v>
      </c>
      <c r="B7689" s="317" t="s">
        <v>8836</v>
      </c>
      <c r="C7689" s="318" t="s">
        <v>12</v>
      </c>
      <c r="D7689" s="316">
        <v>0.77</v>
      </c>
    </row>
    <row r="7690" spans="1:4" ht="54">
      <c r="A7690" s="316">
        <v>90586</v>
      </c>
      <c r="B7690" s="317" t="s">
        <v>8837</v>
      </c>
      <c r="C7690" s="318" t="s">
        <v>2865</v>
      </c>
      <c r="D7690" s="316">
        <v>1.32</v>
      </c>
    </row>
    <row r="7691" spans="1:4" ht="54">
      <c r="A7691" s="316">
        <v>90587</v>
      </c>
      <c r="B7691" s="317" t="s">
        <v>8838</v>
      </c>
      <c r="C7691" s="318" t="s">
        <v>2867</v>
      </c>
      <c r="D7691" s="316">
        <v>0.34</v>
      </c>
    </row>
    <row r="7692" spans="1:4" ht="40.5">
      <c r="A7692" s="316">
        <v>90621</v>
      </c>
      <c r="B7692" s="317" t="s">
        <v>8839</v>
      </c>
      <c r="C7692" s="318" t="s">
        <v>12</v>
      </c>
      <c r="D7692" s="316">
        <v>1.59</v>
      </c>
    </row>
    <row r="7693" spans="1:4" ht="40.5">
      <c r="A7693" s="316">
        <v>90622</v>
      </c>
      <c r="B7693" s="317" t="s">
        <v>8840</v>
      </c>
      <c r="C7693" s="318" t="s">
        <v>12</v>
      </c>
      <c r="D7693" s="316">
        <v>0.35</v>
      </c>
    </row>
    <row r="7694" spans="1:4" ht="40.5">
      <c r="A7694" s="316">
        <v>90623</v>
      </c>
      <c r="B7694" s="317" t="s">
        <v>8841</v>
      </c>
      <c r="C7694" s="318" t="s">
        <v>12</v>
      </c>
      <c r="D7694" s="316">
        <v>1.99</v>
      </c>
    </row>
    <row r="7695" spans="1:4" ht="40.5">
      <c r="A7695" s="316">
        <v>90624</v>
      </c>
      <c r="B7695" s="317" t="s">
        <v>8842</v>
      </c>
      <c r="C7695" s="318" t="s">
        <v>12</v>
      </c>
      <c r="D7695" s="316">
        <v>1.94</v>
      </c>
    </row>
    <row r="7696" spans="1:4" ht="40.5">
      <c r="A7696" s="316">
        <v>90625</v>
      </c>
      <c r="B7696" s="317" t="s">
        <v>8843</v>
      </c>
      <c r="C7696" s="318" t="s">
        <v>2865</v>
      </c>
      <c r="D7696" s="316">
        <v>5.87</v>
      </c>
    </row>
    <row r="7697" spans="1:4" ht="40.5">
      <c r="A7697" s="316">
        <v>90626</v>
      </c>
      <c r="B7697" s="317" t="s">
        <v>8844</v>
      </c>
      <c r="C7697" s="318" t="s">
        <v>2867</v>
      </c>
      <c r="D7697" s="316">
        <v>1.94</v>
      </c>
    </row>
    <row r="7698" spans="1:4" ht="54">
      <c r="A7698" s="316">
        <v>90627</v>
      </c>
      <c r="B7698" s="317" t="s">
        <v>8845</v>
      </c>
      <c r="C7698" s="318" t="s">
        <v>12</v>
      </c>
      <c r="D7698" s="316">
        <v>23.94</v>
      </c>
    </row>
    <row r="7699" spans="1:4" ht="54">
      <c r="A7699" s="316">
        <v>90628</v>
      </c>
      <c r="B7699" s="317" t="s">
        <v>8846</v>
      </c>
      <c r="C7699" s="318" t="s">
        <v>12</v>
      </c>
      <c r="D7699" s="316">
        <v>6.28</v>
      </c>
    </row>
    <row r="7700" spans="1:4" ht="54">
      <c r="A7700" s="316">
        <v>90629</v>
      </c>
      <c r="B7700" s="317" t="s">
        <v>8847</v>
      </c>
      <c r="C7700" s="318" t="s">
        <v>12</v>
      </c>
      <c r="D7700" s="316">
        <v>29.95</v>
      </c>
    </row>
    <row r="7701" spans="1:4" ht="54">
      <c r="A7701" s="316">
        <v>90630</v>
      </c>
      <c r="B7701" s="317" t="s">
        <v>8848</v>
      </c>
      <c r="C7701" s="318" t="s">
        <v>12</v>
      </c>
      <c r="D7701" s="316">
        <v>7.86</v>
      </c>
    </row>
    <row r="7702" spans="1:4" ht="54">
      <c r="A7702" s="316">
        <v>90631</v>
      </c>
      <c r="B7702" s="317" t="s">
        <v>8849</v>
      </c>
      <c r="C7702" s="318" t="s">
        <v>2865</v>
      </c>
      <c r="D7702" s="316">
        <v>82.41</v>
      </c>
    </row>
    <row r="7703" spans="1:4" ht="54">
      <c r="A7703" s="316">
        <v>90632</v>
      </c>
      <c r="B7703" s="317" t="s">
        <v>8850</v>
      </c>
      <c r="C7703" s="318" t="s">
        <v>2867</v>
      </c>
      <c r="D7703" s="316">
        <v>44.6</v>
      </c>
    </row>
    <row r="7704" spans="1:4" ht="67.5">
      <c r="A7704" s="316">
        <v>90633</v>
      </c>
      <c r="B7704" s="317" t="s">
        <v>8851</v>
      </c>
      <c r="C7704" s="318" t="s">
        <v>12</v>
      </c>
      <c r="D7704" s="316">
        <v>2.84</v>
      </c>
    </row>
    <row r="7705" spans="1:4" ht="67.5">
      <c r="A7705" s="316">
        <v>90634</v>
      </c>
      <c r="B7705" s="317" t="s">
        <v>8852</v>
      </c>
      <c r="C7705" s="318" t="s">
        <v>12</v>
      </c>
      <c r="D7705" s="316">
        <v>0.63</v>
      </c>
    </row>
    <row r="7706" spans="1:4" ht="67.5">
      <c r="A7706" s="316">
        <v>90635</v>
      </c>
      <c r="B7706" s="317" t="s">
        <v>8853</v>
      </c>
      <c r="C7706" s="318" t="s">
        <v>12</v>
      </c>
      <c r="D7706" s="316">
        <v>3.1</v>
      </c>
    </row>
    <row r="7707" spans="1:4" ht="81">
      <c r="A7707" s="316">
        <v>90636</v>
      </c>
      <c r="B7707" s="317" t="s">
        <v>8854</v>
      </c>
      <c r="C7707" s="318" t="s">
        <v>12</v>
      </c>
      <c r="D7707" s="316">
        <v>3.88</v>
      </c>
    </row>
    <row r="7708" spans="1:4" ht="67.5">
      <c r="A7708" s="316">
        <v>90637</v>
      </c>
      <c r="B7708" s="317" t="s">
        <v>8855</v>
      </c>
      <c r="C7708" s="318" t="s">
        <v>2865</v>
      </c>
      <c r="D7708" s="316">
        <v>10.45</v>
      </c>
    </row>
    <row r="7709" spans="1:4" ht="67.5">
      <c r="A7709" s="316">
        <v>90638</v>
      </c>
      <c r="B7709" s="317" t="s">
        <v>8856</v>
      </c>
      <c r="C7709" s="318" t="s">
        <v>2867</v>
      </c>
      <c r="D7709" s="316">
        <v>3.47</v>
      </c>
    </row>
    <row r="7710" spans="1:4" ht="54">
      <c r="A7710" s="316">
        <v>90639</v>
      </c>
      <c r="B7710" s="317" t="s">
        <v>8857</v>
      </c>
      <c r="C7710" s="318" t="s">
        <v>12</v>
      </c>
      <c r="D7710" s="316">
        <v>4.24</v>
      </c>
    </row>
    <row r="7711" spans="1:4" ht="54">
      <c r="A7711" s="316">
        <v>90640</v>
      </c>
      <c r="B7711" s="317" t="s">
        <v>8858</v>
      </c>
      <c r="C7711" s="318" t="s">
        <v>12</v>
      </c>
      <c r="D7711" s="316">
        <v>0.95</v>
      </c>
    </row>
    <row r="7712" spans="1:4" ht="54">
      <c r="A7712" s="316">
        <v>90641</v>
      </c>
      <c r="B7712" s="317" t="s">
        <v>8859</v>
      </c>
      <c r="C7712" s="318" t="s">
        <v>12</v>
      </c>
      <c r="D7712" s="316">
        <v>4.6399999999999997</v>
      </c>
    </row>
    <row r="7713" spans="1:4" ht="54">
      <c r="A7713" s="316">
        <v>90642</v>
      </c>
      <c r="B7713" s="317" t="s">
        <v>8860</v>
      </c>
      <c r="C7713" s="318" t="s">
        <v>12</v>
      </c>
      <c r="D7713" s="316">
        <v>5.25</v>
      </c>
    </row>
    <row r="7714" spans="1:4" ht="54">
      <c r="A7714" s="316">
        <v>90643</v>
      </c>
      <c r="B7714" s="317" t="s">
        <v>8861</v>
      </c>
      <c r="C7714" s="318" t="s">
        <v>2865</v>
      </c>
      <c r="D7714" s="316">
        <v>15.08</v>
      </c>
    </row>
    <row r="7715" spans="1:4" ht="54">
      <c r="A7715" s="316">
        <v>90644</v>
      </c>
      <c r="B7715" s="317" t="s">
        <v>8862</v>
      </c>
      <c r="C7715" s="318" t="s">
        <v>2867</v>
      </c>
      <c r="D7715" s="316">
        <v>5.19</v>
      </c>
    </row>
    <row r="7716" spans="1:4" ht="67.5">
      <c r="A7716" s="316">
        <v>90646</v>
      </c>
      <c r="B7716" s="317" t="s">
        <v>8863</v>
      </c>
      <c r="C7716" s="318" t="s">
        <v>12</v>
      </c>
      <c r="D7716" s="316">
        <v>0.46</v>
      </c>
    </row>
    <row r="7717" spans="1:4" ht="67.5">
      <c r="A7717" s="316">
        <v>90647</v>
      </c>
      <c r="B7717" s="317" t="s">
        <v>8864</v>
      </c>
      <c r="C7717" s="318" t="s">
        <v>12</v>
      </c>
      <c r="D7717" s="316">
        <v>0.1</v>
      </c>
    </row>
    <row r="7718" spans="1:4" ht="67.5">
      <c r="A7718" s="316">
        <v>90648</v>
      </c>
      <c r="B7718" s="317" t="s">
        <v>8865</v>
      </c>
      <c r="C7718" s="318" t="s">
        <v>12</v>
      </c>
      <c r="D7718" s="316">
        <v>0.5</v>
      </c>
    </row>
    <row r="7719" spans="1:4" ht="67.5">
      <c r="A7719" s="316">
        <v>90649</v>
      </c>
      <c r="B7719" s="317" t="s">
        <v>8866</v>
      </c>
      <c r="C7719" s="318" t="s">
        <v>12</v>
      </c>
      <c r="D7719" s="316">
        <v>5.99</v>
      </c>
    </row>
    <row r="7720" spans="1:4" ht="67.5">
      <c r="A7720" s="316">
        <v>90650</v>
      </c>
      <c r="B7720" s="317" t="s">
        <v>8867</v>
      </c>
      <c r="C7720" s="318" t="s">
        <v>2865</v>
      </c>
      <c r="D7720" s="316">
        <v>7.05</v>
      </c>
    </row>
    <row r="7721" spans="1:4" ht="67.5">
      <c r="A7721" s="316">
        <v>90651</v>
      </c>
      <c r="B7721" s="317" t="s">
        <v>8868</v>
      </c>
      <c r="C7721" s="318" t="s">
        <v>2867</v>
      </c>
      <c r="D7721" s="316">
        <v>0.56000000000000005</v>
      </c>
    </row>
    <row r="7722" spans="1:4" ht="40.5">
      <c r="A7722" s="316">
        <v>90652</v>
      </c>
      <c r="B7722" s="317" t="s">
        <v>8869</v>
      </c>
      <c r="C7722" s="318" t="s">
        <v>12</v>
      </c>
      <c r="D7722" s="316">
        <v>2.76</v>
      </c>
    </row>
    <row r="7723" spans="1:4" ht="40.5">
      <c r="A7723" s="316">
        <v>90653</v>
      </c>
      <c r="B7723" s="317" t="s">
        <v>8870</v>
      </c>
      <c r="C7723" s="318" t="s">
        <v>12</v>
      </c>
      <c r="D7723" s="316">
        <v>0.62</v>
      </c>
    </row>
    <row r="7724" spans="1:4" ht="40.5">
      <c r="A7724" s="316">
        <v>90654</v>
      </c>
      <c r="B7724" s="317" t="s">
        <v>8871</v>
      </c>
      <c r="C7724" s="318" t="s">
        <v>12</v>
      </c>
      <c r="D7724" s="316">
        <v>3.02</v>
      </c>
    </row>
    <row r="7725" spans="1:4" ht="40.5">
      <c r="A7725" s="316">
        <v>90655</v>
      </c>
      <c r="B7725" s="317" t="s">
        <v>8872</v>
      </c>
      <c r="C7725" s="318" t="s">
        <v>12</v>
      </c>
      <c r="D7725" s="316">
        <v>3.94</v>
      </c>
    </row>
    <row r="7726" spans="1:4" ht="40.5">
      <c r="A7726" s="316">
        <v>90656</v>
      </c>
      <c r="B7726" s="317" t="s">
        <v>8873</v>
      </c>
      <c r="C7726" s="318" t="s">
        <v>2865</v>
      </c>
      <c r="D7726" s="316">
        <v>10.34</v>
      </c>
    </row>
    <row r="7727" spans="1:4" ht="40.5">
      <c r="A7727" s="316">
        <v>90657</v>
      </c>
      <c r="B7727" s="317" t="s">
        <v>8874</v>
      </c>
      <c r="C7727" s="318" t="s">
        <v>2867</v>
      </c>
      <c r="D7727" s="316">
        <v>3.38</v>
      </c>
    </row>
    <row r="7728" spans="1:4" ht="40.5">
      <c r="A7728" s="316">
        <v>90658</v>
      </c>
      <c r="B7728" s="317" t="s">
        <v>8875</v>
      </c>
      <c r="C7728" s="318" t="s">
        <v>12</v>
      </c>
      <c r="D7728" s="316">
        <v>2.96</v>
      </c>
    </row>
    <row r="7729" spans="1:4" ht="40.5">
      <c r="A7729" s="316">
        <v>90659</v>
      </c>
      <c r="B7729" s="317" t="s">
        <v>8876</v>
      </c>
      <c r="C7729" s="318" t="s">
        <v>12</v>
      </c>
      <c r="D7729" s="316">
        <v>0.66</v>
      </c>
    </row>
    <row r="7730" spans="1:4" ht="40.5">
      <c r="A7730" s="316">
        <v>90660</v>
      </c>
      <c r="B7730" s="317" t="s">
        <v>8877</v>
      </c>
      <c r="C7730" s="318" t="s">
        <v>12</v>
      </c>
      <c r="D7730" s="316">
        <v>3.23</v>
      </c>
    </row>
    <row r="7731" spans="1:4" ht="40.5">
      <c r="A7731" s="316">
        <v>90661</v>
      </c>
      <c r="B7731" s="317" t="s">
        <v>8878</v>
      </c>
      <c r="C7731" s="318" t="s">
        <v>12</v>
      </c>
      <c r="D7731" s="316">
        <v>3.94</v>
      </c>
    </row>
    <row r="7732" spans="1:4" ht="40.5">
      <c r="A7732" s="316">
        <v>90662</v>
      </c>
      <c r="B7732" s="317" t="s">
        <v>8879</v>
      </c>
      <c r="C7732" s="318" t="s">
        <v>2865</v>
      </c>
      <c r="D7732" s="316">
        <v>10.79</v>
      </c>
    </row>
    <row r="7733" spans="1:4" ht="40.5">
      <c r="A7733" s="316">
        <v>90663</v>
      </c>
      <c r="B7733" s="317" t="s">
        <v>8880</v>
      </c>
      <c r="C7733" s="318" t="s">
        <v>2867</v>
      </c>
      <c r="D7733" s="316">
        <v>3.62</v>
      </c>
    </row>
    <row r="7734" spans="1:4" ht="81">
      <c r="A7734" s="316">
        <v>90664</v>
      </c>
      <c r="B7734" s="317" t="s">
        <v>8881</v>
      </c>
      <c r="C7734" s="318" t="s">
        <v>12</v>
      </c>
      <c r="D7734" s="316">
        <v>3.1</v>
      </c>
    </row>
    <row r="7735" spans="1:4" ht="81">
      <c r="A7735" s="316">
        <v>90665</v>
      </c>
      <c r="B7735" s="317" t="s">
        <v>8882</v>
      </c>
      <c r="C7735" s="318" t="s">
        <v>12</v>
      </c>
      <c r="D7735" s="316">
        <v>0.69</v>
      </c>
    </row>
    <row r="7736" spans="1:4" ht="81">
      <c r="A7736" s="316">
        <v>90666</v>
      </c>
      <c r="B7736" s="317" t="s">
        <v>8883</v>
      </c>
      <c r="C7736" s="318" t="s">
        <v>12</v>
      </c>
      <c r="D7736" s="316">
        <v>3.4</v>
      </c>
    </row>
    <row r="7737" spans="1:4" ht="81">
      <c r="A7737" s="316">
        <v>90667</v>
      </c>
      <c r="B7737" s="317" t="s">
        <v>8884</v>
      </c>
      <c r="C7737" s="318" t="s">
        <v>12</v>
      </c>
      <c r="D7737" s="316">
        <v>9.5399999999999991</v>
      </c>
    </row>
    <row r="7738" spans="1:4" ht="81">
      <c r="A7738" s="316">
        <v>90668</v>
      </c>
      <c r="B7738" s="317" t="s">
        <v>8885</v>
      </c>
      <c r="C7738" s="318" t="s">
        <v>2865</v>
      </c>
      <c r="D7738" s="316">
        <v>16.73</v>
      </c>
    </row>
    <row r="7739" spans="1:4" ht="81">
      <c r="A7739" s="316">
        <v>90669</v>
      </c>
      <c r="B7739" s="317" t="s">
        <v>8886</v>
      </c>
      <c r="C7739" s="318" t="s">
        <v>2867</v>
      </c>
      <c r="D7739" s="316">
        <v>3.79</v>
      </c>
    </row>
    <row r="7740" spans="1:4" ht="81">
      <c r="A7740" s="316">
        <v>90670</v>
      </c>
      <c r="B7740" s="317" t="s">
        <v>8887</v>
      </c>
      <c r="C7740" s="318" t="s">
        <v>12</v>
      </c>
      <c r="D7740" s="316">
        <v>109.86</v>
      </c>
    </row>
    <row r="7741" spans="1:4" ht="81">
      <c r="A7741" s="316">
        <v>90671</v>
      </c>
      <c r="B7741" s="317" t="s">
        <v>8888</v>
      </c>
      <c r="C7741" s="318" t="s">
        <v>12</v>
      </c>
      <c r="D7741" s="316">
        <v>28.85</v>
      </c>
    </row>
    <row r="7742" spans="1:4" ht="81">
      <c r="A7742" s="316">
        <v>90672</v>
      </c>
      <c r="B7742" s="317" t="s">
        <v>8889</v>
      </c>
      <c r="C7742" s="318" t="s">
        <v>12</v>
      </c>
      <c r="D7742" s="316">
        <v>137.47999999999999</v>
      </c>
    </row>
    <row r="7743" spans="1:4" ht="94.5">
      <c r="A7743" s="316">
        <v>90673</v>
      </c>
      <c r="B7743" s="317" t="s">
        <v>8890</v>
      </c>
      <c r="C7743" s="318" t="s">
        <v>12</v>
      </c>
      <c r="D7743" s="316">
        <v>129.56</v>
      </c>
    </row>
    <row r="7744" spans="1:4" ht="81">
      <c r="A7744" s="316">
        <v>90674</v>
      </c>
      <c r="B7744" s="317" t="s">
        <v>8891</v>
      </c>
      <c r="C7744" s="318" t="s">
        <v>2865</v>
      </c>
      <c r="D7744" s="316">
        <v>420.13</v>
      </c>
    </row>
    <row r="7745" spans="1:4" ht="81">
      <c r="A7745" s="316">
        <v>90675</v>
      </c>
      <c r="B7745" s="317" t="s">
        <v>8892</v>
      </c>
      <c r="C7745" s="318" t="s">
        <v>2867</v>
      </c>
      <c r="D7745" s="316">
        <v>153.09</v>
      </c>
    </row>
    <row r="7746" spans="1:4" ht="81">
      <c r="A7746" s="316">
        <v>90676</v>
      </c>
      <c r="B7746" s="317" t="s">
        <v>8893</v>
      </c>
      <c r="C7746" s="318" t="s">
        <v>12</v>
      </c>
      <c r="D7746" s="316">
        <v>54.69</v>
      </c>
    </row>
    <row r="7747" spans="1:4" ht="81">
      <c r="A7747" s="316">
        <v>90677</v>
      </c>
      <c r="B7747" s="317" t="s">
        <v>8894</v>
      </c>
      <c r="C7747" s="318" t="s">
        <v>12</v>
      </c>
      <c r="D7747" s="316">
        <v>14.36</v>
      </c>
    </row>
    <row r="7748" spans="1:4" ht="81">
      <c r="A7748" s="316">
        <v>90678</v>
      </c>
      <c r="B7748" s="317" t="s">
        <v>8895</v>
      </c>
      <c r="C7748" s="318" t="s">
        <v>12</v>
      </c>
      <c r="D7748" s="316">
        <v>68.45</v>
      </c>
    </row>
    <row r="7749" spans="1:4" ht="81">
      <c r="A7749" s="316">
        <v>90679</v>
      </c>
      <c r="B7749" s="317" t="s">
        <v>8896</v>
      </c>
      <c r="C7749" s="318" t="s">
        <v>12</v>
      </c>
      <c r="D7749" s="316">
        <v>66.239999999999995</v>
      </c>
    </row>
    <row r="7750" spans="1:4" ht="81">
      <c r="A7750" s="316">
        <v>90680</v>
      </c>
      <c r="B7750" s="317" t="s">
        <v>8897</v>
      </c>
      <c r="C7750" s="318" t="s">
        <v>2865</v>
      </c>
      <c r="D7750" s="316">
        <v>221.09</v>
      </c>
    </row>
    <row r="7751" spans="1:4" ht="81">
      <c r="A7751" s="316">
        <v>90681</v>
      </c>
      <c r="B7751" s="317" t="s">
        <v>8898</v>
      </c>
      <c r="C7751" s="318" t="s">
        <v>2867</v>
      </c>
      <c r="D7751" s="316">
        <v>86.4</v>
      </c>
    </row>
    <row r="7752" spans="1:4" ht="54">
      <c r="A7752" s="316">
        <v>90682</v>
      </c>
      <c r="B7752" s="317" t="s">
        <v>8899</v>
      </c>
      <c r="C7752" s="318" t="s">
        <v>12</v>
      </c>
      <c r="D7752" s="316">
        <v>24.32</v>
      </c>
    </row>
    <row r="7753" spans="1:4" ht="54">
      <c r="A7753" s="316">
        <v>90683</v>
      </c>
      <c r="B7753" s="317" t="s">
        <v>8900</v>
      </c>
      <c r="C7753" s="318" t="s">
        <v>12</v>
      </c>
      <c r="D7753" s="316">
        <v>5.47</v>
      </c>
    </row>
    <row r="7754" spans="1:4" ht="54">
      <c r="A7754" s="316">
        <v>90684</v>
      </c>
      <c r="B7754" s="317" t="s">
        <v>8901</v>
      </c>
      <c r="C7754" s="318" t="s">
        <v>12</v>
      </c>
      <c r="D7754" s="316">
        <v>26.6</v>
      </c>
    </row>
    <row r="7755" spans="1:4" ht="54">
      <c r="A7755" s="316">
        <v>90685</v>
      </c>
      <c r="B7755" s="317" t="s">
        <v>8902</v>
      </c>
      <c r="C7755" s="318" t="s">
        <v>12</v>
      </c>
      <c r="D7755" s="316">
        <v>41.07</v>
      </c>
    </row>
    <row r="7756" spans="1:4" ht="54">
      <c r="A7756" s="316">
        <v>90686</v>
      </c>
      <c r="B7756" s="317" t="s">
        <v>8903</v>
      </c>
      <c r="C7756" s="318" t="s">
        <v>2865</v>
      </c>
      <c r="D7756" s="316">
        <v>113.05</v>
      </c>
    </row>
    <row r="7757" spans="1:4" ht="54">
      <c r="A7757" s="316">
        <v>90687</v>
      </c>
      <c r="B7757" s="317" t="s">
        <v>8904</v>
      </c>
      <c r="C7757" s="318" t="s">
        <v>2867</v>
      </c>
      <c r="D7757" s="316">
        <v>45.38</v>
      </c>
    </row>
    <row r="7758" spans="1:4" ht="54">
      <c r="A7758" s="316">
        <v>90688</v>
      </c>
      <c r="B7758" s="317" t="s">
        <v>8905</v>
      </c>
      <c r="C7758" s="318" t="s">
        <v>12</v>
      </c>
      <c r="D7758" s="316">
        <v>10.8</v>
      </c>
    </row>
    <row r="7759" spans="1:4" ht="40.5">
      <c r="A7759" s="316">
        <v>90689</v>
      </c>
      <c r="B7759" s="317" t="s">
        <v>8906</v>
      </c>
      <c r="C7759" s="318" t="s">
        <v>12</v>
      </c>
      <c r="D7759" s="316">
        <v>2.0699999999999998</v>
      </c>
    </row>
    <row r="7760" spans="1:4" ht="54">
      <c r="A7760" s="316">
        <v>90690</v>
      </c>
      <c r="B7760" s="317" t="s">
        <v>8907</v>
      </c>
      <c r="C7760" s="318" t="s">
        <v>12</v>
      </c>
      <c r="D7760" s="316">
        <v>13.5</v>
      </c>
    </row>
    <row r="7761" spans="1:4" ht="54">
      <c r="A7761" s="316">
        <v>90691</v>
      </c>
      <c r="B7761" s="317" t="s">
        <v>8908</v>
      </c>
      <c r="C7761" s="318" t="s">
        <v>12</v>
      </c>
      <c r="D7761" s="316">
        <v>22.71</v>
      </c>
    </row>
    <row r="7762" spans="1:4" ht="54">
      <c r="A7762" s="316">
        <v>90692</v>
      </c>
      <c r="B7762" s="317" t="s">
        <v>8909</v>
      </c>
      <c r="C7762" s="318" t="s">
        <v>2865</v>
      </c>
      <c r="D7762" s="316">
        <v>64.67</v>
      </c>
    </row>
    <row r="7763" spans="1:4" ht="54">
      <c r="A7763" s="316">
        <v>90693</v>
      </c>
      <c r="B7763" s="317" t="s">
        <v>8910</v>
      </c>
      <c r="C7763" s="318" t="s">
        <v>2867</v>
      </c>
      <c r="D7763" s="316">
        <v>28.46</v>
      </c>
    </row>
    <row r="7764" spans="1:4" ht="67.5">
      <c r="A7764" s="316">
        <v>90694</v>
      </c>
      <c r="B7764" s="317" t="s">
        <v>8911</v>
      </c>
      <c r="C7764" s="318" t="s">
        <v>837</v>
      </c>
      <c r="D7764" s="316">
        <v>19.25</v>
      </c>
    </row>
    <row r="7765" spans="1:4" ht="67.5">
      <c r="A7765" s="316">
        <v>90695</v>
      </c>
      <c r="B7765" s="317" t="s">
        <v>8912</v>
      </c>
      <c r="C7765" s="318" t="s">
        <v>837</v>
      </c>
      <c r="D7765" s="316">
        <v>39.380000000000003</v>
      </c>
    </row>
    <row r="7766" spans="1:4" ht="67.5">
      <c r="A7766" s="316">
        <v>90696</v>
      </c>
      <c r="B7766" s="317" t="s">
        <v>8913</v>
      </c>
      <c r="C7766" s="318" t="s">
        <v>837</v>
      </c>
      <c r="D7766" s="316">
        <v>60.45</v>
      </c>
    </row>
    <row r="7767" spans="1:4" ht="67.5">
      <c r="A7767" s="316">
        <v>90697</v>
      </c>
      <c r="B7767" s="317" t="s">
        <v>8914</v>
      </c>
      <c r="C7767" s="318" t="s">
        <v>837</v>
      </c>
      <c r="D7767" s="316">
        <v>100.77</v>
      </c>
    </row>
    <row r="7768" spans="1:4" ht="67.5">
      <c r="A7768" s="316">
        <v>90698</v>
      </c>
      <c r="B7768" s="317" t="s">
        <v>8915</v>
      </c>
      <c r="C7768" s="318" t="s">
        <v>837</v>
      </c>
      <c r="D7768" s="316">
        <v>161.5</v>
      </c>
    </row>
    <row r="7769" spans="1:4" ht="67.5">
      <c r="A7769" s="316">
        <v>90699</v>
      </c>
      <c r="B7769" s="317" t="s">
        <v>8916</v>
      </c>
      <c r="C7769" s="318" t="s">
        <v>837</v>
      </c>
      <c r="D7769" s="316">
        <v>199.75</v>
      </c>
    </row>
    <row r="7770" spans="1:4" ht="67.5">
      <c r="A7770" s="316">
        <v>90700</v>
      </c>
      <c r="B7770" s="317" t="s">
        <v>8917</v>
      </c>
      <c r="C7770" s="318" t="s">
        <v>837</v>
      </c>
      <c r="D7770" s="316">
        <v>264.20999999999998</v>
      </c>
    </row>
    <row r="7771" spans="1:4" ht="67.5">
      <c r="A7771" s="316">
        <v>90701</v>
      </c>
      <c r="B7771" s="317" t="s">
        <v>8918</v>
      </c>
      <c r="C7771" s="318" t="s">
        <v>837</v>
      </c>
      <c r="D7771" s="316">
        <v>37.74</v>
      </c>
    </row>
    <row r="7772" spans="1:4" ht="67.5">
      <c r="A7772" s="316">
        <v>90702</v>
      </c>
      <c r="B7772" s="317" t="s">
        <v>8919</v>
      </c>
      <c r="C7772" s="318" t="s">
        <v>837</v>
      </c>
      <c r="D7772" s="316">
        <v>56.7</v>
      </c>
    </row>
    <row r="7773" spans="1:4" ht="67.5">
      <c r="A7773" s="316">
        <v>90703</v>
      </c>
      <c r="B7773" s="317" t="s">
        <v>8920</v>
      </c>
      <c r="C7773" s="318" t="s">
        <v>837</v>
      </c>
      <c r="D7773" s="316">
        <v>93.07</v>
      </c>
    </row>
    <row r="7774" spans="1:4" ht="67.5">
      <c r="A7774" s="316">
        <v>90704</v>
      </c>
      <c r="B7774" s="317" t="s">
        <v>8921</v>
      </c>
      <c r="C7774" s="318" t="s">
        <v>837</v>
      </c>
      <c r="D7774" s="316">
        <v>145.21</v>
      </c>
    </row>
    <row r="7775" spans="1:4" ht="67.5">
      <c r="A7775" s="316">
        <v>90705</v>
      </c>
      <c r="B7775" s="317" t="s">
        <v>8922</v>
      </c>
      <c r="C7775" s="318" t="s">
        <v>837</v>
      </c>
      <c r="D7775" s="316">
        <v>212.5</v>
      </c>
    </row>
    <row r="7776" spans="1:4" ht="67.5">
      <c r="A7776" s="316">
        <v>90706</v>
      </c>
      <c r="B7776" s="317" t="s">
        <v>8923</v>
      </c>
      <c r="C7776" s="318" t="s">
        <v>837</v>
      </c>
      <c r="D7776" s="316">
        <v>258.38</v>
      </c>
    </row>
    <row r="7777" spans="1:4" ht="81">
      <c r="A7777" s="316">
        <v>90708</v>
      </c>
      <c r="B7777" s="317" t="s">
        <v>8924</v>
      </c>
      <c r="C7777" s="318" t="s">
        <v>837</v>
      </c>
      <c r="D7777" s="316">
        <v>413.45</v>
      </c>
    </row>
    <row r="7778" spans="1:4" ht="67.5">
      <c r="A7778" s="316">
        <v>90709</v>
      </c>
      <c r="B7778" s="317" t="s">
        <v>8925</v>
      </c>
      <c r="C7778" s="318" t="s">
        <v>837</v>
      </c>
      <c r="D7778" s="316">
        <v>20.87</v>
      </c>
    </row>
    <row r="7779" spans="1:4" ht="67.5">
      <c r="A7779" s="316">
        <v>90710</v>
      </c>
      <c r="B7779" s="317" t="s">
        <v>8926</v>
      </c>
      <c r="C7779" s="318" t="s">
        <v>837</v>
      </c>
      <c r="D7779" s="316">
        <v>41.01</v>
      </c>
    </row>
    <row r="7780" spans="1:4" ht="67.5">
      <c r="A7780" s="316">
        <v>90711</v>
      </c>
      <c r="B7780" s="317" t="s">
        <v>8927</v>
      </c>
      <c r="C7780" s="318" t="s">
        <v>837</v>
      </c>
      <c r="D7780" s="316">
        <v>62.07</v>
      </c>
    </row>
    <row r="7781" spans="1:4" ht="67.5">
      <c r="A7781" s="316">
        <v>90712</v>
      </c>
      <c r="B7781" s="317" t="s">
        <v>8928</v>
      </c>
      <c r="C7781" s="318" t="s">
        <v>837</v>
      </c>
      <c r="D7781" s="316">
        <v>102.39</v>
      </c>
    </row>
    <row r="7782" spans="1:4" ht="67.5">
      <c r="A7782" s="316">
        <v>90713</v>
      </c>
      <c r="B7782" s="317" t="s">
        <v>8929</v>
      </c>
      <c r="C7782" s="318" t="s">
        <v>837</v>
      </c>
      <c r="D7782" s="316">
        <v>163.12</v>
      </c>
    </row>
    <row r="7783" spans="1:4" ht="67.5">
      <c r="A7783" s="316">
        <v>90714</v>
      </c>
      <c r="B7783" s="317" t="s">
        <v>8930</v>
      </c>
      <c r="C7783" s="318" t="s">
        <v>837</v>
      </c>
      <c r="D7783" s="316">
        <v>201.37</v>
      </c>
    </row>
    <row r="7784" spans="1:4" ht="67.5">
      <c r="A7784" s="316">
        <v>90715</v>
      </c>
      <c r="B7784" s="317" t="s">
        <v>8931</v>
      </c>
      <c r="C7784" s="318" t="s">
        <v>837</v>
      </c>
      <c r="D7784" s="316">
        <v>267.57</v>
      </c>
    </row>
    <row r="7785" spans="1:4" ht="67.5">
      <c r="A7785" s="316">
        <v>90716</v>
      </c>
      <c r="B7785" s="317" t="s">
        <v>8932</v>
      </c>
      <c r="C7785" s="318" t="s">
        <v>837</v>
      </c>
      <c r="D7785" s="316">
        <v>39.36</v>
      </c>
    </row>
    <row r="7786" spans="1:4" ht="67.5">
      <c r="A7786" s="316">
        <v>90717</v>
      </c>
      <c r="B7786" s="317" t="s">
        <v>8933</v>
      </c>
      <c r="C7786" s="318" t="s">
        <v>837</v>
      </c>
      <c r="D7786" s="316">
        <v>58.32</v>
      </c>
    </row>
    <row r="7787" spans="1:4" ht="67.5">
      <c r="A7787" s="316">
        <v>90718</v>
      </c>
      <c r="B7787" s="317" t="s">
        <v>8934</v>
      </c>
      <c r="C7787" s="318" t="s">
        <v>837</v>
      </c>
      <c r="D7787" s="316">
        <v>94.69</v>
      </c>
    </row>
    <row r="7788" spans="1:4" ht="67.5">
      <c r="A7788" s="316">
        <v>90719</v>
      </c>
      <c r="B7788" s="317" t="s">
        <v>8935</v>
      </c>
      <c r="C7788" s="318" t="s">
        <v>837</v>
      </c>
      <c r="D7788" s="316">
        <v>146.83000000000001</v>
      </c>
    </row>
    <row r="7789" spans="1:4" ht="67.5">
      <c r="A7789" s="316">
        <v>90720</v>
      </c>
      <c r="B7789" s="317" t="s">
        <v>8936</v>
      </c>
      <c r="C7789" s="318" t="s">
        <v>837</v>
      </c>
      <c r="D7789" s="316">
        <v>214.12</v>
      </c>
    </row>
    <row r="7790" spans="1:4" ht="67.5">
      <c r="A7790" s="316">
        <v>90721</v>
      </c>
      <c r="B7790" s="317" t="s">
        <v>8937</v>
      </c>
      <c r="C7790" s="318" t="s">
        <v>837</v>
      </c>
      <c r="D7790" s="316">
        <v>261.75</v>
      </c>
    </row>
    <row r="7791" spans="1:4" ht="81">
      <c r="A7791" s="316">
        <v>90723</v>
      </c>
      <c r="B7791" s="317" t="s">
        <v>8938</v>
      </c>
      <c r="C7791" s="318" t="s">
        <v>837</v>
      </c>
      <c r="D7791" s="316">
        <v>415.56</v>
      </c>
    </row>
    <row r="7792" spans="1:4" ht="54">
      <c r="A7792" s="316">
        <v>90724</v>
      </c>
      <c r="B7792" s="317" t="s">
        <v>8939</v>
      </c>
      <c r="C7792" s="318" t="s">
        <v>3004</v>
      </c>
      <c r="D7792" s="316">
        <v>18.86</v>
      </c>
    </row>
    <row r="7793" spans="1:4" ht="54">
      <c r="A7793" s="316">
        <v>90725</v>
      </c>
      <c r="B7793" s="317" t="s">
        <v>8940</v>
      </c>
      <c r="C7793" s="318" t="s">
        <v>3004</v>
      </c>
      <c r="D7793" s="316">
        <v>23.29</v>
      </c>
    </row>
    <row r="7794" spans="1:4" ht="54">
      <c r="A7794" s="316">
        <v>90726</v>
      </c>
      <c r="B7794" s="317" t="s">
        <v>8941</v>
      </c>
      <c r="C7794" s="318" t="s">
        <v>3004</v>
      </c>
      <c r="D7794" s="316">
        <v>27.72</v>
      </c>
    </row>
    <row r="7795" spans="1:4" ht="54">
      <c r="A7795" s="316">
        <v>90727</v>
      </c>
      <c r="B7795" s="317" t="s">
        <v>8942</v>
      </c>
      <c r="C7795" s="318" t="s">
        <v>3004</v>
      </c>
      <c r="D7795" s="316">
        <v>32.15</v>
      </c>
    </row>
    <row r="7796" spans="1:4" ht="54">
      <c r="A7796" s="316">
        <v>90728</v>
      </c>
      <c r="B7796" s="317" t="s">
        <v>8943</v>
      </c>
      <c r="C7796" s="318" t="s">
        <v>3004</v>
      </c>
      <c r="D7796" s="316">
        <v>36.58</v>
      </c>
    </row>
    <row r="7797" spans="1:4" ht="54">
      <c r="A7797" s="316">
        <v>90729</v>
      </c>
      <c r="B7797" s="317" t="s">
        <v>8944</v>
      </c>
      <c r="C7797" s="318" t="s">
        <v>3004</v>
      </c>
      <c r="D7797" s="316">
        <v>41</v>
      </c>
    </row>
    <row r="7798" spans="1:4" ht="54">
      <c r="A7798" s="316">
        <v>90730</v>
      </c>
      <c r="B7798" s="317" t="s">
        <v>8945</v>
      </c>
      <c r="C7798" s="318" t="s">
        <v>3004</v>
      </c>
      <c r="D7798" s="316">
        <v>45.47</v>
      </c>
    </row>
    <row r="7799" spans="1:4" ht="54">
      <c r="A7799" s="316">
        <v>90731</v>
      </c>
      <c r="B7799" s="317" t="s">
        <v>8946</v>
      </c>
      <c r="C7799" s="318" t="s">
        <v>3004</v>
      </c>
      <c r="D7799" s="316">
        <v>49.91</v>
      </c>
    </row>
    <row r="7800" spans="1:4" ht="54">
      <c r="A7800" s="316">
        <v>90732</v>
      </c>
      <c r="B7800" s="317" t="s">
        <v>8947</v>
      </c>
      <c r="C7800" s="318" t="s">
        <v>3004</v>
      </c>
      <c r="D7800" s="316">
        <v>63.18</v>
      </c>
    </row>
    <row r="7801" spans="1:4" ht="67.5">
      <c r="A7801" s="316">
        <v>90733</v>
      </c>
      <c r="B7801" s="317" t="s">
        <v>8948</v>
      </c>
      <c r="C7801" s="318" t="s">
        <v>837</v>
      </c>
      <c r="D7801" s="316">
        <v>2.04</v>
      </c>
    </row>
    <row r="7802" spans="1:4" ht="67.5">
      <c r="A7802" s="316">
        <v>90734</v>
      </c>
      <c r="B7802" s="317" t="s">
        <v>8949</v>
      </c>
      <c r="C7802" s="318" t="s">
        <v>837</v>
      </c>
      <c r="D7802" s="316">
        <v>2.4900000000000002</v>
      </c>
    </row>
    <row r="7803" spans="1:4" ht="67.5">
      <c r="A7803" s="316">
        <v>90735</v>
      </c>
      <c r="B7803" s="317" t="s">
        <v>8950</v>
      </c>
      <c r="C7803" s="318" t="s">
        <v>837</v>
      </c>
      <c r="D7803" s="316">
        <v>2.95</v>
      </c>
    </row>
    <row r="7804" spans="1:4" ht="67.5">
      <c r="A7804" s="316">
        <v>90736</v>
      </c>
      <c r="B7804" s="317" t="s">
        <v>8951</v>
      </c>
      <c r="C7804" s="318" t="s">
        <v>837</v>
      </c>
      <c r="D7804" s="316">
        <v>3.41</v>
      </c>
    </row>
    <row r="7805" spans="1:4" ht="67.5">
      <c r="A7805" s="316">
        <v>90737</v>
      </c>
      <c r="B7805" s="317" t="s">
        <v>8952</v>
      </c>
      <c r="C7805" s="318" t="s">
        <v>837</v>
      </c>
      <c r="D7805" s="316">
        <v>3.87</v>
      </c>
    </row>
    <row r="7806" spans="1:4" ht="67.5">
      <c r="A7806" s="316">
        <v>90738</v>
      </c>
      <c r="B7806" s="317" t="s">
        <v>8953</v>
      </c>
      <c r="C7806" s="318" t="s">
        <v>837</v>
      </c>
      <c r="D7806" s="316">
        <v>4.32</v>
      </c>
    </row>
    <row r="7807" spans="1:4" ht="67.5">
      <c r="A7807" s="316">
        <v>90739</v>
      </c>
      <c r="B7807" s="317" t="s">
        <v>8954</v>
      </c>
      <c r="C7807" s="318" t="s">
        <v>837</v>
      </c>
      <c r="D7807" s="316">
        <v>9.94</v>
      </c>
    </row>
    <row r="7808" spans="1:4" ht="81">
      <c r="A7808" s="316">
        <v>90740</v>
      </c>
      <c r="B7808" s="317" t="s">
        <v>8955</v>
      </c>
      <c r="C7808" s="318" t="s">
        <v>837</v>
      </c>
      <c r="D7808" s="316">
        <v>4.5599999999999996</v>
      </c>
    </row>
    <row r="7809" spans="1:4" ht="81">
      <c r="A7809" s="316">
        <v>90741</v>
      </c>
      <c r="B7809" s="317" t="s">
        <v>8956</v>
      </c>
      <c r="C7809" s="318" t="s">
        <v>837</v>
      </c>
      <c r="D7809" s="316">
        <v>5.01</v>
      </c>
    </row>
    <row r="7810" spans="1:4" ht="81">
      <c r="A7810" s="316">
        <v>90742</v>
      </c>
      <c r="B7810" s="317" t="s">
        <v>8957</v>
      </c>
      <c r="C7810" s="318" t="s">
        <v>837</v>
      </c>
      <c r="D7810" s="316">
        <v>5.47</v>
      </c>
    </row>
    <row r="7811" spans="1:4" ht="81">
      <c r="A7811" s="316">
        <v>90743</v>
      </c>
      <c r="B7811" s="317" t="s">
        <v>8958</v>
      </c>
      <c r="C7811" s="318" t="s">
        <v>837</v>
      </c>
      <c r="D7811" s="316">
        <v>5.92</v>
      </c>
    </row>
    <row r="7812" spans="1:4" ht="81">
      <c r="A7812" s="316">
        <v>90744</v>
      </c>
      <c r="B7812" s="317" t="s">
        <v>8959</v>
      </c>
      <c r="C7812" s="318" t="s">
        <v>837</v>
      </c>
      <c r="D7812" s="316">
        <v>6.38</v>
      </c>
    </row>
    <row r="7813" spans="1:4" ht="81">
      <c r="A7813" s="316">
        <v>90745</v>
      </c>
      <c r="B7813" s="317" t="s">
        <v>8960</v>
      </c>
      <c r="C7813" s="318" t="s">
        <v>837</v>
      </c>
      <c r="D7813" s="316">
        <v>14.23</v>
      </c>
    </row>
    <row r="7814" spans="1:4" ht="81">
      <c r="A7814" s="316">
        <v>90746</v>
      </c>
      <c r="B7814" s="317" t="s">
        <v>8961</v>
      </c>
      <c r="C7814" s="318" t="s">
        <v>837</v>
      </c>
      <c r="D7814" s="316">
        <v>2.77</v>
      </c>
    </row>
    <row r="7815" spans="1:4" ht="81">
      <c r="A7815" s="316">
        <v>90747</v>
      </c>
      <c r="B7815" s="317" t="s">
        <v>8962</v>
      </c>
      <c r="C7815" s="318" t="s">
        <v>837</v>
      </c>
      <c r="D7815" s="316">
        <v>11.08</v>
      </c>
    </row>
    <row r="7816" spans="1:4" ht="67.5">
      <c r="A7816" s="316">
        <v>90748</v>
      </c>
      <c r="B7816" s="317" t="s">
        <v>8963</v>
      </c>
      <c r="C7816" s="318" t="s">
        <v>837</v>
      </c>
      <c r="D7816" s="316">
        <v>3.66</v>
      </c>
    </row>
    <row r="7817" spans="1:4" ht="67.5">
      <c r="A7817" s="316">
        <v>90749</v>
      </c>
      <c r="B7817" s="317" t="s">
        <v>8964</v>
      </c>
      <c r="C7817" s="318" t="s">
        <v>837</v>
      </c>
      <c r="D7817" s="316">
        <v>4.12</v>
      </c>
    </row>
    <row r="7818" spans="1:4" ht="67.5">
      <c r="A7818" s="316">
        <v>90750</v>
      </c>
      <c r="B7818" s="317" t="s">
        <v>8965</v>
      </c>
      <c r="C7818" s="318" t="s">
        <v>837</v>
      </c>
      <c r="D7818" s="316">
        <v>4.57</v>
      </c>
    </row>
    <row r="7819" spans="1:4" ht="67.5">
      <c r="A7819" s="316">
        <v>90751</v>
      </c>
      <c r="B7819" s="317" t="s">
        <v>8966</v>
      </c>
      <c r="C7819" s="318" t="s">
        <v>837</v>
      </c>
      <c r="D7819" s="316">
        <v>5.03</v>
      </c>
    </row>
    <row r="7820" spans="1:4" ht="67.5">
      <c r="A7820" s="316">
        <v>90752</v>
      </c>
      <c r="B7820" s="317" t="s">
        <v>8967</v>
      </c>
      <c r="C7820" s="318" t="s">
        <v>837</v>
      </c>
      <c r="D7820" s="316">
        <v>5.49</v>
      </c>
    </row>
    <row r="7821" spans="1:4" ht="67.5">
      <c r="A7821" s="316">
        <v>90753</v>
      </c>
      <c r="B7821" s="317" t="s">
        <v>8968</v>
      </c>
      <c r="C7821" s="318" t="s">
        <v>837</v>
      </c>
      <c r="D7821" s="316">
        <v>5.94</v>
      </c>
    </row>
    <row r="7822" spans="1:4" ht="67.5">
      <c r="A7822" s="316">
        <v>90754</v>
      </c>
      <c r="B7822" s="317" t="s">
        <v>8969</v>
      </c>
      <c r="C7822" s="318" t="s">
        <v>837</v>
      </c>
      <c r="D7822" s="316">
        <v>13.3</v>
      </c>
    </row>
    <row r="7823" spans="1:4" ht="81">
      <c r="A7823" s="316">
        <v>90755</v>
      </c>
      <c r="B7823" s="317" t="s">
        <v>8970</v>
      </c>
      <c r="C7823" s="318" t="s">
        <v>837</v>
      </c>
      <c r="D7823" s="316">
        <v>6.18</v>
      </c>
    </row>
    <row r="7824" spans="1:4" ht="81">
      <c r="A7824" s="316">
        <v>90756</v>
      </c>
      <c r="B7824" s="317" t="s">
        <v>8971</v>
      </c>
      <c r="C7824" s="318" t="s">
        <v>837</v>
      </c>
      <c r="D7824" s="316">
        <v>6.63</v>
      </c>
    </row>
    <row r="7825" spans="1:4" ht="81">
      <c r="A7825" s="316">
        <v>90757</v>
      </c>
      <c r="B7825" s="317" t="s">
        <v>8972</v>
      </c>
      <c r="C7825" s="318" t="s">
        <v>837</v>
      </c>
      <c r="D7825" s="316">
        <v>7.09</v>
      </c>
    </row>
    <row r="7826" spans="1:4" ht="81">
      <c r="A7826" s="316">
        <v>90758</v>
      </c>
      <c r="B7826" s="317" t="s">
        <v>8973</v>
      </c>
      <c r="C7826" s="318" t="s">
        <v>837</v>
      </c>
      <c r="D7826" s="316">
        <v>7.54</v>
      </c>
    </row>
    <row r="7827" spans="1:4" ht="81">
      <c r="A7827" s="316">
        <v>90759</v>
      </c>
      <c r="B7827" s="317" t="s">
        <v>8974</v>
      </c>
      <c r="C7827" s="318" t="s">
        <v>837</v>
      </c>
      <c r="D7827" s="316">
        <v>8</v>
      </c>
    </row>
    <row r="7828" spans="1:4" ht="81">
      <c r="A7828" s="316">
        <v>90760</v>
      </c>
      <c r="B7828" s="317" t="s">
        <v>8975</v>
      </c>
      <c r="C7828" s="318" t="s">
        <v>837</v>
      </c>
      <c r="D7828" s="316">
        <v>17.600000000000001</v>
      </c>
    </row>
    <row r="7829" spans="1:4" ht="81">
      <c r="A7829" s="316">
        <v>90761</v>
      </c>
      <c r="B7829" s="317" t="s">
        <v>8976</v>
      </c>
      <c r="C7829" s="318" t="s">
        <v>837</v>
      </c>
      <c r="D7829" s="316">
        <v>3.39</v>
      </c>
    </row>
    <row r="7830" spans="1:4" ht="81">
      <c r="A7830" s="316">
        <v>90762</v>
      </c>
      <c r="B7830" s="317" t="s">
        <v>8977</v>
      </c>
      <c r="C7830" s="318" t="s">
        <v>837</v>
      </c>
      <c r="D7830" s="316">
        <v>13.19</v>
      </c>
    </row>
    <row r="7831" spans="1:4" ht="13.5">
      <c r="A7831" s="316">
        <v>90766</v>
      </c>
      <c r="B7831" s="317" t="s">
        <v>38</v>
      </c>
      <c r="C7831" s="318" t="s">
        <v>12</v>
      </c>
      <c r="D7831" s="316">
        <v>15.41</v>
      </c>
    </row>
    <row r="7832" spans="1:4" ht="27">
      <c r="A7832" s="316">
        <v>90767</v>
      </c>
      <c r="B7832" s="317" t="s">
        <v>8978</v>
      </c>
      <c r="C7832" s="318" t="s">
        <v>12</v>
      </c>
      <c r="D7832" s="316">
        <v>14.88</v>
      </c>
    </row>
    <row r="7833" spans="1:4" ht="27">
      <c r="A7833" s="316">
        <v>90768</v>
      </c>
      <c r="B7833" s="317" t="s">
        <v>8979</v>
      </c>
      <c r="C7833" s="318" t="s">
        <v>12</v>
      </c>
      <c r="D7833" s="316">
        <v>67.66</v>
      </c>
    </row>
    <row r="7834" spans="1:4" ht="27">
      <c r="A7834" s="316">
        <v>90769</v>
      </c>
      <c r="B7834" s="317" t="s">
        <v>8980</v>
      </c>
      <c r="C7834" s="318" t="s">
        <v>12</v>
      </c>
      <c r="D7834" s="316">
        <v>77.59</v>
      </c>
    </row>
    <row r="7835" spans="1:4" ht="27">
      <c r="A7835" s="316">
        <v>90770</v>
      </c>
      <c r="B7835" s="317" t="s">
        <v>8981</v>
      </c>
      <c r="C7835" s="318" t="s">
        <v>12</v>
      </c>
      <c r="D7835" s="316">
        <v>91.84</v>
      </c>
    </row>
    <row r="7836" spans="1:4" ht="27">
      <c r="A7836" s="316">
        <v>90771</v>
      </c>
      <c r="B7836" s="317" t="s">
        <v>8982</v>
      </c>
      <c r="C7836" s="318" t="s">
        <v>12</v>
      </c>
      <c r="D7836" s="316">
        <v>18.13</v>
      </c>
    </row>
    <row r="7837" spans="1:4" ht="27">
      <c r="A7837" s="316">
        <v>90772</v>
      </c>
      <c r="B7837" s="317" t="s">
        <v>8983</v>
      </c>
      <c r="C7837" s="318" t="s">
        <v>12</v>
      </c>
      <c r="D7837" s="316">
        <v>15.72</v>
      </c>
    </row>
    <row r="7838" spans="1:4" ht="27">
      <c r="A7838" s="316">
        <v>90773</v>
      </c>
      <c r="B7838" s="317" t="s">
        <v>8984</v>
      </c>
      <c r="C7838" s="318" t="s">
        <v>12</v>
      </c>
      <c r="D7838" s="316">
        <v>18.32</v>
      </c>
    </row>
    <row r="7839" spans="1:4" ht="27">
      <c r="A7839" s="316">
        <v>90775</v>
      </c>
      <c r="B7839" s="317" t="s">
        <v>8985</v>
      </c>
      <c r="C7839" s="318" t="s">
        <v>12</v>
      </c>
      <c r="D7839" s="316">
        <v>28</v>
      </c>
    </row>
    <row r="7840" spans="1:4" ht="27">
      <c r="A7840" s="316">
        <v>90776</v>
      </c>
      <c r="B7840" s="317" t="s">
        <v>8986</v>
      </c>
      <c r="C7840" s="318" t="s">
        <v>12</v>
      </c>
      <c r="D7840" s="316">
        <v>19.78</v>
      </c>
    </row>
    <row r="7841" spans="1:4" ht="27">
      <c r="A7841" s="316">
        <v>90777</v>
      </c>
      <c r="B7841" s="317" t="s">
        <v>8987</v>
      </c>
      <c r="C7841" s="318" t="s">
        <v>12</v>
      </c>
      <c r="D7841" s="316">
        <v>71.95</v>
      </c>
    </row>
    <row r="7842" spans="1:4" ht="27">
      <c r="A7842" s="316">
        <v>90778</v>
      </c>
      <c r="B7842" s="317" t="s">
        <v>8988</v>
      </c>
      <c r="C7842" s="318" t="s">
        <v>12</v>
      </c>
      <c r="D7842" s="316">
        <v>90.49</v>
      </c>
    </row>
    <row r="7843" spans="1:4" ht="27">
      <c r="A7843" s="316">
        <v>90779</v>
      </c>
      <c r="B7843" s="317" t="s">
        <v>8989</v>
      </c>
      <c r="C7843" s="318" t="s">
        <v>12</v>
      </c>
      <c r="D7843" s="316">
        <v>118.76</v>
      </c>
    </row>
    <row r="7844" spans="1:4" ht="27">
      <c r="A7844" s="316">
        <v>90780</v>
      </c>
      <c r="B7844" s="317" t="s">
        <v>8990</v>
      </c>
      <c r="C7844" s="318" t="s">
        <v>12</v>
      </c>
      <c r="D7844" s="316">
        <v>28.09</v>
      </c>
    </row>
    <row r="7845" spans="1:4" ht="13.5">
      <c r="A7845" s="316">
        <v>90781</v>
      </c>
      <c r="B7845" s="317" t="s">
        <v>8991</v>
      </c>
      <c r="C7845" s="318" t="s">
        <v>12</v>
      </c>
      <c r="D7845" s="316">
        <v>15.45</v>
      </c>
    </row>
    <row r="7846" spans="1:4" ht="40.5">
      <c r="A7846" s="316">
        <v>90800</v>
      </c>
      <c r="B7846" s="317" t="s">
        <v>8992</v>
      </c>
      <c r="C7846" s="318" t="s">
        <v>3004</v>
      </c>
      <c r="D7846" s="316">
        <v>147.13</v>
      </c>
    </row>
    <row r="7847" spans="1:4" ht="40.5">
      <c r="A7847" s="316">
        <v>90801</v>
      </c>
      <c r="B7847" s="317" t="s">
        <v>8993</v>
      </c>
      <c r="C7847" s="318" t="s">
        <v>3004</v>
      </c>
      <c r="D7847" s="316">
        <v>153.08000000000001</v>
      </c>
    </row>
    <row r="7848" spans="1:4" ht="40.5">
      <c r="A7848" s="316">
        <v>90802</v>
      </c>
      <c r="B7848" s="317" t="s">
        <v>8994</v>
      </c>
      <c r="C7848" s="318" t="s">
        <v>3004</v>
      </c>
      <c r="D7848" s="316">
        <v>159.04</v>
      </c>
    </row>
    <row r="7849" spans="1:4" ht="40.5">
      <c r="A7849" s="316">
        <v>90803</v>
      </c>
      <c r="B7849" s="317" t="s">
        <v>8995</v>
      </c>
      <c r="C7849" s="318" t="s">
        <v>3004</v>
      </c>
      <c r="D7849" s="316">
        <v>164.99</v>
      </c>
    </row>
    <row r="7850" spans="1:4" ht="54">
      <c r="A7850" s="316">
        <v>90804</v>
      </c>
      <c r="B7850" s="317" t="s">
        <v>8996</v>
      </c>
      <c r="C7850" s="318" t="s">
        <v>3004</v>
      </c>
      <c r="D7850" s="316">
        <v>199.8</v>
      </c>
    </row>
    <row r="7851" spans="1:4" ht="40.5">
      <c r="A7851" s="316">
        <v>90805</v>
      </c>
      <c r="B7851" s="317" t="s">
        <v>8997</v>
      </c>
      <c r="C7851" s="318" t="s">
        <v>3004</v>
      </c>
      <c r="D7851" s="316">
        <v>52.67</v>
      </c>
    </row>
    <row r="7852" spans="1:4" ht="54">
      <c r="A7852" s="316">
        <v>90806</v>
      </c>
      <c r="B7852" s="317" t="s">
        <v>8998</v>
      </c>
      <c r="C7852" s="318" t="s">
        <v>3004</v>
      </c>
      <c r="D7852" s="316">
        <v>210.12</v>
      </c>
    </row>
    <row r="7853" spans="1:4" ht="40.5">
      <c r="A7853" s="316">
        <v>90807</v>
      </c>
      <c r="B7853" s="317" t="s">
        <v>8999</v>
      </c>
      <c r="C7853" s="318" t="s">
        <v>3004</v>
      </c>
      <c r="D7853" s="316">
        <v>57.04</v>
      </c>
    </row>
    <row r="7854" spans="1:4" ht="67.5">
      <c r="A7854" s="316">
        <v>90808</v>
      </c>
      <c r="B7854" s="317" t="s">
        <v>9000</v>
      </c>
      <c r="C7854" s="318" t="s">
        <v>837</v>
      </c>
      <c r="D7854" s="316">
        <v>65.040000000000006</v>
      </c>
    </row>
    <row r="7855" spans="1:4" ht="67.5">
      <c r="A7855" s="316">
        <v>90809</v>
      </c>
      <c r="B7855" s="317" t="s">
        <v>9001</v>
      </c>
      <c r="C7855" s="318" t="s">
        <v>837</v>
      </c>
      <c r="D7855" s="316">
        <v>62.91</v>
      </c>
    </row>
    <row r="7856" spans="1:4" ht="67.5">
      <c r="A7856" s="316">
        <v>90810</v>
      </c>
      <c r="B7856" s="317" t="s">
        <v>9002</v>
      </c>
      <c r="C7856" s="318" t="s">
        <v>837</v>
      </c>
      <c r="D7856" s="316">
        <v>140.56</v>
      </c>
    </row>
    <row r="7857" spans="1:4" ht="67.5">
      <c r="A7857" s="316">
        <v>90811</v>
      </c>
      <c r="B7857" s="317" t="s">
        <v>9003</v>
      </c>
      <c r="C7857" s="318" t="s">
        <v>837</v>
      </c>
      <c r="D7857" s="316">
        <v>134.12</v>
      </c>
    </row>
    <row r="7858" spans="1:4" ht="67.5">
      <c r="A7858" s="316">
        <v>90812</v>
      </c>
      <c r="B7858" s="317" t="s">
        <v>9004</v>
      </c>
      <c r="C7858" s="318" t="s">
        <v>837</v>
      </c>
      <c r="D7858" s="316">
        <v>242.69</v>
      </c>
    </row>
    <row r="7859" spans="1:4" ht="67.5">
      <c r="A7859" s="316">
        <v>90813</v>
      </c>
      <c r="B7859" s="317" t="s">
        <v>9005</v>
      </c>
      <c r="C7859" s="318" t="s">
        <v>837</v>
      </c>
      <c r="D7859" s="316">
        <v>233.81</v>
      </c>
    </row>
    <row r="7860" spans="1:4" ht="67.5">
      <c r="A7860" s="316">
        <v>90814</v>
      </c>
      <c r="B7860" s="317" t="s">
        <v>9006</v>
      </c>
      <c r="C7860" s="318" t="s">
        <v>837</v>
      </c>
      <c r="D7860" s="316">
        <v>294.97000000000003</v>
      </c>
    </row>
    <row r="7861" spans="1:4" ht="67.5">
      <c r="A7861" s="316">
        <v>90815</v>
      </c>
      <c r="B7861" s="317" t="s">
        <v>9007</v>
      </c>
      <c r="C7861" s="318" t="s">
        <v>837</v>
      </c>
      <c r="D7861" s="316">
        <v>358.52</v>
      </c>
    </row>
    <row r="7862" spans="1:4" ht="54">
      <c r="A7862" s="316">
        <v>90816</v>
      </c>
      <c r="B7862" s="317" t="s">
        <v>9008</v>
      </c>
      <c r="C7862" s="318" t="s">
        <v>3004</v>
      </c>
      <c r="D7862" s="316">
        <v>220.43</v>
      </c>
    </row>
    <row r="7863" spans="1:4" ht="40.5">
      <c r="A7863" s="316">
        <v>90817</v>
      </c>
      <c r="B7863" s="317" t="s">
        <v>9009</v>
      </c>
      <c r="C7863" s="318" t="s">
        <v>3004</v>
      </c>
      <c r="D7863" s="316">
        <v>61.39</v>
      </c>
    </row>
    <row r="7864" spans="1:4" ht="54">
      <c r="A7864" s="316">
        <v>90818</v>
      </c>
      <c r="B7864" s="317" t="s">
        <v>9010</v>
      </c>
      <c r="C7864" s="318" t="s">
        <v>3004</v>
      </c>
      <c r="D7864" s="316">
        <v>230.79</v>
      </c>
    </row>
    <row r="7865" spans="1:4" ht="40.5">
      <c r="A7865" s="316">
        <v>90819</v>
      </c>
      <c r="B7865" s="317" t="s">
        <v>9011</v>
      </c>
      <c r="C7865" s="318" t="s">
        <v>3004</v>
      </c>
      <c r="D7865" s="316">
        <v>65.8</v>
      </c>
    </row>
    <row r="7866" spans="1:4" ht="54">
      <c r="A7866" s="316">
        <v>90820</v>
      </c>
      <c r="B7866" s="317" t="s">
        <v>9012</v>
      </c>
      <c r="C7866" s="318" t="s">
        <v>3004</v>
      </c>
      <c r="D7866" s="316">
        <v>278</v>
      </c>
    </row>
    <row r="7867" spans="1:4" ht="54">
      <c r="A7867" s="316">
        <v>90821</v>
      </c>
      <c r="B7867" s="317" t="s">
        <v>9013</v>
      </c>
      <c r="C7867" s="318" t="s">
        <v>3004</v>
      </c>
      <c r="D7867" s="316">
        <v>305.45999999999998</v>
      </c>
    </row>
    <row r="7868" spans="1:4" ht="54">
      <c r="A7868" s="316">
        <v>90822</v>
      </c>
      <c r="B7868" s="317" t="s">
        <v>9014</v>
      </c>
      <c r="C7868" s="318" t="s">
        <v>3004</v>
      </c>
      <c r="D7868" s="316">
        <v>300.49</v>
      </c>
    </row>
    <row r="7869" spans="1:4" ht="54">
      <c r="A7869" s="316">
        <v>90823</v>
      </c>
      <c r="B7869" s="317" t="s">
        <v>9015</v>
      </c>
      <c r="C7869" s="318" t="s">
        <v>3004</v>
      </c>
      <c r="D7869" s="316">
        <v>317.54000000000002</v>
      </c>
    </row>
    <row r="7870" spans="1:4" ht="54">
      <c r="A7870" s="316">
        <v>90826</v>
      </c>
      <c r="B7870" s="317" t="s">
        <v>9016</v>
      </c>
      <c r="C7870" s="318" t="s">
        <v>3004</v>
      </c>
      <c r="D7870" s="316">
        <v>22.23</v>
      </c>
    </row>
    <row r="7871" spans="1:4" ht="54">
      <c r="A7871" s="316">
        <v>90827</v>
      </c>
      <c r="B7871" s="317" t="s">
        <v>9017</v>
      </c>
      <c r="C7871" s="318" t="s">
        <v>3004</v>
      </c>
      <c r="D7871" s="316">
        <v>23.39</v>
      </c>
    </row>
    <row r="7872" spans="1:4" ht="54">
      <c r="A7872" s="316">
        <v>90828</v>
      </c>
      <c r="B7872" s="317" t="s">
        <v>9018</v>
      </c>
      <c r="C7872" s="318" t="s">
        <v>3004</v>
      </c>
      <c r="D7872" s="316">
        <v>24.55</v>
      </c>
    </row>
    <row r="7873" spans="1:4" ht="54">
      <c r="A7873" s="316">
        <v>90829</v>
      </c>
      <c r="B7873" s="317" t="s">
        <v>9019</v>
      </c>
      <c r="C7873" s="318" t="s">
        <v>3004</v>
      </c>
      <c r="D7873" s="316">
        <v>25.74</v>
      </c>
    </row>
    <row r="7874" spans="1:4" ht="54">
      <c r="A7874" s="316">
        <v>90830</v>
      </c>
      <c r="B7874" s="317" t="s">
        <v>9020</v>
      </c>
      <c r="C7874" s="318" t="s">
        <v>3004</v>
      </c>
      <c r="D7874" s="316">
        <v>86.35</v>
      </c>
    </row>
    <row r="7875" spans="1:4" ht="54">
      <c r="A7875" s="316">
        <v>90831</v>
      </c>
      <c r="B7875" s="317" t="s">
        <v>9021</v>
      </c>
      <c r="C7875" s="318" t="s">
        <v>3004</v>
      </c>
      <c r="D7875" s="316">
        <v>67.7</v>
      </c>
    </row>
    <row r="7876" spans="1:4" ht="27">
      <c r="A7876" s="316">
        <v>90838</v>
      </c>
      <c r="B7876" s="317" t="s">
        <v>9022</v>
      </c>
      <c r="C7876" s="318" t="s">
        <v>3004</v>
      </c>
      <c r="D7876" s="316">
        <v>852.42</v>
      </c>
    </row>
    <row r="7877" spans="1:4" ht="94.5">
      <c r="A7877" s="316">
        <v>90841</v>
      </c>
      <c r="B7877" s="317" t="s">
        <v>9023</v>
      </c>
      <c r="C7877" s="318" t="s">
        <v>3004</v>
      </c>
      <c r="D7877" s="316">
        <v>589.96</v>
      </c>
    </row>
    <row r="7878" spans="1:4" ht="94.5">
      <c r="A7878" s="316">
        <v>90842</v>
      </c>
      <c r="B7878" s="317" t="s">
        <v>9024</v>
      </c>
      <c r="C7878" s="318" t="s">
        <v>3004</v>
      </c>
      <c r="D7878" s="316">
        <v>636.16</v>
      </c>
    </row>
    <row r="7879" spans="1:4" ht="94.5">
      <c r="A7879" s="316">
        <v>90843</v>
      </c>
      <c r="B7879" s="317" t="s">
        <v>9025</v>
      </c>
      <c r="C7879" s="318" t="s">
        <v>3004</v>
      </c>
      <c r="D7879" s="316">
        <v>656.37</v>
      </c>
    </row>
    <row r="7880" spans="1:4" ht="94.5">
      <c r="A7880" s="316">
        <v>90844</v>
      </c>
      <c r="B7880" s="317" t="s">
        <v>9026</v>
      </c>
      <c r="C7880" s="318" t="s">
        <v>3004</v>
      </c>
      <c r="D7880" s="316">
        <v>686.16</v>
      </c>
    </row>
    <row r="7881" spans="1:4" ht="81">
      <c r="A7881" s="316">
        <v>90847</v>
      </c>
      <c r="B7881" s="317" t="s">
        <v>9027</v>
      </c>
      <c r="C7881" s="318" t="s">
        <v>3004</v>
      </c>
      <c r="D7881" s="316">
        <v>522.26</v>
      </c>
    </row>
    <row r="7882" spans="1:4" ht="81">
      <c r="A7882" s="316">
        <v>90848</v>
      </c>
      <c r="B7882" s="317" t="s">
        <v>9028</v>
      </c>
      <c r="C7882" s="318" t="s">
        <v>3004</v>
      </c>
      <c r="D7882" s="316">
        <v>562.36</v>
      </c>
    </row>
    <row r="7883" spans="1:4" ht="81">
      <c r="A7883" s="316">
        <v>90849</v>
      </c>
      <c r="B7883" s="317" t="s">
        <v>9029</v>
      </c>
      <c r="C7883" s="318" t="s">
        <v>3004</v>
      </c>
      <c r="D7883" s="316">
        <v>570.02</v>
      </c>
    </row>
    <row r="7884" spans="1:4" ht="81">
      <c r="A7884" s="316">
        <v>90850</v>
      </c>
      <c r="B7884" s="317" t="s">
        <v>9030</v>
      </c>
      <c r="C7884" s="318" t="s">
        <v>3004</v>
      </c>
      <c r="D7884" s="316">
        <v>599.80999999999995</v>
      </c>
    </row>
    <row r="7885" spans="1:4" ht="81">
      <c r="A7885" s="316">
        <v>90853</v>
      </c>
      <c r="B7885" s="317" t="s">
        <v>9031</v>
      </c>
      <c r="C7885" s="318" t="s">
        <v>585</v>
      </c>
      <c r="D7885" s="316">
        <v>409.27</v>
      </c>
    </row>
    <row r="7886" spans="1:4" ht="81">
      <c r="A7886" s="316">
        <v>90854</v>
      </c>
      <c r="B7886" s="317" t="s">
        <v>9032</v>
      </c>
      <c r="C7886" s="318" t="s">
        <v>585</v>
      </c>
      <c r="D7886" s="316">
        <v>396.91</v>
      </c>
    </row>
    <row r="7887" spans="1:4" ht="81">
      <c r="A7887" s="316">
        <v>90855</v>
      </c>
      <c r="B7887" s="317" t="s">
        <v>9033</v>
      </c>
      <c r="C7887" s="318" t="s">
        <v>585</v>
      </c>
      <c r="D7887" s="316">
        <v>433.26</v>
      </c>
    </row>
    <row r="7888" spans="1:4" ht="81">
      <c r="A7888" s="316">
        <v>90856</v>
      </c>
      <c r="B7888" s="317" t="s">
        <v>9034</v>
      </c>
      <c r="C7888" s="318" t="s">
        <v>585</v>
      </c>
      <c r="D7888" s="316">
        <v>412.35</v>
      </c>
    </row>
    <row r="7889" spans="1:4" ht="81">
      <c r="A7889" s="316">
        <v>90857</v>
      </c>
      <c r="B7889" s="317" t="s">
        <v>9035</v>
      </c>
      <c r="C7889" s="318" t="s">
        <v>585</v>
      </c>
      <c r="D7889" s="316">
        <v>398.94</v>
      </c>
    </row>
    <row r="7890" spans="1:4" ht="81">
      <c r="A7890" s="316">
        <v>90858</v>
      </c>
      <c r="B7890" s="317" t="s">
        <v>9036</v>
      </c>
      <c r="C7890" s="318" t="s">
        <v>585</v>
      </c>
      <c r="D7890" s="316">
        <v>447.35</v>
      </c>
    </row>
    <row r="7891" spans="1:4" ht="81">
      <c r="A7891" s="316">
        <v>90859</v>
      </c>
      <c r="B7891" s="317" t="s">
        <v>9037</v>
      </c>
      <c r="C7891" s="318" t="s">
        <v>585</v>
      </c>
      <c r="D7891" s="316">
        <v>390.45</v>
      </c>
    </row>
    <row r="7892" spans="1:4" ht="81">
      <c r="A7892" s="316">
        <v>90860</v>
      </c>
      <c r="B7892" s="317" t="s">
        <v>9038</v>
      </c>
      <c r="C7892" s="318" t="s">
        <v>585</v>
      </c>
      <c r="D7892" s="316">
        <v>394.71</v>
      </c>
    </row>
    <row r="7893" spans="1:4" ht="81">
      <c r="A7893" s="316">
        <v>90861</v>
      </c>
      <c r="B7893" s="317" t="s">
        <v>9039</v>
      </c>
      <c r="C7893" s="318" t="s">
        <v>585</v>
      </c>
      <c r="D7893" s="316">
        <v>402.73</v>
      </c>
    </row>
    <row r="7894" spans="1:4" ht="81">
      <c r="A7894" s="316">
        <v>90862</v>
      </c>
      <c r="B7894" s="317" t="s">
        <v>9040</v>
      </c>
      <c r="C7894" s="318" t="s">
        <v>585</v>
      </c>
      <c r="D7894" s="316">
        <v>367.18</v>
      </c>
    </row>
    <row r="7895" spans="1:4" ht="81">
      <c r="A7895" s="316">
        <v>90877</v>
      </c>
      <c r="B7895" s="317" t="s">
        <v>9041</v>
      </c>
      <c r="C7895" s="318" t="s">
        <v>837</v>
      </c>
      <c r="D7895" s="316">
        <v>39.64</v>
      </c>
    </row>
    <row r="7896" spans="1:4" ht="81">
      <c r="A7896" s="316">
        <v>90878</v>
      </c>
      <c r="B7896" s="317" t="s">
        <v>9042</v>
      </c>
      <c r="C7896" s="318" t="s">
        <v>837</v>
      </c>
      <c r="D7896" s="316">
        <v>38.090000000000003</v>
      </c>
    </row>
    <row r="7897" spans="1:4" ht="81">
      <c r="A7897" s="316">
        <v>90880</v>
      </c>
      <c r="B7897" s="317" t="s">
        <v>9043</v>
      </c>
      <c r="C7897" s="318" t="s">
        <v>837</v>
      </c>
      <c r="D7897" s="316">
        <v>50.99</v>
      </c>
    </row>
    <row r="7898" spans="1:4" ht="81">
      <c r="A7898" s="316">
        <v>90881</v>
      </c>
      <c r="B7898" s="317" t="s">
        <v>9044</v>
      </c>
      <c r="C7898" s="318" t="s">
        <v>837</v>
      </c>
      <c r="D7898" s="316">
        <v>47.21</v>
      </c>
    </row>
    <row r="7899" spans="1:4" ht="81">
      <c r="A7899" s="316">
        <v>90883</v>
      </c>
      <c r="B7899" s="317" t="s">
        <v>9045</v>
      </c>
      <c r="C7899" s="318" t="s">
        <v>837</v>
      </c>
      <c r="D7899" s="316">
        <v>69.44</v>
      </c>
    </row>
    <row r="7900" spans="1:4" ht="94.5">
      <c r="A7900" s="316">
        <v>90884</v>
      </c>
      <c r="B7900" s="317" t="s">
        <v>9046</v>
      </c>
      <c r="C7900" s="318" t="s">
        <v>837</v>
      </c>
      <c r="D7900" s="316">
        <v>67.650000000000006</v>
      </c>
    </row>
    <row r="7901" spans="1:4" ht="81">
      <c r="A7901" s="316">
        <v>90885</v>
      </c>
      <c r="B7901" s="317" t="s">
        <v>9047</v>
      </c>
      <c r="C7901" s="318" t="s">
        <v>837</v>
      </c>
      <c r="D7901" s="316">
        <v>66.86</v>
      </c>
    </row>
    <row r="7902" spans="1:4" ht="81">
      <c r="A7902" s="316">
        <v>90886</v>
      </c>
      <c r="B7902" s="317" t="s">
        <v>9048</v>
      </c>
      <c r="C7902" s="318" t="s">
        <v>837</v>
      </c>
      <c r="D7902" s="316">
        <v>136.47</v>
      </c>
    </row>
    <row r="7903" spans="1:4" ht="94.5">
      <c r="A7903" s="316">
        <v>90887</v>
      </c>
      <c r="B7903" s="317" t="s">
        <v>9049</v>
      </c>
      <c r="C7903" s="318" t="s">
        <v>837</v>
      </c>
      <c r="D7903" s="316">
        <v>134.51</v>
      </c>
    </row>
    <row r="7904" spans="1:4" ht="81">
      <c r="A7904" s="316">
        <v>90888</v>
      </c>
      <c r="B7904" s="317" t="s">
        <v>9050</v>
      </c>
      <c r="C7904" s="318" t="s">
        <v>837</v>
      </c>
      <c r="D7904" s="316">
        <v>133.65</v>
      </c>
    </row>
    <row r="7905" spans="1:4" ht="81">
      <c r="A7905" s="316">
        <v>90889</v>
      </c>
      <c r="B7905" s="317" t="s">
        <v>9051</v>
      </c>
      <c r="C7905" s="318" t="s">
        <v>837</v>
      </c>
      <c r="D7905" s="316">
        <v>160.68</v>
      </c>
    </row>
    <row r="7906" spans="1:4" ht="81">
      <c r="A7906" s="316">
        <v>90890</v>
      </c>
      <c r="B7906" s="317" t="s">
        <v>9052</v>
      </c>
      <c r="C7906" s="318" t="s">
        <v>837</v>
      </c>
      <c r="D7906" s="316">
        <v>157.75</v>
      </c>
    </row>
    <row r="7907" spans="1:4" ht="81">
      <c r="A7907" s="316">
        <v>90891</v>
      </c>
      <c r="B7907" s="317" t="s">
        <v>9053</v>
      </c>
      <c r="C7907" s="318" t="s">
        <v>837</v>
      </c>
      <c r="D7907" s="316">
        <v>156.44999999999999</v>
      </c>
    </row>
    <row r="7908" spans="1:4" ht="67.5">
      <c r="A7908" s="316">
        <v>90900</v>
      </c>
      <c r="B7908" s="317" t="s">
        <v>9054</v>
      </c>
      <c r="C7908" s="318" t="s">
        <v>1100</v>
      </c>
      <c r="D7908" s="316">
        <v>56.75</v>
      </c>
    </row>
    <row r="7909" spans="1:4" ht="54">
      <c r="A7909" s="316">
        <v>90902</v>
      </c>
      <c r="B7909" s="317" t="s">
        <v>9055</v>
      </c>
      <c r="C7909" s="318" t="s">
        <v>1100</v>
      </c>
      <c r="D7909" s="316">
        <v>61.21</v>
      </c>
    </row>
    <row r="7910" spans="1:4" ht="54">
      <c r="A7910" s="316">
        <v>90903</v>
      </c>
      <c r="B7910" s="317" t="s">
        <v>9056</v>
      </c>
      <c r="C7910" s="318" t="s">
        <v>1100</v>
      </c>
      <c r="D7910" s="316">
        <v>110.96</v>
      </c>
    </row>
    <row r="7911" spans="1:4" ht="54">
      <c r="A7911" s="316">
        <v>90904</v>
      </c>
      <c r="B7911" s="317" t="s">
        <v>9057</v>
      </c>
      <c r="C7911" s="318" t="s">
        <v>1100</v>
      </c>
      <c r="D7911" s="316">
        <v>119.85</v>
      </c>
    </row>
    <row r="7912" spans="1:4" ht="67.5">
      <c r="A7912" s="316">
        <v>90910</v>
      </c>
      <c r="B7912" s="317" t="s">
        <v>9058</v>
      </c>
      <c r="C7912" s="318" t="s">
        <v>1100</v>
      </c>
      <c r="D7912" s="316">
        <v>59.96</v>
      </c>
    </row>
    <row r="7913" spans="1:4" ht="54">
      <c r="A7913" s="316">
        <v>90912</v>
      </c>
      <c r="B7913" s="317" t="s">
        <v>9059</v>
      </c>
      <c r="C7913" s="318" t="s">
        <v>1100</v>
      </c>
      <c r="D7913" s="316">
        <v>64.83</v>
      </c>
    </row>
    <row r="7914" spans="1:4" ht="54">
      <c r="A7914" s="316">
        <v>90913</v>
      </c>
      <c r="B7914" s="317" t="s">
        <v>9060</v>
      </c>
      <c r="C7914" s="318" t="s">
        <v>1100</v>
      </c>
      <c r="D7914" s="316">
        <v>119</v>
      </c>
    </row>
    <row r="7915" spans="1:4" ht="54">
      <c r="A7915" s="316">
        <v>90914</v>
      </c>
      <c r="B7915" s="317" t="s">
        <v>9061</v>
      </c>
      <c r="C7915" s="318" t="s">
        <v>1100</v>
      </c>
      <c r="D7915" s="316">
        <v>128.68</v>
      </c>
    </row>
    <row r="7916" spans="1:4" ht="67.5">
      <c r="A7916" s="316">
        <v>90920</v>
      </c>
      <c r="B7916" s="317" t="s">
        <v>9062</v>
      </c>
      <c r="C7916" s="318" t="s">
        <v>1100</v>
      </c>
      <c r="D7916" s="316">
        <v>65.89</v>
      </c>
    </row>
    <row r="7917" spans="1:4" ht="54">
      <c r="A7917" s="316">
        <v>90922</v>
      </c>
      <c r="B7917" s="317" t="s">
        <v>9063</v>
      </c>
      <c r="C7917" s="318" t="s">
        <v>1100</v>
      </c>
      <c r="D7917" s="316">
        <v>71.48</v>
      </c>
    </row>
    <row r="7918" spans="1:4" ht="54">
      <c r="A7918" s="316">
        <v>90923</v>
      </c>
      <c r="B7918" s="317" t="s">
        <v>9064</v>
      </c>
      <c r="C7918" s="318" t="s">
        <v>1100</v>
      </c>
      <c r="D7918" s="316">
        <v>133.77000000000001</v>
      </c>
    </row>
    <row r="7919" spans="1:4" ht="54">
      <c r="A7919" s="316">
        <v>90924</v>
      </c>
      <c r="B7919" s="317" t="s">
        <v>9065</v>
      </c>
      <c r="C7919" s="318" t="s">
        <v>1100</v>
      </c>
      <c r="D7919" s="316">
        <v>144.9</v>
      </c>
    </row>
    <row r="7920" spans="1:4" ht="67.5">
      <c r="A7920" s="316">
        <v>90930</v>
      </c>
      <c r="B7920" s="317" t="s">
        <v>9066</v>
      </c>
      <c r="C7920" s="318" t="s">
        <v>1100</v>
      </c>
      <c r="D7920" s="316">
        <v>52.14</v>
      </c>
    </row>
    <row r="7921" spans="1:4" ht="54">
      <c r="A7921" s="316">
        <v>90932</v>
      </c>
      <c r="B7921" s="317" t="s">
        <v>9067</v>
      </c>
      <c r="C7921" s="318" t="s">
        <v>1100</v>
      </c>
      <c r="D7921" s="316">
        <v>56.6</v>
      </c>
    </row>
    <row r="7922" spans="1:4" ht="54">
      <c r="A7922" s="316">
        <v>90933</v>
      </c>
      <c r="B7922" s="317" t="s">
        <v>9068</v>
      </c>
      <c r="C7922" s="318" t="s">
        <v>1100</v>
      </c>
      <c r="D7922" s="316">
        <v>106.35</v>
      </c>
    </row>
    <row r="7923" spans="1:4" ht="54">
      <c r="A7923" s="316">
        <v>90934</v>
      </c>
      <c r="B7923" s="317" t="s">
        <v>9069</v>
      </c>
      <c r="C7923" s="318" t="s">
        <v>1100</v>
      </c>
      <c r="D7923" s="316">
        <v>115.24</v>
      </c>
    </row>
    <row r="7924" spans="1:4" ht="67.5">
      <c r="A7924" s="316">
        <v>90940</v>
      </c>
      <c r="B7924" s="317" t="s">
        <v>9070</v>
      </c>
      <c r="C7924" s="318" t="s">
        <v>1100</v>
      </c>
      <c r="D7924" s="316">
        <v>55.37</v>
      </c>
    </row>
    <row r="7925" spans="1:4" ht="54">
      <c r="A7925" s="316">
        <v>90942</v>
      </c>
      <c r="B7925" s="317" t="s">
        <v>9071</v>
      </c>
      <c r="C7925" s="318" t="s">
        <v>1100</v>
      </c>
      <c r="D7925" s="316">
        <v>60.24</v>
      </c>
    </row>
    <row r="7926" spans="1:4" ht="54">
      <c r="A7926" s="316">
        <v>90943</v>
      </c>
      <c r="B7926" s="317" t="s">
        <v>9072</v>
      </c>
      <c r="C7926" s="318" t="s">
        <v>1100</v>
      </c>
      <c r="D7926" s="316">
        <v>114.41</v>
      </c>
    </row>
    <row r="7927" spans="1:4" ht="54">
      <c r="A7927" s="316">
        <v>90944</v>
      </c>
      <c r="B7927" s="317" t="s">
        <v>9073</v>
      </c>
      <c r="C7927" s="318" t="s">
        <v>1100</v>
      </c>
      <c r="D7927" s="316">
        <v>124.09</v>
      </c>
    </row>
    <row r="7928" spans="1:4" ht="67.5">
      <c r="A7928" s="316">
        <v>90950</v>
      </c>
      <c r="B7928" s="317" t="s">
        <v>9074</v>
      </c>
      <c r="C7928" s="318" t="s">
        <v>1100</v>
      </c>
      <c r="D7928" s="316">
        <v>61.27</v>
      </c>
    </row>
    <row r="7929" spans="1:4" ht="54">
      <c r="A7929" s="316">
        <v>90952</v>
      </c>
      <c r="B7929" s="317" t="s">
        <v>9075</v>
      </c>
      <c r="C7929" s="318" t="s">
        <v>1100</v>
      </c>
      <c r="D7929" s="316">
        <v>66.86</v>
      </c>
    </row>
    <row r="7930" spans="1:4" ht="54">
      <c r="A7930" s="316">
        <v>90953</v>
      </c>
      <c r="B7930" s="317" t="s">
        <v>9076</v>
      </c>
      <c r="C7930" s="318" t="s">
        <v>1100</v>
      </c>
      <c r="D7930" s="316">
        <v>129.15</v>
      </c>
    </row>
    <row r="7931" spans="1:4" ht="54">
      <c r="A7931" s="316">
        <v>90954</v>
      </c>
      <c r="B7931" s="317" t="s">
        <v>9077</v>
      </c>
      <c r="C7931" s="318" t="s">
        <v>1100</v>
      </c>
      <c r="D7931" s="316">
        <v>140.28</v>
      </c>
    </row>
    <row r="7932" spans="1:4" ht="54">
      <c r="A7932" s="316">
        <v>90957</v>
      </c>
      <c r="B7932" s="317" t="s">
        <v>9078</v>
      </c>
      <c r="C7932" s="318" t="s">
        <v>12</v>
      </c>
      <c r="D7932" s="316">
        <v>1.92</v>
      </c>
    </row>
    <row r="7933" spans="1:4" ht="54">
      <c r="A7933" s="316">
        <v>90958</v>
      </c>
      <c r="B7933" s="317" t="s">
        <v>9079</v>
      </c>
      <c r="C7933" s="318" t="s">
        <v>12</v>
      </c>
      <c r="D7933" s="316">
        <v>0.5</v>
      </c>
    </row>
    <row r="7934" spans="1:4" ht="54">
      <c r="A7934" s="316">
        <v>90960</v>
      </c>
      <c r="B7934" s="317" t="s">
        <v>9080</v>
      </c>
      <c r="C7934" s="318" t="s">
        <v>12</v>
      </c>
      <c r="D7934" s="316">
        <v>2.56</v>
      </c>
    </row>
    <row r="7935" spans="1:4" ht="54">
      <c r="A7935" s="316">
        <v>90961</v>
      </c>
      <c r="B7935" s="317" t="s">
        <v>9081</v>
      </c>
      <c r="C7935" s="318" t="s">
        <v>12</v>
      </c>
      <c r="D7935" s="316">
        <v>0.67</v>
      </c>
    </row>
    <row r="7936" spans="1:4" ht="54">
      <c r="A7936" s="316">
        <v>90962</v>
      </c>
      <c r="B7936" s="317" t="s">
        <v>9082</v>
      </c>
      <c r="C7936" s="318" t="s">
        <v>12</v>
      </c>
      <c r="D7936" s="316">
        <v>3.21</v>
      </c>
    </row>
    <row r="7937" spans="1:4" ht="54">
      <c r="A7937" s="316">
        <v>90963</v>
      </c>
      <c r="B7937" s="317" t="s">
        <v>9083</v>
      </c>
      <c r="C7937" s="318" t="s">
        <v>12</v>
      </c>
      <c r="D7937" s="316">
        <v>9.5399999999999991</v>
      </c>
    </row>
    <row r="7938" spans="1:4" ht="54">
      <c r="A7938" s="316">
        <v>90964</v>
      </c>
      <c r="B7938" s="317" t="s">
        <v>9084</v>
      </c>
      <c r="C7938" s="318" t="s">
        <v>2865</v>
      </c>
      <c r="D7938" s="316">
        <v>15.98</v>
      </c>
    </row>
    <row r="7939" spans="1:4" ht="54">
      <c r="A7939" s="316">
        <v>90965</v>
      </c>
      <c r="B7939" s="317" t="s">
        <v>9085</v>
      </c>
      <c r="C7939" s="318" t="s">
        <v>2867</v>
      </c>
      <c r="D7939" s="316">
        <v>3.23</v>
      </c>
    </row>
    <row r="7940" spans="1:4" ht="54">
      <c r="A7940" s="316">
        <v>90968</v>
      </c>
      <c r="B7940" s="317" t="s">
        <v>9086</v>
      </c>
      <c r="C7940" s="318" t="s">
        <v>12</v>
      </c>
      <c r="D7940" s="316">
        <v>2.57</v>
      </c>
    </row>
    <row r="7941" spans="1:4" ht="54">
      <c r="A7941" s="316">
        <v>90969</v>
      </c>
      <c r="B7941" s="317" t="s">
        <v>9087</v>
      </c>
      <c r="C7941" s="318" t="s">
        <v>12</v>
      </c>
      <c r="D7941" s="316">
        <v>0.67</v>
      </c>
    </row>
    <row r="7942" spans="1:4" ht="54">
      <c r="A7942" s="316">
        <v>90970</v>
      </c>
      <c r="B7942" s="317" t="s">
        <v>9088</v>
      </c>
      <c r="C7942" s="318" t="s">
        <v>12</v>
      </c>
      <c r="D7942" s="316">
        <v>3.22</v>
      </c>
    </row>
    <row r="7943" spans="1:4" ht="54">
      <c r="A7943" s="316">
        <v>90971</v>
      </c>
      <c r="B7943" s="317" t="s">
        <v>9089</v>
      </c>
      <c r="C7943" s="318" t="s">
        <v>12</v>
      </c>
      <c r="D7943" s="316">
        <v>38.619999999999997</v>
      </c>
    </row>
    <row r="7944" spans="1:4" ht="54">
      <c r="A7944" s="316">
        <v>90972</v>
      </c>
      <c r="B7944" s="317" t="s">
        <v>9090</v>
      </c>
      <c r="C7944" s="318" t="s">
        <v>2865</v>
      </c>
      <c r="D7944" s="316">
        <v>45.08</v>
      </c>
    </row>
    <row r="7945" spans="1:4" ht="54">
      <c r="A7945" s="316">
        <v>90973</v>
      </c>
      <c r="B7945" s="317" t="s">
        <v>9091</v>
      </c>
      <c r="C7945" s="318" t="s">
        <v>2867</v>
      </c>
      <c r="D7945" s="316">
        <v>3.24</v>
      </c>
    </row>
    <row r="7946" spans="1:4" ht="54">
      <c r="A7946" s="316">
        <v>90975</v>
      </c>
      <c r="B7946" s="317" t="s">
        <v>9092</v>
      </c>
      <c r="C7946" s="318" t="s">
        <v>12</v>
      </c>
      <c r="D7946" s="316">
        <v>6.54</v>
      </c>
    </row>
    <row r="7947" spans="1:4" ht="54">
      <c r="A7947" s="316">
        <v>90976</v>
      </c>
      <c r="B7947" s="317" t="s">
        <v>9093</v>
      </c>
      <c r="C7947" s="318" t="s">
        <v>12</v>
      </c>
      <c r="D7947" s="316">
        <v>1.71</v>
      </c>
    </row>
    <row r="7948" spans="1:4" ht="54">
      <c r="A7948" s="316">
        <v>90977</v>
      </c>
      <c r="B7948" s="317" t="s">
        <v>9094</v>
      </c>
      <c r="C7948" s="318" t="s">
        <v>12</v>
      </c>
      <c r="D7948" s="316">
        <v>8.18</v>
      </c>
    </row>
    <row r="7949" spans="1:4" ht="54">
      <c r="A7949" s="316">
        <v>90978</v>
      </c>
      <c r="B7949" s="317" t="s">
        <v>9095</v>
      </c>
      <c r="C7949" s="318" t="s">
        <v>12</v>
      </c>
      <c r="D7949" s="316">
        <v>100.15</v>
      </c>
    </row>
    <row r="7950" spans="1:4" ht="54">
      <c r="A7950" s="316">
        <v>90979</v>
      </c>
      <c r="B7950" s="317" t="s">
        <v>9096</v>
      </c>
      <c r="C7950" s="318" t="s">
        <v>2865</v>
      </c>
      <c r="D7950" s="316">
        <v>116.58</v>
      </c>
    </row>
    <row r="7951" spans="1:4" ht="54">
      <c r="A7951" s="316">
        <v>90982</v>
      </c>
      <c r="B7951" s="317" t="s">
        <v>9097</v>
      </c>
      <c r="C7951" s="318" t="s">
        <v>2867</v>
      </c>
      <c r="D7951" s="316">
        <v>8.25</v>
      </c>
    </row>
    <row r="7952" spans="1:4" ht="54">
      <c r="A7952" s="316">
        <v>90991</v>
      </c>
      <c r="B7952" s="317" t="s">
        <v>9098</v>
      </c>
      <c r="C7952" s="318" t="s">
        <v>2865</v>
      </c>
      <c r="D7952" s="316">
        <v>125.81</v>
      </c>
    </row>
    <row r="7953" spans="1:4" ht="54">
      <c r="A7953" s="316">
        <v>90992</v>
      </c>
      <c r="B7953" s="317" t="s">
        <v>9099</v>
      </c>
      <c r="C7953" s="318" t="s">
        <v>12</v>
      </c>
      <c r="D7953" s="316">
        <v>3.05</v>
      </c>
    </row>
    <row r="7954" spans="1:4" ht="54">
      <c r="A7954" s="316">
        <v>90993</v>
      </c>
      <c r="B7954" s="317" t="s">
        <v>9100</v>
      </c>
      <c r="C7954" s="318" t="s">
        <v>12</v>
      </c>
      <c r="D7954" s="316">
        <v>0.8</v>
      </c>
    </row>
    <row r="7955" spans="1:4" ht="54">
      <c r="A7955" s="316">
        <v>90994</v>
      </c>
      <c r="B7955" s="317" t="s">
        <v>9101</v>
      </c>
      <c r="C7955" s="318" t="s">
        <v>12</v>
      </c>
      <c r="D7955" s="316">
        <v>3.82</v>
      </c>
    </row>
    <row r="7956" spans="1:4" ht="54">
      <c r="A7956" s="316">
        <v>90995</v>
      </c>
      <c r="B7956" s="317" t="s">
        <v>9102</v>
      </c>
      <c r="C7956" s="318" t="s">
        <v>12</v>
      </c>
      <c r="D7956" s="316">
        <v>52.45</v>
      </c>
    </row>
    <row r="7957" spans="1:4" ht="54">
      <c r="A7957" s="316">
        <v>90996</v>
      </c>
      <c r="B7957" s="317" t="s">
        <v>9103</v>
      </c>
      <c r="C7957" s="318" t="s">
        <v>1100</v>
      </c>
      <c r="D7957" s="316">
        <v>10.54</v>
      </c>
    </row>
    <row r="7958" spans="1:4" ht="54">
      <c r="A7958" s="316">
        <v>90997</v>
      </c>
      <c r="B7958" s="317" t="s">
        <v>9104</v>
      </c>
      <c r="C7958" s="318" t="s">
        <v>1100</v>
      </c>
      <c r="D7958" s="316">
        <v>14.32</v>
      </c>
    </row>
    <row r="7959" spans="1:4" ht="54">
      <c r="A7959" s="316">
        <v>90998</v>
      </c>
      <c r="B7959" s="317" t="s">
        <v>9105</v>
      </c>
      <c r="C7959" s="318" t="s">
        <v>1100</v>
      </c>
      <c r="D7959" s="316">
        <v>17.29</v>
      </c>
    </row>
    <row r="7960" spans="1:4" ht="54">
      <c r="A7960" s="316">
        <v>90999</v>
      </c>
      <c r="B7960" s="317" t="s">
        <v>9106</v>
      </c>
      <c r="C7960" s="318" t="s">
        <v>2865</v>
      </c>
      <c r="D7960" s="316">
        <v>60.12</v>
      </c>
    </row>
    <row r="7961" spans="1:4" ht="54">
      <c r="A7961" s="316">
        <v>91000</v>
      </c>
      <c r="B7961" s="317" t="s">
        <v>9107</v>
      </c>
      <c r="C7961" s="318" t="s">
        <v>1100</v>
      </c>
      <c r="D7961" s="316">
        <v>13.19</v>
      </c>
    </row>
    <row r="7962" spans="1:4" ht="54">
      <c r="A7962" s="316">
        <v>91001</v>
      </c>
      <c r="B7962" s="317" t="s">
        <v>9108</v>
      </c>
      <c r="C7962" s="318" t="s">
        <v>2867</v>
      </c>
      <c r="D7962" s="316">
        <v>3.85</v>
      </c>
    </row>
    <row r="7963" spans="1:4" ht="54">
      <c r="A7963" s="316">
        <v>91002</v>
      </c>
      <c r="B7963" s="317" t="s">
        <v>9109</v>
      </c>
      <c r="C7963" s="318" t="s">
        <v>1100</v>
      </c>
      <c r="D7963" s="316">
        <v>12.13</v>
      </c>
    </row>
    <row r="7964" spans="1:4" ht="67.5">
      <c r="A7964" s="316">
        <v>91003</v>
      </c>
      <c r="B7964" s="317" t="s">
        <v>9110</v>
      </c>
      <c r="C7964" s="318" t="s">
        <v>1100</v>
      </c>
      <c r="D7964" s="316">
        <v>14.05</v>
      </c>
    </row>
    <row r="7965" spans="1:4" ht="54">
      <c r="A7965" s="316">
        <v>91004</v>
      </c>
      <c r="B7965" s="317" t="s">
        <v>9111</v>
      </c>
      <c r="C7965" s="318" t="s">
        <v>1100</v>
      </c>
      <c r="D7965" s="316">
        <v>11.04</v>
      </c>
    </row>
    <row r="7966" spans="1:4" ht="54">
      <c r="A7966" s="316">
        <v>91005</v>
      </c>
      <c r="B7966" s="317" t="s">
        <v>9112</v>
      </c>
      <c r="C7966" s="318" t="s">
        <v>1100</v>
      </c>
      <c r="D7966" s="316">
        <v>13.26</v>
      </c>
    </row>
    <row r="7967" spans="1:4" ht="54">
      <c r="A7967" s="316">
        <v>91006</v>
      </c>
      <c r="B7967" s="317" t="s">
        <v>9113</v>
      </c>
      <c r="C7967" s="318" t="s">
        <v>1100</v>
      </c>
      <c r="D7967" s="316">
        <v>10.199999999999999</v>
      </c>
    </row>
    <row r="7968" spans="1:4" ht="54">
      <c r="A7968" s="316">
        <v>91007</v>
      </c>
      <c r="B7968" s="317" t="s">
        <v>9114</v>
      </c>
      <c r="C7968" s="318" t="s">
        <v>1100</v>
      </c>
      <c r="D7968" s="316">
        <v>9.15</v>
      </c>
    </row>
    <row r="7969" spans="1:4" ht="67.5">
      <c r="A7969" s="316">
        <v>91008</v>
      </c>
      <c r="B7969" s="317" t="s">
        <v>9115</v>
      </c>
      <c r="C7969" s="318" t="s">
        <v>1100</v>
      </c>
      <c r="D7969" s="316">
        <v>11.06</v>
      </c>
    </row>
    <row r="7970" spans="1:4" ht="54">
      <c r="A7970" s="316">
        <v>91009</v>
      </c>
      <c r="B7970" s="317" t="s">
        <v>9116</v>
      </c>
      <c r="C7970" s="318" t="s">
        <v>3004</v>
      </c>
      <c r="D7970" s="316">
        <v>285.62</v>
      </c>
    </row>
    <row r="7971" spans="1:4" ht="54">
      <c r="A7971" s="316">
        <v>91010</v>
      </c>
      <c r="B7971" s="317" t="s">
        <v>9117</v>
      </c>
      <c r="C7971" s="318" t="s">
        <v>3004</v>
      </c>
      <c r="D7971" s="316">
        <v>221.9</v>
      </c>
    </row>
    <row r="7972" spans="1:4" ht="54">
      <c r="A7972" s="316">
        <v>91011</v>
      </c>
      <c r="B7972" s="317" t="s">
        <v>9118</v>
      </c>
      <c r="C7972" s="318" t="s">
        <v>3004</v>
      </c>
      <c r="D7972" s="316">
        <v>329.04</v>
      </c>
    </row>
    <row r="7973" spans="1:4" ht="54">
      <c r="A7973" s="316">
        <v>91012</v>
      </c>
      <c r="B7973" s="317" t="s">
        <v>9119</v>
      </c>
      <c r="C7973" s="318" t="s">
        <v>3004</v>
      </c>
      <c r="D7973" s="316">
        <v>311.67</v>
      </c>
    </row>
    <row r="7974" spans="1:4" ht="81">
      <c r="A7974" s="316">
        <v>91013</v>
      </c>
      <c r="B7974" s="317" t="s">
        <v>9120</v>
      </c>
      <c r="C7974" s="318" t="s">
        <v>3004</v>
      </c>
      <c r="D7974" s="316">
        <v>529.88</v>
      </c>
    </row>
    <row r="7975" spans="1:4" ht="81">
      <c r="A7975" s="316">
        <v>91014</v>
      </c>
      <c r="B7975" s="317" t="s">
        <v>9121</v>
      </c>
      <c r="C7975" s="318" t="s">
        <v>3004</v>
      </c>
      <c r="D7975" s="316">
        <v>478.8</v>
      </c>
    </row>
    <row r="7976" spans="1:4" ht="81">
      <c r="A7976" s="316">
        <v>91015</v>
      </c>
      <c r="B7976" s="317" t="s">
        <v>9122</v>
      </c>
      <c r="C7976" s="318" t="s">
        <v>3004</v>
      </c>
      <c r="D7976" s="316">
        <v>598.57000000000005</v>
      </c>
    </row>
    <row r="7977" spans="1:4" ht="81">
      <c r="A7977" s="316">
        <v>91016</v>
      </c>
      <c r="B7977" s="317" t="s">
        <v>9123</v>
      </c>
      <c r="C7977" s="318" t="s">
        <v>3004</v>
      </c>
      <c r="D7977" s="316">
        <v>593.94000000000005</v>
      </c>
    </row>
    <row r="7978" spans="1:4" ht="81">
      <c r="A7978" s="316">
        <v>91021</v>
      </c>
      <c r="B7978" s="317" t="s">
        <v>9124</v>
      </c>
      <c r="C7978" s="318" t="s">
        <v>12</v>
      </c>
      <c r="D7978" s="316">
        <v>2.97</v>
      </c>
    </row>
    <row r="7979" spans="1:4" ht="67.5">
      <c r="A7979" s="316">
        <v>91026</v>
      </c>
      <c r="B7979" s="317" t="s">
        <v>9125</v>
      </c>
      <c r="C7979" s="318" t="s">
        <v>12</v>
      </c>
      <c r="D7979" s="316">
        <v>8.7100000000000009</v>
      </c>
    </row>
    <row r="7980" spans="1:4" ht="67.5">
      <c r="A7980" s="316">
        <v>91027</v>
      </c>
      <c r="B7980" s="317" t="s">
        <v>9126</v>
      </c>
      <c r="C7980" s="318" t="s">
        <v>12</v>
      </c>
      <c r="D7980" s="316">
        <v>3.48</v>
      </c>
    </row>
    <row r="7981" spans="1:4" ht="81">
      <c r="A7981" s="316">
        <v>91028</v>
      </c>
      <c r="B7981" s="317" t="s">
        <v>9127</v>
      </c>
      <c r="C7981" s="318" t="s">
        <v>12</v>
      </c>
      <c r="D7981" s="316">
        <v>0.7</v>
      </c>
    </row>
    <row r="7982" spans="1:4" ht="67.5">
      <c r="A7982" s="316">
        <v>91029</v>
      </c>
      <c r="B7982" s="317" t="s">
        <v>9128</v>
      </c>
      <c r="C7982" s="318" t="s">
        <v>12</v>
      </c>
      <c r="D7982" s="316">
        <v>16.34</v>
      </c>
    </row>
    <row r="7983" spans="1:4" ht="81">
      <c r="A7983" s="316">
        <v>91030</v>
      </c>
      <c r="B7983" s="317" t="s">
        <v>9129</v>
      </c>
      <c r="C7983" s="318" t="s">
        <v>12</v>
      </c>
      <c r="D7983" s="316">
        <v>110.16</v>
      </c>
    </row>
    <row r="7984" spans="1:4" ht="67.5">
      <c r="A7984" s="316">
        <v>91031</v>
      </c>
      <c r="B7984" s="317" t="s">
        <v>9130</v>
      </c>
      <c r="C7984" s="318" t="s">
        <v>2865</v>
      </c>
      <c r="D7984" s="316">
        <v>152.88999999999999</v>
      </c>
    </row>
    <row r="7985" spans="1:4" ht="67.5">
      <c r="A7985" s="316">
        <v>91032</v>
      </c>
      <c r="B7985" s="317" t="s">
        <v>9131</v>
      </c>
      <c r="C7985" s="318" t="s">
        <v>2867</v>
      </c>
      <c r="D7985" s="316">
        <v>26.39</v>
      </c>
    </row>
    <row r="7986" spans="1:4" ht="81">
      <c r="A7986" s="316">
        <v>91069</v>
      </c>
      <c r="B7986" s="317" t="s">
        <v>9132</v>
      </c>
      <c r="C7986" s="318" t="s">
        <v>1100</v>
      </c>
      <c r="D7986" s="316">
        <v>76.31</v>
      </c>
    </row>
    <row r="7987" spans="1:4" ht="81">
      <c r="A7987" s="316">
        <v>91070</v>
      </c>
      <c r="B7987" s="317" t="s">
        <v>9133</v>
      </c>
      <c r="C7987" s="318" t="s">
        <v>1100</v>
      </c>
      <c r="D7987" s="316">
        <v>84.56</v>
      </c>
    </row>
    <row r="7988" spans="1:4" ht="81">
      <c r="A7988" s="316">
        <v>91071</v>
      </c>
      <c r="B7988" s="317" t="s">
        <v>9134</v>
      </c>
      <c r="C7988" s="318" t="s">
        <v>1100</v>
      </c>
      <c r="D7988" s="316">
        <v>103.72</v>
      </c>
    </row>
    <row r="7989" spans="1:4" ht="81">
      <c r="A7989" s="316">
        <v>91072</v>
      </c>
      <c r="B7989" s="317" t="s">
        <v>9135</v>
      </c>
      <c r="C7989" s="318" t="s">
        <v>1100</v>
      </c>
      <c r="D7989" s="316">
        <v>111.92</v>
      </c>
    </row>
    <row r="7990" spans="1:4" ht="81">
      <c r="A7990" s="316">
        <v>91073</v>
      </c>
      <c r="B7990" s="317" t="s">
        <v>9136</v>
      </c>
      <c r="C7990" s="318" t="s">
        <v>1100</v>
      </c>
      <c r="D7990" s="316">
        <v>86.05</v>
      </c>
    </row>
    <row r="7991" spans="1:4" ht="81">
      <c r="A7991" s="316">
        <v>91074</v>
      </c>
      <c r="B7991" s="317" t="s">
        <v>9137</v>
      </c>
      <c r="C7991" s="318" t="s">
        <v>1100</v>
      </c>
      <c r="D7991" s="316">
        <v>95.28</v>
      </c>
    </row>
    <row r="7992" spans="1:4" ht="81">
      <c r="A7992" s="316">
        <v>91075</v>
      </c>
      <c r="B7992" s="317" t="s">
        <v>9138</v>
      </c>
      <c r="C7992" s="318" t="s">
        <v>1100</v>
      </c>
      <c r="D7992" s="316">
        <v>115.27</v>
      </c>
    </row>
    <row r="7993" spans="1:4" ht="81">
      <c r="A7993" s="316">
        <v>91076</v>
      </c>
      <c r="B7993" s="317" t="s">
        <v>9139</v>
      </c>
      <c r="C7993" s="318" t="s">
        <v>1100</v>
      </c>
      <c r="D7993" s="316">
        <v>124.54</v>
      </c>
    </row>
    <row r="7994" spans="1:4" ht="81">
      <c r="A7994" s="316">
        <v>91077</v>
      </c>
      <c r="B7994" s="317" t="s">
        <v>9140</v>
      </c>
      <c r="C7994" s="318" t="s">
        <v>1100</v>
      </c>
      <c r="D7994" s="316">
        <v>117.87</v>
      </c>
    </row>
    <row r="7995" spans="1:4" ht="81">
      <c r="A7995" s="316">
        <v>91078</v>
      </c>
      <c r="B7995" s="317" t="s">
        <v>9141</v>
      </c>
      <c r="C7995" s="318" t="s">
        <v>1100</v>
      </c>
      <c r="D7995" s="316">
        <v>139.59</v>
      </c>
    </row>
    <row r="7996" spans="1:4" ht="81">
      <c r="A7996" s="316">
        <v>91079</v>
      </c>
      <c r="B7996" s="317" t="s">
        <v>9142</v>
      </c>
      <c r="C7996" s="318" t="s">
        <v>1100</v>
      </c>
      <c r="D7996" s="316">
        <v>121.84</v>
      </c>
    </row>
    <row r="7997" spans="1:4" ht="81">
      <c r="A7997" s="316">
        <v>91080</v>
      </c>
      <c r="B7997" s="317" t="s">
        <v>9143</v>
      </c>
      <c r="C7997" s="318" t="s">
        <v>1100</v>
      </c>
      <c r="D7997" s="316">
        <v>143.41</v>
      </c>
    </row>
    <row r="7998" spans="1:4" ht="81">
      <c r="A7998" s="316">
        <v>91081</v>
      </c>
      <c r="B7998" s="317" t="s">
        <v>9144</v>
      </c>
      <c r="C7998" s="318" t="s">
        <v>1100</v>
      </c>
      <c r="D7998" s="316">
        <v>128.69999999999999</v>
      </c>
    </row>
    <row r="7999" spans="1:4" ht="81">
      <c r="A7999" s="316">
        <v>91082</v>
      </c>
      <c r="B7999" s="317" t="s">
        <v>9145</v>
      </c>
      <c r="C7999" s="318" t="s">
        <v>1100</v>
      </c>
      <c r="D7999" s="316">
        <v>151.29</v>
      </c>
    </row>
    <row r="8000" spans="1:4" ht="81">
      <c r="A8000" s="316">
        <v>91083</v>
      </c>
      <c r="B8000" s="317" t="s">
        <v>9146</v>
      </c>
      <c r="C8000" s="318" t="s">
        <v>1100</v>
      </c>
      <c r="D8000" s="316">
        <v>135.65</v>
      </c>
    </row>
    <row r="8001" spans="1:4" ht="81">
      <c r="A8001" s="316">
        <v>91084</v>
      </c>
      <c r="B8001" s="317" t="s">
        <v>9147</v>
      </c>
      <c r="C8001" s="318" t="s">
        <v>1100</v>
      </c>
      <c r="D8001" s="316">
        <v>158.09</v>
      </c>
    </row>
    <row r="8002" spans="1:4" ht="81">
      <c r="A8002" s="316">
        <v>91086</v>
      </c>
      <c r="B8002" s="317" t="s">
        <v>9148</v>
      </c>
      <c r="C8002" s="318" t="s">
        <v>1100</v>
      </c>
      <c r="D8002" s="316">
        <v>83.46</v>
      </c>
    </row>
    <row r="8003" spans="1:4" ht="81">
      <c r="A8003" s="316">
        <v>91087</v>
      </c>
      <c r="B8003" s="317" t="s">
        <v>9149</v>
      </c>
      <c r="C8003" s="318" t="s">
        <v>1100</v>
      </c>
      <c r="D8003" s="316">
        <v>91.91</v>
      </c>
    </row>
    <row r="8004" spans="1:4" ht="81">
      <c r="A8004" s="316">
        <v>91088</v>
      </c>
      <c r="B8004" s="317" t="s">
        <v>9150</v>
      </c>
      <c r="C8004" s="318" t="s">
        <v>1100</v>
      </c>
      <c r="D8004" s="316">
        <v>111.84</v>
      </c>
    </row>
    <row r="8005" spans="1:4" ht="81">
      <c r="A8005" s="316">
        <v>91089</v>
      </c>
      <c r="B8005" s="317" t="s">
        <v>9151</v>
      </c>
      <c r="C8005" s="318" t="s">
        <v>1100</v>
      </c>
      <c r="D8005" s="316">
        <v>120.39</v>
      </c>
    </row>
    <row r="8006" spans="1:4" ht="81">
      <c r="A8006" s="316">
        <v>91090</v>
      </c>
      <c r="B8006" s="317" t="s">
        <v>9152</v>
      </c>
      <c r="C8006" s="318" t="s">
        <v>1100</v>
      </c>
      <c r="D8006" s="316">
        <v>91.88</v>
      </c>
    </row>
    <row r="8007" spans="1:4" ht="81">
      <c r="A8007" s="316">
        <v>91091</v>
      </c>
      <c r="B8007" s="317" t="s">
        <v>9153</v>
      </c>
      <c r="C8007" s="318" t="s">
        <v>1100</v>
      </c>
      <c r="D8007" s="316">
        <v>101.47</v>
      </c>
    </row>
    <row r="8008" spans="1:4" ht="81">
      <c r="A8008" s="316">
        <v>91092</v>
      </c>
      <c r="B8008" s="317" t="s">
        <v>9154</v>
      </c>
      <c r="C8008" s="318" t="s">
        <v>1100</v>
      </c>
      <c r="D8008" s="316">
        <v>121.75</v>
      </c>
    </row>
    <row r="8009" spans="1:4" ht="81">
      <c r="A8009" s="316">
        <v>91093</v>
      </c>
      <c r="B8009" s="317" t="s">
        <v>9155</v>
      </c>
      <c r="C8009" s="318" t="s">
        <v>1100</v>
      </c>
      <c r="D8009" s="316">
        <v>131.56</v>
      </c>
    </row>
    <row r="8010" spans="1:4" ht="81">
      <c r="A8010" s="316">
        <v>91094</v>
      </c>
      <c r="B8010" s="317" t="s">
        <v>9156</v>
      </c>
      <c r="C8010" s="318" t="s">
        <v>1100</v>
      </c>
      <c r="D8010" s="316">
        <v>122.1</v>
      </c>
    </row>
    <row r="8011" spans="1:4" ht="81">
      <c r="A8011" s="316">
        <v>91095</v>
      </c>
      <c r="B8011" s="317" t="s">
        <v>9157</v>
      </c>
      <c r="C8011" s="318" t="s">
        <v>1100</v>
      </c>
      <c r="D8011" s="316">
        <v>144.12</v>
      </c>
    </row>
    <row r="8012" spans="1:4" ht="81">
      <c r="A8012" s="316">
        <v>91096</v>
      </c>
      <c r="B8012" s="317" t="s">
        <v>9158</v>
      </c>
      <c r="C8012" s="318" t="s">
        <v>1100</v>
      </c>
      <c r="D8012" s="316">
        <v>124.11</v>
      </c>
    </row>
    <row r="8013" spans="1:4" ht="81">
      <c r="A8013" s="316">
        <v>91097</v>
      </c>
      <c r="B8013" s="317" t="s">
        <v>9159</v>
      </c>
      <c r="C8013" s="318" t="s">
        <v>1100</v>
      </c>
      <c r="D8013" s="316">
        <v>145.99</v>
      </c>
    </row>
    <row r="8014" spans="1:4" ht="81">
      <c r="A8014" s="316">
        <v>91098</v>
      </c>
      <c r="B8014" s="317" t="s">
        <v>9160</v>
      </c>
      <c r="C8014" s="318" t="s">
        <v>1100</v>
      </c>
      <c r="D8014" s="316">
        <v>132.84</v>
      </c>
    </row>
    <row r="8015" spans="1:4" ht="81">
      <c r="A8015" s="316">
        <v>91099</v>
      </c>
      <c r="B8015" s="317" t="s">
        <v>9161</v>
      </c>
      <c r="C8015" s="318" t="s">
        <v>1100</v>
      </c>
      <c r="D8015" s="316">
        <v>155.79</v>
      </c>
    </row>
    <row r="8016" spans="1:4" ht="81">
      <c r="A8016" s="316">
        <v>91100</v>
      </c>
      <c r="B8016" s="317" t="s">
        <v>9162</v>
      </c>
      <c r="C8016" s="318" t="s">
        <v>1100</v>
      </c>
      <c r="D8016" s="316">
        <v>138.36000000000001</v>
      </c>
    </row>
    <row r="8017" spans="1:4" ht="81">
      <c r="A8017" s="316">
        <v>91101</v>
      </c>
      <c r="B8017" s="317" t="s">
        <v>9163</v>
      </c>
      <c r="C8017" s="318" t="s">
        <v>1100</v>
      </c>
      <c r="D8017" s="316">
        <v>161.24</v>
      </c>
    </row>
    <row r="8018" spans="1:4" ht="40.5">
      <c r="A8018" s="316">
        <v>91104</v>
      </c>
      <c r="B8018" s="317" t="s">
        <v>9164</v>
      </c>
      <c r="C8018" s="318" t="s">
        <v>837</v>
      </c>
      <c r="D8018" s="316">
        <v>0.05</v>
      </c>
    </row>
    <row r="8019" spans="1:4" ht="54">
      <c r="A8019" s="316">
        <v>91105</v>
      </c>
      <c r="B8019" s="317" t="s">
        <v>9165</v>
      </c>
      <c r="C8019" s="318" t="s">
        <v>837</v>
      </c>
      <c r="D8019" s="316">
        <v>0.13</v>
      </c>
    </row>
    <row r="8020" spans="1:4" ht="67.5">
      <c r="A8020" s="316">
        <v>91106</v>
      </c>
      <c r="B8020" s="317" t="s">
        <v>9166</v>
      </c>
      <c r="C8020" s="318" t="s">
        <v>837</v>
      </c>
      <c r="D8020" s="316">
        <v>0.05</v>
      </c>
    </row>
    <row r="8021" spans="1:4" ht="81">
      <c r="A8021" s="316">
        <v>91107</v>
      </c>
      <c r="B8021" s="317" t="s">
        <v>9167</v>
      </c>
      <c r="C8021" s="318" t="s">
        <v>837</v>
      </c>
      <c r="D8021" s="316">
        <v>0.06</v>
      </c>
    </row>
    <row r="8022" spans="1:4" ht="81">
      <c r="A8022" s="316">
        <v>91108</v>
      </c>
      <c r="B8022" s="317" t="s">
        <v>9168</v>
      </c>
      <c r="C8022" s="318" t="s">
        <v>837</v>
      </c>
      <c r="D8022" s="316">
        <v>0.13</v>
      </c>
    </row>
    <row r="8023" spans="1:4" ht="40.5">
      <c r="A8023" s="316">
        <v>91109</v>
      </c>
      <c r="B8023" s="317" t="s">
        <v>9169</v>
      </c>
      <c r="C8023" s="318" t="s">
        <v>837</v>
      </c>
      <c r="D8023" s="316">
        <v>0.1</v>
      </c>
    </row>
    <row r="8024" spans="1:4" ht="40.5">
      <c r="A8024" s="316">
        <v>91110</v>
      </c>
      <c r="B8024" s="317" t="s">
        <v>9170</v>
      </c>
      <c r="C8024" s="318" t="s">
        <v>837</v>
      </c>
      <c r="D8024" s="316">
        <v>0.13</v>
      </c>
    </row>
    <row r="8025" spans="1:4" ht="40.5">
      <c r="A8025" s="316">
        <v>91111</v>
      </c>
      <c r="B8025" s="317" t="s">
        <v>9171</v>
      </c>
      <c r="C8025" s="318" t="s">
        <v>837</v>
      </c>
      <c r="D8025" s="316">
        <v>0.17</v>
      </c>
    </row>
    <row r="8026" spans="1:4" ht="40.5">
      <c r="A8026" s="316">
        <v>91112</v>
      </c>
      <c r="B8026" s="317" t="s">
        <v>9172</v>
      </c>
      <c r="C8026" s="318" t="s">
        <v>837</v>
      </c>
      <c r="D8026" s="316">
        <v>0.1</v>
      </c>
    </row>
    <row r="8027" spans="1:4" ht="54">
      <c r="A8027" s="316">
        <v>91113</v>
      </c>
      <c r="B8027" s="317" t="s">
        <v>9173</v>
      </c>
      <c r="C8027" s="318" t="s">
        <v>837</v>
      </c>
      <c r="D8027" s="316">
        <v>0.2</v>
      </c>
    </row>
    <row r="8028" spans="1:4" ht="54">
      <c r="A8028" s="316">
        <v>91114</v>
      </c>
      <c r="B8028" s="317" t="s">
        <v>9174</v>
      </c>
      <c r="C8028" s="318" t="s">
        <v>837</v>
      </c>
      <c r="D8028" s="316">
        <v>0.37</v>
      </c>
    </row>
    <row r="8029" spans="1:4" ht="40.5">
      <c r="A8029" s="316">
        <v>91115</v>
      </c>
      <c r="B8029" s="317" t="s">
        <v>9175</v>
      </c>
      <c r="C8029" s="318" t="s">
        <v>837</v>
      </c>
      <c r="D8029" s="316">
        <v>0.06</v>
      </c>
    </row>
    <row r="8030" spans="1:4" ht="54">
      <c r="A8030" s="316">
        <v>91116</v>
      </c>
      <c r="B8030" s="317" t="s">
        <v>9176</v>
      </c>
      <c r="C8030" s="318" t="s">
        <v>837</v>
      </c>
      <c r="D8030" s="316">
        <v>0.1</v>
      </c>
    </row>
    <row r="8031" spans="1:4" ht="54">
      <c r="A8031" s="316">
        <v>91117</v>
      </c>
      <c r="B8031" s="317" t="s">
        <v>9177</v>
      </c>
      <c r="C8031" s="318" t="s">
        <v>837</v>
      </c>
      <c r="D8031" s="316">
        <v>0.16</v>
      </c>
    </row>
    <row r="8032" spans="1:4" ht="54">
      <c r="A8032" s="316">
        <v>91118</v>
      </c>
      <c r="B8032" s="317" t="s">
        <v>9178</v>
      </c>
      <c r="C8032" s="318" t="s">
        <v>837</v>
      </c>
      <c r="D8032" s="316">
        <v>0.13</v>
      </c>
    </row>
    <row r="8033" spans="1:4" ht="67.5">
      <c r="A8033" s="316">
        <v>91119</v>
      </c>
      <c r="B8033" s="317" t="s">
        <v>9179</v>
      </c>
      <c r="C8033" s="318" t="s">
        <v>837</v>
      </c>
      <c r="D8033" s="316">
        <v>0.25</v>
      </c>
    </row>
    <row r="8034" spans="1:4" ht="67.5">
      <c r="A8034" s="316">
        <v>91120</v>
      </c>
      <c r="B8034" s="317" t="s">
        <v>9180</v>
      </c>
      <c r="C8034" s="318" t="s">
        <v>837</v>
      </c>
      <c r="D8034" s="316">
        <v>0.37</v>
      </c>
    </row>
    <row r="8035" spans="1:4" ht="67.5">
      <c r="A8035" s="316">
        <v>91121</v>
      </c>
      <c r="B8035" s="317" t="s">
        <v>9181</v>
      </c>
      <c r="C8035" s="318" t="s">
        <v>837</v>
      </c>
      <c r="D8035" s="316">
        <v>0.63</v>
      </c>
    </row>
    <row r="8036" spans="1:4" ht="67.5">
      <c r="A8036" s="316">
        <v>91122</v>
      </c>
      <c r="B8036" s="317" t="s">
        <v>9182</v>
      </c>
      <c r="C8036" s="318" t="s">
        <v>837</v>
      </c>
      <c r="D8036" s="316">
        <v>0.88</v>
      </c>
    </row>
    <row r="8037" spans="1:4" ht="67.5">
      <c r="A8037" s="316">
        <v>91123</v>
      </c>
      <c r="B8037" s="317" t="s">
        <v>9183</v>
      </c>
      <c r="C8037" s="318" t="s">
        <v>837</v>
      </c>
      <c r="D8037" s="316">
        <v>1.1299999999999999</v>
      </c>
    </row>
    <row r="8038" spans="1:4" ht="27">
      <c r="A8038" s="316">
        <v>91124</v>
      </c>
      <c r="B8038" s="317" t="s">
        <v>9184</v>
      </c>
      <c r="C8038" s="318" t="s">
        <v>585</v>
      </c>
      <c r="D8038" s="316">
        <v>58.26</v>
      </c>
    </row>
    <row r="8039" spans="1:4" ht="27">
      <c r="A8039" s="316">
        <v>91125</v>
      </c>
      <c r="B8039" s="317" t="s">
        <v>9185</v>
      </c>
      <c r="C8039" s="318" t="s">
        <v>6979</v>
      </c>
      <c r="D8039" s="316">
        <v>0.06</v>
      </c>
    </row>
    <row r="8040" spans="1:4" ht="40.5">
      <c r="A8040" s="316">
        <v>91128</v>
      </c>
      <c r="B8040" s="317" t="s">
        <v>9186</v>
      </c>
      <c r="C8040" s="318" t="s">
        <v>8069</v>
      </c>
      <c r="D8040" s="316">
        <v>0.12</v>
      </c>
    </row>
    <row r="8041" spans="1:4" ht="40.5">
      <c r="A8041" s="316">
        <v>91129</v>
      </c>
      <c r="B8041" s="317" t="s">
        <v>9187</v>
      </c>
      <c r="C8041" s="318" t="s">
        <v>8069</v>
      </c>
      <c r="D8041" s="316">
        <v>0.19</v>
      </c>
    </row>
    <row r="8042" spans="1:4" ht="40.5">
      <c r="A8042" s="316">
        <v>91130</v>
      </c>
      <c r="B8042" s="317" t="s">
        <v>9188</v>
      </c>
      <c r="C8042" s="318" t="s">
        <v>8069</v>
      </c>
      <c r="D8042" s="316">
        <v>0.25</v>
      </c>
    </row>
    <row r="8043" spans="1:4" ht="40.5">
      <c r="A8043" s="316">
        <v>91132</v>
      </c>
      <c r="B8043" s="317" t="s">
        <v>9189</v>
      </c>
      <c r="C8043" s="318" t="s">
        <v>8069</v>
      </c>
      <c r="D8043" s="316">
        <v>0.36</v>
      </c>
    </row>
    <row r="8044" spans="1:4" ht="40.5">
      <c r="A8044" s="316">
        <v>91134</v>
      </c>
      <c r="B8044" s="317" t="s">
        <v>9190</v>
      </c>
      <c r="C8044" s="318" t="s">
        <v>6841</v>
      </c>
      <c r="D8044" s="316">
        <v>2.16</v>
      </c>
    </row>
    <row r="8045" spans="1:4" ht="40.5">
      <c r="A8045" s="316">
        <v>91135</v>
      </c>
      <c r="B8045" s="317" t="s">
        <v>9191</v>
      </c>
      <c r="C8045" s="318" t="s">
        <v>6841</v>
      </c>
      <c r="D8045" s="316">
        <v>3.89</v>
      </c>
    </row>
    <row r="8046" spans="1:4" ht="40.5">
      <c r="A8046" s="316">
        <v>91136</v>
      </c>
      <c r="B8046" s="317" t="s">
        <v>9192</v>
      </c>
      <c r="C8046" s="318" t="s">
        <v>6841</v>
      </c>
      <c r="D8046" s="316">
        <v>5.61</v>
      </c>
    </row>
    <row r="8047" spans="1:4" ht="40.5">
      <c r="A8047" s="316">
        <v>91137</v>
      </c>
      <c r="B8047" s="317" t="s">
        <v>9193</v>
      </c>
      <c r="C8047" s="318" t="s">
        <v>6841</v>
      </c>
      <c r="D8047" s="316">
        <v>7.32</v>
      </c>
    </row>
    <row r="8048" spans="1:4" ht="40.5">
      <c r="A8048" s="316">
        <v>91138</v>
      </c>
      <c r="B8048" s="317" t="s">
        <v>9194</v>
      </c>
      <c r="C8048" s="318" t="s">
        <v>9195</v>
      </c>
      <c r="D8048" s="316">
        <v>73.39</v>
      </c>
    </row>
    <row r="8049" spans="1:4" ht="54">
      <c r="A8049" s="316">
        <v>91139</v>
      </c>
      <c r="B8049" s="317" t="s">
        <v>9196</v>
      </c>
      <c r="C8049" s="318" t="s">
        <v>9195</v>
      </c>
      <c r="D8049" s="316">
        <v>38.96</v>
      </c>
    </row>
    <row r="8050" spans="1:4" ht="54">
      <c r="A8050" s="316">
        <v>91140</v>
      </c>
      <c r="B8050" s="317" t="s">
        <v>9197</v>
      </c>
      <c r="C8050" s="318" t="s">
        <v>9195</v>
      </c>
      <c r="D8050" s="316">
        <v>17.2</v>
      </c>
    </row>
    <row r="8051" spans="1:4" ht="40.5">
      <c r="A8051" s="316">
        <v>91141</v>
      </c>
      <c r="B8051" s="317" t="s">
        <v>9198</v>
      </c>
      <c r="C8051" s="318" t="s">
        <v>9195</v>
      </c>
      <c r="D8051" s="316">
        <v>112.35</v>
      </c>
    </row>
    <row r="8052" spans="1:4" ht="54">
      <c r="A8052" s="316">
        <v>91142</v>
      </c>
      <c r="B8052" s="317" t="s">
        <v>9199</v>
      </c>
      <c r="C8052" s="318" t="s">
        <v>9195</v>
      </c>
      <c r="D8052" s="316">
        <v>73.39</v>
      </c>
    </row>
    <row r="8053" spans="1:4" ht="54">
      <c r="A8053" s="316">
        <v>91143</v>
      </c>
      <c r="B8053" s="317" t="s">
        <v>9200</v>
      </c>
      <c r="C8053" s="318" t="s">
        <v>9195</v>
      </c>
      <c r="D8053" s="316">
        <v>17.2</v>
      </c>
    </row>
    <row r="8054" spans="1:4" ht="40.5">
      <c r="A8054" s="316">
        <v>91144</v>
      </c>
      <c r="B8054" s="317" t="s">
        <v>9201</v>
      </c>
      <c r="C8054" s="318" t="s">
        <v>9195</v>
      </c>
      <c r="D8054" s="316">
        <v>151.31</v>
      </c>
    </row>
    <row r="8055" spans="1:4" ht="54">
      <c r="A8055" s="316">
        <v>91145</v>
      </c>
      <c r="B8055" s="317" t="s">
        <v>9202</v>
      </c>
      <c r="C8055" s="318" t="s">
        <v>9195</v>
      </c>
      <c r="D8055" s="316">
        <v>112.35</v>
      </c>
    </row>
    <row r="8056" spans="1:4" ht="54">
      <c r="A8056" s="316">
        <v>91146</v>
      </c>
      <c r="B8056" s="317" t="s">
        <v>9203</v>
      </c>
      <c r="C8056" s="318" t="s">
        <v>9195</v>
      </c>
      <c r="D8056" s="316">
        <v>21.74</v>
      </c>
    </row>
    <row r="8057" spans="1:4" ht="40.5">
      <c r="A8057" s="316">
        <v>91147</v>
      </c>
      <c r="B8057" s="317" t="s">
        <v>9204</v>
      </c>
      <c r="C8057" s="318" t="s">
        <v>9195</v>
      </c>
      <c r="D8057" s="316">
        <v>207.5</v>
      </c>
    </row>
    <row r="8058" spans="1:4" ht="54">
      <c r="A8058" s="316">
        <v>91148</v>
      </c>
      <c r="B8058" s="317" t="s">
        <v>9205</v>
      </c>
      <c r="C8058" s="318" t="s">
        <v>9195</v>
      </c>
      <c r="D8058" s="316">
        <v>134.1</v>
      </c>
    </row>
    <row r="8059" spans="1:4" ht="54">
      <c r="A8059" s="316">
        <v>91149</v>
      </c>
      <c r="B8059" s="317" t="s">
        <v>9206</v>
      </c>
      <c r="C8059" s="318" t="s">
        <v>9195</v>
      </c>
      <c r="D8059" s="316">
        <v>34.42</v>
      </c>
    </row>
    <row r="8060" spans="1:4" ht="54">
      <c r="A8060" s="316">
        <v>91166</v>
      </c>
      <c r="B8060" s="317" t="s">
        <v>9207</v>
      </c>
      <c r="C8060" s="318" t="s">
        <v>837</v>
      </c>
      <c r="D8060" s="316">
        <v>2.97</v>
      </c>
    </row>
    <row r="8061" spans="1:4" ht="67.5">
      <c r="A8061" s="316">
        <v>91167</v>
      </c>
      <c r="B8061" s="317" t="s">
        <v>9208</v>
      </c>
      <c r="C8061" s="318" t="s">
        <v>837</v>
      </c>
      <c r="D8061" s="316">
        <v>7.32</v>
      </c>
    </row>
    <row r="8062" spans="1:4" ht="67.5">
      <c r="A8062" s="316">
        <v>91168</v>
      </c>
      <c r="B8062" s="317" t="s">
        <v>9209</v>
      </c>
      <c r="C8062" s="318" t="s">
        <v>837</v>
      </c>
      <c r="D8062" s="316">
        <v>5.52</v>
      </c>
    </row>
    <row r="8063" spans="1:4" ht="54">
      <c r="A8063" s="316">
        <v>91169</v>
      </c>
      <c r="B8063" s="317" t="s">
        <v>9210</v>
      </c>
      <c r="C8063" s="318" t="s">
        <v>837</v>
      </c>
      <c r="D8063" s="316">
        <v>6.55</v>
      </c>
    </row>
    <row r="8064" spans="1:4" ht="81">
      <c r="A8064" s="316">
        <v>91170</v>
      </c>
      <c r="B8064" s="317" t="s">
        <v>9211</v>
      </c>
      <c r="C8064" s="318" t="s">
        <v>837</v>
      </c>
      <c r="D8064" s="316">
        <v>1.88</v>
      </c>
    </row>
    <row r="8065" spans="1:4" ht="81">
      <c r="A8065" s="316">
        <v>91171</v>
      </c>
      <c r="B8065" s="317" t="s">
        <v>9212</v>
      </c>
      <c r="C8065" s="318" t="s">
        <v>837</v>
      </c>
      <c r="D8065" s="316">
        <v>2.34</v>
      </c>
    </row>
    <row r="8066" spans="1:4" ht="67.5">
      <c r="A8066" s="316">
        <v>91172</v>
      </c>
      <c r="B8066" s="317" t="s">
        <v>9213</v>
      </c>
      <c r="C8066" s="318" t="s">
        <v>837</v>
      </c>
      <c r="D8066" s="316">
        <v>3.45</v>
      </c>
    </row>
    <row r="8067" spans="1:4" ht="67.5">
      <c r="A8067" s="316">
        <v>91173</v>
      </c>
      <c r="B8067" s="317" t="s">
        <v>9214</v>
      </c>
      <c r="C8067" s="318" t="s">
        <v>837</v>
      </c>
      <c r="D8067" s="316">
        <v>0.95</v>
      </c>
    </row>
    <row r="8068" spans="1:4" ht="67.5">
      <c r="A8068" s="316">
        <v>91174</v>
      </c>
      <c r="B8068" s="317" t="s">
        <v>9215</v>
      </c>
      <c r="C8068" s="318" t="s">
        <v>837</v>
      </c>
      <c r="D8068" s="316">
        <v>1.85</v>
      </c>
    </row>
    <row r="8069" spans="1:4" ht="67.5">
      <c r="A8069" s="316">
        <v>91175</v>
      </c>
      <c r="B8069" s="317" t="s">
        <v>9216</v>
      </c>
      <c r="C8069" s="318" t="s">
        <v>837</v>
      </c>
      <c r="D8069" s="316">
        <v>3.04</v>
      </c>
    </row>
    <row r="8070" spans="1:4" ht="67.5">
      <c r="A8070" s="316">
        <v>91176</v>
      </c>
      <c r="B8070" s="317" t="s">
        <v>9217</v>
      </c>
      <c r="C8070" s="318" t="s">
        <v>837</v>
      </c>
      <c r="D8070" s="316">
        <v>28.12</v>
      </c>
    </row>
    <row r="8071" spans="1:4" ht="67.5">
      <c r="A8071" s="316">
        <v>91177</v>
      </c>
      <c r="B8071" s="317" t="s">
        <v>9218</v>
      </c>
      <c r="C8071" s="318" t="s">
        <v>837</v>
      </c>
      <c r="D8071" s="316">
        <v>12.67</v>
      </c>
    </row>
    <row r="8072" spans="1:4" ht="67.5">
      <c r="A8072" s="316">
        <v>91178</v>
      </c>
      <c r="B8072" s="317" t="s">
        <v>9219</v>
      </c>
      <c r="C8072" s="318" t="s">
        <v>837</v>
      </c>
      <c r="D8072" s="316">
        <v>12.41</v>
      </c>
    </row>
    <row r="8073" spans="1:4" ht="67.5">
      <c r="A8073" s="316">
        <v>91179</v>
      </c>
      <c r="B8073" s="317" t="s">
        <v>9220</v>
      </c>
      <c r="C8073" s="318" t="s">
        <v>837</v>
      </c>
      <c r="D8073" s="316">
        <v>7.2</v>
      </c>
    </row>
    <row r="8074" spans="1:4" ht="81">
      <c r="A8074" s="316">
        <v>91180</v>
      </c>
      <c r="B8074" s="317" t="s">
        <v>9221</v>
      </c>
      <c r="C8074" s="318" t="s">
        <v>837</v>
      </c>
      <c r="D8074" s="316">
        <v>5.75</v>
      </c>
    </row>
    <row r="8075" spans="1:4" ht="67.5">
      <c r="A8075" s="316">
        <v>91181</v>
      </c>
      <c r="B8075" s="317" t="s">
        <v>9222</v>
      </c>
      <c r="C8075" s="318" t="s">
        <v>837</v>
      </c>
      <c r="D8075" s="316">
        <v>6.16</v>
      </c>
    </row>
    <row r="8076" spans="1:4" ht="54">
      <c r="A8076" s="316">
        <v>91182</v>
      </c>
      <c r="B8076" s="317" t="s">
        <v>9223</v>
      </c>
      <c r="C8076" s="318" t="s">
        <v>837</v>
      </c>
      <c r="D8076" s="316">
        <v>18.32</v>
      </c>
    </row>
    <row r="8077" spans="1:4" ht="67.5">
      <c r="A8077" s="316">
        <v>91183</v>
      </c>
      <c r="B8077" s="317" t="s">
        <v>9224</v>
      </c>
      <c r="C8077" s="318" t="s">
        <v>837</v>
      </c>
      <c r="D8077" s="316">
        <v>9.1</v>
      </c>
    </row>
    <row r="8078" spans="1:4" ht="54">
      <c r="A8078" s="316">
        <v>91184</v>
      </c>
      <c r="B8078" s="317" t="s">
        <v>9225</v>
      </c>
      <c r="C8078" s="318" t="s">
        <v>837</v>
      </c>
      <c r="D8078" s="316">
        <v>8.5299999999999994</v>
      </c>
    </row>
    <row r="8079" spans="1:4" ht="67.5">
      <c r="A8079" s="316">
        <v>91185</v>
      </c>
      <c r="B8079" s="317" t="s">
        <v>9226</v>
      </c>
      <c r="C8079" s="318" t="s">
        <v>837</v>
      </c>
      <c r="D8079" s="316">
        <v>4.6900000000000004</v>
      </c>
    </row>
    <row r="8080" spans="1:4" ht="67.5">
      <c r="A8080" s="316">
        <v>91186</v>
      </c>
      <c r="B8080" s="317" t="s">
        <v>9227</v>
      </c>
      <c r="C8080" s="318" t="s">
        <v>837</v>
      </c>
      <c r="D8080" s="316">
        <v>3.89</v>
      </c>
    </row>
    <row r="8081" spans="1:4" ht="67.5">
      <c r="A8081" s="316">
        <v>91187</v>
      </c>
      <c r="B8081" s="317" t="s">
        <v>9228</v>
      </c>
      <c r="C8081" s="318" t="s">
        <v>837</v>
      </c>
      <c r="D8081" s="316">
        <v>4.49</v>
      </c>
    </row>
    <row r="8082" spans="1:4" ht="40.5">
      <c r="A8082" s="316">
        <v>91188</v>
      </c>
      <c r="B8082" s="317" t="s">
        <v>9229</v>
      </c>
      <c r="C8082" s="318" t="s">
        <v>3004</v>
      </c>
      <c r="D8082" s="316">
        <v>4.67</v>
      </c>
    </row>
    <row r="8083" spans="1:4" ht="54">
      <c r="A8083" s="316">
        <v>91189</v>
      </c>
      <c r="B8083" s="317" t="s">
        <v>9230</v>
      </c>
      <c r="C8083" s="318" t="s">
        <v>3004</v>
      </c>
      <c r="D8083" s="316">
        <v>31.34</v>
      </c>
    </row>
    <row r="8084" spans="1:4" ht="40.5">
      <c r="A8084" s="316">
        <v>91190</v>
      </c>
      <c r="B8084" s="317" t="s">
        <v>9231</v>
      </c>
      <c r="C8084" s="318" t="s">
        <v>3004</v>
      </c>
      <c r="D8084" s="316">
        <v>3.37</v>
      </c>
    </row>
    <row r="8085" spans="1:4" ht="40.5">
      <c r="A8085" s="316">
        <v>91191</v>
      </c>
      <c r="B8085" s="317" t="s">
        <v>9232</v>
      </c>
      <c r="C8085" s="318" t="s">
        <v>3004</v>
      </c>
      <c r="D8085" s="316">
        <v>3.59</v>
      </c>
    </row>
    <row r="8086" spans="1:4" ht="40.5">
      <c r="A8086" s="316">
        <v>91192</v>
      </c>
      <c r="B8086" s="317" t="s">
        <v>9233</v>
      </c>
      <c r="C8086" s="318" t="s">
        <v>3004</v>
      </c>
      <c r="D8086" s="316">
        <v>3.97</v>
      </c>
    </row>
    <row r="8087" spans="1:4" ht="54">
      <c r="A8087" s="316">
        <v>91222</v>
      </c>
      <c r="B8087" s="317" t="s">
        <v>9234</v>
      </c>
      <c r="C8087" s="318" t="s">
        <v>837</v>
      </c>
      <c r="D8087" s="316">
        <v>9.42</v>
      </c>
    </row>
    <row r="8088" spans="1:4" ht="54">
      <c r="A8088" s="316">
        <v>91273</v>
      </c>
      <c r="B8088" s="317" t="s">
        <v>9235</v>
      </c>
      <c r="C8088" s="318" t="s">
        <v>12</v>
      </c>
      <c r="D8088" s="316">
        <v>0.55000000000000004</v>
      </c>
    </row>
    <row r="8089" spans="1:4" ht="54">
      <c r="A8089" s="316">
        <v>91274</v>
      </c>
      <c r="B8089" s="317" t="s">
        <v>9236</v>
      </c>
      <c r="C8089" s="318" t="s">
        <v>12</v>
      </c>
      <c r="D8089" s="316">
        <v>0.14000000000000001</v>
      </c>
    </row>
    <row r="8090" spans="1:4" ht="54">
      <c r="A8090" s="316">
        <v>91275</v>
      </c>
      <c r="B8090" s="317" t="s">
        <v>9237</v>
      </c>
      <c r="C8090" s="318" t="s">
        <v>12</v>
      </c>
      <c r="D8090" s="316">
        <v>0.69</v>
      </c>
    </row>
    <row r="8091" spans="1:4" ht="54">
      <c r="A8091" s="316">
        <v>91276</v>
      </c>
      <c r="B8091" s="317" t="s">
        <v>9238</v>
      </c>
      <c r="C8091" s="318" t="s">
        <v>12</v>
      </c>
      <c r="D8091" s="316">
        <v>3.24</v>
      </c>
    </row>
    <row r="8092" spans="1:4" ht="54">
      <c r="A8092" s="316">
        <v>91277</v>
      </c>
      <c r="B8092" s="317" t="s">
        <v>9239</v>
      </c>
      <c r="C8092" s="318" t="s">
        <v>2865</v>
      </c>
      <c r="D8092" s="316">
        <v>4.62</v>
      </c>
    </row>
    <row r="8093" spans="1:4" ht="54">
      <c r="A8093" s="316">
        <v>91278</v>
      </c>
      <c r="B8093" s="317" t="s">
        <v>9240</v>
      </c>
      <c r="C8093" s="318" t="s">
        <v>2867</v>
      </c>
      <c r="D8093" s="316">
        <v>0.69</v>
      </c>
    </row>
    <row r="8094" spans="1:4" ht="67.5">
      <c r="A8094" s="316">
        <v>91279</v>
      </c>
      <c r="B8094" s="317" t="s">
        <v>9241</v>
      </c>
      <c r="C8094" s="318" t="s">
        <v>12</v>
      </c>
      <c r="D8094" s="316">
        <v>0.75</v>
      </c>
    </row>
    <row r="8095" spans="1:4" ht="67.5">
      <c r="A8095" s="316">
        <v>91280</v>
      </c>
      <c r="B8095" s="317" t="s">
        <v>9242</v>
      </c>
      <c r="C8095" s="318" t="s">
        <v>12</v>
      </c>
      <c r="D8095" s="316">
        <v>0.16</v>
      </c>
    </row>
    <row r="8096" spans="1:4" ht="67.5">
      <c r="A8096" s="316">
        <v>91281</v>
      </c>
      <c r="B8096" s="317" t="s">
        <v>9243</v>
      </c>
      <c r="C8096" s="318" t="s">
        <v>12</v>
      </c>
      <c r="D8096" s="316">
        <v>0.94</v>
      </c>
    </row>
    <row r="8097" spans="1:4" ht="81">
      <c r="A8097" s="316">
        <v>91282</v>
      </c>
      <c r="B8097" s="317" t="s">
        <v>9244</v>
      </c>
      <c r="C8097" s="318" t="s">
        <v>12</v>
      </c>
      <c r="D8097" s="316">
        <v>7.76</v>
      </c>
    </row>
    <row r="8098" spans="1:4" ht="67.5">
      <c r="A8098" s="316">
        <v>91283</v>
      </c>
      <c r="B8098" s="317" t="s">
        <v>9245</v>
      </c>
      <c r="C8098" s="318" t="s">
        <v>2865</v>
      </c>
      <c r="D8098" s="316">
        <v>9.61</v>
      </c>
    </row>
    <row r="8099" spans="1:4" ht="67.5">
      <c r="A8099" s="316">
        <v>91285</v>
      </c>
      <c r="B8099" s="317" t="s">
        <v>9246</v>
      </c>
      <c r="C8099" s="318" t="s">
        <v>2867</v>
      </c>
      <c r="D8099" s="316">
        <v>0.91</v>
      </c>
    </row>
    <row r="8100" spans="1:4" ht="40.5">
      <c r="A8100" s="316">
        <v>91286</v>
      </c>
      <c r="B8100" s="317" t="s">
        <v>9247</v>
      </c>
      <c r="C8100" s="318" t="s">
        <v>3004</v>
      </c>
      <c r="D8100" s="316">
        <v>116.95</v>
      </c>
    </row>
    <row r="8101" spans="1:4" ht="40.5">
      <c r="A8101" s="316">
        <v>91287</v>
      </c>
      <c r="B8101" s="317" t="s">
        <v>9248</v>
      </c>
      <c r="C8101" s="318" t="s">
        <v>3004</v>
      </c>
      <c r="D8101" s="316">
        <v>122.9</v>
      </c>
    </row>
    <row r="8102" spans="1:4" ht="40.5">
      <c r="A8102" s="316">
        <v>91288</v>
      </c>
      <c r="B8102" s="317" t="s">
        <v>9249</v>
      </c>
      <c r="C8102" s="318" t="s">
        <v>3004</v>
      </c>
      <c r="D8102" s="316">
        <v>128.86000000000001</v>
      </c>
    </row>
    <row r="8103" spans="1:4" ht="40.5">
      <c r="A8103" s="316">
        <v>91290</v>
      </c>
      <c r="B8103" s="317" t="s">
        <v>9250</v>
      </c>
      <c r="C8103" s="318" t="s">
        <v>3004</v>
      </c>
      <c r="D8103" s="316">
        <v>134.81</v>
      </c>
    </row>
    <row r="8104" spans="1:4" ht="54">
      <c r="A8104" s="316">
        <v>91291</v>
      </c>
      <c r="B8104" s="317" t="s">
        <v>9251</v>
      </c>
      <c r="C8104" s="318" t="s">
        <v>3004</v>
      </c>
      <c r="D8104" s="316">
        <v>169.62</v>
      </c>
    </row>
    <row r="8105" spans="1:4" ht="54">
      <c r="A8105" s="316">
        <v>91292</v>
      </c>
      <c r="B8105" s="317" t="s">
        <v>9252</v>
      </c>
      <c r="C8105" s="318" t="s">
        <v>3004</v>
      </c>
      <c r="D8105" s="316">
        <v>179.94</v>
      </c>
    </row>
    <row r="8106" spans="1:4" ht="54">
      <c r="A8106" s="316">
        <v>91293</v>
      </c>
      <c r="B8106" s="317" t="s">
        <v>9253</v>
      </c>
      <c r="C8106" s="318" t="s">
        <v>3004</v>
      </c>
      <c r="D8106" s="316">
        <v>190.25</v>
      </c>
    </row>
    <row r="8107" spans="1:4" ht="54">
      <c r="A8107" s="316">
        <v>91294</v>
      </c>
      <c r="B8107" s="317" t="s">
        <v>9254</v>
      </c>
      <c r="C8107" s="318" t="s">
        <v>3004</v>
      </c>
      <c r="D8107" s="316">
        <v>200.61</v>
      </c>
    </row>
    <row r="8108" spans="1:4" ht="54">
      <c r="A8108" s="316">
        <v>91295</v>
      </c>
      <c r="B8108" s="317" t="s">
        <v>9255</v>
      </c>
      <c r="C8108" s="318" t="s">
        <v>3004</v>
      </c>
      <c r="D8108" s="316">
        <v>265.14</v>
      </c>
    </row>
    <row r="8109" spans="1:4" ht="54">
      <c r="A8109" s="316">
        <v>91296</v>
      </c>
      <c r="B8109" s="317" t="s">
        <v>9256</v>
      </c>
      <c r="C8109" s="318" t="s">
        <v>3004</v>
      </c>
      <c r="D8109" s="316">
        <v>283.19</v>
      </c>
    </row>
    <row r="8110" spans="1:4" ht="54">
      <c r="A8110" s="316">
        <v>91297</v>
      </c>
      <c r="B8110" s="317" t="s">
        <v>9257</v>
      </c>
      <c r="C8110" s="318" t="s">
        <v>3004</v>
      </c>
      <c r="D8110" s="316">
        <v>331.14</v>
      </c>
    </row>
    <row r="8111" spans="1:4" ht="54">
      <c r="A8111" s="316">
        <v>91298</v>
      </c>
      <c r="B8111" s="317" t="s">
        <v>9258</v>
      </c>
      <c r="C8111" s="318" t="s">
        <v>3004</v>
      </c>
      <c r="D8111" s="316">
        <v>294.36</v>
      </c>
    </row>
    <row r="8112" spans="1:4" ht="54">
      <c r="A8112" s="316">
        <v>91299</v>
      </c>
      <c r="B8112" s="317" t="s">
        <v>9259</v>
      </c>
      <c r="C8112" s="318" t="s">
        <v>3004</v>
      </c>
      <c r="D8112" s="316">
        <v>615.77</v>
      </c>
    </row>
    <row r="8113" spans="1:4" ht="54">
      <c r="A8113" s="316">
        <v>91300</v>
      </c>
      <c r="B8113" s="317" t="s">
        <v>9260</v>
      </c>
      <c r="C8113" s="318" t="s">
        <v>3004</v>
      </c>
      <c r="D8113" s="316">
        <v>18.7</v>
      </c>
    </row>
    <row r="8114" spans="1:4" ht="54">
      <c r="A8114" s="316">
        <v>91301</v>
      </c>
      <c r="B8114" s="317" t="s">
        <v>9261</v>
      </c>
      <c r="C8114" s="318" t="s">
        <v>3004</v>
      </c>
      <c r="D8114" s="316">
        <v>19.8</v>
      </c>
    </row>
    <row r="8115" spans="1:4" ht="54">
      <c r="A8115" s="316">
        <v>91302</v>
      </c>
      <c r="B8115" s="317" t="s">
        <v>9262</v>
      </c>
      <c r="C8115" s="318" t="s">
        <v>3004</v>
      </c>
      <c r="D8115" s="316">
        <v>20.89</v>
      </c>
    </row>
    <row r="8116" spans="1:4" ht="54">
      <c r="A8116" s="316">
        <v>91303</v>
      </c>
      <c r="B8116" s="317" t="s">
        <v>9263</v>
      </c>
      <c r="C8116" s="318" t="s">
        <v>3004</v>
      </c>
      <c r="D8116" s="316">
        <v>22.02</v>
      </c>
    </row>
    <row r="8117" spans="1:4" ht="54">
      <c r="A8117" s="316">
        <v>91304</v>
      </c>
      <c r="B8117" s="317" t="s">
        <v>9264</v>
      </c>
      <c r="C8117" s="318" t="s">
        <v>3004</v>
      </c>
      <c r="D8117" s="316">
        <v>65.040000000000006</v>
      </c>
    </row>
    <row r="8118" spans="1:4" ht="54">
      <c r="A8118" s="316">
        <v>91305</v>
      </c>
      <c r="B8118" s="317" t="s">
        <v>9265</v>
      </c>
      <c r="C8118" s="318" t="s">
        <v>3004</v>
      </c>
      <c r="D8118" s="316">
        <v>49.08</v>
      </c>
    </row>
    <row r="8119" spans="1:4" ht="54">
      <c r="A8119" s="316">
        <v>91306</v>
      </c>
      <c r="B8119" s="317" t="s">
        <v>9266</v>
      </c>
      <c r="C8119" s="318" t="s">
        <v>3004</v>
      </c>
      <c r="D8119" s="316">
        <v>73.8</v>
      </c>
    </row>
    <row r="8120" spans="1:4" ht="54">
      <c r="A8120" s="316">
        <v>91307</v>
      </c>
      <c r="B8120" s="317" t="s">
        <v>9267</v>
      </c>
      <c r="C8120" s="318" t="s">
        <v>3004</v>
      </c>
      <c r="D8120" s="316">
        <v>51.58</v>
      </c>
    </row>
    <row r="8121" spans="1:4" ht="94.5">
      <c r="A8121" s="316">
        <v>91312</v>
      </c>
      <c r="B8121" s="317" t="s">
        <v>9268</v>
      </c>
      <c r="C8121" s="318" t="s">
        <v>3004</v>
      </c>
      <c r="D8121" s="316">
        <v>534.1</v>
      </c>
    </row>
    <row r="8122" spans="1:4" ht="94.5">
      <c r="A8122" s="316">
        <v>91313</v>
      </c>
      <c r="B8122" s="317" t="s">
        <v>9269</v>
      </c>
      <c r="C8122" s="318" t="s">
        <v>3004</v>
      </c>
      <c r="D8122" s="316">
        <v>576.58000000000004</v>
      </c>
    </row>
    <row r="8123" spans="1:4" ht="94.5">
      <c r="A8123" s="316">
        <v>91314</v>
      </c>
      <c r="B8123" s="317" t="s">
        <v>9270</v>
      </c>
      <c r="C8123" s="318" t="s">
        <v>3004</v>
      </c>
      <c r="D8123" s="316">
        <v>597.55999999999995</v>
      </c>
    </row>
    <row r="8124" spans="1:4" ht="94.5">
      <c r="A8124" s="316">
        <v>91315</v>
      </c>
      <c r="B8124" s="317" t="s">
        <v>9271</v>
      </c>
      <c r="C8124" s="318" t="s">
        <v>3004</v>
      </c>
      <c r="D8124" s="316">
        <v>627.23</v>
      </c>
    </row>
    <row r="8125" spans="1:4" ht="81">
      <c r="A8125" s="316">
        <v>91318</v>
      </c>
      <c r="B8125" s="317" t="s">
        <v>9272</v>
      </c>
      <c r="C8125" s="318" t="s">
        <v>3004</v>
      </c>
      <c r="D8125" s="316">
        <v>485.02</v>
      </c>
    </row>
    <row r="8126" spans="1:4" ht="81">
      <c r="A8126" s="316">
        <v>91319</v>
      </c>
      <c r="B8126" s="317" t="s">
        <v>9273</v>
      </c>
      <c r="C8126" s="318" t="s">
        <v>3004</v>
      </c>
      <c r="D8126" s="316">
        <v>525</v>
      </c>
    </row>
    <row r="8127" spans="1:4" ht="81">
      <c r="A8127" s="316">
        <v>91320</v>
      </c>
      <c r="B8127" s="317" t="s">
        <v>9274</v>
      </c>
      <c r="C8127" s="318" t="s">
        <v>3004</v>
      </c>
      <c r="D8127" s="316">
        <v>532.52</v>
      </c>
    </row>
    <row r="8128" spans="1:4" ht="81">
      <c r="A8128" s="316">
        <v>91321</v>
      </c>
      <c r="B8128" s="317" t="s">
        <v>9275</v>
      </c>
      <c r="C8128" s="318" t="s">
        <v>3004</v>
      </c>
      <c r="D8128" s="316">
        <v>562.19000000000005</v>
      </c>
    </row>
    <row r="8129" spans="1:4" ht="81">
      <c r="A8129" s="316">
        <v>91324</v>
      </c>
      <c r="B8129" s="317" t="s">
        <v>9276</v>
      </c>
      <c r="C8129" s="318" t="s">
        <v>3004</v>
      </c>
      <c r="D8129" s="316">
        <v>492.64</v>
      </c>
    </row>
    <row r="8130" spans="1:4" ht="81">
      <c r="A8130" s="316">
        <v>91325</v>
      </c>
      <c r="B8130" s="317" t="s">
        <v>9277</v>
      </c>
      <c r="C8130" s="318" t="s">
        <v>3004</v>
      </c>
      <c r="D8130" s="316">
        <v>441.44</v>
      </c>
    </row>
    <row r="8131" spans="1:4" ht="81">
      <c r="A8131" s="316">
        <v>91326</v>
      </c>
      <c r="B8131" s="317" t="s">
        <v>9278</v>
      </c>
      <c r="C8131" s="318" t="s">
        <v>3004</v>
      </c>
      <c r="D8131" s="316">
        <v>561.07000000000005</v>
      </c>
    </row>
    <row r="8132" spans="1:4" ht="81">
      <c r="A8132" s="316">
        <v>91327</v>
      </c>
      <c r="B8132" s="317" t="s">
        <v>9279</v>
      </c>
      <c r="C8132" s="318" t="s">
        <v>3004</v>
      </c>
      <c r="D8132" s="316">
        <v>556.32000000000005</v>
      </c>
    </row>
    <row r="8133" spans="1:4" ht="81">
      <c r="A8133" s="316">
        <v>91328</v>
      </c>
      <c r="B8133" s="317" t="s">
        <v>9280</v>
      </c>
      <c r="C8133" s="318" t="s">
        <v>3004</v>
      </c>
      <c r="D8133" s="316">
        <v>509.4</v>
      </c>
    </row>
    <row r="8134" spans="1:4" ht="81">
      <c r="A8134" s="316">
        <v>91329</v>
      </c>
      <c r="B8134" s="317" t="s">
        <v>9281</v>
      </c>
      <c r="C8134" s="318" t="s">
        <v>3004</v>
      </c>
      <c r="D8134" s="316">
        <v>472.16</v>
      </c>
    </row>
    <row r="8135" spans="1:4" ht="81">
      <c r="A8135" s="316">
        <v>91330</v>
      </c>
      <c r="B8135" s="317" t="s">
        <v>9282</v>
      </c>
      <c r="C8135" s="318" t="s">
        <v>3004</v>
      </c>
      <c r="D8135" s="316">
        <v>540.09</v>
      </c>
    </row>
    <row r="8136" spans="1:4" ht="81">
      <c r="A8136" s="316">
        <v>91331</v>
      </c>
      <c r="B8136" s="317" t="s">
        <v>9283</v>
      </c>
      <c r="C8136" s="318" t="s">
        <v>3004</v>
      </c>
      <c r="D8136" s="316">
        <v>502.73</v>
      </c>
    </row>
    <row r="8137" spans="1:4" ht="81">
      <c r="A8137" s="316">
        <v>91332</v>
      </c>
      <c r="B8137" s="317" t="s">
        <v>9284</v>
      </c>
      <c r="C8137" s="318" t="s">
        <v>3004</v>
      </c>
      <c r="D8137" s="316">
        <v>600.66999999999996</v>
      </c>
    </row>
    <row r="8138" spans="1:4" ht="81">
      <c r="A8138" s="316">
        <v>91333</v>
      </c>
      <c r="B8138" s="317" t="s">
        <v>9285</v>
      </c>
      <c r="C8138" s="318" t="s">
        <v>3004</v>
      </c>
      <c r="D8138" s="316">
        <v>563.16999999999996</v>
      </c>
    </row>
    <row r="8139" spans="1:4" ht="81">
      <c r="A8139" s="316">
        <v>91334</v>
      </c>
      <c r="B8139" s="317" t="s">
        <v>9286</v>
      </c>
      <c r="C8139" s="318" t="s">
        <v>3004</v>
      </c>
      <c r="D8139" s="316">
        <v>563.89</v>
      </c>
    </row>
    <row r="8140" spans="1:4" ht="81">
      <c r="A8140" s="316">
        <v>91335</v>
      </c>
      <c r="B8140" s="317" t="s">
        <v>9287</v>
      </c>
      <c r="C8140" s="318" t="s">
        <v>3004</v>
      </c>
      <c r="D8140" s="316">
        <v>526.39</v>
      </c>
    </row>
    <row r="8141" spans="1:4" ht="81">
      <c r="A8141" s="316">
        <v>91336</v>
      </c>
      <c r="B8141" s="317" t="s">
        <v>9288</v>
      </c>
      <c r="C8141" s="318" t="s">
        <v>3004</v>
      </c>
      <c r="D8141" s="316">
        <v>885.3</v>
      </c>
    </row>
    <row r="8142" spans="1:4" ht="81">
      <c r="A8142" s="316">
        <v>91337</v>
      </c>
      <c r="B8142" s="317" t="s">
        <v>9289</v>
      </c>
      <c r="C8142" s="318" t="s">
        <v>3004</v>
      </c>
      <c r="D8142" s="316">
        <v>847.8</v>
      </c>
    </row>
    <row r="8143" spans="1:4" ht="40.5">
      <c r="A8143" s="316">
        <v>91338</v>
      </c>
      <c r="B8143" s="317" t="s">
        <v>9290</v>
      </c>
      <c r="C8143" s="318" t="s">
        <v>1100</v>
      </c>
      <c r="D8143" s="319">
        <v>1422.05</v>
      </c>
    </row>
    <row r="8144" spans="1:4" ht="54">
      <c r="A8144" s="316">
        <v>91341</v>
      </c>
      <c r="B8144" s="317" t="s">
        <v>9291</v>
      </c>
      <c r="C8144" s="318" t="s">
        <v>1100</v>
      </c>
      <c r="D8144" s="319">
        <v>1079.33</v>
      </c>
    </row>
    <row r="8145" spans="1:4" ht="67.5">
      <c r="A8145" s="316">
        <v>91354</v>
      </c>
      <c r="B8145" s="317" t="s">
        <v>9292</v>
      </c>
      <c r="C8145" s="318" t="s">
        <v>12</v>
      </c>
      <c r="D8145" s="316">
        <v>6.76</v>
      </c>
    </row>
    <row r="8146" spans="1:4" ht="67.5">
      <c r="A8146" s="316">
        <v>91355</v>
      </c>
      <c r="B8146" s="317" t="s">
        <v>9293</v>
      </c>
      <c r="C8146" s="318" t="s">
        <v>12</v>
      </c>
      <c r="D8146" s="316">
        <v>2.7</v>
      </c>
    </row>
    <row r="8147" spans="1:4" ht="67.5">
      <c r="A8147" s="316">
        <v>91356</v>
      </c>
      <c r="B8147" s="317" t="s">
        <v>9294</v>
      </c>
      <c r="C8147" s="318" t="s">
        <v>12</v>
      </c>
      <c r="D8147" s="316">
        <v>0.55000000000000004</v>
      </c>
    </row>
    <row r="8148" spans="1:4" ht="67.5">
      <c r="A8148" s="316">
        <v>91359</v>
      </c>
      <c r="B8148" s="317" t="s">
        <v>9295</v>
      </c>
      <c r="C8148" s="318" t="s">
        <v>12</v>
      </c>
      <c r="D8148" s="316">
        <v>7.57</v>
      </c>
    </row>
    <row r="8149" spans="1:4" ht="67.5">
      <c r="A8149" s="316">
        <v>91360</v>
      </c>
      <c r="B8149" s="317" t="s">
        <v>9296</v>
      </c>
      <c r="C8149" s="318" t="s">
        <v>12</v>
      </c>
      <c r="D8149" s="316">
        <v>3.01</v>
      </c>
    </row>
    <row r="8150" spans="1:4" ht="67.5">
      <c r="A8150" s="316">
        <v>91361</v>
      </c>
      <c r="B8150" s="317" t="s">
        <v>9297</v>
      </c>
      <c r="C8150" s="318" t="s">
        <v>12</v>
      </c>
      <c r="D8150" s="316">
        <v>0.6</v>
      </c>
    </row>
    <row r="8151" spans="1:4" ht="67.5">
      <c r="A8151" s="316">
        <v>91367</v>
      </c>
      <c r="B8151" s="317" t="s">
        <v>9298</v>
      </c>
      <c r="C8151" s="318" t="s">
        <v>12</v>
      </c>
      <c r="D8151" s="316">
        <v>9.89</v>
      </c>
    </row>
    <row r="8152" spans="1:4" ht="67.5">
      <c r="A8152" s="316">
        <v>91368</v>
      </c>
      <c r="B8152" s="317" t="s">
        <v>9299</v>
      </c>
      <c r="C8152" s="318" t="s">
        <v>12</v>
      </c>
      <c r="D8152" s="316">
        <v>3.46</v>
      </c>
    </row>
    <row r="8153" spans="1:4" ht="81">
      <c r="A8153" s="316">
        <v>91369</v>
      </c>
      <c r="B8153" s="317" t="s">
        <v>9300</v>
      </c>
      <c r="C8153" s="318" t="s">
        <v>12</v>
      </c>
      <c r="D8153" s="316">
        <v>0.71</v>
      </c>
    </row>
    <row r="8154" spans="1:4" ht="67.5">
      <c r="A8154" s="316">
        <v>91375</v>
      </c>
      <c r="B8154" s="317" t="s">
        <v>9301</v>
      </c>
      <c r="C8154" s="318" t="s">
        <v>12</v>
      </c>
      <c r="D8154" s="316">
        <v>5.7</v>
      </c>
    </row>
    <row r="8155" spans="1:4" ht="67.5">
      <c r="A8155" s="316">
        <v>91376</v>
      </c>
      <c r="B8155" s="317" t="s">
        <v>9302</v>
      </c>
      <c r="C8155" s="318" t="s">
        <v>12</v>
      </c>
      <c r="D8155" s="316">
        <v>2.27</v>
      </c>
    </row>
    <row r="8156" spans="1:4" ht="67.5">
      <c r="A8156" s="316">
        <v>91377</v>
      </c>
      <c r="B8156" s="317" t="s">
        <v>9303</v>
      </c>
      <c r="C8156" s="318" t="s">
        <v>12</v>
      </c>
      <c r="D8156" s="316">
        <v>0.46</v>
      </c>
    </row>
    <row r="8157" spans="1:4" ht="81">
      <c r="A8157" s="316">
        <v>91380</v>
      </c>
      <c r="B8157" s="317" t="s">
        <v>9304</v>
      </c>
      <c r="C8157" s="318" t="s">
        <v>12</v>
      </c>
      <c r="D8157" s="316">
        <v>11.18</v>
      </c>
    </row>
    <row r="8158" spans="1:4" ht="81">
      <c r="A8158" s="316">
        <v>91381</v>
      </c>
      <c r="B8158" s="317" t="s">
        <v>9305</v>
      </c>
      <c r="C8158" s="318" t="s">
        <v>12</v>
      </c>
      <c r="D8158" s="316">
        <v>3.91</v>
      </c>
    </row>
    <row r="8159" spans="1:4" ht="81">
      <c r="A8159" s="316">
        <v>91382</v>
      </c>
      <c r="B8159" s="317" t="s">
        <v>9306</v>
      </c>
      <c r="C8159" s="318" t="s">
        <v>12</v>
      </c>
      <c r="D8159" s="316">
        <v>0.8</v>
      </c>
    </row>
    <row r="8160" spans="1:4" ht="81">
      <c r="A8160" s="316">
        <v>91383</v>
      </c>
      <c r="B8160" s="317" t="s">
        <v>9307</v>
      </c>
      <c r="C8160" s="318" t="s">
        <v>12</v>
      </c>
      <c r="D8160" s="316">
        <v>20.97</v>
      </c>
    </row>
    <row r="8161" spans="1:4" ht="81">
      <c r="A8161" s="316">
        <v>91384</v>
      </c>
      <c r="B8161" s="317" t="s">
        <v>9308</v>
      </c>
      <c r="C8161" s="318" t="s">
        <v>12</v>
      </c>
      <c r="D8161" s="316">
        <v>109.69</v>
      </c>
    </row>
    <row r="8162" spans="1:4" ht="81">
      <c r="A8162" s="316">
        <v>91386</v>
      </c>
      <c r="B8162" s="317" t="s">
        <v>9309</v>
      </c>
      <c r="C8162" s="318" t="s">
        <v>2865</v>
      </c>
      <c r="D8162" s="316">
        <v>160.05000000000001</v>
      </c>
    </row>
    <row r="8163" spans="1:4" ht="81">
      <c r="A8163" s="316">
        <v>91387</v>
      </c>
      <c r="B8163" s="317" t="s">
        <v>9310</v>
      </c>
      <c r="C8163" s="318" t="s">
        <v>2867</v>
      </c>
      <c r="D8163" s="316">
        <v>29.39</v>
      </c>
    </row>
    <row r="8164" spans="1:4" ht="94.5">
      <c r="A8164" s="316">
        <v>91390</v>
      </c>
      <c r="B8164" s="317" t="s">
        <v>9311</v>
      </c>
      <c r="C8164" s="318" t="s">
        <v>12</v>
      </c>
      <c r="D8164" s="316">
        <v>7.32</v>
      </c>
    </row>
    <row r="8165" spans="1:4" ht="94.5">
      <c r="A8165" s="316">
        <v>91391</v>
      </c>
      <c r="B8165" s="317" t="s">
        <v>9312</v>
      </c>
      <c r="C8165" s="318" t="s">
        <v>12</v>
      </c>
      <c r="D8165" s="316">
        <v>2.92</v>
      </c>
    </row>
    <row r="8166" spans="1:4" ht="94.5">
      <c r="A8166" s="316">
        <v>91392</v>
      </c>
      <c r="B8166" s="317" t="s">
        <v>9313</v>
      </c>
      <c r="C8166" s="318" t="s">
        <v>12</v>
      </c>
      <c r="D8166" s="316">
        <v>0.59</v>
      </c>
    </row>
    <row r="8167" spans="1:4" ht="94.5">
      <c r="A8167" s="316">
        <v>91395</v>
      </c>
      <c r="B8167" s="317" t="s">
        <v>9314</v>
      </c>
      <c r="C8167" s="318" t="s">
        <v>2867</v>
      </c>
      <c r="D8167" s="316">
        <v>24.33</v>
      </c>
    </row>
    <row r="8168" spans="1:4" ht="81">
      <c r="A8168" s="316">
        <v>91396</v>
      </c>
      <c r="B8168" s="317" t="s">
        <v>9315</v>
      </c>
      <c r="C8168" s="318" t="s">
        <v>12</v>
      </c>
      <c r="D8168" s="316">
        <v>9.7200000000000006</v>
      </c>
    </row>
    <row r="8169" spans="1:4" ht="81">
      <c r="A8169" s="316">
        <v>91397</v>
      </c>
      <c r="B8169" s="317" t="s">
        <v>9316</v>
      </c>
      <c r="C8169" s="318" t="s">
        <v>12</v>
      </c>
      <c r="D8169" s="316">
        <v>3.88</v>
      </c>
    </row>
    <row r="8170" spans="1:4" ht="81">
      <c r="A8170" s="316">
        <v>91398</v>
      </c>
      <c r="B8170" s="317" t="s">
        <v>9317</v>
      </c>
      <c r="C8170" s="318" t="s">
        <v>12</v>
      </c>
      <c r="D8170" s="316">
        <v>0.78</v>
      </c>
    </row>
    <row r="8171" spans="1:4" ht="81">
      <c r="A8171" s="316">
        <v>91402</v>
      </c>
      <c r="B8171" s="317" t="s">
        <v>9318</v>
      </c>
      <c r="C8171" s="318" t="s">
        <v>12</v>
      </c>
      <c r="D8171" s="316">
        <v>0.68</v>
      </c>
    </row>
    <row r="8172" spans="1:4" ht="81">
      <c r="A8172" s="316">
        <v>91466</v>
      </c>
      <c r="B8172" s="317" t="s">
        <v>9319</v>
      </c>
      <c r="C8172" s="318" t="s">
        <v>12</v>
      </c>
      <c r="D8172" s="316">
        <v>0.63</v>
      </c>
    </row>
    <row r="8173" spans="1:4" ht="81">
      <c r="A8173" s="316">
        <v>91467</v>
      </c>
      <c r="B8173" s="317" t="s">
        <v>9320</v>
      </c>
      <c r="C8173" s="318" t="s">
        <v>12</v>
      </c>
      <c r="D8173" s="316">
        <v>90.14</v>
      </c>
    </row>
    <row r="8174" spans="1:4" ht="81">
      <c r="A8174" s="316">
        <v>91468</v>
      </c>
      <c r="B8174" s="317" t="s">
        <v>9321</v>
      </c>
      <c r="C8174" s="318" t="s">
        <v>12</v>
      </c>
      <c r="D8174" s="316">
        <v>11.16</v>
      </c>
    </row>
    <row r="8175" spans="1:4" ht="81">
      <c r="A8175" s="316">
        <v>91469</v>
      </c>
      <c r="B8175" s="317" t="s">
        <v>9322</v>
      </c>
      <c r="C8175" s="318" t="s">
        <v>12</v>
      </c>
      <c r="D8175" s="316">
        <v>3.78</v>
      </c>
    </row>
    <row r="8176" spans="1:4" ht="81">
      <c r="A8176" s="316">
        <v>91484</v>
      </c>
      <c r="B8176" s="317" t="s">
        <v>9323</v>
      </c>
      <c r="C8176" s="318" t="s">
        <v>12</v>
      </c>
      <c r="D8176" s="316">
        <v>0.76</v>
      </c>
    </row>
    <row r="8177" spans="1:4" ht="94.5">
      <c r="A8177" s="316">
        <v>91485</v>
      </c>
      <c r="B8177" s="317" t="s">
        <v>9324</v>
      </c>
      <c r="C8177" s="318" t="s">
        <v>12</v>
      </c>
      <c r="D8177" s="316">
        <v>124.23</v>
      </c>
    </row>
    <row r="8178" spans="1:4" ht="81">
      <c r="A8178" s="316">
        <v>91486</v>
      </c>
      <c r="B8178" s="317" t="s">
        <v>9325</v>
      </c>
      <c r="C8178" s="318" t="s">
        <v>2867</v>
      </c>
      <c r="D8178" s="316">
        <v>29.2</v>
      </c>
    </row>
    <row r="8179" spans="1:4" ht="54">
      <c r="A8179" s="316">
        <v>91514</v>
      </c>
      <c r="B8179" s="317" t="s">
        <v>9326</v>
      </c>
      <c r="C8179" s="318" t="s">
        <v>1100</v>
      </c>
      <c r="D8179" s="316">
        <v>4.45</v>
      </c>
    </row>
    <row r="8180" spans="1:4" ht="54">
      <c r="A8180" s="316">
        <v>91515</v>
      </c>
      <c r="B8180" s="317" t="s">
        <v>9327</v>
      </c>
      <c r="C8180" s="318" t="s">
        <v>1100</v>
      </c>
      <c r="D8180" s="316">
        <v>5.89</v>
      </c>
    </row>
    <row r="8181" spans="1:4" ht="54">
      <c r="A8181" s="316">
        <v>91516</v>
      </c>
      <c r="B8181" s="317" t="s">
        <v>9328</v>
      </c>
      <c r="C8181" s="318" t="s">
        <v>1100</v>
      </c>
      <c r="D8181" s="316">
        <v>8.6</v>
      </c>
    </row>
    <row r="8182" spans="1:4" ht="54">
      <c r="A8182" s="316">
        <v>91517</v>
      </c>
      <c r="B8182" s="317" t="s">
        <v>9329</v>
      </c>
      <c r="C8182" s="318" t="s">
        <v>1100</v>
      </c>
      <c r="D8182" s="316">
        <v>9.57</v>
      </c>
    </row>
    <row r="8183" spans="1:4" ht="54">
      <c r="A8183" s="316">
        <v>91519</v>
      </c>
      <c r="B8183" s="317" t="s">
        <v>9330</v>
      </c>
      <c r="C8183" s="318" t="s">
        <v>1100</v>
      </c>
      <c r="D8183" s="316">
        <v>10.99</v>
      </c>
    </row>
    <row r="8184" spans="1:4" ht="40.5">
      <c r="A8184" s="316">
        <v>91520</v>
      </c>
      <c r="B8184" s="317" t="s">
        <v>9331</v>
      </c>
      <c r="C8184" s="318" t="s">
        <v>1100</v>
      </c>
      <c r="D8184" s="316">
        <v>1.62</v>
      </c>
    </row>
    <row r="8185" spans="1:4" ht="40.5">
      <c r="A8185" s="316">
        <v>91522</v>
      </c>
      <c r="B8185" s="317" t="s">
        <v>9332</v>
      </c>
      <c r="C8185" s="318" t="s">
        <v>1100</v>
      </c>
      <c r="D8185" s="316">
        <v>1.94</v>
      </c>
    </row>
    <row r="8186" spans="1:4" ht="40.5">
      <c r="A8186" s="316">
        <v>91525</v>
      </c>
      <c r="B8186" s="317" t="s">
        <v>9333</v>
      </c>
      <c r="C8186" s="318" t="s">
        <v>1100</v>
      </c>
      <c r="D8186" s="316">
        <v>3.58</v>
      </c>
    </row>
    <row r="8187" spans="1:4" ht="54">
      <c r="A8187" s="316">
        <v>91529</v>
      </c>
      <c r="B8187" s="317" t="s">
        <v>9334</v>
      </c>
      <c r="C8187" s="318" t="s">
        <v>12</v>
      </c>
      <c r="D8187" s="316">
        <v>0.81</v>
      </c>
    </row>
    <row r="8188" spans="1:4" ht="54">
      <c r="A8188" s="316">
        <v>91530</v>
      </c>
      <c r="B8188" s="317" t="s">
        <v>9335</v>
      </c>
      <c r="C8188" s="318" t="s">
        <v>12</v>
      </c>
      <c r="D8188" s="316">
        <v>0.21</v>
      </c>
    </row>
    <row r="8189" spans="1:4" ht="54">
      <c r="A8189" s="316">
        <v>91531</v>
      </c>
      <c r="B8189" s="317" t="s">
        <v>9336</v>
      </c>
      <c r="C8189" s="318" t="s">
        <v>12</v>
      </c>
      <c r="D8189" s="316">
        <v>1.02</v>
      </c>
    </row>
    <row r="8190" spans="1:4" ht="54">
      <c r="A8190" s="316">
        <v>91532</v>
      </c>
      <c r="B8190" s="317" t="s">
        <v>9337</v>
      </c>
      <c r="C8190" s="318" t="s">
        <v>12</v>
      </c>
      <c r="D8190" s="316">
        <v>2.36</v>
      </c>
    </row>
    <row r="8191" spans="1:4" ht="54">
      <c r="A8191" s="316">
        <v>91533</v>
      </c>
      <c r="B8191" s="317" t="s">
        <v>9338</v>
      </c>
      <c r="C8191" s="318" t="s">
        <v>2865</v>
      </c>
      <c r="D8191" s="316">
        <v>18.78</v>
      </c>
    </row>
    <row r="8192" spans="1:4" ht="54">
      <c r="A8192" s="316">
        <v>91534</v>
      </c>
      <c r="B8192" s="317" t="s">
        <v>9339</v>
      </c>
      <c r="C8192" s="318" t="s">
        <v>2867</v>
      </c>
      <c r="D8192" s="316">
        <v>15.4</v>
      </c>
    </row>
    <row r="8193" spans="1:4" ht="54">
      <c r="A8193" s="316">
        <v>91593</v>
      </c>
      <c r="B8193" s="317" t="s">
        <v>9340</v>
      </c>
      <c r="C8193" s="318" t="s">
        <v>6979</v>
      </c>
      <c r="D8193" s="316">
        <v>8.23</v>
      </c>
    </row>
    <row r="8194" spans="1:4" ht="54">
      <c r="A8194" s="316">
        <v>91594</v>
      </c>
      <c r="B8194" s="317" t="s">
        <v>9341</v>
      </c>
      <c r="C8194" s="318" t="s">
        <v>6979</v>
      </c>
      <c r="D8194" s="316">
        <v>8.59</v>
      </c>
    </row>
    <row r="8195" spans="1:4" ht="54">
      <c r="A8195" s="316">
        <v>91595</v>
      </c>
      <c r="B8195" s="317" t="s">
        <v>9342</v>
      </c>
      <c r="C8195" s="318" t="s">
        <v>6979</v>
      </c>
      <c r="D8195" s="316">
        <v>9.3800000000000008</v>
      </c>
    </row>
    <row r="8196" spans="1:4" ht="54">
      <c r="A8196" s="316">
        <v>91596</v>
      </c>
      <c r="B8196" s="317" t="s">
        <v>9343</v>
      </c>
      <c r="C8196" s="318" t="s">
        <v>6979</v>
      </c>
      <c r="D8196" s="316">
        <v>8.36</v>
      </c>
    </row>
    <row r="8197" spans="1:4" ht="54">
      <c r="A8197" s="316">
        <v>91597</v>
      </c>
      <c r="B8197" s="317" t="s">
        <v>9344</v>
      </c>
      <c r="C8197" s="318" t="s">
        <v>6979</v>
      </c>
      <c r="D8197" s="316">
        <v>5.77</v>
      </c>
    </row>
    <row r="8198" spans="1:4" ht="54">
      <c r="A8198" s="316">
        <v>91598</v>
      </c>
      <c r="B8198" s="317" t="s">
        <v>9345</v>
      </c>
      <c r="C8198" s="318" t="s">
        <v>6979</v>
      </c>
      <c r="D8198" s="316">
        <v>8.2200000000000006</v>
      </c>
    </row>
    <row r="8199" spans="1:4" ht="54">
      <c r="A8199" s="316">
        <v>91599</v>
      </c>
      <c r="B8199" s="317" t="s">
        <v>9346</v>
      </c>
      <c r="C8199" s="318" t="s">
        <v>6979</v>
      </c>
      <c r="D8199" s="316">
        <v>8.86</v>
      </c>
    </row>
    <row r="8200" spans="1:4" ht="40.5">
      <c r="A8200" s="316">
        <v>91600</v>
      </c>
      <c r="B8200" s="317" t="s">
        <v>9347</v>
      </c>
      <c r="C8200" s="318" t="s">
        <v>6979</v>
      </c>
      <c r="D8200" s="316">
        <v>9.2100000000000009</v>
      </c>
    </row>
    <row r="8201" spans="1:4" ht="54">
      <c r="A8201" s="316">
        <v>91601</v>
      </c>
      <c r="B8201" s="317" t="s">
        <v>9348</v>
      </c>
      <c r="C8201" s="318" t="s">
        <v>6979</v>
      </c>
      <c r="D8201" s="316">
        <v>7.19</v>
      </c>
    </row>
    <row r="8202" spans="1:4" ht="54">
      <c r="A8202" s="316">
        <v>91602</v>
      </c>
      <c r="B8202" s="317" t="s">
        <v>9349</v>
      </c>
      <c r="C8202" s="318" t="s">
        <v>6979</v>
      </c>
      <c r="D8202" s="316">
        <v>6.72</v>
      </c>
    </row>
    <row r="8203" spans="1:4" ht="54">
      <c r="A8203" s="316">
        <v>91603</v>
      </c>
      <c r="B8203" s="317" t="s">
        <v>9350</v>
      </c>
      <c r="C8203" s="318" t="s">
        <v>6979</v>
      </c>
      <c r="D8203" s="316">
        <v>5.37</v>
      </c>
    </row>
    <row r="8204" spans="1:4" ht="81">
      <c r="A8204" s="316">
        <v>91629</v>
      </c>
      <c r="B8204" s="317" t="s">
        <v>9351</v>
      </c>
      <c r="C8204" s="318" t="s">
        <v>12</v>
      </c>
      <c r="D8204" s="316">
        <v>7.23</v>
      </c>
    </row>
    <row r="8205" spans="1:4" ht="81">
      <c r="A8205" s="316">
        <v>91630</v>
      </c>
      <c r="B8205" s="317" t="s">
        <v>9352</v>
      </c>
      <c r="C8205" s="318" t="s">
        <v>12</v>
      </c>
      <c r="D8205" s="316">
        <v>2.88</v>
      </c>
    </row>
    <row r="8206" spans="1:4" ht="81">
      <c r="A8206" s="316">
        <v>91631</v>
      </c>
      <c r="B8206" s="317" t="s">
        <v>9353</v>
      </c>
      <c r="C8206" s="318" t="s">
        <v>12</v>
      </c>
      <c r="D8206" s="316">
        <v>0.57999999999999996</v>
      </c>
    </row>
    <row r="8207" spans="1:4" ht="81">
      <c r="A8207" s="316">
        <v>91632</v>
      </c>
      <c r="B8207" s="317" t="s">
        <v>9354</v>
      </c>
      <c r="C8207" s="318" t="s">
        <v>12</v>
      </c>
      <c r="D8207" s="316">
        <v>13.56</v>
      </c>
    </row>
    <row r="8208" spans="1:4" ht="81">
      <c r="A8208" s="316">
        <v>91633</v>
      </c>
      <c r="B8208" s="317" t="s">
        <v>9355</v>
      </c>
      <c r="C8208" s="318" t="s">
        <v>12</v>
      </c>
      <c r="D8208" s="316">
        <v>76.319999999999993</v>
      </c>
    </row>
    <row r="8209" spans="1:4" ht="81">
      <c r="A8209" s="316">
        <v>91634</v>
      </c>
      <c r="B8209" s="317" t="s">
        <v>9356</v>
      </c>
      <c r="C8209" s="318" t="s">
        <v>2865</v>
      </c>
      <c r="D8209" s="316">
        <v>115.15</v>
      </c>
    </row>
    <row r="8210" spans="1:4" ht="81">
      <c r="A8210" s="316">
        <v>91635</v>
      </c>
      <c r="B8210" s="317" t="s">
        <v>9357</v>
      </c>
      <c r="C8210" s="318" t="s">
        <v>2867</v>
      </c>
      <c r="D8210" s="316">
        <v>25.27</v>
      </c>
    </row>
    <row r="8211" spans="1:4" ht="81">
      <c r="A8211" s="316">
        <v>91640</v>
      </c>
      <c r="B8211" s="317" t="s">
        <v>9358</v>
      </c>
      <c r="C8211" s="318" t="s">
        <v>12</v>
      </c>
      <c r="D8211" s="316">
        <v>16.350000000000001</v>
      </c>
    </row>
    <row r="8212" spans="1:4" ht="81">
      <c r="A8212" s="316">
        <v>91641</v>
      </c>
      <c r="B8212" s="317" t="s">
        <v>9359</v>
      </c>
      <c r="C8212" s="318" t="s">
        <v>12</v>
      </c>
      <c r="D8212" s="316">
        <v>6.52</v>
      </c>
    </row>
    <row r="8213" spans="1:4" ht="94.5">
      <c r="A8213" s="316">
        <v>91642</v>
      </c>
      <c r="B8213" s="317" t="s">
        <v>9360</v>
      </c>
      <c r="C8213" s="318" t="s">
        <v>12</v>
      </c>
      <c r="D8213" s="316">
        <v>1.33</v>
      </c>
    </row>
    <row r="8214" spans="1:4" ht="81">
      <c r="A8214" s="316">
        <v>91643</v>
      </c>
      <c r="B8214" s="317" t="s">
        <v>9361</v>
      </c>
      <c r="C8214" s="318" t="s">
        <v>12</v>
      </c>
      <c r="D8214" s="316">
        <v>30.65</v>
      </c>
    </row>
    <row r="8215" spans="1:4" ht="94.5">
      <c r="A8215" s="316">
        <v>91644</v>
      </c>
      <c r="B8215" s="317" t="s">
        <v>9362</v>
      </c>
      <c r="C8215" s="318" t="s">
        <v>12</v>
      </c>
      <c r="D8215" s="316">
        <v>171.68</v>
      </c>
    </row>
    <row r="8216" spans="1:4" ht="81">
      <c r="A8216" s="316">
        <v>91645</v>
      </c>
      <c r="B8216" s="317" t="s">
        <v>9363</v>
      </c>
      <c r="C8216" s="318" t="s">
        <v>2865</v>
      </c>
      <c r="D8216" s="316">
        <v>240.03</v>
      </c>
    </row>
    <row r="8217" spans="1:4" ht="81">
      <c r="A8217" s="316">
        <v>91646</v>
      </c>
      <c r="B8217" s="317" t="s">
        <v>9364</v>
      </c>
      <c r="C8217" s="318" t="s">
        <v>2867</v>
      </c>
      <c r="D8217" s="316">
        <v>37.700000000000003</v>
      </c>
    </row>
    <row r="8218" spans="1:4" ht="27">
      <c r="A8218" s="316">
        <v>91677</v>
      </c>
      <c r="B8218" s="317" t="s">
        <v>17</v>
      </c>
      <c r="C8218" s="318" t="s">
        <v>12</v>
      </c>
      <c r="D8218" s="316">
        <v>84.28</v>
      </c>
    </row>
    <row r="8219" spans="1:4" ht="27">
      <c r="A8219" s="316">
        <v>91678</v>
      </c>
      <c r="B8219" s="317" t="s">
        <v>9365</v>
      </c>
      <c r="C8219" s="318" t="s">
        <v>12</v>
      </c>
      <c r="D8219" s="316">
        <v>71.09</v>
      </c>
    </row>
    <row r="8220" spans="1:4" ht="54">
      <c r="A8220" s="316">
        <v>91688</v>
      </c>
      <c r="B8220" s="317" t="s">
        <v>9366</v>
      </c>
      <c r="C8220" s="318" t="s">
        <v>12</v>
      </c>
      <c r="D8220" s="316">
        <v>0.09</v>
      </c>
    </row>
    <row r="8221" spans="1:4" ht="40.5">
      <c r="A8221" s="316">
        <v>91689</v>
      </c>
      <c r="B8221" s="317" t="s">
        <v>9367</v>
      </c>
      <c r="C8221" s="318" t="s">
        <v>12</v>
      </c>
      <c r="D8221" s="316">
        <v>0.01</v>
      </c>
    </row>
    <row r="8222" spans="1:4" ht="40.5">
      <c r="A8222" s="316">
        <v>91690</v>
      </c>
      <c r="B8222" s="317" t="s">
        <v>9368</v>
      </c>
      <c r="C8222" s="318" t="s">
        <v>12</v>
      </c>
      <c r="D8222" s="316">
        <v>0.06</v>
      </c>
    </row>
    <row r="8223" spans="1:4" ht="54">
      <c r="A8223" s="316">
        <v>91691</v>
      </c>
      <c r="B8223" s="317" t="s">
        <v>9369</v>
      </c>
      <c r="C8223" s="318" t="s">
        <v>12</v>
      </c>
      <c r="D8223" s="316">
        <v>1.96</v>
      </c>
    </row>
    <row r="8224" spans="1:4" ht="40.5">
      <c r="A8224" s="316">
        <v>91692</v>
      </c>
      <c r="B8224" s="317" t="s">
        <v>9370</v>
      </c>
      <c r="C8224" s="318" t="s">
        <v>2865</v>
      </c>
      <c r="D8224" s="316">
        <v>16.5</v>
      </c>
    </row>
    <row r="8225" spans="1:4" ht="40.5">
      <c r="A8225" s="316">
        <v>91693</v>
      </c>
      <c r="B8225" s="317" t="s">
        <v>9371</v>
      </c>
      <c r="C8225" s="318" t="s">
        <v>2867</v>
      </c>
      <c r="D8225" s="316">
        <v>14.48</v>
      </c>
    </row>
    <row r="8226" spans="1:4" ht="94.5">
      <c r="A8226" s="316">
        <v>91784</v>
      </c>
      <c r="B8226" s="317" t="s">
        <v>9372</v>
      </c>
      <c r="C8226" s="318" t="s">
        <v>837</v>
      </c>
      <c r="D8226" s="316">
        <v>29.58</v>
      </c>
    </row>
    <row r="8227" spans="1:4" ht="94.5">
      <c r="A8227" s="316">
        <v>91785</v>
      </c>
      <c r="B8227" s="317" t="s">
        <v>9373</v>
      </c>
      <c r="C8227" s="318" t="s">
        <v>837</v>
      </c>
      <c r="D8227" s="316">
        <v>29.36</v>
      </c>
    </row>
    <row r="8228" spans="1:4" ht="81">
      <c r="A8228" s="316">
        <v>91786</v>
      </c>
      <c r="B8228" s="317" t="s">
        <v>9374</v>
      </c>
      <c r="C8228" s="318" t="s">
        <v>837</v>
      </c>
      <c r="D8228" s="316">
        <v>19.579999999999998</v>
      </c>
    </row>
    <row r="8229" spans="1:4" ht="81">
      <c r="A8229" s="316">
        <v>91787</v>
      </c>
      <c r="B8229" s="317" t="s">
        <v>9375</v>
      </c>
      <c r="C8229" s="318" t="s">
        <v>837</v>
      </c>
      <c r="D8229" s="316">
        <v>22.29</v>
      </c>
    </row>
    <row r="8230" spans="1:4" ht="81">
      <c r="A8230" s="316">
        <v>91788</v>
      </c>
      <c r="B8230" s="317" t="s">
        <v>9376</v>
      </c>
      <c r="C8230" s="318" t="s">
        <v>837</v>
      </c>
      <c r="D8230" s="316">
        <v>30.62</v>
      </c>
    </row>
    <row r="8231" spans="1:4" ht="81">
      <c r="A8231" s="316">
        <v>91789</v>
      </c>
      <c r="B8231" s="317" t="s">
        <v>9377</v>
      </c>
      <c r="C8231" s="318" t="s">
        <v>837</v>
      </c>
      <c r="D8231" s="316">
        <v>23.3</v>
      </c>
    </row>
    <row r="8232" spans="1:4" ht="81">
      <c r="A8232" s="316">
        <v>91790</v>
      </c>
      <c r="B8232" s="317" t="s">
        <v>9378</v>
      </c>
      <c r="C8232" s="318" t="s">
        <v>837</v>
      </c>
      <c r="D8232" s="316">
        <v>34.729999999999997</v>
      </c>
    </row>
    <row r="8233" spans="1:4" ht="81">
      <c r="A8233" s="316">
        <v>91791</v>
      </c>
      <c r="B8233" s="317" t="s">
        <v>9379</v>
      </c>
      <c r="C8233" s="318" t="s">
        <v>837</v>
      </c>
      <c r="D8233" s="316">
        <v>41.09</v>
      </c>
    </row>
    <row r="8234" spans="1:4" ht="94.5">
      <c r="A8234" s="316">
        <v>91792</v>
      </c>
      <c r="B8234" s="317" t="s">
        <v>9380</v>
      </c>
      <c r="C8234" s="318" t="s">
        <v>837</v>
      </c>
      <c r="D8234" s="316">
        <v>37.33</v>
      </c>
    </row>
    <row r="8235" spans="1:4" ht="94.5">
      <c r="A8235" s="316">
        <v>91793</v>
      </c>
      <c r="B8235" s="317" t="s">
        <v>9381</v>
      </c>
      <c r="C8235" s="318" t="s">
        <v>837</v>
      </c>
      <c r="D8235" s="316">
        <v>56.36</v>
      </c>
    </row>
    <row r="8236" spans="1:4" ht="94.5">
      <c r="A8236" s="316">
        <v>91794</v>
      </c>
      <c r="B8236" s="317" t="s">
        <v>9382</v>
      </c>
      <c r="C8236" s="318" t="s">
        <v>837</v>
      </c>
      <c r="D8236" s="316">
        <v>24.49</v>
      </c>
    </row>
    <row r="8237" spans="1:4" ht="94.5">
      <c r="A8237" s="316">
        <v>91795</v>
      </c>
      <c r="B8237" s="317" t="s">
        <v>9383</v>
      </c>
      <c r="C8237" s="318" t="s">
        <v>837</v>
      </c>
      <c r="D8237" s="316">
        <v>42.99</v>
      </c>
    </row>
    <row r="8238" spans="1:4" ht="81">
      <c r="A8238" s="316">
        <v>91796</v>
      </c>
      <c r="B8238" s="317" t="s">
        <v>9384</v>
      </c>
      <c r="C8238" s="318" t="s">
        <v>837</v>
      </c>
      <c r="D8238" s="316">
        <v>41.13</v>
      </c>
    </row>
    <row r="8239" spans="1:4" ht="81">
      <c r="A8239" s="316">
        <v>91815</v>
      </c>
      <c r="B8239" s="317" t="s">
        <v>9385</v>
      </c>
      <c r="C8239" s="318" t="s">
        <v>1100</v>
      </c>
      <c r="D8239" s="316">
        <v>53.4</v>
      </c>
    </row>
    <row r="8240" spans="1:4" ht="81">
      <c r="A8240" s="316">
        <v>91816</v>
      </c>
      <c r="B8240" s="317" t="s">
        <v>9386</v>
      </c>
      <c r="C8240" s="318" t="s">
        <v>1100</v>
      </c>
      <c r="D8240" s="316">
        <v>61.65</v>
      </c>
    </row>
    <row r="8241" spans="1:4" ht="54">
      <c r="A8241" s="316">
        <v>91831</v>
      </c>
      <c r="B8241" s="317" t="s">
        <v>9387</v>
      </c>
      <c r="C8241" s="318" t="s">
        <v>837</v>
      </c>
      <c r="D8241" s="316">
        <v>4.72</v>
      </c>
    </row>
    <row r="8242" spans="1:4" ht="54">
      <c r="A8242" s="316">
        <v>91834</v>
      </c>
      <c r="B8242" s="317" t="s">
        <v>9388</v>
      </c>
      <c r="C8242" s="318" t="s">
        <v>837</v>
      </c>
      <c r="D8242" s="316">
        <v>5.27</v>
      </c>
    </row>
    <row r="8243" spans="1:4" ht="54">
      <c r="A8243" s="316">
        <v>91836</v>
      </c>
      <c r="B8243" s="317" t="s">
        <v>9389</v>
      </c>
      <c r="C8243" s="318" t="s">
        <v>837</v>
      </c>
      <c r="D8243" s="316">
        <v>6.77</v>
      </c>
    </row>
    <row r="8244" spans="1:4" ht="54">
      <c r="A8244" s="316">
        <v>91842</v>
      </c>
      <c r="B8244" s="317" t="s">
        <v>9390</v>
      </c>
      <c r="C8244" s="318" t="s">
        <v>837</v>
      </c>
      <c r="D8244" s="316">
        <v>3.38</v>
      </c>
    </row>
    <row r="8245" spans="1:4" ht="54">
      <c r="A8245" s="316">
        <v>91844</v>
      </c>
      <c r="B8245" s="317" t="s">
        <v>9391</v>
      </c>
      <c r="C8245" s="318" t="s">
        <v>837</v>
      </c>
      <c r="D8245" s="316">
        <v>3.94</v>
      </c>
    </row>
    <row r="8246" spans="1:4" ht="54">
      <c r="A8246" s="316">
        <v>91846</v>
      </c>
      <c r="B8246" s="317" t="s">
        <v>9392</v>
      </c>
      <c r="C8246" s="318" t="s">
        <v>837</v>
      </c>
      <c r="D8246" s="316">
        <v>5.44</v>
      </c>
    </row>
    <row r="8247" spans="1:4" ht="54">
      <c r="A8247" s="316">
        <v>91852</v>
      </c>
      <c r="B8247" s="317" t="s">
        <v>9393</v>
      </c>
      <c r="C8247" s="318" t="s">
        <v>837</v>
      </c>
      <c r="D8247" s="316">
        <v>5.09</v>
      </c>
    </row>
    <row r="8248" spans="1:4" ht="54">
      <c r="A8248" s="316">
        <v>91854</v>
      </c>
      <c r="B8248" s="317" t="s">
        <v>9394</v>
      </c>
      <c r="C8248" s="318" t="s">
        <v>837</v>
      </c>
      <c r="D8248" s="316">
        <v>5.64</v>
      </c>
    </row>
    <row r="8249" spans="1:4" ht="54">
      <c r="A8249" s="316">
        <v>91856</v>
      </c>
      <c r="B8249" s="317" t="s">
        <v>9395</v>
      </c>
      <c r="C8249" s="318" t="s">
        <v>837</v>
      </c>
      <c r="D8249" s="316">
        <v>7.08</v>
      </c>
    </row>
    <row r="8250" spans="1:4" ht="54">
      <c r="A8250" s="316">
        <v>91862</v>
      </c>
      <c r="B8250" s="317" t="s">
        <v>9396</v>
      </c>
      <c r="C8250" s="318" t="s">
        <v>837</v>
      </c>
      <c r="D8250" s="316">
        <v>5.61</v>
      </c>
    </row>
    <row r="8251" spans="1:4" ht="54">
      <c r="A8251" s="316">
        <v>91863</v>
      </c>
      <c r="B8251" s="317" t="s">
        <v>9397</v>
      </c>
      <c r="C8251" s="318" t="s">
        <v>837</v>
      </c>
      <c r="D8251" s="316">
        <v>6.56</v>
      </c>
    </row>
    <row r="8252" spans="1:4" ht="54">
      <c r="A8252" s="316">
        <v>91864</v>
      </c>
      <c r="B8252" s="317" t="s">
        <v>9398</v>
      </c>
      <c r="C8252" s="318" t="s">
        <v>837</v>
      </c>
      <c r="D8252" s="316">
        <v>8.51</v>
      </c>
    </row>
    <row r="8253" spans="1:4" ht="54">
      <c r="A8253" s="316">
        <v>91865</v>
      </c>
      <c r="B8253" s="317" t="s">
        <v>9399</v>
      </c>
      <c r="C8253" s="318" t="s">
        <v>837</v>
      </c>
      <c r="D8253" s="316">
        <v>10.49</v>
      </c>
    </row>
    <row r="8254" spans="1:4" ht="54">
      <c r="A8254" s="316">
        <v>91866</v>
      </c>
      <c r="B8254" s="317" t="s">
        <v>9400</v>
      </c>
      <c r="C8254" s="318" t="s">
        <v>837</v>
      </c>
      <c r="D8254" s="316">
        <v>4.37</v>
      </c>
    </row>
    <row r="8255" spans="1:4" ht="54">
      <c r="A8255" s="316">
        <v>91867</v>
      </c>
      <c r="B8255" s="317" t="s">
        <v>9401</v>
      </c>
      <c r="C8255" s="318" t="s">
        <v>837</v>
      </c>
      <c r="D8255" s="316">
        <v>5.33</v>
      </c>
    </row>
    <row r="8256" spans="1:4" ht="54">
      <c r="A8256" s="316">
        <v>91868</v>
      </c>
      <c r="B8256" s="317" t="s">
        <v>9402</v>
      </c>
      <c r="C8256" s="318" t="s">
        <v>837</v>
      </c>
      <c r="D8256" s="316">
        <v>7.28</v>
      </c>
    </row>
    <row r="8257" spans="1:4" ht="54">
      <c r="A8257" s="316">
        <v>91869</v>
      </c>
      <c r="B8257" s="317" t="s">
        <v>9403</v>
      </c>
      <c r="C8257" s="318" t="s">
        <v>837</v>
      </c>
      <c r="D8257" s="316">
        <v>9.26</v>
      </c>
    </row>
    <row r="8258" spans="1:4" ht="54">
      <c r="A8258" s="316">
        <v>91870</v>
      </c>
      <c r="B8258" s="317" t="s">
        <v>9404</v>
      </c>
      <c r="C8258" s="318" t="s">
        <v>837</v>
      </c>
      <c r="D8258" s="316">
        <v>6.49</v>
      </c>
    </row>
    <row r="8259" spans="1:4" ht="54">
      <c r="A8259" s="316">
        <v>91871</v>
      </c>
      <c r="B8259" s="317" t="s">
        <v>9405</v>
      </c>
      <c r="C8259" s="318" t="s">
        <v>837</v>
      </c>
      <c r="D8259" s="316">
        <v>7.47</v>
      </c>
    </row>
    <row r="8260" spans="1:4" ht="54">
      <c r="A8260" s="316">
        <v>91872</v>
      </c>
      <c r="B8260" s="317" t="s">
        <v>9406</v>
      </c>
      <c r="C8260" s="318" t="s">
        <v>837</v>
      </c>
      <c r="D8260" s="316">
        <v>9.43</v>
      </c>
    </row>
    <row r="8261" spans="1:4" ht="54">
      <c r="A8261" s="316">
        <v>91873</v>
      </c>
      <c r="B8261" s="317" t="s">
        <v>9407</v>
      </c>
      <c r="C8261" s="318" t="s">
        <v>837</v>
      </c>
      <c r="D8261" s="316">
        <v>11.37</v>
      </c>
    </row>
    <row r="8262" spans="1:4" ht="54">
      <c r="A8262" s="316">
        <v>91874</v>
      </c>
      <c r="B8262" s="317" t="s">
        <v>9408</v>
      </c>
      <c r="C8262" s="318" t="s">
        <v>3004</v>
      </c>
      <c r="D8262" s="316">
        <v>3.15</v>
      </c>
    </row>
    <row r="8263" spans="1:4" ht="54">
      <c r="A8263" s="316">
        <v>91875</v>
      </c>
      <c r="B8263" s="317" t="s">
        <v>9409</v>
      </c>
      <c r="C8263" s="318" t="s">
        <v>3004</v>
      </c>
      <c r="D8263" s="316">
        <v>4.16</v>
      </c>
    </row>
    <row r="8264" spans="1:4" ht="54">
      <c r="A8264" s="316">
        <v>91876</v>
      </c>
      <c r="B8264" s="317" t="s">
        <v>9410</v>
      </c>
      <c r="C8264" s="318" t="s">
        <v>3004</v>
      </c>
      <c r="D8264" s="316">
        <v>5.46</v>
      </c>
    </row>
    <row r="8265" spans="1:4" ht="54">
      <c r="A8265" s="316">
        <v>91877</v>
      </c>
      <c r="B8265" s="317" t="s">
        <v>9411</v>
      </c>
      <c r="C8265" s="318" t="s">
        <v>3004</v>
      </c>
      <c r="D8265" s="316">
        <v>7.23</v>
      </c>
    </row>
    <row r="8266" spans="1:4" ht="54">
      <c r="A8266" s="316">
        <v>91878</v>
      </c>
      <c r="B8266" s="317" t="s">
        <v>9412</v>
      </c>
      <c r="C8266" s="318" t="s">
        <v>3004</v>
      </c>
      <c r="D8266" s="316">
        <v>4.0599999999999996</v>
      </c>
    </row>
    <row r="8267" spans="1:4" ht="54">
      <c r="A8267" s="316">
        <v>91879</v>
      </c>
      <c r="B8267" s="317" t="s">
        <v>9413</v>
      </c>
      <c r="C8267" s="318" t="s">
        <v>3004</v>
      </c>
      <c r="D8267" s="316">
        <v>5.04</v>
      </c>
    </row>
    <row r="8268" spans="1:4" ht="54">
      <c r="A8268" s="316">
        <v>91880</v>
      </c>
      <c r="B8268" s="317" t="s">
        <v>9414</v>
      </c>
      <c r="C8268" s="318" t="s">
        <v>3004</v>
      </c>
      <c r="D8268" s="316">
        <v>6.39</v>
      </c>
    </row>
    <row r="8269" spans="1:4" ht="54">
      <c r="A8269" s="316">
        <v>91881</v>
      </c>
      <c r="B8269" s="317" t="s">
        <v>9415</v>
      </c>
      <c r="C8269" s="318" t="s">
        <v>3004</v>
      </c>
      <c r="D8269" s="316">
        <v>8.15</v>
      </c>
    </row>
    <row r="8270" spans="1:4" ht="54">
      <c r="A8270" s="316">
        <v>91882</v>
      </c>
      <c r="B8270" s="317" t="s">
        <v>9416</v>
      </c>
      <c r="C8270" s="318" t="s">
        <v>3004</v>
      </c>
      <c r="D8270" s="316">
        <v>5.04</v>
      </c>
    </row>
    <row r="8271" spans="1:4" ht="54">
      <c r="A8271" s="316">
        <v>91884</v>
      </c>
      <c r="B8271" s="317" t="s">
        <v>9417</v>
      </c>
      <c r="C8271" s="318" t="s">
        <v>3004</v>
      </c>
      <c r="D8271" s="316">
        <v>5.8</v>
      </c>
    </row>
    <row r="8272" spans="1:4" ht="54">
      <c r="A8272" s="316">
        <v>91885</v>
      </c>
      <c r="B8272" s="317" t="s">
        <v>9418</v>
      </c>
      <c r="C8272" s="318" t="s">
        <v>3004</v>
      </c>
      <c r="D8272" s="316">
        <v>6.83</v>
      </c>
    </row>
    <row r="8273" spans="1:4" ht="54">
      <c r="A8273" s="316">
        <v>91886</v>
      </c>
      <c r="B8273" s="317" t="s">
        <v>9419</v>
      </c>
      <c r="C8273" s="318" t="s">
        <v>3004</v>
      </c>
      <c r="D8273" s="316">
        <v>8.24</v>
      </c>
    </row>
    <row r="8274" spans="1:4" ht="54">
      <c r="A8274" s="316">
        <v>91887</v>
      </c>
      <c r="B8274" s="317" t="s">
        <v>9420</v>
      </c>
      <c r="C8274" s="318" t="s">
        <v>3004</v>
      </c>
      <c r="D8274" s="316">
        <v>5.7</v>
      </c>
    </row>
    <row r="8275" spans="1:4" ht="54">
      <c r="A8275" s="316">
        <v>91889</v>
      </c>
      <c r="B8275" s="317" t="s">
        <v>9421</v>
      </c>
      <c r="C8275" s="318" t="s">
        <v>3004</v>
      </c>
      <c r="D8275" s="316">
        <v>5.51</v>
      </c>
    </row>
    <row r="8276" spans="1:4" ht="54">
      <c r="A8276" s="316">
        <v>91890</v>
      </c>
      <c r="B8276" s="317" t="s">
        <v>9422</v>
      </c>
      <c r="C8276" s="318" t="s">
        <v>3004</v>
      </c>
      <c r="D8276" s="316">
        <v>6.83</v>
      </c>
    </row>
    <row r="8277" spans="1:4" ht="54">
      <c r="A8277" s="316">
        <v>91892</v>
      </c>
      <c r="B8277" s="317" t="s">
        <v>9423</v>
      </c>
      <c r="C8277" s="318" t="s">
        <v>3004</v>
      </c>
      <c r="D8277" s="316">
        <v>8.1</v>
      </c>
    </row>
    <row r="8278" spans="1:4" ht="54">
      <c r="A8278" s="316">
        <v>91893</v>
      </c>
      <c r="B8278" s="317" t="s">
        <v>9424</v>
      </c>
      <c r="C8278" s="318" t="s">
        <v>3004</v>
      </c>
      <c r="D8278" s="316">
        <v>9.3000000000000007</v>
      </c>
    </row>
    <row r="8279" spans="1:4" ht="54">
      <c r="A8279" s="316">
        <v>91896</v>
      </c>
      <c r="B8279" s="317" t="s">
        <v>9425</v>
      </c>
      <c r="C8279" s="318" t="s">
        <v>3004</v>
      </c>
      <c r="D8279" s="316">
        <v>11.39</v>
      </c>
    </row>
    <row r="8280" spans="1:4" ht="54">
      <c r="A8280" s="316">
        <v>91898</v>
      </c>
      <c r="B8280" s="317" t="s">
        <v>9426</v>
      </c>
      <c r="C8280" s="318" t="s">
        <v>3004</v>
      </c>
      <c r="D8280" s="316">
        <v>12.77</v>
      </c>
    </row>
    <row r="8281" spans="1:4" ht="54">
      <c r="A8281" s="316">
        <v>91899</v>
      </c>
      <c r="B8281" s="317" t="s">
        <v>9427</v>
      </c>
      <c r="C8281" s="318" t="s">
        <v>3004</v>
      </c>
      <c r="D8281" s="316">
        <v>7.03</v>
      </c>
    </row>
    <row r="8282" spans="1:4" ht="54">
      <c r="A8282" s="316">
        <v>91901</v>
      </c>
      <c r="B8282" s="317" t="s">
        <v>9428</v>
      </c>
      <c r="C8282" s="318" t="s">
        <v>3004</v>
      </c>
      <c r="D8282" s="316">
        <v>6.84</v>
      </c>
    </row>
    <row r="8283" spans="1:4" ht="54">
      <c r="A8283" s="316">
        <v>91902</v>
      </c>
      <c r="B8283" s="317" t="s">
        <v>9429</v>
      </c>
      <c r="C8283" s="318" t="s">
        <v>3004</v>
      </c>
      <c r="D8283" s="316">
        <v>8.17</v>
      </c>
    </row>
    <row r="8284" spans="1:4" ht="54">
      <c r="A8284" s="316">
        <v>91904</v>
      </c>
      <c r="B8284" s="317" t="s">
        <v>9430</v>
      </c>
      <c r="C8284" s="318" t="s">
        <v>3004</v>
      </c>
      <c r="D8284" s="316">
        <v>9.44</v>
      </c>
    </row>
    <row r="8285" spans="1:4" ht="54">
      <c r="A8285" s="316">
        <v>91905</v>
      </c>
      <c r="B8285" s="317" t="s">
        <v>9431</v>
      </c>
      <c r="C8285" s="318" t="s">
        <v>3004</v>
      </c>
      <c r="D8285" s="316">
        <v>10.63</v>
      </c>
    </row>
    <row r="8286" spans="1:4" ht="54">
      <c r="A8286" s="316">
        <v>91908</v>
      </c>
      <c r="B8286" s="317" t="s">
        <v>9432</v>
      </c>
      <c r="C8286" s="318" t="s">
        <v>3004</v>
      </c>
      <c r="D8286" s="316">
        <v>12.75</v>
      </c>
    </row>
    <row r="8287" spans="1:4" ht="54">
      <c r="A8287" s="316">
        <v>91910</v>
      </c>
      <c r="B8287" s="317" t="s">
        <v>9433</v>
      </c>
      <c r="C8287" s="318" t="s">
        <v>3004</v>
      </c>
      <c r="D8287" s="316">
        <v>14.13</v>
      </c>
    </row>
    <row r="8288" spans="1:4" ht="67.5">
      <c r="A8288" s="316">
        <v>91911</v>
      </c>
      <c r="B8288" s="317" t="s">
        <v>9434</v>
      </c>
      <c r="C8288" s="318" t="s">
        <v>3004</v>
      </c>
      <c r="D8288" s="316">
        <v>8.5500000000000007</v>
      </c>
    </row>
    <row r="8289" spans="1:4" ht="67.5">
      <c r="A8289" s="316">
        <v>91913</v>
      </c>
      <c r="B8289" s="317" t="s">
        <v>9435</v>
      </c>
      <c r="C8289" s="318" t="s">
        <v>3004</v>
      </c>
      <c r="D8289" s="316">
        <v>8.36</v>
      </c>
    </row>
    <row r="8290" spans="1:4" ht="67.5">
      <c r="A8290" s="316">
        <v>91914</v>
      </c>
      <c r="B8290" s="317" t="s">
        <v>9436</v>
      </c>
      <c r="C8290" s="318" t="s">
        <v>3004</v>
      </c>
      <c r="D8290" s="316">
        <v>9.34</v>
      </c>
    </row>
    <row r="8291" spans="1:4" ht="67.5">
      <c r="A8291" s="316">
        <v>91916</v>
      </c>
      <c r="B8291" s="317" t="s">
        <v>9437</v>
      </c>
      <c r="C8291" s="318" t="s">
        <v>3004</v>
      </c>
      <c r="D8291" s="316">
        <v>10.61</v>
      </c>
    </row>
    <row r="8292" spans="1:4" ht="54">
      <c r="A8292" s="316">
        <v>91917</v>
      </c>
      <c r="B8292" s="317" t="s">
        <v>9438</v>
      </c>
      <c r="C8292" s="318" t="s">
        <v>3004</v>
      </c>
      <c r="D8292" s="316">
        <v>11.33</v>
      </c>
    </row>
    <row r="8293" spans="1:4" ht="67.5">
      <c r="A8293" s="316">
        <v>91920</v>
      </c>
      <c r="B8293" s="317" t="s">
        <v>9439</v>
      </c>
      <c r="C8293" s="318" t="s">
        <v>3004</v>
      </c>
      <c r="D8293" s="316">
        <v>12.91</v>
      </c>
    </row>
    <row r="8294" spans="1:4" ht="67.5">
      <c r="A8294" s="316">
        <v>91922</v>
      </c>
      <c r="B8294" s="317" t="s">
        <v>9440</v>
      </c>
      <c r="C8294" s="318" t="s">
        <v>3004</v>
      </c>
      <c r="D8294" s="316">
        <v>14.29</v>
      </c>
    </row>
    <row r="8295" spans="1:4" ht="54">
      <c r="A8295" s="316">
        <v>91924</v>
      </c>
      <c r="B8295" s="317" t="s">
        <v>9441</v>
      </c>
      <c r="C8295" s="318" t="s">
        <v>837</v>
      </c>
      <c r="D8295" s="316">
        <v>1.52</v>
      </c>
    </row>
    <row r="8296" spans="1:4" ht="54">
      <c r="A8296" s="316">
        <v>91925</v>
      </c>
      <c r="B8296" s="317" t="s">
        <v>9442</v>
      </c>
      <c r="C8296" s="318" t="s">
        <v>837</v>
      </c>
      <c r="D8296" s="316">
        <v>2.11</v>
      </c>
    </row>
    <row r="8297" spans="1:4" ht="54">
      <c r="A8297" s="316">
        <v>91926</v>
      </c>
      <c r="B8297" s="317" t="s">
        <v>9443</v>
      </c>
      <c r="C8297" s="318" t="s">
        <v>837</v>
      </c>
      <c r="D8297" s="316">
        <v>2.2000000000000002</v>
      </c>
    </row>
    <row r="8298" spans="1:4" ht="54">
      <c r="A8298" s="316">
        <v>91927</v>
      </c>
      <c r="B8298" s="317" t="s">
        <v>9444</v>
      </c>
      <c r="C8298" s="318" t="s">
        <v>837</v>
      </c>
      <c r="D8298" s="316">
        <v>2.81</v>
      </c>
    </row>
    <row r="8299" spans="1:4" ht="54">
      <c r="A8299" s="316">
        <v>91928</v>
      </c>
      <c r="B8299" s="317" t="s">
        <v>9445</v>
      </c>
      <c r="C8299" s="318" t="s">
        <v>837</v>
      </c>
      <c r="D8299" s="316">
        <v>3.49</v>
      </c>
    </row>
    <row r="8300" spans="1:4" ht="54">
      <c r="A8300" s="316">
        <v>91929</v>
      </c>
      <c r="B8300" s="317" t="s">
        <v>9446</v>
      </c>
      <c r="C8300" s="318" t="s">
        <v>837</v>
      </c>
      <c r="D8300" s="316">
        <v>3.91</v>
      </c>
    </row>
    <row r="8301" spans="1:4" ht="54">
      <c r="A8301" s="316">
        <v>91930</v>
      </c>
      <c r="B8301" s="317" t="s">
        <v>9447</v>
      </c>
      <c r="C8301" s="318" t="s">
        <v>837</v>
      </c>
      <c r="D8301" s="316">
        <v>4.75</v>
      </c>
    </row>
    <row r="8302" spans="1:4" ht="54">
      <c r="A8302" s="316">
        <v>91931</v>
      </c>
      <c r="B8302" s="317" t="s">
        <v>9448</v>
      </c>
      <c r="C8302" s="318" t="s">
        <v>837</v>
      </c>
      <c r="D8302" s="316">
        <v>5.26</v>
      </c>
    </row>
    <row r="8303" spans="1:4" ht="54">
      <c r="A8303" s="316">
        <v>91932</v>
      </c>
      <c r="B8303" s="317" t="s">
        <v>9449</v>
      </c>
      <c r="C8303" s="318" t="s">
        <v>837</v>
      </c>
      <c r="D8303" s="316">
        <v>7.75</v>
      </c>
    </row>
    <row r="8304" spans="1:4" ht="54">
      <c r="A8304" s="316">
        <v>91933</v>
      </c>
      <c r="B8304" s="317" t="s">
        <v>9450</v>
      </c>
      <c r="C8304" s="318" t="s">
        <v>837</v>
      </c>
      <c r="D8304" s="316">
        <v>8.2200000000000006</v>
      </c>
    </row>
    <row r="8305" spans="1:4" ht="54">
      <c r="A8305" s="316">
        <v>91934</v>
      </c>
      <c r="B8305" s="317" t="s">
        <v>9451</v>
      </c>
      <c r="C8305" s="318" t="s">
        <v>837</v>
      </c>
      <c r="D8305" s="316">
        <v>11.81</v>
      </c>
    </row>
    <row r="8306" spans="1:4" ht="54">
      <c r="A8306" s="316">
        <v>91935</v>
      </c>
      <c r="B8306" s="317" t="s">
        <v>9452</v>
      </c>
      <c r="C8306" s="318" t="s">
        <v>837</v>
      </c>
      <c r="D8306" s="316">
        <v>12.5</v>
      </c>
    </row>
    <row r="8307" spans="1:4" ht="40.5">
      <c r="A8307" s="316">
        <v>91936</v>
      </c>
      <c r="B8307" s="317" t="s">
        <v>9453</v>
      </c>
      <c r="C8307" s="318" t="s">
        <v>3004</v>
      </c>
      <c r="D8307" s="316">
        <v>8.4700000000000006</v>
      </c>
    </row>
    <row r="8308" spans="1:4" ht="40.5">
      <c r="A8308" s="316">
        <v>91937</v>
      </c>
      <c r="B8308" s="317" t="s">
        <v>9454</v>
      </c>
      <c r="C8308" s="318" t="s">
        <v>3004</v>
      </c>
      <c r="D8308" s="316">
        <v>7.25</v>
      </c>
    </row>
    <row r="8309" spans="1:4" ht="40.5">
      <c r="A8309" s="316">
        <v>91939</v>
      </c>
      <c r="B8309" s="317" t="s">
        <v>9455</v>
      </c>
      <c r="C8309" s="318" t="s">
        <v>3004</v>
      </c>
      <c r="D8309" s="316">
        <v>18.34</v>
      </c>
    </row>
    <row r="8310" spans="1:4" ht="40.5">
      <c r="A8310" s="316">
        <v>91940</v>
      </c>
      <c r="B8310" s="317" t="s">
        <v>9456</v>
      </c>
      <c r="C8310" s="318" t="s">
        <v>3004</v>
      </c>
      <c r="D8310" s="316">
        <v>9.7100000000000009</v>
      </c>
    </row>
    <row r="8311" spans="1:4" ht="40.5">
      <c r="A8311" s="316">
        <v>91941</v>
      </c>
      <c r="B8311" s="317" t="s">
        <v>9457</v>
      </c>
      <c r="C8311" s="318" t="s">
        <v>3004</v>
      </c>
      <c r="D8311" s="316">
        <v>6.48</v>
      </c>
    </row>
    <row r="8312" spans="1:4" ht="40.5">
      <c r="A8312" s="316">
        <v>91942</v>
      </c>
      <c r="B8312" s="317" t="s">
        <v>9458</v>
      </c>
      <c r="C8312" s="318" t="s">
        <v>3004</v>
      </c>
      <c r="D8312" s="316">
        <v>22.41</v>
      </c>
    </row>
    <row r="8313" spans="1:4" ht="40.5">
      <c r="A8313" s="316">
        <v>91943</v>
      </c>
      <c r="B8313" s="317" t="s">
        <v>9459</v>
      </c>
      <c r="C8313" s="318" t="s">
        <v>3004</v>
      </c>
      <c r="D8313" s="316">
        <v>12.48</v>
      </c>
    </row>
    <row r="8314" spans="1:4" ht="40.5">
      <c r="A8314" s="316">
        <v>91944</v>
      </c>
      <c r="B8314" s="317" t="s">
        <v>9460</v>
      </c>
      <c r="C8314" s="318" t="s">
        <v>3004</v>
      </c>
      <c r="D8314" s="316">
        <v>8.7799999999999994</v>
      </c>
    </row>
    <row r="8315" spans="1:4" ht="54">
      <c r="A8315" s="316">
        <v>91945</v>
      </c>
      <c r="B8315" s="317" t="s">
        <v>9461</v>
      </c>
      <c r="C8315" s="318" t="s">
        <v>3004</v>
      </c>
      <c r="D8315" s="316">
        <v>5.76</v>
      </c>
    </row>
    <row r="8316" spans="1:4" ht="54">
      <c r="A8316" s="316">
        <v>91946</v>
      </c>
      <c r="B8316" s="317" t="s">
        <v>9462</v>
      </c>
      <c r="C8316" s="318" t="s">
        <v>3004</v>
      </c>
      <c r="D8316" s="316">
        <v>4.74</v>
      </c>
    </row>
    <row r="8317" spans="1:4" ht="54">
      <c r="A8317" s="316">
        <v>91947</v>
      </c>
      <c r="B8317" s="317" t="s">
        <v>9463</v>
      </c>
      <c r="C8317" s="318" t="s">
        <v>3004</v>
      </c>
      <c r="D8317" s="316">
        <v>4.1100000000000003</v>
      </c>
    </row>
    <row r="8318" spans="1:4" ht="54">
      <c r="A8318" s="316">
        <v>91949</v>
      </c>
      <c r="B8318" s="317" t="s">
        <v>9464</v>
      </c>
      <c r="C8318" s="318" t="s">
        <v>3004</v>
      </c>
      <c r="D8318" s="316">
        <v>8.69</v>
      </c>
    </row>
    <row r="8319" spans="1:4" ht="54">
      <c r="A8319" s="316">
        <v>91950</v>
      </c>
      <c r="B8319" s="317" t="s">
        <v>9465</v>
      </c>
      <c r="C8319" s="318" t="s">
        <v>3004</v>
      </c>
      <c r="D8319" s="316">
        <v>7.47</v>
      </c>
    </row>
    <row r="8320" spans="1:4" ht="54">
      <c r="A8320" s="316">
        <v>91951</v>
      </c>
      <c r="B8320" s="317" t="s">
        <v>9466</v>
      </c>
      <c r="C8320" s="318" t="s">
        <v>3004</v>
      </c>
      <c r="D8320" s="316">
        <v>6.73</v>
      </c>
    </row>
    <row r="8321" spans="1:4" ht="40.5">
      <c r="A8321" s="316">
        <v>91952</v>
      </c>
      <c r="B8321" s="317" t="s">
        <v>9467</v>
      </c>
      <c r="C8321" s="318" t="s">
        <v>3004</v>
      </c>
      <c r="D8321" s="316">
        <v>11.16</v>
      </c>
    </row>
    <row r="8322" spans="1:4" ht="40.5">
      <c r="A8322" s="316">
        <v>91953</v>
      </c>
      <c r="B8322" s="317" t="s">
        <v>9468</v>
      </c>
      <c r="C8322" s="318" t="s">
        <v>3004</v>
      </c>
      <c r="D8322" s="316">
        <v>15.9</v>
      </c>
    </row>
    <row r="8323" spans="1:4" ht="40.5">
      <c r="A8323" s="316">
        <v>91954</v>
      </c>
      <c r="B8323" s="317" t="s">
        <v>9469</v>
      </c>
      <c r="C8323" s="318" t="s">
        <v>3004</v>
      </c>
      <c r="D8323" s="316">
        <v>15.01</v>
      </c>
    </row>
    <row r="8324" spans="1:4" ht="40.5">
      <c r="A8324" s="316">
        <v>91955</v>
      </c>
      <c r="B8324" s="317" t="s">
        <v>9470</v>
      </c>
      <c r="C8324" s="318" t="s">
        <v>3004</v>
      </c>
      <c r="D8324" s="316">
        <v>19.75</v>
      </c>
    </row>
    <row r="8325" spans="1:4" ht="54">
      <c r="A8325" s="316">
        <v>91956</v>
      </c>
      <c r="B8325" s="317" t="s">
        <v>9471</v>
      </c>
      <c r="C8325" s="318" t="s">
        <v>3004</v>
      </c>
      <c r="D8325" s="316">
        <v>24.24</v>
      </c>
    </row>
    <row r="8326" spans="1:4" ht="54">
      <c r="A8326" s="316">
        <v>91957</v>
      </c>
      <c r="B8326" s="317" t="s">
        <v>9472</v>
      </c>
      <c r="C8326" s="318" t="s">
        <v>3004</v>
      </c>
      <c r="D8326" s="316">
        <v>28.98</v>
      </c>
    </row>
    <row r="8327" spans="1:4" ht="40.5">
      <c r="A8327" s="316">
        <v>91958</v>
      </c>
      <c r="B8327" s="317" t="s">
        <v>9473</v>
      </c>
      <c r="C8327" s="318" t="s">
        <v>3004</v>
      </c>
      <c r="D8327" s="316">
        <v>20.41</v>
      </c>
    </row>
    <row r="8328" spans="1:4" ht="40.5">
      <c r="A8328" s="316">
        <v>91959</v>
      </c>
      <c r="B8328" s="317" t="s">
        <v>9474</v>
      </c>
      <c r="C8328" s="318" t="s">
        <v>3004</v>
      </c>
      <c r="D8328" s="316">
        <v>25.15</v>
      </c>
    </row>
    <row r="8329" spans="1:4" ht="40.5">
      <c r="A8329" s="316">
        <v>91960</v>
      </c>
      <c r="B8329" s="317" t="s">
        <v>9475</v>
      </c>
      <c r="C8329" s="318" t="s">
        <v>3004</v>
      </c>
      <c r="D8329" s="316">
        <v>28.09</v>
      </c>
    </row>
    <row r="8330" spans="1:4" ht="40.5">
      <c r="A8330" s="316">
        <v>91961</v>
      </c>
      <c r="B8330" s="317" t="s">
        <v>9476</v>
      </c>
      <c r="C8330" s="318" t="s">
        <v>3004</v>
      </c>
      <c r="D8330" s="316">
        <v>32.83</v>
      </c>
    </row>
    <row r="8331" spans="1:4" ht="54">
      <c r="A8331" s="316">
        <v>91962</v>
      </c>
      <c r="B8331" s="317" t="s">
        <v>9477</v>
      </c>
      <c r="C8331" s="318" t="s">
        <v>3004</v>
      </c>
      <c r="D8331" s="316">
        <v>37.35</v>
      </c>
    </row>
    <row r="8332" spans="1:4" ht="54">
      <c r="A8332" s="316">
        <v>91963</v>
      </c>
      <c r="B8332" s="317" t="s">
        <v>9478</v>
      </c>
      <c r="C8332" s="318" t="s">
        <v>3004</v>
      </c>
      <c r="D8332" s="316">
        <v>42.09</v>
      </c>
    </row>
    <row r="8333" spans="1:4" ht="54">
      <c r="A8333" s="316">
        <v>91964</v>
      </c>
      <c r="B8333" s="317" t="s">
        <v>9479</v>
      </c>
      <c r="C8333" s="318" t="s">
        <v>3004</v>
      </c>
      <c r="D8333" s="316">
        <v>33.5</v>
      </c>
    </row>
    <row r="8334" spans="1:4" ht="54">
      <c r="A8334" s="316">
        <v>91965</v>
      </c>
      <c r="B8334" s="317" t="s">
        <v>9480</v>
      </c>
      <c r="C8334" s="318" t="s">
        <v>3004</v>
      </c>
      <c r="D8334" s="316">
        <v>38.24</v>
      </c>
    </row>
    <row r="8335" spans="1:4" ht="40.5">
      <c r="A8335" s="316">
        <v>91966</v>
      </c>
      <c r="B8335" s="317" t="s">
        <v>9481</v>
      </c>
      <c r="C8335" s="318" t="s">
        <v>3004</v>
      </c>
      <c r="D8335" s="316">
        <v>29.68</v>
      </c>
    </row>
    <row r="8336" spans="1:4" ht="40.5">
      <c r="A8336" s="316">
        <v>91967</v>
      </c>
      <c r="B8336" s="317" t="s">
        <v>9482</v>
      </c>
      <c r="C8336" s="318" t="s">
        <v>3004</v>
      </c>
      <c r="D8336" s="316">
        <v>34.42</v>
      </c>
    </row>
    <row r="8337" spans="1:4" ht="40.5">
      <c r="A8337" s="316">
        <v>91968</v>
      </c>
      <c r="B8337" s="317" t="s">
        <v>9483</v>
      </c>
      <c r="C8337" s="318" t="s">
        <v>3004</v>
      </c>
      <c r="D8337" s="316">
        <v>41.17</v>
      </c>
    </row>
    <row r="8338" spans="1:4" ht="40.5">
      <c r="A8338" s="316">
        <v>91969</v>
      </c>
      <c r="B8338" s="317" t="s">
        <v>9484</v>
      </c>
      <c r="C8338" s="318" t="s">
        <v>3004</v>
      </c>
      <c r="D8338" s="316">
        <v>45.91</v>
      </c>
    </row>
    <row r="8339" spans="1:4" ht="54">
      <c r="A8339" s="316">
        <v>91970</v>
      </c>
      <c r="B8339" s="317" t="s">
        <v>9485</v>
      </c>
      <c r="C8339" s="318" t="s">
        <v>3004</v>
      </c>
      <c r="D8339" s="316">
        <v>42.99</v>
      </c>
    </row>
    <row r="8340" spans="1:4" ht="54">
      <c r="A8340" s="316">
        <v>91971</v>
      </c>
      <c r="B8340" s="317" t="s">
        <v>9486</v>
      </c>
      <c r="C8340" s="318" t="s">
        <v>3004</v>
      </c>
      <c r="D8340" s="316">
        <v>50.46</v>
      </c>
    </row>
    <row r="8341" spans="1:4" ht="54">
      <c r="A8341" s="316">
        <v>91972</v>
      </c>
      <c r="B8341" s="317" t="s">
        <v>9487</v>
      </c>
      <c r="C8341" s="318" t="s">
        <v>3004</v>
      </c>
      <c r="D8341" s="316">
        <v>46.84</v>
      </c>
    </row>
    <row r="8342" spans="1:4" ht="54">
      <c r="A8342" s="316">
        <v>91973</v>
      </c>
      <c r="B8342" s="317" t="s">
        <v>9488</v>
      </c>
      <c r="C8342" s="318" t="s">
        <v>3004</v>
      </c>
      <c r="D8342" s="316">
        <v>54.31</v>
      </c>
    </row>
    <row r="8343" spans="1:4" ht="40.5">
      <c r="A8343" s="316">
        <v>91974</v>
      </c>
      <c r="B8343" s="317" t="s">
        <v>9489</v>
      </c>
      <c r="C8343" s="318" t="s">
        <v>3004</v>
      </c>
      <c r="D8343" s="316">
        <v>39.14</v>
      </c>
    </row>
    <row r="8344" spans="1:4" ht="40.5">
      <c r="A8344" s="316">
        <v>91975</v>
      </c>
      <c r="B8344" s="317" t="s">
        <v>9490</v>
      </c>
      <c r="C8344" s="318" t="s">
        <v>3004</v>
      </c>
      <c r="D8344" s="316">
        <v>46.61</v>
      </c>
    </row>
    <row r="8345" spans="1:4" ht="40.5">
      <c r="A8345" s="316">
        <v>91976</v>
      </c>
      <c r="B8345" s="317" t="s">
        <v>9491</v>
      </c>
      <c r="C8345" s="318" t="s">
        <v>3004</v>
      </c>
      <c r="D8345" s="316">
        <v>57.72</v>
      </c>
    </row>
    <row r="8346" spans="1:4" ht="40.5">
      <c r="A8346" s="316">
        <v>91977</v>
      </c>
      <c r="B8346" s="317" t="s">
        <v>9492</v>
      </c>
      <c r="C8346" s="318" t="s">
        <v>3004</v>
      </c>
      <c r="D8346" s="316">
        <v>65.19</v>
      </c>
    </row>
    <row r="8347" spans="1:4" ht="40.5">
      <c r="A8347" s="316">
        <v>91978</v>
      </c>
      <c r="B8347" s="317" t="s">
        <v>9493</v>
      </c>
      <c r="C8347" s="318" t="s">
        <v>3004</v>
      </c>
      <c r="D8347" s="316">
        <v>23.5</v>
      </c>
    </row>
    <row r="8348" spans="1:4" ht="40.5">
      <c r="A8348" s="316">
        <v>91979</v>
      </c>
      <c r="B8348" s="317" t="s">
        <v>9494</v>
      </c>
      <c r="C8348" s="318" t="s">
        <v>3004</v>
      </c>
      <c r="D8348" s="316">
        <v>28.24</v>
      </c>
    </row>
    <row r="8349" spans="1:4" ht="40.5">
      <c r="A8349" s="316">
        <v>91980</v>
      </c>
      <c r="B8349" s="317" t="s">
        <v>9495</v>
      </c>
      <c r="C8349" s="318" t="s">
        <v>3004</v>
      </c>
      <c r="D8349" s="316">
        <v>22.79</v>
      </c>
    </row>
    <row r="8350" spans="1:4" ht="40.5">
      <c r="A8350" s="316">
        <v>91981</v>
      </c>
      <c r="B8350" s="317" t="s">
        <v>9496</v>
      </c>
      <c r="C8350" s="318" t="s">
        <v>3004</v>
      </c>
      <c r="D8350" s="316">
        <v>27.53</v>
      </c>
    </row>
    <row r="8351" spans="1:4" ht="40.5">
      <c r="A8351" s="316">
        <v>91982</v>
      </c>
      <c r="B8351" s="317" t="s">
        <v>9497</v>
      </c>
      <c r="C8351" s="318" t="s">
        <v>3004</v>
      </c>
      <c r="D8351" s="316">
        <v>51.99</v>
      </c>
    </row>
    <row r="8352" spans="1:4" ht="40.5">
      <c r="A8352" s="316">
        <v>91983</v>
      </c>
      <c r="B8352" s="317" t="s">
        <v>9498</v>
      </c>
      <c r="C8352" s="318" t="s">
        <v>3004</v>
      </c>
      <c r="D8352" s="316">
        <v>56.73</v>
      </c>
    </row>
    <row r="8353" spans="1:4" ht="54">
      <c r="A8353" s="316">
        <v>91984</v>
      </c>
      <c r="B8353" s="317" t="s">
        <v>9499</v>
      </c>
      <c r="C8353" s="318" t="s">
        <v>3004</v>
      </c>
      <c r="D8353" s="316">
        <v>10.5</v>
      </c>
    </row>
    <row r="8354" spans="1:4" ht="54">
      <c r="A8354" s="316">
        <v>91985</v>
      </c>
      <c r="B8354" s="317" t="s">
        <v>9500</v>
      </c>
      <c r="C8354" s="318" t="s">
        <v>3004</v>
      </c>
      <c r="D8354" s="316">
        <v>15.24</v>
      </c>
    </row>
    <row r="8355" spans="1:4" ht="40.5">
      <c r="A8355" s="316">
        <v>91986</v>
      </c>
      <c r="B8355" s="317" t="s">
        <v>9501</v>
      </c>
      <c r="C8355" s="318" t="s">
        <v>3004</v>
      </c>
      <c r="D8355" s="316">
        <v>21.92</v>
      </c>
    </row>
    <row r="8356" spans="1:4" ht="40.5">
      <c r="A8356" s="316">
        <v>91987</v>
      </c>
      <c r="B8356" s="317" t="s">
        <v>9502</v>
      </c>
      <c r="C8356" s="318" t="s">
        <v>3004</v>
      </c>
      <c r="D8356" s="316">
        <v>26.66</v>
      </c>
    </row>
    <row r="8357" spans="1:4" ht="54">
      <c r="A8357" s="316">
        <v>91988</v>
      </c>
      <c r="B8357" s="317" t="s">
        <v>9503</v>
      </c>
      <c r="C8357" s="318" t="s">
        <v>3004</v>
      </c>
      <c r="D8357" s="316">
        <v>12.88</v>
      </c>
    </row>
    <row r="8358" spans="1:4" ht="54">
      <c r="A8358" s="316">
        <v>91989</v>
      </c>
      <c r="B8358" s="317" t="s">
        <v>9504</v>
      </c>
      <c r="C8358" s="318" t="s">
        <v>3004</v>
      </c>
      <c r="D8358" s="316">
        <v>17.62</v>
      </c>
    </row>
    <row r="8359" spans="1:4" ht="40.5">
      <c r="A8359" s="316">
        <v>91990</v>
      </c>
      <c r="B8359" s="317" t="s">
        <v>9505</v>
      </c>
      <c r="C8359" s="318" t="s">
        <v>3004</v>
      </c>
      <c r="D8359" s="316">
        <v>20.3</v>
      </c>
    </row>
    <row r="8360" spans="1:4" ht="40.5">
      <c r="A8360" s="316">
        <v>91991</v>
      </c>
      <c r="B8360" s="317" t="s">
        <v>9506</v>
      </c>
      <c r="C8360" s="318" t="s">
        <v>3004</v>
      </c>
      <c r="D8360" s="316">
        <v>21.58</v>
      </c>
    </row>
    <row r="8361" spans="1:4" ht="40.5">
      <c r="A8361" s="316">
        <v>91992</v>
      </c>
      <c r="B8361" s="317" t="s">
        <v>9507</v>
      </c>
      <c r="C8361" s="318" t="s">
        <v>3004</v>
      </c>
      <c r="D8361" s="316">
        <v>25.04</v>
      </c>
    </row>
    <row r="8362" spans="1:4" ht="40.5">
      <c r="A8362" s="316">
        <v>91993</v>
      </c>
      <c r="B8362" s="317" t="s">
        <v>9508</v>
      </c>
      <c r="C8362" s="318" t="s">
        <v>3004</v>
      </c>
      <c r="D8362" s="316">
        <v>26.32</v>
      </c>
    </row>
    <row r="8363" spans="1:4" ht="40.5">
      <c r="A8363" s="316">
        <v>91994</v>
      </c>
      <c r="B8363" s="317" t="s">
        <v>9509</v>
      </c>
      <c r="C8363" s="318" t="s">
        <v>3004</v>
      </c>
      <c r="D8363" s="316">
        <v>14.34</v>
      </c>
    </row>
    <row r="8364" spans="1:4" ht="40.5">
      <c r="A8364" s="316">
        <v>91995</v>
      </c>
      <c r="B8364" s="317" t="s">
        <v>9510</v>
      </c>
      <c r="C8364" s="318" t="s">
        <v>3004</v>
      </c>
      <c r="D8364" s="316">
        <v>15.62</v>
      </c>
    </row>
    <row r="8365" spans="1:4" ht="40.5">
      <c r="A8365" s="316">
        <v>91996</v>
      </c>
      <c r="B8365" s="317" t="s">
        <v>9511</v>
      </c>
      <c r="C8365" s="318" t="s">
        <v>3004</v>
      </c>
      <c r="D8365" s="316">
        <v>19.079999999999998</v>
      </c>
    </row>
    <row r="8366" spans="1:4" ht="40.5">
      <c r="A8366" s="316">
        <v>91997</v>
      </c>
      <c r="B8366" s="317" t="s">
        <v>9512</v>
      </c>
      <c r="C8366" s="318" t="s">
        <v>3004</v>
      </c>
      <c r="D8366" s="316">
        <v>20.36</v>
      </c>
    </row>
    <row r="8367" spans="1:4" ht="40.5">
      <c r="A8367" s="316">
        <v>91998</v>
      </c>
      <c r="B8367" s="317" t="s">
        <v>9513</v>
      </c>
      <c r="C8367" s="318" t="s">
        <v>3004</v>
      </c>
      <c r="D8367" s="316">
        <v>12.02</v>
      </c>
    </row>
    <row r="8368" spans="1:4" ht="40.5">
      <c r="A8368" s="316">
        <v>91999</v>
      </c>
      <c r="B8368" s="317" t="s">
        <v>9514</v>
      </c>
      <c r="C8368" s="318" t="s">
        <v>3004</v>
      </c>
      <c r="D8368" s="316">
        <v>13.3</v>
      </c>
    </row>
    <row r="8369" spans="1:4" ht="40.5">
      <c r="A8369" s="316">
        <v>92000</v>
      </c>
      <c r="B8369" s="317" t="s">
        <v>9515</v>
      </c>
      <c r="C8369" s="318" t="s">
        <v>3004</v>
      </c>
      <c r="D8369" s="316">
        <v>16.760000000000002</v>
      </c>
    </row>
    <row r="8370" spans="1:4" ht="40.5">
      <c r="A8370" s="316">
        <v>92001</v>
      </c>
      <c r="B8370" s="317" t="s">
        <v>9516</v>
      </c>
      <c r="C8370" s="318" t="s">
        <v>3004</v>
      </c>
      <c r="D8370" s="316">
        <v>18.04</v>
      </c>
    </row>
    <row r="8371" spans="1:4" ht="40.5">
      <c r="A8371" s="316">
        <v>92002</v>
      </c>
      <c r="B8371" s="317" t="s">
        <v>9517</v>
      </c>
      <c r="C8371" s="318" t="s">
        <v>3004</v>
      </c>
      <c r="D8371" s="316">
        <v>26.75</v>
      </c>
    </row>
    <row r="8372" spans="1:4" ht="40.5">
      <c r="A8372" s="316">
        <v>92003</v>
      </c>
      <c r="B8372" s="317" t="s">
        <v>9518</v>
      </c>
      <c r="C8372" s="318" t="s">
        <v>3004</v>
      </c>
      <c r="D8372" s="316">
        <v>29.31</v>
      </c>
    </row>
    <row r="8373" spans="1:4" ht="40.5">
      <c r="A8373" s="316">
        <v>92004</v>
      </c>
      <c r="B8373" s="317" t="s">
        <v>9519</v>
      </c>
      <c r="C8373" s="318" t="s">
        <v>3004</v>
      </c>
      <c r="D8373" s="316">
        <v>31.49</v>
      </c>
    </row>
    <row r="8374" spans="1:4" ht="40.5">
      <c r="A8374" s="316">
        <v>92005</v>
      </c>
      <c r="B8374" s="317" t="s">
        <v>9520</v>
      </c>
      <c r="C8374" s="318" t="s">
        <v>3004</v>
      </c>
      <c r="D8374" s="316">
        <v>34.049999999999997</v>
      </c>
    </row>
    <row r="8375" spans="1:4" ht="40.5">
      <c r="A8375" s="316">
        <v>92006</v>
      </c>
      <c r="B8375" s="317" t="s">
        <v>9521</v>
      </c>
      <c r="C8375" s="318" t="s">
        <v>3004</v>
      </c>
      <c r="D8375" s="316">
        <v>22.12</v>
      </c>
    </row>
    <row r="8376" spans="1:4" ht="40.5">
      <c r="A8376" s="316">
        <v>92007</v>
      </c>
      <c r="B8376" s="317" t="s">
        <v>9522</v>
      </c>
      <c r="C8376" s="318" t="s">
        <v>3004</v>
      </c>
      <c r="D8376" s="316">
        <v>24.68</v>
      </c>
    </row>
    <row r="8377" spans="1:4" ht="40.5">
      <c r="A8377" s="316">
        <v>92008</v>
      </c>
      <c r="B8377" s="317" t="s">
        <v>9523</v>
      </c>
      <c r="C8377" s="318" t="s">
        <v>3004</v>
      </c>
      <c r="D8377" s="316">
        <v>26.86</v>
      </c>
    </row>
    <row r="8378" spans="1:4" ht="40.5">
      <c r="A8378" s="316">
        <v>92009</v>
      </c>
      <c r="B8378" s="317" t="s">
        <v>9524</v>
      </c>
      <c r="C8378" s="318" t="s">
        <v>3004</v>
      </c>
      <c r="D8378" s="316">
        <v>29.42</v>
      </c>
    </row>
    <row r="8379" spans="1:4" ht="40.5">
      <c r="A8379" s="316">
        <v>92010</v>
      </c>
      <c r="B8379" s="317" t="s">
        <v>9525</v>
      </c>
      <c r="C8379" s="318" t="s">
        <v>3004</v>
      </c>
      <c r="D8379" s="316">
        <v>39.159999999999997</v>
      </c>
    </row>
    <row r="8380" spans="1:4" ht="40.5">
      <c r="A8380" s="316">
        <v>92011</v>
      </c>
      <c r="B8380" s="317" t="s">
        <v>9526</v>
      </c>
      <c r="C8380" s="318" t="s">
        <v>3004</v>
      </c>
      <c r="D8380" s="316">
        <v>43</v>
      </c>
    </row>
    <row r="8381" spans="1:4" ht="40.5">
      <c r="A8381" s="316">
        <v>92012</v>
      </c>
      <c r="B8381" s="317" t="s">
        <v>9527</v>
      </c>
      <c r="C8381" s="318" t="s">
        <v>3004</v>
      </c>
      <c r="D8381" s="316">
        <v>43.9</v>
      </c>
    </row>
    <row r="8382" spans="1:4" ht="40.5">
      <c r="A8382" s="316">
        <v>92013</v>
      </c>
      <c r="B8382" s="317" t="s">
        <v>9528</v>
      </c>
      <c r="C8382" s="318" t="s">
        <v>3004</v>
      </c>
      <c r="D8382" s="316">
        <v>47.74</v>
      </c>
    </row>
    <row r="8383" spans="1:4" ht="40.5">
      <c r="A8383" s="316">
        <v>92014</v>
      </c>
      <c r="B8383" s="317" t="s">
        <v>9529</v>
      </c>
      <c r="C8383" s="318" t="s">
        <v>3004</v>
      </c>
      <c r="D8383" s="316">
        <v>32.22</v>
      </c>
    </row>
    <row r="8384" spans="1:4" ht="40.5">
      <c r="A8384" s="316">
        <v>92015</v>
      </c>
      <c r="B8384" s="317" t="s">
        <v>9530</v>
      </c>
      <c r="C8384" s="318" t="s">
        <v>3004</v>
      </c>
      <c r="D8384" s="316">
        <v>36.06</v>
      </c>
    </row>
    <row r="8385" spans="1:4" ht="40.5">
      <c r="A8385" s="316">
        <v>92016</v>
      </c>
      <c r="B8385" s="317" t="s">
        <v>9531</v>
      </c>
      <c r="C8385" s="318" t="s">
        <v>3004</v>
      </c>
      <c r="D8385" s="316">
        <v>36.96</v>
      </c>
    </row>
    <row r="8386" spans="1:4" ht="40.5">
      <c r="A8386" s="316">
        <v>92017</v>
      </c>
      <c r="B8386" s="317" t="s">
        <v>9532</v>
      </c>
      <c r="C8386" s="318" t="s">
        <v>3004</v>
      </c>
      <c r="D8386" s="316">
        <v>40.799999999999997</v>
      </c>
    </row>
    <row r="8387" spans="1:4" ht="40.5">
      <c r="A8387" s="316">
        <v>92018</v>
      </c>
      <c r="B8387" s="317" t="s">
        <v>9533</v>
      </c>
      <c r="C8387" s="318" t="s">
        <v>3004</v>
      </c>
      <c r="D8387" s="316">
        <v>42.63</v>
      </c>
    </row>
    <row r="8388" spans="1:4" ht="40.5">
      <c r="A8388" s="316">
        <v>92019</v>
      </c>
      <c r="B8388" s="317" t="s">
        <v>9534</v>
      </c>
      <c r="C8388" s="318" t="s">
        <v>3004</v>
      </c>
      <c r="D8388" s="316">
        <v>50.1</v>
      </c>
    </row>
    <row r="8389" spans="1:4" ht="40.5">
      <c r="A8389" s="316">
        <v>92020</v>
      </c>
      <c r="B8389" s="317" t="s">
        <v>9535</v>
      </c>
      <c r="C8389" s="318" t="s">
        <v>3004</v>
      </c>
      <c r="D8389" s="316">
        <v>62.98</v>
      </c>
    </row>
    <row r="8390" spans="1:4" ht="40.5">
      <c r="A8390" s="316">
        <v>92021</v>
      </c>
      <c r="B8390" s="317" t="s">
        <v>9536</v>
      </c>
      <c r="C8390" s="318" t="s">
        <v>3004</v>
      </c>
      <c r="D8390" s="316">
        <v>70.45</v>
      </c>
    </row>
    <row r="8391" spans="1:4" ht="54">
      <c r="A8391" s="316">
        <v>92022</v>
      </c>
      <c r="B8391" s="317" t="s">
        <v>9537</v>
      </c>
      <c r="C8391" s="318" t="s">
        <v>3004</v>
      </c>
      <c r="D8391" s="316">
        <v>23.57</v>
      </c>
    </row>
    <row r="8392" spans="1:4" ht="54">
      <c r="A8392" s="316">
        <v>92023</v>
      </c>
      <c r="B8392" s="317" t="s">
        <v>9538</v>
      </c>
      <c r="C8392" s="318" t="s">
        <v>3004</v>
      </c>
      <c r="D8392" s="316">
        <v>28.31</v>
      </c>
    </row>
    <row r="8393" spans="1:4" ht="54">
      <c r="A8393" s="316">
        <v>92024</v>
      </c>
      <c r="B8393" s="317" t="s">
        <v>9539</v>
      </c>
      <c r="C8393" s="318" t="s">
        <v>3004</v>
      </c>
      <c r="D8393" s="316">
        <v>36.01</v>
      </c>
    </row>
    <row r="8394" spans="1:4" ht="54">
      <c r="A8394" s="316">
        <v>92025</v>
      </c>
      <c r="B8394" s="317" t="s">
        <v>9540</v>
      </c>
      <c r="C8394" s="318" t="s">
        <v>3004</v>
      </c>
      <c r="D8394" s="316">
        <v>40.75</v>
      </c>
    </row>
    <row r="8395" spans="1:4" ht="54">
      <c r="A8395" s="316">
        <v>92026</v>
      </c>
      <c r="B8395" s="317" t="s">
        <v>9541</v>
      </c>
      <c r="C8395" s="318" t="s">
        <v>3004</v>
      </c>
      <c r="D8395" s="316">
        <v>32.83</v>
      </c>
    </row>
    <row r="8396" spans="1:4" ht="54">
      <c r="A8396" s="316">
        <v>92027</v>
      </c>
      <c r="B8396" s="317" t="s">
        <v>9542</v>
      </c>
      <c r="C8396" s="318" t="s">
        <v>3004</v>
      </c>
      <c r="D8396" s="316">
        <v>37.57</v>
      </c>
    </row>
    <row r="8397" spans="1:4" ht="54">
      <c r="A8397" s="316">
        <v>92028</v>
      </c>
      <c r="B8397" s="317" t="s">
        <v>9543</v>
      </c>
      <c r="C8397" s="318" t="s">
        <v>3004</v>
      </c>
      <c r="D8397" s="316">
        <v>27.42</v>
      </c>
    </row>
    <row r="8398" spans="1:4" ht="54">
      <c r="A8398" s="316">
        <v>92029</v>
      </c>
      <c r="B8398" s="317" t="s">
        <v>9544</v>
      </c>
      <c r="C8398" s="318" t="s">
        <v>3004</v>
      </c>
      <c r="D8398" s="316">
        <v>32.159999999999997</v>
      </c>
    </row>
    <row r="8399" spans="1:4" ht="54">
      <c r="A8399" s="316">
        <v>92030</v>
      </c>
      <c r="B8399" s="317" t="s">
        <v>9545</v>
      </c>
      <c r="C8399" s="318" t="s">
        <v>3004</v>
      </c>
      <c r="D8399" s="316">
        <v>39.83</v>
      </c>
    </row>
    <row r="8400" spans="1:4" ht="54">
      <c r="A8400" s="316">
        <v>92031</v>
      </c>
      <c r="B8400" s="317" t="s">
        <v>9546</v>
      </c>
      <c r="C8400" s="318" t="s">
        <v>3004</v>
      </c>
      <c r="D8400" s="316">
        <v>44.57</v>
      </c>
    </row>
    <row r="8401" spans="1:4" ht="54">
      <c r="A8401" s="316">
        <v>92032</v>
      </c>
      <c r="B8401" s="317" t="s">
        <v>9547</v>
      </c>
      <c r="C8401" s="318" t="s">
        <v>3004</v>
      </c>
      <c r="D8401" s="316">
        <v>40.5</v>
      </c>
    </row>
    <row r="8402" spans="1:4" ht="54">
      <c r="A8402" s="316">
        <v>92033</v>
      </c>
      <c r="B8402" s="317" t="s">
        <v>9548</v>
      </c>
      <c r="C8402" s="318" t="s">
        <v>3004</v>
      </c>
      <c r="D8402" s="316">
        <v>45.24</v>
      </c>
    </row>
    <row r="8403" spans="1:4" ht="67.5">
      <c r="A8403" s="316">
        <v>92034</v>
      </c>
      <c r="B8403" s="317" t="s">
        <v>9549</v>
      </c>
      <c r="C8403" s="318" t="s">
        <v>3004</v>
      </c>
      <c r="D8403" s="316">
        <v>36.68</v>
      </c>
    </row>
    <row r="8404" spans="1:4" ht="67.5">
      <c r="A8404" s="316">
        <v>92035</v>
      </c>
      <c r="B8404" s="317" t="s">
        <v>9550</v>
      </c>
      <c r="C8404" s="318" t="s">
        <v>3004</v>
      </c>
      <c r="D8404" s="316">
        <v>41.42</v>
      </c>
    </row>
    <row r="8405" spans="1:4" ht="40.5">
      <c r="A8405" s="316">
        <v>92040</v>
      </c>
      <c r="B8405" s="317" t="s">
        <v>9551</v>
      </c>
      <c r="C8405" s="318" t="s">
        <v>12</v>
      </c>
      <c r="D8405" s="316">
        <v>3.63</v>
      </c>
    </row>
    <row r="8406" spans="1:4" ht="40.5">
      <c r="A8406" s="316">
        <v>92041</v>
      </c>
      <c r="B8406" s="317" t="s">
        <v>9552</v>
      </c>
      <c r="C8406" s="318" t="s">
        <v>12</v>
      </c>
      <c r="D8406" s="316">
        <v>0.72</v>
      </c>
    </row>
    <row r="8407" spans="1:4" ht="40.5">
      <c r="A8407" s="316">
        <v>92042</v>
      </c>
      <c r="B8407" s="317" t="s">
        <v>9553</v>
      </c>
      <c r="C8407" s="318" t="s">
        <v>12</v>
      </c>
      <c r="D8407" s="316">
        <v>3.02</v>
      </c>
    </row>
    <row r="8408" spans="1:4" ht="40.5">
      <c r="A8408" s="316">
        <v>92043</v>
      </c>
      <c r="B8408" s="317" t="s">
        <v>9554</v>
      </c>
      <c r="C8408" s="318" t="s">
        <v>2865</v>
      </c>
      <c r="D8408" s="316">
        <v>7.37</v>
      </c>
    </row>
    <row r="8409" spans="1:4" ht="40.5">
      <c r="A8409" s="316">
        <v>92044</v>
      </c>
      <c r="B8409" s="317" t="s">
        <v>9555</v>
      </c>
      <c r="C8409" s="318" t="s">
        <v>2867</v>
      </c>
      <c r="D8409" s="316">
        <v>4.3499999999999996</v>
      </c>
    </row>
    <row r="8410" spans="1:4" ht="94.5">
      <c r="A8410" s="316">
        <v>92101</v>
      </c>
      <c r="B8410" s="317" t="s">
        <v>9556</v>
      </c>
      <c r="C8410" s="318" t="s">
        <v>12</v>
      </c>
      <c r="D8410" s="316">
        <v>10.81</v>
      </c>
    </row>
    <row r="8411" spans="1:4" ht="94.5">
      <c r="A8411" s="316">
        <v>92102</v>
      </c>
      <c r="B8411" s="317" t="s">
        <v>9557</v>
      </c>
      <c r="C8411" s="318" t="s">
        <v>12</v>
      </c>
      <c r="D8411" s="316">
        <v>4.3099999999999996</v>
      </c>
    </row>
    <row r="8412" spans="1:4" ht="94.5">
      <c r="A8412" s="316">
        <v>92103</v>
      </c>
      <c r="B8412" s="317" t="s">
        <v>9558</v>
      </c>
      <c r="C8412" s="318" t="s">
        <v>12</v>
      </c>
      <c r="D8412" s="316">
        <v>0.87</v>
      </c>
    </row>
    <row r="8413" spans="1:4" ht="94.5">
      <c r="A8413" s="316">
        <v>92104</v>
      </c>
      <c r="B8413" s="317" t="s">
        <v>9559</v>
      </c>
      <c r="C8413" s="318" t="s">
        <v>12</v>
      </c>
      <c r="D8413" s="316">
        <v>20.27</v>
      </c>
    </row>
    <row r="8414" spans="1:4" ht="94.5">
      <c r="A8414" s="316">
        <v>92105</v>
      </c>
      <c r="B8414" s="317" t="s">
        <v>9560</v>
      </c>
      <c r="C8414" s="318" t="s">
        <v>12</v>
      </c>
      <c r="D8414" s="316">
        <v>109.69</v>
      </c>
    </row>
    <row r="8415" spans="1:4" ht="94.5">
      <c r="A8415" s="316">
        <v>92106</v>
      </c>
      <c r="B8415" s="317" t="s">
        <v>9561</v>
      </c>
      <c r="C8415" s="318" t="s">
        <v>2865</v>
      </c>
      <c r="D8415" s="316">
        <v>159.44999999999999</v>
      </c>
    </row>
    <row r="8416" spans="1:4" ht="94.5">
      <c r="A8416" s="316">
        <v>92107</v>
      </c>
      <c r="B8416" s="317" t="s">
        <v>9562</v>
      </c>
      <c r="C8416" s="318" t="s">
        <v>2867</v>
      </c>
      <c r="D8416" s="316">
        <v>29.49</v>
      </c>
    </row>
    <row r="8417" spans="1:4" ht="54">
      <c r="A8417" s="316">
        <v>92108</v>
      </c>
      <c r="B8417" s="317" t="s">
        <v>9563</v>
      </c>
      <c r="C8417" s="318" t="s">
        <v>12</v>
      </c>
      <c r="D8417" s="316">
        <v>0.66</v>
      </c>
    </row>
    <row r="8418" spans="1:4" ht="54">
      <c r="A8418" s="316">
        <v>92109</v>
      </c>
      <c r="B8418" s="317" t="s">
        <v>9564</v>
      </c>
      <c r="C8418" s="318" t="s">
        <v>12</v>
      </c>
      <c r="D8418" s="316">
        <v>0.14000000000000001</v>
      </c>
    </row>
    <row r="8419" spans="1:4" ht="54">
      <c r="A8419" s="316">
        <v>92110</v>
      </c>
      <c r="B8419" s="317" t="s">
        <v>9565</v>
      </c>
      <c r="C8419" s="318" t="s">
        <v>12</v>
      </c>
      <c r="D8419" s="316">
        <v>0.51</v>
      </c>
    </row>
    <row r="8420" spans="1:4" ht="54">
      <c r="A8420" s="316">
        <v>92111</v>
      </c>
      <c r="B8420" s="317" t="s">
        <v>9566</v>
      </c>
      <c r="C8420" s="318" t="s">
        <v>12</v>
      </c>
      <c r="D8420" s="316">
        <v>0.77</v>
      </c>
    </row>
    <row r="8421" spans="1:4" ht="54">
      <c r="A8421" s="316">
        <v>92112</v>
      </c>
      <c r="B8421" s="317" t="s">
        <v>9567</v>
      </c>
      <c r="C8421" s="318" t="s">
        <v>2865</v>
      </c>
      <c r="D8421" s="316">
        <v>2.08</v>
      </c>
    </row>
    <row r="8422" spans="1:4" ht="54">
      <c r="A8422" s="316">
        <v>92113</v>
      </c>
      <c r="B8422" s="317" t="s">
        <v>9568</v>
      </c>
      <c r="C8422" s="318" t="s">
        <v>2867</v>
      </c>
      <c r="D8422" s="316">
        <v>0.8</v>
      </c>
    </row>
    <row r="8423" spans="1:4" ht="27">
      <c r="A8423" s="316">
        <v>92114</v>
      </c>
      <c r="B8423" s="317" t="s">
        <v>9569</v>
      </c>
      <c r="C8423" s="318" t="s">
        <v>12</v>
      </c>
      <c r="D8423" s="316">
        <v>7.0000000000000007E-2</v>
      </c>
    </row>
    <row r="8424" spans="1:4" ht="27">
      <c r="A8424" s="316">
        <v>92115</v>
      </c>
      <c r="B8424" s="317" t="s">
        <v>9570</v>
      </c>
      <c r="C8424" s="318" t="s">
        <v>12</v>
      </c>
      <c r="D8424" s="316">
        <v>0.01</v>
      </c>
    </row>
    <row r="8425" spans="1:4" ht="27">
      <c r="A8425" s="316">
        <v>92116</v>
      </c>
      <c r="B8425" s="317" t="s">
        <v>9571</v>
      </c>
      <c r="C8425" s="318" t="s">
        <v>12</v>
      </c>
      <c r="D8425" s="316">
        <v>0.09</v>
      </c>
    </row>
    <row r="8426" spans="1:4" ht="27">
      <c r="A8426" s="316">
        <v>92118</v>
      </c>
      <c r="B8426" s="317" t="s">
        <v>9572</v>
      </c>
      <c r="C8426" s="318" t="s">
        <v>2865</v>
      </c>
      <c r="D8426" s="316">
        <v>0.17</v>
      </c>
    </row>
    <row r="8427" spans="1:4" ht="27">
      <c r="A8427" s="316">
        <v>92119</v>
      </c>
      <c r="B8427" s="317" t="s">
        <v>9573</v>
      </c>
      <c r="C8427" s="318" t="s">
        <v>2867</v>
      </c>
      <c r="D8427" s="316">
        <v>0.08</v>
      </c>
    </row>
    <row r="8428" spans="1:4" ht="27">
      <c r="A8428" s="316">
        <v>92121</v>
      </c>
      <c r="B8428" s="317" t="s">
        <v>9574</v>
      </c>
      <c r="C8428" s="318" t="s">
        <v>585</v>
      </c>
      <c r="D8428" s="316">
        <v>19.68</v>
      </c>
    </row>
    <row r="8429" spans="1:4" ht="27">
      <c r="A8429" s="316">
        <v>92122</v>
      </c>
      <c r="B8429" s="317" t="s">
        <v>9575</v>
      </c>
      <c r="C8429" s="318" t="s">
        <v>585</v>
      </c>
      <c r="D8429" s="316">
        <v>32.869999999999997</v>
      </c>
    </row>
    <row r="8430" spans="1:4" ht="13.5">
      <c r="A8430" s="316">
        <v>92123</v>
      </c>
      <c r="B8430" s="317" t="s">
        <v>9576</v>
      </c>
      <c r="C8430" s="318" t="s">
        <v>585</v>
      </c>
      <c r="D8430" s="316">
        <v>32.380000000000003</v>
      </c>
    </row>
    <row r="8431" spans="1:4" ht="40.5">
      <c r="A8431" s="316">
        <v>92133</v>
      </c>
      <c r="B8431" s="317" t="s">
        <v>9577</v>
      </c>
      <c r="C8431" s="318" t="s">
        <v>12</v>
      </c>
      <c r="D8431" s="316">
        <v>7.8</v>
      </c>
    </row>
    <row r="8432" spans="1:4" ht="40.5">
      <c r="A8432" s="316">
        <v>92134</v>
      </c>
      <c r="B8432" s="317" t="s">
        <v>9578</v>
      </c>
      <c r="C8432" s="318" t="s">
        <v>12</v>
      </c>
      <c r="D8432" s="316">
        <v>2.34</v>
      </c>
    </row>
    <row r="8433" spans="1:4" ht="40.5">
      <c r="A8433" s="316">
        <v>92135</v>
      </c>
      <c r="B8433" s="317" t="s">
        <v>9579</v>
      </c>
      <c r="C8433" s="318" t="s">
        <v>12</v>
      </c>
      <c r="D8433" s="316">
        <v>0.48</v>
      </c>
    </row>
    <row r="8434" spans="1:4" ht="40.5">
      <c r="A8434" s="316">
        <v>92136</v>
      </c>
      <c r="B8434" s="317" t="s">
        <v>9580</v>
      </c>
      <c r="C8434" s="318" t="s">
        <v>12</v>
      </c>
      <c r="D8434" s="316">
        <v>9.75</v>
      </c>
    </row>
    <row r="8435" spans="1:4" ht="40.5">
      <c r="A8435" s="316">
        <v>92137</v>
      </c>
      <c r="B8435" s="317" t="s">
        <v>9581</v>
      </c>
      <c r="C8435" s="318" t="s">
        <v>12</v>
      </c>
      <c r="D8435" s="316">
        <v>85.86</v>
      </c>
    </row>
    <row r="8436" spans="1:4" ht="40.5">
      <c r="A8436" s="316">
        <v>92138</v>
      </c>
      <c r="B8436" s="317" t="s">
        <v>9582</v>
      </c>
      <c r="C8436" s="318" t="s">
        <v>2865</v>
      </c>
      <c r="D8436" s="316">
        <v>118.93</v>
      </c>
    </row>
    <row r="8437" spans="1:4" ht="40.5">
      <c r="A8437" s="316">
        <v>92139</v>
      </c>
      <c r="B8437" s="317" t="s">
        <v>9583</v>
      </c>
      <c r="C8437" s="318" t="s">
        <v>2867</v>
      </c>
      <c r="D8437" s="316">
        <v>23.32</v>
      </c>
    </row>
    <row r="8438" spans="1:4" ht="54">
      <c r="A8438" s="316">
        <v>92140</v>
      </c>
      <c r="B8438" s="317" t="s">
        <v>9584</v>
      </c>
      <c r="C8438" s="318" t="s">
        <v>12</v>
      </c>
      <c r="D8438" s="316">
        <v>2.38</v>
      </c>
    </row>
    <row r="8439" spans="1:4" ht="54">
      <c r="A8439" s="316">
        <v>92141</v>
      </c>
      <c r="B8439" s="317" t="s">
        <v>9585</v>
      </c>
      <c r="C8439" s="318" t="s">
        <v>12</v>
      </c>
      <c r="D8439" s="316">
        <v>0.71</v>
      </c>
    </row>
    <row r="8440" spans="1:4" ht="54">
      <c r="A8440" s="316">
        <v>92142</v>
      </c>
      <c r="B8440" s="317" t="s">
        <v>9586</v>
      </c>
      <c r="C8440" s="318" t="s">
        <v>12</v>
      </c>
      <c r="D8440" s="316">
        <v>0.14000000000000001</v>
      </c>
    </row>
    <row r="8441" spans="1:4" ht="54">
      <c r="A8441" s="316">
        <v>92143</v>
      </c>
      <c r="B8441" s="317" t="s">
        <v>9587</v>
      </c>
      <c r="C8441" s="318" t="s">
        <v>12</v>
      </c>
      <c r="D8441" s="316">
        <v>2.97</v>
      </c>
    </row>
    <row r="8442" spans="1:4" ht="54">
      <c r="A8442" s="316">
        <v>92144</v>
      </c>
      <c r="B8442" s="317" t="s">
        <v>9588</v>
      </c>
      <c r="C8442" s="318" t="s">
        <v>12</v>
      </c>
      <c r="D8442" s="316">
        <v>59.48</v>
      </c>
    </row>
    <row r="8443" spans="1:4" ht="54">
      <c r="A8443" s="316">
        <v>92145</v>
      </c>
      <c r="B8443" s="317" t="s">
        <v>9589</v>
      </c>
      <c r="C8443" s="318" t="s">
        <v>2865</v>
      </c>
      <c r="D8443" s="316">
        <v>78.38</v>
      </c>
    </row>
    <row r="8444" spans="1:4" ht="54">
      <c r="A8444" s="316">
        <v>92146</v>
      </c>
      <c r="B8444" s="317" t="s">
        <v>9590</v>
      </c>
      <c r="C8444" s="318" t="s">
        <v>2867</v>
      </c>
      <c r="D8444" s="316">
        <v>15.93</v>
      </c>
    </row>
    <row r="8445" spans="1:4" ht="67.5">
      <c r="A8445" s="316">
        <v>92210</v>
      </c>
      <c r="B8445" s="317" t="s">
        <v>9591</v>
      </c>
      <c r="C8445" s="318" t="s">
        <v>837</v>
      </c>
      <c r="D8445" s="316">
        <v>104.77</v>
      </c>
    </row>
    <row r="8446" spans="1:4" ht="67.5">
      <c r="A8446" s="316">
        <v>92211</v>
      </c>
      <c r="B8446" s="317" t="s">
        <v>9592</v>
      </c>
      <c r="C8446" s="318" t="s">
        <v>837</v>
      </c>
      <c r="D8446" s="316">
        <v>134.84</v>
      </c>
    </row>
    <row r="8447" spans="1:4" ht="67.5">
      <c r="A8447" s="316">
        <v>92212</v>
      </c>
      <c r="B8447" s="317" t="s">
        <v>9593</v>
      </c>
      <c r="C8447" s="318" t="s">
        <v>837</v>
      </c>
      <c r="D8447" s="316">
        <v>172.89</v>
      </c>
    </row>
    <row r="8448" spans="1:4" ht="67.5">
      <c r="A8448" s="316">
        <v>92213</v>
      </c>
      <c r="B8448" s="317" t="s">
        <v>9594</v>
      </c>
      <c r="C8448" s="318" t="s">
        <v>837</v>
      </c>
      <c r="D8448" s="316">
        <v>230.58</v>
      </c>
    </row>
    <row r="8449" spans="1:4" ht="67.5">
      <c r="A8449" s="316">
        <v>92214</v>
      </c>
      <c r="B8449" s="317" t="s">
        <v>9595</v>
      </c>
      <c r="C8449" s="318" t="s">
        <v>837</v>
      </c>
      <c r="D8449" s="316">
        <v>262.89999999999998</v>
      </c>
    </row>
    <row r="8450" spans="1:4" ht="67.5">
      <c r="A8450" s="316">
        <v>92215</v>
      </c>
      <c r="B8450" s="317" t="s">
        <v>9596</v>
      </c>
      <c r="C8450" s="318" t="s">
        <v>837</v>
      </c>
      <c r="D8450" s="316">
        <v>318.58</v>
      </c>
    </row>
    <row r="8451" spans="1:4" ht="67.5">
      <c r="A8451" s="316">
        <v>92216</v>
      </c>
      <c r="B8451" s="317" t="s">
        <v>9597</v>
      </c>
      <c r="C8451" s="318" t="s">
        <v>837</v>
      </c>
      <c r="D8451" s="316">
        <v>356.67</v>
      </c>
    </row>
    <row r="8452" spans="1:4" ht="67.5">
      <c r="A8452" s="316">
        <v>92219</v>
      </c>
      <c r="B8452" s="317" t="s">
        <v>9598</v>
      </c>
      <c r="C8452" s="318" t="s">
        <v>837</v>
      </c>
      <c r="D8452" s="316">
        <v>111.32</v>
      </c>
    </row>
    <row r="8453" spans="1:4" ht="67.5">
      <c r="A8453" s="316">
        <v>92220</v>
      </c>
      <c r="B8453" s="317" t="s">
        <v>9599</v>
      </c>
      <c r="C8453" s="318" t="s">
        <v>837</v>
      </c>
      <c r="D8453" s="316">
        <v>142.94</v>
      </c>
    </row>
    <row r="8454" spans="1:4" ht="67.5">
      <c r="A8454" s="316">
        <v>92221</v>
      </c>
      <c r="B8454" s="317" t="s">
        <v>9600</v>
      </c>
      <c r="C8454" s="318" t="s">
        <v>837</v>
      </c>
      <c r="D8454" s="316">
        <v>182.4</v>
      </c>
    </row>
    <row r="8455" spans="1:4" ht="67.5">
      <c r="A8455" s="316">
        <v>92222</v>
      </c>
      <c r="B8455" s="317" t="s">
        <v>9601</v>
      </c>
      <c r="C8455" s="318" t="s">
        <v>837</v>
      </c>
      <c r="D8455" s="316">
        <v>241.62</v>
      </c>
    </row>
    <row r="8456" spans="1:4" ht="67.5">
      <c r="A8456" s="316">
        <v>92223</v>
      </c>
      <c r="B8456" s="317" t="s">
        <v>9602</v>
      </c>
      <c r="C8456" s="318" t="s">
        <v>837</v>
      </c>
      <c r="D8456" s="316">
        <v>275.25</v>
      </c>
    </row>
    <row r="8457" spans="1:4" ht="67.5">
      <c r="A8457" s="316">
        <v>92224</v>
      </c>
      <c r="B8457" s="317" t="s">
        <v>9603</v>
      </c>
      <c r="C8457" s="318" t="s">
        <v>837</v>
      </c>
      <c r="D8457" s="316">
        <v>332.3</v>
      </c>
    </row>
    <row r="8458" spans="1:4" ht="67.5">
      <c r="A8458" s="316">
        <v>92226</v>
      </c>
      <c r="B8458" s="317" t="s">
        <v>9604</v>
      </c>
      <c r="C8458" s="318" t="s">
        <v>837</v>
      </c>
      <c r="D8458" s="316">
        <v>372.02</v>
      </c>
    </row>
    <row r="8459" spans="1:4" ht="40.5">
      <c r="A8459" s="316">
        <v>92235</v>
      </c>
      <c r="B8459" s="317" t="s">
        <v>9605</v>
      </c>
      <c r="C8459" s="318" t="s">
        <v>1100</v>
      </c>
      <c r="D8459" s="316">
        <v>48.44</v>
      </c>
    </row>
    <row r="8460" spans="1:4" ht="81">
      <c r="A8460" s="316">
        <v>92237</v>
      </c>
      <c r="B8460" s="317" t="s">
        <v>9606</v>
      </c>
      <c r="C8460" s="318" t="s">
        <v>12</v>
      </c>
      <c r="D8460" s="316">
        <v>11.94</v>
      </c>
    </row>
    <row r="8461" spans="1:4" ht="81">
      <c r="A8461" s="316">
        <v>92238</v>
      </c>
      <c r="B8461" s="317" t="s">
        <v>9607</v>
      </c>
      <c r="C8461" s="318" t="s">
        <v>12</v>
      </c>
      <c r="D8461" s="316">
        <v>4.76</v>
      </c>
    </row>
    <row r="8462" spans="1:4" ht="94.5">
      <c r="A8462" s="316">
        <v>92239</v>
      </c>
      <c r="B8462" s="317" t="s">
        <v>9608</v>
      </c>
      <c r="C8462" s="318" t="s">
        <v>12</v>
      </c>
      <c r="D8462" s="316">
        <v>0.96</v>
      </c>
    </row>
    <row r="8463" spans="1:4" ht="81">
      <c r="A8463" s="316">
        <v>92240</v>
      </c>
      <c r="B8463" s="317" t="s">
        <v>9609</v>
      </c>
      <c r="C8463" s="318" t="s">
        <v>12</v>
      </c>
      <c r="D8463" s="316">
        <v>22.38</v>
      </c>
    </row>
    <row r="8464" spans="1:4" ht="94.5">
      <c r="A8464" s="316">
        <v>92241</v>
      </c>
      <c r="B8464" s="317" t="s">
        <v>9610</v>
      </c>
      <c r="C8464" s="318" t="s">
        <v>12</v>
      </c>
      <c r="D8464" s="316">
        <v>157.38999999999999</v>
      </c>
    </row>
    <row r="8465" spans="1:4" ht="81">
      <c r="A8465" s="316">
        <v>92242</v>
      </c>
      <c r="B8465" s="317" t="s">
        <v>9611</v>
      </c>
      <c r="C8465" s="318" t="s">
        <v>2865</v>
      </c>
      <c r="D8465" s="316">
        <v>210.93</v>
      </c>
    </row>
    <row r="8466" spans="1:4" ht="81">
      <c r="A8466" s="316">
        <v>92243</v>
      </c>
      <c r="B8466" s="317" t="s">
        <v>9612</v>
      </c>
      <c r="C8466" s="318" t="s">
        <v>2867</v>
      </c>
      <c r="D8466" s="316">
        <v>31.16</v>
      </c>
    </row>
    <row r="8467" spans="1:4" ht="54">
      <c r="A8467" s="316">
        <v>92255</v>
      </c>
      <c r="B8467" s="317" t="s">
        <v>9613</v>
      </c>
      <c r="C8467" s="318" t="s">
        <v>3004</v>
      </c>
      <c r="D8467" s="316">
        <v>105.63</v>
      </c>
    </row>
    <row r="8468" spans="1:4" ht="54">
      <c r="A8468" s="316">
        <v>92256</v>
      </c>
      <c r="B8468" s="317" t="s">
        <v>9614</v>
      </c>
      <c r="C8468" s="318" t="s">
        <v>3004</v>
      </c>
      <c r="D8468" s="316">
        <v>126.82</v>
      </c>
    </row>
    <row r="8469" spans="1:4" ht="54">
      <c r="A8469" s="316">
        <v>92257</v>
      </c>
      <c r="B8469" s="317" t="s">
        <v>9615</v>
      </c>
      <c r="C8469" s="318" t="s">
        <v>3004</v>
      </c>
      <c r="D8469" s="316">
        <v>147.91999999999999</v>
      </c>
    </row>
    <row r="8470" spans="1:4" ht="54">
      <c r="A8470" s="316">
        <v>92258</v>
      </c>
      <c r="B8470" s="317" t="s">
        <v>9616</v>
      </c>
      <c r="C8470" s="318" t="s">
        <v>3004</v>
      </c>
      <c r="D8470" s="316">
        <v>181.86</v>
      </c>
    </row>
    <row r="8471" spans="1:4" ht="67.5">
      <c r="A8471" s="316">
        <v>92259</v>
      </c>
      <c r="B8471" s="317" t="s">
        <v>9617</v>
      </c>
      <c r="C8471" s="318" t="s">
        <v>3004</v>
      </c>
      <c r="D8471" s="316">
        <v>220.87</v>
      </c>
    </row>
    <row r="8472" spans="1:4" ht="67.5">
      <c r="A8472" s="316">
        <v>92260</v>
      </c>
      <c r="B8472" s="317" t="s">
        <v>9618</v>
      </c>
      <c r="C8472" s="318" t="s">
        <v>3004</v>
      </c>
      <c r="D8472" s="316">
        <v>260.8</v>
      </c>
    </row>
    <row r="8473" spans="1:4" ht="67.5">
      <c r="A8473" s="316">
        <v>92261</v>
      </c>
      <c r="B8473" s="317" t="s">
        <v>9619</v>
      </c>
      <c r="C8473" s="318" t="s">
        <v>3004</v>
      </c>
      <c r="D8473" s="316">
        <v>299.51</v>
      </c>
    </row>
    <row r="8474" spans="1:4" ht="67.5">
      <c r="A8474" s="316">
        <v>92262</v>
      </c>
      <c r="B8474" s="317" t="s">
        <v>9620</v>
      </c>
      <c r="C8474" s="318" t="s">
        <v>3004</v>
      </c>
      <c r="D8474" s="316">
        <v>361.82</v>
      </c>
    </row>
    <row r="8475" spans="1:4" ht="54">
      <c r="A8475" s="316">
        <v>92263</v>
      </c>
      <c r="B8475" s="317" t="s">
        <v>9621</v>
      </c>
      <c r="C8475" s="318" t="s">
        <v>1100</v>
      </c>
      <c r="D8475" s="316">
        <v>84.96</v>
      </c>
    </row>
    <row r="8476" spans="1:4" ht="54">
      <c r="A8476" s="316">
        <v>92264</v>
      </c>
      <c r="B8476" s="317" t="s">
        <v>9622</v>
      </c>
      <c r="C8476" s="318" t="s">
        <v>1100</v>
      </c>
      <c r="D8476" s="316">
        <v>99.94</v>
      </c>
    </row>
    <row r="8477" spans="1:4" ht="40.5">
      <c r="A8477" s="316">
        <v>92265</v>
      </c>
      <c r="B8477" s="317" t="s">
        <v>9623</v>
      </c>
      <c r="C8477" s="318" t="s">
        <v>1100</v>
      </c>
      <c r="D8477" s="316">
        <v>64.95</v>
      </c>
    </row>
    <row r="8478" spans="1:4" ht="40.5">
      <c r="A8478" s="316">
        <v>92266</v>
      </c>
      <c r="B8478" s="317" t="s">
        <v>9624</v>
      </c>
      <c r="C8478" s="318" t="s">
        <v>1100</v>
      </c>
      <c r="D8478" s="316">
        <v>78.3</v>
      </c>
    </row>
    <row r="8479" spans="1:4" ht="40.5">
      <c r="A8479" s="316">
        <v>92267</v>
      </c>
      <c r="B8479" s="317" t="s">
        <v>9625</v>
      </c>
      <c r="C8479" s="318" t="s">
        <v>1100</v>
      </c>
      <c r="D8479" s="316">
        <v>26.22</v>
      </c>
    </row>
    <row r="8480" spans="1:4" ht="40.5">
      <c r="A8480" s="316">
        <v>92268</v>
      </c>
      <c r="B8480" s="317" t="s">
        <v>9626</v>
      </c>
      <c r="C8480" s="318" t="s">
        <v>1100</v>
      </c>
      <c r="D8480" s="316">
        <v>38</v>
      </c>
    </row>
    <row r="8481" spans="1:4" ht="40.5">
      <c r="A8481" s="316">
        <v>92269</v>
      </c>
      <c r="B8481" s="317" t="s">
        <v>9627</v>
      </c>
      <c r="C8481" s="318" t="s">
        <v>1100</v>
      </c>
      <c r="D8481" s="316">
        <v>49.4</v>
      </c>
    </row>
    <row r="8482" spans="1:4" ht="27">
      <c r="A8482" s="316">
        <v>92270</v>
      </c>
      <c r="B8482" s="317" t="s">
        <v>9628</v>
      </c>
      <c r="C8482" s="318" t="s">
        <v>1100</v>
      </c>
      <c r="D8482" s="316">
        <v>38.42</v>
      </c>
    </row>
    <row r="8483" spans="1:4" ht="27">
      <c r="A8483" s="316">
        <v>92271</v>
      </c>
      <c r="B8483" s="317" t="s">
        <v>9629</v>
      </c>
      <c r="C8483" s="318" t="s">
        <v>1100</v>
      </c>
      <c r="D8483" s="316">
        <v>23.53</v>
      </c>
    </row>
    <row r="8484" spans="1:4" ht="27">
      <c r="A8484" s="316">
        <v>92272</v>
      </c>
      <c r="B8484" s="317" t="s">
        <v>9630</v>
      </c>
      <c r="C8484" s="318" t="s">
        <v>837</v>
      </c>
      <c r="D8484" s="316">
        <v>18.309999999999999</v>
      </c>
    </row>
    <row r="8485" spans="1:4" ht="27">
      <c r="A8485" s="316">
        <v>92273</v>
      </c>
      <c r="B8485" s="317" t="s">
        <v>9631</v>
      </c>
      <c r="C8485" s="318" t="s">
        <v>837</v>
      </c>
      <c r="D8485" s="316">
        <v>7.96</v>
      </c>
    </row>
    <row r="8486" spans="1:4" ht="40.5">
      <c r="A8486" s="316">
        <v>92275</v>
      </c>
      <c r="B8486" s="317" t="s">
        <v>9632</v>
      </c>
      <c r="C8486" s="318" t="s">
        <v>837</v>
      </c>
      <c r="D8486" s="316">
        <v>24.52</v>
      </c>
    </row>
    <row r="8487" spans="1:4" ht="40.5">
      <c r="A8487" s="316">
        <v>92276</v>
      </c>
      <c r="B8487" s="317" t="s">
        <v>9633</v>
      </c>
      <c r="C8487" s="318" t="s">
        <v>837</v>
      </c>
      <c r="D8487" s="316">
        <v>31</v>
      </c>
    </row>
    <row r="8488" spans="1:4" ht="40.5">
      <c r="A8488" s="316">
        <v>92277</v>
      </c>
      <c r="B8488" s="317" t="s">
        <v>9634</v>
      </c>
      <c r="C8488" s="318" t="s">
        <v>837</v>
      </c>
      <c r="D8488" s="316">
        <v>44.56</v>
      </c>
    </row>
    <row r="8489" spans="1:4" ht="40.5">
      <c r="A8489" s="316">
        <v>92278</v>
      </c>
      <c r="B8489" s="317" t="s">
        <v>9635</v>
      </c>
      <c r="C8489" s="318" t="s">
        <v>837</v>
      </c>
      <c r="D8489" s="316">
        <v>59.77</v>
      </c>
    </row>
    <row r="8490" spans="1:4" ht="40.5">
      <c r="A8490" s="316">
        <v>92279</v>
      </c>
      <c r="B8490" s="317" t="s">
        <v>9636</v>
      </c>
      <c r="C8490" s="318" t="s">
        <v>837</v>
      </c>
      <c r="D8490" s="316">
        <v>86.18</v>
      </c>
    </row>
    <row r="8491" spans="1:4" ht="40.5">
      <c r="A8491" s="316">
        <v>92280</v>
      </c>
      <c r="B8491" s="317" t="s">
        <v>9637</v>
      </c>
      <c r="C8491" s="318" t="s">
        <v>837</v>
      </c>
      <c r="D8491" s="316">
        <v>120.74</v>
      </c>
    </row>
    <row r="8492" spans="1:4" ht="54">
      <c r="A8492" s="316">
        <v>92287</v>
      </c>
      <c r="B8492" s="317" t="s">
        <v>9638</v>
      </c>
      <c r="C8492" s="318" t="s">
        <v>3004</v>
      </c>
      <c r="D8492" s="316">
        <v>9.4</v>
      </c>
    </row>
    <row r="8493" spans="1:4" ht="54">
      <c r="A8493" s="316">
        <v>92288</v>
      </c>
      <c r="B8493" s="317" t="s">
        <v>9639</v>
      </c>
      <c r="C8493" s="318" t="s">
        <v>3004</v>
      </c>
      <c r="D8493" s="316">
        <v>13.93</v>
      </c>
    </row>
    <row r="8494" spans="1:4" ht="54">
      <c r="A8494" s="316">
        <v>92289</v>
      </c>
      <c r="B8494" s="317" t="s">
        <v>9640</v>
      </c>
      <c r="C8494" s="318" t="s">
        <v>3004</v>
      </c>
      <c r="D8494" s="316">
        <v>23.25</v>
      </c>
    </row>
    <row r="8495" spans="1:4" ht="54">
      <c r="A8495" s="316">
        <v>92290</v>
      </c>
      <c r="B8495" s="317" t="s">
        <v>9641</v>
      </c>
      <c r="C8495" s="318" t="s">
        <v>3004</v>
      </c>
      <c r="D8495" s="316">
        <v>34.4</v>
      </c>
    </row>
    <row r="8496" spans="1:4" ht="54">
      <c r="A8496" s="316">
        <v>92291</v>
      </c>
      <c r="B8496" s="317" t="s">
        <v>9642</v>
      </c>
      <c r="C8496" s="318" t="s">
        <v>3004</v>
      </c>
      <c r="D8496" s="316">
        <v>51.85</v>
      </c>
    </row>
    <row r="8497" spans="1:4" ht="54">
      <c r="A8497" s="316">
        <v>92292</v>
      </c>
      <c r="B8497" s="317" t="s">
        <v>9643</v>
      </c>
      <c r="C8497" s="318" t="s">
        <v>3004</v>
      </c>
      <c r="D8497" s="316">
        <v>155.66</v>
      </c>
    </row>
    <row r="8498" spans="1:4" ht="40.5">
      <c r="A8498" s="316">
        <v>92293</v>
      </c>
      <c r="B8498" s="317" t="s">
        <v>9644</v>
      </c>
      <c r="C8498" s="318" t="s">
        <v>3004</v>
      </c>
      <c r="D8498" s="316">
        <v>5.55</v>
      </c>
    </row>
    <row r="8499" spans="1:4" ht="40.5">
      <c r="A8499" s="316">
        <v>92294</v>
      </c>
      <c r="B8499" s="317" t="s">
        <v>9645</v>
      </c>
      <c r="C8499" s="318" t="s">
        <v>3004</v>
      </c>
      <c r="D8499" s="316">
        <v>8.6300000000000008</v>
      </c>
    </row>
    <row r="8500" spans="1:4" ht="40.5">
      <c r="A8500" s="316">
        <v>92295</v>
      </c>
      <c r="B8500" s="317" t="s">
        <v>9646</v>
      </c>
      <c r="C8500" s="318" t="s">
        <v>3004</v>
      </c>
      <c r="D8500" s="316">
        <v>15.15</v>
      </c>
    </row>
    <row r="8501" spans="1:4" ht="40.5">
      <c r="A8501" s="316">
        <v>92296</v>
      </c>
      <c r="B8501" s="317" t="s">
        <v>9647</v>
      </c>
      <c r="C8501" s="318" t="s">
        <v>3004</v>
      </c>
      <c r="D8501" s="316">
        <v>19.86</v>
      </c>
    </row>
    <row r="8502" spans="1:4" ht="40.5">
      <c r="A8502" s="316">
        <v>92297</v>
      </c>
      <c r="B8502" s="317" t="s">
        <v>9648</v>
      </c>
      <c r="C8502" s="318" t="s">
        <v>3004</v>
      </c>
      <c r="D8502" s="316">
        <v>30.1</v>
      </c>
    </row>
    <row r="8503" spans="1:4" ht="40.5">
      <c r="A8503" s="316">
        <v>92298</v>
      </c>
      <c r="B8503" s="317" t="s">
        <v>9649</v>
      </c>
      <c r="C8503" s="318" t="s">
        <v>3004</v>
      </c>
      <c r="D8503" s="316">
        <v>81.09</v>
      </c>
    </row>
    <row r="8504" spans="1:4" ht="40.5">
      <c r="A8504" s="316">
        <v>92299</v>
      </c>
      <c r="B8504" s="317" t="s">
        <v>9650</v>
      </c>
      <c r="C8504" s="318" t="s">
        <v>3004</v>
      </c>
      <c r="D8504" s="316">
        <v>12.46</v>
      </c>
    </row>
    <row r="8505" spans="1:4" ht="40.5">
      <c r="A8505" s="316">
        <v>92300</v>
      </c>
      <c r="B8505" s="317" t="s">
        <v>9651</v>
      </c>
      <c r="C8505" s="318" t="s">
        <v>3004</v>
      </c>
      <c r="D8505" s="316">
        <v>17.86</v>
      </c>
    </row>
    <row r="8506" spans="1:4" ht="40.5">
      <c r="A8506" s="316">
        <v>92301</v>
      </c>
      <c r="B8506" s="317" t="s">
        <v>9652</v>
      </c>
      <c r="C8506" s="318" t="s">
        <v>3004</v>
      </c>
      <c r="D8506" s="316">
        <v>32.880000000000003</v>
      </c>
    </row>
    <row r="8507" spans="1:4" ht="40.5">
      <c r="A8507" s="316">
        <v>92302</v>
      </c>
      <c r="B8507" s="317" t="s">
        <v>9653</v>
      </c>
      <c r="C8507" s="318" t="s">
        <v>3004</v>
      </c>
      <c r="D8507" s="316">
        <v>42.9</v>
      </c>
    </row>
    <row r="8508" spans="1:4" ht="40.5">
      <c r="A8508" s="316">
        <v>92303</v>
      </c>
      <c r="B8508" s="317" t="s">
        <v>9654</v>
      </c>
      <c r="C8508" s="318" t="s">
        <v>3004</v>
      </c>
      <c r="D8508" s="316">
        <v>76.38</v>
      </c>
    </row>
    <row r="8509" spans="1:4" ht="40.5">
      <c r="A8509" s="316">
        <v>92304</v>
      </c>
      <c r="B8509" s="317" t="s">
        <v>9655</v>
      </c>
      <c r="C8509" s="318" t="s">
        <v>3004</v>
      </c>
      <c r="D8509" s="316">
        <v>192.47</v>
      </c>
    </row>
    <row r="8510" spans="1:4" ht="54">
      <c r="A8510" s="316">
        <v>92305</v>
      </c>
      <c r="B8510" s="317" t="s">
        <v>9656</v>
      </c>
      <c r="C8510" s="318" t="s">
        <v>837</v>
      </c>
      <c r="D8510" s="316">
        <v>17.32</v>
      </c>
    </row>
    <row r="8511" spans="1:4" ht="54">
      <c r="A8511" s="316">
        <v>92306</v>
      </c>
      <c r="B8511" s="317" t="s">
        <v>9657</v>
      </c>
      <c r="C8511" s="318" t="s">
        <v>837</v>
      </c>
      <c r="D8511" s="316">
        <v>27.55</v>
      </c>
    </row>
    <row r="8512" spans="1:4" ht="54">
      <c r="A8512" s="316">
        <v>92307</v>
      </c>
      <c r="B8512" s="317" t="s">
        <v>9658</v>
      </c>
      <c r="C8512" s="318" t="s">
        <v>837</v>
      </c>
      <c r="D8512" s="316">
        <v>34.270000000000003</v>
      </c>
    </row>
    <row r="8513" spans="1:4" ht="54">
      <c r="A8513" s="316">
        <v>92311</v>
      </c>
      <c r="B8513" s="317" t="s">
        <v>9659</v>
      </c>
      <c r="C8513" s="318" t="s">
        <v>3004</v>
      </c>
      <c r="D8513" s="316">
        <v>7.93</v>
      </c>
    </row>
    <row r="8514" spans="1:4" ht="54">
      <c r="A8514" s="316">
        <v>92312</v>
      </c>
      <c r="B8514" s="317" t="s">
        <v>9660</v>
      </c>
      <c r="C8514" s="318" t="s">
        <v>3004</v>
      </c>
      <c r="D8514" s="316">
        <v>11.82</v>
      </c>
    </row>
    <row r="8515" spans="1:4" ht="54">
      <c r="A8515" s="316">
        <v>92313</v>
      </c>
      <c r="B8515" s="317" t="s">
        <v>9661</v>
      </c>
      <c r="C8515" s="318" t="s">
        <v>3004</v>
      </c>
      <c r="D8515" s="316">
        <v>16.32</v>
      </c>
    </row>
    <row r="8516" spans="1:4" ht="40.5">
      <c r="A8516" s="316">
        <v>92314</v>
      </c>
      <c r="B8516" s="317" t="s">
        <v>9662</v>
      </c>
      <c r="C8516" s="318" t="s">
        <v>3004</v>
      </c>
      <c r="D8516" s="316">
        <v>5.19</v>
      </c>
    </row>
    <row r="8517" spans="1:4" ht="40.5">
      <c r="A8517" s="316">
        <v>92315</v>
      </c>
      <c r="B8517" s="317" t="s">
        <v>9663</v>
      </c>
      <c r="C8517" s="318" t="s">
        <v>3004</v>
      </c>
      <c r="D8517" s="316">
        <v>7.19</v>
      </c>
    </row>
    <row r="8518" spans="1:4" ht="40.5">
      <c r="A8518" s="316">
        <v>92316</v>
      </c>
      <c r="B8518" s="317" t="s">
        <v>9664</v>
      </c>
      <c r="C8518" s="318" t="s">
        <v>3004</v>
      </c>
      <c r="D8518" s="316">
        <v>10.27</v>
      </c>
    </row>
    <row r="8519" spans="1:4" ht="40.5">
      <c r="A8519" s="316">
        <v>92317</v>
      </c>
      <c r="B8519" s="317" t="s">
        <v>9665</v>
      </c>
      <c r="C8519" s="318" t="s">
        <v>3004</v>
      </c>
      <c r="D8519" s="316">
        <v>10.76</v>
      </c>
    </row>
    <row r="8520" spans="1:4" ht="40.5">
      <c r="A8520" s="316">
        <v>92318</v>
      </c>
      <c r="B8520" s="317" t="s">
        <v>9666</v>
      </c>
      <c r="C8520" s="318" t="s">
        <v>3004</v>
      </c>
      <c r="D8520" s="316">
        <v>15.66</v>
      </c>
    </row>
    <row r="8521" spans="1:4" ht="40.5">
      <c r="A8521" s="316">
        <v>92319</v>
      </c>
      <c r="B8521" s="317" t="s">
        <v>9667</v>
      </c>
      <c r="C8521" s="318" t="s">
        <v>3004</v>
      </c>
      <c r="D8521" s="316">
        <v>21.08</v>
      </c>
    </row>
    <row r="8522" spans="1:4" ht="54">
      <c r="A8522" s="316">
        <v>92320</v>
      </c>
      <c r="B8522" s="317" t="s">
        <v>9668</v>
      </c>
      <c r="C8522" s="318" t="s">
        <v>837</v>
      </c>
      <c r="D8522" s="316">
        <v>23.99</v>
      </c>
    </row>
    <row r="8523" spans="1:4" ht="54">
      <c r="A8523" s="316">
        <v>92321</v>
      </c>
      <c r="B8523" s="317" t="s">
        <v>9669</v>
      </c>
      <c r="C8523" s="318" t="s">
        <v>837</v>
      </c>
      <c r="D8523" s="316">
        <v>39.04</v>
      </c>
    </row>
    <row r="8524" spans="1:4" ht="54">
      <c r="A8524" s="316">
        <v>92322</v>
      </c>
      <c r="B8524" s="317" t="s">
        <v>9670</v>
      </c>
      <c r="C8524" s="318" t="s">
        <v>837</v>
      </c>
      <c r="D8524" s="316">
        <v>49.92</v>
      </c>
    </row>
    <row r="8525" spans="1:4" ht="54">
      <c r="A8525" s="316">
        <v>92326</v>
      </c>
      <c r="B8525" s="317" t="s">
        <v>9671</v>
      </c>
      <c r="C8525" s="318" t="s">
        <v>3004</v>
      </c>
      <c r="D8525" s="316">
        <v>8.1199999999999992</v>
      </c>
    </row>
    <row r="8526" spans="1:4" ht="54">
      <c r="A8526" s="316">
        <v>92327</v>
      </c>
      <c r="B8526" s="317" t="s">
        <v>9672</v>
      </c>
      <c r="C8526" s="318" t="s">
        <v>3004</v>
      </c>
      <c r="D8526" s="316">
        <v>14.04</v>
      </c>
    </row>
    <row r="8527" spans="1:4" ht="54">
      <c r="A8527" s="316">
        <v>92328</v>
      </c>
      <c r="B8527" s="317" t="s">
        <v>9673</v>
      </c>
      <c r="C8527" s="318" t="s">
        <v>3004</v>
      </c>
      <c r="D8527" s="316">
        <v>20.27</v>
      </c>
    </row>
    <row r="8528" spans="1:4" ht="40.5">
      <c r="A8528" s="316">
        <v>92329</v>
      </c>
      <c r="B8528" s="317" t="s">
        <v>9674</v>
      </c>
      <c r="C8528" s="318" t="s">
        <v>3004</v>
      </c>
      <c r="D8528" s="316">
        <v>5.34</v>
      </c>
    </row>
    <row r="8529" spans="1:4" ht="40.5">
      <c r="A8529" s="316">
        <v>92330</v>
      </c>
      <c r="B8529" s="317" t="s">
        <v>9675</v>
      </c>
      <c r="C8529" s="318" t="s">
        <v>3004</v>
      </c>
      <c r="D8529" s="316">
        <v>8.65</v>
      </c>
    </row>
    <row r="8530" spans="1:4" ht="40.5">
      <c r="A8530" s="316">
        <v>92331</v>
      </c>
      <c r="B8530" s="317" t="s">
        <v>9676</v>
      </c>
      <c r="C8530" s="318" t="s">
        <v>3004</v>
      </c>
      <c r="D8530" s="316">
        <v>12.89</v>
      </c>
    </row>
    <row r="8531" spans="1:4" ht="40.5">
      <c r="A8531" s="316">
        <v>92332</v>
      </c>
      <c r="B8531" s="317" t="s">
        <v>9677</v>
      </c>
      <c r="C8531" s="318" t="s">
        <v>3004</v>
      </c>
      <c r="D8531" s="316">
        <v>10.99</v>
      </c>
    </row>
    <row r="8532" spans="1:4" ht="40.5">
      <c r="A8532" s="316">
        <v>92333</v>
      </c>
      <c r="B8532" s="317" t="s">
        <v>9678</v>
      </c>
      <c r="C8532" s="318" t="s">
        <v>3004</v>
      </c>
      <c r="D8532" s="316">
        <v>18.600000000000001</v>
      </c>
    </row>
    <row r="8533" spans="1:4" ht="40.5">
      <c r="A8533" s="316">
        <v>92334</v>
      </c>
      <c r="B8533" s="317" t="s">
        <v>9679</v>
      </c>
      <c r="C8533" s="318" t="s">
        <v>3004</v>
      </c>
      <c r="D8533" s="316">
        <v>26.32</v>
      </c>
    </row>
    <row r="8534" spans="1:4" ht="54">
      <c r="A8534" s="316">
        <v>92335</v>
      </c>
      <c r="B8534" s="317" t="s">
        <v>9680</v>
      </c>
      <c r="C8534" s="318" t="s">
        <v>837</v>
      </c>
      <c r="D8534" s="316">
        <v>46.59</v>
      </c>
    </row>
    <row r="8535" spans="1:4" ht="54">
      <c r="A8535" s="316">
        <v>92336</v>
      </c>
      <c r="B8535" s="317" t="s">
        <v>9681</v>
      </c>
      <c r="C8535" s="318" t="s">
        <v>837</v>
      </c>
      <c r="D8535" s="316">
        <v>57.1</v>
      </c>
    </row>
    <row r="8536" spans="1:4" ht="54">
      <c r="A8536" s="316">
        <v>92337</v>
      </c>
      <c r="B8536" s="317" t="s">
        <v>9682</v>
      </c>
      <c r="C8536" s="318" t="s">
        <v>837</v>
      </c>
      <c r="D8536" s="316">
        <v>74.77</v>
      </c>
    </row>
    <row r="8537" spans="1:4" ht="54">
      <c r="A8537" s="316">
        <v>92338</v>
      </c>
      <c r="B8537" s="317" t="s">
        <v>9683</v>
      </c>
      <c r="C8537" s="318" t="s">
        <v>837</v>
      </c>
      <c r="D8537" s="316">
        <v>60.34</v>
      </c>
    </row>
    <row r="8538" spans="1:4" ht="54">
      <c r="A8538" s="316">
        <v>92339</v>
      </c>
      <c r="B8538" s="317" t="s">
        <v>9684</v>
      </c>
      <c r="C8538" s="318" t="s">
        <v>837</v>
      </c>
      <c r="D8538" s="316">
        <v>88.43</v>
      </c>
    </row>
    <row r="8539" spans="1:4" ht="54">
      <c r="A8539" s="316">
        <v>92341</v>
      </c>
      <c r="B8539" s="317" t="s">
        <v>9685</v>
      </c>
      <c r="C8539" s="318" t="s">
        <v>837</v>
      </c>
      <c r="D8539" s="316">
        <v>53.27</v>
      </c>
    </row>
    <row r="8540" spans="1:4" ht="54">
      <c r="A8540" s="316">
        <v>92342</v>
      </c>
      <c r="B8540" s="317" t="s">
        <v>9686</v>
      </c>
      <c r="C8540" s="318" t="s">
        <v>837</v>
      </c>
      <c r="D8540" s="316">
        <v>63.82</v>
      </c>
    </row>
    <row r="8541" spans="1:4" ht="54">
      <c r="A8541" s="316">
        <v>92343</v>
      </c>
      <c r="B8541" s="317" t="s">
        <v>9687</v>
      </c>
      <c r="C8541" s="318" t="s">
        <v>837</v>
      </c>
      <c r="D8541" s="316">
        <v>81.540000000000006</v>
      </c>
    </row>
    <row r="8542" spans="1:4" ht="54">
      <c r="A8542" s="316">
        <v>92344</v>
      </c>
      <c r="B8542" s="317" t="s">
        <v>9688</v>
      </c>
      <c r="C8542" s="318" t="s">
        <v>3004</v>
      </c>
      <c r="D8542" s="316">
        <v>42.25</v>
      </c>
    </row>
    <row r="8543" spans="1:4" ht="54">
      <c r="A8543" s="316">
        <v>92345</v>
      </c>
      <c r="B8543" s="317" t="s">
        <v>9689</v>
      </c>
      <c r="C8543" s="318" t="s">
        <v>3004</v>
      </c>
      <c r="D8543" s="316">
        <v>42.24</v>
      </c>
    </row>
    <row r="8544" spans="1:4" ht="54">
      <c r="A8544" s="316">
        <v>92346</v>
      </c>
      <c r="B8544" s="317" t="s">
        <v>9690</v>
      </c>
      <c r="C8544" s="318" t="s">
        <v>3004</v>
      </c>
      <c r="D8544" s="316">
        <v>55.61</v>
      </c>
    </row>
    <row r="8545" spans="1:4" ht="54">
      <c r="A8545" s="316">
        <v>92347</v>
      </c>
      <c r="B8545" s="317" t="s">
        <v>9691</v>
      </c>
      <c r="C8545" s="318" t="s">
        <v>3004</v>
      </c>
      <c r="D8545" s="316">
        <v>61.95</v>
      </c>
    </row>
    <row r="8546" spans="1:4" ht="54">
      <c r="A8546" s="316">
        <v>92348</v>
      </c>
      <c r="B8546" s="317" t="s">
        <v>9692</v>
      </c>
      <c r="C8546" s="318" t="s">
        <v>3004</v>
      </c>
      <c r="D8546" s="316">
        <v>78.239999999999995</v>
      </c>
    </row>
    <row r="8547" spans="1:4" ht="54">
      <c r="A8547" s="316">
        <v>92349</v>
      </c>
      <c r="B8547" s="317" t="s">
        <v>9693</v>
      </c>
      <c r="C8547" s="318" t="s">
        <v>3004</v>
      </c>
      <c r="D8547" s="316">
        <v>83.88</v>
      </c>
    </row>
    <row r="8548" spans="1:4" ht="54">
      <c r="A8548" s="316">
        <v>92350</v>
      </c>
      <c r="B8548" s="317" t="s">
        <v>9694</v>
      </c>
      <c r="C8548" s="318" t="s">
        <v>3004</v>
      </c>
      <c r="D8548" s="316">
        <v>62.85</v>
      </c>
    </row>
    <row r="8549" spans="1:4" ht="54">
      <c r="A8549" s="316">
        <v>92351</v>
      </c>
      <c r="B8549" s="317" t="s">
        <v>9695</v>
      </c>
      <c r="C8549" s="318" t="s">
        <v>3004</v>
      </c>
      <c r="D8549" s="316">
        <v>61.44</v>
      </c>
    </row>
    <row r="8550" spans="1:4" ht="54">
      <c r="A8550" s="316">
        <v>92352</v>
      </c>
      <c r="B8550" s="317" t="s">
        <v>9696</v>
      </c>
      <c r="C8550" s="318" t="s">
        <v>3004</v>
      </c>
      <c r="D8550" s="316">
        <v>95.61</v>
      </c>
    </row>
    <row r="8551" spans="1:4" ht="54">
      <c r="A8551" s="316">
        <v>92353</v>
      </c>
      <c r="B8551" s="317" t="s">
        <v>9697</v>
      </c>
      <c r="C8551" s="318" t="s">
        <v>3004</v>
      </c>
      <c r="D8551" s="316">
        <v>89.41</v>
      </c>
    </row>
    <row r="8552" spans="1:4" ht="54">
      <c r="A8552" s="316">
        <v>92354</v>
      </c>
      <c r="B8552" s="317" t="s">
        <v>9698</v>
      </c>
      <c r="C8552" s="318" t="s">
        <v>3004</v>
      </c>
      <c r="D8552" s="316">
        <v>127.09</v>
      </c>
    </row>
    <row r="8553" spans="1:4" ht="54">
      <c r="A8553" s="316">
        <v>92355</v>
      </c>
      <c r="B8553" s="317" t="s">
        <v>9699</v>
      </c>
      <c r="C8553" s="318" t="s">
        <v>3004</v>
      </c>
      <c r="D8553" s="316">
        <v>115.14</v>
      </c>
    </row>
    <row r="8554" spans="1:4" ht="54">
      <c r="A8554" s="316">
        <v>92356</v>
      </c>
      <c r="B8554" s="317" t="s">
        <v>9700</v>
      </c>
      <c r="C8554" s="318" t="s">
        <v>3004</v>
      </c>
      <c r="D8554" s="316">
        <v>81.900000000000006</v>
      </c>
    </row>
    <row r="8555" spans="1:4" ht="54">
      <c r="A8555" s="316">
        <v>92357</v>
      </c>
      <c r="B8555" s="317" t="s">
        <v>9701</v>
      </c>
      <c r="C8555" s="318" t="s">
        <v>3004</v>
      </c>
      <c r="D8555" s="316">
        <v>122.34</v>
      </c>
    </row>
    <row r="8556" spans="1:4" ht="54">
      <c r="A8556" s="316">
        <v>92358</v>
      </c>
      <c r="B8556" s="317" t="s">
        <v>9702</v>
      </c>
      <c r="C8556" s="318" t="s">
        <v>3004</v>
      </c>
      <c r="D8556" s="316">
        <v>152.36000000000001</v>
      </c>
    </row>
    <row r="8557" spans="1:4" ht="54">
      <c r="A8557" s="316">
        <v>92361</v>
      </c>
      <c r="B8557" s="317" t="s">
        <v>9703</v>
      </c>
      <c r="C8557" s="318" t="s">
        <v>837</v>
      </c>
      <c r="D8557" s="316">
        <v>46.94</v>
      </c>
    </row>
    <row r="8558" spans="1:4" ht="54">
      <c r="A8558" s="316">
        <v>92362</v>
      </c>
      <c r="B8558" s="317" t="s">
        <v>9704</v>
      </c>
      <c r="C8558" s="318" t="s">
        <v>837</v>
      </c>
      <c r="D8558" s="316">
        <v>74.52</v>
      </c>
    </row>
    <row r="8559" spans="1:4" ht="67.5">
      <c r="A8559" s="316">
        <v>92364</v>
      </c>
      <c r="B8559" s="317" t="s">
        <v>9705</v>
      </c>
      <c r="C8559" s="318" t="s">
        <v>837</v>
      </c>
      <c r="D8559" s="316">
        <v>28.41</v>
      </c>
    </row>
    <row r="8560" spans="1:4" ht="67.5">
      <c r="A8560" s="316">
        <v>92365</v>
      </c>
      <c r="B8560" s="317" t="s">
        <v>9706</v>
      </c>
      <c r="C8560" s="318" t="s">
        <v>837</v>
      </c>
      <c r="D8560" s="316">
        <v>32.619999999999997</v>
      </c>
    </row>
    <row r="8561" spans="1:4" ht="67.5">
      <c r="A8561" s="316">
        <v>92366</v>
      </c>
      <c r="B8561" s="317" t="s">
        <v>9707</v>
      </c>
      <c r="C8561" s="318" t="s">
        <v>837</v>
      </c>
      <c r="D8561" s="316">
        <v>45.01</v>
      </c>
    </row>
    <row r="8562" spans="1:4" ht="67.5">
      <c r="A8562" s="316">
        <v>92367</v>
      </c>
      <c r="B8562" s="317" t="s">
        <v>9708</v>
      </c>
      <c r="C8562" s="318" t="s">
        <v>837</v>
      </c>
      <c r="D8562" s="316">
        <v>55.18</v>
      </c>
    </row>
    <row r="8563" spans="1:4" ht="67.5">
      <c r="A8563" s="316">
        <v>92368</v>
      </c>
      <c r="B8563" s="317" t="s">
        <v>9709</v>
      </c>
      <c r="C8563" s="318" t="s">
        <v>837</v>
      </c>
      <c r="D8563" s="316">
        <v>72.569999999999993</v>
      </c>
    </row>
    <row r="8564" spans="1:4" ht="54">
      <c r="A8564" s="316">
        <v>92369</v>
      </c>
      <c r="B8564" s="317" t="s">
        <v>9710</v>
      </c>
      <c r="C8564" s="318" t="s">
        <v>3004</v>
      </c>
      <c r="D8564" s="316">
        <v>22.66</v>
      </c>
    </row>
    <row r="8565" spans="1:4" ht="54">
      <c r="A8565" s="316">
        <v>92370</v>
      </c>
      <c r="B8565" s="317" t="s">
        <v>9711</v>
      </c>
      <c r="C8565" s="318" t="s">
        <v>3004</v>
      </c>
      <c r="D8565" s="316">
        <v>23.8</v>
      </c>
    </row>
    <row r="8566" spans="1:4" ht="54">
      <c r="A8566" s="316">
        <v>92371</v>
      </c>
      <c r="B8566" s="317" t="s">
        <v>9712</v>
      </c>
      <c r="C8566" s="318" t="s">
        <v>3004</v>
      </c>
      <c r="D8566" s="316">
        <v>27.44</v>
      </c>
    </row>
    <row r="8567" spans="1:4" ht="54">
      <c r="A8567" s="316">
        <v>92372</v>
      </c>
      <c r="B8567" s="317" t="s">
        <v>9713</v>
      </c>
      <c r="C8567" s="318" t="s">
        <v>3004</v>
      </c>
      <c r="D8567" s="316">
        <v>28.5</v>
      </c>
    </row>
    <row r="8568" spans="1:4" ht="54">
      <c r="A8568" s="316">
        <v>92373</v>
      </c>
      <c r="B8568" s="317" t="s">
        <v>9714</v>
      </c>
      <c r="C8568" s="318" t="s">
        <v>3004</v>
      </c>
      <c r="D8568" s="316">
        <v>32.46</v>
      </c>
    </row>
    <row r="8569" spans="1:4" ht="54">
      <c r="A8569" s="316">
        <v>92374</v>
      </c>
      <c r="B8569" s="317" t="s">
        <v>9715</v>
      </c>
      <c r="C8569" s="318" t="s">
        <v>3004</v>
      </c>
      <c r="D8569" s="316">
        <v>32.67</v>
      </c>
    </row>
    <row r="8570" spans="1:4" ht="54">
      <c r="A8570" s="316">
        <v>92375</v>
      </c>
      <c r="B8570" s="317" t="s">
        <v>9716</v>
      </c>
      <c r="C8570" s="318" t="s">
        <v>3004</v>
      </c>
      <c r="D8570" s="316">
        <v>42.21</v>
      </c>
    </row>
    <row r="8571" spans="1:4" ht="54">
      <c r="A8571" s="316">
        <v>92376</v>
      </c>
      <c r="B8571" s="317" t="s">
        <v>9717</v>
      </c>
      <c r="C8571" s="318" t="s">
        <v>3004</v>
      </c>
      <c r="D8571" s="316">
        <v>42.2</v>
      </c>
    </row>
    <row r="8572" spans="1:4" ht="54">
      <c r="A8572" s="316">
        <v>92377</v>
      </c>
      <c r="B8572" s="317" t="s">
        <v>9718</v>
      </c>
      <c r="C8572" s="318" t="s">
        <v>3004</v>
      </c>
      <c r="D8572" s="316">
        <v>56.68</v>
      </c>
    </row>
    <row r="8573" spans="1:4" ht="54">
      <c r="A8573" s="316">
        <v>92378</v>
      </c>
      <c r="B8573" s="317" t="s">
        <v>9719</v>
      </c>
      <c r="C8573" s="318" t="s">
        <v>3004</v>
      </c>
      <c r="D8573" s="316">
        <v>63.02</v>
      </c>
    </row>
    <row r="8574" spans="1:4" ht="54">
      <c r="A8574" s="316">
        <v>92379</v>
      </c>
      <c r="B8574" s="317" t="s">
        <v>9720</v>
      </c>
      <c r="C8574" s="318" t="s">
        <v>3004</v>
      </c>
      <c r="D8574" s="316">
        <v>80.430000000000007</v>
      </c>
    </row>
    <row r="8575" spans="1:4" ht="54">
      <c r="A8575" s="316">
        <v>92380</v>
      </c>
      <c r="B8575" s="317" t="s">
        <v>9721</v>
      </c>
      <c r="C8575" s="318" t="s">
        <v>3004</v>
      </c>
      <c r="D8575" s="316">
        <v>86.07</v>
      </c>
    </row>
    <row r="8576" spans="1:4" ht="67.5">
      <c r="A8576" s="316">
        <v>92381</v>
      </c>
      <c r="B8576" s="317" t="s">
        <v>9722</v>
      </c>
      <c r="C8576" s="318" t="s">
        <v>3004</v>
      </c>
      <c r="D8576" s="316">
        <v>34.340000000000003</v>
      </c>
    </row>
    <row r="8577" spans="1:4" ht="67.5">
      <c r="A8577" s="316">
        <v>92382</v>
      </c>
      <c r="B8577" s="317" t="s">
        <v>9723</v>
      </c>
      <c r="C8577" s="318" t="s">
        <v>3004</v>
      </c>
      <c r="D8577" s="316">
        <v>32.82</v>
      </c>
    </row>
    <row r="8578" spans="1:4" ht="67.5">
      <c r="A8578" s="316">
        <v>92383</v>
      </c>
      <c r="B8578" s="317" t="s">
        <v>9724</v>
      </c>
      <c r="C8578" s="318" t="s">
        <v>3004</v>
      </c>
      <c r="D8578" s="316">
        <v>43.35</v>
      </c>
    </row>
    <row r="8579" spans="1:4" ht="67.5">
      <c r="A8579" s="316">
        <v>92384</v>
      </c>
      <c r="B8579" s="317" t="s">
        <v>9725</v>
      </c>
      <c r="C8579" s="318" t="s">
        <v>3004</v>
      </c>
      <c r="D8579" s="316">
        <v>40.340000000000003</v>
      </c>
    </row>
    <row r="8580" spans="1:4" ht="67.5">
      <c r="A8580" s="316">
        <v>92385</v>
      </c>
      <c r="B8580" s="317" t="s">
        <v>9726</v>
      </c>
      <c r="C8580" s="318" t="s">
        <v>3004</v>
      </c>
      <c r="D8580" s="316">
        <v>49.74</v>
      </c>
    </row>
    <row r="8581" spans="1:4" ht="67.5">
      <c r="A8581" s="316">
        <v>92386</v>
      </c>
      <c r="B8581" s="317" t="s">
        <v>9727</v>
      </c>
      <c r="C8581" s="318" t="s">
        <v>3004</v>
      </c>
      <c r="D8581" s="316">
        <v>47.67</v>
      </c>
    </row>
    <row r="8582" spans="1:4" ht="67.5">
      <c r="A8582" s="316">
        <v>92387</v>
      </c>
      <c r="B8582" s="317" t="s">
        <v>9728</v>
      </c>
      <c r="C8582" s="318" t="s">
        <v>3004</v>
      </c>
      <c r="D8582" s="316">
        <v>62.79</v>
      </c>
    </row>
    <row r="8583" spans="1:4" ht="67.5">
      <c r="A8583" s="316">
        <v>92388</v>
      </c>
      <c r="B8583" s="317" t="s">
        <v>9729</v>
      </c>
      <c r="C8583" s="318" t="s">
        <v>3004</v>
      </c>
      <c r="D8583" s="316">
        <v>61.38</v>
      </c>
    </row>
    <row r="8584" spans="1:4" ht="67.5">
      <c r="A8584" s="316">
        <v>92389</v>
      </c>
      <c r="B8584" s="317" t="s">
        <v>9730</v>
      </c>
      <c r="C8584" s="318" t="s">
        <v>3004</v>
      </c>
      <c r="D8584" s="316">
        <v>97.24</v>
      </c>
    </row>
    <row r="8585" spans="1:4" ht="67.5">
      <c r="A8585" s="316">
        <v>92390</v>
      </c>
      <c r="B8585" s="317" t="s">
        <v>9731</v>
      </c>
      <c r="C8585" s="318" t="s">
        <v>3004</v>
      </c>
      <c r="D8585" s="316">
        <v>91.04</v>
      </c>
    </row>
    <row r="8586" spans="1:4" ht="40.5">
      <c r="A8586" s="316">
        <v>92391</v>
      </c>
      <c r="B8586" s="317" t="s">
        <v>9732</v>
      </c>
      <c r="C8586" s="318" t="s">
        <v>1100</v>
      </c>
      <c r="D8586" s="316">
        <v>50.26</v>
      </c>
    </row>
    <row r="8587" spans="1:4" ht="40.5">
      <c r="A8587" s="316">
        <v>92392</v>
      </c>
      <c r="B8587" s="317" t="s">
        <v>9733</v>
      </c>
      <c r="C8587" s="318" t="s">
        <v>1100</v>
      </c>
      <c r="D8587" s="316">
        <v>52.75</v>
      </c>
    </row>
    <row r="8588" spans="1:4" ht="40.5">
      <c r="A8588" s="316">
        <v>92393</v>
      </c>
      <c r="B8588" s="317" t="s">
        <v>9734</v>
      </c>
      <c r="C8588" s="318" t="s">
        <v>1100</v>
      </c>
      <c r="D8588" s="316">
        <v>45.11</v>
      </c>
    </row>
    <row r="8589" spans="1:4" ht="40.5">
      <c r="A8589" s="316">
        <v>92394</v>
      </c>
      <c r="B8589" s="317" t="s">
        <v>9735</v>
      </c>
      <c r="C8589" s="318" t="s">
        <v>1100</v>
      </c>
      <c r="D8589" s="316">
        <v>48.61</v>
      </c>
    </row>
    <row r="8590" spans="1:4" ht="40.5">
      <c r="A8590" s="316">
        <v>92395</v>
      </c>
      <c r="B8590" s="317" t="s">
        <v>9736</v>
      </c>
      <c r="C8590" s="318" t="s">
        <v>1100</v>
      </c>
      <c r="D8590" s="316">
        <v>61.57</v>
      </c>
    </row>
    <row r="8591" spans="1:4" ht="54">
      <c r="A8591" s="316">
        <v>92396</v>
      </c>
      <c r="B8591" s="317" t="s">
        <v>9737</v>
      </c>
      <c r="C8591" s="318" t="s">
        <v>1100</v>
      </c>
      <c r="D8591" s="316">
        <v>54.15</v>
      </c>
    </row>
    <row r="8592" spans="1:4" ht="54">
      <c r="A8592" s="316">
        <v>92397</v>
      </c>
      <c r="B8592" s="317" t="s">
        <v>9738</v>
      </c>
      <c r="C8592" s="318" t="s">
        <v>1100</v>
      </c>
      <c r="D8592" s="316">
        <v>44.59</v>
      </c>
    </row>
    <row r="8593" spans="1:4" ht="54">
      <c r="A8593" s="316">
        <v>92398</v>
      </c>
      <c r="B8593" s="317" t="s">
        <v>9739</v>
      </c>
      <c r="C8593" s="318" t="s">
        <v>1100</v>
      </c>
      <c r="D8593" s="316">
        <v>52.3</v>
      </c>
    </row>
    <row r="8594" spans="1:4" ht="40.5">
      <c r="A8594" s="316">
        <v>92399</v>
      </c>
      <c r="B8594" s="317" t="s">
        <v>9740</v>
      </c>
      <c r="C8594" s="318" t="s">
        <v>1100</v>
      </c>
      <c r="D8594" s="316">
        <v>53.32</v>
      </c>
    </row>
    <row r="8595" spans="1:4" ht="54">
      <c r="A8595" s="316">
        <v>92400</v>
      </c>
      <c r="B8595" s="317" t="s">
        <v>9741</v>
      </c>
      <c r="C8595" s="318" t="s">
        <v>1100</v>
      </c>
      <c r="D8595" s="316">
        <v>61.61</v>
      </c>
    </row>
    <row r="8596" spans="1:4" ht="40.5">
      <c r="A8596" s="316">
        <v>92401</v>
      </c>
      <c r="B8596" s="317" t="s">
        <v>9742</v>
      </c>
      <c r="C8596" s="318" t="s">
        <v>1100</v>
      </c>
      <c r="D8596" s="316">
        <v>62.69</v>
      </c>
    </row>
    <row r="8597" spans="1:4" ht="40.5">
      <c r="A8597" s="316">
        <v>92402</v>
      </c>
      <c r="B8597" s="317" t="s">
        <v>9743</v>
      </c>
      <c r="C8597" s="318" t="s">
        <v>1100</v>
      </c>
      <c r="D8597" s="316">
        <v>53.83</v>
      </c>
    </row>
    <row r="8598" spans="1:4" ht="54">
      <c r="A8598" s="316">
        <v>92403</v>
      </c>
      <c r="B8598" s="317" t="s">
        <v>9744</v>
      </c>
      <c r="C8598" s="318" t="s">
        <v>1100</v>
      </c>
      <c r="D8598" s="316">
        <v>44.24</v>
      </c>
    </row>
    <row r="8599" spans="1:4" ht="54">
      <c r="A8599" s="316">
        <v>92404</v>
      </c>
      <c r="B8599" s="317" t="s">
        <v>9745</v>
      </c>
      <c r="C8599" s="318" t="s">
        <v>1100</v>
      </c>
      <c r="D8599" s="316">
        <v>51.47</v>
      </c>
    </row>
    <row r="8600" spans="1:4" ht="40.5">
      <c r="A8600" s="316">
        <v>92405</v>
      </c>
      <c r="B8600" s="317" t="s">
        <v>9746</v>
      </c>
      <c r="C8600" s="318" t="s">
        <v>1100</v>
      </c>
      <c r="D8600" s="316">
        <v>52.48</v>
      </c>
    </row>
    <row r="8601" spans="1:4" ht="54">
      <c r="A8601" s="316">
        <v>92406</v>
      </c>
      <c r="B8601" s="317" t="s">
        <v>9747</v>
      </c>
      <c r="C8601" s="318" t="s">
        <v>1100</v>
      </c>
      <c r="D8601" s="316">
        <v>62.87</v>
      </c>
    </row>
    <row r="8602" spans="1:4" ht="40.5">
      <c r="A8602" s="316">
        <v>92407</v>
      </c>
      <c r="B8602" s="317" t="s">
        <v>9748</v>
      </c>
      <c r="C8602" s="318" t="s">
        <v>1100</v>
      </c>
      <c r="D8602" s="316">
        <v>63.94</v>
      </c>
    </row>
    <row r="8603" spans="1:4" ht="81">
      <c r="A8603" s="316">
        <v>92408</v>
      </c>
      <c r="B8603" s="317" t="s">
        <v>9749</v>
      </c>
      <c r="C8603" s="318" t="s">
        <v>1100</v>
      </c>
      <c r="D8603" s="316">
        <v>116.87</v>
      </c>
    </row>
    <row r="8604" spans="1:4" ht="81">
      <c r="A8604" s="316">
        <v>92409</v>
      </c>
      <c r="B8604" s="317" t="s">
        <v>9750</v>
      </c>
      <c r="C8604" s="318" t="s">
        <v>1100</v>
      </c>
      <c r="D8604" s="316">
        <v>109.15</v>
      </c>
    </row>
    <row r="8605" spans="1:4" ht="81">
      <c r="A8605" s="316">
        <v>92410</v>
      </c>
      <c r="B8605" s="317" t="s">
        <v>9751</v>
      </c>
      <c r="C8605" s="318" t="s">
        <v>1100</v>
      </c>
      <c r="D8605" s="316">
        <v>84.92</v>
      </c>
    </row>
    <row r="8606" spans="1:4" ht="81">
      <c r="A8606" s="316">
        <v>92411</v>
      </c>
      <c r="B8606" s="317" t="s">
        <v>9752</v>
      </c>
      <c r="C8606" s="318" t="s">
        <v>1100</v>
      </c>
      <c r="D8606" s="316">
        <v>78.099999999999994</v>
      </c>
    </row>
    <row r="8607" spans="1:4" ht="81">
      <c r="A8607" s="316">
        <v>92412</v>
      </c>
      <c r="B8607" s="317" t="s">
        <v>9753</v>
      </c>
      <c r="C8607" s="318" t="s">
        <v>1100</v>
      </c>
      <c r="D8607" s="316">
        <v>58.85</v>
      </c>
    </row>
    <row r="8608" spans="1:4" ht="81">
      <c r="A8608" s="316">
        <v>92413</v>
      </c>
      <c r="B8608" s="317" t="s">
        <v>9754</v>
      </c>
      <c r="C8608" s="318" t="s">
        <v>1100</v>
      </c>
      <c r="D8608" s="316">
        <v>53.6</v>
      </c>
    </row>
    <row r="8609" spans="1:4" ht="81">
      <c r="A8609" s="316">
        <v>92414</v>
      </c>
      <c r="B8609" s="317" t="s">
        <v>9755</v>
      </c>
      <c r="C8609" s="318" t="s">
        <v>1100</v>
      </c>
      <c r="D8609" s="316">
        <v>84.15</v>
      </c>
    </row>
    <row r="8610" spans="1:4" ht="81">
      <c r="A8610" s="316">
        <v>92415</v>
      </c>
      <c r="B8610" s="317" t="s">
        <v>9756</v>
      </c>
      <c r="C8610" s="318" t="s">
        <v>1100</v>
      </c>
      <c r="D8610" s="316">
        <v>77.33</v>
      </c>
    </row>
    <row r="8611" spans="1:4" ht="81">
      <c r="A8611" s="316">
        <v>92416</v>
      </c>
      <c r="B8611" s="317" t="s">
        <v>9757</v>
      </c>
      <c r="C8611" s="318" t="s">
        <v>1100</v>
      </c>
      <c r="D8611" s="316">
        <v>98.17</v>
      </c>
    </row>
    <row r="8612" spans="1:4" ht="81">
      <c r="A8612" s="316">
        <v>92417</v>
      </c>
      <c r="B8612" s="317" t="s">
        <v>9758</v>
      </c>
      <c r="C8612" s="318" t="s">
        <v>1100</v>
      </c>
      <c r="D8612" s="316">
        <v>91.38</v>
      </c>
    </row>
    <row r="8613" spans="1:4" ht="81">
      <c r="A8613" s="316">
        <v>92418</v>
      </c>
      <c r="B8613" s="317" t="s">
        <v>9759</v>
      </c>
      <c r="C8613" s="318" t="s">
        <v>1100</v>
      </c>
      <c r="D8613" s="316">
        <v>55.3</v>
      </c>
    </row>
    <row r="8614" spans="1:4" ht="81">
      <c r="A8614" s="316">
        <v>92419</v>
      </c>
      <c r="B8614" s="317" t="s">
        <v>9760</v>
      </c>
      <c r="C8614" s="318" t="s">
        <v>1100</v>
      </c>
      <c r="D8614" s="316">
        <v>50.06</v>
      </c>
    </row>
    <row r="8615" spans="1:4" ht="81">
      <c r="A8615" s="316">
        <v>92420</v>
      </c>
      <c r="B8615" s="317" t="s">
        <v>9761</v>
      </c>
      <c r="C8615" s="318" t="s">
        <v>1100</v>
      </c>
      <c r="D8615" s="316">
        <v>66.08</v>
      </c>
    </row>
    <row r="8616" spans="1:4" ht="81">
      <c r="A8616" s="316">
        <v>92421</v>
      </c>
      <c r="B8616" s="317" t="s">
        <v>9762</v>
      </c>
      <c r="C8616" s="318" t="s">
        <v>1100</v>
      </c>
      <c r="D8616" s="316">
        <v>60.84</v>
      </c>
    </row>
    <row r="8617" spans="1:4" ht="81">
      <c r="A8617" s="316">
        <v>92422</v>
      </c>
      <c r="B8617" s="317" t="s">
        <v>9763</v>
      </c>
      <c r="C8617" s="318" t="s">
        <v>1100</v>
      </c>
      <c r="D8617" s="316">
        <v>46.03</v>
      </c>
    </row>
    <row r="8618" spans="1:4" ht="81">
      <c r="A8618" s="316">
        <v>92423</v>
      </c>
      <c r="B8618" s="317" t="s">
        <v>9764</v>
      </c>
      <c r="C8618" s="318" t="s">
        <v>1100</v>
      </c>
      <c r="D8618" s="316">
        <v>41.49</v>
      </c>
    </row>
    <row r="8619" spans="1:4" ht="81">
      <c r="A8619" s="316">
        <v>92424</v>
      </c>
      <c r="B8619" s="317" t="s">
        <v>9765</v>
      </c>
      <c r="C8619" s="318" t="s">
        <v>1100</v>
      </c>
      <c r="D8619" s="316">
        <v>55.42</v>
      </c>
    </row>
    <row r="8620" spans="1:4" ht="81">
      <c r="A8620" s="316">
        <v>92425</v>
      </c>
      <c r="B8620" s="317" t="s">
        <v>9766</v>
      </c>
      <c r="C8620" s="318" t="s">
        <v>1100</v>
      </c>
      <c r="D8620" s="316">
        <v>50.87</v>
      </c>
    </row>
    <row r="8621" spans="1:4" ht="81">
      <c r="A8621" s="316">
        <v>92426</v>
      </c>
      <c r="B8621" s="317" t="s">
        <v>9767</v>
      </c>
      <c r="C8621" s="318" t="s">
        <v>1100</v>
      </c>
      <c r="D8621" s="316">
        <v>41.36</v>
      </c>
    </row>
    <row r="8622" spans="1:4" ht="81">
      <c r="A8622" s="316">
        <v>92427</v>
      </c>
      <c r="B8622" s="317" t="s">
        <v>9768</v>
      </c>
      <c r="C8622" s="318" t="s">
        <v>1100</v>
      </c>
      <c r="D8622" s="316">
        <v>37.15</v>
      </c>
    </row>
    <row r="8623" spans="1:4" ht="81">
      <c r="A8623" s="316">
        <v>92428</v>
      </c>
      <c r="B8623" s="317" t="s">
        <v>9769</v>
      </c>
      <c r="C8623" s="318" t="s">
        <v>1100</v>
      </c>
      <c r="D8623" s="316">
        <v>50.05</v>
      </c>
    </row>
    <row r="8624" spans="1:4" ht="81">
      <c r="A8624" s="316">
        <v>92429</v>
      </c>
      <c r="B8624" s="317" t="s">
        <v>9770</v>
      </c>
      <c r="C8624" s="318" t="s">
        <v>1100</v>
      </c>
      <c r="D8624" s="316">
        <v>45.83</v>
      </c>
    </row>
    <row r="8625" spans="1:4" ht="94.5">
      <c r="A8625" s="316">
        <v>92430</v>
      </c>
      <c r="B8625" s="317" t="s">
        <v>9771</v>
      </c>
      <c r="C8625" s="318" t="s">
        <v>1100</v>
      </c>
      <c r="D8625" s="316">
        <v>38.21</v>
      </c>
    </row>
    <row r="8626" spans="1:4" ht="94.5">
      <c r="A8626" s="316">
        <v>92431</v>
      </c>
      <c r="B8626" s="317" t="s">
        <v>9772</v>
      </c>
      <c r="C8626" s="318" t="s">
        <v>1100</v>
      </c>
      <c r="D8626" s="316">
        <v>34.21</v>
      </c>
    </row>
    <row r="8627" spans="1:4" ht="94.5">
      <c r="A8627" s="316">
        <v>92432</v>
      </c>
      <c r="B8627" s="317" t="s">
        <v>9773</v>
      </c>
      <c r="C8627" s="318" t="s">
        <v>1100</v>
      </c>
      <c r="D8627" s="316">
        <v>46.45</v>
      </c>
    </row>
    <row r="8628" spans="1:4" ht="94.5">
      <c r="A8628" s="316">
        <v>92433</v>
      </c>
      <c r="B8628" s="317" t="s">
        <v>9774</v>
      </c>
      <c r="C8628" s="318" t="s">
        <v>1100</v>
      </c>
      <c r="D8628" s="316">
        <v>42.45</v>
      </c>
    </row>
    <row r="8629" spans="1:4" ht="94.5">
      <c r="A8629" s="316">
        <v>92434</v>
      </c>
      <c r="B8629" s="317" t="s">
        <v>9775</v>
      </c>
      <c r="C8629" s="318" t="s">
        <v>1100</v>
      </c>
      <c r="D8629" s="316">
        <v>36.53</v>
      </c>
    </row>
    <row r="8630" spans="1:4" ht="94.5">
      <c r="A8630" s="316">
        <v>92435</v>
      </c>
      <c r="B8630" s="317" t="s">
        <v>9776</v>
      </c>
      <c r="C8630" s="318" t="s">
        <v>1100</v>
      </c>
      <c r="D8630" s="316">
        <v>32.659999999999997</v>
      </c>
    </row>
    <row r="8631" spans="1:4" ht="94.5">
      <c r="A8631" s="316">
        <v>92436</v>
      </c>
      <c r="B8631" s="317" t="s">
        <v>9777</v>
      </c>
      <c r="C8631" s="318" t="s">
        <v>1100</v>
      </c>
      <c r="D8631" s="316">
        <v>44.49</v>
      </c>
    </row>
    <row r="8632" spans="1:4" ht="94.5">
      <c r="A8632" s="316">
        <v>92437</v>
      </c>
      <c r="B8632" s="317" t="s">
        <v>9778</v>
      </c>
      <c r="C8632" s="318" t="s">
        <v>1100</v>
      </c>
      <c r="D8632" s="316">
        <v>40.64</v>
      </c>
    </row>
    <row r="8633" spans="1:4" ht="94.5">
      <c r="A8633" s="316">
        <v>92438</v>
      </c>
      <c r="B8633" s="317" t="s">
        <v>9779</v>
      </c>
      <c r="C8633" s="318" t="s">
        <v>1100</v>
      </c>
      <c r="D8633" s="316">
        <v>35.33</v>
      </c>
    </row>
    <row r="8634" spans="1:4" ht="94.5">
      <c r="A8634" s="316">
        <v>92439</v>
      </c>
      <c r="B8634" s="317" t="s">
        <v>9780</v>
      </c>
      <c r="C8634" s="318" t="s">
        <v>1100</v>
      </c>
      <c r="D8634" s="316">
        <v>31.55</v>
      </c>
    </row>
    <row r="8635" spans="1:4" ht="94.5">
      <c r="A8635" s="316">
        <v>92440</v>
      </c>
      <c r="B8635" s="317" t="s">
        <v>9781</v>
      </c>
      <c r="C8635" s="318" t="s">
        <v>1100</v>
      </c>
      <c r="D8635" s="316">
        <v>43.07</v>
      </c>
    </row>
    <row r="8636" spans="1:4" ht="94.5">
      <c r="A8636" s="316">
        <v>92441</v>
      </c>
      <c r="B8636" s="317" t="s">
        <v>9782</v>
      </c>
      <c r="C8636" s="318" t="s">
        <v>1100</v>
      </c>
      <c r="D8636" s="316">
        <v>39.33</v>
      </c>
    </row>
    <row r="8637" spans="1:4" ht="94.5">
      <c r="A8637" s="316">
        <v>92442</v>
      </c>
      <c r="B8637" s="317" t="s">
        <v>9783</v>
      </c>
      <c r="C8637" s="318" t="s">
        <v>1100</v>
      </c>
      <c r="D8637" s="316">
        <v>32.869999999999997</v>
      </c>
    </row>
    <row r="8638" spans="1:4" ht="94.5">
      <c r="A8638" s="316">
        <v>92443</v>
      </c>
      <c r="B8638" s="317" t="s">
        <v>9784</v>
      </c>
      <c r="C8638" s="318" t="s">
        <v>1100</v>
      </c>
      <c r="D8638" s="316">
        <v>29.24</v>
      </c>
    </row>
    <row r="8639" spans="1:4" ht="94.5">
      <c r="A8639" s="316">
        <v>92444</v>
      </c>
      <c r="B8639" s="317" t="s">
        <v>9785</v>
      </c>
      <c r="C8639" s="318" t="s">
        <v>1100</v>
      </c>
      <c r="D8639" s="316">
        <v>40.369999999999997</v>
      </c>
    </row>
    <row r="8640" spans="1:4" ht="94.5">
      <c r="A8640" s="316">
        <v>92445</v>
      </c>
      <c r="B8640" s="317" t="s">
        <v>9786</v>
      </c>
      <c r="C8640" s="318" t="s">
        <v>1100</v>
      </c>
      <c r="D8640" s="316">
        <v>36.72</v>
      </c>
    </row>
    <row r="8641" spans="1:4" ht="54">
      <c r="A8641" s="316">
        <v>92446</v>
      </c>
      <c r="B8641" s="317" t="s">
        <v>9787</v>
      </c>
      <c r="C8641" s="318" t="s">
        <v>1100</v>
      </c>
      <c r="D8641" s="316">
        <v>105.14</v>
      </c>
    </row>
    <row r="8642" spans="1:4" ht="54">
      <c r="A8642" s="316">
        <v>92447</v>
      </c>
      <c r="B8642" s="317" t="s">
        <v>9788</v>
      </c>
      <c r="C8642" s="318" t="s">
        <v>1100</v>
      </c>
      <c r="D8642" s="316">
        <v>78.75</v>
      </c>
    </row>
    <row r="8643" spans="1:4" ht="54">
      <c r="A8643" s="316">
        <v>92448</v>
      </c>
      <c r="B8643" s="317" t="s">
        <v>9789</v>
      </c>
      <c r="C8643" s="318" t="s">
        <v>1100</v>
      </c>
      <c r="D8643" s="316">
        <v>65.77</v>
      </c>
    </row>
    <row r="8644" spans="1:4" ht="54">
      <c r="A8644" s="316">
        <v>92449</v>
      </c>
      <c r="B8644" s="317" t="s">
        <v>9790</v>
      </c>
      <c r="C8644" s="318" t="s">
        <v>1100</v>
      </c>
      <c r="D8644" s="316">
        <v>142.34</v>
      </c>
    </row>
    <row r="8645" spans="1:4" ht="54">
      <c r="A8645" s="316">
        <v>92450</v>
      </c>
      <c r="B8645" s="317" t="s">
        <v>9791</v>
      </c>
      <c r="C8645" s="318" t="s">
        <v>1100</v>
      </c>
      <c r="D8645" s="316">
        <v>180.09</v>
      </c>
    </row>
    <row r="8646" spans="1:4" ht="54">
      <c r="A8646" s="316">
        <v>92451</v>
      </c>
      <c r="B8646" s="317" t="s">
        <v>9792</v>
      </c>
      <c r="C8646" s="318" t="s">
        <v>1100</v>
      </c>
      <c r="D8646" s="316">
        <v>97.77</v>
      </c>
    </row>
    <row r="8647" spans="1:4" ht="54">
      <c r="A8647" s="316">
        <v>92452</v>
      </c>
      <c r="B8647" s="317" t="s">
        <v>9793</v>
      </c>
      <c r="C8647" s="318" t="s">
        <v>1100</v>
      </c>
      <c r="D8647" s="316">
        <v>93.95</v>
      </c>
    </row>
    <row r="8648" spans="1:4" ht="54">
      <c r="A8648" s="316">
        <v>92453</v>
      </c>
      <c r="B8648" s="317" t="s">
        <v>9794</v>
      </c>
      <c r="C8648" s="318" t="s">
        <v>1100</v>
      </c>
      <c r="D8648" s="316">
        <v>122.39</v>
      </c>
    </row>
    <row r="8649" spans="1:4" ht="54">
      <c r="A8649" s="316">
        <v>92454</v>
      </c>
      <c r="B8649" s="317" t="s">
        <v>9795</v>
      </c>
      <c r="C8649" s="318" t="s">
        <v>1100</v>
      </c>
      <c r="D8649" s="316">
        <v>200.83</v>
      </c>
    </row>
    <row r="8650" spans="1:4" ht="54">
      <c r="A8650" s="316">
        <v>92455</v>
      </c>
      <c r="B8650" s="317" t="s">
        <v>9796</v>
      </c>
      <c r="C8650" s="318" t="s">
        <v>1100</v>
      </c>
      <c r="D8650" s="316">
        <v>80.47</v>
      </c>
    </row>
    <row r="8651" spans="1:4" ht="54">
      <c r="A8651" s="316">
        <v>92456</v>
      </c>
      <c r="B8651" s="317" t="s">
        <v>9797</v>
      </c>
      <c r="C8651" s="318" t="s">
        <v>1100</v>
      </c>
      <c r="D8651" s="316">
        <v>80.790000000000006</v>
      </c>
    </row>
    <row r="8652" spans="1:4" ht="54">
      <c r="A8652" s="316">
        <v>92457</v>
      </c>
      <c r="B8652" s="317" t="s">
        <v>9798</v>
      </c>
      <c r="C8652" s="318" t="s">
        <v>1100</v>
      </c>
      <c r="D8652" s="316">
        <v>106.03</v>
      </c>
    </row>
    <row r="8653" spans="1:4" ht="54">
      <c r="A8653" s="316">
        <v>92458</v>
      </c>
      <c r="B8653" s="317" t="s">
        <v>9799</v>
      </c>
      <c r="C8653" s="318" t="s">
        <v>1100</v>
      </c>
      <c r="D8653" s="316">
        <v>190.04</v>
      </c>
    </row>
    <row r="8654" spans="1:4" ht="54">
      <c r="A8654" s="316">
        <v>92459</v>
      </c>
      <c r="B8654" s="317" t="s">
        <v>9800</v>
      </c>
      <c r="C8654" s="318" t="s">
        <v>1100</v>
      </c>
      <c r="D8654" s="316">
        <v>68.099999999999994</v>
      </c>
    </row>
    <row r="8655" spans="1:4" ht="54">
      <c r="A8655" s="316">
        <v>92460</v>
      </c>
      <c r="B8655" s="317" t="s">
        <v>9801</v>
      </c>
      <c r="C8655" s="318" t="s">
        <v>1100</v>
      </c>
      <c r="D8655" s="316">
        <v>66.180000000000007</v>
      </c>
    </row>
    <row r="8656" spans="1:4" ht="54">
      <c r="A8656" s="316">
        <v>92461</v>
      </c>
      <c r="B8656" s="317" t="s">
        <v>9802</v>
      </c>
      <c r="C8656" s="318" t="s">
        <v>1100</v>
      </c>
      <c r="D8656" s="316">
        <v>97.48</v>
      </c>
    </row>
    <row r="8657" spans="1:4" ht="54">
      <c r="A8657" s="316">
        <v>92462</v>
      </c>
      <c r="B8657" s="317" t="s">
        <v>9803</v>
      </c>
      <c r="C8657" s="318" t="s">
        <v>1100</v>
      </c>
      <c r="D8657" s="316">
        <v>183.11</v>
      </c>
    </row>
    <row r="8658" spans="1:4" ht="54">
      <c r="A8658" s="316">
        <v>92463</v>
      </c>
      <c r="B8658" s="317" t="s">
        <v>9804</v>
      </c>
      <c r="C8658" s="318" t="s">
        <v>1100</v>
      </c>
      <c r="D8658" s="316">
        <v>61.47</v>
      </c>
    </row>
    <row r="8659" spans="1:4" ht="54">
      <c r="A8659" s="316">
        <v>92464</v>
      </c>
      <c r="B8659" s="317" t="s">
        <v>9805</v>
      </c>
      <c r="C8659" s="318" t="s">
        <v>1100</v>
      </c>
      <c r="D8659" s="316">
        <v>63.67</v>
      </c>
    </row>
    <row r="8660" spans="1:4" ht="67.5">
      <c r="A8660" s="316">
        <v>92465</v>
      </c>
      <c r="B8660" s="317" t="s">
        <v>9806</v>
      </c>
      <c r="C8660" s="318" t="s">
        <v>1100</v>
      </c>
      <c r="D8660" s="316">
        <v>76.84</v>
      </c>
    </row>
    <row r="8661" spans="1:4" ht="67.5">
      <c r="A8661" s="316">
        <v>92466</v>
      </c>
      <c r="B8661" s="317" t="s">
        <v>9807</v>
      </c>
      <c r="C8661" s="318" t="s">
        <v>1100</v>
      </c>
      <c r="D8661" s="316">
        <v>177.95</v>
      </c>
    </row>
    <row r="8662" spans="1:4" ht="67.5">
      <c r="A8662" s="316">
        <v>92467</v>
      </c>
      <c r="B8662" s="317" t="s">
        <v>9808</v>
      </c>
      <c r="C8662" s="318" t="s">
        <v>1100</v>
      </c>
      <c r="D8662" s="316">
        <v>49.6</v>
      </c>
    </row>
    <row r="8663" spans="1:4" ht="67.5">
      <c r="A8663" s="316">
        <v>92468</v>
      </c>
      <c r="B8663" s="317" t="s">
        <v>9809</v>
      </c>
      <c r="C8663" s="318" t="s">
        <v>1100</v>
      </c>
      <c r="D8663" s="316">
        <v>58.79</v>
      </c>
    </row>
    <row r="8664" spans="1:4" ht="67.5">
      <c r="A8664" s="316">
        <v>92469</v>
      </c>
      <c r="B8664" s="317" t="s">
        <v>9810</v>
      </c>
      <c r="C8664" s="318" t="s">
        <v>1100</v>
      </c>
      <c r="D8664" s="316">
        <v>69.8</v>
      </c>
    </row>
    <row r="8665" spans="1:4" ht="67.5">
      <c r="A8665" s="316">
        <v>92470</v>
      </c>
      <c r="B8665" s="317" t="s">
        <v>9811</v>
      </c>
      <c r="C8665" s="318" t="s">
        <v>1100</v>
      </c>
      <c r="D8665" s="316">
        <v>174.11</v>
      </c>
    </row>
    <row r="8666" spans="1:4" ht="67.5">
      <c r="A8666" s="316">
        <v>92471</v>
      </c>
      <c r="B8666" s="317" t="s">
        <v>9812</v>
      </c>
      <c r="C8666" s="318" t="s">
        <v>1100</v>
      </c>
      <c r="D8666" s="316">
        <v>45.12</v>
      </c>
    </row>
    <row r="8667" spans="1:4" ht="67.5">
      <c r="A8667" s="316">
        <v>92472</v>
      </c>
      <c r="B8667" s="317" t="s">
        <v>9813</v>
      </c>
      <c r="C8667" s="318" t="s">
        <v>1100</v>
      </c>
      <c r="D8667" s="316">
        <v>55.48</v>
      </c>
    </row>
    <row r="8668" spans="1:4" ht="67.5">
      <c r="A8668" s="316">
        <v>92473</v>
      </c>
      <c r="B8668" s="317" t="s">
        <v>9814</v>
      </c>
      <c r="C8668" s="318" t="s">
        <v>1100</v>
      </c>
      <c r="D8668" s="316">
        <v>64.08</v>
      </c>
    </row>
    <row r="8669" spans="1:4" ht="67.5">
      <c r="A8669" s="316">
        <v>92474</v>
      </c>
      <c r="B8669" s="317" t="s">
        <v>9815</v>
      </c>
      <c r="C8669" s="318" t="s">
        <v>1100</v>
      </c>
      <c r="D8669" s="316">
        <v>170.78</v>
      </c>
    </row>
    <row r="8670" spans="1:4" ht="67.5">
      <c r="A8670" s="316">
        <v>92475</v>
      </c>
      <c r="B8670" s="317" t="s">
        <v>9816</v>
      </c>
      <c r="C8670" s="318" t="s">
        <v>1100</v>
      </c>
      <c r="D8670" s="316">
        <v>41.46</v>
      </c>
    </row>
    <row r="8671" spans="1:4" ht="67.5">
      <c r="A8671" s="316">
        <v>92476</v>
      </c>
      <c r="B8671" s="317" t="s">
        <v>9817</v>
      </c>
      <c r="C8671" s="318" t="s">
        <v>1100</v>
      </c>
      <c r="D8671" s="316">
        <v>52.65</v>
      </c>
    </row>
    <row r="8672" spans="1:4" ht="67.5">
      <c r="A8672" s="316">
        <v>92477</v>
      </c>
      <c r="B8672" s="317" t="s">
        <v>9818</v>
      </c>
      <c r="C8672" s="318" t="s">
        <v>1100</v>
      </c>
      <c r="D8672" s="316">
        <v>51.96</v>
      </c>
    </row>
    <row r="8673" spans="1:4" ht="67.5">
      <c r="A8673" s="316">
        <v>92478</v>
      </c>
      <c r="B8673" s="317" t="s">
        <v>9819</v>
      </c>
      <c r="C8673" s="318" t="s">
        <v>1100</v>
      </c>
      <c r="D8673" s="316">
        <v>164.27</v>
      </c>
    </row>
    <row r="8674" spans="1:4" ht="67.5">
      <c r="A8674" s="316">
        <v>92479</v>
      </c>
      <c r="B8674" s="317" t="s">
        <v>9820</v>
      </c>
      <c r="C8674" s="318" t="s">
        <v>1100</v>
      </c>
      <c r="D8674" s="316">
        <v>33.69</v>
      </c>
    </row>
    <row r="8675" spans="1:4" ht="67.5">
      <c r="A8675" s="316">
        <v>92480</v>
      </c>
      <c r="B8675" s="317" t="s">
        <v>9821</v>
      </c>
      <c r="C8675" s="318" t="s">
        <v>1100</v>
      </c>
      <c r="D8675" s="316">
        <v>47.03</v>
      </c>
    </row>
    <row r="8676" spans="1:4" ht="54">
      <c r="A8676" s="316">
        <v>92481</v>
      </c>
      <c r="B8676" s="317" t="s">
        <v>9822</v>
      </c>
      <c r="C8676" s="318" t="s">
        <v>1100</v>
      </c>
      <c r="D8676" s="316">
        <v>134.54</v>
      </c>
    </row>
    <row r="8677" spans="1:4" ht="54">
      <c r="A8677" s="316">
        <v>92482</v>
      </c>
      <c r="B8677" s="317" t="s">
        <v>9823</v>
      </c>
      <c r="C8677" s="318" t="s">
        <v>1100</v>
      </c>
      <c r="D8677" s="316">
        <v>125.54</v>
      </c>
    </row>
    <row r="8678" spans="1:4" ht="54">
      <c r="A8678" s="316">
        <v>92483</v>
      </c>
      <c r="B8678" s="317" t="s">
        <v>9824</v>
      </c>
      <c r="C8678" s="318" t="s">
        <v>1100</v>
      </c>
      <c r="D8678" s="316">
        <v>107.72</v>
      </c>
    </row>
    <row r="8679" spans="1:4" ht="54">
      <c r="A8679" s="316">
        <v>92484</v>
      </c>
      <c r="B8679" s="317" t="s">
        <v>9825</v>
      </c>
      <c r="C8679" s="318" t="s">
        <v>1100</v>
      </c>
      <c r="D8679" s="316">
        <v>99.76</v>
      </c>
    </row>
    <row r="8680" spans="1:4" ht="54">
      <c r="A8680" s="316">
        <v>92485</v>
      </c>
      <c r="B8680" s="317" t="s">
        <v>9826</v>
      </c>
      <c r="C8680" s="318" t="s">
        <v>1100</v>
      </c>
      <c r="D8680" s="316">
        <v>79.91</v>
      </c>
    </row>
    <row r="8681" spans="1:4" ht="54">
      <c r="A8681" s="316">
        <v>92486</v>
      </c>
      <c r="B8681" s="317" t="s">
        <v>9827</v>
      </c>
      <c r="C8681" s="318" t="s">
        <v>1100</v>
      </c>
      <c r="D8681" s="316">
        <v>73.81</v>
      </c>
    </row>
    <row r="8682" spans="1:4" ht="81">
      <c r="A8682" s="316">
        <v>92487</v>
      </c>
      <c r="B8682" s="317" t="s">
        <v>9828</v>
      </c>
      <c r="C8682" s="318" t="s">
        <v>1100</v>
      </c>
      <c r="D8682" s="316">
        <v>67.88</v>
      </c>
    </row>
    <row r="8683" spans="1:4" ht="67.5">
      <c r="A8683" s="316">
        <v>92488</v>
      </c>
      <c r="B8683" s="317" t="s">
        <v>9829</v>
      </c>
      <c r="C8683" s="318" t="s">
        <v>1100</v>
      </c>
      <c r="D8683" s="316">
        <v>65.77</v>
      </c>
    </row>
    <row r="8684" spans="1:4" ht="81">
      <c r="A8684" s="316">
        <v>92489</v>
      </c>
      <c r="B8684" s="317" t="s">
        <v>9830</v>
      </c>
      <c r="C8684" s="318" t="s">
        <v>1100</v>
      </c>
      <c r="D8684" s="316">
        <v>37.619999999999997</v>
      </c>
    </row>
    <row r="8685" spans="1:4" ht="67.5">
      <c r="A8685" s="316">
        <v>92490</v>
      </c>
      <c r="B8685" s="317" t="s">
        <v>9831</v>
      </c>
      <c r="C8685" s="318" t="s">
        <v>1100</v>
      </c>
      <c r="D8685" s="316">
        <v>35.69</v>
      </c>
    </row>
    <row r="8686" spans="1:4" ht="81">
      <c r="A8686" s="316">
        <v>92491</v>
      </c>
      <c r="B8686" s="317" t="s">
        <v>9832</v>
      </c>
      <c r="C8686" s="318" t="s">
        <v>1100</v>
      </c>
      <c r="D8686" s="316">
        <v>65.7</v>
      </c>
    </row>
    <row r="8687" spans="1:4" ht="67.5">
      <c r="A8687" s="316">
        <v>92492</v>
      </c>
      <c r="B8687" s="317" t="s">
        <v>9833</v>
      </c>
      <c r="C8687" s="318" t="s">
        <v>1100</v>
      </c>
      <c r="D8687" s="316">
        <v>63.69</v>
      </c>
    </row>
    <row r="8688" spans="1:4" ht="81">
      <c r="A8688" s="316">
        <v>92493</v>
      </c>
      <c r="B8688" s="317" t="s">
        <v>9834</v>
      </c>
      <c r="C8688" s="318" t="s">
        <v>1100</v>
      </c>
      <c r="D8688" s="316">
        <v>33.4</v>
      </c>
    </row>
    <row r="8689" spans="1:4" ht="67.5">
      <c r="A8689" s="316">
        <v>92494</v>
      </c>
      <c r="B8689" s="317" t="s">
        <v>9835</v>
      </c>
      <c r="C8689" s="318" t="s">
        <v>1100</v>
      </c>
      <c r="D8689" s="316">
        <v>33.92</v>
      </c>
    </row>
    <row r="8690" spans="1:4" ht="81">
      <c r="A8690" s="316">
        <v>92495</v>
      </c>
      <c r="B8690" s="317" t="s">
        <v>9836</v>
      </c>
      <c r="C8690" s="318" t="s">
        <v>1100</v>
      </c>
      <c r="D8690" s="316">
        <v>64.2</v>
      </c>
    </row>
    <row r="8691" spans="1:4" ht="67.5">
      <c r="A8691" s="316">
        <v>92496</v>
      </c>
      <c r="B8691" s="317" t="s">
        <v>9837</v>
      </c>
      <c r="C8691" s="318" t="s">
        <v>1100</v>
      </c>
      <c r="D8691" s="316">
        <v>62.28</v>
      </c>
    </row>
    <row r="8692" spans="1:4" ht="81">
      <c r="A8692" s="316">
        <v>92497</v>
      </c>
      <c r="B8692" s="317" t="s">
        <v>9838</v>
      </c>
      <c r="C8692" s="318" t="s">
        <v>1100</v>
      </c>
      <c r="D8692" s="316">
        <v>34.51</v>
      </c>
    </row>
    <row r="8693" spans="1:4" ht="67.5">
      <c r="A8693" s="316">
        <v>92498</v>
      </c>
      <c r="B8693" s="317" t="s">
        <v>9839</v>
      </c>
      <c r="C8693" s="318" t="s">
        <v>1100</v>
      </c>
      <c r="D8693" s="316">
        <v>32.72</v>
      </c>
    </row>
    <row r="8694" spans="1:4" ht="81">
      <c r="A8694" s="316">
        <v>92499</v>
      </c>
      <c r="B8694" s="317" t="s">
        <v>9840</v>
      </c>
      <c r="C8694" s="318" t="s">
        <v>1100</v>
      </c>
      <c r="D8694" s="316">
        <v>63.34</v>
      </c>
    </row>
    <row r="8695" spans="1:4" ht="67.5">
      <c r="A8695" s="316">
        <v>92500</v>
      </c>
      <c r="B8695" s="317" t="s">
        <v>9841</v>
      </c>
      <c r="C8695" s="318" t="s">
        <v>1100</v>
      </c>
      <c r="D8695" s="316">
        <v>61.46</v>
      </c>
    </row>
    <row r="8696" spans="1:4" ht="81">
      <c r="A8696" s="316">
        <v>92501</v>
      </c>
      <c r="B8696" s="317" t="s">
        <v>9842</v>
      </c>
      <c r="C8696" s="318" t="s">
        <v>1100</v>
      </c>
      <c r="D8696" s="316">
        <v>33.79</v>
      </c>
    </row>
    <row r="8697" spans="1:4" ht="67.5">
      <c r="A8697" s="316">
        <v>92502</v>
      </c>
      <c r="B8697" s="317" t="s">
        <v>9843</v>
      </c>
      <c r="C8697" s="318" t="s">
        <v>1100</v>
      </c>
      <c r="D8697" s="316">
        <v>32.04</v>
      </c>
    </row>
    <row r="8698" spans="1:4" ht="81">
      <c r="A8698" s="316">
        <v>92503</v>
      </c>
      <c r="B8698" s="317" t="s">
        <v>9844</v>
      </c>
      <c r="C8698" s="318" t="s">
        <v>1100</v>
      </c>
      <c r="D8698" s="316">
        <v>61.91</v>
      </c>
    </row>
    <row r="8699" spans="1:4" ht="67.5">
      <c r="A8699" s="316">
        <v>92504</v>
      </c>
      <c r="B8699" s="317" t="s">
        <v>9845</v>
      </c>
      <c r="C8699" s="318" t="s">
        <v>1100</v>
      </c>
      <c r="D8699" s="316">
        <v>36.54</v>
      </c>
    </row>
    <row r="8700" spans="1:4" ht="81">
      <c r="A8700" s="316">
        <v>92505</v>
      </c>
      <c r="B8700" s="317" t="s">
        <v>9846</v>
      </c>
      <c r="C8700" s="318" t="s">
        <v>1100</v>
      </c>
      <c r="D8700" s="316">
        <v>32.58</v>
      </c>
    </row>
    <row r="8701" spans="1:4" ht="67.5">
      <c r="A8701" s="316">
        <v>92506</v>
      </c>
      <c r="B8701" s="317" t="s">
        <v>9847</v>
      </c>
      <c r="C8701" s="318" t="s">
        <v>1100</v>
      </c>
      <c r="D8701" s="316">
        <v>30.9</v>
      </c>
    </row>
    <row r="8702" spans="1:4" ht="67.5">
      <c r="A8702" s="316">
        <v>92507</v>
      </c>
      <c r="B8702" s="317" t="s">
        <v>9848</v>
      </c>
      <c r="C8702" s="318" t="s">
        <v>1100</v>
      </c>
      <c r="D8702" s="316">
        <v>59.04</v>
      </c>
    </row>
    <row r="8703" spans="1:4" ht="67.5">
      <c r="A8703" s="316">
        <v>92508</v>
      </c>
      <c r="B8703" s="317" t="s">
        <v>9849</v>
      </c>
      <c r="C8703" s="318" t="s">
        <v>1100</v>
      </c>
      <c r="D8703" s="316">
        <v>57.35</v>
      </c>
    </row>
    <row r="8704" spans="1:4" ht="67.5">
      <c r="A8704" s="316">
        <v>92509</v>
      </c>
      <c r="B8704" s="317" t="s">
        <v>9850</v>
      </c>
      <c r="C8704" s="318" t="s">
        <v>1100</v>
      </c>
      <c r="D8704" s="316">
        <v>32.81</v>
      </c>
    </row>
    <row r="8705" spans="1:4" ht="67.5">
      <c r="A8705" s="316">
        <v>92510</v>
      </c>
      <c r="B8705" s="317" t="s">
        <v>9851</v>
      </c>
      <c r="C8705" s="318" t="s">
        <v>1100</v>
      </c>
      <c r="D8705" s="316">
        <v>31.27</v>
      </c>
    </row>
    <row r="8706" spans="1:4" ht="67.5">
      <c r="A8706" s="316">
        <v>92511</v>
      </c>
      <c r="B8706" s="317" t="s">
        <v>9852</v>
      </c>
      <c r="C8706" s="318" t="s">
        <v>1100</v>
      </c>
      <c r="D8706" s="316">
        <v>55.43</v>
      </c>
    </row>
    <row r="8707" spans="1:4" ht="67.5">
      <c r="A8707" s="316">
        <v>92512</v>
      </c>
      <c r="B8707" s="317" t="s">
        <v>9853</v>
      </c>
      <c r="C8707" s="318" t="s">
        <v>1100</v>
      </c>
      <c r="D8707" s="316">
        <v>54.14</v>
      </c>
    </row>
    <row r="8708" spans="1:4" ht="67.5">
      <c r="A8708" s="316">
        <v>92513</v>
      </c>
      <c r="B8708" s="317" t="s">
        <v>9854</v>
      </c>
      <c r="C8708" s="318" t="s">
        <v>1100</v>
      </c>
      <c r="D8708" s="316">
        <v>24.43</v>
      </c>
    </row>
    <row r="8709" spans="1:4" ht="67.5">
      <c r="A8709" s="316">
        <v>92514</v>
      </c>
      <c r="B8709" s="317" t="s">
        <v>9855</v>
      </c>
      <c r="C8709" s="318" t="s">
        <v>1100</v>
      </c>
      <c r="D8709" s="316">
        <v>23.24</v>
      </c>
    </row>
    <row r="8710" spans="1:4" ht="67.5">
      <c r="A8710" s="316">
        <v>92515</v>
      </c>
      <c r="B8710" s="317" t="s">
        <v>9856</v>
      </c>
      <c r="C8710" s="318" t="s">
        <v>1100</v>
      </c>
      <c r="D8710" s="316">
        <v>50.41</v>
      </c>
    </row>
    <row r="8711" spans="1:4" ht="67.5">
      <c r="A8711" s="316">
        <v>92516</v>
      </c>
      <c r="B8711" s="317" t="s">
        <v>9857</v>
      </c>
      <c r="C8711" s="318" t="s">
        <v>1100</v>
      </c>
      <c r="D8711" s="316">
        <v>49.29</v>
      </c>
    </row>
    <row r="8712" spans="1:4" ht="67.5">
      <c r="A8712" s="316">
        <v>92517</v>
      </c>
      <c r="B8712" s="317" t="s">
        <v>9858</v>
      </c>
      <c r="C8712" s="318" t="s">
        <v>1100</v>
      </c>
      <c r="D8712" s="316">
        <v>20.420000000000002</v>
      </c>
    </row>
    <row r="8713" spans="1:4" ht="67.5">
      <c r="A8713" s="316">
        <v>92518</v>
      </c>
      <c r="B8713" s="317" t="s">
        <v>9859</v>
      </c>
      <c r="C8713" s="318" t="s">
        <v>1100</v>
      </c>
      <c r="D8713" s="316">
        <v>19.38</v>
      </c>
    </row>
    <row r="8714" spans="1:4" ht="67.5">
      <c r="A8714" s="316">
        <v>92519</v>
      </c>
      <c r="B8714" s="317" t="s">
        <v>9860</v>
      </c>
      <c r="C8714" s="318" t="s">
        <v>1100</v>
      </c>
      <c r="D8714" s="316">
        <v>47.86</v>
      </c>
    </row>
    <row r="8715" spans="1:4" ht="67.5">
      <c r="A8715" s="316">
        <v>92520</v>
      </c>
      <c r="B8715" s="317" t="s">
        <v>9861</v>
      </c>
      <c r="C8715" s="318" t="s">
        <v>1100</v>
      </c>
      <c r="D8715" s="316">
        <v>46.83</v>
      </c>
    </row>
    <row r="8716" spans="1:4" ht="67.5">
      <c r="A8716" s="316">
        <v>92521</v>
      </c>
      <c r="B8716" s="317" t="s">
        <v>9862</v>
      </c>
      <c r="C8716" s="318" t="s">
        <v>1100</v>
      </c>
      <c r="D8716" s="316">
        <v>18.36</v>
      </c>
    </row>
    <row r="8717" spans="1:4" ht="67.5">
      <c r="A8717" s="316">
        <v>92522</v>
      </c>
      <c r="B8717" s="317" t="s">
        <v>9863</v>
      </c>
      <c r="C8717" s="318" t="s">
        <v>1100</v>
      </c>
      <c r="D8717" s="316">
        <v>17.399999999999999</v>
      </c>
    </row>
    <row r="8718" spans="1:4" ht="67.5">
      <c r="A8718" s="316">
        <v>92523</v>
      </c>
      <c r="B8718" s="317" t="s">
        <v>9864</v>
      </c>
      <c r="C8718" s="318" t="s">
        <v>1100</v>
      </c>
      <c r="D8718" s="316">
        <v>47.12</v>
      </c>
    </row>
    <row r="8719" spans="1:4" ht="67.5">
      <c r="A8719" s="316">
        <v>92524</v>
      </c>
      <c r="B8719" s="317" t="s">
        <v>9865</v>
      </c>
      <c r="C8719" s="318" t="s">
        <v>1100</v>
      </c>
      <c r="D8719" s="316">
        <v>46.14</v>
      </c>
    </row>
    <row r="8720" spans="1:4" ht="67.5">
      <c r="A8720" s="316">
        <v>92525</v>
      </c>
      <c r="B8720" s="317" t="s">
        <v>9866</v>
      </c>
      <c r="C8720" s="318" t="s">
        <v>1100</v>
      </c>
      <c r="D8720" s="316">
        <v>17.93</v>
      </c>
    </row>
    <row r="8721" spans="1:4" ht="67.5">
      <c r="A8721" s="316">
        <v>92526</v>
      </c>
      <c r="B8721" s="317" t="s">
        <v>9867</v>
      </c>
      <c r="C8721" s="318" t="s">
        <v>1100</v>
      </c>
      <c r="D8721" s="316">
        <v>17</v>
      </c>
    </row>
    <row r="8722" spans="1:4" ht="67.5">
      <c r="A8722" s="316">
        <v>92527</v>
      </c>
      <c r="B8722" s="317" t="s">
        <v>9868</v>
      </c>
      <c r="C8722" s="318" t="s">
        <v>1100</v>
      </c>
      <c r="D8722" s="316">
        <v>46.09</v>
      </c>
    </row>
    <row r="8723" spans="1:4" ht="67.5">
      <c r="A8723" s="316">
        <v>92528</v>
      </c>
      <c r="B8723" s="317" t="s">
        <v>9869</v>
      </c>
      <c r="C8723" s="318" t="s">
        <v>1100</v>
      </c>
      <c r="D8723" s="316">
        <v>45.15</v>
      </c>
    </row>
    <row r="8724" spans="1:4" ht="67.5">
      <c r="A8724" s="316">
        <v>92529</v>
      </c>
      <c r="B8724" s="317" t="s">
        <v>9870</v>
      </c>
      <c r="C8724" s="318" t="s">
        <v>1100</v>
      </c>
      <c r="D8724" s="316">
        <v>17.09</v>
      </c>
    </row>
    <row r="8725" spans="1:4" ht="67.5">
      <c r="A8725" s="316">
        <v>92530</v>
      </c>
      <c r="B8725" s="317" t="s">
        <v>9871</v>
      </c>
      <c r="C8725" s="318" t="s">
        <v>1100</v>
      </c>
      <c r="D8725" s="316">
        <v>16.190000000000001</v>
      </c>
    </row>
    <row r="8726" spans="1:4" ht="67.5">
      <c r="A8726" s="316">
        <v>92531</v>
      </c>
      <c r="B8726" s="317" t="s">
        <v>9872</v>
      </c>
      <c r="C8726" s="318" t="s">
        <v>1100</v>
      </c>
      <c r="D8726" s="316">
        <v>45.32</v>
      </c>
    </row>
    <row r="8727" spans="1:4" ht="67.5">
      <c r="A8727" s="316">
        <v>92532</v>
      </c>
      <c r="B8727" s="317" t="s">
        <v>9873</v>
      </c>
      <c r="C8727" s="318" t="s">
        <v>1100</v>
      </c>
      <c r="D8727" s="316">
        <v>44.39</v>
      </c>
    </row>
    <row r="8728" spans="1:4" ht="67.5">
      <c r="A8728" s="316">
        <v>92533</v>
      </c>
      <c r="B8728" s="317" t="s">
        <v>9874</v>
      </c>
      <c r="C8728" s="318" t="s">
        <v>1100</v>
      </c>
      <c r="D8728" s="316">
        <v>16.46</v>
      </c>
    </row>
    <row r="8729" spans="1:4" ht="67.5">
      <c r="A8729" s="316">
        <v>92534</v>
      </c>
      <c r="B8729" s="317" t="s">
        <v>9875</v>
      </c>
      <c r="C8729" s="318" t="s">
        <v>1100</v>
      </c>
      <c r="D8729" s="316">
        <v>15.61</v>
      </c>
    </row>
    <row r="8730" spans="1:4" ht="67.5">
      <c r="A8730" s="316">
        <v>92535</v>
      </c>
      <c r="B8730" s="317" t="s">
        <v>9876</v>
      </c>
      <c r="C8730" s="318" t="s">
        <v>1100</v>
      </c>
      <c r="D8730" s="316">
        <v>43.93</v>
      </c>
    </row>
    <row r="8731" spans="1:4" ht="67.5">
      <c r="A8731" s="316">
        <v>92536</v>
      </c>
      <c r="B8731" s="317" t="s">
        <v>9877</v>
      </c>
      <c r="C8731" s="318" t="s">
        <v>1100</v>
      </c>
      <c r="D8731" s="316">
        <v>43.04</v>
      </c>
    </row>
    <row r="8732" spans="1:4" ht="67.5">
      <c r="A8732" s="316">
        <v>92537</v>
      </c>
      <c r="B8732" s="317" t="s">
        <v>9878</v>
      </c>
      <c r="C8732" s="318" t="s">
        <v>1100</v>
      </c>
      <c r="D8732" s="316">
        <v>15.26</v>
      </c>
    </row>
    <row r="8733" spans="1:4" ht="67.5">
      <c r="A8733" s="316">
        <v>92538</v>
      </c>
      <c r="B8733" s="317" t="s">
        <v>9879</v>
      </c>
      <c r="C8733" s="318" t="s">
        <v>1100</v>
      </c>
      <c r="D8733" s="316">
        <v>14.42</v>
      </c>
    </row>
    <row r="8734" spans="1:4" ht="67.5">
      <c r="A8734" s="316">
        <v>92539</v>
      </c>
      <c r="B8734" s="317" t="s">
        <v>9880</v>
      </c>
      <c r="C8734" s="318" t="s">
        <v>1100</v>
      </c>
      <c r="D8734" s="316">
        <v>32.94</v>
      </c>
    </row>
    <row r="8735" spans="1:4" ht="67.5">
      <c r="A8735" s="316">
        <v>92540</v>
      </c>
      <c r="B8735" s="317" t="s">
        <v>9881</v>
      </c>
      <c r="C8735" s="318" t="s">
        <v>1100</v>
      </c>
      <c r="D8735" s="316">
        <v>38.770000000000003</v>
      </c>
    </row>
    <row r="8736" spans="1:4" ht="54">
      <c r="A8736" s="316">
        <v>92541</v>
      </c>
      <c r="B8736" s="317" t="s">
        <v>9882</v>
      </c>
      <c r="C8736" s="318" t="s">
        <v>1100</v>
      </c>
      <c r="D8736" s="316">
        <v>35.79</v>
      </c>
    </row>
    <row r="8737" spans="1:4" ht="67.5">
      <c r="A8737" s="316">
        <v>92542</v>
      </c>
      <c r="B8737" s="317" t="s">
        <v>9883</v>
      </c>
      <c r="C8737" s="318" t="s">
        <v>1100</v>
      </c>
      <c r="D8737" s="316">
        <v>44.77</v>
      </c>
    </row>
    <row r="8738" spans="1:4" ht="67.5">
      <c r="A8738" s="316">
        <v>92543</v>
      </c>
      <c r="B8738" s="317" t="s">
        <v>9884</v>
      </c>
      <c r="C8738" s="318" t="s">
        <v>1100</v>
      </c>
      <c r="D8738" s="316">
        <v>9.35</v>
      </c>
    </row>
    <row r="8739" spans="1:4" ht="54">
      <c r="A8739" s="316">
        <v>92544</v>
      </c>
      <c r="B8739" s="317" t="s">
        <v>9885</v>
      </c>
      <c r="C8739" s="318" t="s">
        <v>1100</v>
      </c>
      <c r="D8739" s="316">
        <v>7.89</v>
      </c>
    </row>
    <row r="8740" spans="1:4" ht="54">
      <c r="A8740" s="316">
        <v>92545</v>
      </c>
      <c r="B8740" s="317" t="s">
        <v>9886</v>
      </c>
      <c r="C8740" s="318" t="s">
        <v>3004</v>
      </c>
      <c r="D8740" s="316">
        <v>480.53</v>
      </c>
    </row>
    <row r="8741" spans="1:4" ht="54">
      <c r="A8741" s="316">
        <v>92546</v>
      </c>
      <c r="B8741" s="317" t="s">
        <v>9887</v>
      </c>
      <c r="C8741" s="318" t="s">
        <v>3004</v>
      </c>
      <c r="D8741" s="316">
        <v>592.96</v>
      </c>
    </row>
    <row r="8742" spans="1:4" ht="54">
      <c r="A8742" s="316">
        <v>92547</v>
      </c>
      <c r="B8742" s="317" t="s">
        <v>9888</v>
      </c>
      <c r="C8742" s="318" t="s">
        <v>3004</v>
      </c>
      <c r="D8742" s="316">
        <v>617.9</v>
      </c>
    </row>
    <row r="8743" spans="1:4" ht="54">
      <c r="A8743" s="316">
        <v>92548</v>
      </c>
      <c r="B8743" s="317" t="s">
        <v>9889</v>
      </c>
      <c r="C8743" s="318" t="s">
        <v>3004</v>
      </c>
      <c r="D8743" s="316">
        <v>685.27</v>
      </c>
    </row>
    <row r="8744" spans="1:4" ht="54">
      <c r="A8744" s="316">
        <v>92549</v>
      </c>
      <c r="B8744" s="317" t="s">
        <v>9890</v>
      </c>
      <c r="C8744" s="318" t="s">
        <v>3004</v>
      </c>
      <c r="D8744" s="316">
        <v>882.63</v>
      </c>
    </row>
    <row r="8745" spans="1:4" ht="54">
      <c r="A8745" s="316">
        <v>92550</v>
      </c>
      <c r="B8745" s="317" t="s">
        <v>9891</v>
      </c>
      <c r="C8745" s="318" t="s">
        <v>3004</v>
      </c>
      <c r="D8745" s="319">
        <v>1063.27</v>
      </c>
    </row>
    <row r="8746" spans="1:4" ht="54">
      <c r="A8746" s="316">
        <v>92551</v>
      </c>
      <c r="B8746" s="317" t="s">
        <v>9892</v>
      </c>
      <c r="C8746" s="318" t="s">
        <v>3004</v>
      </c>
      <c r="D8746" s="319">
        <v>1096.18</v>
      </c>
    </row>
    <row r="8747" spans="1:4" ht="54">
      <c r="A8747" s="316">
        <v>92552</v>
      </c>
      <c r="B8747" s="317" t="s">
        <v>9893</v>
      </c>
      <c r="C8747" s="318" t="s">
        <v>3004</v>
      </c>
      <c r="D8747" s="319">
        <v>1196.27</v>
      </c>
    </row>
    <row r="8748" spans="1:4" ht="54">
      <c r="A8748" s="316">
        <v>92553</v>
      </c>
      <c r="B8748" s="317" t="s">
        <v>9894</v>
      </c>
      <c r="C8748" s="318" t="s">
        <v>3004</v>
      </c>
      <c r="D8748" s="319">
        <v>1397.49</v>
      </c>
    </row>
    <row r="8749" spans="1:4" ht="54">
      <c r="A8749" s="316">
        <v>92554</v>
      </c>
      <c r="B8749" s="317" t="s">
        <v>9895</v>
      </c>
      <c r="C8749" s="318" t="s">
        <v>3004</v>
      </c>
      <c r="D8749" s="319">
        <v>1434.89</v>
      </c>
    </row>
    <row r="8750" spans="1:4" ht="81">
      <c r="A8750" s="316">
        <v>92555</v>
      </c>
      <c r="B8750" s="317" t="s">
        <v>9896</v>
      </c>
      <c r="C8750" s="318" t="s">
        <v>3004</v>
      </c>
      <c r="D8750" s="316">
        <v>475.68</v>
      </c>
    </row>
    <row r="8751" spans="1:4" ht="81">
      <c r="A8751" s="316">
        <v>92556</v>
      </c>
      <c r="B8751" s="317" t="s">
        <v>9897</v>
      </c>
      <c r="C8751" s="318" t="s">
        <v>3004</v>
      </c>
      <c r="D8751" s="316">
        <v>584.95000000000005</v>
      </c>
    </row>
    <row r="8752" spans="1:4" ht="81">
      <c r="A8752" s="316">
        <v>92557</v>
      </c>
      <c r="B8752" s="317" t="s">
        <v>9898</v>
      </c>
      <c r="C8752" s="318" t="s">
        <v>3004</v>
      </c>
      <c r="D8752" s="316">
        <v>609.88</v>
      </c>
    </row>
    <row r="8753" spans="1:4" ht="81">
      <c r="A8753" s="316">
        <v>92558</v>
      </c>
      <c r="B8753" s="317" t="s">
        <v>9899</v>
      </c>
      <c r="C8753" s="318" t="s">
        <v>3004</v>
      </c>
      <c r="D8753" s="316">
        <v>682.76</v>
      </c>
    </row>
    <row r="8754" spans="1:4" ht="81">
      <c r="A8754" s="316">
        <v>92559</v>
      </c>
      <c r="B8754" s="317" t="s">
        <v>9900</v>
      </c>
      <c r="C8754" s="318" t="s">
        <v>3004</v>
      </c>
      <c r="D8754" s="316">
        <v>874.09</v>
      </c>
    </row>
    <row r="8755" spans="1:4" ht="81">
      <c r="A8755" s="316">
        <v>92560</v>
      </c>
      <c r="B8755" s="317" t="s">
        <v>9901</v>
      </c>
      <c r="C8755" s="318" t="s">
        <v>3004</v>
      </c>
      <c r="D8755" s="319">
        <v>1050.24</v>
      </c>
    </row>
    <row r="8756" spans="1:4" ht="81">
      <c r="A8756" s="316">
        <v>92561</v>
      </c>
      <c r="B8756" s="317" t="s">
        <v>9902</v>
      </c>
      <c r="C8756" s="318" t="s">
        <v>3004</v>
      </c>
      <c r="D8756" s="319">
        <v>1083.73</v>
      </c>
    </row>
    <row r="8757" spans="1:4" ht="81">
      <c r="A8757" s="316">
        <v>92562</v>
      </c>
      <c r="B8757" s="317" t="s">
        <v>9903</v>
      </c>
      <c r="C8757" s="318" t="s">
        <v>3004</v>
      </c>
      <c r="D8757" s="319">
        <v>1175.81</v>
      </c>
    </row>
    <row r="8758" spans="1:4" ht="81">
      <c r="A8758" s="316">
        <v>92563</v>
      </c>
      <c r="B8758" s="317" t="s">
        <v>9904</v>
      </c>
      <c r="C8758" s="318" t="s">
        <v>3004</v>
      </c>
      <c r="D8758" s="319">
        <v>1372.61</v>
      </c>
    </row>
    <row r="8759" spans="1:4" ht="81">
      <c r="A8759" s="316">
        <v>92564</v>
      </c>
      <c r="B8759" s="317" t="s">
        <v>9905</v>
      </c>
      <c r="C8759" s="318" t="s">
        <v>3004</v>
      </c>
      <c r="D8759" s="319">
        <v>1404.64</v>
      </c>
    </row>
    <row r="8760" spans="1:4" ht="67.5">
      <c r="A8760" s="316">
        <v>92565</v>
      </c>
      <c r="B8760" s="317" t="s">
        <v>9906</v>
      </c>
      <c r="C8760" s="318" t="s">
        <v>1100</v>
      </c>
      <c r="D8760" s="316">
        <v>17.760000000000002</v>
      </c>
    </row>
    <row r="8761" spans="1:4" ht="81">
      <c r="A8761" s="316">
        <v>92566</v>
      </c>
      <c r="B8761" s="317" t="s">
        <v>9907</v>
      </c>
      <c r="C8761" s="318" t="s">
        <v>1100</v>
      </c>
      <c r="D8761" s="316">
        <v>10.02</v>
      </c>
    </row>
    <row r="8762" spans="1:4" ht="67.5">
      <c r="A8762" s="316">
        <v>92567</v>
      </c>
      <c r="B8762" s="317" t="s">
        <v>9908</v>
      </c>
      <c r="C8762" s="318" t="s">
        <v>1100</v>
      </c>
      <c r="D8762" s="316">
        <v>15.44</v>
      </c>
    </row>
    <row r="8763" spans="1:4" ht="67.5">
      <c r="A8763" s="316">
        <v>92568</v>
      </c>
      <c r="B8763" s="317" t="s">
        <v>9909</v>
      </c>
      <c r="C8763" s="318" t="s">
        <v>1100</v>
      </c>
      <c r="D8763" s="316">
        <v>50.78</v>
      </c>
    </row>
    <row r="8764" spans="1:4" ht="67.5">
      <c r="A8764" s="316">
        <v>92569</v>
      </c>
      <c r="B8764" s="317" t="s">
        <v>9910</v>
      </c>
      <c r="C8764" s="318" t="s">
        <v>1100</v>
      </c>
      <c r="D8764" s="316">
        <v>22.71</v>
      </c>
    </row>
    <row r="8765" spans="1:4" ht="54">
      <c r="A8765" s="316">
        <v>92570</v>
      </c>
      <c r="B8765" s="317" t="s">
        <v>9911</v>
      </c>
      <c r="C8765" s="318" t="s">
        <v>1100</v>
      </c>
      <c r="D8765" s="316">
        <v>10.06</v>
      </c>
    </row>
    <row r="8766" spans="1:4" ht="67.5">
      <c r="A8766" s="316">
        <v>92571</v>
      </c>
      <c r="B8766" s="317" t="s">
        <v>9912</v>
      </c>
      <c r="C8766" s="318" t="s">
        <v>1100</v>
      </c>
      <c r="D8766" s="316">
        <v>54.88</v>
      </c>
    </row>
    <row r="8767" spans="1:4" ht="67.5">
      <c r="A8767" s="316">
        <v>92572</v>
      </c>
      <c r="B8767" s="317" t="s">
        <v>9913</v>
      </c>
      <c r="C8767" s="318" t="s">
        <v>1100</v>
      </c>
      <c r="D8767" s="316">
        <v>25.17</v>
      </c>
    </row>
    <row r="8768" spans="1:4" ht="67.5">
      <c r="A8768" s="316">
        <v>92573</v>
      </c>
      <c r="B8768" s="317" t="s">
        <v>9914</v>
      </c>
      <c r="C8768" s="318" t="s">
        <v>1100</v>
      </c>
      <c r="D8768" s="316">
        <v>11.76</v>
      </c>
    </row>
    <row r="8769" spans="1:4" ht="54">
      <c r="A8769" s="316">
        <v>92574</v>
      </c>
      <c r="B8769" s="317" t="s">
        <v>9915</v>
      </c>
      <c r="C8769" s="318" t="s">
        <v>1100</v>
      </c>
      <c r="D8769" s="316">
        <v>55.27</v>
      </c>
    </row>
    <row r="8770" spans="1:4" ht="54">
      <c r="A8770" s="316">
        <v>92575</v>
      </c>
      <c r="B8770" s="317" t="s">
        <v>9916</v>
      </c>
      <c r="C8770" s="318" t="s">
        <v>1100</v>
      </c>
      <c r="D8770" s="316">
        <v>22.75</v>
      </c>
    </row>
    <row r="8771" spans="1:4" ht="54">
      <c r="A8771" s="316">
        <v>92576</v>
      </c>
      <c r="B8771" s="317" t="s">
        <v>9917</v>
      </c>
      <c r="C8771" s="318" t="s">
        <v>1100</v>
      </c>
      <c r="D8771" s="316">
        <v>8.16</v>
      </c>
    </row>
    <row r="8772" spans="1:4" ht="67.5">
      <c r="A8772" s="316">
        <v>92577</v>
      </c>
      <c r="B8772" s="317" t="s">
        <v>9918</v>
      </c>
      <c r="C8772" s="318" t="s">
        <v>1100</v>
      </c>
      <c r="D8772" s="316">
        <v>59.59</v>
      </c>
    </row>
    <row r="8773" spans="1:4" ht="54">
      <c r="A8773" s="316">
        <v>92578</v>
      </c>
      <c r="B8773" s="317" t="s">
        <v>9919</v>
      </c>
      <c r="C8773" s="318" t="s">
        <v>1100</v>
      </c>
      <c r="D8773" s="316">
        <v>25.14</v>
      </c>
    </row>
    <row r="8774" spans="1:4" ht="54">
      <c r="A8774" s="316">
        <v>92579</v>
      </c>
      <c r="B8774" s="317" t="s">
        <v>9920</v>
      </c>
      <c r="C8774" s="318" t="s">
        <v>1100</v>
      </c>
      <c r="D8774" s="316">
        <v>9.5299999999999994</v>
      </c>
    </row>
    <row r="8775" spans="1:4" ht="67.5">
      <c r="A8775" s="316">
        <v>92580</v>
      </c>
      <c r="B8775" s="317" t="s">
        <v>9921</v>
      </c>
      <c r="C8775" s="318" t="s">
        <v>1100</v>
      </c>
      <c r="D8775" s="316">
        <v>23.52</v>
      </c>
    </row>
    <row r="8776" spans="1:4" ht="54">
      <c r="A8776" s="316">
        <v>92581</v>
      </c>
      <c r="B8776" s="317" t="s">
        <v>9922</v>
      </c>
      <c r="C8776" s="318" t="s">
        <v>1100</v>
      </c>
      <c r="D8776" s="316">
        <v>24.53</v>
      </c>
    </row>
    <row r="8777" spans="1:4" ht="54">
      <c r="A8777" s="316">
        <v>92582</v>
      </c>
      <c r="B8777" s="317" t="s">
        <v>9923</v>
      </c>
      <c r="C8777" s="318" t="s">
        <v>3004</v>
      </c>
      <c r="D8777" s="316">
        <v>348.74</v>
      </c>
    </row>
    <row r="8778" spans="1:4" ht="54">
      <c r="A8778" s="316">
        <v>92584</v>
      </c>
      <c r="B8778" s="317" t="s">
        <v>9924</v>
      </c>
      <c r="C8778" s="318" t="s">
        <v>3004</v>
      </c>
      <c r="D8778" s="316">
        <v>404.93</v>
      </c>
    </row>
    <row r="8779" spans="1:4" ht="54">
      <c r="A8779" s="316">
        <v>92586</v>
      </c>
      <c r="B8779" s="317" t="s">
        <v>9925</v>
      </c>
      <c r="C8779" s="318" t="s">
        <v>3004</v>
      </c>
      <c r="D8779" s="316">
        <v>461.11</v>
      </c>
    </row>
    <row r="8780" spans="1:4" ht="54">
      <c r="A8780" s="316">
        <v>92588</v>
      </c>
      <c r="B8780" s="317" t="s">
        <v>9926</v>
      </c>
      <c r="C8780" s="318" t="s">
        <v>3004</v>
      </c>
      <c r="D8780" s="316">
        <v>572.41</v>
      </c>
    </row>
    <row r="8781" spans="1:4" ht="54">
      <c r="A8781" s="316">
        <v>92590</v>
      </c>
      <c r="B8781" s="317" t="s">
        <v>9927</v>
      </c>
      <c r="C8781" s="318" t="s">
        <v>3004</v>
      </c>
      <c r="D8781" s="316">
        <v>628.61</v>
      </c>
    </row>
    <row r="8782" spans="1:4" ht="54">
      <c r="A8782" s="316">
        <v>92592</v>
      </c>
      <c r="B8782" s="317" t="s">
        <v>9928</v>
      </c>
      <c r="C8782" s="318" t="s">
        <v>3004</v>
      </c>
      <c r="D8782" s="316">
        <v>705.89</v>
      </c>
    </row>
    <row r="8783" spans="1:4" ht="67.5">
      <c r="A8783" s="316">
        <v>92593</v>
      </c>
      <c r="B8783" s="317" t="s">
        <v>9929</v>
      </c>
      <c r="C8783" s="318" t="s">
        <v>6979</v>
      </c>
      <c r="D8783" s="316">
        <v>5.32</v>
      </c>
    </row>
    <row r="8784" spans="1:4" ht="54">
      <c r="A8784" s="316">
        <v>92594</v>
      </c>
      <c r="B8784" s="317" t="s">
        <v>9930</v>
      </c>
      <c r="C8784" s="318" t="s">
        <v>3004</v>
      </c>
      <c r="D8784" s="316">
        <v>806.93</v>
      </c>
    </row>
    <row r="8785" spans="1:4" ht="54">
      <c r="A8785" s="316">
        <v>92596</v>
      </c>
      <c r="B8785" s="317" t="s">
        <v>9931</v>
      </c>
      <c r="C8785" s="318" t="s">
        <v>3004</v>
      </c>
      <c r="D8785" s="316">
        <v>898.92</v>
      </c>
    </row>
    <row r="8786" spans="1:4" ht="54">
      <c r="A8786" s="316">
        <v>92598</v>
      </c>
      <c r="B8786" s="317" t="s">
        <v>9932</v>
      </c>
      <c r="C8786" s="318" t="s">
        <v>3004</v>
      </c>
      <c r="D8786" s="316">
        <v>955.1</v>
      </c>
    </row>
    <row r="8787" spans="1:4" ht="54">
      <c r="A8787" s="316">
        <v>92600</v>
      </c>
      <c r="B8787" s="317" t="s">
        <v>9933</v>
      </c>
      <c r="C8787" s="318" t="s">
        <v>3004</v>
      </c>
      <c r="D8787" s="319">
        <v>1022.24</v>
      </c>
    </row>
    <row r="8788" spans="1:4" ht="67.5">
      <c r="A8788" s="316">
        <v>92602</v>
      </c>
      <c r="B8788" s="317" t="s">
        <v>9934</v>
      </c>
      <c r="C8788" s="318" t="s">
        <v>3004</v>
      </c>
      <c r="D8788" s="316">
        <v>348.74</v>
      </c>
    </row>
    <row r="8789" spans="1:4" ht="67.5">
      <c r="A8789" s="316">
        <v>92604</v>
      </c>
      <c r="B8789" s="317" t="s">
        <v>9935</v>
      </c>
      <c r="C8789" s="318" t="s">
        <v>3004</v>
      </c>
      <c r="D8789" s="316">
        <v>393.99</v>
      </c>
    </row>
    <row r="8790" spans="1:4" ht="67.5">
      <c r="A8790" s="316">
        <v>92606</v>
      </c>
      <c r="B8790" s="317" t="s">
        <v>9936</v>
      </c>
      <c r="C8790" s="318" t="s">
        <v>3004</v>
      </c>
      <c r="D8790" s="316">
        <v>450.17</v>
      </c>
    </row>
    <row r="8791" spans="1:4" ht="67.5">
      <c r="A8791" s="316">
        <v>92608</v>
      </c>
      <c r="B8791" s="317" t="s">
        <v>9937</v>
      </c>
      <c r="C8791" s="318" t="s">
        <v>3004</v>
      </c>
      <c r="D8791" s="316">
        <v>550.53</v>
      </c>
    </row>
    <row r="8792" spans="1:4" ht="67.5">
      <c r="A8792" s="316">
        <v>92610</v>
      </c>
      <c r="B8792" s="317" t="s">
        <v>9938</v>
      </c>
      <c r="C8792" s="318" t="s">
        <v>3004</v>
      </c>
      <c r="D8792" s="316">
        <v>606.72</v>
      </c>
    </row>
    <row r="8793" spans="1:4" ht="67.5">
      <c r="A8793" s="316">
        <v>92612</v>
      </c>
      <c r="B8793" s="317" t="s">
        <v>9939</v>
      </c>
      <c r="C8793" s="318" t="s">
        <v>3004</v>
      </c>
      <c r="D8793" s="316">
        <v>684</v>
      </c>
    </row>
    <row r="8794" spans="1:4" ht="67.5">
      <c r="A8794" s="316">
        <v>92614</v>
      </c>
      <c r="B8794" s="317" t="s">
        <v>9940</v>
      </c>
      <c r="C8794" s="318" t="s">
        <v>3004</v>
      </c>
      <c r="D8794" s="316">
        <v>763.16</v>
      </c>
    </row>
    <row r="8795" spans="1:4" ht="67.5">
      <c r="A8795" s="316">
        <v>92616</v>
      </c>
      <c r="B8795" s="317" t="s">
        <v>9941</v>
      </c>
      <c r="C8795" s="318" t="s">
        <v>3004</v>
      </c>
      <c r="D8795" s="316">
        <v>866.09</v>
      </c>
    </row>
    <row r="8796" spans="1:4" ht="67.5">
      <c r="A8796" s="316">
        <v>92618</v>
      </c>
      <c r="B8796" s="317" t="s">
        <v>9942</v>
      </c>
      <c r="C8796" s="318" t="s">
        <v>3004</v>
      </c>
      <c r="D8796" s="316">
        <v>922.27</v>
      </c>
    </row>
    <row r="8797" spans="1:4" ht="67.5">
      <c r="A8797" s="316">
        <v>92620</v>
      </c>
      <c r="B8797" s="317" t="s">
        <v>9943</v>
      </c>
      <c r="C8797" s="318" t="s">
        <v>3004</v>
      </c>
      <c r="D8797" s="316">
        <v>978.47</v>
      </c>
    </row>
    <row r="8798" spans="1:4" ht="67.5">
      <c r="A8798" s="316">
        <v>92635</v>
      </c>
      <c r="B8798" s="317" t="s">
        <v>9944</v>
      </c>
      <c r="C8798" s="318" t="s">
        <v>3004</v>
      </c>
      <c r="D8798" s="316">
        <v>130.38999999999999</v>
      </c>
    </row>
    <row r="8799" spans="1:4" ht="67.5">
      <c r="A8799" s="316">
        <v>92636</v>
      </c>
      <c r="B8799" s="317" t="s">
        <v>9945</v>
      </c>
      <c r="C8799" s="318" t="s">
        <v>3004</v>
      </c>
      <c r="D8799" s="316">
        <v>118.44</v>
      </c>
    </row>
    <row r="8800" spans="1:4" ht="54">
      <c r="A8800" s="316">
        <v>92637</v>
      </c>
      <c r="B8800" s="317" t="s">
        <v>9946</v>
      </c>
      <c r="C8800" s="318" t="s">
        <v>3004</v>
      </c>
      <c r="D8800" s="316">
        <v>44.34</v>
      </c>
    </row>
    <row r="8801" spans="1:4" ht="54">
      <c r="A8801" s="316">
        <v>92638</v>
      </c>
      <c r="B8801" s="317" t="s">
        <v>9947</v>
      </c>
      <c r="C8801" s="318" t="s">
        <v>3004</v>
      </c>
      <c r="D8801" s="316">
        <v>54.17</v>
      </c>
    </row>
    <row r="8802" spans="1:4" ht="54">
      <c r="A8802" s="316">
        <v>92639</v>
      </c>
      <c r="B8802" s="317" t="s">
        <v>9948</v>
      </c>
      <c r="C8802" s="318" t="s">
        <v>3004</v>
      </c>
      <c r="D8802" s="316">
        <v>62.74</v>
      </c>
    </row>
    <row r="8803" spans="1:4" ht="54">
      <c r="A8803" s="316">
        <v>92640</v>
      </c>
      <c r="B8803" s="317" t="s">
        <v>9949</v>
      </c>
      <c r="C8803" s="318" t="s">
        <v>3004</v>
      </c>
      <c r="D8803" s="316">
        <v>81.81</v>
      </c>
    </row>
    <row r="8804" spans="1:4" ht="54">
      <c r="A8804" s="316">
        <v>92642</v>
      </c>
      <c r="B8804" s="317" t="s">
        <v>9950</v>
      </c>
      <c r="C8804" s="318" t="s">
        <v>3004</v>
      </c>
      <c r="D8804" s="316">
        <v>124.48</v>
      </c>
    </row>
    <row r="8805" spans="1:4" ht="54">
      <c r="A8805" s="316">
        <v>92644</v>
      </c>
      <c r="B8805" s="317" t="s">
        <v>9951</v>
      </c>
      <c r="C8805" s="318" t="s">
        <v>3004</v>
      </c>
      <c r="D8805" s="316">
        <v>156.75</v>
      </c>
    </row>
    <row r="8806" spans="1:4" ht="54">
      <c r="A8806" s="316">
        <v>92648</v>
      </c>
      <c r="B8806" s="317" t="s">
        <v>9952</v>
      </c>
      <c r="C8806" s="318" t="s">
        <v>837</v>
      </c>
      <c r="D8806" s="316">
        <v>40.58</v>
      </c>
    </row>
    <row r="8807" spans="1:4" ht="54">
      <c r="A8807" s="316">
        <v>92649</v>
      </c>
      <c r="B8807" s="317" t="s">
        <v>9953</v>
      </c>
      <c r="C8807" s="318" t="s">
        <v>837</v>
      </c>
      <c r="D8807" s="316">
        <v>49.36</v>
      </c>
    </row>
    <row r="8808" spans="1:4" ht="54">
      <c r="A8808" s="316">
        <v>92650</v>
      </c>
      <c r="B8808" s="317" t="s">
        <v>9954</v>
      </c>
      <c r="C8808" s="318" t="s">
        <v>837</v>
      </c>
      <c r="D8808" s="316">
        <v>76.930000000000007</v>
      </c>
    </row>
    <row r="8809" spans="1:4" ht="67.5">
      <c r="A8809" s="316">
        <v>92652</v>
      </c>
      <c r="B8809" s="317" t="s">
        <v>9955</v>
      </c>
      <c r="C8809" s="318" t="s">
        <v>837</v>
      </c>
      <c r="D8809" s="316">
        <v>31.46</v>
      </c>
    </row>
    <row r="8810" spans="1:4" ht="67.5">
      <c r="A8810" s="316">
        <v>92653</v>
      </c>
      <c r="B8810" s="317" t="s">
        <v>9956</v>
      </c>
      <c r="C8810" s="318" t="s">
        <v>837</v>
      </c>
      <c r="D8810" s="316">
        <v>35.69</v>
      </c>
    </row>
    <row r="8811" spans="1:4" ht="67.5">
      <c r="A8811" s="316">
        <v>92654</v>
      </c>
      <c r="B8811" s="317" t="s">
        <v>9957</v>
      </c>
      <c r="C8811" s="318" t="s">
        <v>837</v>
      </c>
      <c r="D8811" s="316">
        <v>48.09</v>
      </c>
    </row>
    <row r="8812" spans="1:4" ht="67.5">
      <c r="A8812" s="316">
        <v>92655</v>
      </c>
      <c r="B8812" s="317" t="s">
        <v>9958</v>
      </c>
      <c r="C8812" s="318" t="s">
        <v>837</v>
      </c>
      <c r="D8812" s="316">
        <v>58.32</v>
      </c>
    </row>
    <row r="8813" spans="1:4" ht="67.5">
      <c r="A8813" s="316">
        <v>92656</v>
      </c>
      <c r="B8813" s="317" t="s">
        <v>9959</v>
      </c>
      <c r="C8813" s="318" t="s">
        <v>837</v>
      </c>
      <c r="D8813" s="316">
        <v>75.709999999999994</v>
      </c>
    </row>
    <row r="8814" spans="1:4" ht="54">
      <c r="A8814" s="316">
        <v>92657</v>
      </c>
      <c r="B8814" s="317" t="s">
        <v>9960</v>
      </c>
      <c r="C8814" s="318" t="s">
        <v>3004</v>
      </c>
      <c r="D8814" s="316">
        <v>16.73</v>
      </c>
    </row>
    <row r="8815" spans="1:4" ht="54">
      <c r="A8815" s="316">
        <v>92658</v>
      </c>
      <c r="B8815" s="317" t="s">
        <v>9961</v>
      </c>
      <c r="C8815" s="318" t="s">
        <v>3004</v>
      </c>
      <c r="D8815" s="316">
        <v>17.87</v>
      </c>
    </row>
    <row r="8816" spans="1:4" ht="54">
      <c r="A8816" s="316">
        <v>92659</v>
      </c>
      <c r="B8816" s="317" t="s">
        <v>9962</v>
      </c>
      <c r="C8816" s="318" t="s">
        <v>3004</v>
      </c>
      <c r="D8816" s="316">
        <v>20.69</v>
      </c>
    </row>
    <row r="8817" spans="1:4" ht="54">
      <c r="A8817" s="316">
        <v>92660</v>
      </c>
      <c r="B8817" s="317" t="s">
        <v>9963</v>
      </c>
      <c r="C8817" s="318" t="s">
        <v>3004</v>
      </c>
      <c r="D8817" s="316">
        <v>21.75</v>
      </c>
    </row>
    <row r="8818" spans="1:4" ht="54">
      <c r="A8818" s="316">
        <v>92661</v>
      </c>
      <c r="B8818" s="317" t="s">
        <v>9964</v>
      </c>
      <c r="C8818" s="318" t="s">
        <v>3004</v>
      </c>
      <c r="D8818" s="316">
        <v>24.77</v>
      </c>
    </row>
    <row r="8819" spans="1:4" ht="54">
      <c r="A8819" s="316">
        <v>92662</v>
      </c>
      <c r="B8819" s="317" t="s">
        <v>9965</v>
      </c>
      <c r="C8819" s="318" t="s">
        <v>3004</v>
      </c>
      <c r="D8819" s="316">
        <v>24.98</v>
      </c>
    </row>
    <row r="8820" spans="1:4" ht="54">
      <c r="A8820" s="316">
        <v>92663</v>
      </c>
      <c r="B8820" s="317" t="s">
        <v>9966</v>
      </c>
      <c r="C8820" s="318" t="s">
        <v>3004</v>
      </c>
      <c r="D8820" s="316">
        <v>33.36</v>
      </c>
    </row>
    <row r="8821" spans="1:4" ht="54">
      <c r="A8821" s="316">
        <v>92664</v>
      </c>
      <c r="B8821" s="317" t="s">
        <v>9967</v>
      </c>
      <c r="C8821" s="318" t="s">
        <v>3004</v>
      </c>
      <c r="D8821" s="316">
        <v>33.35</v>
      </c>
    </row>
    <row r="8822" spans="1:4" ht="54">
      <c r="A8822" s="316">
        <v>92665</v>
      </c>
      <c r="B8822" s="317" t="s">
        <v>9968</v>
      </c>
      <c r="C8822" s="318" t="s">
        <v>3004</v>
      </c>
      <c r="D8822" s="316">
        <v>46.08</v>
      </c>
    </row>
    <row r="8823" spans="1:4" ht="54">
      <c r="A8823" s="316">
        <v>92666</v>
      </c>
      <c r="B8823" s="317" t="s">
        <v>9969</v>
      </c>
      <c r="C8823" s="318" t="s">
        <v>3004</v>
      </c>
      <c r="D8823" s="316">
        <v>52.42</v>
      </c>
    </row>
    <row r="8824" spans="1:4" ht="54">
      <c r="A8824" s="316">
        <v>92667</v>
      </c>
      <c r="B8824" s="317" t="s">
        <v>9970</v>
      </c>
      <c r="C8824" s="318" t="s">
        <v>3004</v>
      </c>
      <c r="D8824" s="316">
        <v>68.11</v>
      </c>
    </row>
    <row r="8825" spans="1:4" ht="54">
      <c r="A8825" s="316">
        <v>92668</v>
      </c>
      <c r="B8825" s="317" t="s">
        <v>9971</v>
      </c>
      <c r="C8825" s="318" t="s">
        <v>3004</v>
      </c>
      <c r="D8825" s="316">
        <v>73.75</v>
      </c>
    </row>
    <row r="8826" spans="1:4" ht="67.5">
      <c r="A8826" s="316">
        <v>92669</v>
      </c>
      <c r="B8826" s="317" t="s">
        <v>9972</v>
      </c>
      <c r="C8826" s="318" t="s">
        <v>3004</v>
      </c>
      <c r="D8826" s="316">
        <v>25.44</v>
      </c>
    </row>
    <row r="8827" spans="1:4" ht="67.5">
      <c r="A8827" s="316">
        <v>92670</v>
      </c>
      <c r="B8827" s="317" t="s">
        <v>9973</v>
      </c>
      <c r="C8827" s="318" t="s">
        <v>3004</v>
      </c>
      <c r="D8827" s="316">
        <v>23.92</v>
      </c>
    </row>
    <row r="8828" spans="1:4" ht="67.5">
      <c r="A8828" s="316">
        <v>92671</v>
      </c>
      <c r="B8828" s="317" t="s">
        <v>9974</v>
      </c>
      <c r="C8828" s="318" t="s">
        <v>3004</v>
      </c>
      <c r="D8828" s="316">
        <v>33.25</v>
      </c>
    </row>
    <row r="8829" spans="1:4" ht="67.5">
      <c r="A8829" s="316">
        <v>92672</v>
      </c>
      <c r="B8829" s="317" t="s">
        <v>9975</v>
      </c>
      <c r="C8829" s="318" t="s">
        <v>3004</v>
      </c>
      <c r="D8829" s="316">
        <v>30.24</v>
      </c>
    </row>
    <row r="8830" spans="1:4" ht="67.5">
      <c r="A8830" s="316">
        <v>92673</v>
      </c>
      <c r="B8830" s="317" t="s">
        <v>9976</v>
      </c>
      <c r="C8830" s="318" t="s">
        <v>3004</v>
      </c>
      <c r="D8830" s="316">
        <v>38.22</v>
      </c>
    </row>
    <row r="8831" spans="1:4" ht="67.5">
      <c r="A8831" s="316">
        <v>92674</v>
      </c>
      <c r="B8831" s="317" t="s">
        <v>9977</v>
      </c>
      <c r="C8831" s="318" t="s">
        <v>3004</v>
      </c>
      <c r="D8831" s="316">
        <v>36.15</v>
      </c>
    </row>
    <row r="8832" spans="1:4" ht="67.5">
      <c r="A8832" s="316">
        <v>92675</v>
      </c>
      <c r="B8832" s="317" t="s">
        <v>9978</v>
      </c>
      <c r="C8832" s="318" t="s">
        <v>3004</v>
      </c>
      <c r="D8832" s="316">
        <v>49.55</v>
      </c>
    </row>
    <row r="8833" spans="1:4" ht="67.5">
      <c r="A8833" s="316">
        <v>92676</v>
      </c>
      <c r="B8833" s="317" t="s">
        <v>9979</v>
      </c>
      <c r="C8833" s="318" t="s">
        <v>3004</v>
      </c>
      <c r="D8833" s="316">
        <v>48.14</v>
      </c>
    </row>
    <row r="8834" spans="1:4" ht="67.5">
      <c r="A8834" s="316">
        <v>92677</v>
      </c>
      <c r="B8834" s="317" t="s">
        <v>9980</v>
      </c>
      <c r="C8834" s="318" t="s">
        <v>3004</v>
      </c>
      <c r="D8834" s="316">
        <v>81.36</v>
      </c>
    </row>
    <row r="8835" spans="1:4" ht="67.5">
      <c r="A8835" s="316">
        <v>92678</v>
      </c>
      <c r="B8835" s="317" t="s">
        <v>9981</v>
      </c>
      <c r="C8835" s="318" t="s">
        <v>3004</v>
      </c>
      <c r="D8835" s="316">
        <v>75.16</v>
      </c>
    </row>
    <row r="8836" spans="1:4" ht="67.5">
      <c r="A8836" s="316">
        <v>92679</v>
      </c>
      <c r="B8836" s="317" t="s">
        <v>9982</v>
      </c>
      <c r="C8836" s="318" t="s">
        <v>3004</v>
      </c>
      <c r="D8836" s="316">
        <v>111.92</v>
      </c>
    </row>
    <row r="8837" spans="1:4" ht="67.5">
      <c r="A8837" s="316">
        <v>92680</v>
      </c>
      <c r="B8837" s="317" t="s">
        <v>9983</v>
      </c>
      <c r="C8837" s="318" t="s">
        <v>3004</v>
      </c>
      <c r="D8837" s="316">
        <v>99.97</v>
      </c>
    </row>
    <row r="8838" spans="1:4" ht="54">
      <c r="A8838" s="316">
        <v>92681</v>
      </c>
      <c r="B8838" s="317" t="s">
        <v>9984</v>
      </c>
      <c r="C8838" s="318" t="s">
        <v>3004</v>
      </c>
      <c r="D8838" s="316">
        <v>32.46</v>
      </c>
    </row>
    <row r="8839" spans="1:4" ht="54">
      <c r="A8839" s="316">
        <v>92682</v>
      </c>
      <c r="B8839" s="317" t="s">
        <v>9985</v>
      </c>
      <c r="C8839" s="318" t="s">
        <v>3004</v>
      </c>
      <c r="D8839" s="316">
        <v>40.65</v>
      </c>
    </row>
    <row r="8840" spans="1:4" ht="54">
      <c r="A8840" s="316">
        <v>92683</v>
      </c>
      <c r="B8840" s="317" t="s">
        <v>9986</v>
      </c>
      <c r="C8840" s="318" t="s">
        <v>3004</v>
      </c>
      <c r="D8840" s="316">
        <v>47.41</v>
      </c>
    </row>
    <row r="8841" spans="1:4" ht="54">
      <c r="A8841" s="316">
        <v>92684</v>
      </c>
      <c r="B8841" s="317" t="s">
        <v>9987</v>
      </c>
      <c r="C8841" s="318" t="s">
        <v>3004</v>
      </c>
      <c r="D8841" s="316">
        <v>64.14</v>
      </c>
    </row>
    <row r="8842" spans="1:4" ht="54">
      <c r="A8842" s="316">
        <v>92685</v>
      </c>
      <c r="B8842" s="317" t="s">
        <v>9988</v>
      </c>
      <c r="C8842" s="318" t="s">
        <v>3004</v>
      </c>
      <c r="D8842" s="316">
        <v>103.34</v>
      </c>
    </row>
    <row r="8843" spans="1:4" ht="54">
      <c r="A8843" s="316">
        <v>92686</v>
      </c>
      <c r="B8843" s="317" t="s">
        <v>9989</v>
      </c>
      <c r="C8843" s="318" t="s">
        <v>3004</v>
      </c>
      <c r="D8843" s="316">
        <v>132.09</v>
      </c>
    </row>
    <row r="8844" spans="1:4" ht="67.5">
      <c r="A8844" s="316">
        <v>92687</v>
      </c>
      <c r="B8844" s="317" t="s">
        <v>9990</v>
      </c>
      <c r="C8844" s="318" t="s">
        <v>837</v>
      </c>
      <c r="D8844" s="316">
        <v>15.07</v>
      </c>
    </row>
    <row r="8845" spans="1:4" ht="67.5">
      <c r="A8845" s="316">
        <v>92688</v>
      </c>
      <c r="B8845" s="317" t="s">
        <v>9991</v>
      </c>
      <c r="C8845" s="318" t="s">
        <v>837</v>
      </c>
      <c r="D8845" s="316">
        <v>21.51</v>
      </c>
    </row>
    <row r="8846" spans="1:4" ht="54">
      <c r="A8846" s="316">
        <v>92689</v>
      </c>
      <c r="B8846" s="317" t="s">
        <v>9992</v>
      </c>
      <c r="C8846" s="318" t="s">
        <v>837</v>
      </c>
      <c r="D8846" s="316">
        <v>20.79</v>
      </c>
    </row>
    <row r="8847" spans="1:4" ht="54">
      <c r="A8847" s="316">
        <v>92690</v>
      </c>
      <c r="B8847" s="317" t="s">
        <v>9993</v>
      </c>
      <c r="C8847" s="318" t="s">
        <v>837</v>
      </c>
      <c r="D8847" s="316">
        <v>30.31</v>
      </c>
    </row>
    <row r="8848" spans="1:4" ht="54">
      <c r="A8848" s="316">
        <v>92692</v>
      </c>
      <c r="B8848" s="317" t="s">
        <v>9994</v>
      </c>
      <c r="C8848" s="318" t="s">
        <v>3004</v>
      </c>
      <c r="D8848" s="316">
        <v>9.01</v>
      </c>
    </row>
    <row r="8849" spans="1:4" ht="54">
      <c r="A8849" s="316">
        <v>92693</v>
      </c>
      <c r="B8849" s="317" t="s">
        <v>9995</v>
      </c>
      <c r="C8849" s="318" t="s">
        <v>3004</v>
      </c>
      <c r="D8849" s="316">
        <v>9.26</v>
      </c>
    </row>
    <row r="8850" spans="1:4" ht="54">
      <c r="A8850" s="316">
        <v>92694</v>
      </c>
      <c r="B8850" s="317" t="s">
        <v>9996</v>
      </c>
      <c r="C8850" s="318" t="s">
        <v>3004</v>
      </c>
      <c r="D8850" s="316">
        <v>14.3</v>
      </c>
    </row>
    <row r="8851" spans="1:4" ht="54">
      <c r="A8851" s="316">
        <v>92695</v>
      </c>
      <c r="B8851" s="317" t="s">
        <v>9997</v>
      </c>
      <c r="C8851" s="318" t="s">
        <v>3004</v>
      </c>
      <c r="D8851" s="316">
        <v>14.55</v>
      </c>
    </row>
    <row r="8852" spans="1:4" ht="54">
      <c r="A8852" s="316">
        <v>92696</v>
      </c>
      <c r="B8852" s="317" t="s">
        <v>9998</v>
      </c>
      <c r="C8852" s="318" t="s">
        <v>3004</v>
      </c>
      <c r="D8852" s="316">
        <v>22.41</v>
      </c>
    </row>
    <row r="8853" spans="1:4" ht="54">
      <c r="A8853" s="316">
        <v>92697</v>
      </c>
      <c r="B8853" s="317" t="s">
        <v>9999</v>
      </c>
      <c r="C8853" s="318" t="s">
        <v>3004</v>
      </c>
      <c r="D8853" s="316">
        <v>23.55</v>
      </c>
    </row>
    <row r="8854" spans="1:4" ht="54">
      <c r="A8854" s="316">
        <v>92698</v>
      </c>
      <c r="B8854" s="317" t="s">
        <v>10000</v>
      </c>
      <c r="C8854" s="318" t="s">
        <v>3004</v>
      </c>
      <c r="D8854" s="316">
        <v>13.32</v>
      </c>
    </row>
    <row r="8855" spans="1:4" ht="54">
      <c r="A8855" s="316">
        <v>92699</v>
      </c>
      <c r="B8855" s="317" t="s">
        <v>10001</v>
      </c>
      <c r="C8855" s="318" t="s">
        <v>3004</v>
      </c>
      <c r="D8855" s="316">
        <v>12.49</v>
      </c>
    </row>
    <row r="8856" spans="1:4" ht="54">
      <c r="A8856" s="316">
        <v>92700</v>
      </c>
      <c r="B8856" s="317" t="s">
        <v>10002</v>
      </c>
      <c r="C8856" s="318" t="s">
        <v>3004</v>
      </c>
      <c r="D8856" s="316">
        <v>21.73</v>
      </c>
    </row>
    <row r="8857" spans="1:4" ht="54">
      <c r="A8857" s="316">
        <v>92701</v>
      </c>
      <c r="B8857" s="317" t="s">
        <v>10003</v>
      </c>
      <c r="C8857" s="318" t="s">
        <v>3004</v>
      </c>
      <c r="D8857" s="316">
        <v>20.5</v>
      </c>
    </row>
    <row r="8858" spans="1:4" ht="54">
      <c r="A8858" s="316">
        <v>92702</v>
      </c>
      <c r="B8858" s="317" t="s">
        <v>10004</v>
      </c>
      <c r="C8858" s="318" t="s">
        <v>3004</v>
      </c>
      <c r="D8858" s="316">
        <v>34</v>
      </c>
    </row>
    <row r="8859" spans="1:4" ht="54">
      <c r="A8859" s="316">
        <v>92703</v>
      </c>
      <c r="B8859" s="317" t="s">
        <v>10005</v>
      </c>
      <c r="C8859" s="318" t="s">
        <v>3004</v>
      </c>
      <c r="D8859" s="316">
        <v>32.479999999999997</v>
      </c>
    </row>
    <row r="8860" spans="1:4" ht="54">
      <c r="A8860" s="316">
        <v>92704</v>
      </c>
      <c r="B8860" s="317" t="s">
        <v>10006</v>
      </c>
      <c r="C8860" s="318" t="s">
        <v>3004</v>
      </c>
      <c r="D8860" s="316">
        <v>16.84</v>
      </c>
    </row>
    <row r="8861" spans="1:4" ht="54">
      <c r="A8861" s="316">
        <v>92705</v>
      </c>
      <c r="B8861" s="317" t="s">
        <v>10007</v>
      </c>
      <c r="C8861" s="318" t="s">
        <v>3004</v>
      </c>
      <c r="D8861" s="316">
        <v>27.09</v>
      </c>
    </row>
    <row r="8862" spans="1:4" ht="54">
      <c r="A8862" s="316">
        <v>92706</v>
      </c>
      <c r="B8862" s="317" t="s">
        <v>10008</v>
      </c>
      <c r="C8862" s="318" t="s">
        <v>3004</v>
      </c>
      <c r="D8862" s="316">
        <v>43.87</v>
      </c>
    </row>
    <row r="8863" spans="1:4" ht="54">
      <c r="A8863" s="316">
        <v>92712</v>
      </c>
      <c r="B8863" s="317" t="s">
        <v>10009</v>
      </c>
      <c r="C8863" s="318" t="s">
        <v>12</v>
      </c>
      <c r="D8863" s="316">
        <v>0.2</v>
      </c>
    </row>
    <row r="8864" spans="1:4" ht="54">
      <c r="A8864" s="316">
        <v>92713</v>
      </c>
      <c r="B8864" s="317" t="s">
        <v>10010</v>
      </c>
      <c r="C8864" s="318" t="s">
        <v>12</v>
      </c>
      <c r="D8864" s="316">
        <v>0.04</v>
      </c>
    </row>
    <row r="8865" spans="1:4" ht="54">
      <c r="A8865" s="316">
        <v>92714</v>
      </c>
      <c r="B8865" s="317" t="s">
        <v>10011</v>
      </c>
      <c r="C8865" s="318" t="s">
        <v>12</v>
      </c>
      <c r="D8865" s="316">
        <v>0.25</v>
      </c>
    </row>
    <row r="8866" spans="1:4" ht="54">
      <c r="A8866" s="316">
        <v>92715</v>
      </c>
      <c r="B8866" s="317" t="s">
        <v>10012</v>
      </c>
      <c r="C8866" s="318" t="s">
        <v>12</v>
      </c>
      <c r="D8866" s="316">
        <v>20.239999999999998</v>
      </c>
    </row>
    <row r="8867" spans="1:4" ht="54">
      <c r="A8867" s="316">
        <v>92716</v>
      </c>
      <c r="B8867" s="317" t="s">
        <v>10013</v>
      </c>
      <c r="C8867" s="318" t="s">
        <v>2865</v>
      </c>
      <c r="D8867" s="316">
        <v>20.73</v>
      </c>
    </row>
    <row r="8868" spans="1:4" ht="54">
      <c r="A8868" s="316">
        <v>92717</v>
      </c>
      <c r="B8868" s="317" t="s">
        <v>10014</v>
      </c>
      <c r="C8868" s="318" t="s">
        <v>2867</v>
      </c>
      <c r="D8868" s="316">
        <v>0.24</v>
      </c>
    </row>
    <row r="8869" spans="1:4" ht="67.5">
      <c r="A8869" s="316">
        <v>92718</v>
      </c>
      <c r="B8869" s="317" t="s">
        <v>10015</v>
      </c>
      <c r="C8869" s="318" t="s">
        <v>585</v>
      </c>
      <c r="D8869" s="316">
        <v>464.4</v>
      </c>
    </row>
    <row r="8870" spans="1:4" ht="67.5">
      <c r="A8870" s="316">
        <v>92719</v>
      </c>
      <c r="B8870" s="317" t="s">
        <v>10016</v>
      </c>
      <c r="C8870" s="318" t="s">
        <v>585</v>
      </c>
      <c r="D8870" s="316">
        <v>351.68</v>
      </c>
    </row>
    <row r="8871" spans="1:4" ht="67.5">
      <c r="A8871" s="316">
        <v>92720</v>
      </c>
      <c r="B8871" s="317" t="s">
        <v>10017</v>
      </c>
      <c r="C8871" s="318" t="s">
        <v>585</v>
      </c>
      <c r="D8871" s="316">
        <v>402.47</v>
      </c>
    </row>
    <row r="8872" spans="1:4" ht="67.5">
      <c r="A8872" s="316">
        <v>92721</v>
      </c>
      <c r="B8872" s="317" t="s">
        <v>10018</v>
      </c>
      <c r="C8872" s="318" t="s">
        <v>585</v>
      </c>
      <c r="D8872" s="316">
        <v>344.79</v>
      </c>
    </row>
    <row r="8873" spans="1:4" ht="67.5">
      <c r="A8873" s="316">
        <v>92722</v>
      </c>
      <c r="B8873" s="317" t="s">
        <v>10019</v>
      </c>
      <c r="C8873" s="318" t="s">
        <v>585</v>
      </c>
      <c r="D8873" s="316">
        <v>399.59</v>
      </c>
    </row>
    <row r="8874" spans="1:4" ht="81">
      <c r="A8874" s="316">
        <v>92723</v>
      </c>
      <c r="B8874" s="317" t="s">
        <v>10020</v>
      </c>
      <c r="C8874" s="318" t="s">
        <v>585</v>
      </c>
      <c r="D8874" s="316">
        <v>387.52</v>
      </c>
    </row>
    <row r="8875" spans="1:4" ht="67.5">
      <c r="A8875" s="316">
        <v>92724</v>
      </c>
      <c r="B8875" s="317" t="s">
        <v>10021</v>
      </c>
      <c r="C8875" s="318" t="s">
        <v>585</v>
      </c>
      <c r="D8875" s="316">
        <v>385.01</v>
      </c>
    </row>
    <row r="8876" spans="1:4" ht="81">
      <c r="A8876" s="316">
        <v>92725</v>
      </c>
      <c r="B8876" s="317" t="s">
        <v>10022</v>
      </c>
      <c r="C8876" s="318" t="s">
        <v>585</v>
      </c>
      <c r="D8876" s="316">
        <v>383.95</v>
      </c>
    </row>
    <row r="8877" spans="1:4" ht="81">
      <c r="A8877" s="316">
        <v>92726</v>
      </c>
      <c r="B8877" s="317" t="s">
        <v>10023</v>
      </c>
      <c r="C8877" s="318" t="s">
        <v>585</v>
      </c>
      <c r="D8877" s="316">
        <v>382.17</v>
      </c>
    </row>
    <row r="8878" spans="1:4" ht="94.5">
      <c r="A8878" s="316">
        <v>92727</v>
      </c>
      <c r="B8878" s="317" t="s">
        <v>10024</v>
      </c>
      <c r="C8878" s="318" t="s">
        <v>585</v>
      </c>
      <c r="D8878" s="316">
        <v>410.96</v>
      </c>
    </row>
    <row r="8879" spans="1:4" ht="94.5">
      <c r="A8879" s="316">
        <v>92728</v>
      </c>
      <c r="B8879" s="317" t="s">
        <v>10025</v>
      </c>
      <c r="C8879" s="318" t="s">
        <v>585</v>
      </c>
      <c r="D8879" s="316">
        <v>392.95</v>
      </c>
    </row>
    <row r="8880" spans="1:4" ht="94.5">
      <c r="A8880" s="316">
        <v>92729</v>
      </c>
      <c r="B8880" s="317" t="s">
        <v>10026</v>
      </c>
      <c r="C8880" s="318" t="s">
        <v>585</v>
      </c>
      <c r="D8880" s="316">
        <v>385.32</v>
      </c>
    </row>
    <row r="8881" spans="1:4" ht="94.5">
      <c r="A8881" s="316">
        <v>92730</v>
      </c>
      <c r="B8881" s="317" t="s">
        <v>10027</v>
      </c>
      <c r="C8881" s="318" t="s">
        <v>585</v>
      </c>
      <c r="D8881" s="316">
        <v>372.62</v>
      </c>
    </row>
    <row r="8882" spans="1:4" ht="94.5">
      <c r="A8882" s="316">
        <v>92731</v>
      </c>
      <c r="B8882" s="317" t="s">
        <v>10028</v>
      </c>
      <c r="C8882" s="318" t="s">
        <v>585</v>
      </c>
      <c r="D8882" s="316">
        <v>387.39</v>
      </c>
    </row>
    <row r="8883" spans="1:4" ht="94.5">
      <c r="A8883" s="316">
        <v>92732</v>
      </c>
      <c r="B8883" s="317" t="s">
        <v>10029</v>
      </c>
      <c r="C8883" s="318" t="s">
        <v>585</v>
      </c>
      <c r="D8883" s="316">
        <v>375.04</v>
      </c>
    </row>
    <row r="8884" spans="1:4" ht="94.5">
      <c r="A8884" s="316">
        <v>92733</v>
      </c>
      <c r="B8884" s="317" t="s">
        <v>10030</v>
      </c>
      <c r="C8884" s="318" t="s">
        <v>585</v>
      </c>
      <c r="D8884" s="316">
        <v>369.78</v>
      </c>
    </row>
    <row r="8885" spans="1:4" ht="94.5">
      <c r="A8885" s="316">
        <v>92734</v>
      </c>
      <c r="B8885" s="317" t="s">
        <v>10031</v>
      </c>
      <c r="C8885" s="318" t="s">
        <v>585</v>
      </c>
      <c r="D8885" s="316">
        <v>361.08</v>
      </c>
    </row>
    <row r="8886" spans="1:4" ht="94.5">
      <c r="A8886" s="316">
        <v>92735</v>
      </c>
      <c r="B8886" s="317" t="s">
        <v>10032</v>
      </c>
      <c r="C8886" s="318" t="s">
        <v>585</v>
      </c>
      <c r="D8886" s="316">
        <v>365.68</v>
      </c>
    </row>
    <row r="8887" spans="1:4" ht="94.5">
      <c r="A8887" s="316">
        <v>92736</v>
      </c>
      <c r="B8887" s="317" t="s">
        <v>10033</v>
      </c>
      <c r="C8887" s="318" t="s">
        <v>585</v>
      </c>
      <c r="D8887" s="316">
        <v>356.35</v>
      </c>
    </row>
    <row r="8888" spans="1:4" ht="94.5">
      <c r="A8888" s="316">
        <v>92739</v>
      </c>
      <c r="B8888" s="317" t="s">
        <v>10034</v>
      </c>
      <c r="C8888" s="318" t="s">
        <v>585</v>
      </c>
      <c r="D8888" s="316">
        <v>342.77</v>
      </c>
    </row>
    <row r="8889" spans="1:4" ht="94.5">
      <c r="A8889" s="316">
        <v>92740</v>
      </c>
      <c r="B8889" s="317" t="s">
        <v>10035</v>
      </c>
      <c r="C8889" s="318" t="s">
        <v>585</v>
      </c>
      <c r="D8889" s="316">
        <v>338.15</v>
      </c>
    </row>
    <row r="8890" spans="1:4" ht="81">
      <c r="A8890" s="316">
        <v>92741</v>
      </c>
      <c r="B8890" s="317" t="s">
        <v>10036</v>
      </c>
      <c r="C8890" s="318" t="s">
        <v>585</v>
      </c>
      <c r="D8890" s="316">
        <v>509.44</v>
      </c>
    </row>
    <row r="8891" spans="1:4" ht="81">
      <c r="A8891" s="316">
        <v>92742</v>
      </c>
      <c r="B8891" s="317" t="s">
        <v>10037</v>
      </c>
      <c r="C8891" s="318" t="s">
        <v>585</v>
      </c>
      <c r="D8891" s="316">
        <v>689.39</v>
      </c>
    </row>
    <row r="8892" spans="1:4" ht="67.5">
      <c r="A8892" s="316">
        <v>92743</v>
      </c>
      <c r="B8892" s="317" t="s">
        <v>10038</v>
      </c>
      <c r="C8892" s="318" t="s">
        <v>585</v>
      </c>
      <c r="D8892" s="316">
        <v>381.53</v>
      </c>
    </row>
    <row r="8893" spans="1:4" ht="67.5">
      <c r="A8893" s="316">
        <v>92744</v>
      </c>
      <c r="B8893" s="317" t="s">
        <v>10039</v>
      </c>
      <c r="C8893" s="318" t="s">
        <v>585</v>
      </c>
      <c r="D8893" s="316">
        <v>357.82</v>
      </c>
    </row>
    <row r="8894" spans="1:4" ht="81">
      <c r="A8894" s="316">
        <v>92745</v>
      </c>
      <c r="B8894" s="317" t="s">
        <v>10040</v>
      </c>
      <c r="C8894" s="318" t="s">
        <v>585</v>
      </c>
      <c r="D8894" s="316">
        <v>472.5</v>
      </c>
    </row>
    <row r="8895" spans="1:4" ht="81">
      <c r="A8895" s="316">
        <v>92746</v>
      </c>
      <c r="B8895" s="317" t="s">
        <v>10041</v>
      </c>
      <c r="C8895" s="318" t="s">
        <v>585</v>
      </c>
      <c r="D8895" s="316">
        <v>426.25</v>
      </c>
    </row>
    <row r="8896" spans="1:4" ht="81">
      <c r="A8896" s="316">
        <v>92747</v>
      </c>
      <c r="B8896" s="317" t="s">
        <v>10042</v>
      </c>
      <c r="C8896" s="318" t="s">
        <v>585</v>
      </c>
      <c r="D8896" s="316">
        <v>524.59</v>
      </c>
    </row>
    <row r="8897" spans="1:4" ht="81">
      <c r="A8897" s="316">
        <v>92748</v>
      </c>
      <c r="B8897" s="317" t="s">
        <v>10043</v>
      </c>
      <c r="C8897" s="318" t="s">
        <v>585</v>
      </c>
      <c r="D8897" s="316">
        <v>465.78</v>
      </c>
    </row>
    <row r="8898" spans="1:4" ht="54">
      <c r="A8898" s="316">
        <v>92749</v>
      </c>
      <c r="B8898" s="317" t="s">
        <v>10044</v>
      </c>
      <c r="C8898" s="318" t="s">
        <v>585</v>
      </c>
      <c r="D8898" s="316">
        <v>538.51</v>
      </c>
    </row>
    <row r="8899" spans="1:4" ht="67.5">
      <c r="A8899" s="316">
        <v>92750</v>
      </c>
      <c r="B8899" s="317" t="s">
        <v>10045</v>
      </c>
      <c r="C8899" s="318" t="s">
        <v>585</v>
      </c>
      <c r="D8899" s="316">
        <v>920.09</v>
      </c>
    </row>
    <row r="8900" spans="1:4" ht="67.5">
      <c r="A8900" s="316">
        <v>92751</v>
      </c>
      <c r="B8900" s="317" t="s">
        <v>10046</v>
      </c>
      <c r="C8900" s="318" t="s">
        <v>585</v>
      </c>
      <c r="D8900" s="319">
        <v>1141.8800000000001</v>
      </c>
    </row>
    <row r="8901" spans="1:4" ht="67.5">
      <c r="A8901" s="316">
        <v>92752</v>
      </c>
      <c r="B8901" s="317" t="s">
        <v>10047</v>
      </c>
      <c r="C8901" s="318" t="s">
        <v>585</v>
      </c>
      <c r="D8901" s="319">
        <v>1362.68</v>
      </c>
    </row>
    <row r="8902" spans="1:4" ht="81">
      <c r="A8902" s="316">
        <v>92753</v>
      </c>
      <c r="B8902" s="317" t="s">
        <v>10048</v>
      </c>
      <c r="C8902" s="318" t="s">
        <v>585</v>
      </c>
      <c r="D8902" s="316">
        <v>365.28</v>
      </c>
    </row>
    <row r="8903" spans="1:4" ht="81">
      <c r="A8903" s="316">
        <v>92754</v>
      </c>
      <c r="B8903" s="317" t="s">
        <v>10049</v>
      </c>
      <c r="C8903" s="318" t="s">
        <v>585</v>
      </c>
      <c r="D8903" s="316">
        <v>334.23</v>
      </c>
    </row>
    <row r="8904" spans="1:4" ht="54">
      <c r="A8904" s="316">
        <v>92755</v>
      </c>
      <c r="B8904" s="317" t="s">
        <v>10050</v>
      </c>
      <c r="C8904" s="318" t="s">
        <v>1100</v>
      </c>
      <c r="D8904" s="316">
        <v>139.52000000000001</v>
      </c>
    </row>
    <row r="8905" spans="1:4" ht="54">
      <c r="A8905" s="316">
        <v>92756</v>
      </c>
      <c r="B8905" s="317" t="s">
        <v>10051</v>
      </c>
      <c r="C8905" s="318" t="s">
        <v>1100</v>
      </c>
      <c r="D8905" s="316">
        <v>158.76</v>
      </c>
    </row>
    <row r="8906" spans="1:4" ht="54">
      <c r="A8906" s="316">
        <v>92757</v>
      </c>
      <c r="B8906" s="317" t="s">
        <v>10052</v>
      </c>
      <c r="C8906" s="318" t="s">
        <v>1100</v>
      </c>
      <c r="D8906" s="316">
        <v>182.09</v>
      </c>
    </row>
    <row r="8907" spans="1:4" ht="67.5">
      <c r="A8907" s="316">
        <v>92758</v>
      </c>
      <c r="B8907" s="317" t="s">
        <v>10053</v>
      </c>
      <c r="C8907" s="318" t="s">
        <v>585</v>
      </c>
      <c r="D8907" s="316">
        <v>423.45</v>
      </c>
    </row>
    <row r="8908" spans="1:4" ht="67.5">
      <c r="A8908" s="316">
        <v>92759</v>
      </c>
      <c r="B8908" s="317" t="s">
        <v>10054</v>
      </c>
      <c r="C8908" s="318" t="s">
        <v>6979</v>
      </c>
      <c r="D8908" s="316">
        <v>8.1999999999999993</v>
      </c>
    </row>
    <row r="8909" spans="1:4" ht="67.5">
      <c r="A8909" s="316">
        <v>92760</v>
      </c>
      <c r="B8909" s="317" t="s">
        <v>10055</v>
      </c>
      <c r="C8909" s="318" t="s">
        <v>6979</v>
      </c>
      <c r="D8909" s="316">
        <v>7.21</v>
      </c>
    </row>
    <row r="8910" spans="1:4" ht="67.5">
      <c r="A8910" s="316">
        <v>92761</v>
      </c>
      <c r="B8910" s="317" t="s">
        <v>10056</v>
      </c>
      <c r="C8910" s="318" t="s">
        <v>6979</v>
      </c>
      <c r="D8910" s="316">
        <v>7.06</v>
      </c>
    </row>
    <row r="8911" spans="1:4" ht="67.5">
      <c r="A8911" s="316">
        <v>92762</v>
      </c>
      <c r="B8911" s="317" t="s">
        <v>10057</v>
      </c>
      <c r="C8911" s="318" t="s">
        <v>6979</v>
      </c>
      <c r="D8911" s="316">
        <v>5.76</v>
      </c>
    </row>
    <row r="8912" spans="1:4" ht="67.5">
      <c r="A8912" s="316">
        <v>92763</v>
      </c>
      <c r="B8912" s="317" t="s">
        <v>10058</v>
      </c>
      <c r="C8912" s="318" t="s">
        <v>6979</v>
      </c>
      <c r="D8912" s="316">
        <v>5.15</v>
      </c>
    </row>
    <row r="8913" spans="1:4" ht="67.5">
      <c r="A8913" s="316">
        <v>92764</v>
      </c>
      <c r="B8913" s="317" t="s">
        <v>10059</v>
      </c>
      <c r="C8913" s="318" t="s">
        <v>6979</v>
      </c>
      <c r="D8913" s="316">
        <v>4.83</v>
      </c>
    </row>
    <row r="8914" spans="1:4" ht="67.5">
      <c r="A8914" s="316">
        <v>92765</v>
      </c>
      <c r="B8914" s="317" t="s">
        <v>10060</v>
      </c>
      <c r="C8914" s="318" t="s">
        <v>6979</v>
      </c>
      <c r="D8914" s="316">
        <v>4.46</v>
      </c>
    </row>
    <row r="8915" spans="1:4" ht="67.5">
      <c r="A8915" s="316">
        <v>92766</v>
      </c>
      <c r="B8915" s="317" t="s">
        <v>10061</v>
      </c>
      <c r="C8915" s="318" t="s">
        <v>6979</v>
      </c>
      <c r="D8915" s="316">
        <v>4.91</v>
      </c>
    </row>
    <row r="8916" spans="1:4" ht="67.5">
      <c r="A8916" s="316">
        <v>92767</v>
      </c>
      <c r="B8916" s="317" t="s">
        <v>10062</v>
      </c>
      <c r="C8916" s="318" t="s">
        <v>6979</v>
      </c>
      <c r="D8916" s="316">
        <v>8.33</v>
      </c>
    </row>
    <row r="8917" spans="1:4" ht="67.5">
      <c r="A8917" s="316">
        <v>92768</v>
      </c>
      <c r="B8917" s="317" t="s">
        <v>10063</v>
      </c>
      <c r="C8917" s="318" t="s">
        <v>6979</v>
      </c>
      <c r="D8917" s="316">
        <v>7.23</v>
      </c>
    </row>
    <row r="8918" spans="1:4" ht="67.5">
      <c r="A8918" s="316">
        <v>92769</v>
      </c>
      <c r="B8918" s="317" t="s">
        <v>10064</v>
      </c>
      <c r="C8918" s="318" t="s">
        <v>6979</v>
      </c>
      <c r="D8918" s="316">
        <v>6.47</v>
      </c>
    </row>
    <row r="8919" spans="1:4" ht="67.5">
      <c r="A8919" s="316">
        <v>92770</v>
      </c>
      <c r="B8919" s="317" t="s">
        <v>10065</v>
      </c>
      <c r="C8919" s="318" t="s">
        <v>6979</v>
      </c>
      <c r="D8919" s="316">
        <v>6.51</v>
      </c>
    </row>
    <row r="8920" spans="1:4" ht="67.5">
      <c r="A8920" s="316">
        <v>92771</v>
      </c>
      <c r="B8920" s="317" t="s">
        <v>10066</v>
      </c>
      <c r="C8920" s="318" t="s">
        <v>6979</v>
      </c>
      <c r="D8920" s="316">
        <v>5.32</v>
      </c>
    </row>
    <row r="8921" spans="1:4" ht="67.5">
      <c r="A8921" s="316">
        <v>92772</v>
      </c>
      <c r="B8921" s="317" t="s">
        <v>10067</v>
      </c>
      <c r="C8921" s="318" t="s">
        <v>6979</v>
      </c>
      <c r="D8921" s="316">
        <v>4.82</v>
      </c>
    </row>
    <row r="8922" spans="1:4" ht="67.5">
      <c r="A8922" s="316">
        <v>92773</v>
      </c>
      <c r="B8922" s="317" t="s">
        <v>10068</v>
      </c>
      <c r="C8922" s="318" t="s">
        <v>6979</v>
      </c>
      <c r="D8922" s="316">
        <v>4.5999999999999996</v>
      </c>
    </row>
    <row r="8923" spans="1:4" ht="67.5">
      <c r="A8923" s="316">
        <v>92774</v>
      </c>
      <c r="B8923" s="317" t="s">
        <v>10069</v>
      </c>
      <c r="C8923" s="318" t="s">
        <v>6979</v>
      </c>
      <c r="D8923" s="316">
        <v>4.3</v>
      </c>
    </row>
    <row r="8924" spans="1:4" ht="67.5">
      <c r="A8924" s="316">
        <v>92775</v>
      </c>
      <c r="B8924" s="317" t="s">
        <v>10070</v>
      </c>
      <c r="C8924" s="318" t="s">
        <v>6979</v>
      </c>
      <c r="D8924" s="316">
        <v>10.119999999999999</v>
      </c>
    </row>
    <row r="8925" spans="1:4" ht="67.5">
      <c r="A8925" s="316">
        <v>92776</v>
      </c>
      <c r="B8925" s="317" t="s">
        <v>10071</v>
      </c>
      <c r="C8925" s="318" t="s">
        <v>6979</v>
      </c>
      <c r="D8925" s="316">
        <v>8.66</v>
      </c>
    </row>
    <row r="8926" spans="1:4" ht="67.5">
      <c r="A8926" s="316">
        <v>92777</v>
      </c>
      <c r="B8926" s="317" t="s">
        <v>10072</v>
      </c>
      <c r="C8926" s="318" t="s">
        <v>6979</v>
      </c>
      <c r="D8926" s="316">
        <v>8.15</v>
      </c>
    </row>
    <row r="8927" spans="1:4" ht="67.5">
      <c r="A8927" s="316">
        <v>92778</v>
      </c>
      <c r="B8927" s="317" t="s">
        <v>10073</v>
      </c>
      <c r="C8927" s="318" t="s">
        <v>6979</v>
      </c>
      <c r="D8927" s="316">
        <v>6.58</v>
      </c>
    </row>
    <row r="8928" spans="1:4" ht="67.5">
      <c r="A8928" s="316">
        <v>92779</v>
      </c>
      <c r="B8928" s="317" t="s">
        <v>10074</v>
      </c>
      <c r="C8928" s="318" t="s">
        <v>6979</v>
      </c>
      <c r="D8928" s="316">
        <v>5.75</v>
      </c>
    </row>
    <row r="8929" spans="1:4" ht="67.5">
      <c r="A8929" s="316">
        <v>92780</v>
      </c>
      <c r="B8929" s="317" t="s">
        <v>10075</v>
      </c>
      <c r="C8929" s="318" t="s">
        <v>6979</v>
      </c>
      <c r="D8929" s="316">
        <v>5.24</v>
      </c>
    </row>
    <row r="8930" spans="1:4" ht="67.5">
      <c r="A8930" s="316">
        <v>92781</v>
      </c>
      <c r="B8930" s="317" t="s">
        <v>10076</v>
      </c>
      <c r="C8930" s="318" t="s">
        <v>6979</v>
      </c>
      <c r="D8930" s="316">
        <v>4.74</v>
      </c>
    </row>
    <row r="8931" spans="1:4" ht="67.5">
      <c r="A8931" s="316">
        <v>92782</v>
      </c>
      <c r="B8931" s="317" t="s">
        <v>10077</v>
      </c>
      <c r="C8931" s="318" t="s">
        <v>6979</v>
      </c>
      <c r="D8931" s="316">
        <v>5.07</v>
      </c>
    </row>
    <row r="8932" spans="1:4" ht="67.5">
      <c r="A8932" s="316">
        <v>92783</v>
      </c>
      <c r="B8932" s="317" t="s">
        <v>10078</v>
      </c>
      <c r="C8932" s="318" t="s">
        <v>6979</v>
      </c>
      <c r="D8932" s="316">
        <v>9.94</v>
      </c>
    </row>
    <row r="8933" spans="1:4" ht="67.5">
      <c r="A8933" s="316">
        <v>92784</v>
      </c>
      <c r="B8933" s="317" t="s">
        <v>10079</v>
      </c>
      <c r="C8933" s="318" t="s">
        <v>6979</v>
      </c>
      <c r="D8933" s="316">
        <v>8.5399999999999991</v>
      </c>
    </row>
    <row r="8934" spans="1:4" ht="67.5">
      <c r="A8934" s="316">
        <v>92785</v>
      </c>
      <c r="B8934" s="317" t="s">
        <v>10080</v>
      </c>
      <c r="C8934" s="318" t="s">
        <v>6979</v>
      </c>
      <c r="D8934" s="316">
        <v>7.47</v>
      </c>
    </row>
    <row r="8935" spans="1:4" ht="67.5">
      <c r="A8935" s="316">
        <v>92786</v>
      </c>
      <c r="B8935" s="317" t="s">
        <v>10081</v>
      </c>
      <c r="C8935" s="318" t="s">
        <v>6979</v>
      </c>
      <c r="D8935" s="316">
        <v>7.25</v>
      </c>
    </row>
    <row r="8936" spans="1:4" ht="67.5">
      <c r="A8936" s="316">
        <v>92787</v>
      </c>
      <c r="B8936" s="317" t="s">
        <v>10082</v>
      </c>
      <c r="C8936" s="318" t="s">
        <v>6979</v>
      </c>
      <c r="D8936" s="316">
        <v>5.86</v>
      </c>
    </row>
    <row r="8937" spans="1:4" ht="67.5">
      <c r="A8937" s="316">
        <v>92788</v>
      </c>
      <c r="B8937" s="317" t="s">
        <v>10083</v>
      </c>
      <c r="C8937" s="318" t="s">
        <v>6979</v>
      </c>
      <c r="D8937" s="316">
        <v>5.2</v>
      </c>
    </row>
    <row r="8938" spans="1:4" ht="67.5">
      <c r="A8938" s="316">
        <v>92789</v>
      </c>
      <c r="B8938" s="317" t="s">
        <v>10084</v>
      </c>
      <c r="C8938" s="318" t="s">
        <v>6979</v>
      </c>
      <c r="D8938" s="316">
        <v>4.84</v>
      </c>
    </row>
    <row r="8939" spans="1:4" ht="67.5">
      <c r="A8939" s="316">
        <v>92790</v>
      </c>
      <c r="B8939" s="317" t="s">
        <v>10085</v>
      </c>
      <c r="C8939" s="318" t="s">
        <v>6979</v>
      </c>
      <c r="D8939" s="316">
        <v>4.4400000000000004</v>
      </c>
    </row>
    <row r="8940" spans="1:4" ht="40.5">
      <c r="A8940" s="316">
        <v>92791</v>
      </c>
      <c r="B8940" s="317" t="s">
        <v>10086</v>
      </c>
      <c r="C8940" s="318" t="s">
        <v>6979</v>
      </c>
      <c r="D8940" s="316">
        <v>5.53</v>
      </c>
    </row>
    <row r="8941" spans="1:4" ht="40.5">
      <c r="A8941" s="316">
        <v>92792</v>
      </c>
      <c r="B8941" s="317" t="s">
        <v>10087</v>
      </c>
      <c r="C8941" s="318" t="s">
        <v>6979</v>
      </c>
      <c r="D8941" s="316">
        <v>5.12</v>
      </c>
    </row>
    <row r="8942" spans="1:4" ht="40.5">
      <c r="A8942" s="316">
        <v>92793</v>
      </c>
      <c r="B8942" s="317" t="s">
        <v>10088</v>
      </c>
      <c r="C8942" s="318" t="s">
        <v>6979</v>
      </c>
      <c r="D8942" s="316">
        <v>5.47</v>
      </c>
    </row>
    <row r="8943" spans="1:4" ht="40.5">
      <c r="A8943" s="316">
        <v>92794</v>
      </c>
      <c r="B8943" s="317" t="s">
        <v>10089</v>
      </c>
      <c r="C8943" s="318" t="s">
        <v>6979</v>
      </c>
      <c r="D8943" s="316">
        <v>4.53</v>
      </c>
    </row>
    <row r="8944" spans="1:4" ht="40.5">
      <c r="A8944" s="316">
        <v>92795</v>
      </c>
      <c r="B8944" s="317" t="s">
        <v>10090</v>
      </c>
      <c r="C8944" s="318" t="s">
        <v>6979</v>
      </c>
      <c r="D8944" s="316">
        <v>4.21</v>
      </c>
    </row>
    <row r="8945" spans="1:4" ht="40.5">
      <c r="A8945" s="316">
        <v>92796</v>
      </c>
      <c r="B8945" s="317" t="s">
        <v>10091</v>
      </c>
      <c r="C8945" s="318" t="s">
        <v>6979</v>
      </c>
      <c r="D8945" s="316">
        <v>4.1500000000000004</v>
      </c>
    </row>
    <row r="8946" spans="1:4" ht="40.5">
      <c r="A8946" s="316">
        <v>92797</v>
      </c>
      <c r="B8946" s="317" t="s">
        <v>10092</v>
      </c>
      <c r="C8946" s="318" t="s">
        <v>6979</v>
      </c>
      <c r="D8946" s="316">
        <v>3.96</v>
      </c>
    </row>
    <row r="8947" spans="1:4" ht="40.5">
      <c r="A8947" s="316">
        <v>92798</v>
      </c>
      <c r="B8947" s="317" t="s">
        <v>10093</v>
      </c>
      <c r="C8947" s="318" t="s">
        <v>6979</v>
      </c>
      <c r="D8947" s="316">
        <v>4.55</v>
      </c>
    </row>
    <row r="8948" spans="1:4" ht="27">
      <c r="A8948" s="316">
        <v>92799</v>
      </c>
      <c r="B8948" s="317" t="s">
        <v>10094</v>
      </c>
      <c r="C8948" s="318" t="s">
        <v>6979</v>
      </c>
      <c r="D8948" s="316">
        <v>5.83</v>
      </c>
    </row>
    <row r="8949" spans="1:4" ht="27">
      <c r="A8949" s="316">
        <v>92800</v>
      </c>
      <c r="B8949" s="317" t="s">
        <v>10095</v>
      </c>
      <c r="C8949" s="318" t="s">
        <v>6979</v>
      </c>
      <c r="D8949" s="316">
        <v>5.18</v>
      </c>
    </row>
    <row r="8950" spans="1:4" ht="27">
      <c r="A8950" s="316">
        <v>92801</v>
      </c>
      <c r="B8950" s="317" t="s">
        <v>10096</v>
      </c>
      <c r="C8950" s="318" t="s">
        <v>6979</v>
      </c>
      <c r="D8950" s="316">
        <v>4.92</v>
      </c>
    </row>
    <row r="8951" spans="1:4" ht="27">
      <c r="A8951" s="316">
        <v>92802</v>
      </c>
      <c r="B8951" s="317" t="s">
        <v>10097</v>
      </c>
      <c r="C8951" s="318" t="s">
        <v>6979</v>
      </c>
      <c r="D8951" s="316">
        <v>5.36</v>
      </c>
    </row>
    <row r="8952" spans="1:4" ht="27">
      <c r="A8952" s="316">
        <v>92803</v>
      </c>
      <c r="B8952" s="317" t="s">
        <v>10098</v>
      </c>
      <c r="C8952" s="318" t="s">
        <v>6979</v>
      </c>
      <c r="D8952" s="316">
        <v>4.45</v>
      </c>
    </row>
    <row r="8953" spans="1:4" ht="27">
      <c r="A8953" s="316">
        <v>92804</v>
      </c>
      <c r="B8953" s="317" t="s">
        <v>10099</v>
      </c>
      <c r="C8953" s="318" t="s">
        <v>6979</v>
      </c>
      <c r="D8953" s="316">
        <v>4.17</v>
      </c>
    </row>
    <row r="8954" spans="1:4" ht="27">
      <c r="A8954" s="316">
        <v>92805</v>
      </c>
      <c r="B8954" s="317" t="s">
        <v>10100</v>
      </c>
      <c r="C8954" s="318" t="s">
        <v>6979</v>
      </c>
      <c r="D8954" s="316">
        <v>4.13</v>
      </c>
    </row>
    <row r="8955" spans="1:4" ht="27">
      <c r="A8955" s="316">
        <v>92806</v>
      </c>
      <c r="B8955" s="317" t="s">
        <v>10101</v>
      </c>
      <c r="C8955" s="318" t="s">
        <v>6979</v>
      </c>
      <c r="D8955" s="316">
        <v>3.95</v>
      </c>
    </row>
    <row r="8956" spans="1:4" ht="81">
      <c r="A8956" s="316">
        <v>92808</v>
      </c>
      <c r="B8956" s="317" t="s">
        <v>10102</v>
      </c>
      <c r="C8956" s="318" t="s">
        <v>837</v>
      </c>
      <c r="D8956" s="316">
        <v>26.54</v>
      </c>
    </row>
    <row r="8957" spans="1:4" ht="81">
      <c r="A8957" s="316">
        <v>92809</v>
      </c>
      <c r="B8957" s="317" t="s">
        <v>10103</v>
      </c>
      <c r="C8957" s="318" t="s">
        <v>837</v>
      </c>
      <c r="D8957" s="316">
        <v>34.020000000000003</v>
      </c>
    </row>
    <row r="8958" spans="1:4" ht="81">
      <c r="A8958" s="316">
        <v>92810</v>
      </c>
      <c r="B8958" s="317" t="s">
        <v>10104</v>
      </c>
      <c r="C8958" s="318" t="s">
        <v>837</v>
      </c>
      <c r="D8958" s="316">
        <v>41.41</v>
      </c>
    </row>
    <row r="8959" spans="1:4" ht="81">
      <c r="A8959" s="316">
        <v>92811</v>
      </c>
      <c r="B8959" s="317" t="s">
        <v>10105</v>
      </c>
      <c r="C8959" s="318" t="s">
        <v>837</v>
      </c>
      <c r="D8959" s="316">
        <v>49.29</v>
      </c>
    </row>
    <row r="8960" spans="1:4" ht="81">
      <c r="A8960" s="316">
        <v>92812</v>
      </c>
      <c r="B8960" s="317" t="s">
        <v>10106</v>
      </c>
      <c r="C8960" s="318" t="s">
        <v>837</v>
      </c>
      <c r="D8960" s="316">
        <v>57.09</v>
      </c>
    </row>
    <row r="8961" spans="1:4" ht="81">
      <c r="A8961" s="316">
        <v>92813</v>
      </c>
      <c r="B8961" s="317" t="s">
        <v>10107</v>
      </c>
      <c r="C8961" s="318" t="s">
        <v>837</v>
      </c>
      <c r="D8961" s="316">
        <v>66.17</v>
      </c>
    </row>
    <row r="8962" spans="1:4" ht="81">
      <c r="A8962" s="316">
        <v>92814</v>
      </c>
      <c r="B8962" s="317" t="s">
        <v>10108</v>
      </c>
      <c r="C8962" s="318" t="s">
        <v>837</v>
      </c>
      <c r="D8962" s="316">
        <v>75.7</v>
      </c>
    </row>
    <row r="8963" spans="1:4" ht="81">
      <c r="A8963" s="316">
        <v>92815</v>
      </c>
      <c r="B8963" s="317" t="s">
        <v>10109</v>
      </c>
      <c r="C8963" s="318" t="s">
        <v>837</v>
      </c>
      <c r="D8963" s="316">
        <v>86.63</v>
      </c>
    </row>
    <row r="8964" spans="1:4" ht="67.5">
      <c r="A8964" s="316">
        <v>92816</v>
      </c>
      <c r="B8964" s="317" t="s">
        <v>10110</v>
      </c>
      <c r="C8964" s="318" t="s">
        <v>837</v>
      </c>
      <c r="D8964" s="316">
        <v>491.1</v>
      </c>
    </row>
    <row r="8965" spans="1:4" ht="81">
      <c r="A8965" s="316">
        <v>92817</v>
      </c>
      <c r="B8965" s="317" t="s">
        <v>10111</v>
      </c>
      <c r="C8965" s="318" t="s">
        <v>837</v>
      </c>
      <c r="D8965" s="316">
        <v>108.41</v>
      </c>
    </row>
    <row r="8966" spans="1:4" ht="67.5">
      <c r="A8966" s="316">
        <v>92818</v>
      </c>
      <c r="B8966" s="317" t="s">
        <v>10112</v>
      </c>
      <c r="C8966" s="318" t="s">
        <v>837</v>
      </c>
      <c r="D8966" s="316">
        <v>715.16</v>
      </c>
    </row>
    <row r="8967" spans="1:4" ht="81">
      <c r="A8967" s="316">
        <v>92819</v>
      </c>
      <c r="B8967" s="317" t="s">
        <v>10113</v>
      </c>
      <c r="C8967" s="318" t="s">
        <v>837</v>
      </c>
      <c r="D8967" s="316">
        <v>145.93</v>
      </c>
    </row>
    <row r="8968" spans="1:4" ht="81">
      <c r="A8968" s="316">
        <v>92820</v>
      </c>
      <c r="B8968" s="317" t="s">
        <v>10114</v>
      </c>
      <c r="C8968" s="318" t="s">
        <v>837</v>
      </c>
      <c r="D8968" s="316">
        <v>31.65</v>
      </c>
    </row>
    <row r="8969" spans="1:4" ht="81">
      <c r="A8969" s="316">
        <v>92821</v>
      </c>
      <c r="B8969" s="317" t="s">
        <v>10115</v>
      </c>
      <c r="C8969" s="318" t="s">
        <v>837</v>
      </c>
      <c r="D8969" s="316">
        <v>40.57</v>
      </c>
    </row>
    <row r="8970" spans="1:4" ht="81">
      <c r="A8970" s="316">
        <v>92822</v>
      </c>
      <c r="B8970" s="317" t="s">
        <v>10116</v>
      </c>
      <c r="C8970" s="318" t="s">
        <v>837</v>
      </c>
      <c r="D8970" s="316">
        <v>49.51</v>
      </c>
    </row>
    <row r="8971" spans="1:4" ht="81">
      <c r="A8971" s="316">
        <v>92824</v>
      </c>
      <c r="B8971" s="317" t="s">
        <v>10117</v>
      </c>
      <c r="C8971" s="318" t="s">
        <v>837</v>
      </c>
      <c r="D8971" s="316">
        <v>58.8</v>
      </c>
    </row>
    <row r="8972" spans="1:4" ht="81">
      <c r="A8972" s="316">
        <v>92825</v>
      </c>
      <c r="B8972" s="317" t="s">
        <v>10118</v>
      </c>
      <c r="C8972" s="318" t="s">
        <v>837</v>
      </c>
      <c r="D8972" s="316">
        <v>68.13</v>
      </c>
    </row>
    <row r="8973" spans="1:4" ht="81">
      <c r="A8973" s="316">
        <v>92826</v>
      </c>
      <c r="B8973" s="317" t="s">
        <v>10119</v>
      </c>
      <c r="C8973" s="318" t="s">
        <v>837</v>
      </c>
      <c r="D8973" s="316">
        <v>78.52</v>
      </c>
    </row>
    <row r="8974" spans="1:4" ht="81">
      <c r="A8974" s="316">
        <v>92827</v>
      </c>
      <c r="B8974" s="317" t="s">
        <v>10120</v>
      </c>
      <c r="C8974" s="318" t="s">
        <v>837</v>
      </c>
      <c r="D8974" s="316">
        <v>89.42</v>
      </c>
    </row>
    <row r="8975" spans="1:4" ht="81">
      <c r="A8975" s="316">
        <v>92828</v>
      </c>
      <c r="B8975" s="317" t="s">
        <v>10121</v>
      </c>
      <c r="C8975" s="318" t="s">
        <v>837</v>
      </c>
      <c r="D8975" s="316">
        <v>101.98</v>
      </c>
    </row>
    <row r="8976" spans="1:4" ht="67.5">
      <c r="A8976" s="316">
        <v>92829</v>
      </c>
      <c r="B8976" s="317" t="s">
        <v>10122</v>
      </c>
      <c r="C8976" s="318" t="s">
        <v>837</v>
      </c>
      <c r="D8976" s="316">
        <v>509.19</v>
      </c>
    </row>
    <row r="8977" spans="1:4" ht="81">
      <c r="A8977" s="316">
        <v>92830</v>
      </c>
      <c r="B8977" s="317" t="s">
        <v>10123</v>
      </c>
      <c r="C8977" s="318" t="s">
        <v>837</v>
      </c>
      <c r="D8977" s="316">
        <v>126.5</v>
      </c>
    </row>
    <row r="8978" spans="1:4" ht="67.5">
      <c r="A8978" s="316">
        <v>92831</v>
      </c>
      <c r="B8978" s="317" t="s">
        <v>10124</v>
      </c>
      <c r="C8978" s="318" t="s">
        <v>837</v>
      </c>
      <c r="D8978" s="316">
        <v>737.4</v>
      </c>
    </row>
    <row r="8979" spans="1:4" ht="81">
      <c r="A8979" s="316">
        <v>92832</v>
      </c>
      <c r="B8979" s="317" t="s">
        <v>10125</v>
      </c>
      <c r="C8979" s="318" t="s">
        <v>837</v>
      </c>
      <c r="D8979" s="316">
        <v>168.17</v>
      </c>
    </row>
    <row r="8980" spans="1:4" ht="67.5">
      <c r="A8980" s="316">
        <v>92833</v>
      </c>
      <c r="B8980" s="317" t="s">
        <v>10126</v>
      </c>
      <c r="C8980" s="318" t="s">
        <v>837</v>
      </c>
      <c r="D8980" s="316">
        <v>126.07</v>
      </c>
    </row>
    <row r="8981" spans="1:4" ht="81">
      <c r="A8981" s="316">
        <v>92834</v>
      </c>
      <c r="B8981" s="317" t="s">
        <v>10127</v>
      </c>
      <c r="C8981" s="318" t="s">
        <v>837</v>
      </c>
      <c r="D8981" s="316">
        <v>5.87</v>
      </c>
    </row>
    <row r="8982" spans="1:4" ht="67.5">
      <c r="A8982" s="316">
        <v>92835</v>
      </c>
      <c r="B8982" s="317" t="s">
        <v>10128</v>
      </c>
      <c r="C8982" s="318" t="s">
        <v>837</v>
      </c>
      <c r="D8982" s="316">
        <v>166.79</v>
      </c>
    </row>
    <row r="8983" spans="1:4" ht="81">
      <c r="A8983" s="316">
        <v>92836</v>
      </c>
      <c r="B8983" s="317" t="s">
        <v>10129</v>
      </c>
      <c r="C8983" s="318" t="s">
        <v>837</v>
      </c>
      <c r="D8983" s="316">
        <v>7.51</v>
      </c>
    </row>
    <row r="8984" spans="1:4" ht="67.5">
      <c r="A8984" s="316">
        <v>92837</v>
      </c>
      <c r="B8984" s="317" t="s">
        <v>10130</v>
      </c>
      <c r="C8984" s="318" t="s">
        <v>837</v>
      </c>
      <c r="D8984" s="316">
        <v>210.23</v>
      </c>
    </row>
    <row r="8985" spans="1:4" ht="81">
      <c r="A8985" s="316">
        <v>92838</v>
      </c>
      <c r="B8985" s="317" t="s">
        <v>10131</v>
      </c>
      <c r="C8985" s="318" t="s">
        <v>837</v>
      </c>
      <c r="D8985" s="316">
        <v>9.0299999999999994</v>
      </c>
    </row>
    <row r="8986" spans="1:4" ht="67.5">
      <c r="A8986" s="316">
        <v>92839</v>
      </c>
      <c r="B8986" s="317" t="s">
        <v>10132</v>
      </c>
      <c r="C8986" s="318" t="s">
        <v>837</v>
      </c>
      <c r="D8986" s="316">
        <v>276.85000000000002</v>
      </c>
    </row>
    <row r="8987" spans="1:4" ht="81">
      <c r="A8987" s="316">
        <v>92840</v>
      </c>
      <c r="B8987" s="317" t="s">
        <v>10133</v>
      </c>
      <c r="C8987" s="318" t="s">
        <v>837</v>
      </c>
      <c r="D8987" s="316">
        <v>10.69</v>
      </c>
    </row>
    <row r="8988" spans="1:4" ht="67.5">
      <c r="A8988" s="316">
        <v>92841</v>
      </c>
      <c r="B8988" s="317" t="s">
        <v>10134</v>
      </c>
      <c r="C8988" s="318" t="s">
        <v>837</v>
      </c>
      <c r="D8988" s="316">
        <v>314.42</v>
      </c>
    </row>
    <row r="8989" spans="1:4" ht="81">
      <c r="A8989" s="316">
        <v>92842</v>
      </c>
      <c r="B8989" s="317" t="s">
        <v>10135</v>
      </c>
      <c r="C8989" s="318" t="s">
        <v>837</v>
      </c>
      <c r="D8989" s="316">
        <v>12.21</v>
      </c>
    </row>
    <row r="8990" spans="1:4" ht="81">
      <c r="A8990" s="316">
        <v>92844</v>
      </c>
      <c r="B8990" s="317" t="s">
        <v>10136</v>
      </c>
      <c r="C8990" s="318" t="s">
        <v>837</v>
      </c>
      <c r="D8990" s="316">
        <v>13.87</v>
      </c>
    </row>
    <row r="8991" spans="1:4" ht="81">
      <c r="A8991" s="316">
        <v>92846</v>
      </c>
      <c r="B8991" s="317" t="s">
        <v>10137</v>
      </c>
      <c r="C8991" s="318" t="s">
        <v>837</v>
      </c>
      <c r="D8991" s="316">
        <v>15.38</v>
      </c>
    </row>
    <row r="8992" spans="1:4" ht="67.5">
      <c r="A8992" s="316">
        <v>92847</v>
      </c>
      <c r="B8992" s="317" t="s">
        <v>10138</v>
      </c>
      <c r="C8992" s="318" t="s">
        <v>837</v>
      </c>
      <c r="D8992" s="316">
        <v>552.71</v>
      </c>
    </row>
    <row r="8993" spans="1:4" ht="81">
      <c r="A8993" s="316">
        <v>92848</v>
      </c>
      <c r="B8993" s="317" t="s">
        <v>10139</v>
      </c>
      <c r="C8993" s="318" t="s">
        <v>837</v>
      </c>
      <c r="D8993" s="316">
        <v>17.07</v>
      </c>
    </row>
    <row r="8994" spans="1:4" ht="67.5">
      <c r="A8994" s="316">
        <v>92849</v>
      </c>
      <c r="B8994" s="317" t="s">
        <v>10140</v>
      </c>
      <c r="C8994" s="318" t="s">
        <v>837</v>
      </c>
      <c r="D8994" s="316">
        <v>131.33000000000001</v>
      </c>
    </row>
    <row r="8995" spans="1:4" ht="81">
      <c r="A8995" s="316">
        <v>92850</v>
      </c>
      <c r="B8995" s="317" t="s">
        <v>10141</v>
      </c>
      <c r="C8995" s="318" t="s">
        <v>837</v>
      </c>
      <c r="D8995" s="316">
        <v>11.13</v>
      </c>
    </row>
    <row r="8996" spans="1:4" ht="67.5">
      <c r="A8996" s="316">
        <v>92851</v>
      </c>
      <c r="B8996" s="317" t="s">
        <v>10142</v>
      </c>
      <c r="C8996" s="318" t="s">
        <v>837</v>
      </c>
      <c r="D8996" s="316">
        <v>173.35</v>
      </c>
    </row>
    <row r="8997" spans="1:4" ht="81">
      <c r="A8997" s="316">
        <v>92852</v>
      </c>
      <c r="B8997" s="317" t="s">
        <v>10143</v>
      </c>
      <c r="C8997" s="318" t="s">
        <v>837</v>
      </c>
      <c r="D8997" s="316">
        <v>14.07</v>
      </c>
    </row>
    <row r="8998" spans="1:4" ht="67.5">
      <c r="A8998" s="316">
        <v>92853</v>
      </c>
      <c r="B8998" s="317" t="s">
        <v>10144</v>
      </c>
      <c r="C8998" s="318" t="s">
        <v>837</v>
      </c>
      <c r="D8998" s="316">
        <v>218.33</v>
      </c>
    </row>
    <row r="8999" spans="1:4" ht="81">
      <c r="A8999" s="316">
        <v>92854</v>
      </c>
      <c r="B8999" s="317" t="s">
        <v>10145</v>
      </c>
      <c r="C8999" s="318" t="s">
        <v>837</v>
      </c>
      <c r="D8999" s="316">
        <v>17.13</v>
      </c>
    </row>
    <row r="9000" spans="1:4" ht="67.5">
      <c r="A9000" s="316">
        <v>92855</v>
      </c>
      <c r="B9000" s="317" t="s">
        <v>10146</v>
      </c>
      <c r="C9000" s="318" t="s">
        <v>837</v>
      </c>
      <c r="D9000" s="316">
        <v>286.36</v>
      </c>
    </row>
    <row r="9001" spans="1:4" ht="81">
      <c r="A9001" s="316">
        <v>92856</v>
      </c>
      <c r="B9001" s="317" t="s">
        <v>10147</v>
      </c>
      <c r="C9001" s="318" t="s">
        <v>837</v>
      </c>
      <c r="D9001" s="316">
        <v>20.2</v>
      </c>
    </row>
    <row r="9002" spans="1:4" ht="67.5">
      <c r="A9002" s="316">
        <v>92857</v>
      </c>
      <c r="B9002" s="317" t="s">
        <v>10148</v>
      </c>
      <c r="C9002" s="318" t="s">
        <v>837</v>
      </c>
      <c r="D9002" s="316">
        <v>325.32</v>
      </c>
    </row>
    <row r="9003" spans="1:4" ht="81">
      <c r="A9003" s="316">
        <v>92858</v>
      </c>
      <c r="B9003" s="317" t="s">
        <v>10149</v>
      </c>
      <c r="C9003" s="318" t="s">
        <v>837</v>
      </c>
      <c r="D9003" s="316">
        <v>23.11</v>
      </c>
    </row>
    <row r="9004" spans="1:4" ht="81">
      <c r="A9004" s="316">
        <v>92860</v>
      </c>
      <c r="B9004" s="317" t="s">
        <v>10150</v>
      </c>
      <c r="C9004" s="318" t="s">
        <v>837</v>
      </c>
      <c r="D9004" s="316">
        <v>26.25</v>
      </c>
    </row>
    <row r="9005" spans="1:4" ht="81">
      <c r="A9005" s="316">
        <v>92862</v>
      </c>
      <c r="B9005" s="317" t="s">
        <v>10151</v>
      </c>
      <c r="C9005" s="318" t="s">
        <v>837</v>
      </c>
      <c r="D9005" s="316">
        <v>29.28</v>
      </c>
    </row>
    <row r="9006" spans="1:4" ht="67.5">
      <c r="A9006" s="316">
        <v>92863</v>
      </c>
      <c r="B9006" s="317" t="s">
        <v>10152</v>
      </c>
      <c r="C9006" s="318" t="s">
        <v>837</v>
      </c>
      <c r="D9006" s="316">
        <v>567.99</v>
      </c>
    </row>
    <row r="9007" spans="1:4" ht="81">
      <c r="A9007" s="316">
        <v>92864</v>
      </c>
      <c r="B9007" s="317" t="s">
        <v>10153</v>
      </c>
      <c r="C9007" s="318" t="s">
        <v>837</v>
      </c>
      <c r="D9007" s="316">
        <v>32.35</v>
      </c>
    </row>
    <row r="9008" spans="1:4" ht="40.5">
      <c r="A9008" s="316">
        <v>92865</v>
      </c>
      <c r="B9008" s="317" t="s">
        <v>10154</v>
      </c>
      <c r="C9008" s="318" t="s">
        <v>3004</v>
      </c>
      <c r="D9008" s="316">
        <v>7.34</v>
      </c>
    </row>
    <row r="9009" spans="1:4" ht="40.5">
      <c r="A9009" s="316">
        <v>92866</v>
      </c>
      <c r="B9009" s="317" t="s">
        <v>10155</v>
      </c>
      <c r="C9009" s="318" t="s">
        <v>3004</v>
      </c>
      <c r="D9009" s="316">
        <v>5.97</v>
      </c>
    </row>
    <row r="9010" spans="1:4" ht="40.5">
      <c r="A9010" s="316">
        <v>92867</v>
      </c>
      <c r="B9010" s="317" t="s">
        <v>10156</v>
      </c>
      <c r="C9010" s="318" t="s">
        <v>3004</v>
      </c>
      <c r="D9010" s="316">
        <v>18.16</v>
      </c>
    </row>
    <row r="9011" spans="1:4" ht="40.5">
      <c r="A9011" s="316">
        <v>92868</v>
      </c>
      <c r="B9011" s="317" t="s">
        <v>10157</v>
      </c>
      <c r="C9011" s="318" t="s">
        <v>3004</v>
      </c>
      <c r="D9011" s="316">
        <v>9.5299999999999994</v>
      </c>
    </row>
    <row r="9012" spans="1:4" ht="40.5">
      <c r="A9012" s="316">
        <v>92869</v>
      </c>
      <c r="B9012" s="317" t="s">
        <v>10158</v>
      </c>
      <c r="C9012" s="318" t="s">
        <v>3004</v>
      </c>
      <c r="D9012" s="316">
        <v>6.3</v>
      </c>
    </row>
    <row r="9013" spans="1:4" ht="40.5">
      <c r="A9013" s="316">
        <v>92870</v>
      </c>
      <c r="B9013" s="317" t="s">
        <v>10159</v>
      </c>
      <c r="C9013" s="318" t="s">
        <v>3004</v>
      </c>
      <c r="D9013" s="316">
        <v>22.21</v>
      </c>
    </row>
    <row r="9014" spans="1:4" ht="40.5">
      <c r="A9014" s="316">
        <v>92871</v>
      </c>
      <c r="B9014" s="317" t="s">
        <v>10160</v>
      </c>
      <c r="C9014" s="318" t="s">
        <v>3004</v>
      </c>
      <c r="D9014" s="316">
        <v>12.28</v>
      </c>
    </row>
    <row r="9015" spans="1:4" ht="40.5">
      <c r="A9015" s="316">
        <v>92872</v>
      </c>
      <c r="B9015" s="317" t="s">
        <v>10161</v>
      </c>
      <c r="C9015" s="318" t="s">
        <v>3004</v>
      </c>
      <c r="D9015" s="316">
        <v>8.58</v>
      </c>
    </row>
    <row r="9016" spans="1:4" ht="40.5">
      <c r="A9016" s="316">
        <v>92873</v>
      </c>
      <c r="B9016" s="317" t="s">
        <v>10162</v>
      </c>
      <c r="C9016" s="318" t="s">
        <v>585</v>
      </c>
      <c r="D9016" s="316">
        <v>139.37</v>
      </c>
    </row>
    <row r="9017" spans="1:4" ht="40.5">
      <c r="A9017" s="316">
        <v>92874</v>
      </c>
      <c r="B9017" s="317" t="s">
        <v>10163</v>
      </c>
      <c r="C9017" s="318" t="s">
        <v>585</v>
      </c>
      <c r="D9017" s="316">
        <v>23.16</v>
      </c>
    </row>
    <row r="9018" spans="1:4" ht="27">
      <c r="A9018" s="316">
        <v>92875</v>
      </c>
      <c r="B9018" s="317" t="s">
        <v>10164</v>
      </c>
      <c r="C9018" s="318" t="s">
        <v>6979</v>
      </c>
      <c r="D9018" s="316">
        <v>5.4</v>
      </c>
    </row>
    <row r="9019" spans="1:4" ht="27">
      <c r="A9019" s="316">
        <v>92876</v>
      </c>
      <c r="B9019" s="317" t="s">
        <v>10165</v>
      </c>
      <c r="C9019" s="318" t="s">
        <v>6979</v>
      </c>
      <c r="D9019" s="316">
        <v>5.16</v>
      </c>
    </row>
    <row r="9020" spans="1:4" ht="27">
      <c r="A9020" s="316">
        <v>92877</v>
      </c>
      <c r="B9020" s="317" t="s">
        <v>10166</v>
      </c>
      <c r="C9020" s="318" t="s">
        <v>6979</v>
      </c>
      <c r="D9020" s="316">
        <v>4.68</v>
      </c>
    </row>
    <row r="9021" spans="1:4" ht="27">
      <c r="A9021" s="316">
        <v>92878</v>
      </c>
      <c r="B9021" s="317" t="s">
        <v>10167</v>
      </c>
      <c r="C9021" s="318" t="s">
        <v>6979</v>
      </c>
      <c r="D9021" s="316">
        <v>4.5999999999999996</v>
      </c>
    </row>
    <row r="9022" spans="1:4" ht="27">
      <c r="A9022" s="316">
        <v>92879</v>
      </c>
      <c r="B9022" s="317" t="s">
        <v>10168</v>
      </c>
      <c r="C9022" s="318" t="s">
        <v>6979</v>
      </c>
      <c r="D9022" s="316">
        <v>4.54</v>
      </c>
    </row>
    <row r="9023" spans="1:4" ht="27">
      <c r="A9023" s="316">
        <v>92880</v>
      </c>
      <c r="B9023" s="317" t="s">
        <v>10169</v>
      </c>
      <c r="C9023" s="318" t="s">
        <v>6979</v>
      </c>
      <c r="D9023" s="316">
        <v>4.63</v>
      </c>
    </row>
    <row r="9024" spans="1:4" ht="27">
      <c r="A9024" s="316">
        <v>92881</v>
      </c>
      <c r="B9024" s="317" t="s">
        <v>10170</v>
      </c>
      <c r="C9024" s="318" t="s">
        <v>6979</v>
      </c>
      <c r="D9024" s="316">
        <v>4.6100000000000003</v>
      </c>
    </row>
    <row r="9025" spans="1:4" ht="27">
      <c r="A9025" s="316">
        <v>92882</v>
      </c>
      <c r="B9025" s="317" t="s">
        <v>10171</v>
      </c>
      <c r="C9025" s="318" t="s">
        <v>6979</v>
      </c>
      <c r="D9025" s="316">
        <v>7.49</v>
      </c>
    </row>
    <row r="9026" spans="1:4" ht="27">
      <c r="A9026" s="316">
        <v>92883</v>
      </c>
      <c r="B9026" s="317" t="s">
        <v>10172</v>
      </c>
      <c r="C9026" s="318" t="s">
        <v>6979</v>
      </c>
      <c r="D9026" s="316">
        <v>6.75</v>
      </c>
    </row>
    <row r="9027" spans="1:4" ht="27">
      <c r="A9027" s="316">
        <v>92884</v>
      </c>
      <c r="B9027" s="317" t="s">
        <v>10173</v>
      </c>
      <c r="C9027" s="318" t="s">
        <v>6979</v>
      </c>
      <c r="D9027" s="316">
        <v>5.91</v>
      </c>
    </row>
    <row r="9028" spans="1:4" ht="27">
      <c r="A9028" s="316">
        <v>92885</v>
      </c>
      <c r="B9028" s="317" t="s">
        <v>10174</v>
      </c>
      <c r="C9028" s="318" t="s">
        <v>6979</v>
      </c>
      <c r="D9028" s="316">
        <v>5.54</v>
      </c>
    </row>
    <row r="9029" spans="1:4" ht="27">
      <c r="A9029" s="316">
        <v>92886</v>
      </c>
      <c r="B9029" s="317" t="s">
        <v>10175</v>
      </c>
      <c r="C9029" s="318" t="s">
        <v>6979</v>
      </c>
      <c r="D9029" s="316">
        <v>5.22</v>
      </c>
    </row>
    <row r="9030" spans="1:4" ht="27">
      <c r="A9030" s="316">
        <v>92887</v>
      </c>
      <c r="B9030" s="317" t="s">
        <v>10176</v>
      </c>
      <c r="C9030" s="318" t="s">
        <v>6979</v>
      </c>
      <c r="D9030" s="316">
        <v>5.13</v>
      </c>
    </row>
    <row r="9031" spans="1:4" ht="27">
      <c r="A9031" s="316">
        <v>92888</v>
      </c>
      <c r="B9031" s="317" t="s">
        <v>10177</v>
      </c>
      <c r="C9031" s="318" t="s">
        <v>6979</v>
      </c>
      <c r="D9031" s="316">
        <v>4.97</v>
      </c>
    </row>
    <row r="9032" spans="1:4" ht="54">
      <c r="A9032" s="316">
        <v>92889</v>
      </c>
      <c r="B9032" s="317" t="s">
        <v>10178</v>
      </c>
      <c r="C9032" s="318" t="s">
        <v>3004</v>
      </c>
      <c r="D9032" s="316">
        <v>83.38</v>
      </c>
    </row>
    <row r="9033" spans="1:4" ht="54">
      <c r="A9033" s="316">
        <v>92890</v>
      </c>
      <c r="B9033" s="317" t="s">
        <v>10179</v>
      </c>
      <c r="C9033" s="318" t="s">
        <v>3004</v>
      </c>
      <c r="D9033" s="316">
        <v>126.35</v>
      </c>
    </row>
    <row r="9034" spans="1:4" ht="54">
      <c r="A9034" s="316">
        <v>92891</v>
      </c>
      <c r="B9034" s="317" t="s">
        <v>10180</v>
      </c>
      <c r="C9034" s="318" t="s">
        <v>3004</v>
      </c>
      <c r="D9034" s="316">
        <v>185.27</v>
      </c>
    </row>
    <row r="9035" spans="1:4" ht="54">
      <c r="A9035" s="316">
        <v>92892</v>
      </c>
      <c r="B9035" s="317" t="s">
        <v>10181</v>
      </c>
      <c r="C9035" s="318" t="s">
        <v>3004</v>
      </c>
      <c r="D9035" s="316">
        <v>36.049999999999997</v>
      </c>
    </row>
    <row r="9036" spans="1:4" ht="54">
      <c r="A9036" s="316">
        <v>92893</v>
      </c>
      <c r="B9036" s="317" t="s">
        <v>10182</v>
      </c>
      <c r="C9036" s="318" t="s">
        <v>3004</v>
      </c>
      <c r="D9036" s="316">
        <v>51.26</v>
      </c>
    </row>
    <row r="9037" spans="1:4" ht="54">
      <c r="A9037" s="316">
        <v>92894</v>
      </c>
      <c r="B9037" s="317" t="s">
        <v>10183</v>
      </c>
      <c r="C9037" s="318" t="s">
        <v>3004</v>
      </c>
      <c r="D9037" s="316">
        <v>61.24</v>
      </c>
    </row>
    <row r="9038" spans="1:4" ht="54">
      <c r="A9038" s="316">
        <v>92895</v>
      </c>
      <c r="B9038" s="317" t="s">
        <v>10184</v>
      </c>
      <c r="C9038" s="318" t="s">
        <v>3004</v>
      </c>
      <c r="D9038" s="316">
        <v>83.34</v>
      </c>
    </row>
    <row r="9039" spans="1:4" ht="54">
      <c r="A9039" s="316">
        <v>92896</v>
      </c>
      <c r="B9039" s="317" t="s">
        <v>10185</v>
      </c>
      <c r="C9039" s="318" t="s">
        <v>3004</v>
      </c>
      <c r="D9039" s="316">
        <v>127.42</v>
      </c>
    </row>
    <row r="9040" spans="1:4" ht="54">
      <c r="A9040" s="316">
        <v>92897</v>
      </c>
      <c r="B9040" s="317" t="s">
        <v>10186</v>
      </c>
      <c r="C9040" s="318" t="s">
        <v>3004</v>
      </c>
      <c r="D9040" s="316">
        <v>187.46</v>
      </c>
    </row>
    <row r="9041" spans="1:4" ht="54">
      <c r="A9041" s="316">
        <v>92898</v>
      </c>
      <c r="B9041" s="317" t="s">
        <v>10187</v>
      </c>
      <c r="C9041" s="318" t="s">
        <v>3004</v>
      </c>
      <c r="D9041" s="316">
        <v>30.12</v>
      </c>
    </row>
    <row r="9042" spans="1:4" ht="54">
      <c r="A9042" s="316">
        <v>92899</v>
      </c>
      <c r="B9042" s="317" t="s">
        <v>10188</v>
      </c>
      <c r="C9042" s="318" t="s">
        <v>3004</v>
      </c>
      <c r="D9042" s="316">
        <v>44.51</v>
      </c>
    </row>
    <row r="9043" spans="1:4" ht="54">
      <c r="A9043" s="316">
        <v>92900</v>
      </c>
      <c r="B9043" s="317" t="s">
        <v>10189</v>
      </c>
      <c r="C9043" s="318" t="s">
        <v>3004</v>
      </c>
      <c r="D9043" s="316">
        <v>53.55</v>
      </c>
    </row>
    <row r="9044" spans="1:4" ht="54">
      <c r="A9044" s="316">
        <v>92901</v>
      </c>
      <c r="B9044" s="317" t="s">
        <v>10190</v>
      </c>
      <c r="C9044" s="318" t="s">
        <v>3004</v>
      </c>
      <c r="D9044" s="316">
        <v>74.489999999999995</v>
      </c>
    </row>
    <row r="9045" spans="1:4" ht="54">
      <c r="A9045" s="316">
        <v>92902</v>
      </c>
      <c r="B9045" s="317" t="s">
        <v>10191</v>
      </c>
      <c r="C9045" s="318" t="s">
        <v>3004</v>
      </c>
      <c r="D9045" s="316">
        <v>116.82</v>
      </c>
    </row>
    <row r="9046" spans="1:4" ht="54">
      <c r="A9046" s="316">
        <v>92903</v>
      </c>
      <c r="B9046" s="317" t="s">
        <v>10192</v>
      </c>
      <c r="C9046" s="318" t="s">
        <v>3004</v>
      </c>
      <c r="D9046" s="316">
        <v>175.14</v>
      </c>
    </row>
    <row r="9047" spans="1:4" ht="54">
      <c r="A9047" s="316">
        <v>92904</v>
      </c>
      <c r="B9047" s="317" t="s">
        <v>10193</v>
      </c>
      <c r="C9047" s="318" t="s">
        <v>3004</v>
      </c>
      <c r="D9047" s="316">
        <v>20.5</v>
      </c>
    </row>
    <row r="9048" spans="1:4" ht="54">
      <c r="A9048" s="316">
        <v>92905</v>
      </c>
      <c r="B9048" s="317" t="s">
        <v>10194</v>
      </c>
      <c r="C9048" s="318" t="s">
        <v>3004</v>
      </c>
      <c r="D9048" s="316">
        <v>29.3</v>
      </c>
    </row>
    <row r="9049" spans="1:4" ht="54">
      <c r="A9049" s="316">
        <v>92906</v>
      </c>
      <c r="B9049" s="317" t="s">
        <v>10195</v>
      </c>
      <c r="C9049" s="318" t="s">
        <v>3004</v>
      </c>
      <c r="D9049" s="316">
        <v>35.799999999999997</v>
      </c>
    </row>
    <row r="9050" spans="1:4" ht="54">
      <c r="A9050" s="316">
        <v>92907</v>
      </c>
      <c r="B9050" s="317" t="s">
        <v>10196</v>
      </c>
      <c r="C9050" s="318" t="s">
        <v>3004</v>
      </c>
      <c r="D9050" s="316">
        <v>44.63</v>
      </c>
    </row>
    <row r="9051" spans="1:4" ht="54">
      <c r="A9051" s="316">
        <v>92908</v>
      </c>
      <c r="B9051" s="317" t="s">
        <v>10197</v>
      </c>
      <c r="C9051" s="318" t="s">
        <v>3004</v>
      </c>
      <c r="D9051" s="316">
        <v>44.63</v>
      </c>
    </row>
    <row r="9052" spans="1:4" ht="54">
      <c r="A9052" s="316">
        <v>92909</v>
      </c>
      <c r="B9052" s="317" t="s">
        <v>10198</v>
      </c>
      <c r="C9052" s="318" t="s">
        <v>3004</v>
      </c>
      <c r="D9052" s="316">
        <v>44.63</v>
      </c>
    </row>
    <row r="9053" spans="1:4" ht="54">
      <c r="A9053" s="316">
        <v>92910</v>
      </c>
      <c r="B9053" s="317" t="s">
        <v>10199</v>
      </c>
      <c r="C9053" s="318" t="s">
        <v>3004</v>
      </c>
      <c r="D9053" s="316">
        <v>64.63</v>
      </c>
    </row>
    <row r="9054" spans="1:4" ht="54">
      <c r="A9054" s="316">
        <v>92911</v>
      </c>
      <c r="B9054" s="317" t="s">
        <v>10200</v>
      </c>
      <c r="C9054" s="318" t="s">
        <v>3004</v>
      </c>
      <c r="D9054" s="316">
        <v>64.63</v>
      </c>
    </row>
    <row r="9055" spans="1:4" ht="54">
      <c r="A9055" s="316">
        <v>92912</v>
      </c>
      <c r="B9055" s="317" t="s">
        <v>10201</v>
      </c>
      <c r="C9055" s="318" t="s">
        <v>3004</v>
      </c>
      <c r="D9055" s="316">
        <v>86.72</v>
      </c>
    </row>
    <row r="9056" spans="1:4" ht="54">
      <c r="A9056" s="316">
        <v>92913</v>
      </c>
      <c r="B9056" s="317" t="s">
        <v>10202</v>
      </c>
      <c r="C9056" s="318" t="s">
        <v>3004</v>
      </c>
      <c r="D9056" s="316">
        <v>88.56</v>
      </c>
    </row>
    <row r="9057" spans="1:4" ht="54">
      <c r="A9057" s="316">
        <v>92914</v>
      </c>
      <c r="B9057" s="317" t="s">
        <v>10203</v>
      </c>
      <c r="C9057" s="318" t="s">
        <v>3004</v>
      </c>
      <c r="D9057" s="316">
        <v>88.56</v>
      </c>
    </row>
    <row r="9058" spans="1:4" ht="54">
      <c r="A9058" s="316">
        <v>92915</v>
      </c>
      <c r="B9058" s="317" t="s">
        <v>10204</v>
      </c>
      <c r="C9058" s="318" t="s">
        <v>6979</v>
      </c>
      <c r="D9058" s="316">
        <v>9.16</v>
      </c>
    </row>
    <row r="9059" spans="1:4" ht="54">
      <c r="A9059" s="316">
        <v>92916</v>
      </c>
      <c r="B9059" s="317" t="s">
        <v>10205</v>
      </c>
      <c r="C9059" s="318" t="s">
        <v>6979</v>
      </c>
      <c r="D9059" s="316">
        <v>7.93</v>
      </c>
    </row>
    <row r="9060" spans="1:4" ht="54">
      <c r="A9060" s="316">
        <v>92917</v>
      </c>
      <c r="B9060" s="317" t="s">
        <v>10206</v>
      </c>
      <c r="C9060" s="318" t="s">
        <v>6979</v>
      </c>
      <c r="D9060" s="316">
        <v>7.61</v>
      </c>
    </row>
    <row r="9061" spans="1:4" ht="54">
      <c r="A9061" s="316">
        <v>92918</v>
      </c>
      <c r="B9061" s="317" t="s">
        <v>10207</v>
      </c>
      <c r="C9061" s="318" t="s">
        <v>3004</v>
      </c>
      <c r="D9061" s="316">
        <v>23.71</v>
      </c>
    </row>
    <row r="9062" spans="1:4" ht="54">
      <c r="A9062" s="316">
        <v>92919</v>
      </c>
      <c r="B9062" s="317" t="s">
        <v>10208</v>
      </c>
      <c r="C9062" s="318" t="s">
        <v>6979</v>
      </c>
      <c r="D9062" s="316">
        <v>6.17</v>
      </c>
    </row>
    <row r="9063" spans="1:4" ht="54">
      <c r="A9063" s="316">
        <v>92920</v>
      </c>
      <c r="B9063" s="317" t="s">
        <v>10209</v>
      </c>
      <c r="C9063" s="318" t="s">
        <v>3004</v>
      </c>
      <c r="D9063" s="316">
        <v>23.87</v>
      </c>
    </row>
    <row r="9064" spans="1:4" ht="54">
      <c r="A9064" s="316">
        <v>92921</v>
      </c>
      <c r="B9064" s="317" t="s">
        <v>10210</v>
      </c>
      <c r="C9064" s="318" t="s">
        <v>6979</v>
      </c>
      <c r="D9064" s="316">
        <v>5.46</v>
      </c>
    </row>
    <row r="9065" spans="1:4" ht="54">
      <c r="A9065" s="316">
        <v>92922</v>
      </c>
      <c r="B9065" s="317" t="s">
        <v>10211</v>
      </c>
      <c r="C9065" s="318" t="s">
        <v>6979</v>
      </c>
      <c r="D9065" s="316">
        <v>5.04</v>
      </c>
    </row>
    <row r="9066" spans="1:4" ht="54">
      <c r="A9066" s="316">
        <v>92923</v>
      </c>
      <c r="B9066" s="317" t="s">
        <v>10212</v>
      </c>
      <c r="C9066" s="318" t="s">
        <v>6979</v>
      </c>
      <c r="D9066" s="316">
        <v>4.5999999999999996</v>
      </c>
    </row>
    <row r="9067" spans="1:4" ht="54">
      <c r="A9067" s="316">
        <v>92924</v>
      </c>
      <c r="B9067" s="317" t="s">
        <v>10213</v>
      </c>
      <c r="C9067" s="318" t="s">
        <v>6979</v>
      </c>
      <c r="D9067" s="316">
        <v>4.99</v>
      </c>
    </row>
    <row r="9068" spans="1:4" ht="67.5">
      <c r="A9068" s="316">
        <v>92925</v>
      </c>
      <c r="B9068" s="317" t="s">
        <v>10214</v>
      </c>
      <c r="C9068" s="318" t="s">
        <v>3004</v>
      </c>
      <c r="D9068" s="316">
        <v>29.35</v>
      </c>
    </row>
    <row r="9069" spans="1:4" ht="67.5">
      <c r="A9069" s="316">
        <v>92926</v>
      </c>
      <c r="B9069" s="317" t="s">
        <v>10215</v>
      </c>
      <c r="C9069" s="318" t="s">
        <v>3004</v>
      </c>
      <c r="D9069" s="316">
        <v>29.34</v>
      </c>
    </row>
    <row r="9070" spans="1:4" ht="67.5">
      <c r="A9070" s="316">
        <v>92927</v>
      </c>
      <c r="B9070" s="317" t="s">
        <v>10216</v>
      </c>
      <c r="C9070" s="318" t="s">
        <v>3004</v>
      </c>
      <c r="D9070" s="316">
        <v>29.34</v>
      </c>
    </row>
    <row r="9071" spans="1:4" ht="67.5">
      <c r="A9071" s="316">
        <v>92928</v>
      </c>
      <c r="B9071" s="317" t="s">
        <v>10217</v>
      </c>
      <c r="C9071" s="318" t="s">
        <v>3004</v>
      </c>
      <c r="D9071" s="316">
        <v>33.549999999999997</v>
      </c>
    </row>
    <row r="9072" spans="1:4" ht="67.5">
      <c r="A9072" s="316">
        <v>92929</v>
      </c>
      <c r="B9072" s="317" t="s">
        <v>10218</v>
      </c>
      <c r="C9072" s="318" t="s">
        <v>3004</v>
      </c>
      <c r="D9072" s="316">
        <v>33.549999999999997</v>
      </c>
    </row>
    <row r="9073" spans="1:4" ht="67.5">
      <c r="A9073" s="316">
        <v>92930</v>
      </c>
      <c r="B9073" s="317" t="s">
        <v>10219</v>
      </c>
      <c r="C9073" s="318" t="s">
        <v>3004</v>
      </c>
      <c r="D9073" s="316">
        <v>33.549999999999997</v>
      </c>
    </row>
    <row r="9074" spans="1:4" ht="67.5">
      <c r="A9074" s="316">
        <v>92931</v>
      </c>
      <c r="B9074" s="317" t="s">
        <v>10220</v>
      </c>
      <c r="C9074" s="318" t="s">
        <v>3004</v>
      </c>
      <c r="D9074" s="316">
        <v>44.59</v>
      </c>
    </row>
    <row r="9075" spans="1:4" ht="67.5">
      <c r="A9075" s="316">
        <v>92932</v>
      </c>
      <c r="B9075" s="317" t="s">
        <v>10221</v>
      </c>
      <c r="C9075" s="318" t="s">
        <v>3004</v>
      </c>
      <c r="D9075" s="316">
        <v>44.59</v>
      </c>
    </row>
    <row r="9076" spans="1:4" ht="54">
      <c r="A9076" s="316">
        <v>92933</v>
      </c>
      <c r="B9076" s="317" t="s">
        <v>10222</v>
      </c>
      <c r="C9076" s="318" t="s">
        <v>3004</v>
      </c>
      <c r="D9076" s="316">
        <v>44.59</v>
      </c>
    </row>
    <row r="9077" spans="1:4" ht="67.5">
      <c r="A9077" s="316">
        <v>92934</v>
      </c>
      <c r="B9077" s="317" t="s">
        <v>10223</v>
      </c>
      <c r="C9077" s="318" t="s">
        <v>3004</v>
      </c>
      <c r="D9077" s="316">
        <v>65.7</v>
      </c>
    </row>
    <row r="9078" spans="1:4" ht="67.5">
      <c r="A9078" s="316">
        <v>92935</v>
      </c>
      <c r="B9078" s="317" t="s">
        <v>10224</v>
      </c>
      <c r="C9078" s="318" t="s">
        <v>3004</v>
      </c>
      <c r="D9078" s="316">
        <v>65.7</v>
      </c>
    </row>
    <row r="9079" spans="1:4" ht="67.5">
      <c r="A9079" s="316">
        <v>92936</v>
      </c>
      <c r="B9079" s="317" t="s">
        <v>10225</v>
      </c>
      <c r="C9079" s="318" t="s">
        <v>3004</v>
      </c>
      <c r="D9079" s="316">
        <v>90.75</v>
      </c>
    </row>
    <row r="9080" spans="1:4" ht="54">
      <c r="A9080" s="316">
        <v>92937</v>
      </c>
      <c r="B9080" s="317" t="s">
        <v>10226</v>
      </c>
      <c r="C9080" s="318" t="s">
        <v>3004</v>
      </c>
      <c r="D9080" s="316">
        <v>90.75</v>
      </c>
    </row>
    <row r="9081" spans="1:4" ht="54">
      <c r="A9081" s="316">
        <v>92938</v>
      </c>
      <c r="B9081" s="317" t="s">
        <v>10227</v>
      </c>
      <c r="C9081" s="318" t="s">
        <v>3004</v>
      </c>
      <c r="D9081" s="316">
        <v>17.78</v>
      </c>
    </row>
    <row r="9082" spans="1:4" ht="54">
      <c r="A9082" s="316">
        <v>92939</v>
      </c>
      <c r="B9082" s="317" t="s">
        <v>10228</v>
      </c>
      <c r="C9082" s="318" t="s">
        <v>3004</v>
      </c>
      <c r="D9082" s="316">
        <v>17.940000000000001</v>
      </c>
    </row>
    <row r="9083" spans="1:4" ht="67.5">
      <c r="A9083" s="316">
        <v>92940</v>
      </c>
      <c r="B9083" s="317" t="s">
        <v>10229</v>
      </c>
      <c r="C9083" s="318" t="s">
        <v>3004</v>
      </c>
      <c r="D9083" s="316">
        <v>22.6</v>
      </c>
    </row>
    <row r="9084" spans="1:4" ht="67.5">
      <c r="A9084" s="316">
        <v>92941</v>
      </c>
      <c r="B9084" s="317" t="s">
        <v>10230</v>
      </c>
      <c r="C9084" s="318" t="s">
        <v>3004</v>
      </c>
      <c r="D9084" s="316">
        <v>22.59</v>
      </c>
    </row>
    <row r="9085" spans="1:4" ht="67.5">
      <c r="A9085" s="316">
        <v>92942</v>
      </c>
      <c r="B9085" s="317" t="s">
        <v>10231</v>
      </c>
      <c r="C9085" s="318" t="s">
        <v>3004</v>
      </c>
      <c r="D9085" s="316">
        <v>22.59</v>
      </c>
    </row>
    <row r="9086" spans="1:4" ht="67.5">
      <c r="A9086" s="316">
        <v>92943</v>
      </c>
      <c r="B9086" s="317" t="s">
        <v>10232</v>
      </c>
      <c r="C9086" s="318" t="s">
        <v>3004</v>
      </c>
      <c r="D9086" s="316">
        <v>25.86</v>
      </c>
    </row>
    <row r="9087" spans="1:4" ht="67.5">
      <c r="A9087" s="316">
        <v>92944</v>
      </c>
      <c r="B9087" s="317" t="s">
        <v>10233</v>
      </c>
      <c r="C9087" s="318" t="s">
        <v>3004</v>
      </c>
      <c r="D9087" s="316">
        <v>25.86</v>
      </c>
    </row>
    <row r="9088" spans="1:4" ht="67.5">
      <c r="A9088" s="316">
        <v>92945</v>
      </c>
      <c r="B9088" s="317" t="s">
        <v>10234</v>
      </c>
      <c r="C9088" s="318" t="s">
        <v>3004</v>
      </c>
      <c r="D9088" s="316">
        <v>25.86</v>
      </c>
    </row>
    <row r="9089" spans="1:4" ht="67.5">
      <c r="A9089" s="316">
        <v>92946</v>
      </c>
      <c r="B9089" s="317" t="s">
        <v>10235</v>
      </c>
      <c r="C9089" s="318" t="s">
        <v>3004</v>
      </c>
      <c r="D9089" s="316">
        <v>35.74</v>
      </c>
    </row>
    <row r="9090" spans="1:4" ht="67.5">
      <c r="A9090" s="316">
        <v>92947</v>
      </c>
      <c r="B9090" s="317" t="s">
        <v>10236</v>
      </c>
      <c r="C9090" s="318" t="s">
        <v>3004</v>
      </c>
      <c r="D9090" s="316">
        <v>35.74</v>
      </c>
    </row>
    <row r="9091" spans="1:4" ht="54">
      <c r="A9091" s="316">
        <v>92948</v>
      </c>
      <c r="B9091" s="317" t="s">
        <v>10237</v>
      </c>
      <c r="C9091" s="318" t="s">
        <v>3004</v>
      </c>
      <c r="D9091" s="316">
        <v>35.74</v>
      </c>
    </row>
    <row r="9092" spans="1:4" ht="67.5">
      <c r="A9092" s="316">
        <v>92949</v>
      </c>
      <c r="B9092" s="317" t="s">
        <v>10238</v>
      </c>
      <c r="C9092" s="318" t="s">
        <v>3004</v>
      </c>
      <c r="D9092" s="316">
        <v>55.1</v>
      </c>
    </row>
    <row r="9093" spans="1:4" ht="67.5">
      <c r="A9093" s="316">
        <v>92950</v>
      </c>
      <c r="B9093" s="317" t="s">
        <v>10239</v>
      </c>
      <c r="C9093" s="318" t="s">
        <v>3004</v>
      </c>
      <c r="D9093" s="316">
        <v>55.1</v>
      </c>
    </row>
    <row r="9094" spans="1:4" ht="67.5">
      <c r="A9094" s="316">
        <v>92951</v>
      </c>
      <c r="B9094" s="317" t="s">
        <v>10240</v>
      </c>
      <c r="C9094" s="318" t="s">
        <v>3004</v>
      </c>
      <c r="D9094" s="316">
        <v>78.430000000000007</v>
      </c>
    </row>
    <row r="9095" spans="1:4" ht="54">
      <c r="A9095" s="316">
        <v>92952</v>
      </c>
      <c r="B9095" s="317" t="s">
        <v>10241</v>
      </c>
      <c r="C9095" s="318" t="s">
        <v>3004</v>
      </c>
      <c r="D9095" s="316">
        <v>78.430000000000007</v>
      </c>
    </row>
    <row r="9096" spans="1:4" ht="54">
      <c r="A9096" s="316">
        <v>92953</v>
      </c>
      <c r="B9096" s="317" t="s">
        <v>10242</v>
      </c>
      <c r="C9096" s="318" t="s">
        <v>3004</v>
      </c>
      <c r="D9096" s="316">
        <v>15.37</v>
      </c>
    </row>
    <row r="9097" spans="1:4" ht="54">
      <c r="A9097" s="316">
        <v>92956</v>
      </c>
      <c r="B9097" s="317" t="s">
        <v>10243</v>
      </c>
      <c r="C9097" s="318" t="s">
        <v>12</v>
      </c>
      <c r="D9097" s="316">
        <v>1.91</v>
      </c>
    </row>
    <row r="9098" spans="1:4" ht="40.5">
      <c r="A9098" s="316">
        <v>92957</v>
      </c>
      <c r="B9098" s="317" t="s">
        <v>10244</v>
      </c>
      <c r="C9098" s="318" t="s">
        <v>12</v>
      </c>
      <c r="D9098" s="316">
        <v>0.43</v>
      </c>
    </row>
    <row r="9099" spans="1:4" ht="40.5">
      <c r="A9099" s="316">
        <v>92958</v>
      </c>
      <c r="B9099" s="317" t="s">
        <v>10245</v>
      </c>
      <c r="C9099" s="318" t="s">
        <v>12</v>
      </c>
      <c r="D9099" s="316">
        <v>2.09</v>
      </c>
    </row>
    <row r="9100" spans="1:4" ht="54">
      <c r="A9100" s="316">
        <v>92959</v>
      </c>
      <c r="B9100" s="317" t="s">
        <v>10246</v>
      </c>
      <c r="C9100" s="318" t="s">
        <v>12</v>
      </c>
      <c r="D9100" s="316">
        <v>6.66</v>
      </c>
    </row>
    <row r="9101" spans="1:4" ht="40.5">
      <c r="A9101" s="316">
        <v>92960</v>
      </c>
      <c r="B9101" s="317" t="s">
        <v>10247</v>
      </c>
      <c r="C9101" s="318" t="s">
        <v>2865</v>
      </c>
      <c r="D9101" s="316">
        <v>11.09</v>
      </c>
    </row>
    <row r="9102" spans="1:4" ht="40.5">
      <c r="A9102" s="316">
        <v>92961</v>
      </c>
      <c r="B9102" s="317" t="s">
        <v>10248</v>
      </c>
      <c r="C9102" s="318" t="s">
        <v>2867</v>
      </c>
      <c r="D9102" s="316">
        <v>2.34</v>
      </c>
    </row>
    <row r="9103" spans="1:4" ht="40.5">
      <c r="A9103" s="316">
        <v>92963</v>
      </c>
      <c r="B9103" s="317" t="s">
        <v>10249</v>
      </c>
      <c r="C9103" s="318" t="s">
        <v>12</v>
      </c>
      <c r="D9103" s="316">
        <v>1.23</v>
      </c>
    </row>
    <row r="9104" spans="1:4" ht="40.5">
      <c r="A9104" s="316">
        <v>92964</v>
      </c>
      <c r="B9104" s="317" t="s">
        <v>10250</v>
      </c>
      <c r="C9104" s="318" t="s">
        <v>12</v>
      </c>
      <c r="D9104" s="316">
        <v>0.27</v>
      </c>
    </row>
    <row r="9105" spans="1:4" ht="40.5">
      <c r="A9105" s="316">
        <v>92965</v>
      </c>
      <c r="B9105" s="317" t="s">
        <v>10251</v>
      </c>
      <c r="C9105" s="318" t="s">
        <v>12</v>
      </c>
      <c r="D9105" s="316">
        <v>1.54</v>
      </c>
    </row>
    <row r="9106" spans="1:4" ht="40.5">
      <c r="A9106" s="316">
        <v>92966</v>
      </c>
      <c r="B9106" s="317" t="s">
        <v>10252</v>
      </c>
      <c r="C9106" s="318" t="s">
        <v>2865</v>
      </c>
      <c r="D9106" s="316">
        <v>13.31</v>
      </c>
    </row>
    <row r="9107" spans="1:4" ht="40.5">
      <c r="A9107" s="316">
        <v>92967</v>
      </c>
      <c r="B9107" s="317" t="s">
        <v>10253</v>
      </c>
      <c r="C9107" s="318" t="s">
        <v>2867</v>
      </c>
      <c r="D9107" s="316">
        <v>11.77</v>
      </c>
    </row>
    <row r="9108" spans="1:4" ht="54">
      <c r="A9108" s="316">
        <v>92970</v>
      </c>
      <c r="B9108" s="317" t="s">
        <v>10254</v>
      </c>
      <c r="C9108" s="318" t="s">
        <v>1100</v>
      </c>
      <c r="D9108" s="316">
        <v>9.86</v>
      </c>
    </row>
    <row r="9109" spans="1:4" ht="40.5">
      <c r="A9109" s="316">
        <v>92979</v>
      </c>
      <c r="B9109" s="317" t="s">
        <v>10255</v>
      </c>
      <c r="C9109" s="318" t="s">
        <v>837</v>
      </c>
      <c r="D9109" s="316">
        <v>4.8600000000000003</v>
      </c>
    </row>
    <row r="9110" spans="1:4" ht="54">
      <c r="A9110" s="316">
        <v>92980</v>
      </c>
      <c r="B9110" s="317" t="s">
        <v>10256</v>
      </c>
      <c r="C9110" s="318" t="s">
        <v>837</v>
      </c>
      <c r="D9110" s="316">
        <v>5.28</v>
      </c>
    </row>
    <row r="9111" spans="1:4" ht="40.5">
      <c r="A9111" s="316">
        <v>92981</v>
      </c>
      <c r="B9111" s="317" t="s">
        <v>10257</v>
      </c>
      <c r="C9111" s="318" t="s">
        <v>837</v>
      </c>
      <c r="D9111" s="316">
        <v>7.46</v>
      </c>
    </row>
    <row r="9112" spans="1:4" ht="54">
      <c r="A9112" s="316">
        <v>92982</v>
      </c>
      <c r="B9112" s="317" t="s">
        <v>10258</v>
      </c>
      <c r="C9112" s="318" t="s">
        <v>837</v>
      </c>
      <c r="D9112" s="316">
        <v>8.06</v>
      </c>
    </row>
    <row r="9113" spans="1:4" ht="40.5">
      <c r="A9113" s="316">
        <v>92983</v>
      </c>
      <c r="B9113" s="317" t="s">
        <v>10259</v>
      </c>
      <c r="C9113" s="318" t="s">
        <v>837</v>
      </c>
      <c r="D9113" s="316">
        <v>13.19</v>
      </c>
    </row>
    <row r="9114" spans="1:4" ht="54">
      <c r="A9114" s="316">
        <v>92984</v>
      </c>
      <c r="B9114" s="317" t="s">
        <v>10260</v>
      </c>
      <c r="C9114" s="318" t="s">
        <v>837</v>
      </c>
      <c r="D9114" s="316">
        <v>13.52</v>
      </c>
    </row>
    <row r="9115" spans="1:4" ht="40.5">
      <c r="A9115" s="316">
        <v>92985</v>
      </c>
      <c r="B9115" s="317" t="s">
        <v>10261</v>
      </c>
      <c r="C9115" s="318" t="s">
        <v>837</v>
      </c>
      <c r="D9115" s="316">
        <v>17.64</v>
      </c>
    </row>
    <row r="9116" spans="1:4" ht="54">
      <c r="A9116" s="316">
        <v>92986</v>
      </c>
      <c r="B9116" s="317" t="s">
        <v>10262</v>
      </c>
      <c r="C9116" s="318" t="s">
        <v>837</v>
      </c>
      <c r="D9116" s="316">
        <v>18.14</v>
      </c>
    </row>
    <row r="9117" spans="1:4" ht="40.5">
      <c r="A9117" s="316">
        <v>92987</v>
      </c>
      <c r="B9117" s="317" t="s">
        <v>10263</v>
      </c>
      <c r="C9117" s="318" t="s">
        <v>837</v>
      </c>
      <c r="D9117" s="316">
        <v>25.26</v>
      </c>
    </row>
    <row r="9118" spans="1:4" ht="54">
      <c r="A9118" s="316">
        <v>92988</v>
      </c>
      <c r="B9118" s="317" t="s">
        <v>10264</v>
      </c>
      <c r="C9118" s="318" t="s">
        <v>837</v>
      </c>
      <c r="D9118" s="316">
        <v>25.32</v>
      </c>
    </row>
    <row r="9119" spans="1:4" ht="40.5">
      <c r="A9119" s="316">
        <v>92989</v>
      </c>
      <c r="B9119" s="317" t="s">
        <v>10265</v>
      </c>
      <c r="C9119" s="318" t="s">
        <v>837</v>
      </c>
      <c r="D9119" s="316">
        <v>34.96</v>
      </c>
    </row>
    <row r="9120" spans="1:4" ht="54">
      <c r="A9120" s="316">
        <v>92990</v>
      </c>
      <c r="B9120" s="317" t="s">
        <v>10266</v>
      </c>
      <c r="C9120" s="318" t="s">
        <v>837</v>
      </c>
      <c r="D9120" s="316">
        <v>34.57</v>
      </c>
    </row>
    <row r="9121" spans="1:4" ht="40.5">
      <c r="A9121" s="316">
        <v>92991</v>
      </c>
      <c r="B9121" s="317" t="s">
        <v>10267</v>
      </c>
      <c r="C9121" s="318" t="s">
        <v>837</v>
      </c>
      <c r="D9121" s="316">
        <v>45.52</v>
      </c>
    </row>
    <row r="9122" spans="1:4" ht="54">
      <c r="A9122" s="316">
        <v>92992</v>
      </c>
      <c r="B9122" s="317" t="s">
        <v>10268</v>
      </c>
      <c r="C9122" s="318" t="s">
        <v>837</v>
      </c>
      <c r="D9122" s="316">
        <v>45.55</v>
      </c>
    </row>
    <row r="9123" spans="1:4" ht="54">
      <c r="A9123" s="316">
        <v>92993</v>
      </c>
      <c r="B9123" s="317" t="s">
        <v>10269</v>
      </c>
      <c r="C9123" s="318" t="s">
        <v>837</v>
      </c>
      <c r="D9123" s="316">
        <v>58.25</v>
      </c>
    </row>
    <row r="9124" spans="1:4" ht="54">
      <c r="A9124" s="316">
        <v>92994</v>
      </c>
      <c r="B9124" s="317" t="s">
        <v>10270</v>
      </c>
      <c r="C9124" s="318" t="s">
        <v>837</v>
      </c>
      <c r="D9124" s="316">
        <v>58.82</v>
      </c>
    </row>
    <row r="9125" spans="1:4" ht="54">
      <c r="A9125" s="316">
        <v>92995</v>
      </c>
      <c r="B9125" s="317" t="s">
        <v>10271</v>
      </c>
      <c r="C9125" s="318" t="s">
        <v>837</v>
      </c>
      <c r="D9125" s="316">
        <v>72.38</v>
      </c>
    </row>
    <row r="9126" spans="1:4" ht="54">
      <c r="A9126" s="316">
        <v>92996</v>
      </c>
      <c r="B9126" s="317" t="s">
        <v>10272</v>
      </c>
      <c r="C9126" s="318" t="s">
        <v>837</v>
      </c>
      <c r="D9126" s="316">
        <v>72.569999999999993</v>
      </c>
    </row>
    <row r="9127" spans="1:4" ht="54">
      <c r="A9127" s="316">
        <v>92997</v>
      </c>
      <c r="B9127" s="317" t="s">
        <v>10273</v>
      </c>
      <c r="C9127" s="318" t="s">
        <v>837</v>
      </c>
      <c r="D9127" s="316">
        <v>87.89</v>
      </c>
    </row>
    <row r="9128" spans="1:4" ht="54">
      <c r="A9128" s="316">
        <v>92998</v>
      </c>
      <c r="B9128" s="317" t="s">
        <v>10274</v>
      </c>
      <c r="C9128" s="318" t="s">
        <v>837</v>
      </c>
      <c r="D9128" s="316">
        <v>88.73</v>
      </c>
    </row>
    <row r="9129" spans="1:4" ht="54">
      <c r="A9129" s="316">
        <v>92999</v>
      </c>
      <c r="B9129" s="317" t="s">
        <v>10275</v>
      </c>
      <c r="C9129" s="318" t="s">
        <v>837</v>
      </c>
      <c r="D9129" s="316">
        <v>115.63</v>
      </c>
    </row>
    <row r="9130" spans="1:4" ht="54">
      <c r="A9130" s="316">
        <v>93000</v>
      </c>
      <c r="B9130" s="317" t="s">
        <v>10276</v>
      </c>
      <c r="C9130" s="318" t="s">
        <v>837</v>
      </c>
      <c r="D9130" s="316">
        <v>116.32</v>
      </c>
    </row>
    <row r="9131" spans="1:4" ht="40.5">
      <c r="A9131" s="316">
        <v>93001</v>
      </c>
      <c r="B9131" s="317" t="s">
        <v>10277</v>
      </c>
      <c r="C9131" s="318" t="s">
        <v>837</v>
      </c>
      <c r="D9131" s="316">
        <v>141.12</v>
      </c>
    </row>
    <row r="9132" spans="1:4" ht="54">
      <c r="A9132" s="316">
        <v>93002</v>
      </c>
      <c r="B9132" s="317" t="s">
        <v>10278</v>
      </c>
      <c r="C9132" s="318" t="s">
        <v>837</v>
      </c>
      <c r="D9132" s="316">
        <v>144.99</v>
      </c>
    </row>
    <row r="9133" spans="1:4" ht="40.5">
      <c r="A9133" s="316">
        <v>93008</v>
      </c>
      <c r="B9133" s="317" t="s">
        <v>10279</v>
      </c>
      <c r="C9133" s="318" t="s">
        <v>837</v>
      </c>
      <c r="D9133" s="316">
        <v>8.73</v>
      </c>
    </row>
    <row r="9134" spans="1:4" ht="40.5">
      <c r="A9134" s="316">
        <v>93009</v>
      </c>
      <c r="B9134" s="317" t="s">
        <v>10280</v>
      </c>
      <c r="C9134" s="318" t="s">
        <v>837</v>
      </c>
      <c r="D9134" s="316">
        <v>12.57</v>
      </c>
    </row>
    <row r="9135" spans="1:4" ht="40.5">
      <c r="A9135" s="316">
        <v>93010</v>
      </c>
      <c r="B9135" s="317" t="s">
        <v>10281</v>
      </c>
      <c r="C9135" s="318" t="s">
        <v>837</v>
      </c>
      <c r="D9135" s="316">
        <v>17.27</v>
      </c>
    </row>
    <row r="9136" spans="1:4" ht="40.5">
      <c r="A9136" s="316">
        <v>93011</v>
      </c>
      <c r="B9136" s="317" t="s">
        <v>10282</v>
      </c>
      <c r="C9136" s="318" t="s">
        <v>837</v>
      </c>
      <c r="D9136" s="316">
        <v>20.95</v>
      </c>
    </row>
    <row r="9137" spans="1:4" ht="40.5">
      <c r="A9137" s="316">
        <v>93012</v>
      </c>
      <c r="B9137" s="317" t="s">
        <v>10283</v>
      </c>
      <c r="C9137" s="318" t="s">
        <v>837</v>
      </c>
      <c r="D9137" s="316">
        <v>31.24</v>
      </c>
    </row>
    <row r="9138" spans="1:4" ht="40.5">
      <c r="A9138" s="316">
        <v>93013</v>
      </c>
      <c r="B9138" s="317" t="s">
        <v>10284</v>
      </c>
      <c r="C9138" s="318" t="s">
        <v>3004</v>
      </c>
      <c r="D9138" s="316">
        <v>9.3800000000000008</v>
      </c>
    </row>
    <row r="9139" spans="1:4" ht="40.5">
      <c r="A9139" s="316">
        <v>93014</v>
      </c>
      <c r="B9139" s="317" t="s">
        <v>10285</v>
      </c>
      <c r="C9139" s="318" t="s">
        <v>3004</v>
      </c>
      <c r="D9139" s="316">
        <v>11.48</v>
      </c>
    </row>
    <row r="9140" spans="1:4" ht="40.5">
      <c r="A9140" s="316">
        <v>93015</v>
      </c>
      <c r="B9140" s="317" t="s">
        <v>10286</v>
      </c>
      <c r="C9140" s="318" t="s">
        <v>3004</v>
      </c>
      <c r="D9140" s="316">
        <v>17.13</v>
      </c>
    </row>
    <row r="9141" spans="1:4" ht="40.5">
      <c r="A9141" s="316">
        <v>93016</v>
      </c>
      <c r="B9141" s="317" t="s">
        <v>10287</v>
      </c>
      <c r="C9141" s="318" t="s">
        <v>3004</v>
      </c>
      <c r="D9141" s="316">
        <v>20.73</v>
      </c>
    </row>
    <row r="9142" spans="1:4" ht="40.5">
      <c r="A9142" s="316">
        <v>93017</v>
      </c>
      <c r="B9142" s="317" t="s">
        <v>10288</v>
      </c>
      <c r="C9142" s="318" t="s">
        <v>3004</v>
      </c>
      <c r="D9142" s="316">
        <v>30.89</v>
      </c>
    </row>
    <row r="9143" spans="1:4" ht="40.5">
      <c r="A9143" s="316">
        <v>93018</v>
      </c>
      <c r="B9143" s="317" t="s">
        <v>10289</v>
      </c>
      <c r="C9143" s="318" t="s">
        <v>3004</v>
      </c>
      <c r="D9143" s="316">
        <v>14.32</v>
      </c>
    </row>
    <row r="9144" spans="1:4" ht="40.5">
      <c r="A9144" s="316">
        <v>93020</v>
      </c>
      <c r="B9144" s="317" t="s">
        <v>10290</v>
      </c>
      <c r="C9144" s="318" t="s">
        <v>3004</v>
      </c>
      <c r="D9144" s="316">
        <v>18.22</v>
      </c>
    </row>
    <row r="9145" spans="1:4" ht="40.5">
      <c r="A9145" s="316">
        <v>93022</v>
      </c>
      <c r="B9145" s="317" t="s">
        <v>10291</v>
      </c>
      <c r="C9145" s="318" t="s">
        <v>3004</v>
      </c>
      <c r="D9145" s="316">
        <v>29.88</v>
      </c>
    </row>
    <row r="9146" spans="1:4" ht="40.5">
      <c r="A9146" s="316">
        <v>93024</v>
      </c>
      <c r="B9146" s="317" t="s">
        <v>10292</v>
      </c>
      <c r="C9146" s="318" t="s">
        <v>3004</v>
      </c>
      <c r="D9146" s="316">
        <v>31.48</v>
      </c>
    </row>
    <row r="9147" spans="1:4" ht="40.5">
      <c r="A9147" s="316">
        <v>93026</v>
      </c>
      <c r="B9147" s="317" t="s">
        <v>10293</v>
      </c>
      <c r="C9147" s="318" t="s">
        <v>3004</v>
      </c>
      <c r="D9147" s="316">
        <v>50.86</v>
      </c>
    </row>
    <row r="9148" spans="1:4" ht="27">
      <c r="A9148" s="316">
        <v>93040</v>
      </c>
      <c r="B9148" s="317" t="s">
        <v>10294</v>
      </c>
      <c r="C9148" s="318" t="s">
        <v>3004</v>
      </c>
      <c r="D9148" s="316">
        <v>9.24</v>
      </c>
    </row>
    <row r="9149" spans="1:4" ht="27">
      <c r="A9149" s="316">
        <v>93041</v>
      </c>
      <c r="B9149" s="317" t="s">
        <v>10295</v>
      </c>
      <c r="C9149" s="318" t="s">
        <v>3004</v>
      </c>
      <c r="D9149" s="316">
        <v>55.93</v>
      </c>
    </row>
    <row r="9150" spans="1:4" ht="40.5">
      <c r="A9150" s="316">
        <v>93042</v>
      </c>
      <c r="B9150" s="317" t="s">
        <v>10296</v>
      </c>
      <c r="C9150" s="318" t="s">
        <v>3004</v>
      </c>
      <c r="D9150" s="316">
        <v>18.36</v>
      </c>
    </row>
    <row r="9151" spans="1:4" ht="40.5">
      <c r="A9151" s="316">
        <v>93043</v>
      </c>
      <c r="B9151" s="317" t="s">
        <v>10297</v>
      </c>
      <c r="C9151" s="318" t="s">
        <v>3004</v>
      </c>
      <c r="D9151" s="316">
        <v>24.32</v>
      </c>
    </row>
    <row r="9152" spans="1:4" ht="40.5">
      <c r="A9152" s="316">
        <v>93044</v>
      </c>
      <c r="B9152" s="317" t="s">
        <v>10298</v>
      </c>
      <c r="C9152" s="318" t="s">
        <v>3004</v>
      </c>
      <c r="D9152" s="316">
        <v>10.34</v>
      </c>
    </row>
    <row r="9153" spans="1:4" ht="27">
      <c r="A9153" s="316">
        <v>93045</v>
      </c>
      <c r="B9153" s="317" t="s">
        <v>10299</v>
      </c>
      <c r="C9153" s="318" t="s">
        <v>3004</v>
      </c>
      <c r="D9153" s="316">
        <v>31.54</v>
      </c>
    </row>
    <row r="9154" spans="1:4" ht="40.5">
      <c r="A9154" s="316">
        <v>93050</v>
      </c>
      <c r="B9154" s="317" t="s">
        <v>10300</v>
      </c>
      <c r="C9154" s="318" t="s">
        <v>3004</v>
      </c>
      <c r="D9154" s="316">
        <v>6.12</v>
      </c>
    </row>
    <row r="9155" spans="1:4" ht="54">
      <c r="A9155" s="316">
        <v>93051</v>
      </c>
      <c r="B9155" s="317" t="s">
        <v>10301</v>
      </c>
      <c r="C9155" s="318" t="s">
        <v>3004</v>
      </c>
      <c r="D9155" s="316">
        <v>5.73</v>
      </c>
    </row>
    <row r="9156" spans="1:4" ht="40.5">
      <c r="A9156" s="316">
        <v>93052</v>
      </c>
      <c r="B9156" s="317" t="s">
        <v>10302</v>
      </c>
      <c r="C9156" s="318" t="s">
        <v>3004</v>
      </c>
      <c r="D9156" s="316">
        <v>223.77</v>
      </c>
    </row>
    <row r="9157" spans="1:4" ht="54">
      <c r="A9157" s="316">
        <v>93054</v>
      </c>
      <c r="B9157" s="317" t="s">
        <v>10303</v>
      </c>
      <c r="C9157" s="318" t="s">
        <v>3004</v>
      </c>
      <c r="D9157" s="316">
        <v>10.66</v>
      </c>
    </row>
    <row r="9158" spans="1:4" ht="54">
      <c r="A9158" s="316">
        <v>93055</v>
      </c>
      <c r="B9158" s="317" t="s">
        <v>10304</v>
      </c>
      <c r="C9158" s="318" t="s">
        <v>3004</v>
      </c>
      <c r="D9158" s="316">
        <v>20.53</v>
      </c>
    </row>
    <row r="9159" spans="1:4" ht="40.5">
      <c r="A9159" s="316">
        <v>93056</v>
      </c>
      <c r="B9159" s="317" t="s">
        <v>10305</v>
      </c>
      <c r="C9159" s="318" t="s">
        <v>3004</v>
      </c>
      <c r="D9159" s="316">
        <v>8.6300000000000008</v>
      </c>
    </row>
    <row r="9160" spans="1:4" ht="54">
      <c r="A9160" s="316">
        <v>93057</v>
      </c>
      <c r="B9160" s="317" t="s">
        <v>10306</v>
      </c>
      <c r="C9160" s="318" t="s">
        <v>3004</v>
      </c>
      <c r="D9160" s="316">
        <v>7.7</v>
      </c>
    </row>
    <row r="9161" spans="1:4" ht="40.5">
      <c r="A9161" s="316">
        <v>93058</v>
      </c>
      <c r="B9161" s="317" t="s">
        <v>10307</v>
      </c>
      <c r="C9161" s="318" t="s">
        <v>3004</v>
      </c>
      <c r="D9161" s="316">
        <v>246.17</v>
      </c>
    </row>
    <row r="9162" spans="1:4" ht="54">
      <c r="A9162" s="316">
        <v>93059</v>
      </c>
      <c r="B9162" s="317" t="s">
        <v>10308</v>
      </c>
      <c r="C9162" s="318" t="s">
        <v>3004</v>
      </c>
      <c r="D9162" s="316">
        <v>14.41</v>
      </c>
    </row>
    <row r="9163" spans="1:4" ht="54">
      <c r="A9163" s="316">
        <v>93060</v>
      </c>
      <c r="B9163" s="317" t="s">
        <v>10309</v>
      </c>
      <c r="C9163" s="318" t="s">
        <v>3004</v>
      </c>
      <c r="D9163" s="316">
        <v>35.130000000000003</v>
      </c>
    </row>
    <row r="9164" spans="1:4" ht="40.5">
      <c r="A9164" s="316">
        <v>93061</v>
      </c>
      <c r="B9164" s="317" t="s">
        <v>10310</v>
      </c>
      <c r="C9164" s="318" t="s">
        <v>3004</v>
      </c>
      <c r="D9164" s="316">
        <v>15.2</v>
      </c>
    </row>
    <row r="9165" spans="1:4" ht="54">
      <c r="A9165" s="316">
        <v>93062</v>
      </c>
      <c r="B9165" s="317" t="s">
        <v>10311</v>
      </c>
      <c r="C9165" s="318" t="s">
        <v>3004</v>
      </c>
      <c r="D9165" s="316">
        <v>13.41</v>
      </c>
    </row>
    <row r="9166" spans="1:4" ht="54">
      <c r="A9166" s="316">
        <v>93063</v>
      </c>
      <c r="B9166" s="317" t="s">
        <v>10312</v>
      </c>
      <c r="C9166" s="318" t="s">
        <v>3004</v>
      </c>
      <c r="D9166" s="316">
        <v>282</v>
      </c>
    </row>
    <row r="9167" spans="1:4" ht="40.5">
      <c r="A9167" s="316">
        <v>93064</v>
      </c>
      <c r="B9167" s="317" t="s">
        <v>10313</v>
      </c>
      <c r="C9167" s="318" t="s">
        <v>3004</v>
      </c>
      <c r="D9167" s="316">
        <v>22.79</v>
      </c>
    </row>
    <row r="9168" spans="1:4" ht="54">
      <c r="A9168" s="316">
        <v>93065</v>
      </c>
      <c r="B9168" s="317" t="s">
        <v>10314</v>
      </c>
      <c r="C9168" s="318" t="s">
        <v>3004</v>
      </c>
      <c r="D9168" s="316">
        <v>21.47</v>
      </c>
    </row>
    <row r="9169" spans="1:4" ht="54">
      <c r="A9169" s="316">
        <v>93066</v>
      </c>
      <c r="B9169" s="317" t="s">
        <v>10315</v>
      </c>
      <c r="C9169" s="318" t="s">
        <v>3004</v>
      </c>
      <c r="D9169" s="316">
        <v>353.79</v>
      </c>
    </row>
    <row r="9170" spans="1:4" ht="40.5">
      <c r="A9170" s="316">
        <v>93067</v>
      </c>
      <c r="B9170" s="317" t="s">
        <v>10316</v>
      </c>
      <c r="C9170" s="318" t="s">
        <v>3004</v>
      </c>
      <c r="D9170" s="316">
        <v>33.299999999999997</v>
      </c>
    </row>
    <row r="9171" spans="1:4" ht="54">
      <c r="A9171" s="316">
        <v>93068</v>
      </c>
      <c r="B9171" s="317" t="s">
        <v>10317</v>
      </c>
      <c r="C9171" s="318" t="s">
        <v>3004</v>
      </c>
      <c r="D9171" s="316">
        <v>29.42</v>
      </c>
    </row>
    <row r="9172" spans="1:4" ht="54">
      <c r="A9172" s="316">
        <v>93069</v>
      </c>
      <c r="B9172" s="317" t="s">
        <v>10318</v>
      </c>
      <c r="C9172" s="318" t="s">
        <v>3004</v>
      </c>
      <c r="D9172" s="316">
        <v>489.99</v>
      </c>
    </row>
    <row r="9173" spans="1:4" ht="40.5">
      <c r="A9173" s="316">
        <v>93070</v>
      </c>
      <c r="B9173" s="317" t="s">
        <v>10319</v>
      </c>
      <c r="C9173" s="318" t="s">
        <v>3004</v>
      </c>
      <c r="D9173" s="316">
        <v>81.09</v>
      </c>
    </row>
    <row r="9174" spans="1:4" ht="54">
      <c r="A9174" s="316">
        <v>93071</v>
      </c>
      <c r="B9174" s="317" t="s">
        <v>10320</v>
      </c>
      <c r="C9174" s="318" t="s">
        <v>3004</v>
      </c>
      <c r="D9174" s="316">
        <v>75.489999999999995</v>
      </c>
    </row>
    <row r="9175" spans="1:4" ht="54">
      <c r="A9175" s="316">
        <v>93072</v>
      </c>
      <c r="B9175" s="317" t="s">
        <v>10321</v>
      </c>
      <c r="C9175" s="318" t="s">
        <v>3004</v>
      </c>
      <c r="D9175" s="316">
        <v>646.21</v>
      </c>
    </row>
    <row r="9176" spans="1:4" ht="54">
      <c r="A9176" s="316">
        <v>93073</v>
      </c>
      <c r="B9176" s="317" t="s">
        <v>10322</v>
      </c>
      <c r="C9176" s="318" t="s">
        <v>3004</v>
      </c>
      <c r="D9176" s="316">
        <v>37.799999999999997</v>
      </c>
    </row>
    <row r="9177" spans="1:4" ht="54">
      <c r="A9177" s="316">
        <v>93074</v>
      </c>
      <c r="B9177" s="317" t="s">
        <v>10323</v>
      </c>
      <c r="C9177" s="318" t="s">
        <v>3004</v>
      </c>
      <c r="D9177" s="316">
        <v>7.92</v>
      </c>
    </row>
    <row r="9178" spans="1:4" ht="67.5">
      <c r="A9178" s="316">
        <v>93075</v>
      </c>
      <c r="B9178" s="317" t="s">
        <v>10324</v>
      </c>
      <c r="C9178" s="318" t="s">
        <v>3004</v>
      </c>
      <c r="D9178" s="316">
        <v>11.61</v>
      </c>
    </row>
    <row r="9179" spans="1:4" ht="54">
      <c r="A9179" s="316">
        <v>93076</v>
      </c>
      <c r="B9179" s="317" t="s">
        <v>10325</v>
      </c>
      <c r="C9179" s="318" t="s">
        <v>3004</v>
      </c>
      <c r="D9179" s="316">
        <v>11.7</v>
      </c>
    </row>
    <row r="9180" spans="1:4" ht="67.5">
      <c r="A9180" s="316">
        <v>93077</v>
      </c>
      <c r="B9180" s="317" t="s">
        <v>10326</v>
      </c>
      <c r="C9180" s="318" t="s">
        <v>3004</v>
      </c>
      <c r="D9180" s="316">
        <v>15.85</v>
      </c>
    </row>
    <row r="9181" spans="1:4" ht="67.5">
      <c r="A9181" s="316">
        <v>93078</v>
      </c>
      <c r="B9181" s="317" t="s">
        <v>10327</v>
      </c>
      <c r="C9181" s="318" t="s">
        <v>3004</v>
      </c>
      <c r="D9181" s="316">
        <v>16.940000000000001</v>
      </c>
    </row>
    <row r="9182" spans="1:4" ht="54">
      <c r="A9182" s="316">
        <v>93079</v>
      </c>
      <c r="B9182" s="317" t="s">
        <v>10328</v>
      </c>
      <c r="C9182" s="318" t="s">
        <v>3004</v>
      </c>
      <c r="D9182" s="316">
        <v>15.56</v>
      </c>
    </row>
    <row r="9183" spans="1:4" ht="54">
      <c r="A9183" s="316">
        <v>93080</v>
      </c>
      <c r="B9183" s="317" t="s">
        <v>10329</v>
      </c>
      <c r="C9183" s="318" t="s">
        <v>3004</v>
      </c>
      <c r="D9183" s="316">
        <v>5.21</v>
      </c>
    </row>
    <row r="9184" spans="1:4" ht="54">
      <c r="A9184" s="316">
        <v>93081</v>
      </c>
      <c r="B9184" s="317" t="s">
        <v>10330</v>
      </c>
      <c r="C9184" s="318" t="s">
        <v>3004</v>
      </c>
      <c r="D9184" s="316">
        <v>9.9</v>
      </c>
    </row>
    <row r="9185" spans="1:4" ht="54">
      <c r="A9185" s="316">
        <v>93082</v>
      </c>
      <c r="B9185" s="317" t="s">
        <v>10331</v>
      </c>
      <c r="C9185" s="318" t="s">
        <v>3004</v>
      </c>
      <c r="D9185" s="316">
        <v>11.77</v>
      </c>
    </row>
    <row r="9186" spans="1:4" ht="54">
      <c r="A9186" s="316">
        <v>93083</v>
      </c>
      <c r="B9186" s="317" t="s">
        <v>10332</v>
      </c>
      <c r="C9186" s="318" t="s">
        <v>3004</v>
      </c>
      <c r="D9186" s="316">
        <v>194.13</v>
      </c>
    </row>
    <row r="9187" spans="1:4" ht="54">
      <c r="A9187" s="316">
        <v>93084</v>
      </c>
      <c r="B9187" s="317" t="s">
        <v>10333</v>
      </c>
      <c r="C9187" s="318" t="s">
        <v>3004</v>
      </c>
      <c r="D9187" s="316">
        <v>7.76</v>
      </c>
    </row>
    <row r="9188" spans="1:4" ht="54">
      <c r="A9188" s="316">
        <v>93085</v>
      </c>
      <c r="B9188" s="317" t="s">
        <v>10334</v>
      </c>
      <c r="C9188" s="318" t="s">
        <v>3004</v>
      </c>
      <c r="D9188" s="316">
        <v>7.37</v>
      </c>
    </row>
    <row r="9189" spans="1:4" ht="54">
      <c r="A9189" s="316">
        <v>93086</v>
      </c>
      <c r="B9189" s="317" t="s">
        <v>10335</v>
      </c>
      <c r="C9189" s="318" t="s">
        <v>3004</v>
      </c>
      <c r="D9189" s="316">
        <v>225.41</v>
      </c>
    </row>
    <row r="9190" spans="1:4" ht="54">
      <c r="A9190" s="316">
        <v>93087</v>
      </c>
      <c r="B9190" s="317" t="s">
        <v>10336</v>
      </c>
      <c r="C9190" s="318" t="s">
        <v>3004</v>
      </c>
      <c r="D9190" s="316">
        <v>10.85</v>
      </c>
    </row>
    <row r="9191" spans="1:4" ht="54">
      <c r="A9191" s="316">
        <v>93088</v>
      </c>
      <c r="B9191" s="317" t="s">
        <v>10337</v>
      </c>
      <c r="C9191" s="318" t="s">
        <v>3004</v>
      </c>
      <c r="D9191" s="316">
        <v>12.3</v>
      </c>
    </row>
    <row r="9192" spans="1:4" ht="54">
      <c r="A9192" s="316">
        <v>93089</v>
      </c>
      <c r="B9192" s="317" t="s">
        <v>10338</v>
      </c>
      <c r="C9192" s="318" t="s">
        <v>3004</v>
      </c>
      <c r="D9192" s="316">
        <v>22.17</v>
      </c>
    </row>
    <row r="9193" spans="1:4" ht="54">
      <c r="A9193" s="316">
        <v>93090</v>
      </c>
      <c r="B9193" s="317" t="s">
        <v>10339</v>
      </c>
      <c r="C9193" s="318" t="s">
        <v>3004</v>
      </c>
      <c r="D9193" s="316">
        <v>10.27</v>
      </c>
    </row>
    <row r="9194" spans="1:4" ht="54">
      <c r="A9194" s="316">
        <v>93091</v>
      </c>
      <c r="B9194" s="317" t="s">
        <v>10340</v>
      </c>
      <c r="C9194" s="318" t="s">
        <v>3004</v>
      </c>
      <c r="D9194" s="316">
        <v>9.34</v>
      </c>
    </row>
    <row r="9195" spans="1:4" ht="54">
      <c r="A9195" s="316">
        <v>93092</v>
      </c>
      <c r="B9195" s="317" t="s">
        <v>10341</v>
      </c>
      <c r="C9195" s="318" t="s">
        <v>3004</v>
      </c>
      <c r="D9195" s="316">
        <v>247.81</v>
      </c>
    </row>
    <row r="9196" spans="1:4" ht="54">
      <c r="A9196" s="316">
        <v>93093</v>
      </c>
      <c r="B9196" s="317" t="s">
        <v>10342</v>
      </c>
      <c r="C9196" s="318" t="s">
        <v>3004</v>
      </c>
      <c r="D9196" s="316">
        <v>16.05</v>
      </c>
    </row>
    <row r="9197" spans="1:4" ht="54">
      <c r="A9197" s="316">
        <v>93094</v>
      </c>
      <c r="B9197" s="317" t="s">
        <v>10343</v>
      </c>
      <c r="C9197" s="318" t="s">
        <v>3004</v>
      </c>
      <c r="D9197" s="316">
        <v>36.770000000000003</v>
      </c>
    </row>
    <row r="9198" spans="1:4" ht="67.5">
      <c r="A9198" s="316">
        <v>93095</v>
      </c>
      <c r="B9198" s="317" t="s">
        <v>10344</v>
      </c>
      <c r="C9198" s="318" t="s">
        <v>3004</v>
      </c>
      <c r="D9198" s="316">
        <v>29.41</v>
      </c>
    </row>
    <row r="9199" spans="1:4" ht="67.5">
      <c r="A9199" s="316">
        <v>93096</v>
      </c>
      <c r="B9199" s="317" t="s">
        <v>10345</v>
      </c>
      <c r="C9199" s="318" t="s">
        <v>3004</v>
      </c>
      <c r="D9199" s="316">
        <v>41</v>
      </c>
    </row>
    <row r="9200" spans="1:4" ht="54">
      <c r="A9200" s="316">
        <v>93097</v>
      </c>
      <c r="B9200" s="317" t="s">
        <v>10346</v>
      </c>
      <c r="C9200" s="318" t="s">
        <v>3004</v>
      </c>
      <c r="D9200" s="316">
        <v>8.11</v>
      </c>
    </row>
    <row r="9201" spans="1:4" ht="67.5">
      <c r="A9201" s="316">
        <v>93098</v>
      </c>
      <c r="B9201" s="317" t="s">
        <v>10347</v>
      </c>
      <c r="C9201" s="318" t="s">
        <v>3004</v>
      </c>
      <c r="D9201" s="316">
        <v>11.8</v>
      </c>
    </row>
    <row r="9202" spans="1:4" ht="54">
      <c r="A9202" s="316">
        <v>93099</v>
      </c>
      <c r="B9202" s="317" t="s">
        <v>10348</v>
      </c>
      <c r="C9202" s="318" t="s">
        <v>3004</v>
      </c>
      <c r="D9202" s="316">
        <v>13.92</v>
      </c>
    </row>
    <row r="9203" spans="1:4" ht="67.5">
      <c r="A9203" s="316">
        <v>93100</v>
      </c>
      <c r="B9203" s="317" t="s">
        <v>10349</v>
      </c>
      <c r="C9203" s="318" t="s">
        <v>3004</v>
      </c>
      <c r="D9203" s="316">
        <v>18.07</v>
      </c>
    </row>
    <row r="9204" spans="1:4" ht="67.5">
      <c r="A9204" s="316">
        <v>93101</v>
      </c>
      <c r="B9204" s="317" t="s">
        <v>10350</v>
      </c>
      <c r="C9204" s="318" t="s">
        <v>3004</v>
      </c>
      <c r="D9204" s="316">
        <v>19.16</v>
      </c>
    </row>
    <row r="9205" spans="1:4" ht="54">
      <c r="A9205" s="316">
        <v>93102</v>
      </c>
      <c r="B9205" s="317" t="s">
        <v>10351</v>
      </c>
      <c r="C9205" s="318" t="s">
        <v>3004</v>
      </c>
      <c r="D9205" s="316">
        <v>17.940000000000001</v>
      </c>
    </row>
    <row r="9206" spans="1:4" ht="54">
      <c r="A9206" s="316">
        <v>93103</v>
      </c>
      <c r="B9206" s="317" t="s">
        <v>10352</v>
      </c>
      <c r="C9206" s="318" t="s">
        <v>3004</v>
      </c>
      <c r="D9206" s="316">
        <v>5.36</v>
      </c>
    </row>
    <row r="9207" spans="1:4" ht="54">
      <c r="A9207" s="316">
        <v>93104</v>
      </c>
      <c r="B9207" s="317" t="s">
        <v>10353</v>
      </c>
      <c r="C9207" s="318" t="s">
        <v>3004</v>
      </c>
      <c r="D9207" s="316">
        <v>10.050000000000001</v>
      </c>
    </row>
    <row r="9208" spans="1:4" ht="54">
      <c r="A9208" s="316">
        <v>93105</v>
      </c>
      <c r="B9208" s="317" t="s">
        <v>10354</v>
      </c>
      <c r="C9208" s="318" t="s">
        <v>3004</v>
      </c>
      <c r="D9208" s="316">
        <v>11.92</v>
      </c>
    </row>
    <row r="9209" spans="1:4" ht="54">
      <c r="A9209" s="316">
        <v>93106</v>
      </c>
      <c r="B9209" s="317" t="s">
        <v>10355</v>
      </c>
      <c r="C9209" s="318" t="s">
        <v>3004</v>
      </c>
      <c r="D9209" s="316">
        <v>194.28</v>
      </c>
    </row>
    <row r="9210" spans="1:4" ht="54">
      <c r="A9210" s="316">
        <v>93107</v>
      </c>
      <c r="B9210" s="317" t="s">
        <v>10356</v>
      </c>
      <c r="C9210" s="318" t="s">
        <v>3004</v>
      </c>
      <c r="D9210" s="316">
        <v>9.2200000000000006</v>
      </c>
    </row>
    <row r="9211" spans="1:4" ht="54">
      <c r="A9211" s="316">
        <v>93108</v>
      </c>
      <c r="B9211" s="317" t="s">
        <v>10357</v>
      </c>
      <c r="C9211" s="318" t="s">
        <v>3004</v>
      </c>
      <c r="D9211" s="316">
        <v>8.83</v>
      </c>
    </row>
    <row r="9212" spans="1:4" ht="54">
      <c r="A9212" s="316">
        <v>93109</v>
      </c>
      <c r="B9212" s="317" t="s">
        <v>10358</v>
      </c>
      <c r="C9212" s="318" t="s">
        <v>3004</v>
      </c>
      <c r="D9212" s="316">
        <v>226.87</v>
      </c>
    </row>
    <row r="9213" spans="1:4" ht="54">
      <c r="A9213" s="316">
        <v>93110</v>
      </c>
      <c r="B9213" s="317" t="s">
        <v>10359</v>
      </c>
      <c r="C9213" s="318" t="s">
        <v>3004</v>
      </c>
      <c r="D9213" s="316">
        <v>12.31</v>
      </c>
    </row>
    <row r="9214" spans="1:4" ht="54">
      <c r="A9214" s="316">
        <v>93111</v>
      </c>
      <c r="B9214" s="317" t="s">
        <v>10360</v>
      </c>
      <c r="C9214" s="318" t="s">
        <v>3004</v>
      </c>
      <c r="D9214" s="316">
        <v>13.76</v>
      </c>
    </row>
    <row r="9215" spans="1:4" ht="54">
      <c r="A9215" s="316">
        <v>93112</v>
      </c>
      <c r="B9215" s="317" t="s">
        <v>10361</v>
      </c>
      <c r="C9215" s="318" t="s">
        <v>3004</v>
      </c>
      <c r="D9215" s="316">
        <v>23.63</v>
      </c>
    </row>
    <row r="9216" spans="1:4" ht="54">
      <c r="A9216" s="316">
        <v>93113</v>
      </c>
      <c r="B9216" s="317" t="s">
        <v>10362</v>
      </c>
      <c r="C9216" s="318" t="s">
        <v>3004</v>
      </c>
      <c r="D9216" s="316">
        <v>12.89</v>
      </c>
    </row>
    <row r="9217" spans="1:4" ht="54">
      <c r="A9217" s="316">
        <v>93114</v>
      </c>
      <c r="B9217" s="317" t="s">
        <v>10363</v>
      </c>
      <c r="C9217" s="318" t="s">
        <v>3004</v>
      </c>
      <c r="D9217" s="316">
        <v>18.670000000000002</v>
      </c>
    </row>
    <row r="9218" spans="1:4" ht="54">
      <c r="A9218" s="316">
        <v>93115</v>
      </c>
      <c r="B9218" s="317" t="s">
        <v>10364</v>
      </c>
      <c r="C9218" s="318" t="s">
        <v>3004</v>
      </c>
      <c r="D9218" s="316">
        <v>39.39</v>
      </c>
    </row>
    <row r="9219" spans="1:4" ht="54">
      <c r="A9219" s="316">
        <v>93116</v>
      </c>
      <c r="B9219" s="317" t="s">
        <v>10365</v>
      </c>
      <c r="C9219" s="318" t="s">
        <v>3004</v>
      </c>
      <c r="D9219" s="316">
        <v>250.43</v>
      </c>
    </row>
    <row r="9220" spans="1:4" ht="67.5">
      <c r="A9220" s="316">
        <v>93117</v>
      </c>
      <c r="B9220" s="317" t="s">
        <v>10366</v>
      </c>
      <c r="C9220" s="318" t="s">
        <v>3004</v>
      </c>
      <c r="D9220" s="316">
        <v>29.64</v>
      </c>
    </row>
    <row r="9221" spans="1:4" ht="67.5">
      <c r="A9221" s="316">
        <v>93118</v>
      </c>
      <c r="B9221" s="317" t="s">
        <v>10367</v>
      </c>
      <c r="C9221" s="318" t="s">
        <v>3004</v>
      </c>
      <c r="D9221" s="316">
        <v>43.94</v>
      </c>
    </row>
    <row r="9222" spans="1:4" ht="54">
      <c r="A9222" s="316">
        <v>93119</v>
      </c>
      <c r="B9222" s="317" t="s">
        <v>10368</v>
      </c>
      <c r="C9222" s="318" t="s">
        <v>3004</v>
      </c>
      <c r="D9222" s="316">
        <v>9.2799999999999994</v>
      </c>
    </row>
    <row r="9223" spans="1:4" ht="54">
      <c r="A9223" s="316">
        <v>93120</v>
      </c>
      <c r="B9223" s="317" t="s">
        <v>10369</v>
      </c>
      <c r="C9223" s="318" t="s">
        <v>3004</v>
      </c>
      <c r="D9223" s="316">
        <v>13.43</v>
      </c>
    </row>
    <row r="9224" spans="1:4" ht="54">
      <c r="A9224" s="316">
        <v>93121</v>
      </c>
      <c r="B9224" s="317" t="s">
        <v>10370</v>
      </c>
      <c r="C9224" s="318" t="s">
        <v>3004</v>
      </c>
      <c r="D9224" s="316">
        <v>14.52</v>
      </c>
    </row>
    <row r="9225" spans="1:4" ht="54">
      <c r="A9225" s="316">
        <v>93122</v>
      </c>
      <c r="B9225" s="317" t="s">
        <v>10371</v>
      </c>
      <c r="C9225" s="318" t="s">
        <v>3004</v>
      </c>
      <c r="D9225" s="316">
        <v>13.17</v>
      </c>
    </row>
    <row r="9226" spans="1:4" ht="54">
      <c r="A9226" s="316">
        <v>93123</v>
      </c>
      <c r="B9226" s="317" t="s">
        <v>10372</v>
      </c>
      <c r="C9226" s="318" t="s">
        <v>3004</v>
      </c>
      <c r="D9226" s="316">
        <v>26.97</v>
      </c>
    </row>
    <row r="9227" spans="1:4" ht="40.5">
      <c r="A9227" s="316">
        <v>93124</v>
      </c>
      <c r="B9227" s="317" t="s">
        <v>10373</v>
      </c>
      <c r="C9227" s="318" t="s">
        <v>3004</v>
      </c>
      <c r="D9227" s="316">
        <v>41.38</v>
      </c>
    </row>
    <row r="9228" spans="1:4" ht="54">
      <c r="A9228" s="316">
        <v>93125</v>
      </c>
      <c r="B9228" s="317" t="s">
        <v>10374</v>
      </c>
      <c r="C9228" s="318" t="s">
        <v>3004</v>
      </c>
      <c r="D9228" s="316">
        <v>59.58</v>
      </c>
    </row>
    <row r="9229" spans="1:4" ht="54">
      <c r="A9229" s="316">
        <v>93126</v>
      </c>
      <c r="B9229" s="317" t="s">
        <v>10375</v>
      </c>
      <c r="C9229" s="318" t="s">
        <v>3004</v>
      </c>
      <c r="D9229" s="316">
        <v>128.78</v>
      </c>
    </row>
    <row r="9230" spans="1:4" ht="67.5">
      <c r="A9230" s="316">
        <v>93128</v>
      </c>
      <c r="B9230" s="317" t="s">
        <v>10376</v>
      </c>
      <c r="C9230" s="318" t="s">
        <v>3004</v>
      </c>
      <c r="D9230" s="316">
        <v>90.38</v>
      </c>
    </row>
    <row r="9231" spans="1:4" ht="54">
      <c r="A9231" s="316">
        <v>93133</v>
      </c>
      <c r="B9231" s="317" t="s">
        <v>10377</v>
      </c>
      <c r="C9231" s="318" t="s">
        <v>3004</v>
      </c>
      <c r="D9231" s="316">
        <v>489.67</v>
      </c>
    </row>
    <row r="9232" spans="1:4" ht="81">
      <c r="A9232" s="316">
        <v>93137</v>
      </c>
      <c r="B9232" s="317" t="s">
        <v>10378</v>
      </c>
      <c r="C9232" s="318" t="s">
        <v>3004</v>
      </c>
      <c r="D9232" s="316">
        <v>106.02</v>
      </c>
    </row>
    <row r="9233" spans="1:4" ht="67.5">
      <c r="A9233" s="316">
        <v>93138</v>
      </c>
      <c r="B9233" s="317" t="s">
        <v>10379</v>
      </c>
      <c r="C9233" s="318" t="s">
        <v>3004</v>
      </c>
      <c r="D9233" s="316">
        <v>100.62</v>
      </c>
    </row>
    <row r="9234" spans="1:4" ht="81">
      <c r="A9234" s="316">
        <v>93139</v>
      </c>
      <c r="B9234" s="317" t="s">
        <v>10380</v>
      </c>
      <c r="C9234" s="318" t="s">
        <v>3004</v>
      </c>
      <c r="D9234" s="316">
        <v>126.47</v>
      </c>
    </row>
    <row r="9235" spans="1:4" ht="81">
      <c r="A9235" s="316">
        <v>93140</v>
      </c>
      <c r="B9235" s="317" t="s">
        <v>10381</v>
      </c>
      <c r="C9235" s="318" t="s">
        <v>3004</v>
      </c>
      <c r="D9235" s="316">
        <v>119.42</v>
      </c>
    </row>
    <row r="9236" spans="1:4" ht="54">
      <c r="A9236" s="316">
        <v>93141</v>
      </c>
      <c r="B9236" s="317" t="s">
        <v>10382</v>
      </c>
      <c r="C9236" s="318" t="s">
        <v>3004</v>
      </c>
      <c r="D9236" s="316">
        <v>108.52</v>
      </c>
    </row>
    <row r="9237" spans="1:4" ht="54">
      <c r="A9237" s="316">
        <v>93142</v>
      </c>
      <c r="B9237" s="317" t="s">
        <v>10383</v>
      </c>
      <c r="C9237" s="318" t="s">
        <v>3004</v>
      </c>
      <c r="D9237" s="316">
        <v>120.93</v>
      </c>
    </row>
    <row r="9238" spans="1:4" ht="54">
      <c r="A9238" s="316">
        <v>93143</v>
      </c>
      <c r="B9238" s="317" t="s">
        <v>10384</v>
      </c>
      <c r="C9238" s="318" t="s">
        <v>3004</v>
      </c>
      <c r="D9238" s="316">
        <v>109.8</v>
      </c>
    </row>
    <row r="9239" spans="1:4" ht="67.5">
      <c r="A9239" s="316">
        <v>93144</v>
      </c>
      <c r="B9239" s="317" t="s">
        <v>10385</v>
      </c>
      <c r="C9239" s="318" t="s">
        <v>3004</v>
      </c>
      <c r="D9239" s="316">
        <v>137.06</v>
      </c>
    </row>
    <row r="9240" spans="1:4" ht="81">
      <c r="A9240" s="316">
        <v>93145</v>
      </c>
      <c r="B9240" s="317" t="s">
        <v>10386</v>
      </c>
      <c r="C9240" s="318" t="s">
        <v>3004</v>
      </c>
      <c r="D9240" s="316">
        <v>130.51</v>
      </c>
    </row>
    <row r="9241" spans="1:4" ht="81">
      <c r="A9241" s="316">
        <v>93146</v>
      </c>
      <c r="B9241" s="317" t="s">
        <v>10387</v>
      </c>
      <c r="C9241" s="318" t="s">
        <v>3004</v>
      </c>
      <c r="D9241" s="316">
        <v>140.75</v>
      </c>
    </row>
    <row r="9242" spans="1:4" ht="94.5">
      <c r="A9242" s="316">
        <v>93147</v>
      </c>
      <c r="B9242" s="317" t="s">
        <v>10388</v>
      </c>
      <c r="C9242" s="318" t="s">
        <v>3004</v>
      </c>
      <c r="D9242" s="316">
        <v>159.58000000000001</v>
      </c>
    </row>
    <row r="9243" spans="1:4" ht="67.5">
      <c r="A9243" s="316">
        <v>93176</v>
      </c>
      <c r="B9243" s="317" t="s">
        <v>10389</v>
      </c>
      <c r="C9243" s="318" t="s">
        <v>6834</v>
      </c>
      <c r="D9243" s="316">
        <v>0.42</v>
      </c>
    </row>
    <row r="9244" spans="1:4" ht="67.5">
      <c r="A9244" s="316">
        <v>93177</v>
      </c>
      <c r="B9244" s="317" t="s">
        <v>10390</v>
      </c>
      <c r="C9244" s="318" t="s">
        <v>6834</v>
      </c>
      <c r="D9244" s="316">
        <v>1.5</v>
      </c>
    </row>
    <row r="9245" spans="1:4" ht="67.5">
      <c r="A9245" s="316">
        <v>93178</v>
      </c>
      <c r="B9245" s="317" t="s">
        <v>10391</v>
      </c>
      <c r="C9245" s="318" t="s">
        <v>6834</v>
      </c>
      <c r="D9245" s="316">
        <v>0.48</v>
      </c>
    </row>
    <row r="9246" spans="1:4" ht="67.5">
      <c r="A9246" s="316">
        <v>93179</v>
      </c>
      <c r="B9246" s="317" t="s">
        <v>10392</v>
      </c>
      <c r="C9246" s="318" t="s">
        <v>6834</v>
      </c>
      <c r="D9246" s="316">
        <v>1.66</v>
      </c>
    </row>
    <row r="9247" spans="1:4" ht="40.5">
      <c r="A9247" s="316">
        <v>93181</v>
      </c>
      <c r="B9247" s="317" t="s">
        <v>10393</v>
      </c>
      <c r="C9247" s="318" t="s">
        <v>1100</v>
      </c>
      <c r="D9247" s="316">
        <v>48.41</v>
      </c>
    </row>
    <row r="9248" spans="1:4" ht="27">
      <c r="A9248" s="316">
        <v>93182</v>
      </c>
      <c r="B9248" s="317" t="s">
        <v>10394</v>
      </c>
      <c r="C9248" s="318" t="s">
        <v>837</v>
      </c>
      <c r="D9248" s="316">
        <v>18.36</v>
      </c>
    </row>
    <row r="9249" spans="1:4" ht="27">
      <c r="A9249" s="316">
        <v>93183</v>
      </c>
      <c r="B9249" s="317" t="s">
        <v>10395</v>
      </c>
      <c r="C9249" s="318" t="s">
        <v>837</v>
      </c>
      <c r="D9249" s="316">
        <v>23.33</v>
      </c>
    </row>
    <row r="9250" spans="1:4" ht="27">
      <c r="A9250" s="316">
        <v>93184</v>
      </c>
      <c r="B9250" s="317" t="s">
        <v>10396</v>
      </c>
      <c r="C9250" s="318" t="s">
        <v>837</v>
      </c>
      <c r="D9250" s="316">
        <v>14.23</v>
      </c>
    </row>
    <row r="9251" spans="1:4" ht="27">
      <c r="A9251" s="316">
        <v>93185</v>
      </c>
      <c r="B9251" s="317" t="s">
        <v>10397</v>
      </c>
      <c r="C9251" s="318" t="s">
        <v>837</v>
      </c>
      <c r="D9251" s="316">
        <v>22.94</v>
      </c>
    </row>
    <row r="9252" spans="1:4" ht="40.5">
      <c r="A9252" s="316">
        <v>93186</v>
      </c>
      <c r="B9252" s="317" t="s">
        <v>10398</v>
      </c>
      <c r="C9252" s="318" t="s">
        <v>837</v>
      </c>
      <c r="D9252" s="316">
        <v>32.28</v>
      </c>
    </row>
    <row r="9253" spans="1:4" ht="40.5">
      <c r="A9253" s="316">
        <v>93187</v>
      </c>
      <c r="B9253" s="317" t="s">
        <v>10399</v>
      </c>
      <c r="C9253" s="318" t="s">
        <v>837</v>
      </c>
      <c r="D9253" s="316">
        <v>36.799999999999997</v>
      </c>
    </row>
    <row r="9254" spans="1:4" ht="27">
      <c r="A9254" s="316">
        <v>93188</v>
      </c>
      <c r="B9254" s="317" t="s">
        <v>10400</v>
      </c>
      <c r="C9254" s="318" t="s">
        <v>837</v>
      </c>
      <c r="D9254" s="316">
        <v>31.84</v>
      </c>
    </row>
    <row r="9255" spans="1:4" ht="40.5">
      <c r="A9255" s="316">
        <v>93189</v>
      </c>
      <c r="B9255" s="317" t="s">
        <v>10401</v>
      </c>
      <c r="C9255" s="318" t="s">
        <v>837</v>
      </c>
      <c r="D9255" s="316">
        <v>37.25</v>
      </c>
    </row>
    <row r="9256" spans="1:4" ht="40.5">
      <c r="A9256" s="316">
        <v>93190</v>
      </c>
      <c r="B9256" s="317" t="s">
        <v>10402</v>
      </c>
      <c r="C9256" s="318" t="s">
        <v>837</v>
      </c>
      <c r="D9256" s="316">
        <v>26.63</v>
      </c>
    </row>
    <row r="9257" spans="1:4" ht="40.5">
      <c r="A9257" s="316">
        <v>93191</v>
      </c>
      <c r="B9257" s="317" t="s">
        <v>10403</v>
      </c>
      <c r="C9257" s="318" t="s">
        <v>837</v>
      </c>
      <c r="D9257" s="316">
        <v>27.53</v>
      </c>
    </row>
    <row r="9258" spans="1:4" ht="40.5">
      <c r="A9258" s="316">
        <v>93192</v>
      </c>
      <c r="B9258" s="317" t="s">
        <v>10404</v>
      </c>
      <c r="C9258" s="318" t="s">
        <v>837</v>
      </c>
      <c r="D9258" s="316">
        <v>29.82</v>
      </c>
    </row>
    <row r="9259" spans="1:4" ht="40.5">
      <c r="A9259" s="316">
        <v>93193</v>
      </c>
      <c r="B9259" s="317" t="s">
        <v>10405</v>
      </c>
      <c r="C9259" s="318" t="s">
        <v>837</v>
      </c>
      <c r="D9259" s="316">
        <v>28.01</v>
      </c>
    </row>
    <row r="9260" spans="1:4" ht="27">
      <c r="A9260" s="316">
        <v>93194</v>
      </c>
      <c r="B9260" s="317" t="s">
        <v>10406</v>
      </c>
      <c r="C9260" s="318" t="s">
        <v>837</v>
      </c>
      <c r="D9260" s="316">
        <v>18.13</v>
      </c>
    </row>
    <row r="9261" spans="1:4" ht="40.5">
      <c r="A9261" s="316">
        <v>93195</v>
      </c>
      <c r="B9261" s="317" t="s">
        <v>10407</v>
      </c>
      <c r="C9261" s="318" t="s">
        <v>837</v>
      </c>
      <c r="D9261" s="316">
        <v>21.36</v>
      </c>
    </row>
    <row r="9262" spans="1:4" ht="40.5">
      <c r="A9262" s="316">
        <v>93196</v>
      </c>
      <c r="B9262" s="317" t="s">
        <v>10408</v>
      </c>
      <c r="C9262" s="318" t="s">
        <v>837</v>
      </c>
      <c r="D9262" s="316">
        <v>30.76</v>
      </c>
    </row>
    <row r="9263" spans="1:4" ht="40.5">
      <c r="A9263" s="316">
        <v>93197</v>
      </c>
      <c r="B9263" s="317" t="s">
        <v>10409</v>
      </c>
      <c r="C9263" s="318" t="s">
        <v>837</v>
      </c>
      <c r="D9263" s="316">
        <v>34.03</v>
      </c>
    </row>
    <row r="9264" spans="1:4" ht="40.5">
      <c r="A9264" s="316">
        <v>93198</v>
      </c>
      <c r="B9264" s="317" t="s">
        <v>10410</v>
      </c>
      <c r="C9264" s="318" t="s">
        <v>837</v>
      </c>
      <c r="D9264" s="316">
        <v>24.37</v>
      </c>
    </row>
    <row r="9265" spans="1:4" ht="54">
      <c r="A9265" s="316">
        <v>93199</v>
      </c>
      <c r="B9265" s="317" t="s">
        <v>10411</v>
      </c>
      <c r="C9265" s="318" t="s">
        <v>837</v>
      </c>
      <c r="D9265" s="316">
        <v>23.99</v>
      </c>
    </row>
    <row r="9266" spans="1:4" ht="40.5">
      <c r="A9266" s="316">
        <v>93200</v>
      </c>
      <c r="B9266" s="317" t="s">
        <v>10412</v>
      </c>
      <c r="C9266" s="318" t="s">
        <v>837</v>
      </c>
      <c r="D9266" s="316">
        <v>2</v>
      </c>
    </row>
    <row r="9267" spans="1:4" ht="40.5">
      <c r="A9267" s="316">
        <v>93201</v>
      </c>
      <c r="B9267" s="317" t="s">
        <v>10413</v>
      </c>
      <c r="C9267" s="318" t="s">
        <v>837</v>
      </c>
      <c r="D9267" s="316">
        <v>4.0999999999999996</v>
      </c>
    </row>
    <row r="9268" spans="1:4" ht="27">
      <c r="A9268" s="316">
        <v>93202</v>
      </c>
      <c r="B9268" s="317" t="s">
        <v>10414</v>
      </c>
      <c r="C9268" s="318" t="s">
        <v>837</v>
      </c>
      <c r="D9268" s="316">
        <v>16.02</v>
      </c>
    </row>
    <row r="9269" spans="1:4" ht="27">
      <c r="A9269" s="316">
        <v>93204</v>
      </c>
      <c r="B9269" s="317" t="s">
        <v>10415</v>
      </c>
      <c r="C9269" s="318" t="s">
        <v>837</v>
      </c>
      <c r="D9269" s="316">
        <v>25.68</v>
      </c>
    </row>
    <row r="9270" spans="1:4" ht="40.5">
      <c r="A9270" s="316">
        <v>93205</v>
      </c>
      <c r="B9270" s="317" t="s">
        <v>10416</v>
      </c>
      <c r="C9270" s="318" t="s">
        <v>837</v>
      </c>
      <c r="D9270" s="316">
        <v>21.45</v>
      </c>
    </row>
    <row r="9271" spans="1:4" ht="40.5">
      <c r="A9271" s="316">
        <v>93206</v>
      </c>
      <c r="B9271" s="317" t="s">
        <v>10417</v>
      </c>
      <c r="C9271" s="318" t="s">
        <v>1100</v>
      </c>
      <c r="D9271" s="316">
        <v>706.99</v>
      </c>
    </row>
    <row r="9272" spans="1:4" ht="54">
      <c r="A9272" s="316">
        <v>93207</v>
      </c>
      <c r="B9272" s="317" t="s">
        <v>10418</v>
      </c>
      <c r="C9272" s="318" t="s">
        <v>1100</v>
      </c>
      <c r="D9272" s="316">
        <v>536.73</v>
      </c>
    </row>
    <row r="9273" spans="1:4" ht="40.5">
      <c r="A9273" s="316">
        <v>93208</v>
      </c>
      <c r="B9273" s="317" t="s">
        <v>10419</v>
      </c>
      <c r="C9273" s="318" t="s">
        <v>1100</v>
      </c>
      <c r="D9273" s="316">
        <v>383.35</v>
      </c>
    </row>
    <row r="9274" spans="1:4" ht="40.5">
      <c r="A9274" s="316">
        <v>93209</v>
      </c>
      <c r="B9274" s="317" t="s">
        <v>10420</v>
      </c>
      <c r="C9274" s="318" t="s">
        <v>1100</v>
      </c>
      <c r="D9274" s="316">
        <v>535.99</v>
      </c>
    </row>
    <row r="9275" spans="1:4" ht="54">
      <c r="A9275" s="316">
        <v>93210</v>
      </c>
      <c r="B9275" s="317" t="s">
        <v>70</v>
      </c>
      <c r="C9275" s="318" t="s">
        <v>1100</v>
      </c>
      <c r="D9275" s="316">
        <v>310.33999999999997</v>
      </c>
    </row>
    <row r="9276" spans="1:4" ht="40.5">
      <c r="A9276" s="316">
        <v>93211</v>
      </c>
      <c r="B9276" s="317" t="s">
        <v>10421</v>
      </c>
      <c r="C9276" s="318" t="s">
        <v>1100</v>
      </c>
      <c r="D9276" s="316">
        <v>342.46</v>
      </c>
    </row>
    <row r="9277" spans="1:4" ht="54">
      <c r="A9277" s="316">
        <v>93212</v>
      </c>
      <c r="B9277" s="317" t="s">
        <v>10422</v>
      </c>
      <c r="C9277" s="318" t="s">
        <v>1100</v>
      </c>
      <c r="D9277" s="316">
        <v>514.16</v>
      </c>
    </row>
    <row r="9278" spans="1:4" ht="40.5">
      <c r="A9278" s="316">
        <v>93213</v>
      </c>
      <c r="B9278" s="317" t="s">
        <v>10423</v>
      </c>
      <c r="C9278" s="318" t="s">
        <v>1100</v>
      </c>
      <c r="D9278" s="316">
        <v>633.98</v>
      </c>
    </row>
    <row r="9279" spans="1:4" ht="54">
      <c r="A9279" s="316">
        <v>93214</v>
      </c>
      <c r="B9279" s="317" t="s">
        <v>10424</v>
      </c>
      <c r="C9279" s="318" t="s">
        <v>3004</v>
      </c>
      <c r="D9279" s="316">
        <v>979.73</v>
      </c>
    </row>
    <row r="9280" spans="1:4" ht="94.5">
      <c r="A9280" s="316">
        <v>93220</v>
      </c>
      <c r="B9280" s="317" t="s">
        <v>10425</v>
      </c>
      <c r="C9280" s="318" t="s">
        <v>12</v>
      </c>
      <c r="D9280" s="316">
        <v>170.84</v>
      </c>
    </row>
    <row r="9281" spans="1:4" ht="81">
      <c r="A9281" s="316">
        <v>93221</v>
      </c>
      <c r="B9281" s="317" t="s">
        <v>10426</v>
      </c>
      <c r="C9281" s="318" t="s">
        <v>12</v>
      </c>
      <c r="D9281" s="316">
        <v>44.87</v>
      </c>
    </row>
    <row r="9282" spans="1:4" ht="94.5">
      <c r="A9282" s="316">
        <v>93222</v>
      </c>
      <c r="B9282" s="317" t="s">
        <v>10427</v>
      </c>
      <c r="C9282" s="318" t="s">
        <v>12</v>
      </c>
      <c r="D9282" s="316">
        <v>213.79</v>
      </c>
    </row>
    <row r="9283" spans="1:4" ht="94.5">
      <c r="A9283" s="316">
        <v>93223</v>
      </c>
      <c r="B9283" s="317" t="s">
        <v>10428</v>
      </c>
      <c r="C9283" s="318" t="s">
        <v>12</v>
      </c>
      <c r="D9283" s="316">
        <v>169.2</v>
      </c>
    </row>
    <row r="9284" spans="1:4" ht="94.5">
      <c r="A9284" s="316">
        <v>93224</v>
      </c>
      <c r="B9284" s="317" t="s">
        <v>10429</v>
      </c>
      <c r="C9284" s="318" t="s">
        <v>2865</v>
      </c>
      <c r="D9284" s="316">
        <v>613.08000000000004</v>
      </c>
    </row>
    <row r="9285" spans="1:4" ht="94.5">
      <c r="A9285" s="316">
        <v>93225</v>
      </c>
      <c r="B9285" s="317" t="s">
        <v>10430</v>
      </c>
      <c r="C9285" s="318" t="s">
        <v>2867</v>
      </c>
      <c r="D9285" s="316">
        <v>230.09</v>
      </c>
    </row>
    <row r="9286" spans="1:4" ht="54">
      <c r="A9286" s="316">
        <v>93229</v>
      </c>
      <c r="B9286" s="317" t="s">
        <v>10431</v>
      </c>
      <c r="C9286" s="318" t="s">
        <v>12</v>
      </c>
      <c r="D9286" s="316">
        <v>0.28000000000000003</v>
      </c>
    </row>
    <row r="9287" spans="1:4" ht="54">
      <c r="A9287" s="316">
        <v>93230</v>
      </c>
      <c r="B9287" s="317" t="s">
        <v>10432</v>
      </c>
      <c r="C9287" s="318" t="s">
        <v>12</v>
      </c>
      <c r="D9287" s="316">
        <v>0.06</v>
      </c>
    </row>
    <row r="9288" spans="1:4" ht="54">
      <c r="A9288" s="316">
        <v>93231</v>
      </c>
      <c r="B9288" s="317" t="s">
        <v>10433</v>
      </c>
      <c r="C9288" s="318" t="s">
        <v>12</v>
      </c>
      <c r="D9288" s="316">
        <v>0.26</v>
      </c>
    </row>
    <row r="9289" spans="1:4" ht="67.5">
      <c r="A9289" s="316">
        <v>93232</v>
      </c>
      <c r="B9289" s="317" t="s">
        <v>10434</v>
      </c>
      <c r="C9289" s="318" t="s">
        <v>12</v>
      </c>
      <c r="D9289" s="316">
        <v>3.28</v>
      </c>
    </row>
    <row r="9290" spans="1:4" ht="54">
      <c r="A9290" s="316">
        <v>93233</v>
      </c>
      <c r="B9290" s="317" t="s">
        <v>10435</v>
      </c>
      <c r="C9290" s="318" t="s">
        <v>2865</v>
      </c>
      <c r="D9290" s="316">
        <v>3.88</v>
      </c>
    </row>
    <row r="9291" spans="1:4" ht="54">
      <c r="A9291" s="316">
        <v>93234</v>
      </c>
      <c r="B9291" s="317" t="s">
        <v>10436</v>
      </c>
      <c r="C9291" s="318" t="s">
        <v>2867</v>
      </c>
      <c r="D9291" s="316">
        <v>0.34</v>
      </c>
    </row>
    <row r="9292" spans="1:4" ht="40.5">
      <c r="A9292" s="316">
        <v>93235</v>
      </c>
      <c r="B9292" s="317" t="s">
        <v>10437</v>
      </c>
      <c r="C9292" s="318" t="s">
        <v>12</v>
      </c>
      <c r="D9292" s="316">
        <v>1.1200000000000001</v>
      </c>
    </row>
    <row r="9293" spans="1:4" ht="67.5">
      <c r="A9293" s="316">
        <v>93238</v>
      </c>
      <c r="B9293" s="317" t="s">
        <v>10438</v>
      </c>
      <c r="C9293" s="318" t="s">
        <v>12</v>
      </c>
      <c r="D9293" s="316">
        <v>1.02</v>
      </c>
    </row>
    <row r="9294" spans="1:4" ht="67.5">
      <c r="A9294" s="316">
        <v>93239</v>
      </c>
      <c r="B9294" s="317" t="s">
        <v>10439</v>
      </c>
      <c r="C9294" s="318" t="s">
        <v>12</v>
      </c>
      <c r="D9294" s="316">
        <v>4.6500000000000004</v>
      </c>
    </row>
    <row r="9295" spans="1:4" ht="67.5">
      <c r="A9295" s="316">
        <v>93240</v>
      </c>
      <c r="B9295" s="317" t="s">
        <v>10440</v>
      </c>
      <c r="C9295" s="318" t="s">
        <v>12</v>
      </c>
      <c r="D9295" s="316">
        <v>8.1</v>
      </c>
    </row>
    <row r="9296" spans="1:4" ht="54">
      <c r="A9296" s="316">
        <v>93243</v>
      </c>
      <c r="B9296" s="317" t="s">
        <v>10441</v>
      </c>
      <c r="C9296" s="318" t="s">
        <v>3004</v>
      </c>
      <c r="D9296" s="319">
        <v>1865.84</v>
      </c>
    </row>
    <row r="9297" spans="1:4" ht="67.5">
      <c r="A9297" s="316">
        <v>93244</v>
      </c>
      <c r="B9297" s="317" t="s">
        <v>10442</v>
      </c>
      <c r="C9297" s="318" t="s">
        <v>2867</v>
      </c>
      <c r="D9297" s="316">
        <v>30.99</v>
      </c>
    </row>
    <row r="9298" spans="1:4" ht="40.5">
      <c r="A9298" s="316">
        <v>93267</v>
      </c>
      <c r="B9298" s="317" t="s">
        <v>10443</v>
      </c>
      <c r="C9298" s="318" t="s">
        <v>12</v>
      </c>
      <c r="D9298" s="316">
        <v>20.77</v>
      </c>
    </row>
    <row r="9299" spans="1:4" ht="40.5">
      <c r="A9299" s="316">
        <v>93269</v>
      </c>
      <c r="B9299" s="317" t="s">
        <v>10444</v>
      </c>
      <c r="C9299" s="318" t="s">
        <v>12</v>
      </c>
      <c r="D9299" s="316">
        <v>4.67</v>
      </c>
    </row>
    <row r="9300" spans="1:4" ht="40.5">
      <c r="A9300" s="316">
        <v>93270</v>
      </c>
      <c r="B9300" s="317" t="s">
        <v>10445</v>
      </c>
      <c r="C9300" s="318" t="s">
        <v>12</v>
      </c>
      <c r="D9300" s="316">
        <v>22.72</v>
      </c>
    </row>
    <row r="9301" spans="1:4" ht="54">
      <c r="A9301" s="316">
        <v>93271</v>
      </c>
      <c r="B9301" s="317" t="s">
        <v>10446</v>
      </c>
      <c r="C9301" s="318" t="s">
        <v>12</v>
      </c>
      <c r="D9301" s="316">
        <v>5.79</v>
      </c>
    </row>
    <row r="9302" spans="1:4" ht="40.5">
      <c r="A9302" s="316">
        <v>93272</v>
      </c>
      <c r="B9302" s="317" t="s">
        <v>10447</v>
      </c>
      <c r="C9302" s="318" t="s">
        <v>2865</v>
      </c>
      <c r="D9302" s="316">
        <v>72.33</v>
      </c>
    </row>
    <row r="9303" spans="1:4" ht="40.5">
      <c r="A9303" s="316">
        <v>93274</v>
      </c>
      <c r="B9303" s="317" t="s">
        <v>10448</v>
      </c>
      <c r="C9303" s="318" t="s">
        <v>2867</v>
      </c>
      <c r="D9303" s="316">
        <v>43.82</v>
      </c>
    </row>
    <row r="9304" spans="1:4" ht="40.5">
      <c r="A9304" s="316">
        <v>93277</v>
      </c>
      <c r="B9304" s="317" t="s">
        <v>10449</v>
      </c>
      <c r="C9304" s="318" t="s">
        <v>12</v>
      </c>
      <c r="D9304" s="316">
        <v>0.34</v>
      </c>
    </row>
    <row r="9305" spans="1:4" ht="40.5">
      <c r="A9305" s="316">
        <v>93278</v>
      </c>
      <c r="B9305" s="317" t="s">
        <v>10450</v>
      </c>
      <c r="C9305" s="318" t="s">
        <v>12</v>
      </c>
      <c r="D9305" s="316">
        <v>7.0000000000000007E-2</v>
      </c>
    </row>
    <row r="9306" spans="1:4" ht="40.5">
      <c r="A9306" s="316">
        <v>93279</v>
      </c>
      <c r="B9306" s="317" t="s">
        <v>10451</v>
      </c>
      <c r="C9306" s="318" t="s">
        <v>12</v>
      </c>
      <c r="D9306" s="316">
        <v>0.32</v>
      </c>
    </row>
    <row r="9307" spans="1:4" ht="54">
      <c r="A9307" s="316">
        <v>93280</v>
      </c>
      <c r="B9307" s="317" t="s">
        <v>10452</v>
      </c>
      <c r="C9307" s="318" t="s">
        <v>12</v>
      </c>
      <c r="D9307" s="316">
        <v>0.48</v>
      </c>
    </row>
    <row r="9308" spans="1:4" ht="40.5">
      <c r="A9308" s="316">
        <v>93281</v>
      </c>
      <c r="B9308" s="317" t="s">
        <v>10453</v>
      </c>
      <c r="C9308" s="318" t="s">
        <v>2865</v>
      </c>
      <c r="D9308" s="316">
        <v>11.48</v>
      </c>
    </row>
    <row r="9309" spans="1:4" ht="40.5">
      <c r="A9309" s="316">
        <v>93282</v>
      </c>
      <c r="B9309" s="317" t="s">
        <v>10454</v>
      </c>
      <c r="C9309" s="318" t="s">
        <v>2867</v>
      </c>
      <c r="D9309" s="316">
        <v>10.68</v>
      </c>
    </row>
    <row r="9310" spans="1:4" ht="54">
      <c r="A9310" s="316">
        <v>93283</v>
      </c>
      <c r="B9310" s="317" t="s">
        <v>10455</v>
      </c>
      <c r="C9310" s="318" t="s">
        <v>12</v>
      </c>
      <c r="D9310" s="316">
        <v>43.66</v>
      </c>
    </row>
    <row r="9311" spans="1:4" ht="54">
      <c r="A9311" s="316">
        <v>93284</v>
      </c>
      <c r="B9311" s="317" t="s">
        <v>10456</v>
      </c>
      <c r="C9311" s="318" t="s">
        <v>12</v>
      </c>
      <c r="D9311" s="316">
        <v>14.95</v>
      </c>
    </row>
    <row r="9312" spans="1:4" ht="54">
      <c r="A9312" s="316">
        <v>93285</v>
      </c>
      <c r="B9312" s="317" t="s">
        <v>10457</v>
      </c>
      <c r="C9312" s="318" t="s">
        <v>12</v>
      </c>
      <c r="D9312" s="316">
        <v>70.19</v>
      </c>
    </row>
    <row r="9313" spans="1:4" ht="54">
      <c r="A9313" s="316">
        <v>93286</v>
      </c>
      <c r="B9313" s="317" t="s">
        <v>10458</v>
      </c>
      <c r="C9313" s="318" t="s">
        <v>12</v>
      </c>
      <c r="D9313" s="316">
        <v>137.02000000000001</v>
      </c>
    </row>
    <row r="9314" spans="1:4" ht="54">
      <c r="A9314" s="316">
        <v>93287</v>
      </c>
      <c r="B9314" s="317" t="s">
        <v>10459</v>
      </c>
      <c r="C9314" s="318" t="s">
        <v>2865</v>
      </c>
      <c r="D9314" s="316">
        <v>287.25</v>
      </c>
    </row>
    <row r="9315" spans="1:4" ht="54">
      <c r="A9315" s="316">
        <v>93288</v>
      </c>
      <c r="B9315" s="317" t="s">
        <v>10460</v>
      </c>
      <c r="C9315" s="318" t="s">
        <v>2867</v>
      </c>
      <c r="D9315" s="316">
        <v>80.040000000000006</v>
      </c>
    </row>
    <row r="9316" spans="1:4" ht="54">
      <c r="A9316" s="316">
        <v>93296</v>
      </c>
      <c r="B9316" s="317" t="s">
        <v>10461</v>
      </c>
      <c r="C9316" s="318" t="s">
        <v>12</v>
      </c>
      <c r="D9316" s="316">
        <v>3.05</v>
      </c>
    </row>
    <row r="9317" spans="1:4" ht="108">
      <c r="A9317" s="316">
        <v>93350</v>
      </c>
      <c r="B9317" s="317" t="s">
        <v>10462</v>
      </c>
      <c r="C9317" s="318" t="s">
        <v>3004</v>
      </c>
      <c r="D9317" s="316">
        <v>675.93</v>
      </c>
    </row>
    <row r="9318" spans="1:4" ht="108">
      <c r="A9318" s="316">
        <v>93351</v>
      </c>
      <c r="B9318" s="317" t="s">
        <v>10463</v>
      </c>
      <c r="C9318" s="318" t="s">
        <v>3004</v>
      </c>
      <c r="D9318" s="316">
        <v>551.42999999999995</v>
      </c>
    </row>
    <row r="9319" spans="1:4" ht="108">
      <c r="A9319" s="316">
        <v>93352</v>
      </c>
      <c r="B9319" s="317" t="s">
        <v>10464</v>
      </c>
      <c r="C9319" s="318" t="s">
        <v>3004</v>
      </c>
      <c r="D9319" s="316">
        <v>427.8</v>
      </c>
    </row>
    <row r="9320" spans="1:4" ht="108">
      <c r="A9320" s="316">
        <v>93353</v>
      </c>
      <c r="B9320" s="317" t="s">
        <v>10465</v>
      </c>
      <c r="C9320" s="318" t="s">
        <v>3004</v>
      </c>
      <c r="D9320" s="316">
        <v>307.11</v>
      </c>
    </row>
    <row r="9321" spans="1:4" ht="108">
      <c r="A9321" s="316">
        <v>93354</v>
      </c>
      <c r="B9321" s="317" t="s">
        <v>10466</v>
      </c>
      <c r="C9321" s="318" t="s">
        <v>3004</v>
      </c>
      <c r="D9321" s="316">
        <v>470.66</v>
      </c>
    </row>
    <row r="9322" spans="1:4" ht="108">
      <c r="A9322" s="316">
        <v>93355</v>
      </c>
      <c r="B9322" s="317" t="s">
        <v>10467</v>
      </c>
      <c r="C9322" s="318" t="s">
        <v>3004</v>
      </c>
      <c r="D9322" s="316">
        <v>389.59</v>
      </c>
    </row>
    <row r="9323" spans="1:4" ht="108">
      <c r="A9323" s="316">
        <v>93356</v>
      </c>
      <c r="B9323" s="317" t="s">
        <v>10468</v>
      </c>
      <c r="C9323" s="318" t="s">
        <v>3004</v>
      </c>
      <c r="D9323" s="316">
        <v>308.2</v>
      </c>
    </row>
    <row r="9324" spans="1:4" ht="108">
      <c r="A9324" s="316">
        <v>93357</v>
      </c>
      <c r="B9324" s="317" t="s">
        <v>10469</v>
      </c>
      <c r="C9324" s="318" t="s">
        <v>3004</v>
      </c>
      <c r="D9324" s="316">
        <v>228.57</v>
      </c>
    </row>
    <row r="9325" spans="1:4" ht="13.5">
      <c r="A9325" s="316">
        <v>93358</v>
      </c>
      <c r="B9325" s="317" t="s">
        <v>1076</v>
      </c>
      <c r="C9325" s="318" t="s">
        <v>585</v>
      </c>
      <c r="D9325" s="316">
        <v>54.23</v>
      </c>
    </row>
    <row r="9326" spans="1:4" ht="94.5">
      <c r="A9326" s="316">
        <v>93360</v>
      </c>
      <c r="B9326" s="317" t="s">
        <v>10470</v>
      </c>
      <c r="C9326" s="318" t="s">
        <v>585</v>
      </c>
      <c r="D9326" s="316">
        <v>12.99</v>
      </c>
    </row>
    <row r="9327" spans="1:4" ht="94.5">
      <c r="A9327" s="316">
        <v>93361</v>
      </c>
      <c r="B9327" s="317" t="s">
        <v>10471</v>
      </c>
      <c r="C9327" s="318" t="s">
        <v>585</v>
      </c>
      <c r="D9327" s="316">
        <v>10.81</v>
      </c>
    </row>
    <row r="9328" spans="1:4" ht="108">
      <c r="A9328" s="316">
        <v>93362</v>
      </c>
      <c r="B9328" s="317" t="s">
        <v>10472</v>
      </c>
      <c r="C9328" s="318" t="s">
        <v>585</v>
      </c>
      <c r="D9328" s="316">
        <v>7.87</v>
      </c>
    </row>
    <row r="9329" spans="1:4" ht="94.5">
      <c r="A9329" s="316">
        <v>93363</v>
      </c>
      <c r="B9329" s="317" t="s">
        <v>10473</v>
      </c>
      <c r="C9329" s="318" t="s">
        <v>585</v>
      </c>
      <c r="D9329" s="316">
        <v>8.51</v>
      </c>
    </row>
    <row r="9330" spans="1:4" ht="108">
      <c r="A9330" s="316">
        <v>93364</v>
      </c>
      <c r="B9330" s="317" t="s">
        <v>10474</v>
      </c>
      <c r="C9330" s="318" t="s">
        <v>585</v>
      </c>
      <c r="D9330" s="316">
        <v>6.72</v>
      </c>
    </row>
    <row r="9331" spans="1:4" ht="94.5">
      <c r="A9331" s="316">
        <v>93365</v>
      </c>
      <c r="B9331" s="317" t="s">
        <v>10475</v>
      </c>
      <c r="C9331" s="318" t="s">
        <v>585</v>
      </c>
      <c r="D9331" s="316">
        <v>7.51</v>
      </c>
    </row>
    <row r="9332" spans="1:4" ht="108">
      <c r="A9332" s="316">
        <v>93366</v>
      </c>
      <c r="B9332" s="317" t="s">
        <v>10476</v>
      </c>
      <c r="C9332" s="318" t="s">
        <v>585</v>
      </c>
      <c r="D9332" s="316">
        <v>6.18</v>
      </c>
    </row>
    <row r="9333" spans="1:4" ht="94.5">
      <c r="A9333" s="316">
        <v>93367</v>
      </c>
      <c r="B9333" s="317" t="s">
        <v>10477</v>
      </c>
      <c r="C9333" s="318" t="s">
        <v>585</v>
      </c>
      <c r="D9333" s="316">
        <v>12.14</v>
      </c>
    </row>
    <row r="9334" spans="1:4" ht="94.5">
      <c r="A9334" s="316">
        <v>93368</v>
      </c>
      <c r="B9334" s="317" t="s">
        <v>10478</v>
      </c>
      <c r="C9334" s="318" t="s">
        <v>585</v>
      </c>
      <c r="D9334" s="316">
        <v>9.86</v>
      </c>
    </row>
    <row r="9335" spans="1:4" ht="108">
      <c r="A9335" s="316">
        <v>93369</v>
      </c>
      <c r="B9335" s="317" t="s">
        <v>10479</v>
      </c>
      <c r="C9335" s="318" t="s">
        <v>585</v>
      </c>
      <c r="D9335" s="316">
        <v>6.99</v>
      </c>
    </row>
    <row r="9336" spans="1:4" ht="94.5">
      <c r="A9336" s="316">
        <v>93370</v>
      </c>
      <c r="B9336" s="317" t="s">
        <v>10480</v>
      </c>
      <c r="C9336" s="318" t="s">
        <v>585</v>
      </c>
      <c r="D9336" s="316">
        <v>7.66</v>
      </c>
    </row>
    <row r="9337" spans="1:4" ht="108">
      <c r="A9337" s="316">
        <v>93371</v>
      </c>
      <c r="B9337" s="317" t="s">
        <v>10481</v>
      </c>
      <c r="C9337" s="318" t="s">
        <v>585</v>
      </c>
      <c r="D9337" s="316">
        <v>5.86</v>
      </c>
    </row>
    <row r="9338" spans="1:4" ht="94.5">
      <c r="A9338" s="316">
        <v>93372</v>
      </c>
      <c r="B9338" s="317" t="s">
        <v>10482</v>
      </c>
      <c r="C9338" s="318" t="s">
        <v>585</v>
      </c>
      <c r="D9338" s="316">
        <v>6.69</v>
      </c>
    </row>
    <row r="9339" spans="1:4" ht="108">
      <c r="A9339" s="316">
        <v>93373</v>
      </c>
      <c r="B9339" s="317" t="s">
        <v>10483</v>
      </c>
      <c r="C9339" s="318" t="s">
        <v>585</v>
      </c>
      <c r="D9339" s="316">
        <v>5.3</v>
      </c>
    </row>
    <row r="9340" spans="1:4" ht="94.5">
      <c r="A9340" s="316">
        <v>93374</v>
      </c>
      <c r="B9340" s="317" t="s">
        <v>10484</v>
      </c>
      <c r="C9340" s="318" t="s">
        <v>585</v>
      </c>
      <c r="D9340" s="316">
        <v>17.399999999999999</v>
      </c>
    </row>
    <row r="9341" spans="1:4" ht="94.5">
      <c r="A9341" s="316">
        <v>93375</v>
      </c>
      <c r="B9341" s="317" t="s">
        <v>10485</v>
      </c>
      <c r="C9341" s="318" t="s">
        <v>585</v>
      </c>
      <c r="D9341" s="316">
        <v>11.94</v>
      </c>
    </row>
    <row r="9342" spans="1:4" ht="94.5">
      <c r="A9342" s="316">
        <v>93376</v>
      </c>
      <c r="B9342" s="317" t="s">
        <v>10486</v>
      </c>
      <c r="C9342" s="318" t="s">
        <v>585</v>
      </c>
      <c r="D9342" s="316">
        <v>9.49</v>
      </c>
    </row>
    <row r="9343" spans="1:4" ht="108">
      <c r="A9343" s="316">
        <v>93377</v>
      </c>
      <c r="B9343" s="317" t="s">
        <v>10487</v>
      </c>
      <c r="C9343" s="318" t="s">
        <v>585</v>
      </c>
      <c r="D9343" s="316">
        <v>6.35</v>
      </c>
    </row>
    <row r="9344" spans="1:4" ht="94.5">
      <c r="A9344" s="316">
        <v>93378</v>
      </c>
      <c r="B9344" s="317" t="s">
        <v>10488</v>
      </c>
      <c r="C9344" s="318" t="s">
        <v>585</v>
      </c>
      <c r="D9344" s="316">
        <v>16.37</v>
      </c>
    </row>
    <row r="9345" spans="1:4" ht="94.5">
      <c r="A9345" s="316">
        <v>93379</v>
      </c>
      <c r="B9345" s="317" t="s">
        <v>10489</v>
      </c>
      <c r="C9345" s="318" t="s">
        <v>585</v>
      </c>
      <c r="D9345" s="316">
        <v>11.16</v>
      </c>
    </row>
    <row r="9346" spans="1:4" ht="94.5">
      <c r="A9346" s="316">
        <v>93380</v>
      </c>
      <c r="B9346" s="317" t="s">
        <v>10490</v>
      </c>
      <c r="C9346" s="318" t="s">
        <v>585</v>
      </c>
      <c r="D9346" s="316">
        <v>8.8800000000000008</v>
      </c>
    </row>
    <row r="9347" spans="1:4" ht="108">
      <c r="A9347" s="316">
        <v>93381</v>
      </c>
      <c r="B9347" s="317" t="s">
        <v>10491</v>
      </c>
      <c r="C9347" s="318" t="s">
        <v>585</v>
      </c>
      <c r="D9347" s="316">
        <v>5.91</v>
      </c>
    </row>
    <row r="9348" spans="1:4" ht="27">
      <c r="A9348" s="316">
        <v>93382</v>
      </c>
      <c r="B9348" s="317" t="s">
        <v>10492</v>
      </c>
      <c r="C9348" s="318" t="s">
        <v>585</v>
      </c>
      <c r="D9348" s="316">
        <v>19.09</v>
      </c>
    </row>
    <row r="9349" spans="1:4" ht="67.5">
      <c r="A9349" s="316">
        <v>93389</v>
      </c>
      <c r="B9349" s="317" t="s">
        <v>10493</v>
      </c>
      <c r="C9349" s="318" t="s">
        <v>1100</v>
      </c>
      <c r="D9349" s="316">
        <v>29.79</v>
      </c>
    </row>
    <row r="9350" spans="1:4" ht="67.5">
      <c r="A9350" s="316">
        <v>93390</v>
      </c>
      <c r="B9350" s="317" t="s">
        <v>10494</v>
      </c>
      <c r="C9350" s="318" t="s">
        <v>1100</v>
      </c>
      <c r="D9350" s="316">
        <v>25.43</v>
      </c>
    </row>
    <row r="9351" spans="1:4" ht="67.5">
      <c r="A9351" s="316">
        <v>93391</v>
      </c>
      <c r="B9351" s="317" t="s">
        <v>10495</v>
      </c>
      <c r="C9351" s="318" t="s">
        <v>1100</v>
      </c>
      <c r="D9351" s="316">
        <v>21.76</v>
      </c>
    </row>
    <row r="9352" spans="1:4" ht="81">
      <c r="A9352" s="316">
        <v>93392</v>
      </c>
      <c r="B9352" s="317" t="s">
        <v>10496</v>
      </c>
      <c r="C9352" s="318" t="s">
        <v>1100</v>
      </c>
      <c r="D9352" s="316">
        <v>39.840000000000003</v>
      </c>
    </row>
    <row r="9353" spans="1:4" ht="81">
      <c r="A9353" s="316">
        <v>93393</v>
      </c>
      <c r="B9353" s="317" t="s">
        <v>10497</v>
      </c>
      <c r="C9353" s="318" t="s">
        <v>1100</v>
      </c>
      <c r="D9353" s="316">
        <v>34.81</v>
      </c>
    </row>
    <row r="9354" spans="1:4" ht="81">
      <c r="A9354" s="316">
        <v>93394</v>
      </c>
      <c r="B9354" s="317" t="s">
        <v>10498</v>
      </c>
      <c r="C9354" s="318" t="s">
        <v>1100</v>
      </c>
      <c r="D9354" s="316">
        <v>41.64</v>
      </c>
    </row>
    <row r="9355" spans="1:4" ht="81">
      <c r="A9355" s="316">
        <v>93395</v>
      </c>
      <c r="B9355" s="317" t="s">
        <v>10499</v>
      </c>
      <c r="C9355" s="318" t="s">
        <v>1100</v>
      </c>
      <c r="D9355" s="316">
        <v>39.39</v>
      </c>
    </row>
    <row r="9356" spans="1:4" ht="94.5">
      <c r="A9356" s="316">
        <v>93396</v>
      </c>
      <c r="B9356" s="317" t="s">
        <v>10500</v>
      </c>
      <c r="C9356" s="318" t="s">
        <v>3004</v>
      </c>
      <c r="D9356" s="316">
        <v>467.21</v>
      </c>
    </row>
    <row r="9357" spans="1:4" ht="81">
      <c r="A9357" s="316">
        <v>93397</v>
      </c>
      <c r="B9357" s="317" t="s">
        <v>10501</v>
      </c>
      <c r="C9357" s="318" t="s">
        <v>12</v>
      </c>
      <c r="D9357" s="316">
        <v>7.23</v>
      </c>
    </row>
    <row r="9358" spans="1:4" ht="81">
      <c r="A9358" s="316">
        <v>93398</v>
      </c>
      <c r="B9358" s="317" t="s">
        <v>10502</v>
      </c>
      <c r="C9358" s="318" t="s">
        <v>12</v>
      </c>
      <c r="D9358" s="316">
        <v>2.88</v>
      </c>
    </row>
    <row r="9359" spans="1:4" ht="81">
      <c r="A9359" s="316">
        <v>93399</v>
      </c>
      <c r="B9359" s="317" t="s">
        <v>10503</v>
      </c>
      <c r="C9359" s="318" t="s">
        <v>12</v>
      </c>
      <c r="D9359" s="316">
        <v>0.57999999999999996</v>
      </c>
    </row>
    <row r="9360" spans="1:4" ht="81">
      <c r="A9360" s="316">
        <v>93400</v>
      </c>
      <c r="B9360" s="317" t="s">
        <v>10504</v>
      </c>
      <c r="C9360" s="318" t="s">
        <v>12</v>
      </c>
      <c r="D9360" s="316">
        <v>13.56</v>
      </c>
    </row>
    <row r="9361" spans="1:4" ht="81">
      <c r="A9361" s="316">
        <v>93401</v>
      </c>
      <c r="B9361" s="317" t="s">
        <v>10505</v>
      </c>
      <c r="C9361" s="318" t="s">
        <v>12</v>
      </c>
      <c r="D9361" s="316">
        <v>90.14</v>
      </c>
    </row>
    <row r="9362" spans="1:4" ht="81">
      <c r="A9362" s="316">
        <v>93402</v>
      </c>
      <c r="B9362" s="317" t="s">
        <v>148</v>
      </c>
      <c r="C9362" s="318" t="s">
        <v>2865</v>
      </c>
      <c r="D9362" s="316">
        <v>128.97</v>
      </c>
    </row>
    <row r="9363" spans="1:4" ht="81">
      <c r="A9363" s="316">
        <v>93403</v>
      </c>
      <c r="B9363" s="317" t="s">
        <v>10506</v>
      </c>
      <c r="C9363" s="318" t="s">
        <v>2867</v>
      </c>
      <c r="D9363" s="316">
        <v>25.27</v>
      </c>
    </row>
    <row r="9364" spans="1:4" ht="108">
      <c r="A9364" s="316">
        <v>93404</v>
      </c>
      <c r="B9364" s="317" t="s">
        <v>10507</v>
      </c>
      <c r="C9364" s="318" t="s">
        <v>12</v>
      </c>
      <c r="D9364" s="316">
        <v>3.61</v>
      </c>
    </row>
    <row r="9365" spans="1:4" ht="108">
      <c r="A9365" s="316">
        <v>93405</v>
      </c>
      <c r="B9365" s="317" t="s">
        <v>10508</v>
      </c>
      <c r="C9365" s="318" t="s">
        <v>12</v>
      </c>
      <c r="D9365" s="316">
        <v>0.71</v>
      </c>
    </row>
    <row r="9366" spans="1:4" ht="108">
      <c r="A9366" s="316">
        <v>93406</v>
      </c>
      <c r="B9366" s="317" t="s">
        <v>10509</v>
      </c>
      <c r="C9366" s="318" t="s">
        <v>12</v>
      </c>
      <c r="D9366" s="316">
        <v>4.5199999999999996</v>
      </c>
    </row>
    <row r="9367" spans="1:4" ht="108">
      <c r="A9367" s="316">
        <v>93407</v>
      </c>
      <c r="B9367" s="317" t="s">
        <v>10510</v>
      </c>
      <c r="C9367" s="318" t="s">
        <v>12</v>
      </c>
      <c r="D9367" s="316">
        <v>30.06</v>
      </c>
    </row>
    <row r="9368" spans="1:4" ht="108">
      <c r="A9368" s="316">
        <v>93408</v>
      </c>
      <c r="B9368" s="317" t="s">
        <v>10511</v>
      </c>
      <c r="C9368" s="318" t="s">
        <v>2865</v>
      </c>
      <c r="D9368" s="316">
        <v>49.61</v>
      </c>
    </row>
    <row r="9369" spans="1:4" ht="108">
      <c r="A9369" s="316">
        <v>93409</v>
      </c>
      <c r="B9369" s="317" t="s">
        <v>10512</v>
      </c>
      <c r="C9369" s="318" t="s">
        <v>2867</v>
      </c>
      <c r="D9369" s="316">
        <v>15.03</v>
      </c>
    </row>
    <row r="9370" spans="1:4" ht="40.5">
      <c r="A9370" s="316">
        <v>93411</v>
      </c>
      <c r="B9370" s="317" t="s">
        <v>10513</v>
      </c>
      <c r="C9370" s="318" t="s">
        <v>12</v>
      </c>
      <c r="D9370" s="316">
        <v>0.15</v>
      </c>
    </row>
    <row r="9371" spans="1:4" ht="40.5">
      <c r="A9371" s="316">
        <v>93412</v>
      </c>
      <c r="B9371" s="317" t="s">
        <v>10514</v>
      </c>
      <c r="C9371" s="318" t="s">
        <v>12</v>
      </c>
      <c r="D9371" s="316">
        <v>0.05</v>
      </c>
    </row>
    <row r="9372" spans="1:4" ht="40.5">
      <c r="A9372" s="316">
        <v>93413</v>
      </c>
      <c r="B9372" s="317" t="s">
        <v>10515</v>
      </c>
      <c r="C9372" s="318" t="s">
        <v>12</v>
      </c>
      <c r="D9372" s="316">
        <v>0.14000000000000001</v>
      </c>
    </row>
    <row r="9373" spans="1:4" ht="54">
      <c r="A9373" s="316">
        <v>93414</v>
      </c>
      <c r="B9373" s="317" t="s">
        <v>10516</v>
      </c>
      <c r="C9373" s="318" t="s">
        <v>12</v>
      </c>
      <c r="D9373" s="316">
        <v>7.64</v>
      </c>
    </row>
    <row r="9374" spans="1:4" ht="40.5">
      <c r="A9374" s="316">
        <v>93415</v>
      </c>
      <c r="B9374" s="317" t="s">
        <v>10517</v>
      </c>
      <c r="C9374" s="318" t="s">
        <v>2865</v>
      </c>
      <c r="D9374" s="316">
        <v>7.98</v>
      </c>
    </row>
    <row r="9375" spans="1:4" ht="40.5">
      <c r="A9375" s="316">
        <v>93416</v>
      </c>
      <c r="B9375" s="317" t="s">
        <v>10518</v>
      </c>
      <c r="C9375" s="318" t="s">
        <v>2867</v>
      </c>
      <c r="D9375" s="316">
        <v>0.2</v>
      </c>
    </row>
    <row r="9376" spans="1:4" ht="40.5">
      <c r="A9376" s="316">
        <v>93417</v>
      </c>
      <c r="B9376" s="317" t="s">
        <v>10519</v>
      </c>
      <c r="C9376" s="318" t="s">
        <v>12</v>
      </c>
      <c r="D9376" s="316">
        <v>2.06</v>
      </c>
    </row>
    <row r="9377" spans="1:4" ht="27">
      <c r="A9377" s="316">
        <v>93418</v>
      </c>
      <c r="B9377" s="317" t="s">
        <v>10520</v>
      </c>
      <c r="C9377" s="318" t="s">
        <v>12</v>
      </c>
      <c r="D9377" s="316">
        <v>0.7</v>
      </c>
    </row>
    <row r="9378" spans="1:4" ht="40.5">
      <c r="A9378" s="316">
        <v>93419</v>
      </c>
      <c r="B9378" s="317" t="s">
        <v>10521</v>
      </c>
      <c r="C9378" s="318" t="s">
        <v>12</v>
      </c>
      <c r="D9378" s="316">
        <v>1.83</v>
      </c>
    </row>
    <row r="9379" spans="1:4" ht="40.5">
      <c r="A9379" s="316">
        <v>93420</v>
      </c>
      <c r="B9379" s="317" t="s">
        <v>10522</v>
      </c>
      <c r="C9379" s="318" t="s">
        <v>12</v>
      </c>
      <c r="D9379" s="316">
        <v>38.229999999999997</v>
      </c>
    </row>
    <row r="9380" spans="1:4" ht="40.5">
      <c r="A9380" s="316">
        <v>93421</v>
      </c>
      <c r="B9380" s="317" t="s">
        <v>10523</v>
      </c>
      <c r="C9380" s="318" t="s">
        <v>2865</v>
      </c>
      <c r="D9380" s="316">
        <v>42.82</v>
      </c>
    </row>
    <row r="9381" spans="1:4" ht="40.5">
      <c r="A9381" s="316">
        <v>93422</v>
      </c>
      <c r="B9381" s="317" t="s">
        <v>10524</v>
      </c>
      <c r="C9381" s="318" t="s">
        <v>2867</v>
      </c>
      <c r="D9381" s="316">
        <v>2.76</v>
      </c>
    </row>
    <row r="9382" spans="1:4" ht="40.5">
      <c r="A9382" s="316">
        <v>93423</v>
      </c>
      <c r="B9382" s="317" t="s">
        <v>10525</v>
      </c>
      <c r="C9382" s="318" t="s">
        <v>12</v>
      </c>
      <c r="D9382" s="316">
        <v>2.91</v>
      </c>
    </row>
    <row r="9383" spans="1:4" ht="40.5">
      <c r="A9383" s="316">
        <v>93424</v>
      </c>
      <c r="B9383" s="317" t="s">
        <v>10526</v>
      </c>
      <c r="C9383" s="318" t="s">
        <v>12</v>
      </c>
      <c r="D9383" s="316">
        <v>0.99</v>
      </c>
    </row>
    <row r="9384" spans="1:4" ht="40.5">
      <c r="A9384" s="316">
        <v>93425</v>
      </c>
      <c r="B9384" s="317" t="s">
        <v>10527</v>
      </c>
      <c r="C9384" s="318" t="s">
        <v>12</v>
      </c>
      <c r="D9384" s="316">
        <v>2.6</v>
      </c>
    </row>
    <row r="9385" spans="1:4" ht="40.5">
      <c r="A9385" s="316">
        <v>93426</v>
      </c>
      <c r="B9385" s="317" t="s">
        <v>10528</v>
      </c>
      <c r="C9385" s="318" t="s">
        <v>12</v>
      </c>
      <c r="D9385" s="316">
        <v>91.36</v>
      </c>
    </row>
    <row r="9386" spans="1:4" ht="40.5">
      <c r="A9386" s="316">
        <v>93427</v>
      </c>
      <c r="B9386" s="317" t="s">
        <v>10529</v>
      </c>
      <c r="C9386" s="318" t="s">
        <v>2865</v>
      </c>
      <c r="D9386" s="316">
        <v>97.86</v>
      </c>
    </row>
    <row r="9387" spans="1:4" ht="40.5">
      <c r="A9387" s="316">
        <v>93428</v>
      </c>
      <c r="B9387" s="317" t="s">
        <v>10530</v>
      </c>
      <c r="C9387" s="318" t="s">
        <v>2867</v>
      </c>
      <c r="D9387" s="316">
        <v>3.9</v>
      </c>
    </row>
    <row r="9388" spans="1:4" ht="40.5">
      <c r="A9388" s="316">
        <v>93429</v>
      </c>
      <c r="B9388" s="317" t="s">
        <v>10531</v>
      </c>
      <c r="C9388" s="318" t="s">
        <v>12</v>
      </c>
      <c r="D9388" s="316">
        <v>62</v>
      </c>
    </row>
    <row r="9389" spans="1:4" ht="40.5">
      <c r="A9389" s="316">
        <v>93430</v>
      </c>
      <c r="B9389" s="317" t="s">
        <v>10532</v>
      </c>
      <c r="C9389" s="318" t="s">
        <v>12</v>
      </c>
      <c r="D9389" s="316">
        <v>21.23</v>
      </c>
    </row>
    <row r="9390" spans="1:4" ht="40.5">
      <c r="A9390" s="316">
        <v>93431</v>
      </c>
      <c r="B9390" s="317" t="s">
        <v>10533</v>
      </c>
      <c r="C9390" s="318" t="s">
        <v>12</v>
      </c>
      <c r="D9390" s="316">
        <v>99.66</v>
      </c>
    </row>
    <row r="9391" spans="1:4" ht="54">
      <c r="A9391" s="316">
        <v>93432</v>
      </c>
      <c r="B9391" s="317" t="s">
        <v>10534</v>
      </c>
      <c r="C9391" s="318" t="s">
        <v>12</v>
      </c>
      <c r="D9391" s="319">
        <v>1728</v>
      </c>
    </row>
    <row r="9392" spans="1:4" ht="40.5">
      <c r="A9392" s="316">
        <v>93433</v>
      </c>
      <c r="B9392" s="317" t="s">
        <v>10535</v>
      </c>
      <c r="C9392" s="318" t="s">
        <v>2865</v>
      </c>
      <c r="D9392" s="319">
        <v>1980.19</v>
      </c>
    </row>
    <row r="9393" spans="1:4" ht="40.5">
      <c r="A9393" s="316">
        <v>93434</v>
      </c>
      <c r="B9393" s="317" t="s">
        <v>10536</v>
      </c>
      <c r="C9393" s="318" t="s">
        <v>2867</v>
      </c>
      <c r="D9393" s="316">
        <v>152.53</v>
      </c>
    </row>
    <row r="9394" spans="1:4" ht="40.5">
      <c r="A9394" s="316">
        <v>93435</v>
      </c>
      <c r="B9394" s="317" t="s">
        <v>10537</v>
      </c>
      <c r="C9394" s="318" t="s">
        <v>12</v>
      </c>
      <c r="D9394" s="316">
        <v>3.35</v>
      </c>
    </row>
    <row r="9395" spans="1:4" ht="40.5">
      <c r="A9395" s="316">
        <v>93436</v>
      </c>
      <c r="B9395" s="317" t="s">
        <v>10538</v>
      </c>
      <c r="C9395" s="318" t="s">
        <v>12</v>
      </c>
      <c r="D9395" s="316">
        <v>1.34</v>
      </c>
    </row>
    <row r="9396" spans="1:4" ht="40.5">
      <c r="A9396" s="316">
        <v>93437</v>
      </c>
      <c r="B9396" s="317" t="s">
        <v>10539</v>
      </c>
      <c r="C9396" s="318" t="s">
        <v>12</v>
      </c>
      <c r="D9396" s="316">
        <v>6.29</v>
      </c>
    </row>
    <row r="9397" spans="1:4" ht="40.5">
      <c r="A9397" s="316">
        <v>93438</v>
      </c>
      <c r="B9397" s="317" t="s">
        <v>10540</v>
      </c>
      <c r="C9397" s="318" t="s">
        <v>12</v>
      </c>
      <c r="D9397" s="316">
        <v>16.95</v>
      </c>
    </row>
    <row r="9398" spans="1:4" ht="40.5">
      <c r="A9398" s="316">
        <v>93439</v>
      </c>
      <c r="B9398" s="317" t="s">
        <v>10541</v>
      </c>
      <c r="C9398" s="318" t="s">
        <v>2865</v>
      </c>
      <c r="D9398" s="316">
        <v>97.23</v>
      </c>
    </row>
    <row r="9399" spans="1:4" ht="40.5">
      <c r="A9399" s="316">
        <v>93440</v>
      </c>
      <c r="B9399" s="317" t="s">
        <v>10542</v>
      </c>
      <c r="C9399" s="318" t="s">
        <v>2867</v>
      </c>
      <c r="D9399" s="316">
        <v>73.989999999999995</v>
      </c>
    </row>
    <row r="9400" spans="1:4" ht="108">
      <c r="A9400" s="316">
        <v>93441</v>
      </c>
      <c r="B9400" s="317" t="s">
        <v>10543</v>
      </c>
      <c r="C9400" s="318" t="s">
        <v>3004</v>
      </c>
      <c r="D9400" s="316">
        <v>753.5</v>
      </c>
    </row>
    <row r="9401" spans="1:4" ht="108">
      <c r="A9401" s="316">
        <v>93442</v>
      </c>
      <c r="B9401" s="317" t="s">
        <v>10544</v>
      </c>
      <c r="C9401" s="318" t="s">
        <v>3004</v>
      </c>
      <c r="D9401" s="316">
        <v>733.93</v>
      </c>
    </row>
    <row r="9402" spans="1:4" ht="27">
      <c r="A9402" s="316">
        <v>93556</v>
      </c>
      <c r="B9402" s="317" t="s">
        <v>10545</v>
      </c>
      <c r="C9402" s="318" t="s">
        <v>10546</v>
      </c>
      <c r="D9402" s="316">
        <v>90.87</v>
      </c>
    </row>
    <row r="9403" spans="1:4" ht="27">
      <c r="A9403" s="316">
        <v>93557</v>
      </c>
      <c r="B9403" s="317" t="s">
        <v>10547</v>
      </c>
      <c r="C9403" s="318" t="s">
        <v>10546</v>
      </c>
      <c r="D9403" s="316">
        <v>182.63</v>
      </c>
    </row>
    <row r="9404" spans="1:4" ht="27">
      <c r="A9404" s="316">
        <v>93558</v>
      </c>
      <c r="B9404" s="317" t="s">
        <v>10548</v>
      </c>
      <c r="C9404" s="318" t="s">
        <v>10546</v>
      </c>
      <c r="D9404" s="319">
        <v>2420.2399999999998</v>
      </c>
    </row>
    <row r="9405" spans="1:4" ht="27">
      <c r="A9405" s="316">
        <v>93559</v>
      </c>
      <c r="B9405" s="317" t="s">
        <v>7966</v>
      </c>
      <c r="C9405" s="318" t="s">
        <v>10546</v>
      </c>
      <c r="D9405" s="319">
        <v>3847.57</v>
      </c>
    </row>
    <row r="9406" spans="1:4" ht="27">
      <c r="A9406" s="316">
        <v>93560</v>
      </c>
      <c r="B9406" s="317" t="s">
        <v>8984</v>
      </c>
      <c r="C9406" s="318" t="s">
        <v>10546</v>
      </c>
      <c r="D9406" s="319">
        <v>3268.87</v>
      </c>
    </row>
    <row r="9407" spans="1:4" ht="27">
      <c r="A9407" s="316">
        <v>93561</v>
      </c>
      <c r="B9407" s="317" t="s">
        <v>8985</v>
      </c>
      <c r="C9407" s="318" t="s">
        <v>10546</v>
      </c>
      <c r="D9407" s="319">
        <v>5344.71</v>
      </c>
    </row>
    <row r="9408" spans="1:4" ht="27">
      <c r="A9408" s="316">
        <v>93562</v>
      </c>
      <c r="B9408" s="317" t="s">
        <v>8982</v>
      </c>
      <c r="C9408" s="318" t="s">
        <v>10546</v>
      </c>
      <c r="D9408" s="319">
        <v>3235.74</v>
      </c>
    </row>
    <row r="9409" spans="1:4" ht="13.5">
      <c r="A9409" s="316">
        <v>93563</v>
      </c>
      <c r="B9409" s="317" t="s">
        <v>38</v>
      </c>
      <c r="C9409" s="318" t="s">
        <v>10546</v>
      </c>
      <c r="D9409" s="319">
        <v>2758.35</v>
      </c>
    </row>
    <row r="9410" spans="1:4" ht="27">
      <c r="A9410" s="316">
        <v>93564</v>
      </c>
      <c r="B9410" s="317" t="s">
        <v>8978</v>
      </c>
      <c r="C9410" s="318" t="s">
        <v>10546</v>
      </c>
      <c r="D9410" s="319">
        <v>2659.3</v>
      </c>
    </row>
    <row r="9411" spans="1:4" ht="27">
      <c r="A9411" s="316">
        <v>93565</v>
      </c>
      <c r="B9411" s="317" t="s">
        <v>8987</v>
      </c>
      <c r="C9411" s="318" t="s">
        <v>10546</v>
      </c>
      <c r="D9411" s="319">
        <v>12656.33</v>
      </c>
    </row>
    <row r="9412" spans="1:4" ht="27">
      <c r="A9412" s="316">
        <v>93566</v>
      </c>
      <c r="B9412" s="317" t="s">
        <v>8983</v>
      </c>
      <c r="C9412" s="318" t="s">
        <v>10546</v>
      </c>
      <c r="D9412" s="319">
        <v>2812.2</v>
      </c>
    </row>
    <row r="9413" spans="1:4" ht="27">
      <c r="A9413" s="316">
        <v>93567</v>
      </c>
      <c r="B9413" s="317" t="s">
        <v>8988</v>
      </c>
      <c r="C9413" s="318" t="s">
        <v>10546</v>
      </c>
      <c r="D9413" s="319">
        <v>15918.69</v>
      </c>
    </row>
    <row r="9414" spans="1:4" ht="27">
      <c r="A9414" s="316">
        <v>93568</v>
      </c>
      <c r="B9414" s="317" t="s">
        <v>8989</v>
      </c>
      <c r="C9414" s="318" t="s">
        <v>10546</v>
      </c>
      <c r="D9414" s="319">
        <v>20885.47</v>
      </c>
    </row>
    <row r="9415" spans="1:4" ht="27">
      <c r="A9415" s="316">
        <v>93569</v>
      </c>
      <c r="B9415" s="317" t="s">
        <v>10549</v>
      </c>
      <c r="C9415" s="318" t="s">
        <v>10546</v>
      </c>
      <c r="D9415" s="319">
        <v>11919.38</v>
      </c>
    </row>
    <row r="9416" spans="1:4" ht="27">
      <c r="A9416" s="316">
        <v>93570</v>
      </c>
      <c r="B9416" s="317" t="s">
        <v>10550</v>
      </c>
      <c r="C9416" s="318" t="s">
        <v>10546</v>
      </c>
      <c r="D9416" s="319">
        <v>13665.66</v>
      </c>
    </row>
    <row r="9417" spans="1:4" ht="27">
      <c r="A9417" s="316">
        <v>93571</v>
      </c>
      <c r="B9417" s="317" t="s">
        <v>10551</v>
      </c>
      <c r="C9417" s="318" t="s">
        <v>10546</v>
      </c>
      <c r="D9417" s="319">
        <v>16175.14</v>
      </c>
    </row>
    <row r="9418" spans="1:4" ht="27">
      <c r="A9418" s="316">
        <v>93572</v>
      </c>
      <c r="B9418" s="317" t="s">
        <v>10552</v>
      </c>
      <c r="C9418" s="318" t="s">
        <v>10546</v>
      </c>
      <c r="D9418" s="319">
        <v>3517.97</v>
      </c>
    </row>
    <row r="9419" spans="1:4" ht="40.5">
      <c r="A9419" s="316">
        <v>93582</v>
      </c>
      <c r="B9419" s="317" t="s">
        <v>10553</v>
      </c>
      <c r="C9419" s="318" t="s">
        <v>1100</v>
      </c>
      <c r="D9419" s="316">
        <v>126.58</v>
      </c>
    </row>
    <row r="9420" spans="1:4" ht="54">
      <c r="A9420" s="316">
        <v>93583</v>
      </c>
      <c r="B9420" s="317" t="s">
        <v>10554</v>
      </c>
      <c r="C9420" s="318" t="s">
        <v>1100</v>
      </c>
      <c r="D9420" s="316">
        <v>245.26</v>
      </c>
    </row>
    <row r="9421" spans="1:4" ht="40.5">
      <c r="A9421" s="316">
        <v>93584</v>
      </c>
      <c r="B9421" s="317" t="s">
        <v>10555</v>
      </c>
      <c r="C9421" s="318" t="s">
        <v>1100</v>
      </c>
      <c r="D9421" s="316">
        <v>373.57</v>
      </c>
    </row>
    <row r="9422" spans="1:4" ht="40.5">
      <c r="A9422" s="316">
        <v>93585</v>
      </c>
      <c r="B9422" s="317" t="s">
        <v>10556</v>
      </c>
      <c r="C9422" s="318" t="s">
        <v>1100</v>
      </c>
      <c r="D9422" s="316">
        <v>496.51</v>
      </c>
    </row>
    <row r="9423" spans="1:4" ht="40.5">
      <c r="A9423" s="316">
        <v>93588</v>
      </c>
      <c r="B9423" s="317" t="s">
        <v>10557</v>
      </c>
      <c r="C9423" s="318" t="s">
        <v>6850</v>
      </c>
      <c r="D9423" s="316">
        <v>1.45</v>
      </c>
    </row>
    <row r="9424" spans="1:4" ht="40.5">
      <c r="A9424" s="316">
        <v>93589</v>
      </c>
      <c r="B9424" s="317" t="s">
        <v>10558</v>
      </c>
      <c r="C9424" s="318" t="s">
        <v>6850</v>
      </c>
      <c r="D9424" s="316">
        <v>1.1000000000000001</v>
      </c>
    </row>
    <row r="9425" spans="1:4" ht="54">
      <c r="A9425" s="316">
        <v>93590</v>
      </c>
      <c r="B9425" s="317" t="s">
        <v>10559</v>
      </c>
      <c r="C9425" s="318" t="s">
        <v>6850</v>
      </c>
      <c r="D9425" s="316">
        <v>0.74</v>
      </c>
    </row>
    <row r="9426" spans="1:4" ht="40.5">
      <c r="A9426" s="316">
        <v>93591</v>
      </c>
      <c r="B9426" s="317" t="s">
        <v>10560</v>
      </c>
      <c r="C9426" s="318" t="s">
        <v>6850</v>
      </c>
      <c r="D9426" s="316">
        <v>1.3</v>
      </c>
    </row>
    <row r="9427" spans="1:4" ht="40.5">
      <c r="A9427" s="316">
        <v>93592</v>
      </c>
      <c r="B9427" s="317" t="s">
        <v>10561</v>
      </c>
      <c r="C9427" s="318" t="s">
        <v>6850</v>
      </c>
      <c r="D9427" s="316">
        <v>0.99</v>
      </c>
    </row>
    <row r="9428" spans="1:4" ht="54">
      <c r="A9428" s="316">
        <v>93593</v>
      </c>
      <c r="B9428" s="317" t="s">
        <v>10562</v>
      </c>
      <c r="C9428" s="318" t="s">
        <v>6850</v>
      </c>
      <c r="D9428" s="316">
        <v>0.65</v>
      </c>
    </row>
    <row r="9429" spans="1:4" ht="40.5">
      <c r="A9429" s="316">
        <v>93594</v>
      </c>
      <c r="B9429" s="317" t="s">
        <v>10563</v>
      </c>
      <c r="C9429" s="318" t="s">
        <v>6834</v>
      </c>
      <c r="D9429" s="316">
        <v>0.96</v>
      </c>
    </row>
    <row r="9430" spans="1:4" ht="40.5">
      <c r="A9430" s="316">
        <v>93595</v>
      </c>
      <c r="B9430" s="317" t="s">
        <v>10564</v>
      </c>
      <c r="C9430" s="318" t="s">
        <v>6834</v>
      </c>
      <c r="D9430" s="316">
        <v>0.74</v>
      </c>
    </row>
    <row r="9431" spans="1:4" ht="54">
      <c r="A9431" s="316">
        <v>93596</v>
      </c>
      <c r="B9431" s="317" t="s">
        <v>10565</v>
      </c>
      <c r="C9431" s="318" t="s">
        <v>6834</v>
      </c>
      <c r="D9431" s="316">
        <v>0.49</v>
      </c>
    </row>
    <row r="9432" spans="1:4" ht="40.5">
      <c r="A9432" s="316">
        <v>93597</v>
      </c>
      <c r="B9432" s="317" t="s">
        <v>10566</v>
      </c>
      <c r="C9432" s="318" t="s">
        <v>6834</v>
      </c>
      <c r="D9432" s="316">
        <v>0.86</v>
      </c>
    </row>
    <row r="9433" spans="1:4" ht="40.5">
      <c r="A9433" s="316">
        <v>93598</v>
      </c>
      <c r="B9433" s="317" t="s">
        <v>10567</v>
      </c>
      <c r="C9433" s="318" t="s">
        <v>6834</v>
      </c>
      <c r="D9433" s="316">
        <v>0.65</v>
      </c>
    </row>
    <row r="9434" spans="1:4" ht="54">
      <c r="A9434" s="316">
        <v>93599</v>
      </c>
      <c r="B9434" s="317" t="s">
        <v>10568</v>
      </c>
      <c r="C9434" s="318" t="s">
        <v>6834</v>
      </c>
      <c r="D9434" s="316">
        <v>0.43</v>
      </c>
    </row>
    <row r="9435" spans="1:4" ht="40.5">
      <c r="A9435" s="316">
        <v>93653</v>
      </c>
      <c r="B9435" s="317" t="s">
        <v>10569</v>
      </c>
      <c r="C9435" s="318" t="s">
        <v>3004</v>
      </c>
      <c r="D9435" s="316">
        <v>7.94</v>
      </c>
    </row>
    <row r="9436" spans="1:4" ht="40.5">
      <c r="A9436" s="316">
        <v>93654</v>
      </c>
      <c r="B9436" s="317" t="s">
        <v>10570</v>
      </c>
      <c r="C9436" s="318" t="s">
        <v>3004</v>
      </c>
      <c r="D9436" s="316">
        <v>8.35</v>
      </c>
    </row>
    <row r="9437" spans="1:4" ht="40.5">
      <c r="A9437" s="316">
        <v>93655</v>
      </c>
      <c r="B9437" s="317" t="s">
        <v>10571</v>
      </c>
      <c r="C9437" s="318" t="s">
        <v>3004</v>
      </c>
      <c r="D9437" s="316">
        <v>9.07</v>
      </c>
    </row>
    <row r="9438" spans="1:4" ht="40.5">
      <c r="A9438" s="316">
        <v>93656</v>
      </c>
      <c r="B9438" s="317" t="s">
        <v>10572</v>
      </c>
      <c r="C9438" s="318" t="s">
        <v>3004</v>
      </c>
      <c r="D9438" s="316">
        <v>9.07</v>
      </c>
    </row>
    <row r="9439" spans="1:4" ht="40.5">
      <c r="A9439" s="316">
        <v>93657</v>
      </c>
      <c r="B9439" s="317" t="s">
        <v>10573</v>
      </c>
      <c r="C9439" s="318" t="s">
        <v>3004</v>
      </c>
      <c r="D9439" s="316">
        <v>9.99</v>
      </c>
    </row>
    <row r="9440" spans="1:4" ht="40.5">
      <c r="A9440" s="316">
        <v>93658</v>
      </c>
      <c r="B9440" s="317" t="s">
        <v>10574</v>
      </c>
      <c r="C9440" s="318" t="s">
        <v>3004</v>
      </c>
      <c r="D9440" s="316">
        <v>14.51</v>
      </c>
    </row>
    <row r="9441" spans="1:4" ht="40.5">
      <c r="A9441" s="316">
        <v>93659</v>
      </c>
      <c r="B9441" s="317" t="s">
        <v>10575</v>
      </c>
      <c r="C9441" s="318" t="s">
        <v>3004</v>
      </c>
      <c r="D9441" s="316">
        <v>16.38</v>
      </c>
    </row>
    <row r="9442" spans="1:4" ht="40.5">
      <c r="A9442" s="316">
        <v>93660</v>
      </c>
      <c r="B9442" s="317" t="s">
        <v>10576</v>
      </c>
      <c r="C9442" s="318" t="s">
        <v>3004</v>
      </c>
      <c r="D9442" s="316">
        <v>39.590000000000003</v>
      </c>
    </row>
    <row r="9443" spans="1:4" ht="40.5">
      <c r="A9443" s="316">
        <v>93661</v>
      </c>
      <c r="B9443" s="317" t="s">
        <v>10577</v>
      </c>
      <c r="C9443" s="318" t="s">
        <v>3004</v>
      </c>
      <c r="D9443" s="316">
        <v>40.39</v>
      </c>
    </row>
    <row r="9444" spans="1:4" ht="40.5">
      <c r="A9444" s="316">
        <v>93662</v>
      </c>
      <c r="B9444" s="317" t="s">
        <v>10578</v>
      </c>
      <c r="C9444" s="318" t="s">
        <v>3004</v>
      </c>
      <c r="D9444" s="316">
        <v>41.89</v>
      </c>
    </row>
    <row r="9445" spans="1:4" ht="40.5">
      <c r="A9445" s="316">
        <v>93663</v>
      </c>
      <c r="B9445" s="317" t="s">
        <v>10579</v>
      </c>
      <c r="C9445" s="318" t="s">
        <v>3004</v>
      </c>
      <c r="D9445" s="316">
        <v>41.89</v>
      </c>
    </row>
    <row r="9446" spans="1:4" ht="40.5">
      <c r="A9446" s="316">
        <v>93664</v>
      </c>
      <c r="B9446" s="317" t="s">
        <v>10580</v>
      </c>
      <c r="C9446" s="318" t="s">
        <v>3004</v>
      </c>
      <c r="D9446" s="316">
        <v>43.68</v>
      </c>
    </row>
    <row r="9447" spans="1:4" ht="40.5">
      <c r="A9447" s="316">
        <v>93665</v>
      </c>
      <c r="B9447" s="317" t="s">
        <v>10581</v>
      </c>
      <c r="C9447" s="318" t="s">
        <v>3004</v>
      </c>
      <c r="D9447" s="316">
        <v>46.03</v>
      </c>
    </row>
    <row r="9448" spans="1:4" ht="40.5">
      <c r="A9448" s="316">
        <v>93666</v>
      </c>
      <c r="B9448" s="317" t="s">
        <v>10582</v>
      </c>
      <c r="C9448" s="318" t="s">
        <v>3004</v>
      </c>
      <c r="D9448" s="316">
        <v>49.77</v>
      </c>
    </row>
    <row r="9449" spans="1:4" ht="40.5">
      <c r="A9449" s="316">
        <v>93667</v>
      </c>
      <c r="B9449" s="317" t="s">
        <v>10583</v>
      </c>
      <c r="C9449" s="318" t="s">
        <v>3004</v>
      </c>
      <c r="D9449" s="316">
        <v>49.39</v>
      </c>
    </row>
    <row r="9450" spans="1:4" ht="40.5">
      <c r="A9450" s="316">
        <v>93668</v>
      </c>
      <c r="B9450" s="317" t="s">
        <v>10584</v>
      </c>
      <c r="C9450" s="318" t="s">
        <v>3004</v>
      </c>
      <c r="D9450" s="316">
        <v>50.59</v>
      </c>
    </row>
    <row r="9451" spans="1:4" ht="40.5">
      <c r="A9451" s="316">
        <v>93669</v>
      </c>
      <c r="B9451" s="317" t="s">
        <v>10585</v>
      </c>
      <c r="C9451" s="318" t="s">
        <v>3004</v>
      </c>
      <c r="D9451" s="316">
        <v>52.82</v>
      </c>
    </row>
    <row r="9452" spans="1:4" ht="40.5">
      <c r="A9452" s="316">
        <v>93670</v>
      </c>
      <c r="B9452" s="317" t="s">
        <v>10586</v>
      </c>
      <c r="C9452" s="318" t="s">
        <v>3004</v>
      </c>
      <c r="D9452" s="316">
        <v>52.82</v>
      </c>
    </row>
    <row r="9453" spans="1:4" ht="40.5">
      <c r="A9453" s="316">
        <v>93671</v>
      </c>
      <c r="B9453" s="317" t="s">
        <v>10587</v>
      </c>
      <c r="C9453" s="318" t="s">
        <v>3004</v>
      </c>
      <c r="D9453" s="316">
        <v>55.53</v>
      </c>
    </row>
    <row r="9454" spans="1:4" ht="40.5">
      <c r="A9454" s="316">
        <v>93672</v>
      </c>
      <c r="B9454" s="317" t="s">
        <v>10588</v>
      </c>
      <c r="C9454" s="318" t="s">
        <v>3004</v>
      </c>
      <c r="D9454" s="316">
        <v>59.92</v>
      </c>
    </row>
    <row r="9455" spans="1:4" ht="40.5">
      <c r="A9455" s="316">
        <v>93673</v>
      </c>
      <c r="B9455" s="317" t="s">
        <v>10589</v>
      </c>
      <c r="C9455" s="318" t="s">
        <v>3004</v>
      </c>
      <c r="D9455" s="316">
        <v>65.540000000000006</v>
      </c>
    </row>
    <row r="9456" spans="1:4" ht="54">
      <c r="A9456" s="316">
        <v>93679</v>
      </c>
      <c r="B9456" s="317" t="s">
        <v>10590</v>
      </c>
      <c r="C9456" s="318" t="s">
        <v>1100</v>
      </c>
      <c r="D9456" s="316">
        <v>58.98</v>
      </c>
    </row>
    <row r="9457" spans="1:4" ht="54">
      <c r="A9457" s="316">
        <v>93680</v>
      </c>
      <c r="B9457" s="317" t="s">
        <v>10591</v>
      </c>
      <c r="C9457" s="318" t="s">
        <v>1100</v>
      </c>
      <c r="D9457" s="316">
        <v>49.2</v>
      </c>
    </row>
    <row r="9458" spans="1:4" ht="54">
      <c r="A9458" s="316">
        <v>93681</v>
      </c>
      <c r="B9458" s="317" t="s">
        <v>10592</v>
      </c>
      <c r="C9458" s="318" t="s">
        <v>1100</v>
      </c>
      <c r="D9458" s="316">
        <v>59.46</v>
      </c>
    </row>
    <row r="9459" spans="1:4" ht="40.5">
      <c r="A9459" s="316">
        <v>93682</v>
      </c>
      <c r="B9459" s="317" t="s">
        <v>10593</v>
      </c>
      <c r="C9459" s="318" t="s">
        <v>1100</v>
      </c>
      <c r="D9459" s="316">
        <v>60.56</v>
      </c>
    </row>
    <row r="9460" spans="1:4" ht="67.5">
      <c r="A9460" s="316">
        <v>93952</v>
      </c>
      <c r="B9460" s="317" t="s">
        <v>10594</v>
      </c>
      <c r="C9460" s="318" t="s">
        <v>837</v>
      </c>
      <c r="D9460" s="316">
        <v>140.82</v>
      </c>
    </row>
    <row r="9461" spans="1:4" ht="81">
      <c r="A9461" s="316">
        <v>93953</v>
      </c>
      <c r="B9461" s="317" t="s">
        <v>10595</v>
      </c>
      <c r="C9461" s="318" t="s">
        <v>837</v>
      </c>
      <c r="D9461" s="316">
        <v>130.81</v>
      </c>
    </row>
    <row r="9462" spans="1:4" ht="81">
      <c r="A9462" s="316">
        <v>93954</v>
      </c>
      <c r="B9462" s="317" t="s">
        <v>10596</v>
      </c>
      <c r="C9462" s="318" t="s">
        <v>837</v>
      </c>
      <c r="D9462" s="316">
        <v>124.84</v>
      </c>
    </row>
    <row r="9463" spans="1:4" ht="81">
      <c r="A9463" s="316">
        <v>93955</v>
      </c>
      <c r="B9463" s="317" t="s">
        <v>10597</v>
      </c>
      <c r="C9463" s="318" t="s">
        <v>837</v>
      </c>
      <c r="D9463" s="316">
        <v>120.63</v>
      </c>
    </row>
    <row r="9464" spans="1:4" ht="67.5">
      <c r="A9464" s="316">
        <v>93956</v>
      </c>
      <c r="B9464" s="317" t="s">
        <v>10598</v>
      </c>
      <c r="C9464" s="318" t="s">
        <v>837</v>
      </c>
      <c r="D9464" s="316">
        <v>117.3</v>
      </c>
    </row>
    <row r="9465" spans="1:4" ht="67.5">
      <c r="A9465" s="316">
        <v>93957</v>
      </c>
      <c r="B9465" s="317" t="s">
        <v>10599</v>
      </c>
      <c r="C9465" s="318" t="s">
        <v>837</v>
      </c>
      <c r="D9465" s="316">
        <v>145.69999999999999</v>
      </c>
    </row>
    <row r="9466" spans="1:4" ht="81">
      <c r="A9466" s="316">
        <v>93958</v>
      </c>
      <c r="B9466" s="317" t="s">
        <v>10600</v>
      </c>
      <c r="C9466" s="318" t="s">
        <v>837</v>
      </c>
      <c r="D9466" s="316">
        <v>135.19</v>
      </c>
    </row>
    <row r="9467" spans="1:4" ht="81">
      <c r="A9467" s="316">
        <v>93959</v>
      </c>
      <c r="B9467" s="317" t="s">
        <v>10601</v>
      </c>
      <c r="C9467" s="318" t="s">
        <v>837</v>
      </c>
      <c r="D9467" s="316">
        <v>128.96</v>
      </c>
    </row>
    <row r="9468" spans="1:4" ht="81">
      <c r="A9468" s="316">
        <v>93960</v>
      </c>
      <c r="B9468" s="317" t="s">
        <v>10602</v>
      </c>
      <c r="C9468" s="318" t="s">
        <v>837</v>
      </c>
      <c r="D9468" s="316">
        <v>124.58</v>
      </c>
    </row>
    <row r="9469" spans="1:4" ht="67.5">
      <c r="A9469" s="316">
        <v>93961</v>
      </c>
      <c r="B9469" s="317" t="s">
        <v>10603</v>
      </c>
      <c r="C9469" s="318" t="s">
        <v>837</v>
      </c>
      <c r="D9469" s="316">
        <v>121.16</v>
      </c>
    </row>
    <row r="9470" spans="1:4" ht="67.5">
      <c r="A9470" s="316">
        <v>93962</v>
      </c>
      <c r="B9470" s="317" t="s">
        <v>10604</v>
      </c>
      <c r="C9470" s="318" t="s">
        <v>837</v>
      </c>
      <c r="D9470" s="316">
        <v>131.94999999999999</v>
      </c>
    </row>
    <row r="9471" spans="1:4" ht="81">
      <c r="A9471" s="316">
        <v>93963</v>
      </c>
      <c r="B9471" s="317" t="s">
        <v>10605</v>
      </c>
      <c r="C9471" s="318" t="s">
        <v>837</v>
      </c>
      <c r="D9471" s="316">
        <v>121.96</v>
      </c>
    </row>
    <row r="9472" spans="1:4" ht="81">
      <c r="A9472" s="316">
        <v>93964</v>
      </c>
      <c r="B9472" s="317" t="s">
        <v>10606</v>
      </c>
      <c r="C9472" s="318" t="s">
        <v>837</v>
      </c>
      <c r="D9472" s="316">
        <v>116.03</v>
      </c>
    </row>
    <row r="9473" spans="1:4" ht="81">
      <c r="A9473" s="316">
        <v>93965</v>
      </c>
      <c r="B9473" s="317" t="s">
        <v>10607</v>
      </c>
      <c r="C9473" s="318" t="s">
        <v>837</v>
      </c>
      <c r="D9473" s="316">
        <v>110.39</v>
      </c>
    </row>
    <row r="9474" spans="1:4" ht="67.5">
      <c r="A9474" s="316">
        <v>93966</v>
      </c>
      <c r="B9474" s="317" t="s">
        <v>10608</v>
      </c>
      <c r="C9474" s="318" t="s">
        <v>837</v>
      </c>
      <c r="D9474" s="316">
        <v>108.54</v>
      </c>
    </row>
    <row r="9475" spans="1:4" ht="67.5">
      <c r="A9475" s="316">
        <v>93967</v>
      </c>
      <c r="B9475" s="317" t="s">
        <v>10609</v>
      </c>
      <c r="C9475" s="318" t="s">
        <v>837</v>
      </c>
      <c r="D9475" s="316">
        <v>136.83000000000001</v>
      </c>
    </row>
    <row r="9476" spans="1:4" ht="81">
      <c r="A9476" s="316">
        <v>93968</v>
      </c>
      <c r="B9476" s="317" t="s">
        <v>10610</v>
      </c>
      <c r="C9476" s="318" t="s">
        <v>837</v>
      </c>
      <c r="D9476" s="316">
        <v>126.34</v>
      </c>
    </row>
    <row r="9477" spans="1:4" ht="81">
      <c r="A9477" s="316">
        <v>93969</v>
      </c>
      <c r="B9477" s="317" t="s">
        <v>10611</v>
      </c>
      <c r="C9477" s="318" t="s">
        <v>837</v>
      </c>
      <c r="D9477" s="316">
        <v>120.14</v>
      </c>
    </row>
    <row r="9478" spans="1:4" ht="81">
      <c r="A9478" s="316">
        <v>93970</v>
      </c>
      <c r="B9478" s="317" t="s">
        <v>10612</v>
      </c>
      <c r="C9478" s="318" t="s">
        <v>837</v>
      </c>
      <c r="D9478" s="316">
        <v>115.8</v>
      </c>
    </row>
    <row r="9479" spans="1:4" ht="67.5">
      <c r="A9479" s="316">
        <v>93971</v>
      </c>
      <c r="B9479" s="317" t="s">
        <v>10613</v>
      </c>
      <c r="C9479" s="318" t="s">
        <v>837</v>
      </c>
      <c r="D9479" s="316">
        <v>108.97</v>
      </c>
    </row>
    <row r="9480" spans="1:4" ht="67.5">
      <c r="A9480" s="316">
        <v>94037</v>
      </c>
      <c r="B9480" s="317" t="s">
        <v>10614</v>
      </c>
      <c r="C9480" s="318" t="s">
        <v>1100</v>
      </c>
      <c r="D9480" s="316">
        <v>13.03</v>
      </c>
    </row>
    <row r="9481" spans="1:4" ht="67.5">
      <c r="A9481" s="316">
        <v>94038</v>
      </c>
      <c r="B9481" s="317" t="s">
        <v>10615</v>
      </c>
      <c r="C9481" s="318" t="s">
        <v>1100</v>
      </c>
      <c r="D9481" s="316">
        <v>18.41</v>
      </c>
    </row>
    <row r="9482" spans="1:4" ht="67.5">
      <c r="A9482" s="316">
        <v>94039</v>
      </c>
      <c r="B9482" s="317" t="s">
        <v>10616</v>
      </c>
      <c r="C9482" s="318" t="s">
        <v>1100</v>
      </c>
      <c r="D9482" s="316">
        <v>10.18</v>
      </c>
    </row>
    <row r="9483" spans="1:4" ht="67.5">
      <c r="A9483" s="316">
        <v>94040</v>
      </c>
      <c r="B9483" s="317" t="s">
        <v>10617</v>
      </c>
      <c r="C9483" s="318" t="s">
        <v>1100</v>
      </c>
      <c r="D9483" s="316">
        <v>15.6</v>
      </c>
    </row>
    <row r="9484" spans="1:4" ht="67.5">
      <c r="A9484" s="316">
        <v>94041</v>
      </c>
      <c r="B9484" s="317" t="s">
        <v>10618</v>
      </c>
      <c r="C9484" s="318" t="s">
        <v>1100</v>
      </c>
      <c r="D9484" s="316">
        <v>7.63</v>
      </c>
    </row>
    <row r="9485" spans="1:4" ht="67.5">
      <c r="A9485" s="316">
        <v>94042</v>
      </c>
      <c r="B9485" s="317" t="s">
        <v>10619</v>
      </c>
      <c r="C9485" s="318" t="s">
        <v>1100</v>
      </c>
      <c r="D9485" s="316">
        <v>13.19</v>
      </c>
    </row>
    <row r="9486" spans="1:4" ht="67.5">
      <c r="A9486" s="316">
        <v>94043</v>
      </c>
      <c r="B9486" s="317" t="s">
        <v>10620</v>
      </c>
      <c r="C9486" s="318" t="s">
        <v>1100</v>
      </c>
      <c r="D9486" s="316">
        <v>12.19</v>
      </c>
    </row>
    <row r="9487" spans="1:4" ht="67.5">
      <c r="A9487" s="316">
        <v>94044</v>
      </c>
      <c r="B9487" s="317" t="s">
        <v>10621</v>
      </c>
      <c r="C9487" s="318" t="s">
        <v>1100</v>
      </c>
      <c r="D9487" s="316">
        <v>17.61</v>
      </c>
    </row>
    <row r="9488" spans="1:4" ht="67.5">
      <c r="A9488" s="316">
        <v>94045</v>
      </c>
      <c r="B9488" s="317" t="s">
        <v>10622</v>
      </c>
      <c r="C9488" s="318" t="s">
        <v>1100</v>
      </c>
      <c r="D9488" s="316">
        <v>9.36</v>
      </c>
    </row>
    <row r="9489" spans="1:4" ht="81">
      <c r="A9489" s="316">
        <v>94046</v>
      </c>
      <c r="B9489" s="317" t="s">
        <v>10623</v>
      </c>
      <c r="C9489" s="318" t="s">
        <v>1100</v>
      </c>
      <c r="D9489" s="316">
        <v>14.76</v>
      </c>
    </row>
    <row r="9490" spans="1:4" ht="67.5">
      <c r="A9490" s="316">
        <v>94047</v>
      </c>
      <c r="B9490" s="317" t="s">
        <v>10624</v>
      </c>
      <c r="C9490" s="318" t="s">
        <v>1100</v>
      </c>
      <c r="D9490" s="316">
        <v>6.83</v>
      </c>
    </row>
    <row r="9491" spans="1:4" ht="81">
      <c r="A9491" s="316">
        <v>94048</v>
      </c>
      <c r="B9491" s="317" t="s">
        <v>10625</v>
      </c>
      <c r="C9491" s="318" t="s">
        <v>1100</v>
      </c>
      <c r="D9491" s="316">
        <v>12.35</v>
      </c>
    </row>
    <row r="9492" spans="1:4" ht="54">
      <c r="A9492" s="316">
        <v>94049</v>
      </c>
      <c r="B9492" s="317" t="s">
        <v>10626</v>
      </c>
      <c r="C9492" s="318" t="s">
        <v>1100</v>
      </c>
      <c r="D9492" s="316">
        <v>20.14</v>
      </c>
    </row>
    <row r="9493" spans="1:4" ht="67.5">
      <c r="A9493" s="316">
        <v>94050</v>
      </c>
      <c r="B9493" s="317" t="s">
        <v>10627</v>
      </c>
      <c r="C9493" s="318" t="s">
        <v>1100</v>
      </c>
      <c r="D9493" s="316">
        <v>27.12</v>
      </c>
    </row>
    <row r="9494" spans="1:4" ht="54">
      <c r="A9494" s="316">
        <v>94051</v>
      </c>
      <c r="B9494" s="317" t="s">
        <v>10628</v>
      </c>
      <c r="C9494" s="318" t="s">
        <v>1100</v>
      </c>
      <c r="D9494" s="316">
        <v>16.3</v>
      </c>
    </row>
    <row r="9495" spans="1:4" ht="67.5">
      <c r="A9495" s="316">
        <v>94052</v>
      </c>
      <c r="B9495" s="317" t="s">
        <v>10629</v>
      </c>
      <c r="C9495" s="318" t="s">
        <v>1100</v>
      </c>
      <c r="D9495" s="316">
        <v>23.17</v>
      </c>
    </row>
    <row r="9496" spans="1:4" ht="54">
      <c r="A9496" s="316">
        <v>94053</v>
      </c>
      <c r="B9496" s="317" t="s">
        <v>10630</v>
      </c>
      <c r="C9496" s="318" t="s">
        <v>1100</v>
      </c>
      <c r="D9496" s="316">
        <v>13.5</v>
      </c>
    </row>
    <row r="9497" spans="1:4" ht="67.5">
      <c r="A9497" s="316">
        <v>94054</v>
      </c>
      <c r="B9497" s="317" t="s">
        <v>10631</v>
      </c>
      <c r="C9497" s="318" t="s">
        <v>1100</v>
      </c>
      <c r="D9497" s="316">
        <v>20.51</v>
      </c>
    </row>
    <row r="9498" spans="1:4" ht="54">
      <c r="A9498" s="316">
        <v>94055</v>
      </c>
      <c r="B9498" s="317" t="s">
        <v>10632</v>
      </c>
      <c r="C9498" s="318" t="s">
        <v>1100</v>
      </c>
      <c r="D9498" s="316">
        <v>19.059999999999999</v>
      </c>
    </row>
    <row r="9499" spans="1:4" ht="67.5">
      <c r="A9499" s="316">
        <v>94056</v>
      </c>
      <c r="B9499" s="317" t="s">
        <v>10633</v>
      </c>
      <c r="C9499" s="318" t="s">
        <v>1100</v>
      </c>
      <c r="D9499" s="316">
        <v>26.06</v>
      </c>
    </row>
    <row r="9500" spans="1:4" ht="67.5">
      <c r="A9500" s="316">
        <v>94057</v>
      </c>
      <c r="B9500" s="317" t="s">
        <v>10634</v>
      </c>
      <c r="C9500" s="318" t="s">
        <v>1100</v>
      </c>
      <c r="D9500" s="316">
        <v>15.23</v>
      </c>
    </row>
    <row r="9501" spans="1:4" ht="67.5">
      <c r="A9501" s="316">
        <v>94058</v>
      </c>
      <c r="B9501" s="317" t="s">
        <v>10635</v>
      </c>
      <c r="C9501" s="318" t="s">
        <v>1100</v>
      </c>
      <c r="D9501" s="316">
        <v>22.09</v>
      </c>
    </row>
    <row r="9502" spans="1:4" ht="67.5">
      <c r="A9502" s="316">
        <v>94059</v>
      </c>
      <c r="B9502" s="317" t="s">
        <v>10636</v>
      </c>
      <c r="C9502" s="318" t="s">
        <v>1100</v>
      </c>
      <c r="D9502" s="316">
        <v>12.43</v>
      </c>
    </row>
    <row r="9503" spans="1:4" ht="67.5">
      <c r="A9503" s="316">
        <v>94060</v>
      </c>
      <c r="B9503" s="317" t="s">
        <v>10637</v>
      </c>
      <c r="C9503" s="318" t="s">
        <v>1100</v>
      </c>
      <c r="D9503" s="316">
        <v>19.43</v>
      </c>
    </row>
    <row r="9504" spans="1:4" ht="40.5">
      <c r="A9504" s="316">
        <v>94097</v>
      </c>
      <c r="B9504" s="317" t="s">
        <v>10638</v>
      </c>
      <c r="C9504" s="318" t="s">
        <v>1100</v>
      </c>
      <c r="D9504" s="316">
        <v>4.1100000000000003</v>
      </c>
    </row>
    <row r="9505" spans="1:4" ht="40.5">
      <c r="A9505" s="316">
        <v>94098</v>
      </c>
      <c r="B9505" s="317" t="s">
        <v>10639</v>
      </c>
      <c r="C9505" s="318" t="s">
        <v>1100</v>
      </c>
      <c r="D9505" s="316">
        <v>4.67</v>
      </c>
    </row>
    <row r="9506" spans="1:4" ht="54">
      <c r="A9506" s="316">
        <v>94099</v>
      </c>
      <c r="B9506" s="317" t="s">
        <v>10640</v>
      </c>
      <c r="C9506" s="318" t="s">
        <v>1100</v>
      </c>
      <c r="D9506" s="316">
        <v>2.02</v>
      </c>
    </row>
    <row r="9507" spans="1:4" ht="54">
      <c r="A9507" s="316">
        <v>94100</v>
      </c>
      <c r="B9507" s="317" t="s">
        <v>10641</v>
      </c>
      <c r="C9507" s="318" t="s">
        <v>1100</v>
      </c>
      <c r="D9507" s="316">
        <v>2.59</v>
      </c>
    </row>
    <row r="9508" spans="1:4" ht="67.5">
      <c r="A9508" s="316">
        <v>94102</v>
      </c>
      <c r="B9508" s="317" t="s">
        <v>10642</v>
      </c>
      <c r="C9508" s="318" t="s">
        <v>585</v>
      </c>
      <c r="D9508" s="316">
        <v>145.58000000000001</v>
      </c>
    </row>
    <row r="9509" spans="1:4" ht="67.5">
      <c r="A9509" s="316">
        <v>94103</v>
      </c>
      <c r="B9509" s="317" t="s">
        <v>10643</v>
      </c>
      <c r="C9509" s="318" t="s">
        <v>585</v>
      </c>
      <c r="D9509" s="316">
        <v>167.42</v>
      </c>
    </row>
    <row r="9510" spans="1:4" ht="54">
      <c r="A9510" s="316">
        <v>94104</v>
      </c>
      <c r="B9510" s="317" t="s">
        <v>10644</v>
      </c>
      <c r="C9510" s="318" t="s">
        <v>585</v>
      </c>
      <c r="D9510" s="316">
        <v>148.74</v>
      </c>
    </row>
    <row r="9511" spans="1:4" ht="54">
      <c r="A9511" s="316">
        <v>94105</v>
      </c>
      <c r="B9511" s="317" t="s">
        <v>10645</v>
      </c>
      <c r="C9511" s="318" t="s">
        <v>585</v>
      </c>
      <c r="D9511" s="316">
        <v>170.59</v>
      </c>
    </row>
    <row r="9512" spans="1:4" ht="67.5">
      <c r="A9512" s="316">
        <v>94106</v>
      </c>
      <c r="B9512" s="317" t="s">
        <v>10646</v>
      </c>
      <c r="C9512" s="318" t="s">
        <v>585</v>
      </c>
      <c r="D9512" s="316">
        <v>129.68</v>
      </c>
    </row>
    <row r="9513" spans="1:4" ht="67.5">
      <c r="A9513" s="316">
        <v>94107</v>
      </c>
      <c r="B9513" s="317" t="s">
        <v>10647</v>
      </c>
      <c r="C9513" s="318" t="s">
        <v>585</v>
      </c>
      <c r="D9513" s="316">
        <v>151.53</v>
      </c>
    </row>
    <row r="9514" spans="1:4" ht="54">
      <c r="A9514" s="316">
        <v>94108</v>
      </c>
      <c r="B9514" s="317" t="s">
        <v>10648</v>
      </c>
      <c r="C9514" s="318" t="s">
        <v>585</v>
      </c>
      <c r="D9514" s="316">
        <v>132.85</v>
      </c>
    </row>
    <row r="9515" spans="1:4" ht="54">
      <c r="A9515" s="316">
        <v>94110</v>
      </c>
      <c r="B9515" s="317" t="s">
        <v>10649</v>
      </c>
      <c r="C9515" s="318" t="s">
        <v>585</v>
      </c>
      <c r="D9515" s="316">
        <v>154.68</v>
      </c>
    </row>
    <row r="9516" spans="1:4" ht="67.5">
      <c r="A9516" s="316">
        <v>94111</v>
      </c>
      <c r="B9516" s="317" t="s">
        <v>10650</v>
      </c>
      <c r="C9516" s="318" t="s">
        <v>585</v>
      </c>
      <c r="D9516" s="316">
        <v>124.1</v>
      </c>
    </row>
    <row r="9517" spans="1:4" ht="67.5">
      <c r="A9517" s="316">
        <v>94112</v>
      </c>
      <c r="B9517" s="317" t="s">
        <v>10651</v>
      </c>
      <c r="C9517" s="318" t="s">
        <v>585</v>
      </c>
      <c r="D9517" s="316">
        <v>140.94999999999999</v>
      </c>
    </row>
    <row r="9518" spans="1:4" ht="67.5">
      <c r="A9518" s="316">
        <v>94113</v>
      </c>
      <c r="B9518" s="317" t="s">
        <v>10652</v>
      </c>
      <c r="C9518" s="318" t="s">
        <v>585</v>
      </c>
      <c r="D9518" s="316">
        <v>129.22999999999999</v>
      </c>
    </row>
    <row r="9519" spans="1:4" ht="67.5">
      <c r="A9519" s="316">
        <v>94114</v>
      </c>
      <c r="B9519" s="317" t="s">
        <v>10653</v>
      </c>
      <c r="C9519" s="318" t="s">
        <v>585</v>
      </c>
      <c r="D9519" s="316">
        <v>146.71</v>
      </c>
    </row>
    <row r="9520" spans="1:4" ht="67.5">
      <c r="A9520" s="316">
        <v>94115</v>
      </c>
      <c r="B9520" s="317" t="s">
        <v>10654</v>
      </c>
      <c r="C9520" s="318" t="s">
        <v>585</v>
      </c>
      <c r="D9520" s="316">
        <v>100.25</v>
      </c>
    </row>
    <row r="9521" spans="1:4" ht="67.5">
      <c r="A9521" s="316">
        <v>94116</v>
      </c>
      <c r="B9521" s="317" t="s">
        <v>10655</v>
      </c>
      <c r="C9521" s="318" t="s">
        <v>585</v>
      </c>
      <c r="D9521" s="316">
        <v>113.62</v>
      </c>
    </row>
    <row r="9522" spans="1:4" ht="67.5">
      <c r="A9522" s="316">
        <v>94117</v>
      </c>
      <c r="B9522" s="317" t="s">
        <v>10656</v>
      </c>
      <c r="C9522" s="318" t="s">
        <v>585</v>
      </c>
      <c r="D9522" s="316">
        <v>104.99</v>
      </c>
    </row>
    <row r="9523" spans="1:4" ht="67.5">
      <c r="A9523" s="316">
        <v>94118</v>
      </c>
      <c r="B9523" s="317" t="s">
        <v>10657</v>
      </c>
      <c r="C9523" s="318" t="s">
        <v>585</v>
      </c>
      <c r="D9523" s="316">
        <v>119.19</v>
      </c>
    </row>
    <row r="9524" spans="1:4" ht="40.5">
      <c r="A9524" s="316">
        <v>94189</v>
      </c>
      <c r="B9524" s="317" t="s">
        <v>10658</v>
      </c>
      <c r="C9524" s="318" t="s">
        <v>1100</v>
      </c>
      <c r="D9524" s="316">
        <v>26.76</v>
      </c>
    </row>
    <row r="9525" spans="1:4" ht="40.5">
      <c r="A9525" s="316">
        <v>94192</v>
      </c>
      <c r="B9525" s="317" t="s">
        <v>10659</v>
      </c>
      <c r="C9525" s="318" t="s">
        <v>1100</v>
      </c>
      <c r="D9525" s="316">
        <v>28.32</v>
      </c>
    </row>
    <row r="9526" spans="1:4" ht="54">
      <c r="A9526" s="316">
        <v>94195</v>
      </c>
      <c r="B9526" s="317" t="s">
        <v>10660</v>
      </c>
      <c r="C9526" s="318" t="s">
        <v>1100</v>
      </c>
      <c r="D9526" s="316">
        <v>41.87</v>
      </c>
    </row>
    <row r="9527" spans="1:4" ht="54">
      <c r="A9527" s="316">
        <v>94198</v>
      </c>
      <c r="B9527" s="317" t="s">
        <v>10661</v>
      </c>
      <c r="C9527" s="318" t="s">
        <v>1100</v>
      </c>
      <c r="D9527" s="316">
        <v>43.94</v>
      </c>
    </row>
    <row r="9528" spans="1:4" ht="40.5">
      <c r="A9528" s="316">
        <v>94201</v>
      </c>
      <c r="B9528" s="317" t="s">
        <v>10662</v>
      </c>
      <c r="C9528" s="318" t="s">
        <v>1100</v>
      </c>
      <c r="D9528" s="316">
        <v>63.52</v>
      </c>
    </row>
    <row r="9529" spans="1:4" ht="54">
      <c r="A9529" s="316">
        <v>94204</v>
      </c>
      <c r="B9529" s="317" t="s">
        <v>10663</v>
      </c>
      <c r="C9529" s="318" t="s">
        <v>1100</v>
      </c>
      <c r="D9529" s="316">
        <v>67.02</v>
      </c>
    </row>
    <row r="9530" spans="1:4" ht="67.5">
      <c r="A9530" s="316">
        <v>94207</v>
      </c>
      <c r="B9530" s="317" t="s">
        <v>10664</v>
      </c>
      <c r="C9530" s="318" t="s">
        <v>1100</v>
      </c>
      <c r="D9530" s="316">
        <v>30.67</v>
      </c>
    </row>
    <row r="9531" spans="1:4" ht="67.5">
      <c r="A9531" s="316">
        <v>94210</v>
      </c>
      <c r="B9531" s="317" t="s">
        <v>10665</v>
      </c>
      <c r="C9531" s="318" t="s">
        <v>1100</v>
      </c>
      <c r="D9531" s="316">
        <v>32.67</v>
      </c>
    </row>
    <row r="9532" spans="1:4" ht="40.5">
      <c r="A9532" s="316">
        <v>94213</v>
      </c>
      <c r="B9532" s="317" t="s">
        <v>10666</v>
      </c>
      <c r="C9532" s="318" t="s">
        <v>1100</v>
      </c>
      <c r="D9532" s="316">
        <v>37.79</v>
      </c>
    </row>
    <row r="9533" spans="1:4" ht="40.5">
      <c r="A9533" s="316">
        <v>94216</v>
      </c>
      <c r="B9533" s="317" t="s">
        <v>10667</v>
      </c>
      <c r="C9533" s="318" t="s">
        <v>1100</v>
      </c>
      <c r="D9533" s="316">
        <v>97.41</v>
      </c>
    </row>
    <row r="9534" spans="1:4" ht="40.5">
      <c r="A9534" s="316">
        <v>94218</v>
      </c>
      <c r="B9534" s="317" t="s">
        <v>10668</v>
      </c>
      <c r="C9534" s="318" t="s">
        <v>1100</v>
      </c>
      <c r="D9534" s="316">
        <v>74.650000000000006</v>
      </c>
    </row>
    <row r="9535" spans="1:4" ht="67.5">
      <c r="A9535" s="316">
        <v>94219</v>
      </c>
      <c r="B9535" s="317" t="s">
        <v>10669</v>
      </c>
      <c r="C9535" s="318" t="s">
        <v>837</v>
      </c>
      <c r="D9535" s="316">
        <v>28.96</v>
      </c>
    </row>
    <row r="9536" spans="1:4" ht="67.5">
      <c r="A9536" s="316">
        <v>94220</v>
      </c>
      <c r="B9536" s="317" t="s">
        <v>10670</v>
      </c>
      <c r="C9536" s="318" t="s">
        <v>837</v>
      </c>
      <c r="D9536" s="316">
        <v>42.64</v>
      </c>
    </row>
    <row r="9537" spans="1:4" ht="54">
      <c r="A9537" s="316">
        <v>94221</v>
      </c>
      <c r="B9537" s="317" t="s">
        <v>10671</v>
      </c>
      <c r="C9537" s="318" t="s">
        <v>837</v>
      </c>
      <c r="D9537" s="316">
        <v>24.89</v>
      </c>
    </row>
    <row r="9538" spans="1:4" ht="67.5">
      <c r="A9538" s="316">
        <v>94222</v>
      </c>
      <c r="B9538" s="317" t="s">
        <v>10672</v>
      </c>
      <c r="C9538" s="318" t="s">
        <v>837</v>
      </c>
      <c r="D9538" s="316">
        <v>38.57</v>
      </c>
    </row>
    <row r="9539" spans="1:4" ht="40.5">
      <c r="A9539" s="316">
        <v>94223</v>
      </c>
      <c r="B9539" s="317" t="s">
        <v>10673</v>
      </c>
      <c r="C9539" s="318" t="s">
        <v>837</v>
      </c>
      <c r="D9539" s="316">
        <v>39.82</v>
      </c>
    </row>
    <row r="9540" spans="1:4" ht="27">
      <c r="A9540" s="316">
        <v>94224</v>
      </c>
      <c r="B9540" s="317" t="s">
        <v>10674</v>
      </c>
      <c r="C9540" s="318" t="s">
        <v>837</v>
      </c>
      <c r="D9540" s="316">
        <v>15.6</v>
      </c>
    </row>
    <row r="9541" spans="1:4" ht="40.5">
      <c r="A9541" s="316">
        <v>94225</v>
      </c>
      <c r="B9541" s="317" t="s">
        <v>10675</v>
      </c>
      <c r="C9541" s="318" t="s">
        <v>1100</v>
      </c>
      <c r="D9541" s="316">
        <v>44.93</v>
      </c>
    </row>
    <row r="9542" spans="1:4" ht="40.5">
      <c r="A9542" s="316">
        <v>94226</v>
      </c>
      <c r="B9542" s="317" t="s">
        <v>10676</v>
      </c>
      <c r="C9542" s="318" t="s">
        <v>1100</v>
      </c>
      <c r="D9542" s="316">
        <v>5.81</v>
      </c>
    </row>
    <row r="9543" spans="1:4" ht="40.5">
      <c r="A9543" s="316">
        <v>94227</v>
      </c>
      <c r="B9543" s="317" t="s">
        <v>10677</v>
      </c>
      <c r="C9543" s="318" t="s">
        <v>837</v>
      </c>
      <c r="D9543" s="316">
        <v>40.1</v>
      </c>
    </row>
    <row r="9544" spans="1:4" ht="40.5">
      <c r="A9544" s="316">
        <v>94228</v>
      </c>
      <c r="B9544" s="317" t="s">
        <v>10678</v>
      </c>
      <c r="C9544" s="318" t="s">
        <v>837</v>
      </c>
      <c r="D9544" s="316">
        <v>61.81</v>
      </c>
    </row>
    <row r="9545" spans="1:4" ht="40.5">
      <c r="A9545" s="316">
        <v>94229</v>
      </c>
      <c r="B9545" s="317" t="s">
        <v>10679</v>
      </c>
      <c r="C9545" s="318" t="s">
        <v>837</v>
      </c>
      <c r="D9545" s="316">
        <v>121.57</v>
      </c>
    </row>
    <row r="9546" spans="1:4" ht="67.5">
      <c r="A9546" s="316">
        <v>94230</v>
      </c>
      <c r="B9546" s="317" t="s">
        <v>10680</v>
      </c>
      <c r="C9546" s="318" t="s">
        <v>837</v>
      </c>
      <c r="D9546" s="316">
        <v>54</v>
      </c>
    </row>
    <row r="9547" spans="1:4" ht="40.5">
      <c r="A9547" s="316">
        <v>94231</v>
      </c>
      <c r="B9547" s="317" t="s">
        <v>10681</v>
      </c>
      <c r="C9547" s="318" t="s">
        <v>837</v>
      </c>
      <c r="D9547" s="316">
        <v>33.78</v>
      </c>
    </row>
    <row r="9548" spans="1:4" ht="27">
      <c r="A9548" s="316">
        <v>94232</v>
      </c>
      <c r="B9548" s="317" t="s">
        <v>10682</v>
      </c>
      <c r="C9548" s="318" t="s">
        <v>3004</v>
      </c>
      <c r="D9548" s="316">
        <v>1.6</v>
      </c>
    </row>
    <row r="9549" spans="1:4" ht="40.5">
      <c r="A9549" s="316">
        <v>94263</v>
      </c>
      <c r="B9549" s="317" t="s">
        <v>10683</v>
      </c>
      <c r="C9549" s="318" t="s">
        <v>837</v>
      </c>
      <c r="D9549" s="316">
        <v>21</v>
      </c>
    </row>
    <row r="9550" spans="1:4" ht="40.5">
      <c r="A9550" s="316">
        <v>94264</v>
      </c>
      <c r="B9550" s="317" t="s">
        <v>10684</v>
      </c>
      <c r="C9550" s="318" t="s">
        <v>837</v>
      </c>
      <c r="D9550" s="316">
        <v>23.34</v>
      </c>
    </row>
    <row r="9551" spans="1:4" ht="40.5">
      <c r="A9551" s="316">
        <v>94265</v>
      </c>
      <c r="B9551" s="317" t="s">
        <v>10685</v>
      </c>
      <c r="C9551" s="318" t="s">
        <v>837</v>
      </c>
      <c r="D9551" s="316">
        <v>27.47</v>
      </c>
    </row>
    <row r="9552" spans="1:4" ht="40.5">
      <c r="A9552" s="316">
        <v>94266</v>
      </c>
      <c r="B9552" s="317" t="s">
        <v>10686</v>
      </c>
      <c r="C9552" s="318" t="s">
        <v>837</v>
      </c>
      <c r="D9552" s="316">
        <v>30.13</v>
      </c>
    </row>
    <row r="9553" spans="1:4" ht="67.5">
      <c r="A9553" s="316">
        <v>94267</v>
      </c>
      <c r="B9553" s="317" t="s">
        <v>10687</v>
      </c>
      <c r="C9553" s="318" t="s">
        <v>837</v>
      </c>
      <c r="D9553" s="316">
        <v>32.619999999999997</v>
      </c>
    </row>
    <row r="9554" spans="1:4" ht="67.5">
      <c r="A9554" s="316">
        <v>94268</v>
      </c>
      <c r="B9554" s="317" t="s">
        <v>10688</v>
      </c>
      <c r="C9554" s="318" t="s">
        <v>837</v>
      </c>
      <c r="D9554" s="316">
        <v>35.54</v>
      </c>
    </row>
    <row r="9555" spans="1:4" ht="67.5">
      <c r="A9555" s="316">
        <v>94269</v>
      </c>
      <c r="B9555" s="317" t="s">
        <v>10689</v>
      </c>
      <c r="C9555" s="318" t="s">
        <v>837</v>
      </c>
      <c r="D9555" s="316">
        <v>46.45</v>
      </c>
    </row>
    <row r="9556" spans="1:4" ht="67.5">
      <c r="A9556" s="316">
        <v>94270</v>
      </c>
      <c r="B9556" s="317" t="s">
        <v>10690</v>
      </c>
      <c r="C9556" s="318" t="s">
        <v>837</v>
      </c>
      <c r="D9556" s="316">
        <v>50.53</v>
      </c>
    </row>
    <row r="9557" spans="1:4" ht="67.5">
      <c r="A9557" s="316">
        <v>94271</v>
      </c>
      <c r="B9557" s="317" t="s">
        <v>10691</v>
      </c>
      <c r="C9557" s="318" t="s">
        <v>837</v>
      </c>
      <c r="D9557" s="316">
        <v>56.6</v>
      </c>
    </row>
    <row r="9558" spans="1:4" ht="67.5">
      <c r="A9558" s="316">
        <v>94272</v>
      </c>
      <c r="B9558" s="317" t="s">
        <v>10692</v>
      </c>
      <c r="C9558" s="318" t="s">
        <v>837</v>
      </c>
      <c r="D9558" s="316">
        <v>62.03</v>
      </c>
    </row>
    <row r="9559" spans="1:4" ht="81">
      <c r="A9559" s="316">
        <v>94273</v>
      </c>
      <c r="B9559" s="317" t="s">
        <v>10693</v>
      </c>
      <c r="C9559" s="318" t="s">
        <v>837</v>
      </c>
      <c r="D9559" s="316">
        <v>33.869999999999997</v>
      </c>
    </row>
    <row r="9560" spans="1:4" ht="81">
      <c r="A9560" s="316">
        <v>94274</v>
      </c>
      <c r="B9560" s="317" t="s">
        <v>10694</v>
      </c>
      <c r="C9560" s="318" t="s">
        <v>837</v>
      </c>
      <c r="D9560" s="316">
        <v>36.590000000000003</v>
      </c>
    </row>
    <row r="9561" spans="1:4" ht="94.5">
      <c r="A9561" s="316">
        <v>94275</v>
      </c>
      <c r="B9561" s="317" t="s">
        <v>10695</v>
      </c>
      <c r="C9561" s="318" t="s">
        <v>837</v>
      </c>
      <c r="D9561" s="316">
        <v>32.43</v>
      </c>
    </row>
    <row r="9562" spans="1:4" ht="94.5">
      <c r="A9562" s="316">
        <v>94276</v>
      </c>
      <c r="B9562" s="317" t="s">
        <v>10696</v>
      </c>
      <c r="C9562" s="318" t="s">
        <v>837</v>
      </c>
      <c r="D9562" s="316">
        <v>35.15</v>
      </c>
    </row>
    <row r="9563" spans="1:4" ht="54">
      <c r="A9563" s="316">
        <v>94281</v>
      </c>
      <c r="B9563" s="317" t="s">
        <v>10697</v>
      </c>
      <c r="C9563" s="318" t="s">
        <v>837</v>
      </c>
      <c r="D9563" s="316">
        <v>32.729999999999997</v>
      </c>
    </row>
    <row r="9564" spans="1:4" ht="54">
      <c r="A9564" s="316">
        <v>94282</v>
      </c>
      <c r="B9564" s="317" t="s">
        <v>10698</v>
      </c>
      <c r="C9564" s="318" t="s">
        <v>837</v>
      </c>
      <c r="D9564" s="316">
        <v>41.02</v>
      </c>
    </row>
    <row r="9565" spans="1:4" ht="54">
      <c r="A9565" s="316">
        <v>94283</v>
      </c>
      <c r="B9565" s="317" t="s">
        <v>10699</v>
      </c>
      <c r="C9565" s="318" t="s">
        <v>837</v>
      </c>
      <c r="D9565" s="316">
        <v>42.35</v>
      </c>
    </row>
    <row r="9566" spans="1:4" ht="54">
      <c r="A9566" s="316">
        <v>94284</v>
      </c>
      <c r="B9566" s="317" t="s">
        <v>10700</v>
      </c>
      <c r="C9566" s="318" t="s">
        <v>837</v>
      </c>
      <c r="D9566" s="316">
        <v>50.63</v>
      </c>
    </row>
    <row r="9567" spans="1:4" ht="54">
      <c r="A9567" s="316">
        <v>94285</v>
      </c>
      <c r="B9567" s="317" t="s">
        <v>10701</v>
      </c>
      <c r="C9567" s="318" t="s">
        <v>837</v>
      </c>
      <c r="D9567" s="316">
        <v>51.58</v>
      </c>
    </row>
    <row r="9568" spans="1:4" ht="54">
      <c r="A9568" s="316">
        <v>94286</v>
      </c>
      <c r="B9568" s="317" t="s">
        <v>10702</v>
      </c>
      <c r="C9568" s="318" t="s">
        <v>837</v>
      </c>
      <c r="D9568" s="316">
        <v>59.86</v>
      </c>
    </row>
    <row r="9569" spans="1:4" ht="54">
      <c r="A9569" s="316">
        <v>94287</v>
      </c>
      <c r="B9569" s="317" t="s">
        <v>10703</v>
      </c>
      <c r="C9569" s="318" t="s">
        <v>837</v>
      </c>
      <c r="D9569" s="316">
        <v>25.72</v>
      </c>
    </row>
    <row r="9570" spans="1:4" ht="54">
      <c r="A9570" s="316">
        <v>94288</v>
      </c>
      <c r="B9570" s="317" t="s">
        <v>10704</v>
      </c>
      <c r="C9570" s="318" t="s">
        <v>837</v>
      </c>
      <c r="D9570" s="316">
        <v>32.979999999999997</v>
      </c>
    </row>
    <row r="9571" spans="1:4" ht="54">
      <c r="A9571" s="316">
        <v>94289</v>
      </c>
      <c r="B9571" s="317" t="s">
        <v>10705</v>
      </c>
      <c r="C9571" s="318" t="s">
        <v>837</v>
      </c>
      <c r="D9571" s="316">
        <v>32.64</v>
      </c>
    </row>
    <row r="9572" spans="1:4" ht="54">
      <c r="A9572" s="316">
        <v>94290</v>
      </c>
      <c r="B9572" s="317" t="s">
        <v>10706</v>
      </c>
      <c r="C9572" s="318" t="s">
        <v>837</v>
      </c>
      <c r="D9572" s="316">
        <v>39.89</v>
      </c>
    </row>
    <row r="9573" spans="1:4" ht="54">
      <c r="A9573" s="316">
        <v>94291</v>
      </c>
      <c r="B9573" s="317" t="s">
        <v>10707</v>
      </c>
      <c r="C9573" s="318" t="s">
        <v>837</v>
      </c>
      <c r="D9573" s="316">
        <v>39.18</v>
      </c>
    </row>
    <row r="9574" spans="1:4" ht="54">
      <c r="A9574" s="316">
        <v>94292</v>
      </c>
      <c r="B9574" s="317" t="s">
        <v>10708</v>
      </c>
      <c r="C9574" s="318" t="s">
        <v>837</v>
      </c>
      <c r="D9574" s="316">
        <v>46.43</v>
      </c>
    </row>
    <row r="9575" spans="1:4" ht="54">
      <c r="A9575" s="316">
        <v>94293</v>
      </c>
      <c r="B9575" s="317" t="s">
        <v>10709</v>
      </c>
      <c r="C9575" s="318" t="s">
        <v>837</v>
      </c>
      <c r="D9575" s="316">
        <v>100.61</v>
      </c>
    </row>
    <row r="9576" spans="1:4" ht="40.5">
      <c r="A9576" s="316">
        <v>94294</v>
      </c>
      <c r="B9576" s="317" t="s">
        <v>10710</v>
      </c>
      <c r="C9576" s="318" t="s">
        <v>837</v>
      </c>
      <c r="D9576" s="316">
        <v>5.67</v>
      </c>
    </row>
    <row r="9577" spans="1:4" ht="27">
      <c r="A9577" s="316">
        <v>94295</v>
      </c>
      <c r="B9577" s="317" t="s">
        <v>8990</v>
      </c>
      <c r="C9577" s="318" t="s">
        <v>10546</v>
      </c>
      <c r="D9577" s="319">
        <v>4942.76</v>
      </c>
    </row>
    <row r="9578" spans="1:4" ht="13.5">
      <c r="A9578" s="316">
        <v>94296</v>
      </c>
      <c r="B9578" s="317" t="s">
        <v>8991</v>
      </c>
      <c r="C9578" s="318" t="s">
        <v>10546</v>
      </c>
      <c r="D9578" s="319">
        <v>2762.65</v>
      </c>
    </row>
    <row r="9579" spans="1:4" ht="81">
      <c r="A9579" s="316">
        <v>94304</v>
      </c>
      <c r="B9579" s="317" t="s">
        <v>10711</v>
      </c>
      <c r="C9579" s="318" t="s">
        <v>585</v>
      </c>
      <c r="D9579" s="316">
        <v>23.35</v>
      </c>
    </row>
    <row r="9580" spans="1:4" ht="81">
      <c r="A9580" s="316">
        <v>94305</v>
      </c>
      <c r="B9580" s="317" t="s">
        <v>10712</v>
      </c>
      <c r="C9580" s="318" t="s">
        <v>585</v>
      </c>
      <c r="D9580" s="316">
        <v>21.07</v>
      </c>
    </row>
    <row r="9581" spans="1:4" ht="81">
      <c r="A9581" s="316">
        <v>94306</v>
      </c>
      <c r="B9581" s="317" t="s">
        <v>10713</v>
      </c>
      <c r="C9581" s="318" t="s">
        <v>585</v>
      </c>
      <c r="D9581" s="316">
        <v>18.2</v>
      </c>
    </row>
    <row r="9582" spans="1:4" ht="81">
      <c r="A9582" s="316">
        <v>94307</v>
      </c>
      <c r="B9582" s="317" t="s">
        <v>10714</v>
      </c>
      <c r="C9582" s="318" t="s">
        <v>585</v>
      </c>
      <c r="D9582" s="316">
        <v>18.87</v>
      </c>
    </row>
    <row r="9583" spans="1:4" ht="81">
      <c r="A9583" s="316">
        <v>94308</v>
      </c>
      <c r="B9583" s="317" t="s">
        <v>10715</v>
      </c>
      <c r="C9583" s="318" t="s">
        <v>585</v>
      </c>
      <c r="D9583" s="316">
        <v>17.07</v>
      </c>
    </row>
    <row r="9584" spans="1:4" ht="81">
      <c r="A9584" s="316">
        <v>94309</v>
      </c>
      <c r="B9584" s="317" t="s">
        <v>10716</v>
      </c>
      <c r="C9584" s="318" t="s">
        <v>585</v>
      </c>
      <c r="D9584" s="316">
        <v>17.899999999999999</v>
      </c>
    </row>
    <row r="9585" spans="1:4" ht="81">
      <c r="A9585" s="316">
        <v>94310</v>
      </c>
      <c r="B9585" s="317" t="s">
        <v>10717</v>
      </c>
      <c r="C9585" s="318" t="s">
        <v>585</v>
      </c>
      <c r="D9585" s="316">
        <v>16.510000000000002</v>
      </c>
    </row>
    <row r="9586" spans="1:4" ht="67.5">
      <c r="A9586" s="316">
        <v>94315</v>
      </c>
      <c r="B9586" s="317" t="s">
        <v>10718</v>
      </c>
      <c r="C9586" s="318" t="s">
        <v>585</v>
      </c>
      <c r="D9586" s="316">
        <v>27.58</v>
      </c>
    </row>
    <row r="9587" spans="1:4" ht="81">
      <c r="A9587" s="316">
        <v>94316</v>
      </c>
      <c r="B9587" s="317" t="s">
        <v>10719</v>
      </c>
      <c r="C9587" s="318" t="s">
        <v>585</v>
      </c>
      <c r="D9587" s="316">
        <v>22.37</v>
      </c>
    </row>
    <row r="9588" spans="1:4" ht="81">
      <c r="A9588" s="316">
        <v>94317</v>
      </c>
      <c r="B9588" s="317" t="s">
        <v>10720</v>
      </c>
      <c r="C9588" s="318" t="s">
        <v>585</v>
      </c>
      <c r="D9588" s="316">
        <v>20.09</v>
      </c>
    </row>
    <row r="9589" spans="1:4" ht="81">
      <c r="A9589" s="316">
        <v>94318</v>
      </c>
      <c r="B9589" s="317" t="s">
        <v>10721</v>
      </c>
      <c r="C9589" s="318" t="s">
        <v>585</v>
      </c>
      <c r="D9589" s="316">
        <v>17.12</v>
      </c>
    </row>
    <row r="9590" spans="1:4" ht="40.5">
      <c r="A9590" s="316">
        <v>94319</v>
      </c>
      <c r="B9590" s="317" t="s">
        <v>10722</v>
      </c>
      <c r="C9590" s="318" t="s">
        <v>585</v>
      </c>
      <c r="D9590" s="316">
        <v>30.3</v>
      </c>
    </row>
    <row r="9591" spans="1:4" ht="81">
      <c r="A9591" s="316">
        <v>94327</v>
      </c>
      <c r="B9591" s="317" t="s">
        <v>10723</v>
      </c>
      <c r="C9591" s="318" t="s">
        <v>585</v>
      </c>
      <c r="D9591" s="316">
        <v>69.55</v>
      </c>
    </row>
    <row r="9592" spans="1:4" ht="81">
      <c r="A9592" s="316">
        <v>94328</v>
      </c>
      <c r="B9592" s="317" t="s">
        <v>10724</v>
      </c>
      <c r="C9592" s="318" t="s">
        <v>585</v>
      </c>
      <c r="D9592" s="316">
        <v>67.27</v>
      </c>
    </row>
    <row r="9593" spans="1:4" ht="81">
      <c r="A9593" s="316">
        <v>94329</v>
      </c>
      <c r="B9593" s="317" t="s">
        <v>10725</v>
      </c>
      <c r="C9593" s="318" t="s">
        <v>585</v>
      </c>
      <c r="D9593" s="316">
        <v>64.400000000000006</v>
      </c>
    </row>
    <row r="9594" spans="1:4" ht="81">
      <c r="A9594" s="316">
        <v>94330</v>
      </c>
      <c r="B9594" s="317" t="s">
        <v>10726</v>
      </c>
      <c r="C9594" s="318" t="s">
        <v>585</v>
      </c>
      <c r="D9594" s="316">
        <v>65.069999999999993</v>
      </c>
    </row>
    <row r="9595" spans="1:4" ht="81">
      <c r="A9595" s="316">
        <v>94331</v>
      </c>
      <c r="B9595" s="317" t="s">
        <v>10727</v>
      </c>
      <c r="C9595" s="318" t="s">
        <v>585</v>
      </c>
      <c r="D9595" s="316">
        <v>63.27</v>
      </c>
    </row>
    <row r="9596" spans="1:4" ht="81">
      <c r="A9596" s="316">
        <v>94332</v>
      </c>
      <c r="B9596" s="317" t="s">
        <v>10728</v>
      </c>
      <c r="C9596" s="318" t="s">
        <v>585</v>
      </c>
      <c r="D9596" s="316">
        <v>64.099999999999994</v>
      </c>
    </row>
    <row r="9597" spans="1:4" ht="81">
      <c r="A9597" s="316">
        <v>94333</v>
      </c>
      <c r="B9597" s="317" t="s">
        <v>10729</v>
      </c>
      <c r="C9597" s="318" t="s">
        <v>585</v>
      </c>
      <c r="D9597" s="316">
        <v>62.71</v>
      </c>
    </row>
    <row r="9598" spans="1:4" ht="67.5">
      <c r="A9598" s="316">
        <v>94338</v>
      </c>
      <c r="B9598" s="317" t="s">
        <v>10730</v>
      </c>
      <c r="C9598" s="318" t="s">
        <v>585</v>
      </c>
      <c r="D9598" s="316">
        <v>73.78</v>
      </c>
    </row>
    <row r="9599" spans="1:4" ht="81">
      <c r="A9599" s="316">
        <v>94339</v>
      </c>
      <c r="B9599" s="317" t="s">
        <v>10731</v>
      </c>
      <c r="C9599" s="318" t="s">
        <v>585</v>
      </c>
      <c r="D9599" s="316">
        <v>68.569999999999993</v>
      </c>
    </row>
    <row r="9600" spans="1:4" ht="81">
      <c r="A9600" s="316">
        <v>94340</v>
      </c>
      <c r="B9600" s="317" t="s">
        <v>10732</v>
      </c>
      <c r="C9600" s="318" t="s">
        <v>585</v>
      </c>
      <c r="D9600" s="316">
        <v>66.290000000000006</v>
      </c>
    </row>
    <row r="9601" spans="1:4" ht="81">
      <c r="A9601" s="316">
        <v>94341</v>
      </c>
      <c r="B9601" s="317" t="s">
        <v>10733</v>
      </c>
      <c r="C9601" s="318" t="s">
        <v>585</v>
      </c>
      <c r="D9601" s="316">
        <v>63.32</v>
      </c>
    </row>
    <row r="9602" spans="1:4" ht="40.5">
      <c r="A9602" s="316">
        <v>94342</v>
      </c>
      <c r="B9602" s="317" t="s">
        <v>10734</v>
      </c>
      <c r="C9602" s="318" t="s">
        <v>585</v>
      </c>
      <c r="D9602" s="316">
        <v>76.5</v>
      </c>
    </row>
    <row r="9603" spans="1:4" ht="94.5">
      <c r="A9603" s="316">
        <v>94438</v>
      </c>
      <c r="B9603" s="317" t="s">
        <v>10735</v>
      </c>
      <c r="C9603" s="318" t="s">
        <v>1100</v>
      </c>
      <c r="D9603" s="316">
        <v>30.55</v>
      </c>
    </row>
    <row r="9604" spans="1:4" ht="121.5">
      <c r="A9604" s="316">
        <v>94439</v>
      </c>
      <c r="B9604" s="317" t="s">
        <v>10736</v>
      </c>
      <c r="C9604" s="318" t="s">
        <v>1100</v>
      </c>
      <c r="D9604" s="316">
        <v>34.18</v>
      </c>
    </row>
    <row r="9605" spans="1:4" ht="54">
      <c r="A9605" s="316">
        <v>94440</v>
      </c>
      <c r="B9605" s="317" t="s">
        <v>10737</v>
      </c>
      <c r="C9605" s="318" t="s">
        <v>1100</v>
      </c>
      <c r="D9605" s="316">
        <v>62.28</v>
      </c>
    </row>
    <row r="9606" spans="1:4" ht="54">
      <c r="A9606" s="316">
        <v>94441</v>
      </c>
      <c r="B9606" s="317" t="s">
        <v>10738</v>
      </c>
      <c r="C9606" s="318" t="s">
        <v>1100</v>
      </c>
      <c r="D9606" s="316">
        <v>64.349999999999994</v>
      </c>
    </row>
    <row r="9607" spans="1:4" ht="40.5">
      <c r="A9607" s="316">
        <v>94442</v>
      </c>
      <c r="B9607" s="317" t="s">
        <v>10739</v>
      </c>
      <c r="C9607" s="318" t="s">
        <v>1100</v>
      </c>
      <c r="D9607" s="316">
        <v>45.42</v>
      </c>
    </row>
    <row r="9608" spans="1:4" ht="54">
      <c r="A9608" s="316">
        <v>94443</v>
      </c>
      <c r="B9608" s="317" t="s">
        <v>10740</v>
      </c>
      <c r="C9608" s="318" t="s">
        <v>1100</v>
      </c>
      <c r="D9608" s="316">
        <v>47.49</v>
      </c>
    </row>
    <row r="9609" spans="1:4" ht="40.5">
      <c r="A9609" s="316">
        <v>94444</v>
      </c>
      <c r="B9609" s="317" t="s">
        <v>10741</v>
      </c>
      <c r="C9609" s="318" t="s">
        <v>1100</v>
      </c>
      <c r="D9609" s="316">
        <v>613.55999999999995</v>
      </c>
    </row>
    <row r="9610" spans="1:4" ht="40.5">
      <c r="A9610" s="316">
        <v>94445</v>
      </c>
      <c r="B9610" s="317" t="s">
        <v>10742</v>
      </c>
      <c r="C9610" s="318" t="s">
        <v>1100</v>
      </c>
      <c r="D9610" s="316">
        <v>58.28</v>
      </c>
    </row>
    <row r="9611" spans="1:4" ht="40.5">
      <c r="A9611" s="316">
        <v>94446</v>
      </c>
      <c r="B9611" s="317" t="s">
        <v>10743</v>
      </c>
      <c r="C9611" s="318" t="s">
        <v>1100</v>
      </c>
      <c r="D9611" s="316">
        <v>61.78</v>
      </c>
    </row>
    <row r="9612" spans="1:4" ht="40.5">
      <c r="A9612" s="316">
        <v>94447</v>
      </c>
      <c r="B9612" s="317" t="s">
        <v>10744</v>
      </c>
      <c r="C9612" s="318" t="s">
        <v>1100</v>
      </c>
      <c r="D9612" s="316">
        <v>60.76</v>
      </c>
    </row>
    <row r="9613" spans="1:4" ht="54">
      <c r="A9613" s="316">
        <v>94448</v>
      </c>
      <c r="B9613" s="317" t="s">
        <v>10745</v>
      </c>
      <c r="C9613" s="318" t="s">
        <v>1100</v>
      </c>
      <c r="D9613" s="316">
        <v>64.260000000000005</v>
      </c>
    </row>
    <row r="9614" spans="1:4" ht="54">
      <c r="A9614" s="316">
        <v>94449</v>
      </c>
      <c r="B9614" s="317" t="s">
        <v>10746</v>
      </c>
      <c r="C9614" s="318" t="s">
        <v>1100</v>
      </c>
      <c r="D9614" s="316">
        <v>36.5</v>
      </c>
    </row>
    <row r="9615" spans="1:4" ht="40.5">
      <c r="A9615" s="316">
        <v>94450</v>
      </c>
      <c r="B9615" s="317" t="s">
        <v>10747</v>
      </c>
      <c r="C9615" s="318" t="s">
        <v>837</v>
      </c>
      <c r="D9615" s="316">
        <v>43.96</v>
      </c>
    </row>
    <row r="9616" spans="1:4" ht="40.5">
      <c r="A9616" s="316">
        <v>94451</v>
      </c>
      <c r="B9616" s="317" t="s">
        <v>10748</v>
      </c>
      <c r="C9616" s="318" t="s">
        <v>837</v>
      </c>
      <c r="D9616" s="316">
        <v>89.4</v>
      </c>
    </row>
    <row r="9617" spans="1:4" ht="81">
      <c r="A9617" s="316">
        <v>94462</v>
      </c>
      <c r="B9617" s="317" t="s">
        <v>10749</v>
      </c>
      <c r="C9617" s="318" t="s">
        <v>837</v>
      </c>
      <c r="D9617" s="316">
        <v>53.48</v>
      </c>
    </row>
    <row r="9618" spans="1:4" ht="81">
      <c r="A9618" s="316">
        <v>94463</v>
      </c>
      <c r="B9618" s="317" t="s">
        <v>10750</v>
      </c>
      <c r="C9618" s="318" t="s">
        <v>837</v>
      </c>
      <c r="D9618" s="316">
        <v>61.98</v>
      </c>
    </row>
    <row r="9619" spans="1:4" ht="81">
      <c r="A9619" s="316">
        <v>94464</v>
      </c>
      <c r="B9619" s="317" t="s">
        <v>10751</v>
      </c>
      <c r="C9619" s="318" t="s">
        <v>837</v>
      </c>
      <c r="D9619" s="316">
        <v>86.65</v>
      </c>
    </row>
    <row r="9620" spans="1:4" ht="81">
      <c r="A9620" s="316">
        <v>94465</v>
      </c>
      <c r="B9620" s="317" t="s">
        <v>10752</v>
      </c>
      <c r="C9620" s="318" t="s">
        <v>3004</v>
      </c>
      <c r="D9620" s="316">
        <v>32.880000000000003</v>
      </c>
    </row>
    <row r="9621" spans="1:4" ht="81">
      <c r="A9621" s="316">
        <v>94466</v>
      </c>
      <c r="B9621" s="317" t="s">
        <v>10753</v>
      </c>
      <c r="C9621" s="318" t="s">
        <v>3004</v>
      </c>
      <c r="D9621" s="316">
        <v>32.89</v>
      </c>
    </row>
    <row r="9622" spans="1:4" ht="81">
      <c r="A9622" s="316">
        <v>94467</v>
      </c>
      <c r="B9622" s="317" t="s">
        <v>10754</v>
      </c>
      <c r="C9622" s="318" t="s">
        <v>3004</v>
      </c>
      <c r="D9622" s="316">
        <v>50.73</v>
      </c>
    </row>
    <row r="9623" spans="1:4" ht="81">
      <c r="A9623" s="316">
        <v>94468</v>
      </c>
      <c r="B9623" s="317" t="s">
        <v>10755</v>
      </c>
      <c r="C9623" s="318" t="s">
        <v>3004</v>
      </c>
      <c r="D9623" s="316">
        <v>44.39</v>
      </c>
    </row>
    <row r="9624" spans="1:4" ht="81">
      <c r="A9624" s="316">
        <v>94469</v>
      </c>
      <c r="B9624" s="317" t="s">
        <v>10756</v>
      </c>
      <c r="C9624" s="318" t="s">
        <v>3004</v>
      </c>
      <c r="D9624" s="316">
        <v>73.67</v>
      </c>
    </row>
    <row r="9625" spans="1:4" ht="81">
      <c r="A9625" s="316">
        <v>94470</v>
      </c>
      <c r="B9625" s="317" t="s">
        <v>10757</v>
      </c>
      <c r="C9625" s="318" t="s">
        <v>3004</v>
      </c>
      <c r="D9625" s="316">
        <v>68.03</v>
      </c>
    </row>
    <row r="9626" spans="1:4" ht="81">
      <c r="A9626" s="316">
        <v>94471</v>
      </c>
      <c r="B9626" s="317" t="s">
        <v>10758</v>
      </c>
      <c r="C9626" s="318" t="s">
        <v>3004</v>
      </c>
      <c r="D9626" s="316">
        <v>47.45</v>
      </c>
    </row>
    <row r="9627" spans="1:4" ht="81">
      <c r="A9627" s="316">
        <v>94472</v>
      </c>
      <c r="B9627" s="317" t="s">
        <v>10759</v>
      </c>
      <c r="C9627" s="318" t="s">
        <v>3004</v>
      </c>
      <c r="D9627" s="316">
        <v>48.86</v>
      </c>
    </row>
    <row r="9628" spans="1:4" ht="81">
      <c r="A9628" s="316">
        <v>94473</v>
      </c>
      <c r="B9628" s="317" t="s">
        <v>10760</v>
      </c>
      <c r="C9628" s="318" t="s">
        <v>3004</v>
      </c>
      <c r="D9628" s="316">
        <v>72.67</v>
      </c>
    </row>
    <row r="9629" spans="1:4" ht="81">
      <c r="A9629" s="316">
        <v>94474</v>
      </c>
      <c r="B9629" s="317" t="s">
        <v>10761</v>
      </c>
      <c r="C9629" s="318" t="s">
        <v>3004</v>
      </c>
      <c r="D9629" s="316">
        <v>78.87</v>
      </c>
    </row>
    <row r="9630" spans="1:4" ht="81">
      <c r="A9630" s="316">
        <v>94475</v>
      </c>
      <c r="B9630" s="317" t="s">
        <v>10762</v>
      </c>
      <c r="C9630" s="318" t="s">
        <v>3004</v>
      </c>
      <c r="D9630" s="316">
        <v>99.86</v>
      </c>
    </row>
    <row r="9631" spans="1:4" ht="81">
      <c r="A9631" s="316">
        <v>94476</v>
      </c>
      <c r="B9631" s="317" t="s">
        <v>10763</v>
      </c>
      <c r="C9631" s="318" t="s">
        <v>3004</v>
      </c>
      <c r="D9631" s="316">
        <v>111.81</v>
      </c>
    </row>
    <row r="9632" spans="1:4" ht="81">
      <c r="A9632" s="316">
        <v>94477</v>
      </c>
      <c r="B9632" s="317" t="s">
        <v>10764</v>
      </c>
      <c r="C9632" s="318" t="s">
        <v>3004</v>
      </c>
      <c r="D9632" s="316">
        <v>63.16</v>
      </c>
    </row>
    <row r="9633" spans="1:4" ht="81">
      <c r="A9633" s="316">
        <v>94478</v>
      </c>
      <c r="B9633" s="317" t="s">
        <v>10765</v>
      </c>
      <c r="C9633" s="318" t="s">
        <v>3004</v>
      </c>
      <c r="D9633" s="316">
        <v>99.93</v>
      </c>
    </row>
    <row r="9634" spans="1:4" ht="81">
      <c r="A9634" s="316">
        <v>94479</v>
      </c>
      <c r="B9634" s="317" t="s">
        <v>10766</v>
      </c>
      <c r="C9634" s="318" t="s">
        <v>3004</v>
      </c>
      <c r="D9634" s="316">
        <v>131.88999999999999</v>
      </c>
    </row>
    <row r="9635" spans="1:4" ht="67.5">
      <c r="A9635" s="316">
        <v>94480</v>
      </c>
      <c r="B9635" s="317" t="s">
        <v>10767</v>
      </c>
      <c r="C9635" s="318" t="s">
        <v>3004</v>
      </c>
      <c r="D9635" s="319">
        <v>1633.92</v>
      </c>
    </row>
    <row r="9636" spans="1:4" ht="67.5">
      <c r="A9636" s="316">
        <v>94481</v>
      </c>
      <c r="B9636" s="317" t="s">
        <v>10768</v>
      </c>
      <c r="C9636" s="318" t="s">
        <v>3004</v>
      </c>
      <c r="D9636" s="319">
        <v>1163.31</v>
      </c>
    </row>
    <row r="9637" spans="1:4" ht="67.5">
      <c r="A9637" s="316">
        <v>94482</v>
      </c>
      <c r="B9637" s="317" t="s">
        <v>10769</v>
      </c>
      <c r="C9637" s="318" t="s">
        <v>3004</v>
      </c>
      <c r="D9637" s="316">
        <v>924.9</v>
      </c>
    </row>
    <row r="9638" spans="1:4" ht="67.5">
      <c r="A9638" s="316">
        <v>94483</v>
      </c>
      <c r="B9638" s="317" t="s">
        <v>10770</v>
      </c>
      <c r="C9638" s="318" t="s">
        <v>3004</v>
      </c>
      <c r="D9638" s="316">
        <v>782.75</v>
      </c>
    </row>
    <row r="9639" spans="1:4" ht="67.5">
      <c r="A9639" s="316">
        <v>94489</v>
      </c>
      <c r="B9639" s="317" t="s">
        <v>10771</v>
      </c>
      <c r="C9639" s="318" t="s">
        <v>3004</v>
      </c>
      <c r="D9639" s="316">
        <v>20.03</v>
      </c>
    </row>
    <row r="9640" spans="1:4" ht="67.5">
      <c r="A9640" s="316">
        <v>94490</v>
      </c>
      <c r="B9640" s="317" t="s">
        <v>10772</v>
      </c>
      <c r="C9640" s="318" t="s">
        <v>3004</v>
      </c>
      <c r="D9640" s="316">
        <v>33.32</v>
      </c>
    </row>
    <row r="9641" spans="1:4" ht="67.5">
      <c r="A9641" s="316">
        <v>94491</v>
      </c>
      <c r="B9641" s="317" t="s">
        <v>10773</v>
      </c>
      <c r="C9641" s="318" t="s">
        <v>3004</v>
      </c>
      <c r="D9641" s="316">
        <v>45.76</v>
      </c>
    </row>
    <row r="9642" spans="1:4" ht="67.5">
      <c r="A9642" s="316">
        <v>94492</v>
      </c>
      <c r="B9642" s="317" t="s">
        <v>10774</v>
      </c>
      <c r="C9642" s="318" t="s">
        <v>3004</v>
      </c>
      <c r="D9642" s="316">
        <v>46.94</v>
      </c>
    </row>
    <row r="9643" spans="1:4" ht="67.5">
      <c r="A9643" s="316">
        <v>94493</v>
      </c>
      <c r="B9643" s="317" t="s">
        <v>10775</v>
      </c>
      <c r="C9643" s="318" t="s">
        <v>3004</v>
      </c>
      <c r="D9643" s="316">
        <v>85.49</v>
      </c>
    </row>
    <row r="9644" spans="1:4" ht="67.5">
      <c r="A9644" s="316">
        <v>94494</v>
      </c>
      <c r="B9644" s="317" t="s">
        <v>10776</v>
      </c>
      <c r="C9644" s="318" t="s">
        <v>3004</v>
      </c>
      <c r="D9644" s="316">
        <v>40.32</v>
      </c>
    </row>
    <row r="9645" spans="1:4" ht="67.5">
      <c r="A9645" s="316">
        <v>94495</v>
      </c>
      <c r="B9645" s="317" t="s">
        <v>10777</v>
      </c>
      <c r="C9645" s="318" t="s">
        <v>3004</v>
      </c>
      <c r="D9645" s="316">
        <v>49.55</v>
      </c>
    </row>
    <row r="9646" spans="1:4" ht="81">
      <c r="A9646" s="316">
        <v>94496</v>
      </c>
      <c r="B9646" s="317" t="s">
        <v>10778</v>
      </c>
      <c r="C9646" s="318" t="s">
        <v>3004</v>
      </c>
      <c r="D9646" s="316">
        <v>59.23</v>
      </c>
    </row>
    <row r="9647" spans="1:4" ht="81">
      <c r="A9647" s="316">
        <v>94497</v>
      </c>
      <c r="B9647" s="317" t="s">
        <v>10779</v>
      </c>
      <c r="C9647" s="318" t="s">
        <v>3004</v>
      </c>
      <c r="D9647" s="316">
        <v>68.23</v>
      </c>
    </row>
    <row r="9648" spans="1:4" ht="67.5">
      <c r="A9648" s="316">
        <v>94498</v>
      </c>
      <c r="B9648" s="317" t="s">
        <v>10780</v>
      </c>
      <c r="C9648" s="318" t="s">
        <v>3004</v>
      </c>
      <c r="D9648" s="316">
        <v>86.37</v>
      </c>
    </row>
    <row r="9649" spans="1:4" ht="81">
      <c r="A9649" s="316">
        <v>94499</v>
      </c>
      <c r="B9649" s="317" t="s">
        <v>10781</v>
      </c>
      <c r="C9649" s="318" t="s">
        <v>3004</v>
      </c>
      <c r="D9649" s="316">
        <v>151.13</v>
      </c>
    </row>
    <row r="9650" spans="1:4" ht="67.5">
      <c r="A9650" s="316">
        <v>94500</v>
      </c>
      <c r="B9650" s="317" t="s">
        <v>10782</v>
      </c>
      <c r="C9650" s="318" t="s">
        <v>3004</v>
      </c>
      <c r="D9650" s="316">
        <v>178.59</v>
      </c>
    </row>
    <row r="9651" spans="1:4" ht="67.5">
      <c r="A9651" s="316">
        <v>94501</v>
      </c>
      <c r="B9651" s="317" t="s">
        <v>10783</v>
      </c>
      <c r="C9651" s="318" t="s">
        <v>3004</v>
      </c>
      <c r="D9651" s="316">
        <v>342.71</v>
      </c>
    </row>
    <row r="9652" spans="1:4" ht="40.5">
      <c r="A9652" s="316">
        <v>94559</v>
      </c>
      <c r="B9652" s="317" t="s">
        <v>10784</v>
      </c>
      <c r="C9652" s="318" t="s">
        <v>1100</v>
      </c>
      <c r="D9652" s="316">
        <v>422.5</v>
      </c>
    </row>
    <row r="9653" spans="1:4" ht="40.5">
      <c r="A9653" s="316">
        <v>94560</v>
      </c>
      <c r="B9653" s="317" t="s">
        <v>10785</v>
      </c>
      <c r="C9653" s="318" t="s">
        <v>1100</v>
      </c>
      <c r="D9653" s="316">
        <v>370.43</v>
      </c>
    </row>
    <row r="9654" spans="1:4" ht="40.5">
      <c r="A9654" s="316">
        <v>94562</v>
      </c>
      <c r="B9654" s="317" t="s">
        <v>10786</v>
      </c>
      <c r="C9654" s="318" t="s">
        <v>1100</v>
      </c>
      <c r="D9654" s="316">
        <v>390.38</v>
      </c>
    </row>
    <row r="9655" spans="1:4" ht="40.5">
      <c r="A9655" s="316">
        <v>94563</v>
      </c>
      <c r="B9655" s="317" t="s">
        <v>10787</v>
      </c>
      <c r="C9655" s="318" t="s">
        <v>1100</v>
      </c>
      <c r="D9655" s="316">
        <v>489.23</v>
      </c>
    </row>
    <row r="9656" spans="1:4" ht="54">
      <c r="A9656" s="316">
        <v>94564</v>
      </c>
      <c r="B9656" s="317" t="s">
        <v>10788</v>
      </c>
      <c r="C9656" s="318" t="s">
        <v>1100</v>
      </c>
      <c r="D9656" s="316">
        <v>378.28</v>
      </c>
    </row>
    <row r="9657" spans="1:4" ht="54">
      <c r="A9657" s="316">
        <v>94565</v>
      </c>
      <c r="B9657" s="317" t="s">
        <v>10789</v>
      </c>
      <c r="C9657" s="318" t="s">
        <v>1100</v>
      </c>
      <c r="D9657" s="316">
        <v>355.78</v>
      </c>
    </row>
    <row r="9658" spans="1:4" ht="54">
      <c r="A9658" s="316">
        <v>94567</v>
      </c>
      <c r="B9658" s="317" t="s">
        <v>10790</v>
      </c>
      <c r="C9658" s="318" t="s">
        <v>1100</v>
      </c>
      <c r="D9658" s="316">
        <v>371.15</v>
      </c>
    </row>
    <row r="9659" spans="1:4" ht="54">
      <c r="A9659" s="316">
        <v>94568</v>
      </c>
      <c r="B9659" s="317" t="s">
        <v>10791</v>
      </c>
      <c r="C9659" s="318" t="s">
        <v>1100</v>
      </c>
      <c r="D9659" s="316">
        <v>466.63</v>
      </c>
    </row>
    <row r="9660" spans="1:4" ht="54">
      <c r="A9660" s="316">
        <v>94569</v>
      </c>
      <c r="B9660" s="317" t="s">
        <v>10792</v>
      </c>
      <c r="C9660" s="318" t="s">
        <v>1100</v>
      </c>
      <c r="D9660" s="316">
        <v>849.55</v>
      </c>
    </row>
    <row r="9661" spans="1:4" ht="54">
      <c r="A9661" s="316">
        <v>94570</v>
      </c>
      <c r="B9661" s="317" t="s">
        <v>10793</v>
      </c>
      <c r="C9661" s="318" t="s">
        <v>1100</v>
      </c>
      <c r="D9661" s="316">
        <v>808.81</v>
      </c>
    </row>
    <row r="9662" spans="1:4" ht="54">
      <c r="A9662" s="316">
        <v>94572</v>
      </c>
      <c r="B9662" s="317" t="s">
        <v>10794</v>
      </c>
      <c r="C9662" s="318" t="s">
        <v>1100</v>
      </c>
      <c r="D9662" s="319">
        <v>1207.5</v>
      </c>
    </row>
    <row r="9663" spans="1:4" ht="54">
      <c r="A9663" s="316">
        <v>94573</v>
      </c>
      <c r="B9663" s="317" t="s">
        <v>10795</v>
      </c>
      <c r="C9663" s="318" t="s">
        <v>1100</v>
      </c>
      <c r="D9663" s="316">
        <v>776.49</v>
      </c>
    </row>
    <row r="9664" spans="1:4" ht="54">
      <c r="A9664" s="316">
        <v>94574</v>
      </c>
      <c r="B9664" s="317" t="s">
        <v>10796</v>
      </c>
      <c r="C9664" s="318" t="s">
        <v>1100</v>
      </c>
      <c r="D9664" s="319">
        <v>1189.8599999999999</v>
      </c>
    </row>
    <row r="9665" spans="1:4" ht="54">
      <c r="A9665" s="316">
        <v>94575</v>
      </c>
      <c r="B9665" s="317" t="s">
        <v>10797</v>
      </c>
      <c r="C9665" s="318" t="s">
        <v>1100</v>
      </c>
      <c r="D9665" s="316">
        <v>885.88</v>
      </c>
    </row>
    <row r="9666" spans="1:4" ht="54">
      <c r="A9666" s="316">
        <v>94576</v>
      </c>
      <c r="B9666" s="317" t="s">
        <v>10798</v>
      </c>
      <c r="C9666" s="318" t="s">
        <v>1100</v>
      </c>
      <c r="D9666" s="316">
        <v>819.22</v>
      </c>
    </row>
    <row r="9667" spans="1:4" ht="54">
      <c r="A9667" s="316">
        <v>94578</v>
      </c>
      <c r="B9667" s="317" t="s">
        <v>10799</v>
      </c>
      <c r="C9667" s="318" t="s">
        <v>1100</v>
      </c>
      <c r="D9667" s="319">
        <v>1218.06</v>
      </c>
    </row>
    <row r="9668" spans="1:4" ht="54">
      <c r="A9668" s="316">
        <v>94579</v>
      </c>
      <c r="B9668" s="317" t="s">
        <v>10800</v>
      </c>
      <c r="C9668" s="318" t="s">
        <v>1100</v>
      </c>
      <c r="D9668" s="316">
        <v>787.62</v>
      </c>
    </row>
    <row r="9669" spans="1:4" ht="54">
      <c r="A9669" s="316">
        <v>94580</v>
      </c>
      <c r="B9669" s="317" t="s">
        <v>10801</v>
      </c>
      <c r="C9669" s="318" t="s">
        <v>1100</v>
      </c>
      <c r="D9669" s="319">
        <v>1200.6500000000001</v>
      </c>
    </row>
    <row r="9670" spans="1:4" ht="40.5">
      <c r="A9670" s="316">
        <v>94581</v>
      </c>
      <c r="B9670" s="317" t="s">
        <v>10802</v>
      </c>
      <c r="C9670" s="318" t="s">
        <v>1100</v>
      </c>
      <c r="D9670" s="316">
        <v>882.46</v>
      </c>
    </row>
    <row r="9671" spans="1:4" ht="40.5">
      <c r="A9671" s="316">
        <v>94582</v>
      </c>
      <c r="B9671" s="317" t="s">
        <v>10803</v>
      </c>
      <c r="C9671" s="318" t="s">
        <v>1100</v>
      </c>
      <c r="D9671" s="316">
        <v>818.26</v>
      </c>
    </row>
    <row r="9672" spans="1:4" ht="40.5">
      <c r="A9672" s="316">
        <v>94584</v>
      </c>
      <c r="B9672" s="317" t="s">
        <v>10804</v>
      </c>
      <c r="C9672" s="318" t="s">
        <v>1100</v>
      </c>
      <c r="D9672" s="319">
        <v>1222.3900000000001</v>
      </c>
    </row>
    <row r="9673" spans="1:4" ht="40.5">
      <c r="A9673" s="316">
        <v>94585</v>
      </c>
      <c r="B9673" s="317" t="s">
        <v>10805</v>
      </c>
      <c r="C9673" s="318" t="s">
        <v>1100</v>
      </c>
      <c r="D9673" s="316">
        <v>786.09</v>
      </c>
    </row>
    <row r="9674" spans="1:4" ht="40.5">
      <c r="A9674" s="316">
        <v>94586</v>
      </c>
      <c r="B9674" s="317" t="s">
        <v>10806</v>
      </c>
      <c r="C9674" s="318" t="s">
        <v>1100</v>
      </c>
      <c r="D9674" s="319">
        <v>1205.9100000000001</v>
      </c>
    </row>
    <row r="9675" spans="1:4" ht="81">
      <c r="A9675" s="316">
        <v>94602</v>
      </c>
      <c r="B9675" s="317" t="s">
        <v>10807</v>
      </c>
      <c r="C9675" s="318" t="s">
        <v>837</v>
      </c>
      <c r="D9675" s="316">
        <v>98.99</v>
      </c>
    </row>
    <row r="9676" spans="1:4" ht="81">
      <c r="A9676" s="316">
        <v>94603</v>
      </c>
      <c r="B9676" s="317" t="s">
        <v>10808</v>
      </c>
      <c r="C9676" s="318" t="s">
        <v>837</v>
      </c>
      <c r="D9676" s="316">
        <v>130.72</v>
      </c>
    </row>
    <row r="9677" spans="1:4" ht="81">
      <c r="A9677" s="316">
        <v>94604</v>
      </c>
      <c r="B9677" s="317" t="s">
        <v>10809</v>
      </c>
      <c r="C9677" s="318" t="s">
        <v>837</v>
      </c>
      <c r="D9677" s="316">
        <v>176.75</v>
      </c>
    </row>
    <row r="9678" spans="1:4" ht="81">
      <c r="A9678" s="316">
        <v>94605</v>
      </c>
      <c r="B9678" s="317" t="s">
        <v>10810</v>
      </c>
      <c r="C9678" s="318" t="s">
        <v>837</v>
      </c>
      <c r="D9678" s="316">
        <v>249.56</v>
      </c>
    </row>
    <row r="9679" spans="1:4" ht="67.5">
      <c r="A9679" s="316">
        <v>94606</v>
      </c>
      <c r="B9679" s="317" t="s">
        <v>10811</v>
      </c>
      <c r="C9679" s="318" t="s">
        <v>3004</v>
      </c>
      <c r="D9679" s="316">
        <v>39.590000000000003</v>
      </c>
    </row>
    <row r="9680" spans="1:4" ht="67.5">
      <c r="A9680" s="316">
        <v>94608</v>
      </c>
      <c r="B9680" s="317" t="s">
        <v>10812</v>
      </c>
      <c r="C9680" s="318" t="s">
        <v>3004</v>
      </c>
      <c r="D9680" s="316">
        <v>88.85</v>
      </c>
    </row>
    <row r="9681" spans="1:4" ht="67.5">
      <c r="A9681" s="316">
        <v>94610</v>
      </c>
      <c r="B9681" s="317" t="s">
        <v>10813</v>
      </c>
      <c r="C9681" s="318" t="s">
        <v>3004</v>
      </c>
      <c r="D9681" s="316">
        <v>129.63</v>
      </c>
    </row>
    <row r="9682" spans="1:4" ht="67.5">
      <c r="A9682" s="316">
        <v>94612</v>
      </c>
      <c r="B9682" s="317" t="s">
        <v>10814</v>
      </c>
      <c r="C9682" s="318" t="s">
        <v>3004</v>
      </c>
      <c r="D9682" s="316">
        <v>179.36</v>
      </c>
    </row>
    <row r="9683" spans="1:4" ht="81">
      <c r="A9683" s="316">
        <v>94614</v>
      </c>
      <c r="B9683" s="317" t="s">
        <v>10815</v>
      </c>
      <c r="C9683" s="318" t="s">
        <v>3004</v>
      </c>
      <c r="D9683" s="316">
        <v>65.97</v>
      </c>
    </row>
    <row r="9684" spans="1:4" ht="81">
      <c r="A9684" s="316">
        <v>94615</v>
      </c>
      <c r="B9684" s="317" t="s">
        <v>10816</v>
      </c>
      <c r="C9684" s="318" t="s">
        <v>3004</v>
      </c>
      <c r="D9684" s="316">
        <v>73.7</v>
      </c>
    </row>
    <row r="9685" spans="1:4" ht="81">
      <c r="A9685" s="316">
        <v>94616</v>
      </c>
      <c r="B9685" s="317" t="s">
        <v>10817</v>
      </c>
      <c r="C9685" s="318" t="s">
        <v>3004</v>
      </c>
      <c r="D9685" s="316">
        <v>167.59</v>
      </c>
    </row>
    <row r="9686" spans="1:4" ht="81">
      <c r="A9686" s="316">
        <v>94617</v>
      </c>
      <c r="B9686" s="317" t="s">
        <v>10818</v>
      </c>
      <c r="C9686" s="318" t="s">
        <v>3004</v>
      </c>
      <c r="D9686" s="316">
        <v>140.71</v>
      </c>
    </row>
    <row r="9687" spans="1:4" ht="81">
      <c r="A9687" s="316">
        <v>94618</v>
      </c>
      <c r="B9687" s="317" t="s">
        <v>10819</v>
      </c>
      <c r="C9687" s="318" t="s">
        <v>3004</v>
      </c>
      <c r="D9687" s="316">
        <v>165.48</v>
      </c>
    </row>
    <row r="9688" spans="1:4" ht="81">
      <c r="A9688" s="316">
        <v>94620</v>
      </c>
      <c r="B9688" s="317" t="s">
        <v>10820</v>
      </c>
      <c r="C9688" s="318" t="s">
        <v>3004</v>
      </c>
      <c r="D9688" s="316">
        <v>366.58</v>
      </c>
    </row>
    <row r="9689" spans="1:4" ht="67.5">
      <c r="A9689" s="316">
        <v>94622</v>
      </c>
      <c r="B9689" s="317" t="s">
        <v>10821</v>
      </c>
      <c r="C9689" s="318" t="s">
        <v>3004</v>
      </c>
      <c r="D9689" s="316">
        <v>95.34</v>
      </c>
    </row>
    <row r="9690" spans="1:4" ht="67.5">
      <c r="A9690" s="316">
        <v>94623</v>
      </c>
      <c r="B9690" s="317" t="s">
        <v>10822</v>
      </c>
      <c r="C9690" s="318" t="s">
        <v>3004</v>
      </c>
      <c r="D9690" s="316">
        <v>208.38</v>
      </c>
    </row>
    <row r="9691" spans="1:4" ht="67.5">
      <c r="A9691" s="316">
        <v>94624</v>
      </c>
      <c r="B9691" s="317" t="s">
        <v>10823</v>
      </c>
      <c r="C9691" s="318" t="s">
        <v>3004</v>
      </c>
      <c r="D9691" s="316">
        <v>311.98</v>
      </c>
    </row>
    <row r="9692" spans="1:4" ht="67.5">
      <c r="A9692" s="316">
        <v>94625</v>
      </c>
      <c r="B9692" s="317" t="s">
        <v>10824</v>
      </c>
      <c r="C9692" s="318" t="s">
        <v>3004</v>
      </c>
      <c r="D9692" s="316">
        <v>635.44000000000005</v>
      </c>
    </row>
    <row r="9693" spans="1:4" ht="67.5">
      <c r="A9693" s="316">
        <v>94648</v>
      </c>
      <c r="B9693" s="317" t="s">
        <v>10825</v>
      </c>
      <c r="C9693" s="318" t="s">
        <v>837</v>
      </c>
      <c r="D9693" s="316">
        <v>7.39</v>
      </c>
    </row>
    <row r="9694" spans="1:4" ht="67.5">
      <c r="A9694" s="316">
        <v>94649</v>
      </c>
      <c r="B9694" s="317" t="s">
        <v>10826</v>
      </c>
      <c r="C9694" s="318" t="s">
        <v>837</v>
      </c>
      <c r="D9694" s="316">
        <v>11.07</v>
      </c>
    </row>
    <row r="9695" spans="1:4" ht="67.5">
      <c r="A9695" s="316">
        <v>94650</v>
      </c>
      <c r="B9695" s="317" t="s">
        <v>10827</v>
      </c>
      <c r="C9695" s="318" t="s">
        <v>837</v>
      </c>
      <c r="D9695" s="316">
        <v>15.87</v>
      </c>
    </row>
    <row r="9696" spans="1:4" ht="67.5">
      <c r="A9696" s="316">
        <v>94651</v>
      </c>
      <c r="B9696" s="317" t="s">
        <v>10828</v>
      </c>
      <c r="C9696" s="318" t="s">
        <v>837</v>
      </c>
      <c r="D9696" s="316">
        <v>18.25</v>
      </c>
    </row>
    <row r="9697" spans="1:4" ht="67.5">
      <c r="A9697" s="316">
        <v>94652</v>
      </c>
      <c r="B9697" s="317" t="s">
        <v>10829</v>
      </c>
      <c r="C9697" s="318" t="s">
        <v>837</v>
      </c>
      <c r="D9697" s="316">
        <v>28.17</v>
      </c>
    </row>
    <row r="9698" spans="1:4" ht="67.5">
      <c r="A9698" s="316">
        <v>94653</v>
      </c>
      <c r="B9698" s="317" t="s">
        <v>10830</v>
      </c>
      <c r="C9698" s="318" t="s">
        <v>837</v>
      </c>
      <c r="D9698" s="316">
        <v>35.64</v>
      </c>
    </row>
    <row r="9699" spans="1:4" ht="67.5">
      <c r="A9699" s="316">
        <v>94654</v>
      </c>
      <c r="B9699" s="317" t="s">
        <v>10831</v>
      </c>
      <c r="C9699" s="318" t="s">
        <v>837</v>
      </c>
      <c r="D9699" s="316">
        <v>48.07</v>
      </c>
    </row>
    <row r="9700" spans="1:4" ht="67.5">
      <c r="A9700" s="316">
        <v>94655</v>
      </c>
      <c r="B9700" s="317" t="s">
        <v>10832</v>
      </c>
      <c r="C9700" s="318" t="s">
        <v>837</v>
      </c>
      <c r="D9700" s="316">
        <v>69.44</v>
      </c>
    </row>
    <row r="9701" spans="1:4" ht="81">
      <c r="A9701" s="316">
        <v>94656</v>
      </c>
      <c r="B9701" s="317" t="s">
        <v>10833</v>
      </c>
      <c r="C9701" s="318" t="s">
        <v>3004</v>
      </c>
      <c r="D9701" s="316">
        <v>4.32</v>
      </c>
    </row>
    <row r="9702" spans="1:4" ht="67.5">
      <c r="A9702" s="316">
        <v>94657</v>
      </c>
      <c r="B9702" s="317" t="s">
        <v>10834</v>
      </c>
      <c r="C9702" s="318" t="s">
        <v>3004</v>
      </c>
      <c r="D9702" s="316">
        <v>4.08</v>
      </c>
    </row>
    <row r="9703" spans="1:4" ht="81">
      <c r="A9703" s="316">
        <v>94658</v>
      </c>
      <c r="B9703" s="317" t="s">
        <v>10835</v>
      </c>
      <c r="C9703" s="318" t="s">
        <v>3004</v>
      </c>
      <c r="D9703" s="316">
        <v>5.14</v>
      </c>
    </row>
    <row r="9704" spans="1:4" ht="67.5">
      <c r="A9704" s="316">
        <v>94659</v>
      </c>
      <c r="B9704" s="317" t="s">
        <v>10836</v>
      </c>
      <c r="C9704" s="318" t="s">
        <v>3004</v>
      </c>
      <c r="D9704" s="316">
        <v>4.75</v>
      </c>
    </row>
    <row r="9705" spans="1:4" ht="81">
      <c r="A9705" s="316">
        <v>94660</v>
      </c>
      <c r="B9705" s="317" t="s">
        <v>10837</v>
      </c>
      <c r="C9705" s="318" t="s">
        <v>3004</v>
      </c>
      <c r="D9705" s="316">
        <v>8.32</v>
      </c>
    </row>
    <row r="9706" spans="1:4" ht="67.5">
      <c r="A9706" s="316">
        <v>94661</v>
      </c>
      <c r="B9706" s="317" t="s">
        <v>10838</v>
      </c>
      <c r="C9706" s="318" t="s">
        <v>3004</v>
      </c>
      <c r="D9706" s="316">
        <v>8.14</v>
      </c>
    </row>
    <row r="9707" spans="1:4" ht="81">
      <c r="A9707" s="316">
        <v>94662</v>
      </c>
      <c r="B9707" s="317" t="s">
        <v>10839</v>
      </c>
      <c r="C9707" s="318" t="s">
        <v>3004</v>
      </c>
      <c r="D9707" s="316">
        <v>9.02</v>
      </c>
    </row>
    <row r="9708" spans="1:4" ht="67.5">
      <c r="A9708" s="316">
        <v>94663</v>
      </c>
      <c r="B9708" s="317" t="s">
        <v>10840</v>
      </c>
      <c r="C9708" s="318" t="s">
        <v>3004</v>
      </c>
      <c r="D9708" s="316">
        <v>8.64</v>
      </c>
    </row>
    <row r="9709" spans="1:4" ht="81">
      <c r="A9709" s="316">
        <v>94664</v>
      </c>
      <c r="B9709" s="317" t="s">
        <v>10841</v>
      </c>
      <c r="C9709" s="318" t="s">
        <v>3004</v>
      </c>
      <c r="D9709" s="316">
        <v>19.09</v>
      </c>
    </row>
    <row r="9710" spans="1:4" ht="67.5">
      <c r="A9710" s="316">
        <v>94665</v>
      </c>
      <c r="B9710" s="317" t="s">
        <v>10842</v>
      </c>
      <c r="C9710" s="318" t="s">
        <v>3004</v>
      </c>
      <c r="D9710" s="316">
        <v>18.75</v>
      </c>
    </row>
    <row r="9711" spans="1:4" ht="81">
      <c r="A9711" s="316">
        <v>94666</v>
      </c>
      <c r="B9711" s="317" t="s">
        <v>10843</v>
      </c>
      <c r="C9711" s="318" t="s">
        <v>3004</v>
      </c>
      <c r="D9711" s="316">
        <v>25.98</v>
      </c>
    </row>
    <row r="9712" spans="1:4" ht="67.5">
      <c r="A9712" s="316">
        <v>94667</v>
      </c>
      <c r="B9712" s="317" t="s">
        <v>10844</v>
      </c>
      <c r="C9712" s="318" t="s">
        <v>3004</v>
      </c>
      <c r="D9712" s="316">
        <v>23.3</v>
      </c>
    </row>
    <row r="9713" spans="1:4" ht="81">
      <c r="A9713" s="316">
        <v>94668</v>
      </c>
      <c r="B9713" s="317" t="s">
        <v>10845</v>
      </c>
      <c r="C9713" s="318" t="s">
        <v>3004</v>
      </c>
      <c r="D9713" s="316">
        <v>41.9</v>
      </c>
    </row>
    <row r="9714" spans="1:4" ht="67.5">
      <c r="A9714" s="316">
        <v>94669</v>
      </c>
      <c r="B9714" s="317" t="s">
        <v>10846</v>
      </c>
      <c r="C9714" s="318" t="s">
        <v>3004</v>
      </c>
      <c r="D9714" s="316">
        <v>48.51</v>
      </c>
    </row>
    <row r="9715" spans="1:4" ht="81">
      <c r="A9715" s="316">
        <v>94670</v>
      </c>
      <c r="B9715" s="317" t="s">
        <v>10847</v>
      </c>
      <c r="C9715" s="318" t="s">
        <v>3004</v>
      </c>
      <c r="D9715" s="316">
        <v>56.95</v>
      </c>
    </row>
    <row r="9716" spans="1:4" ht="67.5">
      <c r="A9716" s="316">
        <v>94671</v>
      </c>
      <c r="B9716" s="317" t="s">
        <v>10848</v>
      </c>
      <c r="C9716" s="318" t="s">
        <v>3004</v>
      </c>
      <c r="D9716" s="316">
        <v>70.44</v>
      </c>
    </row>
    <row r="9717" spans="1:4" ht="81">
      <c r="A9717" s="316">
        <v>94672</v>
      </c>
      <c r="B9717" s="317" t="s">
        <v>10849</v>
      </c>
      <c r="C9717" s="318" t="s">
        <v>3004</v>
      </c>
      <c r="D9717" s="316">
        <v>6.84</v>
      </c>
    </row>
    <row r="9718" spans="1:4" ht="67.5">
      <c r="A9718" s="316">
        <v>94673</v>
      </c>
      <c r="B9718" s="317" t="s">
        <v>10850</v>
      </c>
      <c r="C9718" s="318" t="s">
        <v>3004</v>
      </c>
      <c r="D9718" s="316">
        <v>7.01</v>
      </c>
    </row>
    <row r="9719" spans="1:4" ht="67.5">
      <c r="A9719" s="316">
        <v>94674</v>
      </c>
      <c r="B9719" s="317" t="s">
        <v>10851</v>
      </c>
      <c r="C9719" s="318" t="s">
        <v>3004</v>
      </c>
      <c r="D9719" s="316">
        <v>6.14</v>
      </c>
    </row>
    <row r="9720" spans="1:4" ht="67.5">
      <c r="A9720" s="316">
        <v>94675</v>
      </c>
      <c r="B9720" s="317" t="s">
        <v>10852</v>
      </c>
      <c r="C9720" s="318" t="s">
        <v>3004</v>
      </c>
      <c r="D9720" s="316">
        <v>9.35</v>
      </c>
    </row>
    <row r="9721" spans="1:4" ht="67.5">
      <c r="A9721" s="316">
        <v>94676</v>
      </c>
      <c r="B9721" s="317" t="s">
        <v>10853</v>
      </c>
      <c r="C9721" s="318" t="s">
        <v>3004</v>
      </c>
      <c r="D9721" s="316">
        <v>10.55</v>
      </c>
    </row>
    <row r="9722" spans="1:4" ht="67.5">
      <c r="A9722" s="316">
        <v>94677</v>
      </c>
      <c r="B9722" s="317" t="s">
        <v>10854</v>
      </c>
      <c r="C9722" s="318" t="s">
        <v>3004</v>
      </c>
      <c r="D9722" s="316">
        <v>15.48</v>
      </c>
    </row>
    <row r="9723" spans="1:4" ht="67.5">
      <c r="A9723" s="316">
        <v>94678</v>
      </c>
      <c r="B9723" s="317" t="s">
        <v>10855</v>
      </c>
      <c r="C9723" s="318" t="s">
        <v>3004</v>
      </c>
      <c r="D9723" s="316">
        <v>10.94</v>
      </c>
    </row>
    <row r="9724" spans="1:4" ht="67.5">
      <c r="A9724" s="316">
        <v>94679</v>
      </c>
      <c r="B9724" s="317" t="s">
        <v>10856</v>
      </c>
      <c r="C9724" s="318" t="s">
        <v>3004</v>
      </c>
      <c r="D9724" s="316">
        <v>16.350000000000001</v>
      </c>
    </row>
    <row r="9725" spans="1:4" ht="67.5">
      <c r="A9725" s="316">
        <v>94680</v>
      </c>
      <c r="B9725" s="317" t="s">
        <v>10857</v>
      </c>
      <c r="C9725" s="318" t="s">
        <v>3004</v>
      </c>
      <c r="D9725" s="316">
        <v>30.14</v>
      </c>
    </row>
    <row r="9726" spans="1:4" ht="67.5">
      <c r="A9726" s="316">
        <v>94681</v>
      </c>
      <c r="B9726" s="317" t="s">
        <v>10858</v>
      </c>
      <c r="C9726" s="318" t="s">
        <v>3004</v>
      </c>
      <c r="D9726" s="316">
        <v>33.9</v>
      </c>
    </row>
    <row r="9727" spans="1:4" ht="67.5">
      <c r="A9727" s="316">
        <v>94682</v>
      </c>
      <c r="B9727" s="317" t="s">
        <v>10859</v>
      </c>
      <c r="C9727" s="318" t="s">
        <v>3004</v>
      </c>
      <c r="D9727" s="316">
        <v>68.41</v>
      </c>
    </row>
    <row r="9728" spans="1:4" ht="67.5">
      <c r="A9728" s="316">
        <v>94683</v>
      </c>
      <c r="B9728" s="317" t="s">
        <v>10860</v>
      </c>
      <c r="C9728" s="318" t="s">
        <v>3004</v>
      </c>
      <c r="D9728" s="316">
        <v>49.46</v>
      </c>
    </row>
    <row r="9729" spans="1:4" ht="67.5">
      <c r="A9729" s="316">
        <v>94684</v>
      </c>
      <c r="B9729" s="317" t="s">
        <v>10861</v>
      </c>
      <c r="C9729" s="318" t="s">
        <v>3004</v>
      </c>
      <c r="D9729" s="316">
        <v>85.43</v>
      </c>
    </row>
    <row r="9730" spans="1:4" ht="67.5">
      <c r="A9730" s="316">
        <v>94685</v>
      </c>
      <c r="B9730" s="317" t="s">
        <v>10862</v>
      </c>
      <c r="C9730" s="318" t="s">
        <v>3004</v>
      </c>
      <c r="D9730" s="316">
        <v>66.77</v>
      </c>
    </row>
    <row r="9731" spans="1:4" ht="67.5">
      <c r="A9731" s="316">
        <v>94686</v>
      </c>
      <c r="B9731" s="317" t="s">
        <v>10863</v>
      </c>
      <c r="C9731" s="318" t="s">
        <v>3004</v>
      </c>
      <c r="D9731" s="316">
        <v>169.06</v>
      </c>
    </row>
    <row r="9732" spans="1:4" ht="67.5">
      <c r="A9732" s="316">
        <v>94687</v>
      </c>
      <c r="B9732" s="317" t="s">
        <v>10864</v>
      </c>
      <c r="C9732" s="318" t="s">
        <v>3004</v>
      </c>
      <c r="D9732" s="316">
        <v>115.96</v>
      </c>
    </row>
    <row r="9733" spans="1:4" ht="67.5">
      <c r="A9733" s="316">
        <v>94688</v>
      </c>
      <c r="B9733" s="317" t="s">
        <v>10865</v>
      </c>
      <c r="C9733" s="318" t="s">
        <v>3004</v>
      </c>
      <c r="D9733" s="316">
        <v>7.31</v>
      </c>
    </row>
    <row r="9734" spans="1:4" ht="81">
      <c r="A9734" s="316">
        <v>94689</v>
      </c>
      <c r="B9734" s="317" t="s">
        <v>10866</v>
      </c>
      <c r="C9734" s="318" t="s">
        <v>3004</v>
      </c>
      <c r="D9734" s="316">
        <v>9</v>
      </c>
    </row>
    <row r="9735" spans="1:4" ht="67.5">
      <c r="A9735" s="316">
        <v>94690</v>
      </c>
      <c r="B9735" s="317" t="s">
        <v>10867</v>
      </c>
      <c r="C9735" s="318" t="s">
        <v>3004</v>
      </c>
      <c r="D9735" s="316">
        <v>8.67</v>
      </c>
    </row>
    <row r="9736" spans="1:4" ht="67.5">
      <c r="A9736" s="316">
        <v>94691</v>
      </c>
      <c r="B9736" s="317" t="s">
        <v>10868</v>
      </c>
      <c r="C9736" s="318" t="s">
        <v>3004</v>
      </c>
      <c r="D9736" s="316">
        <v>10.64</v>
      </c>
    </row>
    <row r="9737" spans="1:4" ht="67.5">
      <c r="A9737" s="316">
        <v>94692</v>
      </c>
      <c r="B9737" s="317" t="s">
        <v>10869</v>
      </c>
      <c r="C9737" s="318" t="s">
        <v>3004</v>
      </c>
      <c r="D9737" s="316">
        <v>15.64</v>
      </c>
    </row>
    <row r="9738" spans="1:4" ht="67.5">
      <c r="A9738" s="316">
        <v>94693</v>
      </c>
      <c r="B9738" s="317" t="s">
        <v>10870</v>
      </c>
      <c r="C9738" s="318" t="s">
        <v>3004</v>
      </c>
      <c r="D9738" s="316">
        <v>15.53</v>
      </c>
    </row>
    <row r="9739" spans="1:4" ht="67.5">
      <c r="A9739" s="316">
        <v>94694</v>
      </c>
      <c r="B9739" s="317" t="s">
        <v>10871</v>
      </c>
      <c r="C9739" s="318" t="s">
        <v>3004</v>
      </c>
      <c r="D9739" s="316">
        <v>16.41</v>
      </c>
    </row>
    <row r="9740" spans="1:4" ht="67.5">
      <c r="A9740" s="316">
        <v>94695</v>
      </c>
      <c r="B9740" s="317" t="s">
        <v>10872</v>
      </c>
      <c r="C9740" s="318" t="s">
        <v>3004</v>
      </c>
      <c r="D9740" s="316">
        <v>19.78</v>
      </c>
    </row>
    <row r="9741" spans="1:4" ht="67.5">
      <c r="A9741" s="316">
        <v>94696</v>
      </c>
      <c r="B9741" s="317" t="s">
        <v>10873</v>
      </c>
      <c r="C9741" s="318" t="s">
        <v>3004</v>
      </c>
      <c r="D9741" s="316">
        <v>36.49</v>
      </c>
    </row>
    <row r="9742" spans="1:4" ht="67.5">
      <c r="A9742" s="316">
        <v>94697</v>
      </c>
      <c r="B9742" s="317" t="s">
        <v>10874</v>
      </c>
      <c r="C9742" s="318" t="s">
        <v>3004</v>
      </c>
      <c r="D9742" s="316">
        <v>54.03</v>
      </c>
    </row>
    <row r="9743" spans="1:4" ht="67.5">
      <c r="A9743" s="316">
        <v>94698</v>
      </c>
      <c r="B9743" s="317" t="s">
        <v>10875</v>
      </c>
      <c r="C9743" s="318" t="s">
        <v>3004</v>
      </c>
      <c r="D9743" s="316">
        <v>47.29</v>
      </c>
    </row>
    <row r="9744" spans="1:4" ht="67.5">
      <c r="A9744" s="316">
        <v>94699</v>
      </c>
      <c r="B9744" s="317" t="s">
        <v>10876</v>
      </c>
      <c r="C9744" s="318" t="s">
        <v>3004</v>
      </c>
      <c r="D9744" s="316">
        <v>88.57</v>
      </c>
    </row>
    <row r="9745" spans="1:4" ht="67.5">
      <c r="A9745" s="316">
        <v>94700</v>
      </c>
      <c r="B9745" s="317" t="s">
        <v>10877</v>
      </c>
      <c r="C9745" s="318" t="s">
        <v>3004</v>
      </c>
      <c r="D9745" s="316">
        <v>78.56</v>
      </c>
    </row>
    <row r="9746" spans="1:4" ht="67.5">
      <c r="A9746" s="316">
        <v>94701</v>
      </c>
      <c r="B9746" s="317" t="s">
        <v>10878</v>
      </c>
      <c r="C9746" s="318" t="s">
        <v>3004</v>
      </c>
      <c r="D9746" s="316">
        <v>138.63</v>
      </c>
    </row>
    <row r="9747" spans="1:4" ht="67.5">
      <c r="A9747" s="316">
        <v>94702</v>
      </c>
      <c r="B9747" s="317" t="s">
        <v>10879</v>
      </c>
      <c r="C9747" s="318" t="s">
        <v>3004</v>
      </c>
      <c r="D9747" s="316">
        <v>110.49</v>
      </c>
    </row>
    <row r="9748" spans="1:4" ht="81">
      <c r="A9748" s="316">
        <v>94703</v>
      </c>
      <c r="B9748" s="317" t="s">
        <v>10880</v>
      </c>
      <c r="C9748" s="318" t="s">
        <v>3004</v>
      </c>
      <c r="D9748" s="316">
        <v>18.829999999999998</v>
      </c>
    </row>
    <row r="9749" spans="1:4" ht="81">
      <c r="A9749" s="316">
        <v>94704</v>
      </c>
      <c r="B9749" s="317" t="s">
        <v>10881</v>
      </c>
      <c r="C9749" s="318" t="s">
        <v>3004</v>
      </c>
      <c r="D9749" s="316">
        <v>22.32</v>
      </c>
    </row>
    <row r="9750" spans="1:4" ht="81">
      <c r="A9750" s="316">
        <v>94705</v>
      </c>
      <c r="B9750" s="317" t="s">
        <v>10882</v>
      </c>
      <c r="C9750" s="318" t="s">
        <v>3004</v>
      </c>
      <c r="D9750" s="316">
        <v>32.880000000000003</v>
      </c>
    </row>
    <row r="9751" spans="1:4" ht="81">
      <c r="A9751" s="316">
        <v>94706</v>
      </c>
      <c r="B9751" s="317" t="s">
        <v>10883</v>
      </c>
      <c r="C9751" s="318" t="s">
        <v>3004</v>
      </c>
      <c r="D9751" s="316">
        <v>42.23</v>
      </c>
    </row>
    <row r="9752" spans="1:4" ht="81">
      <c r="A9752" s="316">
        <v>94707</v>
      </c>
      <c r="B9752" s="317" t="s">
        <v>10884</v>
      </c>
      <c r="C9752" s="318" t="s">
        <v>3004</v>
      </c>
      <c r="D9752" s="316">
        <v>49.08</v>
      </c>
    </row>
    <row r="9753" spans="1:4" ht="81">
      <c r="A9753" s="316">
        <v>94708</v>
      </c>
      <c r="B9753" s="317" t="s">
        <v>10885</v>
      </c>
      <c r="C9753" s="318" t="s">
        <v>3004</v>
      </c>
      <c r="D9753" s="316">
        <v>19.77</v>
      </c>
    </row>
    <row r="9754" spans="1:4" ht="81">
      <c r="A9754" s="316">
        <v>94709</v>
      </c>
      <c r="B9754" s="317" t="s">
        <v>10886</v>
      </c>
      <c r="C9754" s="318" t="s">
        <v>3004</v>
      </c>
      <c r="D9754" s="316">
        <v>23.67</v>
      </c>
    </row>
    <row r="9755" spans="1:4" ht="81">
      <c r="A9755" s="316">
        <v>94710</v>
      </c>
      <c r="B9755" s="317" t="s">
        <v>10887</v>
      </c>
      <c r="C9755" s="318" t="s">
        <v>3004</v>
      </c>
      <c r="D9755" s="316">
        <v>31.03</v>
      </c>
    </row>
    <row r="9756" spans="1:4" ht="81">
      <c r="A9756" s="316">
        <v>94711</v>
      </c>
      <c r="B9756" s="317" t="s">
        <v>10888</v>
      </c>
      <c r="C9756" s="318" t="s">
        <v>3004</v>
      </c>
      <c r="D9756" s="316">
        <v>40.520000000000003</v>
      </c>
    </row>
    <row r="9757" spans="1:4" ht="81">
      <c r="A9757" s="316">
        <v>94712</v>
      </c>
      <c r="B9757" s="317" t="s">
        <v>10889</v>
      </c>
      <c r="C9757" s="318" t="s">
        <v>3004</v>
      </c>
      <c r="D9757" s="316">
        <v>53.09</v>
      </c>
    </row>
    <row r="9758" spans="1:4" ht="81">
      <c r="A9758" s="316">
        <v>94713</v>
      </c>
      <c r="B9758" s="317" t="s">
        <v>10890</v>
      </c>
      <c r="C9758" s="318" t="s">
        <v>3004</v>
      </c>
      <c r="D9758" s="316">
        <v>164.66</v>
      </c>
    </row>
    <row r="9759" spans="1:4" ht="81">
      <c r="A9759" s="316">
        <v>94714</v>
      </c>
      <c r="B9759" s="317" t="s">
        <v>10891</v>
      </c>
      <c r="C9759" s="318" t="s">
        <v>3004</v>
      </c>
      <c r="D9759" s="316">
        <v>216.77</v>
      </c>
    </row>
    <row r="9760" spans="1:4" ht="81">
      <c r="A9760" s="316">
        <v>94715</v>
      </c>
      <c r="B9760" s="317" t="s">
        <v>10892</v>
      </c>
      <c r="C9760" s="318" t="s">
        <v>3004</v>
      </c>
      <c r="D9760" s="316">
        <v>303.98</v>
      </c>
    </row>
    <row r="9761" spans="1:4" ht="67.5">
      <c r="A9761" s="316">
        <v>94716</v>
      </c>
      <c r="B9761" s="317" t="s">
        <v>10893</v>
      </c>
      <c r="C9761" s="318" t="s">
        <v>837</v>
      </c>
      <c r="D9761" s="316">
        <v>15.98</v>
      </c>
    </row>
    <row r="9762" spans="1:4" ht="67.5">
      <c r="A9762" s="316">
        <v>94717</v>
      </c>
      <c r="B9762" s="317" t="s">
        <v>10894</v>
      </c>
      <c r="C9762" s="318" t="s">
        <v>837</v>
      </c>
      <c r="D9762" s="316">
        <v>23.31</v>
      </c>
    </row>
    <row r="9763" spans="1:4" ht="67.5">
      <c r="A9763" s="316">
        <v>94718</v>
      </c>
      <c r="B9763" s="317" t="s">
        <v>10895</v>
      </c>
      <c r="C9763" s="318" t="s">
        <v>837</v>
      </c>
      <c r="D9763" s="316">
        <v>28.86</v>
      </c>
    </row>
    <row r="9764" spans="1:4" ht="67.5">
      <c r="A9764" s="316">
        <v>94719</v>
      </c>
      <c r="B9764" s="317" t="s">
        <v>10896</v>
      </c>
      <c r="C9764" s="318" t="s">
        <v>837</v>
      </c>
      <c r="D9764" s="316">
        <v>37.65</v>
      </c>
    </row>
    <row r="9765" spans="1:4" ht="67.5">
      <c r="A9765" s="316">
        <v>94720</v>
      </c>
      <c r="B9765" s="317" t="s">
        <v>10897</v>
      </c>
      <c r="C9765" s="318" t="s">
        <v>837</v>
      </c>
      <c r="D9765" s="316">
        <v>56.96</v>
      </c>
    </row>
    <row r="9766" spans="1:4" ht="67.5">
      <c r="A9766" s="316">
        <v>94721</v>
      </c>
      <c r="B9766" s="317" t="s">
        <v>10898</v>
      </c>
      <c r="C9766" s="318" t="s">
        <v>837</v>
      </c>
      <c r="D9766" s="316">
        <v>82.73</v>
      </c>
    </row>
    <row r="9767" spans="1:4" ht="67.5">
      <c r="A9767" s="316">
        <v>94722</v>
      </c>
      <c r="B9767" s="317" t="s">
        <v>10899</v>
      </c>
      <c r="C9767" s="318" t="s">
        <v>837</v>
      </c>
      <c r="D9767" s="316">
        <v>144.44</v>
      </c>
    </row>
    <row r="9768" spans="1:4" ht="67.5">
      <c r="A9768" s="316">
        <v>94724</v>
      </c>
      <c r="B9768" s="317" t="s">
        <v>10900</v>
      </c>
      <c r="C9768" s="318" t="s">
        <v>3004</v>
      </c>
      <c r="D9768" s="316">
        <v>22.14</v>
      </c>
    </row>
    <row r="9769" spans="1:4" ht="67.5">
      <c r="A9769" s="316">
        <v>94725</v>
      </c>
      <c r="B9769" s="317" t="s">
        <v>10901</v>
      </c>
      <c r="C9769" s="318" t="s">
        <v>3004</v>
      </c>
      <c r="D9769" s="316">
        <v>4.91</v>
      </c>
    </row>
    <row r="9770" spans="1:4" ht="67.5">
      <c r="A9770" s="316">
        <v>94726</v>
      </c>
      <c r="B9770" s="317" t="s">
        <v>10902</v>
      </c>
      <c r="C9770" s="318" t="s">
        <v>3004</v>
      </c>
      <c r="D9770" s="316">
        <v>34.47</v>
      </c>
    </row>
    <row r="9771" spans="1:4" ht="67.5">
      <c r="A9771" s="316">
        <v>94727</v>
      </c>
      <c r="B9771" s="317" t="s">
        <v>10903</v>
      </c>
      <c r="C9771" s="318" t="s">
        <v>3004</v>
      </c>
      <c r="D9771" s="316">
        <v>7.19</v>
      </c>
    </row>
    <row r="9772" spans="1:4" ht="67.5">
      <c r="A9772" s="316">
        <v>94728</v>
      </c>
      <c r="B9772" s="317" t="s">
        <v>10904</v>
      </c>
      <c r="C9772" s="318" t="s">
        <v>3004</v>
      </c>
      <c r="D9772" s="316">
        <v>131.62</v>
      </c>
    </row>
    <row r="9773" spans="1:4" ht="67.5">
      <c r="A9773" s="316">
        <v>94729</v>
      </c>
      <c r="B9773" s="317" t="s">
        <v>10905</v>
      </c>
      <c r="C9773" s="318" t="s">
        <v>3004</v>
      </c>
      <c r="D9773" s="316">
        <v>12.9</v>
      </c>
    </row>
    <row r="9774" spans="1:4" ht="67.5">
      <c r="A9774" s="316">
        <v>94730</v>
      </c>
      <c r="B9774" s="317" t="s">
        <v>10906</v>
      </c>
      <c r="C9774" s="318" t="s">
        <v>3004</v>
      </c>
      <c r="D9774" s="316">
        <v>160.04</v>
      </c>
    </row>
    <row r="9775" spans="1:4" ht="67.5">
      <c r="A9775" s="316">
        <v>94731</v>
      </c>
      <c r="B9775" s="317" t="s">
        <v>10907</v>
      </c>
      <c r="C9775" s="318" t="s">
        <v>3004</v>
      </c>
      <c r="D9775" s="316">
        <v>16.36</v>
      </c>
    </row>
    <row r="9776" spans="1:4" ht="67.5">
      <c r="A9776" s="316">
        <v>94733</v>
      </c>
      <c r="B9776" s="317" t="s">
        <v>10908</v>
      </c>
      <c r="C9776" s="318" t="s">
        <v>3004</v>
      </c>
      <c r="D9776" s="316">
        <v>31.91</v>
      </c>
    </row>
    <row r="9777" spans="1:4" ht="67.5">
      <c r="A9777" s="316">
        <v>94737</v>
      </c>
      <c r="B9777" s="317" t="s">
        <v>10909</v>
      </c>
      <c r="C9777" s="318" t="s">
        <v>3004</v>
      </c>
      <c r="D9777" s="316">
        <v>136.1</v>
      </c>
    </row>
    <row r="9778" spans="1:4" ht="67.5">
      <c r="A9778" s="316">
        <v>94740</v>
      </c>
      <c r="B9778" s="317" t="s">
        <v>10910</v>
      </c>
      <c r="C9778" s="318" t="s">
        <v>3004</v>
      </c>
      <c r="D9778" s="316">
        <v>7.83</v>
      </c>
    </row>
    <row r="9779" spans="1:4" ht="67.5">
      <c r="A9779" s="316">
        <v>94741</v>
      </c>
      <c r="B9779" s="317" t="s">
        <v>10911</v>
      </c>
      <c r="C9779" s="318" t="s">
        <v>3004</v>
      </c>
      <c r="D9779" s="316">
        <v>9.92</v>
      </c>
    </row>
    <row r="9780" spans="1:4" ht="67.5">
      <c r="A9780" s="316">
        <v>94742</v>
      </c>
      <c r="B9780" s="317" t="s">
        <v>10912</v>
      </c>
      <c r="C9780" s="318" t="s">
        <v>3004</v>
      </c>
      <c r="D9780" s="316">
        <v>12.24</v>
      </c>
    </row>
    <row r="9781" spans="1:4" ht="67.5">
      <c r="A9781" s="316">
        <v>94743</v>
      </c>
      <c r="B9781" s="317" t="s">
        <v>10913</v>
      </c>
      <c r="C9781" s="318" t="s">
        <v>3004</v>
      </c>
      <c r="D9781" s="316">
        <v>13.56</v>
      </c>
    </row>
    <row r="9782" spans="1:4" ht="67.5">
      <c r="A9782" s="316">
        <v>94744</v>
      </c>
      <c r="B9782" s="317" t="s">
        <v>10914</v>
      </c>
      <c r="C9782" s="318" t="s">
        <v>3004</v>
      </c>
      <c r="D9782" s="316">
        <v>19.71</v>
      </c>
    </row>
    <row r="9783" spans="1:4" ht="67.5">
      <c r="A9783" s="316">
        <v>94746</v>
      </c>
      <c r="B9783" s="317" t="s">
        <v>10915</v>
      </c>
      <c r="C9783" s="318" t="s">
        <v>3004</v>
      </c>
      <c r="D9783" s="316">
        <v>28.49</v>
      </c>
    </row>
    <row r="9784" spans="1:4" ht="67.5">
      <c r="A9784" s="316">
        <v>94748</v>
      </c>
      <c r="B9784" s="317" t="s">
        <v>10916</v>
      </c>
      <c r="C9784" s="318" t="s">
        <v>3004</v>
      </c>
      <c r="D9784" s="316">
        <v>59.07</v>
      </c>
    </row>
    <row r="9785" spans="1:4" ht="67.5">
      <c r="A9785" s="316">
        <v>94750</v>
      </c>
      <c r="B9785" s="317" t="s">
        <v>10917</v>
      </c>
      <c r="C9785" s="318" t="s">
        <v>3004</v>
      </c>
      <c r="D9785" s="316">
        <v>142.05000000000001</v>
      </c>
    </row>
    <row r="9786" spans="1:4" ht="67.5">
      <c r="A9786" s="316">
        <v>94752</v>
      </c>
      <c r="B9786" s="317" t="s">
        <v>10918</v>
      </c>
      <c r="C9786" s="318" t="s">
        <v>3004</v>
      </c>
      <c r="D9786" s="316">
        <v>172.17</v>
      </c>
    </row>
    <row r="9787" spans="1:4" ht="67.5">
      <c r="A9787" s="316">
        <v>94756</v>
      </c>
      <c r="B9787" s="317" t="s">
        <v>10919</v>
      </c>
      <c r="C9787" s="318" t="s">
        <v>3004</v>
      </c>
      <c r="D9787" s="316">
        <v>9.85</v>
      </c>
    </row>
    <row r="9788" spans="1:4" ht="67.5">
      <c r="A9788" s="316">
        <v>94757</v>
      </c>
      <c r="B9788" s="317" t="s">
        <v>10920</v>
      </c>
      <c r="C9788" s="318" t="s">
        <v>3004</v>
      </c>
      <c r="D9788" s="316">
        <v>13.79</v>
      </c>
    </row>
    <row r="9789" spans="1:4" ht="67.5">
      <c r="A9789" s="316">
        <v>94758</v>
      </c>
      <c r="B9789" s="317" t="s">
        <v>10921</v>
      </c>
      <c r="C9789" s="318" t="s">
        <v>3004</v>
      </c>
      <c r="D9789" s="316">
        <v>36.33</v>
      </c>
    </row>
    <row r="9790" spans="1:4" ht="67.5">
      <c r="A9790" s="316">
        <v>94759</v>
      </c>
      <c r="B9790" s="317" t="s">
        <v>10922</v>
      </c>
      <c r="C9790" s="318" t="s">
        <v>3004</v>
      </c>
      <c r="D9790" s="316">
        <v>45.08</v>
      </c>
    </row>
    <row r="9791" spans="1:4" ht="67.5">
      <c r="A9791" s="316">
        <v>94760</v>
      </c>
      <c r="B9791" s="317" t="s">
        <v>10923</v>
      </c>
      <c r="C9791" s="318" t="s">
        <v>3004</v>
      </c>
      <c r="D9791" s="316">
        <v>73.989999999999995</v>
      </c>
    </row>
    <row r="9792" spans="1:4" ht="67.5">
      <c r="A9792" s="316">
        <v>94761</v>
      </c>
      <c r="B9792" s="317" t="s">
        <v>10924</v>
      </c>
      <c r="C9792" s="318" t="s">
        <v>3004</v>
      </c>
      <c r="D9792" s="316">
        <v>161.69999999999999</v>
      </c>
    </row>
    <row r="9793" spans="1:4" ht="67.5">
      <c r="A9793" s="316">
        <v>94762</v>
      </c>
      <c r="B9793" s="317" t="s">
        <v>10925</v>
      </c>
      <c r="C9793" s="318" t="s">
        <v>3004</v>
      </c>
      <c r="D9793" s="316">
        <v>205.6</v>
      </c>
    </row>
    <row r="9794" spans="1:4" ht="81">
      <c r="A9794" s="316">
        <v>94779</v>
      </c>
      <c r="B9794" s="317" t="s">
        <v>10926</v>
      </c>
      <c r="C9794" s="318" t="s">
        <v>1100</v>
      </c>
      <c r="D9794" s="316">
        <v>29.72</v>
      </c>
    </row>
    <row r="9795" spans="1:4" ht="108">
      <c r="A9795" s="316">
        <v>94782</v>
      </c>
      <c r="B9795" s="317" t="s">
        <v>10927</v>
      </c>
      <c r="C9795" s="318" t="s">
        <v>1100</v>
      </c>
      <c r="D9795" s="316">
        <v>33.76</v>
      </c>
    </row>
    <row r="9796" spans="1:4" ht="81">
      <c r="A9796" s="316">
        <v>94783</v>
      </c>
      <c r="B9796" s="317" t="s">
        <v>10928</v>
      </c>
      <c r="C9796" s="318" t="s">
        <v>3004</v>
      </c>
      <c r="D9796" s="316">
        <v>15.77</v>
      </c>
    </row>
    <row r="9797" spans="1:4" ht="81">
      <c r="A9797" s="316">
        <v>94785</v>
      </c>
      <c r="B9797" s="317" t="s">
        <v>10929</v>
      </c>
      <c r="C9797" s="318" t="s">
        <v>3004</v>
      </c>
      <c r="D9797" s="316">
        <v>28.94</v>
      </c>
    </row>
    <row r="9798" spans="1:4" ht="81">
      <c r="A9798" s="316">
        <v>94786</v>
      </c>
      <c r="B9798" s="317" t="s">
        <v>10930</v>
      </c>
      <c r="C9798" s="318" t="s">
        <v>3004</v>
      </c>
      <c r="D9798" s="316">
        <v>38.74</v>
      </c>
    </row>
    <row r="9799" spans="1:4" ht="81">
      <c r="A9799" s="316">
        <v>94787</v>
      </c>
      <c r="B9799" s="317" t="s">
        <v>10931</v>
      </c>
      <c r="C9799" s="318" t="s">
        <v>3004</v>
      </c>
      <c r="D9799" s="316">
        <v>49.36</v>
      </c>
    </row>
    <row r="9800" spans="1:4" ht="81">
      <c r="A9800" s="316">
        <v>94788</v>
      </c>
      <c r="B9800" s="317" t="s">
        <v>10932</v>
      </c>
      <c r="C9800" s="318" t="s">
        <v>3004</v>
      </c>
      <c r="D9800" s="316">
        <v>66.22</v>
      </c>
    </row>
    <row r="9801" spans="1:4" ht="81">
      <c r="A9801" s="316">
        <v>94789</v>
      </c>
      <c r="B9801" s="317" t="s">
        <v>10933</v>
      </c>
      <c r="C9801" s="318" t="s">
        <v>3004</v>
      </c>
      <c r="D9801" s="316">
        <v>215.78</v>
      </c>
    </row>
    <row r="9802" spans="1:4" ht="81">
      <c r="A9802" s="316">
        <v>94790</v>
      </c>
      <c r="B9802" s="317" t="s">
        <v>10934</v>
      </c>
      <c r="C9802" s="318" t="s">
        <v>3004</v>
      </c>
      <c r="D9802" s="316">
        <v>285.62</v>
      </c>
    </row>
    <row r="9803" spans="1:4" ht="81">
      <c r="A9803" s="316">
        <v>94791</v>
      </c>
      <c r="B9803" s="317" t="s">
        <v>10935</v>
      </c>
      <c r="C9803" s="318" t="s">
        <v>3004</v>
      </c>
      <c r="D9803" s="316">
        <v>428.02</v>
      </c>
    </row>
    <row r="9804" spans="1:4" ht="81">
      <c r="A9804" s="316">
        <v>94792</v>
      </c>
      <c r="B9804" s="317" t="s">
        <v>10936</v>
      </c>
      <c r="C9804" s="318" t="s">
        <v>3004</v>
      </c>
      <c r="D9804" s="316">
        <v>72</v>
      </c>
    </row>
    <row r="9805" spans="1:4" ht="94.5">
      <c r="A9805" s="316">
        <v>94793</v>
      </c>
      <c r="B9805" s="317" t="s">
        <v>10937</v>
      </c>
      <c r="C9805" s="318" t="s">
        <v>3004</v>
      </c>
      <c r="D9805" s="316">
        <v>91.13</v>
      </c>
    </row>
    <row r="9806" spans="1:4" ht="94.5">
      <c r="A9806" s="316">
        <v>94794</v>
      </c>
      <c r="B9806" s="317" t="s">
        <v>10938</v>
      </c>
      <c r="C9806" s="318" t="s">
        <v>3004</v>
      </c>
      <c r="D9806" s="316">
        <v>94.17</v>
      </c>
    </row>
    <row r="9807" spans="1:4" ht="40.5">
      <c r="A9807" s="316">
        <v>94795</v>
      </c>
      <c r="B9807" s="317" t="s">
        <v>10939</v>
      </c>
      <c r="C9807" s="318" t="s">
        <v>3004</v>
      </c>
      <c r="D9807" s="316">
        <v>27.54</v>
      </c>
    </row>
    <row r="9808" spans="1:4" ht="40.5">
      <c r="A9808" s="316">
        <v>94796</v>
      </c>
      <c r="B9808" s="317" t="s">
        <v>10940</v>
      </c>
      <c r="C9808" s="318" t="s">
        <v>3004</v>
      </c>
      <c r="D9808" s="316">
        <v>34.130000000000003</v>
      </c>
    </row>
    <row r="9809" spans="1:4" ht="40.5">
      <c r="A9809" s="316">
        <v>94797</v>
      </c>
      <c r="B9809" s="317" t="s">
        <v>10941</v>
      </c>
      <c r="C9809" s="318" t="s">
        <v>3004</v>
      </c>
      <c r="D9809" s="316">
        <v>32.53</v>
      </c>
    </row>
    <row r="9810" spans="1:4" ht="40.5">
      <c r="A9810" s="316">
        <v>94798</v>
      </c>
      <c r="B9810" s="317" t="s">
        <v>10942</v>
      </c>
      <c r="C9810" s="318" t="s">
        <v>3004</v>
      </c>
      <c r="D9810" s="316">
        <v>69.09</v>
      </c>
    </row>
    <row r="9811" spans="1:4" ht="40.5">
      <c r="A9811" s="316">
        <v>94799</v>
      </c>
      <c r="B9811" s="317" t="s">
        <v>10943</v>
      </c>
      <c r="C9811" s="318" t="s">
        <v>3004</v>
      </c>
      <c r="D9811" s="316">
        <v>67.48</v>
      </c>
    </row>
    <row r="9812" spans="1:4" ht="40.5">
      <c r="A9812" s="316">
        <v>94800</v>
      </c>
      <c r="B9812" s="317" t="s">
        <v>10944</v>
      </c>
      <c r="C9812" s="318" t="s">
        <v>3004</v>
      </c>
      <c r="D9812" s="316">
        <v>114.04</v>
      </c>
    </row>
    <row r="9813" spans="1:4" ht="54">
      <c r="A9813" s="316">
        <v>94805</v>
      </c>
      <c r="B9813" s="317" t="s">
        <v>10945</v>
      </c>
      <c r="C9813" s="318" t="s">
        <v>3004</v>
      </c>
      <c r="D9813" s="319">
        <v>1445.28</v>
      </c>
    </row>
    <row r="9814" spans="1:4" ht="54">
      <c r="A9814" s="316">
        <v>94806</v>
      </c>
      <c r="B9814" s="317" t="s">
        <v>10946</v>
      </c>
      <c r="C9814" s="318" t="s">
        <v>3004</v>
      </c>
      <c r="D9814" s="316">
        <v>414.99</v>
      </c>
    </row>
    <row r="9815" spans="1:4" ht="54">
      <c r="A9815" s="316">
        <v>94807</v>
      </c>
      <c r="B9815" s="317" t="s">
        <v>10947</v>
      </c>
      <c r="C9815" s="318" t="s">
        <v>3004</v>
      </c>
      <c r="D9815" s="316">
        <v>496.34</v>
      </c>
    </row>
    <row r="9816" spans="1:4" ht="67.5">
      <c r="A9816" s="316">
        <v>94863</v>
      </c>
      <c r="B9816" s="317" t="s">
        <v>10948</v>
      </c>
      <c r="C9816" s="318" t="s">
        <v>3004</v>
      </c>
      <c r="D9816" s="316">
        <v>116.64</v>
      </c>
    </row>
    <row r="9817" spans="1:4" ht="81">
      <c r="A9817" s="316">
        <v>94869</v>
      </c>
      <c r="B9817" s="317" t="s">
        <v>10949</v>
      </c>
      <c r="C9817" s="318" t="s">
        <v>837</v>
      </c>
      <c r="D9817" s="316">
        <v>70.94</v>
      </c>
    </row>
    <row r="9818" spans="1:4" ht="81">
      <c r="A9818" s="316">
        <v>94870</v>
      </c>
      <c r="B9818" s="317" t="s">
        <v>10950</v>
      </c>
      <c r="C9818" s="318" t="s">
        <v>837</v>
      </c>
      <c r="D9818" s="316">
        <v>0.67</v>
      </c>
    </row>
    <row r="9819" spans="1:4" ht="81">
      <c r="A9819" s="316">
        <v>94871</v>
      </c>
      <c r="B9819" s="317" t="s">
        <v>10951</v>
      </c>
      <c r="C9819" s="318" t="s">
        <v>837</v>
      </c>
      <c r="D9819" s="316">
        <v>104.94</v>
      </c>
    </row>
    <row r="9820" spans="1:4" ht="81">
      <c r="A9820" s="316">
        <v>94872</v>
      </c>
      <c r="B9820" s="317" t="s">
        <v>10952</v>
      </c>
      <c r="C9820" s="318" t="s">
        <v>837</v>
      </c>
      <c r="D9820" s="316">
        <v>1.18</v>
      </c>
    </row>
    <row r="9821" spans="1:4" ht="81">
      <c r="A9821" s="316">
        <v>94875</v>
      </c>
      <c r="B9821" s="317" t="s">
        <v>10953</v>
      </c>
      <c r="C9821" s="318" t="s">
        <v>837</v>
      </c>
      <c r="D9821" s="316">
        <v>613.57000000000005</v>
      </c>
    </row>
    <row r="9822" spans="1:4" ht="81">
      <c r="A9822" s="316">
        <v>94876</v>
      </c>
      <c r="B9822" s="317" t="s">
        <v>10954</v>
      </c>
      <c r="C9822" s="318" t="s">
        <v>837</v>
      </c>
      <c r="D9822" s="316">
        <v>16.78</v>
      </c>
    </row>
    <row r="9823" spans="1:4" ht="81">
      <c r="A9823" s="316">
        <v>94878</v>
      </c>
      <c r="B9823" s="317" t="s">
        <v>10955</v>
      </c>
      <c r="C9823" s="318" t="s">
        <v>837</v>
      </c>
      <c r="D9823" s="316">
        <v>19.690000000000001</v>
      </c>
    </row>
    <row r="9824" spans="1:4" ht="81">
      <c r="A9824" s="316">
        <v>94879</v>
      </c>
      <c r="B9824" s="317" t="s">
        <v>10956</v>
      </c>
      <c r="C9824" s="318" t="s">
        <v>837</v>
      </c>
      <c r="D9824" s="316">
        <v>929.29</v>
      </c>
    </row>
    <row r="9825" spans="1:4" ht="81">
      <c r="A9825" s="316">
        <v>94880</v>
      </c>
      <c r="B9825" s="317" t="s">
        <v>10957</v>
      </c>
      <c r="C9825" s="318" t="s">
        <v>837</v>
      </c>
      <c r="D9825" s="316">
        <v>24.1</v>
      </c>
    </row>
    <row r="9826" spans="1:4" ht="81">
      <c r="A9826" s="316">
        <v>94881</v>
      </c>
      <c r="B9826" s="317" t="s">
        <v>10958</v>
      </c>
      <c r="C9826" s="318" t="s">
        <v>837</v>
      </c>
      <c r="D9826" s="319">
        <v>1323.39</v>
      </c>
    </row>
    <row r="9827" spans="1:4" ht="81">
      <c r="A9827" s="316">
        <v>94882</v>
      </c>
      <c r="B9827" s="317" t="s">
        <v>10959</v>
      </c>
      <c r="C9827" s="318" t="s">
        <v>837</v>
      </c>
      <c r="D9827" s="316">
        <v>28.59</v>
      </c>
    </row>
    <row r="9828" spans="1:4" ht="81">
      <c r="A9828" s="316">
        <v>94884</v>
      </c>
      <c r="B9828" s="317" t="s">
        <v>10960</v>
      </c>
      <c r="C9828" s="318" t="s">
        <v>837</v>
      </c>
      <c r="D9828" s="316">
        <v>37.71</v>
      </c>
    </row>
    <row r="9829" spans="1:4" ht="81">
      <c r="A9829" s="316">
        <v>94885</v>
      </c>
      <c r="B9829" s="317" t="s">
        <v>10961</v>
      </c>
      <c r="C9829" s="318" t="s">
        <v>837</v>
      </c>
      <c r="D9829" s="316">
        <v>71.14</v>
      </c>
    </row>
    <row r="9830" spans="1:4" ht="81">
      <c r="A9830" s="316">
        <v>94886</v>
      </c>
      <c r="B9830" s="317" t="s">
        <v>10962</v>
      </c>
      <c r="C9830" s="318" t="s">
        <v>837</v>
      </c>
      <c r="D9830" s="316">
        <v>0.87</v>
      </c>
    </row>
    <row r="9831" spans="1:4" ht="81">
      <c r="A9831" s="316">
        <v>94887</v>
      </c>
      <c r="B9831" s="317" t="s">
        <v>10963</v>
      </c>
      <c r="C9831" s="318" t="s">
        <v>837</v>
      </c>
      <c r="D9831" s="316">
        <v>105.26</v>
      </c>
    </row>
    <row r="9832" spans="1:4" ht="81">
      <c r="A9832" s="316">
        <v>94888</v>
      </c>
      <c r="B9832" s="317" t="s">
        <v>10964</v>
      </c>
      <c r="C9832" s="318" t="s">
        <v>837</v>
      </c>
      <c r="D9832" s="316">
        <v>1.5</v>
      </c>
    </row>
    <row r="9833" spans="1:4" ht="81">
      <c r="A9833" s="316">
        <v>94891</v>
      </c>
      <c r="B9833" s="317" t="s">
        <v>10965</v>
      </c>
      <c r="C9833" s="318" t="s">
        <v>837</v>
      </c>
      <c r="D9833" s="316">
        <v>616.26</v>
      </c>
    </row>
    <row r="9834" spans="1:4" ht="81">
      <c r="A9834" s="316">
        <v>94892</v>
      </c>
      <c r="B9834" s="317" t="s">
        <v>10966</v>
      </c>
      <c r="C9834" s="318" t="s">
        <v>837</v>
      </c>
      <c r="D9834" s="316">
        <v>19.47</v>
      </c>
    </row>
    <row r="9835" spans="1:4" ht="81">
      <c r="A9835" s="316">
        <v>94894</v>
      </c>
      <c r="B9835" s="317" t="s">
        <v>10967</v>
      </c>
      <c r="C9835" s="318" t="s">
        <v>837</v>
      </c>
      <c r="D9835" s="316">
        <v>22.62</v>
      </c>
    </row>
    <row r="9836" spans="1:4" ht="81">
      <c r="A9836" s="316">
        <v>94895</v>
      </c>
      <c r="B9836" s="317" t="s">
        <v>10968</v>
      </c>
      <c r="C9836" s="318" t="s">
        <v>837</v>
      </c>
      <c r="D9836" s="316">
        <v>932.51</v>
      </c>
    </row>
    <row r="9837" spans="1:4" ht="81">
      <c r="A9837" s="316">
        <v>94896</v>
      </c>
      <c r="B9837" s="317" t="s">
        <v>10969</v>
      </c>
      <c r="C9837" s="318" t="s">
        <v>837</v>
      </c>
      <c r="D9837" s="316">
        <v>27.32</v>
      </c>
    </row>
    <row r="9838" spans="1:4" ht="81">
      <c r="A9838" s="316">
        <v>94897</v>
      </c>
      <c r="B9838" s="317" t="s">
        <v>10970</v>
      </c>
      <c r="C9838" s="318" t="s">
        <v>837</v>
      </c>
      <c r="D9838" s="319">
        <v>1326.85</v>
      </c>
    </row>
    <row r="9839" spans="1:4" ht="81">
      <c r="A9839" s="316">
        <v>94898</v>
      </c>
      <c r="B9839" s="317" t="s">
        <v>10971</v>
      </c>
      <c r="C9839" s="318" t="s">
        <v>837</v>
      </c>
      <c r="D9839" s="316">
        <v>32.049999999999997</v>
      </c>
    </row>
    <row r="9840" spans="1:4" ht="81">
      <c r="A9840" s="316">
        <v>94900</v>
      </c>
      <c r="B9840" s="317" t="s">
        <v>10972</v>
      </c>
      <c r="C9840" s="318" t="s">
        <v>837</v>
      </c>
      <c r="D9840" s="316">
        <v>41.48</v>
      </c>
    </row>
    <row r="9841" spans="1:4" ht="27">
      <c r="A9841" s="316">
        <v>94926</v>
      </c>
      <c r="B9841" s="317" t="s">
        <v>10973</v>
      </c>
      <c r="C9841" s="318" t="s">
        <v>1100</v>
      </c>
      <c r="D9841" s="316">
        <v>0.99</v>
      </c>
    </row>
    <row r="9842" spans="1:4" ht="27">
      <c r="A9842" s="316">
        <v>94927</v>
      </c>
      <c r="B9842" s="317" t="s">
        <v>10974</v>
      </c>
      <c r="C9842" s="318" t="s">
        <v>1100</v>
      </c>
      <c r="D9842" s="316">
        <v>0.51</v>
      </c>
    </row>
    <row r="9843" spans="1:4" ht="54">
      <c r="A9843" s="316">
        <v>94928</v>
      </c>
      <c r="B9843" s="317" t="s">
        <v>10975</v>
      </c>
      <c r="C9843" s="318" t="s">
        <v>3004</v>
      </c>
      <c r="D9843" s="316">
        <v>1.56</v>
      </c>
    </row>
    <row r="9844" spans="1:4" ht="54">
      <c r="A9844" s="316">
        <v>94929</v>
      </c>
      <c r="B9844" s="317" t="s">
        <v>10976</v>
      </c>
      <c r="C9844" s="318" t="s">
        <v>3004</v>
      </c>
      <c r="D9844" s="316">
        <v>2.76</v>
      </c>
    </row>
    <row r="9845" spans="1:4" ht="54">
      <c r="A9845" s="316">
        <v>94930</v>
      </c>
      <c r="B9845" s="317" t="s">
        <v>10977</v>
      </c>
      <c r="C9845" s="318" t="s">
        <v>3004</v>
      </c>
      <c r="D9845" s="316">
        <v>0.81</v>
      </c>
    </row>
    <row r="9846" spans="1:4" ht="54">
      <c r="A9846" s="316">
        <v>94931</v>
      </c>
      <c r="B9846" s="317" t="s">
        <v>10978</v>
      </c>
      <c r="C9846" s="318" t="s">
        <v>3004</v>
      </c>
      <c r="D9846" s="316">
        <v>1.43</v>
      </c>
    </row>
    <row r="9847" spans="1:4" ht="54">
      <c r="A9847" s="316">
        <v>94932</v>
      </c>
      <c r="B9847" s="317" t="s">
        <v>10979</v>
      </c>
      <c r="C9847" s="318" t="s">
        <v>3004</v>
      </c>
      <c r="D9847" s="316">
        <v>2.92</v>
      </c>
    </row>
    <row r="9848" spans="1:4" ht="67.5">
      <c r="A9848" s="316">
        <v>94934</v>
      </c>
      <c r="B9848" s="317" t="s">
        <v>10980</v>
      </c>
      <c r="C9848" s="318" t="s">
        <v>3004</v>
      </c>
      <c r="D9848" s="316">
        <v>1.01</v>
      </c>
    </row>
    <row r="9849" spans="1:4" ht="67.5">
      <c r="A9849" s="316">
        <v>94935</v>
      </c>
      <c r="B9849" s="317" t="s">
        <v>10981</v>
      </c>
      <c r="C9849" s="318" t="s">
        <v>3004</v>
      </c>
      <c r="D9849" s="316">
        <v>1.58</v>
      </c>
    </row>
    <row r="9850" spans="1:4" ht="67.5">
      <c r="A9850" s="316">
        <v>94936</v>
      </c>
      <c r="B9850" s="317" t="s">
        <v>10982</v>
      </c>
      <c r="C9850" s="318" t="s">
        <v>3004</v>
      </c>
      <c r="D9850" s="316">
        <v>2.54</v>
      </c>
    </row>
    <row r="9851" spans="1:4" ht="67.5">
      <c r="A9851" s="316">
        <v>94937</v>
      </c>
      <c r="B9851" s="317" t="s">
        <v>10983</v>
      </c>
      <c r="C9851" s="318" t="s">
        <v>3004</v>
      </c>
      <c r="D9851" s="316">
        <v>3.74</v>
      </c>
    </row>
    <row r="9852" spans="1:4" ht="67.5">
      <c r="A9852" s="316">
        <v>94938</v>
      </c>
      <c r="B9852" s="317" t="s">
        <v>10984</v>
      </c>
      <c r="C9852" s="318" t="s">
        <v>3004</v>
      </c>
      <c r="D9852" s="316">
        <v>4.9400000000000004</v>
      </c>
    </row>
    <row r="9853" spans="1:4" ht="27">
      <c r="A9853" s="316">
        <v>94939</v>
      </c>
      <c r="B9853" s="317" t="s">
        <v>10985</v>
      </c>
      <c r="C9853" s="318" t="s">
        <v>1100</v>
      </c>
      <c r="D9853" s="316">
        <v>1.54</v>
      </c>
    </row>
    <row r="9854" spans="1:4" ht="27">
      <c r="A9854" s="316">
        <v>94940</v>
      </c>
      <c r="B9854" s="317" t="s">
        <v>10986</v>
      </c>
      <c r="C9854" s="318" t="s">
        <v>1100</v>
      </c>
      <c r="D9854" s="316">
        <v>0.8</v>
      </c>
    </row>
    <row r="9855" spans="1:4" ht="27">
      <c r="A9855" s="316">
        <v>94941</v>
      </c>
      <c r="B9855" s="317" t="s">
        <v>10987</v>
      </c>
      <c r="C9855" s="318" t="s">
        <v>6979</v>
      </c>
      <c r="D9855" s="316">
        <v>0.05</v>
      </c>
    </row>
    <row r="9856" spans="1:4" ht="27">
      <c r="A9856" s="316">
        <v>94942</v>
      </c>
      <c r="B9856" s="317" t="s">
        <v>10988</v>
      </c>
      <c r="C9856" s="318" t="s">
        <v>1100</v>
      </c>
      <c r="D9856" s="316">
        <v>0.62</v>
      </c>
    </row>
    <row r="9857" spans="1:4" ht="40.5">
      <c r="A9857" s="316">
        <v>94943</v>
      </c>
      <c r="B9857" s="317" t="s">
        <v>10989</v>
      </c>
      <c r="C9857" s="318" t="s">
        <v>1100</v>
      </c>
      <c r="D9857" s="316">
        <v>0.33</v>
      </c>
    </row>
    <row r="9858" spans="1:4" ht="54">
      <c r="A9858" s="316">
        <v>94944</v>
      </c>
      <c r="B9858" s="317" t="s">
        <v>10990</v>
      </c>
      <c r="C9858" s="318" t="s">
        <v>1100</v>
      </c>
      <c r="D9858" s="316">
        <v>0.86</v>
      </c>
    </row>
    <row r="9859" spans="1:4" ht="67.5">
      <c r="A9859" s="316">
        <v>94945</v>
      </c>
      <c r="B9859" s="317" t="s">
        <v>10991</v>
      </c>
      <c r="C9859" s="318" t="s">
        <v>1100</v>
      </c>
      <c r="D9859" s="316">
        <v>0.2</v>
      </c>
    </row>
    <row r="9860" spans="1:4" ht="40.5">
      <c r="A9860" s="316">
        <v>94946</v>
      </c>
      <c r="B9860" s="317" t="s">
        <v>10992</v>
      </c>
      <c r="C9860" s="318" t="s">
        <v>3004</v>
      </c>
      <c r="D9860" s="316">
        <v>0.88</v>
      </c>
    </row>
    <row r="9861" spans="1:4" ht="40.5">
      <c r="A9861" s="316">
        <v>94947</v>
      </c>
      <c r="B9861" s="317" t="s">
        <v>10993</v>
      </c>
      <c r="C9861" s="318" t="s">
        <v>3004</v>
      </c>
      <c r="D9861" s="316">
        <v>0.65</v>
      </c>
    </row>
    <row r="9862" spans="1:4" ht="54">
      <c r="A9862" s="316">
        <v>94948</v>
      </c>
      <c r="B9862" s="317" t="s">
        <v>10994</v>
      </c>
      <c r="C9862" s="318" t="s">
        <v>3004</v>
      </c>
      <c r="D9862" s="316">
        <v>0.46</v>
      </c>
    </row>
    <row r="9863" spans="1:4" ht="54">
      <c r="A9863" s="316">
        <v>94949</v>
      </c>
      <c r="B9863" s="317" t="s">
        <v>10995</v>
      </c>
      <c r="C9863" s="318" t="s">
        <v>3004</v>
      </c>
      <c r="D9863" s="316">
        <v>0.7</v>
      </c>
    </row>
    <row r="9864" spans="1:4" ht="54">
      <c r="A9864" s="316">
        <v>94950</v>
      </c>
      <c r="B9864" s="317" t="s">
        <v>10996</v>
      </c>
      <c r="C9864" s="318" t="s">
        <v>3004</v>
      </c>
      <c r="D9864" s="316">
        <v>1</v>
      </c>
    </row>
    <row r="9865" spans="1:4" ht="54">
      <c r="A9865" s="316">
        <v>94951</v>
      </c>
      <c r="B9865" s="317" t="s">
        <v>10997</v>
      </c>
      <c r="C9865" s="318" t="s">
        <v>3004</v>
      </c>
      <c r="D9865" s="316">
        <v>1.3</v>
      </c>
    </row>
    <row r="9866" spans="1:4" ht="54">
      <c r="A9866" s="316">
        <v>94952</v>
      </c>
      <c r="B9866" s="317" t="s">
        <v>10998</v>
      </c>
      <c r="C9866" s="318" t="s">
        <v>3004</v>
      </c>
      <c r="D9866" s="316">
        <v>0.25</v>
      </c>
    </row>
    <row r="9867" spans="1:4" ht="40.5">
      <c r="A9867" s="316">
        <v>94953</v>
      </c>
      <c r="B9867" s="317" t="s">
        <v>10999</v>
      </c>
      <c r="C9867" s="318" t="s">
        <v>1100</v>
      </c>
      <c r="D9867" s="316">
        <v>3.98</v>
      </c>
    </row>
    <row r="9868" spans="1:4" ht="40.5">
      <c r="A9868" s="316">
        <v>94954</v>
      </c>
      <c r="B9868" s="317" t="s">
        <v>11000</v>
      </c>
      <c r="C9868" s="318" t="s">
        <v>1100</v>
      </c>
      <c r="D9868" s="316">
        <v>0.64</v>
      </c>
    </row>
    <row r="9869" spans="1:4" ht="40.5">
      <c r="A9869" s="316">
        <v>94955</v>
      </c>
      <c r="B9869" s="317" t="s">
        <v>11001</v>
      </c>
      <c r="C9869" s="318" t="s">
        <v>1100</v>
      </c>
      <c r="D9869" s="316">
        <v>0.96</v>
      </c>
    </row>
    <row r="9870" spans="1:4" ht="40.5">
      <c r="A9870" s="316">
        <v>94956</v>
      </c>
      <c r="B9870" s="317" t="s">
        <v>11002</v>
      </c>
      <c r="C9870" s="318" t="s">
        <v>1100</v>
      </c>
      <c r="D9870" s="316">
        <v>1.36</v>
      </c>
    </row>
    <row r="9871" spans="1:4" ht="40.5">
      <c r="A9871" s="316">
        <v>94957</v>
      </c>
      <c r="B9871" s="317" t="s">
        <v>11003</v>
      </c>
      <c r="C9871" s="318" t="s">
        <v>1100</v>
      </c>
      <c r="D9871" s="316">
        <v>1.76</v>
      </c>
    </row>
    <row r="9872" spans="1:4" ht="40.5">
      <c r="A9872" s="316">
        <v>94958</v>
      </c>
      <c r="B9872" s="317" t="s">
        <v>11004</v>
      </c>
      <c r="C9872" s="318" t="s">
        <v>1100</v>
      </c>
      <c r="D9872" s="316">
        <v>0.46</v>
      </c>
    </row>
    <row r="9873" spans="1:4" ht="27">
      <c r="A9873" s="316">
        <v>94959</v>
      </c>
      <c r="B9873" s="317" t="s">
        <v>11005</v>
      </c>
      <c r="C9873" s="318" t="s">
        <v>837</v>
      </c>
      <c r="D9873" s="316">
        <v>1.0900000000000001</v>
      </c>
    </row>
    <row r="9874" spans="1:4" ht="40.5">
      <c r="A9874" s="316">
        <v>94960</v>
      </c>
      <c r="B9874" s="317" t="s">
        <v>11006</v>
      </c>
      <c r="C9874" s="318" t="s">
        <v>837</v>
      </c>
      <c r="D9874" s="316">
        <v>0.9</v>
      </c>
    </row>
    <row r="9875" spans="1:4" ht="27">
      <c r="A9875" s="316">
        <v>94961</v>
      </c>
      <c r="B9875" s="317" t="s">
        <v>11007</v>
      </c>
      <c r="C9875" s="318" t="s">
        <v>837</v>
      </c>
      <c r="D9875" s="316">
        <v>0.41</v>
      </c>
    </row>
    <row r="9876" spans="1:4" ht="54">
      <c r="A9876" s="316">
        <v>94962</v>
      </c>
      <c r="B9876" s="317" t="s">
        <v>11008</v>
      </c>
      <c r="C9876" s="318" t="s">
        <v>585</v>
      </c>
      <c r="D9876" s="316">
        <v>242.58</v>
      </c>
    </row>
    <row r="9877" spans="1:4" ht="54">
      <c r="A9877" s="316">
        <v>94963</v>
      </c>
      <c r="B9877" s="317" t="s">
        <v>11009</v>
      </c>
      <c r="C9877" s="318" t="s">
        <v>585</v>
      </c>
      <c r="D9877" s="316">
        <v>268.08999999999997</v>
      </c>
    </row>
    <row r="9878" spans="1:4" ht="54">
      <c r="A9878" s="316">
        <v>94964</v>
      </c>
      <c r="B9878" s="317" t="s">
        <v>11010</v>
      </c>
      <c r="C9878" s="318" t="s">
        <v>585</v>
      </c>
      <c r="D9878" s="316">
        <v>294.72000000000003</v>
      </c>
    </row>
    <row r="9879" spans="1:4" ht="54">
      <c r="A9879" s="316">
        <v>94965</v>
      </c>
      <c r="B9879" s="317" t="s">
        <v>11011</v>
      </c>
      <c r="C9879" s="318" t="s">
        <v>585</v>
      </c>
      <c r="D9879" s="316">
        <v>307.16000000000003</v>
      </c>
    </row>
    <row r="9880" spans="1:4" ht="54">
      <c r="A9880" s="316">
        <v>94966</v>
      </c>
      <c r="B9880" s="317" t="s">
        <v>11012</v>
      </c>
      <c r="C9880" s="318" t="s">
        <v>585</v>
      </c>
      <c r="D9880" s="316">
        <v>318.55</v>
      </c>
    </row>
    <row r="9881" spans="1:4" ht="54">
      <c r="A9881" s="316">
        <v>94967</v>
      </c>
      <c r="B9881" s="317" t="s">
        <v>11013</v>
      </c>
      <c r="C9881" s="318" t="s">
        <v>585</v>
      </c>
      <c r="D9881" s="316">
        <v>366.48</v>
      </c>
    </row>
    <row r="9882" spans="1:4" ht="54">
      <c r="A9882" s="316">
        <v>94968</v>
      </c>
      <c r="B9882" s="317" t="s">
        <v>11014</v>
      </c>
      <c r="C9882" s="318" t="s">
        <v>585</v>
      </c>
      <c r="D9882" s="316">
        <v>237.59</v>
      </c>
    </row>
    <row r="9883" spans="1:4" ht="54">
      <c r="A9883" s="316">
        <v>94969</v>
      </c>
      <c r="B9883" s="317" t="s">
        <v>11015</v>
      </c>
      <c r="C9883" s="318" t="s">
        <v>585</v>
      </c>
      <c r="D9883" s="316">
        <v>263.74</v>
      </c>
    </row>
    <row r="9884" spans="1:4" ht="54">
      <c r="A9884" s="316">
        <v>94970</v>
      </c>
      <c r="B9884" s="317" t="s">
        <v>11016</v>
      </c>
      <c r="C9884" s="318" t="s">
        <v>585</v>
      </c>
      <c r="D9884" s="316">
        <v>286.33999999999997</v>
      </c>
    </row>
    <row r="9885" spans="1:4" ht="54">
      <c r="A9885" s="316">
        <v>94971</v>
      </c>
      <c r="B9885" s="317" t="s">
        <v>11017</v>
      </c>
      <c r="C9885" s="318" t="s">
        <v>585</v>
      </c>
      <c r="D9885" s="316">
        <v>302.82</v>
      </c>
    </row>
    <row r="9886" spans="1:4" ht="54">
      <c r="A9886" s="316">
        <v>94972</v>
      </c>
      <c r="B9886" s="317" t="s">
        <v>11018</v>
      </c>
      <c r="C9886" s="318" t="s">
        <v>585</v>
      </c>
      <c r="D9886" s="316">
        <v>315.95</v>
      </c>
    </row>
    <row r="9887" spans="1:4" ht="54">
      <c r="A9887" s="316">
        <v>94973</v>
      </c>
      <c r="B9887" s="317" t="s">
        <v>11019</v>
      </c>
      <c r="C9887" s="318" t="s">
        <v>585</v>
      </c>
      <c r="D9887" s="316">
        <v>360.96</v>
      </c>
    </row>
    <row r="9888" spans="1:4" ht="40.5">
      <c r="A9888" s="316">
        <v>94974</v>
      </c>
      <c r="B9888" s="317" t="s">
        <v>11020</v>
      </c>
      <c r="C9888" s="318" t="s">
        <v>585</v>
      </c>
      <c r="D9888" s="316">
        <v>329.62</v>
      </c>
    </row>
    <row r="9889" spans="1:4" ht="40.5">
      <c r="A9889" s="316">
        <v>94975</v>
      </c>
      <c r="B9889" s="317" t="s">
        <v>11021</v>
      </c>
      <c r="C9889" s="318" t="s">
        <v>585</v>
      </c>
      <c r="D9889" s="316">
        <v>353.72</v>
      </c>
    </row>
    <row r="9890" spans="1:4" ht="54">
      <c r="A9890" s="316">
        <v>94990</v>
      </c>
      <c r="B9890" s="317" t="s">
        <v>11022</v>
      </c>
      <c r="C9890" s="318" t="s">
        <v>585</v>
      </c>
      <c r="D9890" s="316">
        <v>500.76</v>
      </c>
    </row>
    <row r="9891" spans="1:4" ht="54">
      <c r="A9891" s="316">
        <v>94991</v>
      </c>
      <c r="B9891" s="317" t="s">
        <v>11023</v>
      </c>
      <c r="C9891" s="318" t="s">
        <v>585</v>
      </c>
      <c r="D9891" s="316">
        <v>434.65</v>
      </c>
    </row>
    <row r="9892" spans="1:4" ht="67.5">
      <c r="A9892" s="316">
        <v>94992</v>
      </c>
      <c r="B9892" s="317" t="s">
        <v>11024</v>
      </c>
      <c r="C9892" s="318" t="s">
        <v>1100</v>
      </c>
      <c r="D9892" s="316">
        <v>57.51</v>
      </c>
    </row>
    <row r="9893" spans="1:4" ht="54">
      <c r="A9893" s="316">
        <v>94993</v>
      </c>
      <c r="B9893" s="317" t="s">
        <v>11025</v>
      </c>
      <c r="C9893" s="318" t="s">
        <v>1100</v>
      </c>
      <c r="D9893" s="316">
        <v>53.54</v>
      </c>
    </row>
    <row r="9894" spans="1:4" ht="67.5">
      <c r="A9894" s="316">
        <v>94994</v>
      </c>
      <c r="B9894" s="317" t="s">
        <v>11026</v>
      </c>
      <c r="C9894" s="318" t="s">
        <v>1100</v>
      </c>
      <c r="D9894" s="316">
        <v>68.56</v>
      </c>
    </row>
    <row r="9895" spans="1:4" ht="54">
      <c r="A9895" s="316">
        <v>94995</v>
      </c>
      <c r="B9895" s="317" t="s">
        <v>11027</v>
      </c>
      <c r="C9895" s="318" t="s">
        <v>1100</v>
      </c>
      <c r="D9895" s="316">
        <v>63.27</v>
      </c>
    </row>
    <row r="9896" spans="1:4" ht="67.5">
      <c r="A9896" s="316">
        <v>94996</v>
      </c>
      <c r="B9896" s="317" t="s">
        <v>11028</v>
      </c>
      <c r="C9896" s="318" t="s">
        <v>1100</v>
      </c>
      <c r="D9896" s="316">
        <v>78.790000000000006</v>
      </c>
    </row>
    <row r="9897" spans="1:4" ht="54">
      <c r="A9897" s="316">
        <v>94997</v>
      </c>
      <c r="B9897" s="317" t="s">
        <v>11029</v>
      </c>
      <c r="C9897" s="318" t="s">
        <v>1100</v>
      </c>
      <c r="D9897" s="316">
        <v>72.180000000000007</v>
      </c>
    </row>
    <row r="9898" spans="1:4" ht="67.5">
      <c r="A9898" s="316">
        <v>94998</v>
      </c>
      <c r="B9898" s="317" t="s">
        <v>11030</v>
      </c>
      <c r="C9898" s="318" t="s">
        <v>1100</v>
      </c>
      <c r="D9898" s="316">
        <v>88.62</v>
      </c>
    </row>
    <row r="9899" spans="1:4" ht="54">
      <c r="A9899" s="316">
        <v>94999</v>
      </c>
      <c r="B9899" s="317" t="s">
        <v>11031</v>
      </c>
      <c r="C9899" s="318" t="s">
        <v>1100</v>
      </c>
      <c r="D9899" s="316">
        <v>80.680000000000007</v>
      </c>
    </row>
    <row r="9900" spans="1:4" ht="54">
      <c r="A9900" s="316">
        <v>95108</v>
      </c>
      <c r="B9900" s="317" t="s">
        <v>11032</v>
      </c>
      <c r="C9900" s="318" t="s">
        <v>3004</v>
      </c>
      <c r="D9900" s="316">
        <v>19.600000000000001</v>
      </c>
    </row>
    <row r="9901" spans="1:4" ht="40.5">
      <c r="A9901" s="316">
        <v>95114</v>
      </c>
      <c r="B9901" s="317" t="s">
        <v>11033</v>
      </c>
      <c r="C9901" s="318" t="s">
        <v>12</v>
      </c>
      <c r="D9901" s="316">
        <v>1.19</v>
      </c>
    </row>
    <row r="9902" spans="1:4" ht="40.5">
      <c r="A9902" s="316">
        <v>95115</v>
      </c>
      <c r="B9902" s="317" t="s">
        <v>11034</v>
      </c>
      <c r="C9902" s="318" t="s">
        <v>12</v>
      </c>
      <c r="D9902" s="316">
        <v>0.26</v>
      </c>
    </row>
    <row r="9903" spans="1:4" ht="40.5">
      <c r="A9903" s="316">
        <v>95116</v>
      </c>
      <c r="B9903" s="317" t="s">
        <v>11035</v>
      </c>
      <c r="C9903" s="318" t="s">
        <v>12</v>
      </c>
      <c r="D9903" s="316">
        <v>31.99</v>
      </c>
    </row>
    <row r="9904" spans="1:4" ht="40.5">
      <c r="A9904" s="316">
        <v>95117</v>
      </c>
      <c r="B9904" s="317" t="s">
        <v>11036</v>
      </c>
      <c r="C9904" s="318" t="s">
        <v>12</v>
      </c>
      <c r="D9904" s="316">
        <v>9.59</v>
      </c>
    </row>
    <row r="9905" spans="1:4" ht="40.5">
      <c r="A9905" s="316">
        <v>95118</v>
      </c>
      <c r="B9905" s="317" t="s">
        <v>11037</v>
      </c>
      <c r="C9905" s="318" t="s">
        <v>12</v>
      </c>
      <c r="D9905" s="316">
        <v>31.98</v>
      </c>
    </row>
    <row r="9906" spans="1:4" ht="40.5">
      <c r="A9906" s="316">
        <v>95119</v>
      </c>
      <c r="B9906" s="317" t="s">
        <v>11038</v>
      </c>
      <c r="C9906" s="318" t="s">
        <v>12</v>
      </c>
      <c r="D9906" s="316">
        <v>10.95</v>
      </c>
    </row>
    <row r="9907" spans="1:4" ht="40.5">
      <c r="A9907" s="316">
        <v>95120</v>
      </c>
      <c r="B9907" s="317" t="s">
        <v>11039</v>
      </c>
      <c r="C9907" s="318" t="s">
        <v>12</v>
      </c>
      <c r="D9907" s="316">
        <v>39.520000000000003</v>
      </c>
    </row>
    <row r="9908" spans="1:4" ht="40.5">
      <c r="A9908" s="316">
        <v>95121</v>
      </c>
      <c r="B9908" s="317" t="s">
        <v>11040</v>
      </c>
      <c r="C9908" s="318" t="s">
        <v>2865</v>
      </c>
      <c r="D9908" s="316">
        <v>191.72</v>
      </c>
    </row>
    <row r="9909" spans="1:4" ht="40.5">
      <c r="A9909" s="316">
        <v>95122</v>
      </c>
      <c r="B9909" s="317" t="s">
        <v>11041</v>
      </c>
      <c r="C9909" s="318" t="s">
        <v>2867</v>
      </c>
      <c r="D9909" s="316">
        <v>112.23</v>
      </c>
    </row>
    <row r="9910" spans="1:4" ht="54">
      <c r="A9910" s="316">
        <v>95123</v>
      </c>
      <c r="B9910" s="317" t="s">
        <v>11042</v>
      </c>
      <c r="C9910" s="318" t="s">
        <v>12</v>
      </c>
      <c r="D9910" s="316">
        <v>10.01</v>
      </c>
    </row>
    <row r="9911" spans="1:4" ht="40.5">
      <c r="A9911" s="316">
        <v>95124</v>
      </c>
      <c r="B9911" s="317" t="s">
        <v>11043</v>
      </c>
      <c r="C9911" s="318" t="s">
        <v>12</v>
      </c>
      <c r="D9911" s="316">
        <v>3</v>
      </c>
    </row>
    <row r="9912" spans="1:4" ht="40.5">
      <c r="A9912" s="316">
        <v>95125</v>
      </c>
      <c r="B9912" s="317" t="s">
        <v>11044</v>
      </c>
      <c r="C9912" s="318" t="s">
        <v>12</v>
      </c>
      <c r="D9912" s="316">
        <v>10.96</v>
      </c>
    </row>
    <row r="9913" spans="1:4" ht="54">
      <c r="A9913" s="316">
        <v>95126</v>
      </c>
      <c r="B9913" s="317" t="s">
        <v>11045</v>
      </c>
      <c r="C9913" s="318" t="s">
        <v>12</v>
      </c>
      <c r="D9913" s="316">
        <v>83.95</v>
      </c>
    </row>
    <row r="9914" spans="1:4" ht="40.5">
      <c r="A9914" s="316">
        <v>95127</v>
      </c>
      <c r="B9914" s="317" t="s">
        <v>11046</v>
      </c>
      <c r="C9914" s="318" t="s">
        <v>2865</v>
      </c>
      <c r="D9914" s="316">
        <v>122.3</v>
      </c>
    </row>
    <row r="9915" spans="1:4" ht="40.5">
      <c r="A9915" s="316">
        <v>95128</v>
      </c>
      <c r="B9915" s="317" t="s">
        <v>11047</v>
      </c>
      <c r="C9915" s="318" t="s">
        <v>2867</v>
      </c>
      <c r="D9915" s="316">
        <v>27.39</v>
      </c>
    </row>
    <row r="9916" spans="1:4" ht="40.5">
      <c r="A9916" s="316">
        <v>95129</v>
      </c>
      <c r="B9916" s="317" t="s">
        <v>11048</v>
      </c>
      <c r="C9916" s="318" t="s">
        <v>12</v>
      </c>
      <c r="D9916" s="316">
        <v>17.77</v>
      </c>
    </row>
    <row r="9917" spans="1:4" ht="40.5">
      <c r="A9917" s="316">
        <v>95130</v>
      </c>
      <c r="B9917" s="317" t="s">
        <v>11049</v>
      </c>
      <c r="C9917" s="318" t="s">
        <v>12</v>
      </c>
      <c r="D9917" s="316">
        <v>6.22</v>
      </c>
    </row>
    <row r="9918" spans="1:4" ht="40.5">
      <c r="A9918" s="316">
        <v>95131</v>
      </c>
      <c r="B9918" s="317" t="s">
        <v>11050</v>
      </c>
      <c r="C9918" s="318" t="s">
        <v>12</v>
      </c>
      <c r="D9918" s="316">
        <v>33.32</v>
      </c>
    </row>
    <row r="9919" spans="1:4" ht="40.5">
      <c r="A9919" s="316">
        <v>95132</v>
      </c>
      <c r="B9919" s="317" t="s">
        <v>11051</v>
      </c>
      <c r="C9919" s="318" t="s">
        <v>12</v>
      </c>
      <c r="D9919" s="316">
        <v>18.36</v>
      </c>
    </row>
    <row r="9920" spans="1:4" ht="40.5">
      <c r="A9920" s="316">
        <v>95133</v>
      </c>
      <c r="B9920" s="317" t="s">
        <v>11052</v>
      </c>
      <c r="C9920" s="318" t="s">
        <v>2865</v>
      </c>
      <c r="D9920" s="316">
        <v>91.12</v>
      </c>
    </row>
    <row r="9921" spans="1:4" ht="27">
      <c r="A9921" s="316">
        <v>95135</v>
      </c>
      <c r="B9921" s="317" t="s">
        <v>11053</v>
      </c>
      <c r="C9921" s="318" t="s">
        <v>11054</v>
      </c>
      <c r="D9921" s="316">
        <v>21.85</v>
      </c>
    </row>
    <row r="9922" spans="1:4" ht="40.5">
      <c r="A9922" s="316">
        <v>95136</v>
      </c>
      <c r="B9922" s="317" t="s">
        <v>11055</v>
      </c>
      <c r="C9922" s="318" t="s">
        <v>12</v>
      </c>
      <c r="D9922" s="316">
        <v>0.04</v>
      </c>
    </row>
    <row r="9923" spans="1:4" ht="40.5">
      <c r="A9923" s="316">
        <v>95137</v>
      </c>
      <c r="B9923" s="317" t="s">
        <v>11056</v>
      </c>
      <c r="C9923" s="318" t="s">
        <v>12</v>
      </c>
      <c r="D9923" s="316">
        <v>0.01</v>
      </c>
    </row>
    <row r="9924" spans="1:4" ht="40.5">
      <c r="A9924" s="316">
        <v>95138</v>
      </c>
      <c r="B9924" s="317" t="s">
        <v>11057</v>
      </c>
      <c r="C9924" s="318" t="s">
        <v>12</v>
      </c>
      <c r="D9924" s="316">
        <v>0.03</v>
      </c>
    </row>
    <row r="9925" spans="1:4" ht="40.5">
      <c r="A9925" s="316">
        <v>95139</v>
      </c>
      <c r="B9925" s="317" t="s">
        <v>11058</v>
      </c>
      <c r="C9925" s="318" t="s">
        <v>2865</v>
      </c>
      <c r="D9925" s="316">
        <v>0.08</v>
      </c>
    </row>
    <row r="9926" spans="1:4" ht="40.5">
      <c r="A9926" s="316">
        <v>95140</v>
      </c>
      <c r="B9926" s="317" t="s">
        <v>11059</v>
      </c>
      <c r="C9926" s="318" t="s">
        <v>2867</v>
      </c>
      <c r="D9926" s="316">
        <v>0.05</v>
      </c>
    </row>
    <row r="9927" spans="1:4" ht="81">
      <c r="A9927" s="316">
        <v>95141</v>
      </c>
      <c r="B9927" s="317" t="s">
        <v>11060</v>
      </c>
      <c r="C9927" s="318" t="s">
        <v>3004</v>
      </c>
      <c r="D9927" s="316">
        <v>25.47</v>
      </c>
    </row>
    <row r="9928" spans="1:4" ht="40.5">
      <c r="A9928" s="316">
        <v>95208</v>
      </c>
      <c r="B9928" s="317" t="s">
        <v>11061</v>
      </c>
      <c r="C9928" s="318" t="s">
        <v>12</v>
      </c>
      <c r="D9928" s="316">
        <v>23.53</v>
      </c>
    </row>
    <row r="9929" spans="1:4" ht="40.5">
      <c r="A9929" s="316">
        <v>95209</v>
      </c>
      <c r="B9929" s="317" t="s">
        <v>11062</v>
      </c>
      <c r="C9929" s="318" t="s">
        <v>12</v>
      </c>
      <c r="D9929" s="316">
        <v>5.29</v>
      </c>
    </row>
    <row r="9930" spans="1:4" ht="40.5">
      <c r="A9930" s="316">
        <v>95210</v>
      </c>
      <c r="B9930" s="317" t="s">
        <v>11063</v>
      </c>
      <c r="C9930" s="318" t="s">
        <v>12</v>
      </c>
      <c r="D9930" s="316">
        <v>25.74</v>
      </c>
    </row>
    <row r="9931" spans="1:4" ht="40.5">
      <c r="A9931" s="316">
        <v>95211</v>
      </c>
      <c r="B9931" s="317" t="s">
        <v>11064</v>
      </c>
      <c r="C9931" s="318" t="s">
        <v>12</v>
      </c>
      <c r="D9931" s="316">
        <v>5.79</v>
      </c>
    </row>
    <row r="9932" spans="1:4" ht="40.5">
      <c r="A9932" s="316">
        <v>95212</v>
      </c>
      <c r="B9932" s="317" t="s">
        <v>11065</v>
      </c>
      <c r="C9932" s="318" t="s">
        <v>2865</v>
      </c>
      <c r="D9932" s="316">
        <v>78.73</v>
      </c>
    </row>
    <row r="9933" spans="1:4" ht="40.5">
      <c r="A9933" s="316">
        <v>95213</v>
      </c>
      <c r="B9933" s="317" t="s">
        <v>11066</v>
      </c>
      <c r="C9933" s="318" t="s">
        <v>2867</v>
      </c>
      <c r="D9933" s="316">
        <v>47.2</v>
      </c>
    </row>
    <row r="9934" spans="1:4" ht="40.5">
      <c r="A9934" s="316">
        <v>95214</v>
      </c>
      <c r="B9934" s="317" t="s">
        <v>11067</v>
      </c>
      <c r="C9934" s="318" t="s">
        <v>12</v>
      </c>
      <c r="D9934" s="316">
        <v>1.29</v>
      </c>
    </row>
    <row r="9935" spans="1:4" ht="40.5">
      <c r="A9935" s="316">
        <v>95215</v>
      </c>
      <c r="B9935" s="317" t="s">
        <v>11068</v>
      </c>
      <c r="C9935" s="318" t="s">
        <v>12</v>
      </c>
      <c r="D9935" s="316">
        <v>0.25</v>
      </c>
    </row>
    <row r="9936" spans="1:4" ht="40.5">
      <c r="A9936" s="316">
        <v>95216</v>
      </c>
      <c r="B9936" s="317" t="s">
        <v>11069</v>
      </c>
      <c r="C9936" s="318" t="s">
        <v>12</v>
      </c>
      <c r="D9936" s="316">
        <v>0.89</v>
      </c>
    </row>
    <row r="9937" spans="1:4" ht="40.5">
      <c r="A9937" s="316">
        <v>95217</v>
      </c>
      <c r="B9937" s="317" t="s">
        <v>11070</v>
      </c>
      <c r="C9937" s="318" t="s">
        <v>12</v>
      </c>
      <c r="D9937" s="316">
        <v>0.39</v>
      </c>
    </row>
    <row r="9938" spans="1:4" ht="40.5">
      <c r="A9938" s="316">
        <v>95218</v>
      </c>
      <c r="B9938" s="317" t="s">
        <v>11071</v>
      </c>
      <c r="C9938" s="318" t="s">
        <v>2865</v>
      </c>
      <c r="D9938" s="316">
        <v>19.649999999999999</v>
      </c>
    </row>
    <row r="9939" spans="1:4" ht="40.5">
      <c r="A9939" s="316">
        <v>95219</v>
      </c>
      <c r="B9939" s="317" t="s">
        <v>11072</v>
      </c>
      <c r="C9939" s="318" t="s">
        <v>2867</v>
      </c>
      <c r="D9939" s="316">
        <v>18.37</v>
      </c>
    </row>
    <row r="9940" spans="1:4" ht="54">
      <c r="A9940" s="316">
        <v>95237</v>
      </c>
      <c r="B9940" s="317" t="s">
        <v>11073</v>
      </c>
      <c r="C9940" s="318" t="s">
        <v>3004</v>
      </c>
      <c r="D9940" s="316">
        <v>15.19</v>
      </c>
    </row>
    <row r="9941" spans="1:4" ht="40.5">
      <c r="A9941" s="316">
        <v>95240</v>
      </c>
      <c r="B9941" s="317" t="s">
        <v>11074</v>
      </c>
      <c r="C9941" s="318" t="s">
        <v>1100</v>
      </c>
      <c r="D9941" s="316">
        <v>11.4</v>
      </c>
    </row>
    <row r="9942" spans="1:4" ht="40.5">
      <c r="A9942" s="316">
        <v>95241</v>
      </c>
      <c r="B9942" s="317" t="s">
        <v>11075</v>
      </c>
      <c r="C9942" s="318" t="s">
        <v>1100</v>
      </c>
      <c r="D9942" s="316">
        <v>19.02</v>
      </c>
    </row>
    <row r="9943" spans="1:4" ht="81">
      <c r="A9943" s="316">
        <v>95248</v>
      </c>
      <c r="B9943" s="317" t="s">
        <v>11076</v>
      </c>
      <c r="C9943" s="318" t="s">
        <v>3004</v>
      </c>
      <c r="D9943" s="316">
        <v>47.04</v>
      </c>
    </row>
    <row r="9944" spans="1:4" ht="81">
      <c r="A9944" s="316">
        <v>95249</v>
      </c>
      <c r="B9944" s="317" t="s">
        <v>11077</v>
      </c>
      <c r="C9944" s="318" t="s">
        <v>3004</v>
      </c>
      <c r="D9944" s="316">
        <v>50.53</v>
      </c>
    </row>
    <row r="9945" spans="1:4" ht="67.5">
      <c r="A9945" s="316">
        <v>95250</v>
      </c>
      <c r="B9945" s="317" t="s">
        <v>11078</v>
      </c>
      <c r="C9945" s="318" t="s">
        <v>3004</v>
      </c>
      <c r="D9945" s="316">
        <v>59.69</v>
      </c>
    </row>
    <row r="9946" spans="1:4" ht="81">
      <c r="A9946" s="316">
        <v>95251</v>
      </c>
      <c r="B9946" s="317" t="s">
        <v>11079</v>
      </c>
      <c r="C9946" s="318" t="s">
        <v>3004</v>
      </c>
      <c r="D9946" s="316">
        <v>77.56</v>
      </c>
    </row>
    <row r="9947" spans="1:4" ht="81">
      <c r="A9947" s="316">
        <v>95252</v>
      </c>
      <c r="B9947" s="317" t="s">
        <v>11080</v>
      </c>
      <c r="C9947" s="318" t="s">
        <v>3004</v>
      </c>
      <c r="D9947" s="316">
        <v>88.35</v>
      </c>
    </row>
    <row r="9948" spans="1:4" ht="67.5">
      <c r="A9948" s="316">
        <v>95253</v>
      </c>
      <c r="B9948" s="317" t="s">
        <v>11081</v>
      </c>
      <c r="C9948" s="318" t="s">
        <v>3004</v>
      </c>
      <c r="D9948" s="316">
        <v>123.83</v>
      </c>
    </row>
    <row r="9949" spans="1:4" ht="27">
      <c r="A9949" s="316">
        <v>95255</v>
      </c>
      <c r="B9949" s="317" t="s">
        <v>11082</v>
      </c>
      <c r="C9949" s="318" t="s">
        <v>12</v>
      </c>
      <c r="D9949" s="316">
        <v>1.06</v>
      </c>
    </row>
    <row r="9950" spans="1:4" ht="27">
      <c r="A9950" s="316">
        <v>95256</v>
      </c>
      <c r="B9950" s="317" t="s">
        <v>11083</v>
      </c>
      <c r="C9950" s="318" t="s">
        <v>12</v>
      </c>
      <c r="D9950" s="316">
        <v>0.23</v>
      </c>
    </row>
    <row r="9951" spans="1:4" ht="27">
      <c r="A9951" s="316">
        <v>95257</v>
      </c>
      <c r="B9951" s="317" t="s">
        <v>11084</v>
      </c>
      <c r="C9951" s="318" t="s">
        <v>12</v>
      </c>
      <c r="D9951" s="316">
        <v>1.33</v>
      </c>
    </row>
    <row r="9952" spans="1:4" ht="27">
      <c r="A9952" s="316">
        <v>95258</v>
      </c>
      <c r="B9952" s="317" t="s">
        <v>11085</v>
      </c>
      <c r="C9952" s="318" t="s">
        <v>2865</v>
      </c>
      <c r="D9952" s="316">
        <v>12.89</v>
      </c>
    </row>
    <row r="9953" spans="1:4" ht="27">
      <c r="A9953" s="316">
        <v>95259</v>
      </c>
      <c r="B9953" s="317" t="s">
        <v>11086</v>
      </c>
      <c r="C9953" s="318" t="s">
        <v>2867</v>
      </c>
      <c r="D9953" s="316">
        <v>11.56</v>
      </c>
    </row>
    <row r="9954" spans="1:4" ht="40.5">
      <c r="A9954" s="316">
        <v>95260</v>
      </c>
      <c r="B9954" s="317" t="s">
        <v>11087</v>
      </c>
      <c r="C9954" s="318" t="s">
        <v>12</v>
      </c>
      <c r="D9954" s="316">
        <v>0.66</v>
      </c>
    </row>
    <row r="9955" spans="1:4" ht="40.5">
      <c r="A9955" s="316">
        <v>95261</v>
      </c>
      <c r="B9955" s="317" t="s">
        <v>11088</v>
      </c>
      <c r="C9955" s="318" t="s">
        <v>12</v>
      </c>
      <c r="D9955" s="316">
        <v>0.23</v>
      </c>
    </row>
    <row r="9956" spans="1:4" ht="40.5">
      <c r="A9956" s="316">
        <v>95262</v>
      </c>
      <c r="B9956" s="317" t="s">
        <v>11089</v>
      </c>
      <c r="C9956" s="318" t="s">
        <v>12</v>
      </c>
      <c r="D9956" s="316">
        <v>1.1000000000000001</v>
      </c>
    </row>
    <row r="9957" spans="1:4" ht="54">
      <c r="A9957" s="316">
        <v>95263</v>
      </c>
      <c r="B9957" s="317" t="s">
        <v>11090</v>
      </c>
      <c r="C9957" s="318" t="s">
        <v>12</v>
      </c>
      <c r="D9957" s="316">
        <v>1.76</v>
      </c>
    </row>
    <row r="9958" spans="1:4" ht="40.5">
      <c r="A9958" s="316">
        <v>95264</v>
      </c>
      <c r="B9958" s="317" t="s">
        <v>11091</v>
      </c>
      <c r="C9958" s="318" t="s">
        <v>2865</v>
      </c>
      <c r="D9958" s="316">
        <v>3.75</v>
      </c>
    </row>
    <row r="9959" spans="1:4" ht="40.5">
      <c r="A9959" s="316">
        <v>95265</v>
      </c>
      <c r="B9959" s="317" t="s">
        <v>11092</v>
      </c>
      <c r="C9959" s="318" t="s">
        <v>2867</v>
      </c>
      <c r="D9959" s="316">
        <v>0.89</v>
      </c>
    </row>
    <row r="9960" spans="1:4" ht="54">
      <c r="A9960" s="316">
        <v>95266</v>
      </c>
      <c r="B9960" s="317" t="s">
        <v>11093</v>
      </c>
      <c r="C9960" s="318" t="s">
        <v>12</v>
      </c>
      <c r="D9960" s="316">
        <v>0.59</v>
      </c>
    </row>
    <row r="9961" spans="1:4" ht="54">
      <c r="A9961" s="316">
        <v>95267</v>
      </c>
      <c r="B9961" s="317" t="s">
        <v>11094</v>
      </c>
      <c r="C9961" s="318" t="s">
        <v>12</v>
      </c>
      <c r="D9961" s="316">
        <v>0.11</v>
      </c>
    </row>
    <row r="9962" spans="1:4" ht="54">
      <c r="A9962" s="316">
        <v>95268</v>
      </c>
      <c r="B9962" s="317" t="s">
        <v>11095</v>
      </c>
      <c r="C9962" s="318" t="s">
        <v>12</v>
      </c>
      <c r="D9962" s="316">
        <v>0.56999999999999995</v>
      </c>
    </row>
    <row r="9963" spans="1:4" ht="54">
      <c r="A9963" s="316">
        <v>95269</v>
      </c>
      <c r="B9963" s="317" t="s">
        <v>11096</v>
      </c>
      <c r="C9963" s="318" t="s">
        <v>12</v>
      </c>
      <c r="D9963" s="316">
        <v>3.28</v>
      </c>
    </row>
    <row r="9964" spans="1:4" ht="54">
      <c r="A9964" s="316">
        <v>95270</v>
      </c>
      <c r="B9964" s="317" t="s">
        <v>11097</v>
      </c>
      <c r="C9964" s="318" t="s">
        <v>2865</v>
      </c>
      <c r="D9964" s="316">
        <v>4.55</v>
      </c>
    </row>
    <row r="9965" spans="1:4" ht="54">
      <c r="A9965" s="316">
        <v>95271</v>
      </c>
      <c r="B9965" s="317" t="s">
        <v>11098</v>
      </c>
      <c r="C9965" s="318" t="s">
        <v>2867</v>
      </c>
      <c r="D9965" s="316">
        <v>0.7</v>
      </c>
    </row>
    <row r="9966" spans="1:4" ht="40.5">
      <c r="A9966" s="316">
        <v>95272</v>
      </c>
      <c r="B9966" s="317" t="s">
        <v>11099</v>
      </c>
      <c r="C9966" s="318" t="s">
        <v>12</v>
      </c>
      <c r="D9966" s="316">
        <v>0.56999999999999995</v>
      </c>
    </row>
    <row r="9967" spans="1:4" ht="40.5">
      <c r="A9967" s="316">
        <v>95273</v>
      </c>
      <c r="B9967" s="317" t="s">
        <v>11100</v>
      </c>
      <c r="C9967" s="318" t="s">
        <v>12</v>
      </c>
      <c r="D9967" s="316">
        <v>0.12</v>
      </c>
    </row>
    <row r="9968" spans="1:4" ht="40.5">
      <c r="A9968" s="316">
        <v>95274</v>
      </c>
      <c r="B9968" s="317" t="s">
        <v>11101</v>
      </c>
      <c r="C9968" s="318" t="s">
        <v>12</v>
      </c>
      <c r="D9968" s="316">
        <v>0.45</v>
      </c>
    </row>
    <row r="9969" spans="1:4" ht="54">
      <c r="A9969" s="316">
        <v>95275</v>
      </c>
      <c r="B9969" s="317" t="s">
        <v>11102</v>
      </c>
      <c r="C9969" s="318" t="s">
        <v>12</v>
      </c>
      <c r="D9969" s="316">
        <v>1.57</v>
      </c>
    </row>
    <row r="9970" spans="1:4" ht="40.5">
      <c r="A9970" s="316">
        <v>95276</v>
      </c>
      <c r="B9970" s="317" t="s">
        <v>11103</v>
      </c>
      <c r="C9970" s="318" t="s">
        <v>2865</v>
      </c>
      <c r="D9970" s="316">
        <v>2.71</v>
      </c>
    </row>
    <row r="9971" spans="1:4" ht="40.5">
      <c r="A9971" s="316">
        <v>95277</v>
      </c>
      <c r="B9971" s="317" t="s">
        <v>11104</v>
      </c>
      <c r="C9971" s="318" t="s">
        <v>2867</v>
      </c>
      <c r="D9971" s="316">
        <v>0.69</v>
      </c>
    </row>
    <row r="9972" spans="1:4" ht="40.5">
      <c r="A9972" s="316">
        <v>95278</v>
      </c>
      <c r="B9972" s="317" t="s">
        <v>11105</v>
      </c>
      <c r="C9972" s="318" t="s">
        <v>12</v>
      </c>
      <c r="D9972" s="316">
        <v>0.62</v>
      </c>
    </row>
    <row r="9973" spans="1:4" ht="40.5">
      <c r="A9973" s="316">
        <v>95279</v>
      </c>
      <c r="B9973" s="317" t="s">
        <v>11106</v>
      </c>
      <c r="C9973" s="318" t="s">
        <v>12</v>
      </c>
      <c r="D9973" s="316">
        <v>0.14000000000000001</v>
      </c>
    </row>
    <row r="9974" spans="1:4" ht="40.5">
      <c r="A9974" s="316">
        <v>95280</v>
      </c>
      <c r="B9974" s="317" t="s">
        <v>11107</v>
      </c>
      <c r="C9974" s="318" t="s">
        <v>12</v>
      </c>
      <c r="D9974" s="316">
        <v>0.49</v>
      </c>
    </row>
    <row r="9975" spans="1:4" ht="54">
      <c r="A9975" s="316">
        <v>95281</v>
      </c>
      <c r="B9975" s="317" t="s">
        <v>11108</v>
      </c>
      <c r="C9975" s="318" t="s">
        <v>12</v>
      </c>
      <c r="D9975" s="316">
        <v>3.28</v>
      </c>
    </row>
    <row r="9976" spans="1:4" ht="40.5">
      <c r="A9976" s="316">
        <v>95282</v>
      </c>
      <c r="B9976" s="317" t="s">
        <v>11109</v>
      </c>
      <c r="C9976" s="318" t="s">
        <v>2865</v>
      </c>
      <c r="D9976" s="316">
        <v>4.53</v>
      </c>
    </row>
    <row r="9977" spans="1:4" ht="40.5">
      <c r="A9977" s="316">
        <v>95283</v>
      </c>
      <c r="B9977" s="317" t="s">
        <v>11110</v>
      </c>
      <c r="C9977" s="318" t="s">
        <v>2867</v>
      </c>
      <c r="D9977" s="316">
        <v>0.76</v>
      </c>
    </row>
    <row r="9978" spans="1:4" ht="40.5">
      <c r="A9978" s="316">
        <v>95285</v>
      </c>
      <c r="B9978" s="317" t="s">
        <v>11111</v>
      </c>
      <c r="C9978" s="318" t="s">
        <v>585</v>
      </c>
      <c r="D9978" s="316">
        <v>3.55</v>
      </c>
    </row>
    <row r="9979" spans="1:4" ht="40.5">
      <c r="A9979" s="316">
        <v>95286</v>
      </c>
      <c r="B9979" s="317" t="s">
        <v>11112</v>
      </c>
      <c r="C9979" s="318" t="s">
        <v>585</v>
      </c>
      <c r="D9979" s="316">
        <v>3.64</v>
      </c>
    </row>
    <row r="9980" spans="1:4" ht="40.5">
      <c r="A9980" s="316">
        <v>95287</v>
      </c>
      <c r="B9980" s="317" t="s">
        <v>11113</v>
      </c>
      <c r="C9980" s="318" t="s">
        <v>585</v>
      </c>
      <c r="D9980" s="316">
        <v>3.73</v>
      </c>
    </row>
    <row r="9981" spans="1:4" ht="40.5">
      <c r="A9981" s="316">
        <v>95288</v>
      </c>
      <c r="B9981" s="317" t="s">
        <v>11114</v>
      </c>
      <c r="C9981" s="318" t="s">
        <v>585</v>
      </c>
      <c r="D9981" s="316">
        <v>3.84</v>
      </c>
    </row>
    <row r="9982" spans="1:4" ht="40.5">
      <c r="A9982" s="316">
        <v>95289</v>
      </c>
      <c r="B9982" s="317" t="s">
        <v>11115</v>
      </c>
      <c r="C9982" s="318" t="s">
        <v>585</v>
      </c>
      <c r="D9982" s="316">
        <v>3.95</v>
      </c>
    </row>
    <row r="9983" spans="1:4" ht="27">
      <c r="A9983" s="316">
        <v>95290</v>
      </c>
      <c r="B9983" s="317" t="s">
        <v>11116</v>
      </c>
      <c r="C9983" s="318" t="s">
        <v>6850</v>
      </c>
      <c r="D9983" s="316">
        <v>1.72</v>
      </c>
    </row>
    <row r="9984" spans="1:4" ht="40.5">
      <c r="A9984" s="316">
        <v>95291</v>
      </c>
      <c r="B9984" s="317" t="s">
        <v>11117</v>
      </c>
      <c r="C9984" s="318" t="s">
        <v>585</v>
      </c>
      <c r="D9984" s="316">
        <v>3.16</v>
      </c>
    </row>
    <row r="9985" spans="1:4" ht="40.5">
      <c r="A9985" s="316">
        <v>95292</v>
      </c>
      <c r="B9985" s="317" t="s">
        <v>11118</v>
      </c>
      <c r="C9985" s="318" t="s">
        <v>585</v>
      </c>
      <c r="D9985" s="316">
        <v>3.24</v>
      </c>
    </row>
    <row r="9986" spans="1:4" ht="40.5">
      <c r="A9986" s="316">
        <v>95293</v>
      </c>
      <c r="B9986" s="317" t="s">
        <v>11119</v>
      </c>
      <c r="C9986" s="318" t="s">
        <v>585</v>
      </c>
      <c r="D9986" s="316">
        <v>3.33</v>
      </c>
    </row>
    <row r="9987" spans="1:4" ht="40.5">
      <c r="A9987" s="316">
        <v>95294</v>
      </c>
      <c r="B9987" s="317" t="s">
        <v>11120</v>
      </c>
      <c r="C9987" s="318" t="s">
        <v>585</v>
      </c>
      <c r="D9987" s="316">
        <v>3.52</v>
      </c>
    </row>
    <row r="9988" spans="1:4" ht="40.5">
      <c r="A9988" s="316">
        <v>95295</v>
      </c>
      <c r="B9988" s="317" t="s">
        <v>11121</v>
      </c>
      <c r="C9988" s="318" t="s">
        <v>585</v>
      </c>
      <c r="D9988" s="316">
        <v>3.42</v>
      </c>
    </row>
    <row r="9989" spans="1:4" ht="27">
      <c r="A9989" s="316">
        <v>95296</v>
      </c>
      <c r="B9989" s="317" t="s">
        <v>11122</v>
      </c>
      <c r="C9989" s="318" t="s">
        <v>6850</v>
      </c>
      <c r="D9989" s="316">
        <v>1.54</v>
      </c>
    </row>
    <row r="9990" spans="1:4" ht="27">
      <c r="A9990" s="316">
        <v>95297</v>
      </c>
      <c r="B9990" s="317" t="s">
        <v>11123</v>
      </c>
      <c r="C9990" s="318" t="s">
        <v>585</v>
      </c>
      <c r="D9990" s="316">
        <v>2.83</v>
      </c>
    </row>
    <row r="9991" spans="1:4" ht="27">
      <c r="A9991" s="316">
        <v>95298</v>
      </c>
      <c r="B9991" s="317" t="s">
        <v>11124</v>
      </c>
      <c r="C9991" s="318" t="s">
        <v>585</v>
      </c>
      <c r="D9991" s="316">
        <v>2.91</v>
      </c>
    </row>
    <row r="9992" spans="1:4" ht="27">
      <c r="A9992" s="316">
        <v>95299</v>
      </c>
      <c r="B9992" s="317" t="s">
        <v>11125</v>
      </c>
      <c r="C9992" s="318" t="s">
        <v>585</v>
      </c>
      <c r="D9992" s="316">
        <v>2.99</v>
      </c>
    </row>
    <row r="9993" spans="1:4" ht="27">
      <c r="A9993" s="316">
        <v>95300</v>
      </c>
      <c r="B9993" s="317" t="s">
        <v>11126</v>
      </c>
      <c r="C9993" s="318" t="s">
        <v>585</v>
      </c>
      <c r="D9993" s="316">
        <v>3.08</v>
      </c>
    </row>
    <row r="9994" spans="1:4" ht="40.5">
      <c r="A9994" s="316">
        <v>95301</v>
      </c>
      <c r="B9994" s="317" t="s">
        <v>11127</v>
      </c>
      <c r="C9994" s="318" t="s">
        <v>585</v>
      </c>
      <c r="D9994" s="316">
        <v>3.16</v>
      </c>
    </row>
    <row r="9995" spans="1:4" ht="40.5">
      <c r="A9995" s="316">
        <v>95302</v>
      </c>
      <c r="B9995" s="317" t="s">
        <v>11128</v>
      </c>
      <c r="C9995" s="318" t="s">
        <v>6850</v>
      </c>
      <c r="D9995" s="316">
        <v>1.38</v>
      </c>
    </row>
    <row r="9996" spans="1:4" ht="40.5">
      <c r="A9996" s="316">
        <v>95303</v>
      </c>
      <c r="B9996" s="317" t="s">
        <v>11129</v>
      </c>
      <c r="C9996" s="318" t="s">
        <v>6850</v>
      </c>
      <c r="D9996" s="316">
        <v>0.94</v>
      </c>
    </row>
    <row r="9997" spans="1:4" ht="27">
      <c r="A9997" s="316">
        <v>95305</v>
      </c>
      <c r="B9997" s="317" t="s">
        <v>11130</v>
      </c>
      <c r="C9997" s="318" t="s">
        <v>1100</v>
      </c>
      <c r="D9997" s="316">
        <v>10.4</v>
      </c>
    </row>
    <row r="9998" spans="1:4" ht="27">
      <c r="A9998" s="316">
        <v>95306</v>
      </c>
      <c r="B9998" s="317" t="s">
        <v>11131</v>
      </c>
      <c r="C9998" s="318" t="s">
        <v>1100</v>
      </c>
      <c r="D9998" s="316">
        <v>11.96</v>
      </c>
    </row>
    <row r="9999" spans="1:4" ht="40.5">
      <c r="A9999" s="316">
        <v>95308</v>
      </c>
      <c r="B9999" s="317" t="s">
        <v>11132</v>
      </c>
      <c r="C9999" s="318" t="s">
        <v>12</v>
      </c>
      <c r="D9999" s="316">
        <v>0.08</v>
      </c>
    </row>
    <row r="10000" spans="1:4" ht="40.5">
      <c r="A10000" s="316">
        <v>95309</v>
      </c>
      <c r="B10000" s="317" t="s">
        <v>11133</v>
      </c>
      <c r="C10000" s="318" t="s">
        <v>12</v>
      </c>
      <c r="D10000" s="316">
        <v>0.1</v>
      </c>
    </row>
    <row r="10001" spans="1:4" ht="40.5">
      <c r="A10001" s="316">
        <v>95310</v>
      </c>
      <c r="B10001" s="317" t="s">
        <v>11134</v>
      </c>
      <c r="C10001" s="318" t="s">
        <v>12</v>
      </c>
      <c r="D10001" s="316">
        <v>0.03</v>
      </c>
    </row>
    <row r="10002" spans="1:4" ht="40.5">
      <c r="A10002" s="316">
        <v>95311</v>
      </c>
      <c r="B10002" s="317" t="s">
        <v>11135</v>
      </c>
      <c r="C10002" s="318" t="s">
        <v>12</v>
      </c>
      <c r="D10002" s="316">
        <v>0.09</v>
      </c>
    </row>
    <row r="10003" spans="1:4" ht="40.5">
      <c r="A10003" s="316">
        <v>95312</v>
      </c>
      <c r="B10003" s="317" t="s">
        <v>11136</v>
      </c>
      <c r="C10003" s="318" t="s">
        <v>12</v>
      </c>
      <c r="D10003" s="316">
        <v>0.1</v>
      </c>
    </row>
    <row r="10004" spans="1:4" ht="40.5">
      <c r="A10004" s="316">
        <v>95313</v>
      </c>
      <c r="B10004" s="317" t="s">
        <v>11137</v>
      </c>
      <c r="C10004" s="318" t="s">
        <v>12</v>
      </c>
      <c r="D10004" s="316">
        <v>0.09</v>
      </c>
    </row>
    <row r="10005" spans="1:4" ht="27">
      <c r="A10005" s="316">
        <v>95314</v>
      </c>
      <c r="B10005" s="317" t="s">
        <v>11138</v>
      </c>
      <c r="C10005" s="318" t="s">
        <v>12</v>
      </c>
      <c r="D10005" s="316">
        <v>0.11</v>
      </c>
    </row>
    <row r="10006" spans="1:4" ht="40.5">
      <c r="A10006" s="316">
        <v>95315</v>
      </c>
      <c r="B10006" s="317" t="s">
        <v>11139</v>
      </c>
      <c r="C10006" s="318" t="s">
        <v>12</v>
      </c>
      <c r="D10006" s="316">
        <v>0.18</v>
      </c>
    </row>
    <row r="10007" spans="1:4" ht="40.5">
      <c r="A10007" s="316">
        <v>95316</v>
      </c>
      <c r="B10007" s="317" t="s">
        <v>11140</v>
      </c>
      <c r="C10007" s="318" t="s">
        <v>12</v>
      </c>
      <c r="D10007" s="316">
        <v>0.28000000000000003</v>
      </c>
    </row>
    <row r="10008" spans="1:4" ht="40.5">
      <c r="A10008" s="316">
        <v>95317</v>
      </c>
      <c r="B10008" s="317" t="s">
        <v>11141</v>
      </c>
      <c r="C10008" s="318" t="s">
        <v>12</v>
      </c>
      <c r="D10008" s="316">
        <v>0.13</v>
      </c>
    </row>
    <row r="10009" spans="1:4" ht="40.5">
      <c r="A10009" s="316">
        <v>95318</v>
      </c>
      <c r="B10009" s="317" t="s">
        <v>11142</v>
      </c>
      <c r="C10009" s="318" t="s">
        <v>12</v>
      </c>
      <c r="D10009" s="316">
        <v>0.06</v>
      </c>
    </row>
    <row r="10010" spans="1:4" ht="40.5">
      <c r="A10010" s="316">
        <v>95319</v>
      </c>
      <c r="B10010" s="317" t="s">
        <v>11143</v>
      </c>
      <c r="C10010" s="318" t="s">
        <v>12</v>
      </c>
      <c r="D10010" s="316">
        <v>0.05</v>
      </c>
    </row>
    <row r="10011" spans="1:4" ht="40.5">
      <c r="A10011" s="316">
        <v>95320</v>
      </c>
      <c r="B10011" s="317" t="s">
        <v>11144</v>
      </c>
      <c r="C10011" s="318" t="s">
        <v>12</v>
      </c>
      <c r="D10011" s="316">
        <v>0.08</v>
      </c>
    </row>
    <row r="10012" spans="1:4" ht="40.5">
      <c r="A10012" s="316">
        <v>95321</v>
      </c>
      <c r="B10012" s="317" t="s">
        <v>11145</v>
      </c>
      <c r="C10012" s="318" t="s">
        <v>12</v>
      </c>
      <c r="D10012" s="316">
        <v>7.0000000000000007E-2</v>
      </c>
    </row>
    <row r="10013" spans="1:4" ht="40.5">
      <c r="A10013" s="316">
        <v>95322</v>
      </c>
      <c r="B10013" s="317" t="s">
        <v>11146</v>
      </c>
      <c r="C10013" s="318" t="s">
        <v>12</v>
      </c>
      <c r="D10013" s="316">
        <v>0.06</v>
      </c>
    </row>
    <row r="10014" spans="1:4" ht="40.5">
      <c r="A10014" s="316">
        <v>95323</v>
      </c>
      <c r="B10014" s="317" t="s">
        <v>11147</v>
      </c>
      <c r="C10014" s="318" t="s">
        <v>12</v>
      </c>
      <c r="D10014" s="316">
        <v>0.15</v>
      </c>
    </row>
    <row r="10015" spans="1:4" ht="40.5">
      <c r="A10015" s="316">
        <v>95324</v>
      </c>
      <c r="B10015" s="317" t="s">
        <v>11148</v>
      </c>
      <c r="C10015" s="318" t="s">
        <v>12</v>
      </c>
      <c r="D10015" s="316">
        <v>0.13</v>
      </c>
    </row>
    <row r="10016" spans="1:4" ht="40.5">
      <c r="A10016" s="316">
        <v>95325</v>
      </c>
      <c r="B10016" s="317" t="s">
        <v>11149</v>
      </c>
      <c r="C10016" s="318" t="s">
        <v>12</v>
      </c>
      <c r="D10016" s="316">
        <v>0.2</v>
      </c>
    </row>
    <row r="10017" spans="1:4" ht="40.5">
      <c r="A10017" s="316">
        <v>95326</v>
      </c>
      <c r="B10017" s="317" t="s">
        <v>11150</v>
      </c>
      <c r="C10017" s="318" t="s">
        <v>12</v>
      </c>
      <c r="D10017" s="316">
        <v>7.0000000000000007E-2</v>
      </c>
    </row>
    <row r="10018" spans="1:4" ht="40.5">
      <c r="A10018" s="316">
        <v>95327</v>
      </c>
      <c r="B10018" s="317" t="s">
        <v>11151</v>
      </c>
      <c r="C10018" s="318" t="s">
        <v>12</v>
      </c>
      <c r="D10018" s="316">
        <v>0.13</v>
      </c>
    </row>
    <row r="10019" spans="1:4" ht="27">
      <c r="A10019" s="316">
        <v>95328</v>
      </c>
      <c r="B10019" s="317" t="s">
        <v>11152</v>
      </c>
      <c r="C10019" s="318" t="s">
        <v>12</v>
      </c>
      <c r="D10019" s="316">
        <v>0.11</v>
      </c>
    </row>
    <row r="10020" spans="1:4" ht="40.5">
      <c r="A10020" s="316">
        <v>95329</v>
      </c>
      <c r="B10020" s="317" t="s">
        <v>11153</v>
      </c>
      <c r="C10020" s="318" t="s">
        <v>12</v>
      </c>
      <c r="D10020" s="316">
        <v>0.14000000000000001</v>
      </c>
    </row>
    <row r="10021" spans="1:4" ht="40.5">
      <c r="A10021" s="316">
        <v>95330</v>
      </c>
      <c r="B10021" s="317" t="s">
        <v>11154</v>
      </c>
      <c r="C10021" s="318" t="s">
        <v>12</v>
      </c>
      <c r="D10021" s="316">
        <v>0.11</v>
      </c>
    </row>
    <row r="10022" spans="1:4" ht="40.5">
      <c r="A10022" s="316">
        <v>95331</v>
      </c>
      <c r="B10022" s="317" t="s">
        <v>11155</v>
      </c>
      <c r="C10022" s="318" t="s">
        <v>12</v>
      </c>
      <c r="D10022" s="316">
        <v>0.06</v>
      </c>
    </row>
    <row r="10023" spans="1:4" ht="27">
      <c r="A10023" s="316">
        <v>95332</v>
      </c>
      <c r="B10023" s="317" t="s">
        <v>11156</v>
      </c>
      <c r="C10023" s="318" t="s">
        <v>12</v>
      </c>
      <c r="D10023" s="316">
        <v>0.37</v>
      </c>
    </row>
    <row r="10024" spans="1:4" ht="40.5">
      <c r="A10024" s="316">
        <v>95333</v>
      </c>
      <c r="B10024" s="317" t="s">
        <v>11157</v>
      </c>
      <c r="C10024" s="318" t="s">
        <v>12</v>
      </c>
      <c r="D10024" s="316">
        <v>0.48</v>
      </c>
    </row>
    <row r="10025" spans="1:4" ht="27">
      <c r="A10025" s="316">
        <v>95334</v>
      </c>
      <c r="B10025" s="317" t="s">
        <v>11158</v>
      </c>
      <c r="C10025" s="318" t="s">
        <v>12</v>
      </c>
      <c r="D10025" s="316">
        <v>0.48</v>
      </c>
    </row>
    <row r="10026" spans="1:4" ht="40.5">
      <c r="A10026" s="316">
        <v>95335</v>
      </c>
      <c r="B10026" s="317" t="s">
        <v>11159</v>
      </c>
      <c r="C10026" s="318" t="s">
        <v>12</v>
      </c>
      <c r="D10026" s="316">
        <v>0.18</v>
      </c>
    </row>
    <row r="10027" spans="1:4" ht="27">
      <c r="A10027" s="316">
        <v>95336</v>
      </c>
      <c r="B10027" s="317" t="s">
        <v>11160</v>
      </c>
      <c r="C10027" s="318" t="s">
        <v>12</v>
      </c>
      <c r="D10027" s="316">
        <v>0.09</v>
      </c>
    </row>
    <row r="10028" spans="1:4" ht="27">
      <c r="A10028" s="316">
        <v>95337</v>
      </c>
      <c r="B10028" s="317" t="s">
        <v>11161</v>
      </c>
      <c r="C10028" s="318" t="s">
        <v>12</v>
      </c>
      <c r="D10028" s="316">
        <v>0.09</v>
      </c>
    </row>
    <row r="10029" spans="1:4" ht="40.5">
      <c r="A10029" s="316">
        <v>95338</v>
      </c>
      <c r="B10029" s="317" t="s">
        <v>11162</v>
      </c>
      <c r="C10029" s="318" t="s">
        <v>12</v>
      </c>
      <c r="D10029" s="316">
        <v>0.21</v>
      </c>
    </row>
    <row r="10030" spans="1:4" ht="27">
      <c r="A10030" s="316">
        <v>95339</v>
      </c>
      <c r="B10030" s="317" t="s">
        <v>11163</v>
      </c>
      <c r="C10030" s="318" t="s">
        <v>12</v>
      </c>
      <c r="D10030" s="316">
        <v>0.17</v>
      </c>
    </row>
    <row r="10031" spans="1:4" ht="27">
      <c r="A10031" s="316">
        <v>95340</v>
      </c>
      <c r="B10031" s="317" t="s">
        <v>11164</v>
      </c>
      <c r="C10031" s="318" t="s">
        <v>12</v>
      </c>
      <c r="D10031" s="316">
        <v>0.13</v>
      </c>
    </row>
    <row r="10032" spans="1:4" ht="40.5">
      <c r="A10032" s="316">
        <v>95341</v>
      </c>
      <c r="B10032" s="317" t="s">
        <v>11165</v>
      </c>
      <c r="C10032" s="318" t="s">
        <v>12</v>
      </c>
      <c r="D10032" s="316">
        <v>0.13</v>
      </c>
    </row>
    <row r="10033" spans="1:4" ht="40.5">
      <c r="A10033" s="316">
        <v>95342</v>
      </c>
      <c r="B10033" s="317" t="s">
        <v>11166</v>
      </c>
      <c r="C10033" s="318" t="s">
        <v>12</v>
      </c>
      <c r="D10033" s="316">
        <v>0.08</v>
      </c>
    </row>
    <row r="10034" spans="1:4" ht="40.5">
      <c r="A10034" s="316">
        <v>95343</v>
      </c>
      <c r="B10034" s="317" t="s">
        <v>11167</v>
      </c>
      <c r="C10034" s="318" t="s">
        <v>12</v>
      </c>
      <c r="D10034" s="316">
        <v>0.18</v>
      </c>
    </row>
    <row r="10035" spans="1:4" ht="40.5">
      <c r="A10035" s="316">
        <v>95344</v>
      </c>
      <c r="B10035" s="317" t="s">
        <v>11168</v>
      </c>
      <c r="C10035" s="318" t="s">
        <v>12</v>
      </c>
      <c r="D10035" s="316">
        <v>0.06</v>
      </c>
    </row>
    <row r="10036" spans="1:4" ht="40.5">
      <c r="A10036" s="316">
        <v>95345</v>
      </c>
      <c r="B10036" s="317" t="s">
        <v>11169</v>
      </c>
      <c r="C10036" s="318" t="s">
        <v>12</v>
      </c>
      <c r="D10036" s="316">
        <v>0.42</v>
      </c>
    </row>
    <row r="10037" spans="1:4" ht="40.5">
      <c r="A10037" s="316">
        <v>95346</v>
      </c>
      <c r="B10037" s="317" t="s">
        <v>11170</v>
      </c>
      <c r="C10037" s="318" t="s">
        <v>12</v>
      </c>
      <c r="D10037" s="316">
        <v>0.04</v>
      </c>
    </row>
    <row r="10038" spans="1:4" ht="40.5">
      <c r="A10038" s="316">
        <v>95347</v>
      </c>
      <c r="B10038" s="317" t="s">
        <v>11171</v>
      </c>
      <c r="C10038" s="318" t="s">
        <v>12</v>
      </c>
      <c r="D10038" s="316">
        <v>0.04</v>
      </c>
    </row>
    <row r="10039" spans="1:4" ht="40.5">
      <c r="A10039" s="316">
        <v>95348</v>
      </c>
      <c r="B10039" s="317" t="s">
        <v>11172</v>
      </c>
      <c r="C10039" s="318" t="s">
        <v>12</v>
      </c>
      <c r="D10039" s="316">
        <v>0.04</v>
      </c>
    </row>
    <row r="10040" spans="1:4" ht="40.5">
      <c r="A10040" s="316">
        <v>95349</v>
      </c>
      <c r="B10040" s="317" t="s">
        <v>11173</v>
      </c>
      <c r="C10040" s="318" t="s">
        <v>12</v>
      </c>
      <c r="D10040" s="316">
        <v>0.03</v>
      </c>
    </row>
    <row r="10041" spans="1:4" ht="40.5">
      <c r="A10041" s="316">
        <v>95350</v>
      </c>
      <c r="B10041" s="317" t="s">
        <v>11174</v>
      </c>
      <c r="C10041" s="318" t="s">
        <v>12</v>
      </c>
      <c r="D10041" s="316">
        <v>0.04</v>
      </c>
    </row>
    <row r="10042" spans="1:4" ht="40.5">
      <c r="A10042" s="316">
        <v>95351</v>
      </c>
      <c r="B10042" s="317" t="s">
        <v>11175</v>
      </c>
      <c r="C10042" s="318" t="s">
        <v>12</v>
      </c>
      <c r="D10042" s="316">
        <v>0.14000000000000001</v>
      </c>
    </row>
    <row r="10043" spans="1:4" ht="27">
      <c r="A10043" s="316">
        <v>95352</v>
      </c>
      <c r="B10043" s="317" t="s">
        <v>11176</v>
      </c>
      <c r="C10043" s="318" t="s">
        <v>12</v>
      </c>
      <c r="D10043" s="316">
        <v>0.06</v>
      </c>
    </row>
    <row r="10044" spans="1:4" ht="40.5">
      <c r="A10044" s="316">
        <v>95353</v>
      </c>
      <c r="B10044" s="317" t="s">
        <v>11177</v>
      </c>
      <c r="C10044" s="318" t="s">
        <v>12</v>
      </c>
      <c r="D10044" s="316">
        <v>0.06</v>
      </c>
    </row>
    <row r="10045" spans="1:4" ht="40.5">
      <c r="A10045" s="316">
        <v>95354</v>
      </c>
      <c r="B10045" s="317" t="s">
        <v>11178</v>
      </c>
      <c r="C10045" s="318" t="s">
        <v>12</v>
      </c>
      <c r="D10045" s="316">
        <v>7.0000000000000007E-2</v>
      </c>
    </row>
    <row r="10046" spans="1:4" ht="40.5">
      <c r="A10046" s="316">
        <v>95355</v>
      </c>
      <c r="B10046" s="317" t="s">
        <v>11179</v>
      </c>
      <c r="C10046" s="318" t="s">
        <v>12</v>
      </c>
      <c r="D10046" s="316">
        <v>0.04</v>
      </c>
    </row>
    <row r="10047" spans="1:4" ht="40.5">
      <c r="A10047" s="316">
        <v>95356</v>
      </c>
      <c r="B10047" s="317" t="s">
        <v>11180</v>
      </c>
      <c r="C10047" s="318" t="s">
        <v>12</v>
      </c>
      <c r="D10047" s="316">
        <v>7.0000000000000007E-2</v>
      </c>
    </row>
    <row r="10048" spans="1:4" ht="40.5">
      <c r="A10048" s="316">
        <v>95357</v>
      </c>
      <c r="B10048" s="317" t="s">
        <v>11181</v>
      </c>
      <c r="C10048" s="318" t="s">
        <v>12</v>
      </c>
      <c r="D10048" s="316">
        <v>0.11</v>
      </c>
    </row>
    <row r="10049" spans="1:4" ht="40.5">
      <c r="A10049" s="316">
        <v>95358</v>
      </c>
      <c r="B10049" s="317" t="s">
        <v>11182</v>
      </c>
      <c r="C10049" s="318" t="s">
        <v>12</v>
      </c>
      <c r="D10049" s="316">
        <v>0.08</v>
      </c>
    </row>
    <row r="10050" spans="1:4" ht="40.5">
      <c r="A10050" s="316">
        <v>95359</v>
      </c>
      <c r="B10050" s="317" t="s">
        <v>11183</v>
      </c>
      <c r="C10050" s="318" t="s">
        <v>12</v>
      </c>
      <c r="D10050" s="316">
        <v>0.18</v>
      </c>
    </row>
    <row r="10051" spans="1:4" ht="40.5">
      <c r="A10051" s="316">
        <v>95360</v>
      </c>
      <c r="B10051" s="317" t="s">
        <v>11184</v>
      </c>
      <c r="C10051" s="318" t="s">
        <v>12</v>
      </c>
      <c r="D10051" s="316">
        <v>0.09</v>
      </c>
    </row>
    <row r="10052" spans="1:4" ht="40.5">
      <c r="A10052" s="316">
        <v>95361</v>
      </c>
      <c r="B10052" s="317" t="s">
        <v>11185</v>
      </c>
      <c r="C10052" s="318" t="s">
        <v>12</v>
      </c>
      <c r="D10052" s="316">
        <v>0.04</v>
      </c>
    </row>
    <row r="10053" spans="1:4" ht="40.5">
      <c r="A10053" s="316">
        <v>95362</v>
      </c>
      <c r="B10053" s="317" t="s">
        <v>11186</v>
      </c>
      <c r="C10053" s="318" t="s">
        <v>12</v>
      </c>
      <c r="D10053" s="316">
        <v>0.1</v>
      </c>
    </row>
    <row r="10054" spans="1:4" ht="40.5">
      <c r="A10054" s="316">
        <v>95363</v>
      </c>
      <c r="B10054" s="317" t="s">
        <v>11187</v>
      </c>
      <c r="C10054" s="318" t="s">
        <v>12</v>
      </c>
      <c r="D10054" s="316">
        <v>0.1</v>
      </c>
    </row>
    <row r="10055" spans="1:4" ht="40.5">
      <c r="A10055" s="316">
        <v>95364</v>
      </c>
      <c r="B10055" s="317" t="s">
        <v>11188</v>
      </c>
      <c r="C10055" s="318" t="s">
        <v>12</v>
      </c>
      <c r="D10055" s="316">
        <v>7.0000000000000007E-2</v>
      </c>
    </row>
    <row r="10056" spans="1:4" ht="40.5">
      <c r="A10056" s="316">
        <v>95365</v>
      </c>
      <c r="B10056" s="317" t="s">
        <v>11189</v>
      </c>
      <c r="C10056" s="318" t="s">
        <v>12</v>
      </c>
      <c r="D10056" s="316">
        <v>7.0000000000000007E-2</v>
      </c>
    </row>
    <row r="10057" spans="1:4" ht="40.5">
      <c r="A10057" s="316">
        <v>95366</v>
      </c>
      <c r="B10057" s="317" t="s">
        <v>11190</v>
      </c>
      <c r="C10057" s="318" t="s">
        <v>12</v>
      </c>
      <c r="D10057" s="316">
        <v>0.06</v>
      </c>
    </row>
    <row r="10058" spans="1:4" ht="54">
      <c r="A10058" s="316">
        <v>95367</v>
      </c>
      <c r="B10058" s="317" t="s">
        <v>11191</v>
      </c>
      <c r="C10058" s="318" t="s">
        <v>12</v>
      </c>
      <c r="D10058" s="316">
        <v>0.06</v>
      </c>
    </row>
    <row r="10059" spans="1:4" ht="40.5">
      <c r="A10059" s="316">
        <v>95368</v>
      </c>
      <c r="B10059" s="317" t="s">
        <v>11192</v>
      </c>
      <c r="C10059" s="318" t="s">
        <v>12</v>
      </c>
      <c r="D10059" s="316">
        <v>0.06</v>
      </c>
    </row>
    <row r="10060" spans="1:4" ht="40.5">
      <c r="A10060" s="316">
        <v>95369</v>
      </c>
      <c r="B10060" s="317" t="s">
        <v>11193</v>
      </c>
      <c r="C10060" s="318" t="s">
        <v>12</v>
      </c>
      <c r="D10060" s="316">
        <v>0.05</v>
      </c>
    </row>
    <row r="10061" spans="1:4" ht="27">
      <c r="A10061" s="316">
        <v>95370</v>
      </c>
      <c r="B10061" s="317" t="s">
        <v>11194</v>
      </c>
      <c r="C10061" s="318" t="s">
        <v>12</v>
      </c>
      <c r="D10061" s="316">
        <v>0.17</v>
      </c>
    </row>
    <row r="10062" spans="1:4" ht="27">
      <c r="A10062" s="316">
        <v>95371</v>
      </c>
      <c r="B10062" s="317" t="s">
        <v>11195</v>
      </c>
      <c r="C10062" s="318" t="s">
        <v>12</v>
      </c>
      <c r="D10062" s="316">
        <v>0.2</v>
      </c>
    </row>
    <row r="10063" spans="1:4" ht="27">
      <c r="A10063" s="316">
        <v>95372</v>
      </c>
      <c r="B10063" s="317" t="s">
        <v>11196</v>
      </c>
      <c r="C10063" s="318" t="s">
        <v>12</v>
      </c>
      <c r="D10063" s="316">
        <v>0.14000000000000001</v>
      </c>
    </row>
    <row r="10064" spans="1:4" ht="40.5">
      <c r="A10064" s="316">
        <v>95373</v>
      </c>
      <c r="B10064" s="317" t="s">
        <v>11197</v>
      </c>
      <c r="C10064" s="318" t="s">
        <v>12</v>
      </c>
      <c r="D10064" s="316">
        <v>0.15</v>
      </c>
    </row>
    <row r="10065" spans="1:4" ht="40.5">
      <c r="A10065" s="316">
        <v>95374</v>
      </c>
      <c r="B10065" s="317" t="s">
        <v>11198</v>
      </c>
      <c r="C10065" s="318" t="s">
        <v>12</v>
      </c>
      <c r="D10065" s="316">
        <v>0.17</v>
      </c>
    </row>
    <row r="10066" spans="1:4" ht="27">
      <c r="A10066" s="316">
        <v>95375</v>
      </c>
      <c r="B10066" s="317" t="s">
        <v>11199</v>
      </c>
      <c r="C10066" s="318" t="s">
        <v>12</v>
      </c>
      <c r="D10066" s="316">
        <v>0.22</v>
      </c>
    </row>
    <row r="10067" spans="1:4" ht="27">
      <c r="A10067" s="316">
        <v>95376</v>
      </c>
      <c r="B10067" s="317" t="s">
        <v>11200</v>
      </c>
      <c r="C10067" s="318" t="s">
        <v>12</v>
      </c>
      <c r="D10067" s="316">
        <v>0.01</v>
      </c>
    </row>
    <row r="10068" spans="1:4" ht="27">
      <c r="A10068" s="316">
        <v>95377</v>
      </c>
      <c r="B10068" s="317" t="s">
        <v>11201</v>
      </c>
      <c r="C10068" s="318" t="s">
        <v>12</v>
      </c>
      <c r="D10068" s="316">
        <v>0.1</v>
      </c>
    </row>
    <row r="10069" spans="1:4" ht="27">
      <c r="A10069" s="316">
        <v>95378</v>
      </c>
      <c r="B10069" s="317" t="s">
        <v>11202</v>
      </c>
      <c r="C10069" s="318" t="s">
        <v>12</v>
      </c>
      <c r="D10069" s="316">
        <v>0.15</v>
      </c>
    </row>
    <row r="10070" spans="1:4" ht="27">
      <c r="A10070" s="316">
        <v>95379</v>
      </c>
      <c r="B10070" s="317" t="s">
        <v>11203</v>
      </c>
      <c r="C10070" s="318" t="s">
        <v>12</v>
      </c>
      <c r="D10070" s="316">
        <v>0.11</v>
      </c>
    </row>
    <row r="10071" spans="1:4" ht="40.5">
      <c r="A10071" s="316">
        <v>95380</v>
      </c>
      <c r="B10071" s="317" t="s">
        <v>11204</v>
      </c>
      <c r="C10071" s="318" t="s">
        <v>12</v>
      </c>
      <c r="D10071" s="316">
        <v>0.12</v>
      </c>
    </row>
    <row r="10072" spans="1:4" ht="27">
      <c r="A10072" s="316">
        <v>95381</v>
      </c>
      <c r="B10072" s="317" t="s">
        <v>11205</v>
      </c>
      <c r="C10072" s="318" t="s">
        <v>12</v>
      </c>
      <c r="D10072" s="316">
        <v>0.22</v>
      </c>
    </row>
    <row r="10073" spans="1:4" ht="40.5">
      <c r="A10073" s="316">
        <v>95382</v>
      </c>
      <c r="B10073" s="317" t="s">
        <v>11206</v>
      </c>
      <c r="C10073" s="318" t="s">
        <v>12</v>
      </c>
      <c r="D10073" s="316">
        <v>0.09</v>
      </c>
    </row>
    <row r="10074" spans="1:4" ht="40.5">
      <c r="A10074" s="316">
        <v>95383</v>
      </c>
      <c r="B10074" s="317" t="s">
        <v>11207</v>
      </c>
      <c r="C10074" s="318" t="s">
        <v>12</v>
      </c>
      <c r="D10074" s="316">
        <v>0.13</v>
      </c>
    </row>
    <row r="10075" spans="1:4" ht="40.5">
      <c r="A10075" s="316">
        <v>95384</v>
      </c>
      <c r="B10075" s="317" t="s">
        <v>11208</v>
      </c>
      <c r="C10075" s="318" t="s">
        <v>12</v>
      </c>
      <c r="D10075" s="316">
        <v>0.22</v>
      </c>
    </row>
    <row r="10076" spans="1:4" ht="27">
      <c r="A10076" s="316">
        <v>95385</v>
      </c>
      <c r="B10076" s="317" t="s">
        <v>11209</v>
      </c>
      <c r="C10076" s="318" t="s">
        <v>12</v>
      </c>
      <c r="D10076" s="316">
        <v>0.09</v>
      </c>
    </row>
    <row r="10077" spans="1:4" ht="27">
      <c r="A10077" s="316">
        <v>95386</v>
      </c>
      <c r="B10077" s="317" t="s">
        <v>11210</v>
      </c>
      <c r="C10077" s="318" t="s">
        <v>12</v>
      </c>
      <c r="D10077" s="316">
        <v>0.1</v>
      </c>
    </row>
    <row r="10078" spans="1:4" ht="27">
      <c r="A10078" s="316">
        <v>95387</v>
      </c>
      <c r="B10078" s="317" t="s">
        <v>11211</v>
      </c>
      <c r="C10078" s="318" t="s">
        <v>12</v>
      </c>
      <c r="D10078" s="316">
        <v>0.12</v>
      </c>
    </row>
    <row r="10079" spans="1:4" ht="27">
      <c r="A10079" s="316">
        <v>95388</v>
      </c>
      <c r="B10079" s="317" t="s">
        <v>11212</v>
      </c>
      <c r="C10079" s="318" t="s">
        <v>12</v>
      </c>
      <c r="D10079" s="316">
        <v>0.05</v>
      </c>
    </row>
    <row r="10080" spans="1:4" ht="40.5">
      <c r="A10080" s="316">
        <v>95389</v>
      </c>
      <c r="B10080" s="317" t="s">
        <v>11213</v>
      </c>
      <c r="C10080" s="318" t="s">
        <v>12</v>
      </c>
      <c r="D10080" s="316">
        <v>7.0000000000000007E-2</v>
      </c>
    </row>
    <row r="10081" spans="1:4" ht="27">
      <c r="A10081" s="316">
        <v>95390</v>
      </c>
      <c r="B10081" s="317" t="s">
        <v>11214</v>
      </c>
      <c r="C10081" s="318" t="s">
        <v>12</v>
      </c>
      <c r="D10081" s="316">
        <v>0.03</v>
      </c>
    </row>
    <row r="10082" spans="1:4" ht="40.5">
      <c r="A10082" s="316">
        <v>95391</v>
      </c>
      <c r="B10082" s="317" t="s">
        <v>11215</v>
      </c>
      <c r="C10082" s="318" t="s">
        <v>12</v>
      </c>
      <c r="D10082" s="316">
        <v>7.0000000000000007E-2</v>
      </c>
    </row>
    <row r="10083" spans="1:4" ht="27">
      <c r="A10083" s="316">
        <v>95392</v>
      </c>
      <c r="B10083" s="317" t="s">
        <v>11216</v>
      </c>
      <c r="C10083" s="318" t="s">
        <v>12</v>
      </c>
      <c r="D10083" s="316">
        <v>0.04</v>
      </c>
    </row>
    <row r="10084" spans="1:4" ht="40.5">
      <c r="A10084" s="316">
        <v>95393</v>
      </c>
      <c r="B10084" s="317" t="s">
        <v>11217</v>
      </c>
      <c r="C10084" s="318" t="s">
        <v>12</v>
      </c>
      <c r="D10084" s="316">
        <v>0.19</v>
      </c>
    </row>
    <row r="10085" spans="1:4" ht="40.5">
      <c r="A10085" s="316">
        <v>95394</v>
      </c>
      <c r="B10085" s="317" t="s">
        <v>11218</v>
      </c>
      <c r="C10085" s="318" t="s">
        <v>12</v>
      </c>
      <c r="D10085" s="316">
        <v>0.44</v>
      </c>
    </row>
    <row r="10086" spans="1:4" ht="40.5">
      <c r="A10086" s="316">
        <v>95395</v>
      </c>
      <c r="B10086" s="317" t="s">
        <v>11219</v>
      </c>
      <c r="C10086" s="318" t="s">
        <v>12</v>
      </c>
      <c r="D10086" s="316">
        <v>0.51</v>
      </c>
    </row>
    <row r="10087" spans="1:4" ht="40.5">
      <c r="A10087" s="316">
        <v>95396</v>
      </c>
      <c r="B10087" s="317" t="s">
        <v>11220</v>
      </c>
      <c r="C10087" s="318" t="s">
        <v>12</v>
      </c>
      <c r="D10087" s="316">
        <v>0.6</v>
      </c>
    </row>
    <row r="10088" spans="1:4" ht="40.5">
      <c r="A10088" s="316">
        <v>95397</v>
      </c>
      <c r="B10088" s="317" t="s">
        <v>11221</v>
      </c>
      <c r="C10088" s="318" t="s">
        <v>12</v>
      </c>
      <c r="D10088" s="316">
        <v>0.06</v>
      </c>
    </row>
    <row r="10089" spans="1:4" ht="40.5">
      <c r="A10089" s="316">
        <v>95398</v>
      </c>
      <c r="B10089" s="317" t="s">
        <v>11222</v>
      </c>
      <c r="C10089" s="318" t="s">
        <v>12</v>
      </c>
      <c r="D10089" s="316">
        <v>0.05</v>
      </c>
    </row>
    <row r="10090" spans="1:4" ht="40.5">
      <c r="A10090" s="316">
        <v>95399</v>
      </c>
      <c r="B10090" s="317" t="s">
        <v>11223</v>
      </c>
      <c r="C10090" s="318" t="s">
        <v>12</v>
      </c>
      <c r="D10090" s="316">
        <v>0.06</v>
      </c>
    </row>
    <row r="10091" spans="1:4" ht="40.5">
      <c r="A10091" s="316">
        <v>95400</v>
      </c>
      <c r="B10091" s="317" t="s">
        <v>11224</v>
      </c>
      <c r="C10091" s="318" t="s">
        <v>12</v>
      </c>
      <c r="D10091" s="316">
        <v>0.11</v>
      </c>
    </row>
    <row r="10092" spans="1:4" ht="40.5">
      <c r="A10092" s="316">
        <v>95401</v>
      </c>
      <c r="B10092" s="317" t="s">
        <v>11225</v>
      </c>
      <c r="C10092" s="318" t="s">
        <v>12</v>
      </c>
      <c r="D10092" s="316">
        <v>0.27</v>
      </c>
    </row>
    <row r="10093" spans="1:4" ht="40.5">
      <c r="A10093" s="316">
        <v>95402</v>
      </c>
      <c r="B10093" s="317" t="s">
        <v>11226</v>
      </c>
      <c r="C10093" s="318" t="s">
        <v>12</v>
      </c>
      <c r="D10093" s="316">
        <v>0.84</v>
      </c>
    </row>
    <row r="10094" spans="1:4" ht="40.5">
      <c r="A10094" s="316">
        <v>95403</v>
      </c>
      <c r="B10094" s="317" t="s">
        <v>11227</v>
      </c>
      <c r="C10094" s="318" t="s">
        <v>12</v>
      </c>
      <c r="D10094" s="316">
        <v>1.05</v>
      </c>
    </row>
    <row r="10095" spans="1:4" ht="40.5">
      <c r="A10095" s="316">
        <v>95404</v>
      </c>
      <c r="B10095" s="317" t="s">
        <v>11228</v>
      </c>
      <c r="C10095" s="318" t="s">
        <v>12</v>
      </c>
      <c r="D10095" s="316">
        <v>1.39</v>
      </c>
    </row>
    <row r="10096" spans="1:4" ht="40.5">
      <c r="A10096" s="316">
        <v>95405</v>
      </c>
      <c r="B10096" s="317" t="s">
        <v>11229</v>
      </c>
      <c r="C10096" s="318" t="s">
        <v>12</v>
      </c>
      <c r="D10096" s="316">
        <v>0.46</v>
      </c>
    </row>
    <row r="10097" spans="1:4" ht="27">
      <c r="A10097" s="316">
        <v>95406</v>
      </c>
      <c r="B10097" s="317" t="s">
        <v>11230</v>
      </c>
      <c r="C10097" s="318" t="s">
        <v>12</v>
      </c>
      <c r="D10097" s="316">
        <v>0.08</v>
      </c>
    </row>
    <row r="10098" spans="1:4" ht="40.5">
      <c r="A10098" s="316">
        <v>95407</v>
      </c>
      <c r="B10098" s="317" t="s">
        <v>11231</v>
      </c>
      <c r="C10098" s="318" t="s">
        <v>12</v>
      </c>
      <c r="D10098" s="316">
        <v>2.2400000000000002</v>
      </c>
    </row>
    <row r="10099" spans="1:4" ht="40.5">
      <c r="A10099" s="316">
        <v>95408</v>
      </c>
      <c r="B10099" s="317" t="s">
        <v>11232</v>
      </c>
      <c r="C10099" s="318" t="s">
        <v>10546</v>
      </c>
      <c r="D10099" s="316">
        <v>5.64</v>
      </c>
    </row>
    <row r="10100" spans="1:4" ht="40.5">
      <c r="A10100" s="316">
        <v>95409</v>
      </c>
      <c r="B10100" s="317" t="s">
        <v>11233</v>
      </c>
      <c r="C10100" s="318" t="s">
        <v>10546</v>
      </c>
      <c r="D10100" s="316">
        <v>10.050000000000001</v>
      </c>
    </row>
    <row r="10101" spans="1:4" ht="40.5">
      <c r="A10101" s="316">
        <v>95410</v>
      </c>
      <c r="B10101" s="317" t="s">
        <v>11234</v>
      </c>
      <c r="C10101" s="318" t="s">
        <v>10546</v>
      </c>
      <c r="D10101" s="316">
        <v>8.27</v>
      </c>
    </row>
    <row r="10102" spans="1:4" ht="40.5">
      <c r="A10102" s="316">
        <v>95411</v>
      </c>
      <c r="B10102" s="317" t="s">
        <v>11235</v>
      </c>
      <c r="C10102" s="318" t="s">
        <v>10546</v>
      </c>
      <c r="D10102" s="316">
        <v>15.03</v>
      </c>
    </row>
    <row r="10103" spans="1:4" ht="40.5">
      <c r="A10103" s="316">
        <v>95412</v>
      </c>
      <c r="B10103" s="317" t="s">
        <v>11236</v>
      </c>
      <c r="C10103" s="318" t="s">
        <v>10546</v>
      </c>
      <c r="D10103" s="316">
        <v>8.16</v>
      </c>
    </row>
    <row r="10104" spans="1:4" ht="27">
      <c r="A10104" s="316">
        <v>95413</v>
      </c>
      <c r="B10104" s="317" t="s">
        <v>11237</v>
      </c>
      <c r="C10104" s="318" t="s">
        <v>10546</v>
      </c>
      <c r="D10104" s="316">
        <v>6.66</v>
      </c>
    </row>
    <row r="10105" spans="1:4" ht="40.5">
      <c r="A10105" s="316">
        <v>95414</v>
      </c>
      <c r="B10105" s="317" t="s">
        <v>11238</v>
      </c>
      <c r="C10105" s="318" t="s">
        <v>10546</v>
      </c>
      <c r="D10105" s="316">
        <v>26.4</v>
      </c>
    </row>
    <row r="10106" spans="1:4" ht="40.5">
      <c r="A10106" s="316">
        <v>95415</v>
      </c>
      <c r="B10106" s="317" t="s">
        <v>11239</v>
      </c>
      <c r="C10106" s="318" t="s">
        <v>10546</v>
      </c>
      <c r="D10106" s="316">
        <v>113.39</v>
      </c>
    </row>
    <row r="10107" spans="1:4" ht="40.5">
      <c r="A10107" s="316">
        <v>95416</v>
      </c>
      <c r="B10107" s="317" t="s">
        <v>11240</v>
      </c>
      <c r="C10107" s="318" t="s">
        <v>10546</v>
      </c>
      <c r="D10107" s="316">
        <v>6.85</v>
      </c>
    </row>
    <row r="10108" spans="1:4" ht="40.5">
      <c r="A10108" s="316">
        <v>95417</v>
      </c>
      <c r="B10108" s="317" t="s">
        <v>11241</v>
      </c>
      <c r="C10108" s="318" t="s">
        <v>10546</v>
      </c>
      <c r="D10108" s="316">
        <v>142.81</v>
      </c>
    </row>
    <row r="10109" spans="1:4" ht="40.5">
      <c r="A10109" s="316">
        <v>95418</v>
      </c>
      <c r="B10109" s="317" t="s">
        <v>11242</v>
      </c>
      <c r="C10109" s="318" t="s">
        <v>10546</v>
      </c>
      <c r="D10109" s="316">
        <v>187.6</v>
      </c>
    </row>
    <row r="10110" spans="1:4" ht="40.5">
      <c r="A10110" s="316">
        <v>95419</v>
      </c>
      <c r="B10110" s="317" t="s">
        <v>11243</v>
      </c>
      <c r="C10110" s="318" t="s">
        <v>10546</v>
      </c>
      <c r="D10110" s="316">
        <v>60.06</v>
      </c>
    </row>
    <row r="10111" spans="1:4" ht="40.5">
      <c r="A10111" s="316">
        <v>95420</v>
      </c>
      <c r="B10111" s="317" t="s">
        <v>11244</v>
      </c>
      <c r="C10111" s="318" t="s">
        <v>10546</v>
      </c>
      <c r="D10111" s="316">
        <v>68.92</v>
      </c>
    </row>
    <row r="10112" spans="1:4" ht="40.5">
      <c r="A10112" s="316">
        <v>95421</v>
      </c>
      <c r="B10112" s="317" t="s">
        <v>11245</v>
      </c>
      <c r="C10112" s="318" t="s">
        <v>10546</v>
      </c>
      <c r="D10112" s="316">
        <v>81.650000000000006</v>
      </c>
    </row>
    <row r="10113" spans="1:4" ht="40.5">
      <c r="A10113" s="316">
        <v>95422</v>
      </c>
      <c r="B10113" s="317" t="s">
        <v>11246</v>
      </c>
      <c r="C10113" s="318" t="s">
        <v>10546</v>
      </c>
      <c r="D10113" s="316">
        <v>37.42</v>
      </c>
    </row>
    <row r="10114" spans="1:4" ht="40.5">
      <c r="A10114" s="316">
        <v>95423</v>
      </c>
      <c r="B10114" s="317" t="s">
        <v>11247</v>
      </c>
      <c r="C10114" s="318" t="s">
        <v>10546</v>
      </c>
      <c r="D10114" s="316">
        <v>62.37</v>
      </c>
    </row>
    <row r="10115" spans="1:4" ht="27">
      <c r="A10115" s="316">
        <v>95424</v>
      </c>
      <c r="B10115" s="317" t="s">
        <v>11248</v>
      </c>
      <c r="C10115" s="318" t="s">
        <v>10546</v>
      </c>
      <c r="D10115" s="316">
        <v>10.96</v>
      </c>
    </row>
    <row r="10116" spans="1:4" ht="40.5">
      <c r="A10116" s="316">
        <v>95425</v>
      </c>
      <c r="B10116" s="317" t="s">
        <v>11249</v>
      </c>
      <c r="C10116" s="318" t="s">
        <v>6850</v>
      </c>
      <c r="D10116" s="316">
        <v>1.1200000000000001</v>
      </c>
    </row>
    <row r="10117" spans="1:4" ht="40.5">
      <c r="A10117" s="316">
        <v>95426</v>
      </c>
      <c r="B10117" s="317" t="s">
        <v>11250</v>
      </c>
      <c r="C10117" s="318" t="s">
        <v>6850</v>
      </c>
      <c r="D10117" s="316">
        <v>0.86</v>
      </c>
    </row>
    <row r="10118" spans="1:4" ht="54">
      <c r="A10118" s="316">
        <v>95427</v>
      </c>
      <c r="B10118" s="317" t="s">
        <v>11251</v>
      </c>
      <c r="C10118" s="318" t="s">
        <v>6850</v>
      </c>
      <c r="D10118" s="316">
        <v>0.56999999999999995</v>
      </c>
    </row>
    <row r="10119" spans="1:4" ht="40.5">
      <c r="A10119" s="316">
        <v>95428</v>
      </c>
      <c r="B10119" s="317" t="s">
        <v>11252</v>
      </c>
      <c r="C10119" s="318" t="s">
        <v>6834</v>
      </c>
      <c r="D10119" s="316">
        <v>0.74</v>
      </c>
    </row>
    <row r="10120" spans="1:4" ht="40.5">
      <c r="A10120" s="316">
        <v>95429</v>
      </c>
      <c r="B10120" s="317" t="s">
        <v>11253</v>
      </c>
      <c r="C10120" s="318" t="s">
        <v>6834</v>
      </c>
      <c r="D10120" s="316">
        <v>0.56999999999999995</v>
      </c>
    </row>
    <row r="10121" spans="1:4" ht="54">
      <c r="A10121" s="316">
        <v>95430</v>
      </c>
      <c r="B10121" s="317" t="s">
        <v>11254</v>
      </c>
      <c r="C10121" s="318" t="s">
        <v>6834</v>
      </c>
      <c r="D10121" s="316">
        <v>0.38</v>
      </c>
    </row>
    <row r="10122" spans="1:4" ht="40.5">
      <c r="A10122" s="316">
        <v>95445</v>
      </c>
      <c r="B10122" s="317" t="s">
        <v>11255</v>
      </c>
      <c r="C10122" s="318" t="s">
        <v>6979</v>
      </c>
      <c r="D10122" s="316">
        <v>4.3099999999999996</v>
      </c>
    </row>
    <row r="10123" spans="1:4" ht="40.5">
      <c r="A10123" s="316">
        <v>95446</v>
      </c>
      <c r="B10123" s="317" t="s">
        <v>11256</v>
      </c>
      <c r="C10123" s="318" t="s">
        <v>6979</v>
      </c>
      <c r="D10123" s="316">
        <v>4.4000000000000004</v>
      </c>
    </row>
    <row r="10124" spans="1:4" ht="94.5">
      <c r="A10124" s="316">
        <v>95463</v>
      </c>
      <c r="B10124" s="317" t="s">
        <v>11257</v>
      </c>
      <c r="C10124" s="318" t="s">
        <v>3004</v>
      </c>
      <c r="D10124" s="319">
        <v>1309.6300000000001</v>
      </c>
    </row>
    <row r="10125" spans="1:4" ht="27">
      <c r="A10125" s="316">
        <v>95464</v>
      </c>
      <c r="B10125" s="317" t="s">
        <v>11258</v>
      </c>
      <c r="C10125" s="318" t="s">
        <v>1100</v>
      </c>
      <c r="D10125" s="316">
        <v>17.829999999999998</v>
      </c>
    </row>
    <row r="10126" spans="1:4" ht="40.5">
      <c r="A10126" s="316">
        <v>95465</v>
      </c>
      <c r="B10126" s="317" t="s">
        <v>11259</v>
      </c>
      <c r="C10126" s="318" t="s">
        <v>1100</v>
      </c>
      <c r="D10126" s="316">
        <v>128.24</v>
      </c>
    </row>
    <row r="10127" spans="1:4" ht="27">
      <c r="A10127" s="316">
        <v>95467</v>
      </c>
      <c r="B10127" s="317" t="s">
        <v>11260</v>
      </c>
      <c r="C10127" s="318" t="s">
        <v>585</v>
      </c>
      <c r="D10127" s="316">
        <v>330.84</v>
      </c>
    </row>
    <row r="10128" spans="1:4" ht="40.5">
      <c r="A10128" s="316">
        <v>95468</v>
      </c>
      <c r="B10128" s="317" t="s">
        <v>11261</v>
      </c>
      <c r="C10128" s="318" t="s">
        <v>1100</v>
      </c>
      <c r="D10128" s="316">
        <v>30.43</v>
      </c>
    </row>
    <row r="10129" spans="1:4" ht="40.5">
      <c r="A10129" s="316">
        <v>95469</v>
      </c>
      <c r="B10129" s="317" t="s">
        <v>11262</v>
      </c>
      <c r="C10129" s="318" t="s">
        <v>3004</v>
      </c>
      <c r="D10129" s="316">
        <v>165.12</v>
      </c>
    </row>
    <row r="10130" spans="1:4" ht="54">
      <c r="A10130" s="316">
        <v>95470</v>
      </c>
      <c r="B10130" s="317" t="s">
        <v>11263</v>
      </c>
      <c r="C10130" s="318" t="s">
        <v>3004</v>
      </c>
      <c r="D10130" s="316">
        <v>170.5</v>
      </c>
    </row>
    <row r="10131" spans="1:4" ht="54">
      <c r="A10131" s="316">
        <v>95471</v>
      </c>
      <c r="B10131" s="317" t="s">
        <v>11264</v>
      </c>
      <c r="C10131" s="318" t="s">
        <v>3004</v>
      </c>
      <c r="D10131" s="316">
        <v>634.61</v>
      </c>
    </row>
    <row r="10132" spans="1:4" ht="67.5">
      <c r="A10132" s="316">
        <v>95472</v>
      </c>
      <c r="B10132" s="317" t="s">
        <v>11265</v>
      </c>
      <c r="C10132" s="318" t="s">
        <v>3004</v>
      </c>
      <c r="D10132" s="316">
        <v>639.99</v>
      </c>
    </row>
    <row r="10133" spans="1:4" ht="54">
      <c r="A10133" s="316">
        <v>95474</v>
      </c>
      <c r="B10133" s="317" t="s">
        <v>11266</v>
      </c>
      <c r="C10133" s="318" t="s">
        <v>585</v>
      </c>
      <c r="D10133" s="316">
        <v>591.14</v>
      </c>
    </row>
    <row r="10134" spans="1:4" ht="27">
      <c r="A10134" s="316">
        <v>95541</v>
      </c>
      <c r="B10134" s="317" t="s">
        <v>11267</v>
      </c>
      <c r="C10134" s="318" t="s">
        <v>3004</v>
      </c>
      <c r="D10134" s="316">
        <v>3.11</v>
      </c>
    </row>
    <row r="10135" spans="1:4" ht="40.5">
      <c r="A10135" s="316">
        <v>95542</v>
      </c>
      <c r="B10135" s="317" t="s">
        <v>11268</v>
      </c>
      <c r="C10135" s="318" t="s">
        <v>3004</v>
      </c>
      <c r="D10135" s="316">
        <v>27.4</v>
      </c>
    </row>
    <row r="10136" spans="1:4" ht="27">
      <c r="A10136" s="316">
        <v>95543</v>
      </c>
      <c r="B10136" s="317" t="s">
        <v>11269</v>
      </c>
      <c r="C10136" s="318" t="s">
        <v>3004</v>
      </c>
      <c r="D10136" s="316">
        <v>44.05</v>
      </c>
    </row>
    <row r="10137" spans="1:4" ht="27">
      <c r="A10137" s="316">
        <v>95544</v>
      </c>
      <c r="B10137" s="317" t="s">
        <v>11270</v>
      </c>
      <c r="C10137" s="318" t="s">
        <v>3004</v>
      </c>
      <c r="D10137" s="316">
        <v>34.909999999999997</v>
      </c>
    </row>
    <row r="10138" spans="1:4" ht="27">
      <c r="A10138" s="316">
        <v>95545</v>
      </c>
      <c r="B10138" s="317" t="s">
        <v>11271</v>
      </c>
      <c r="C10138" s="318" t="s">
        <v>3004</v>
      </c>
      <c r="D10138" s="316">
        <v>34.11</v>
      </c>
    </row>
    <row r="10139" spans="1:4" ht="40.5">
      <c r="A10139" s="316">
        <v>95546</v>
      </c>
      <c r="B10139" s="317" t="s">
        <v>11272</v>
      </c>
      <c r="C10139" s="318" t="s">
        <v>3004</v>
      </c>
      <c r="D10139" s="316">
        <v>100.38</v>
      </c>
    </row>
    <row r="10140" spans="1:4" ht="54">
      <c r="A10140" s="316">
        <v>95547</v>
      </c>
      <c r="B10140" s="317" t="s">
        <v>11273</v>
      </c>
      <c r="C10140" s="318" t="s">
        <v>3004</v>
      </c>
      <c r="D10140" s="316">
        <v>35.68</v>
      </c>
    </row>
    <row r="10141" spans="1:4" ht="54">
      <c r="A10141" s="316">
        <v>95563</v>
      </c>
      <c r="B10141" s="317" t="s">
        <v>11274</v>
      </c>
      <c r="C10141" s="318" t="s">
        <v>585</v>
      </c>
      <c r="D10141" s="316">
        <v>532.30999999999995</v>
      </c>
    </row>
    <row r="10142" spans="1:4" ht="67.5">
      <c r="A10142" s="316">
        <v>95565</v>
      </c>
      <c r="B10142" s="317" t="s">
        <v>11275</v>
      </c>
      <c r="C10142" s="318" t="s">
        <v>837</v>
      </c>
      <c r="D10142" s="316">
        <v>93.49</v>
      </c>
    </row>
    <row r="10143" spans="1:4" ht="67.5">
      <c r="A10143" s="316">
        <v>95566</v>
      </c>
      <c r="B10143" s="317" t="s">
        <v>11276</v>
      </c>
      <c r="C10143" s="318" t="s">
        <v>837</v>
      </c>
      <c r="D10143" s="316">
        <v>98.6</v>
      </c>
    </row>
    <row r="10144" spans="1:4" ht="81">
      <c r="A10144" s="316">
        <v>95567</v>
      </c>
      <c r="B10144" s="317" t="s">
        <v>11277</v>
      </c>
      <c r="C10144" s="318" t="s">
        <v>837</v>
      </c>
      <c r="D10144" s="316">
        <v>56.85</v>
      </c>
    </row>
    <row r="10145" spans="1:4" ht="81">
      <c r="A10145" s="316">
        <v>95568</v>
      </c>
      <c r="B10145" s="317" t="s">
        <v>11278</v>
      </c>
      <c r="C10145" s="318" t="s">
        <v>837</v>
      </c>
      <c r="D10145" s="316">
        <v>74.08</v>
      </c>
    </row>
    <row r="10146" spans="1:4" ht="81">
      <c r="A10146" s="316">
        <v>95569</v>
      </c>
      <c r="B10146" s="317" t="s">
        <v>11279</v>
      </c>
      <c r="C10146" s="318" t="s">
        <v>837</v>
      </c>
      <c r="D10146" s="316">
        <v>99.46</v>
      </c>
    </row>
    <row r="10147" spans="1:4" ht="67.5">
      <c r="A10147" s="316">
        <v>95570</v>
      </c>
      <c r="B10147" s="317" t="s">
        <v>11280</v>
      </c>
      <c r="C10147" s="318" t="s">
        <v>837</v>
      </c>
      <c r="D10147" s="316">
        <v>61.96</v>
      </c>
    </row>
    <row r="10148" spans="1:4" ht="67.5">
      <c r="A10148" s="316">
        <v>95571</v>
      </c>
      <c r="B10148" s="317" t="s">
        <v>11281</v>
      </c>
      <c r="C10148" s="318" t="s">
        <v>837</v>
      </c>
      <c r="D10148" s="316">
        <v>80.63</v>
      </c>
    </row>
    <row r="10149" spans="1:4" ht="67.5">
      <c r="A10149" s="316">
        <v>95572</v>
      </c>
      <c r="B10149" s="317" t="s">
        <v>11282</v>
      </c>
      <c r="C10149" s="318" t="s">
        <v>837</v>
      </c>
      <c r="D10149" s="316">
        <v>107.56</v>
      </c>
    </row>
    <row r="10150" spans="1:4" ht="40.5">
      <c r="A10150" s="316">
        <v>95573</v>
      </c>
      <c r="B10150" s="317" t="s">
        <v>11283</v>
      </c>
      <c r="C10150" s="318" t="s">
        <v>3004</v>
      </c>
      <c r="D10150" s="316">
        <v>43.19</v>
      </c>
    </row>
    <row r="10151" spans="1:4" ht="40.5">
      <c r="A10151" s="316">
        <v>95574</v>
      </c>
      <c r="B10151" s="317" t="s">
        <v>11284</v>
      </c>
      <c r="C10151" s="318" t="s">
        <v>3004</v>
      </c>
      <c r="D10151" s="316">
        <v>32.46</v>
      </c>
    </row>
    <row r="10152" spans="1:4" ht="40.5">
      <c r="A10152" s="316">
        <v>95576</v>
      </c>
      <c r="B10152" s="317" t="s">
        <v>11285</v>
      </c>
      <c r="C10152" s="318" t="s">
        <v>6979</v>
      </c>
      <c r="D10152" s="316">
        <v>7.2</v>
      </c>
    </row>
    <row r="10153" spans="1:4" ht="40.5">
      <c r="A10153" s="316">
        <v>95577</v>
      </c>
      <c r="B10153" s="317" t="s">
        <v>11286</v>
      </c>
      <c r="C10153" s="318" t="s">
        <v>6979</v>
      </c>
      <c r="D10153" s="316">
        <v>5.94</v>
      </c>
    </row>
    <row r="10154" spans="1:4" ht="40.5">
      <c r="A10154" s="316">
        <v>95578</v>
      </c>
      <c r="B10154" s="317" t="s">
        <v>11287</v>
      </c>
      <c r="C10154" s="318" t="s">
        <v>6979</v>
      </c>
      <c r="D10154" s="316">
        <v>5.38</v>
      </c>
    </row>
    <row r="10155" spans="1:4" ht="40.5">
      <c r="A10155" s="316">
        <v>95579</v>
      </c>
      <c r="B10155" s="317" t="s">
        <v>11288</v>
      </c>
      <c r="C10155" s="318" t="s">
        <v>6979</v>
      </c>
      <c r="D10155" s="316">
        <v>5.08</v>
      </c>
    </row>
    <row r="10156" spans="1:4" ht="40.5">
      <c r="A10156" s="316">
        <v>95580</v>
      </c>
      <c r="B10156" s="317" t="s">
        <v>11289</v>
      </c>
      <c r="C10156" s="318" t="s">
        <v>6979</v>
      </c>
      <c r="D10156" s="316">
        <v>4.75</v>
      </c>
    </row>
    <row r="10157" spans="1:4" ht="40.5">
      <c r="A10157" s="316">
        <v>95581</v>
      </c>
      <c r="B10157" s="317" t="s">
        <v>11290</v>
      </c>
      <c r="C10157" s="318" t="s">
        <v>6979</v>
      </c>
      <c r="D10157" s="316">
        <v>5.21</v>
      </c>
    </row>
    <row r="10158" spans="1:4" ht="40.5">
      <c r="A10158" s="316">
        <v>95583</v>
      </c>
      <c r="B10158" s="317" t="s">
        <v>11291</v>
      </c>
      <c r="C10158" s="318" t="s">
        <v>6979</v>
      </c>
      <c r="D10158" s="316">
        <v>9.5500000000000007</v>
      </c>
    </row>
    <row r="10159" spans="1:4" ht="40.5">
      <c r="A10159" s="316">
        <v>95584</v>
      </c>
      <c r="B10159" s="317" t="s">
        <v>11292</v>
      </c>
      <c r="C10159" s="318" t="s">
        <v>6979</v>
      </c>
      <c r="D10159" s="316">
        <v>7.72</v>
      </c>
    </row>
    <row r="10160" spans="1:4" ht="40.5">
      <c r="A10160" s="316">
        <v>95585</v>
      </c>
      <c r="B10160" s="317" t="s">
        <v>11293</v>
      </c>
      <c r="C10160" s="318" t="s">
        <v>6979</v>
      </c>
      <c r="D10160" s="316">
        <v>7.53</v>
      </c>
    </row>
    <row r="10161" spans="1:4" ht="40.5">
      <c r="A10161" s="316">
        <v>95586</v>
      </c>
      <c r="B10161" s="317" t="s">
        <v>11294</v>
      </c>
      <c r="C10161" s="318" t="s">
        <v>6979</v>
      </c>
      <c r="D10161" s="316">
        <v>6.2</v>
      </c>
    </row>
    <row r="10162" spans="1:4" ht="40.5">
      <c r="A10162" s="316">
        <v>95587</v>
      </c>
      <c r="B10162" s="317" t="s">
        <v>11295</v>
      </c>
      <c r="C10162" s="318" t="s">
        <v>6979</v>
      </c>
      <c r="D10162" s="316">
        <v>5.59</v>
      </c>
    </row>
    <row r="10163" spans="1:4" ht="40.5">
      <c r="A10163" s="316">
        <v>95588</v>
      </c>
      <c r="B10163" s="317" t="s">
        <v>11296</v>
      </c>
      <c r="C10163" s="318" t="s">
        <v>6979</v>
      </c>
      <c r="D10163" s="316">
        <v>5.26</v>
      </c>
    </row>
    <row r="10164" spans="1:4" ht="40.5">
      <c r="A10164" s="316">
        <v>95589</v>
      </c>
      <c r="B10164" s="317" t="s">
        <v>11297</v>
      </c>
      <c r="C10164" s="318" t="s">
        <v>6979</v>
      </c>
      <c r="D10164" s="316">
        <v>4.88</v>
      </c>
    </row>
    <row r="10165" spans="1:4" ht="40.5">
      <c r="A10165" s="316">
        <v>95590</v>
      </c>
      <c r="B10165" s="317" t="s">
        <v>11298</v>
      </c>
      <c r="C10165" s="318" t="s">
        <v>6979</v>
      </c>
      <c r="D10165" s="316">
        <v>5.32</v>
      </c>
    </row>
    <row r="10166" spans="1:4" ht="40.5">
      <c r="A10166" s="316">
        <v>95592</v>
      </c>
      <c r="B10166" s="317" t="s">
        <v>11299</v>
      </c>
      <c r="C10166" s="318" t="s">
        <v>6979</v>
      </c>
      <c r="D10166" s="316">
        <v>11.79</v>
      </c>
    </row>
    <row r="10167" spans="1:4" ht="40.5">
      <c r="A10167" s="316">
        <v>95593</v>
      </c>
      <c r="B10167" s="317" t="s">
        <v>11300</v>
      </c>
      <c r="C10167" s="318" t="s">
        <v>6979</v>
      </c>
      <c r="D10167" s="316">
        <v>9.06</v>
      </c>
    </row>
    <row r="10168" spans="1:4" ht="40.5">
      <c r="A10168" s="316">
        <v>95601</v>
      </c>
      <c r="B10168" s="317" t="s">
        <v>11301</v>
      </c>
      <c r="C10168" s="318" t="s">
        <v>3004</v>
      </c>
      <c r="D10168" s="316">
        <v>11.68</v>
      </c>
    </row>
    <row r="10169" spans="1:4" ht="40.5">
      <c r="A10169" s="316">
        <v>95602</v>
      </c>
      <c r="B10169" s="317" t="s">
        <v>11302</v>
      </c>
      <c r="C10169" s="318" t="s">
        <v>3004</v>
      </c>
      <c r="D10169" s="316">
        <v>14.99</v>
      </c>
    </row>
    <row r="10170" spans="1:4" ht="40.5">
      <c r="A10170" s="316">
        <v>95603</v>
      </c>
      <c r="B10170" s="317" t="s">
        <v>11303</v>
      </c>
      <c r="C10170" s="318" t="s">
        <v>3004</v>
      </c>
      <c r="D10170" s="316">
        <v>19.670000000000002</v>
      </c>
    </row>
    <row r="10171" spans="1:4" ht="40.5">
      <c r="A10171" s="316">
        <v>95604</v>
      </c>
      <c r="B10171" s="317" t="s">
        <v>11304</v>
      </c>
      <c r="C10171" s="318" t="s">
        <v>3004</v>
      </c>
      <c r="D10171" s="316">
        <v>25.91</v>
      </c>
    </row>
    <row r="10172" spans="1:4" ht="40.5">
      <c r="A10172" s="316">
        <v>95605</v>
      </c>
      <c r="B10172" s="317" t="s">
        <v>11305</v>
      </c>
      <c r="C10172" s="318" t="s">
        <v>3004</v>
      </c>
      <c r="D10172" s="316">
        <v>40.630000000000003</v>
      </c>
    </row>
    <row r="10173" spans="1:4" ht="27">
      <c r="A10173" s="316">
        <v>95606</v>
      </c>
      <c r="B10173" s="317" t="s">
        <v>11306</v>
      </c>
      <c r="C10173" s="318" t="s">
        <v>585</v>
      </c>
      <c r="D10173" s="316">
        <v>1.1299999999999999</v>
      </c>
    </row>
    <row r="10174" spans="1:4" ht="27">
      <c r="A10174" s="316">
        <v>95607</v>
      </c>
      <c r="B10174" s="317" t="s">
        <v>11307</v>
      </c>
      <c r="C10174" s="318" t="s">
        <v>3004</v>
      </c>
      <c r="D10174" s="316">
        <v>4.72</v>
      </c>
    </row>
    <row r="10175" spans="1:4" ht="27">
      <c r="A10175" s="316">
        <v>95608</v>
      </c>
      <c r="B10175" s="317" t="s">
        <v>11308</v>
      </c>
      <c r="C10175" s="318" t="s">
        <v>3004</v>
      </c>
      <c r="D10175" s="316">
        <v>5.46</v>
      </c>
    </row>
    <row r="10176" spans="1:4" ht="27">
      <c r="A10176" s="316">
        <v>95609</v>
      </c>
      <c r="B10176" s="317" t="s">
        <v>11309</v>
      </c>
      <c r="C10176" s="318" t="s">
        <v>3004</v>
      </c>
      <c r="D10176" s="316">
        <v>6.07</v>
      </c>
    </row>
    <row r="10177" spans="1:4" ht="67.5">
      <c r="A10177" s="316">
        <v>95617</v>
      </c>
      <c r="B10177" s="317" t="s">
        <v>11310</v>
      </c>
      <c r="C10177" s="318" t="s">
        <v>12</v>
      </c>
      <c r="D10177" s="316">
        <v>0.87</v>
      </c>
    </row>
    <row r="10178" spans="1:4" ht="54">
      <c r="A10178" s="316">
        <v>95618</v>
      </c>
      <c r="B10178" s="317" t="s">
        <v>11311</v>
      </c>
      <c r="C10178" s="318" t="s">
        <v>12</v>
      </c>
      <c r="D10178" s="316">
        <v>0.19</v>
      </c>
    </row>
    <row r="10179" spans="1:4" ht="67.5">
      <c r="A10179" s="316">
        <v>95619</v>
      </c>
      <c r="B10179" s="317" t="s">
        <v>11312</v>
      </c>
      <c r="C10179" s="318" t="s">
        <v>12</v>
      </c>
      <c r="D10179" s="316">
        <v>1.0900000000000001</v>
      </c>
    </row>
    <row r="10180" spans="1:4" ht="67.5">
      <c r="A10180" s="316">
        <v>95620</v>
      </c>
      <c r="B10180" s="317" t="s">
        <v>11313</v>
      </c>
      <c r="C10180" s="318" t="s">
        <v>2865</v>
      </c>
      <c r="D10180" s="316">
        <v>12.42</v>
      </c>
    </row>
    <row r="10181" spans="1:4" ht="67.5">
      <c r="A10181" s="316">
        <v>95621</v>
      </c>
      <c r="B10181" s="317" t="s">
        <v>11314</v>
      </c>
      <c r="C10181" s="318" t="s">
        <v>2867</v>
      </c>
      <c r="D10181" s="316">
        <v>11.33</v>
      </c>
    </row>
    <row r="10182" spans="1:4" ht="54">
      <c r="A10182" s="316">
        <v>95622</v>
      </c>
      <c r="B10182" s="317" t="s">
        <v>11315</v>
      </c>
      <c r="C10182" s="318" t="s">
        <v>1100</v>
      </c>
      <c r="D10182" s="316">
        <v>9.84</v>
      </c>
    </row>
    <row r="10183" spans="1:4" ht="54">
      <c r="A10183" s="316">
        <v>95623</v>
      </c>
      <c r="B10183" s="317" t="s">
        <v>11316</v>
      </c>
      <c r="C10183" s="318" t="s">
        <v>1100</v>
      </c>
      <c r="D10183" s="316">
        <v>7.65</v>
      </c>
    </row>
    <row r="10184" spans="1:4" ht="54">
      <c r="A10184" s="316">
        <v>95624</v>
      </c>
      <c r="B10184" s="317" t="s">
        <v>11317</v>
      </c>
      <c r="C10184" s="318" t="s">
        <v>1100</v>
      </c>
      <c r="D10184" s="316">
        <v>14.29</v>
      </c>
    </row>
    <row r="10185" spans="1:4" ht="54">
      <c r="A10185" s="316">
        <v>95625</v>
      </c>
      <c r="B10185" s="317" t="s">
        <v>11318</v>
      </c>
      <c r="C10185" s="318" t="s">
        <v>1100</v>
      </c>
      <c r="D10185" s="316">
        <v>15.7</v>
      </c>
    </row>
    <row r="10186" spans="1:4" ht="40.5">
      <c r="A10186" s="316">
        <v>95626</v>
      </c>
      <c r="B10186" s="317" t="s">
        <v>11319</v>
      </c>
      <c r="C10186" s="318" t="s">
        <v>1100</v>
      </c>
      <c r="D10186" s="316">
        <v>10.54</v>
      </c>
    </row>
    <row r="10187" spans="1:4" ht="67.5">
      <c r="A10187" s="316">
        <v>95627</v>
      </c>
      <c r="B10187" s="317" t="s">
        <v>11320</v>
      </c>
      <c r="C10187" s="318" t="s">
        <v>12</v>
      </c>
      <c r="D10187" s="316">
        <v>19.38</v>
      </c>
    </row>
    <row r="10188" spans="1:4" ht="54">
      <c r="A10188" s="316">
        <v>95628</v>
      </c>
      <c r="B10188" s="317" t="s">
        <v>11321</v>
      </c>
      <c r="C10188" s="318" t="s">
        <v>12</v>
      </c>
      <c r="D10188" s="316">
        <v>5.09</v>
      </c>
    </row>
    <row r="10189" spans="1:4" ht="67.5">
      <c r="A10189" s="316">
        <v>95629</v>
      </c>
      <c r="B10189" s="317" t="s">
        <v>11322</v>
      </c>
      <c r="C10189" s="318" t="s">
        <v>12</v>
      </c>
      <c r="D10189" s="316">
        <v>24.25</v>
      </c>
    </row>
    <row r="10190" spans="1:4" ht="67.5">
      <c r="A10190" s="316">
        <v>95630</v>
      </c>
      <c r="B10190" s="317" t="s">
        <v>11323</v>
      </c>
      <c r="C10190" s="318" t="s">
        <v>12</v>
      </c>
      <c r="D10190" s="316">
        <v>60.44</v>
      </c>
    </row>
    <row r="10191" spans="1:4" ht="67.5">
      <c r="A10191" s="316">
        <v>95631</v>
      </c>
      <c r="B10191" s="317" t="s">
        <v>11324</v>
      </c>
      <c r="C10191" s="318" t="s">
        <v>2865</v>
      </c>
      <c r="D10191" s="316">
        <v>123.15</v>
      </c>
    </row>
    <row r="10192" spans="1:4" ht="67.5">
      <c r="A10192" s="316">
        <v>95632</v>
      </c>
      <c r="B10192" s="317" t="s">
        <v>11325</v>
      </c>
      <c r="C10192" s="318" t="s">
        <v>2867</v>
      </c>
      <c r="D10192" s="316">
        <v>38.46</v>
      </c>
    </row>
    <row r="10193" spans="1:4" ht="54">
      <c r="A10193" s="316">
        <v>95634</v>
      </c>
      <c r="B10193" s="317" t="s">
        <v>11326</v>
      </c>
      <c r="C10193" s="318" t="s">
        <v>3004</v>
      </c>
      <c r="D10193" s="316">
        <v>92.49</v>
      </c>
    </row>
    <row r="10194" spans="1:4" ht="54">
      <c r="A10194" s="316">
        <v>95635</v>
      </c>
      <c r="B10194" s="317" t="s">
        <v>11327</v>
      </c>
      <c r="C10194" s="318" t="s">
        <v>3004</v>
      </c>
      <c r="D10194" s="316">
        <v>99.06</v>
      </c>
    </row>
    <row r="10195" spans="1:4" ht="54">
      <c r="A10195" s="316">
        <v>95637</v>
      </c>
      <c r="B10195" s="317" t="s">
        <v>11328</v>
      </c>
      <c r="C10195" s="318" t="s">
        <v>3004</v>
      </c>
      <c r="D10195" s="316">
        <v>339.42</v>
      </c>
    </row>
    <row r="10196" spans="1:4" ht="54">
      <c r="A10196" s="316">
        <v>95638</v>
      </c>
      <c r="B10196" s="317" t="s">
        <v>11329</v>
      </c>
      <c r="C10196" s="318" t="s">
        <v>3004</v>
      </c>
      <c r="D10196" s="316">
        <v>412.08</v>
      </c>
    </row>
    <row r="10197" spans="1:4" ht="54">
      <c r="A10197" s="316">
        <v>95639</v>
      </c>
      <c r="B10197" s="317" t="s">
        <v>11330</v>
      </c>
      <c r="C10197" s="318" t="s">
        <v>3004</v>
      </c>
      <c r="D10197" s="316">
        <v>522.09</v>
      </c>
    </row>
    <row r="10198" spans="1:4" ht="67.5">
      <c r="A10198" s="316">
        <v>95641</v>
      </c>
      <c r="B10198" s="317" t="s">
        <v>11331</v>
      </c>
      <c r="C10198" s="318" t="s">
        <v>3004</v>
      </c>
      <c r="D10198" s="316">
        <v>190.46</v>
      </c>
    </row>
    <row r="10199" spans="1:4" ht="67.5">
      <c r="A10199" s="316">
        <v>95642</v>
      </c>
      <c r="B10199" s="317" t="s">
        <v>11332</v>
      </c>
      <c r="C10199" s="318" t="s">
        <v>3004</v>
      </c>
      <c r="D10199" s="316">
        <v>280.95999999999998</v>
      </c>
    </row>
    <row r="10200" spans="1:4" ht="67.5">
      <c r="A10200" s="316">
        <v>95643</v>
      </c>
      <c r="B10200" s="317" t="s">
        <v>11333</v>
      </c>
      <c r="C10200" s="318" t="s">
        <v>3004</v>
      </c>
      <c r="D10200" s="316">
        <v>366.97</v>
      </c>
    </row>
    <row r="10201" spans="1:4" ht="67.5">
      <c r="A10201" s="316">
        <v>95644</v>
      </c>
      <c r="B10201" s="317" t="s">
        <v>11334</v>
      </c>
      <c r="C10201" s="318" t="s">
        <v>3004</v>
      </c>
      <c r="D10201" s="316">
        <v>138.19</v>
      </c>
    </row>
    <row r="10202" spans="1:4" ht="67.5">
      <c r="A10202" s="316">
        <v>95645</v>
      </c>
      <c r="B10202" s="317" t="s">
        <v>11335</v>
      </c>
      <c r="C10202" s="318" t="s">
        <v>3004</v>
      </c>
      <c r="D10202" s="316">
        <v>250.44</v>
      </c>
    </row>
    <row r="10203" spans="1:4" ht="67.5">
      <c r="A10203" s="316">
        <v>95646</v>
      </c>
      <c r="B10203" s="317" t="s">
        <v>11336</v>
      </c>
      <c r="C10203" s="318" t="s">
        <v>3004</v>
      </c>
      <c r="D10203" s="316">
        <v>372.7</v>
      </c>
    </row>
    <row r="10204" spans="1:4" ht="67.5">
      <c r="A10204" s="316">
        <v>95647</v>
      </c>
      <c r="B10204" s="317" t="s">
        <v>11337</v>
      </c>
      <c r="C10204" s="318" t="s">
        <v>3004</v>
      </c>
      <c r="D10204" s="316">
        <v>487.87</v>
      </c>
    </row>
    <row r="10205" spans="1:4" ht="27">
      <c r="A10205" s="316">
        <v>95673</v>
      </c>
      <c r="B10205" s="317" t="s">
        <v>11338</v>
      </c>
      <c r="C10205" s="318" t="s">
        <v>3004</v>
      </c>
      <c r="D10205" s="316">
        <v>100.52</v>
      </c>
    </row>
    <row r="10206" spans="1:4" ht="27">
      <c r="A10206" s="316">
        <v>95674</v>
      </c>
      <c r="B10206" s="317" t="s">
        <v>11339</v>
      </c>
      <c r="C10206" s="318" t="s">
        <v>3004</v>
      </c>
      <c r="D10206" s="316">
        <v>106.85</v>
      </c>
    </row>
    <row r="10207" spans="1:4" ht="27">
      <c r="A10207" s="316">
        <v>95675</v>
      </c>
      <c r="B10207" s="317" t="s">
        <v>11340</v>
      </c>
      <c r="C10207" s="318" t="s">
        <v>3004</v>
      </c>
      <c r="D10207" s="316">
        <v>130.63999999999999</v>
      </c>
    </row>
    <row r="10208" spans="1:4" ht="40.5">
      <c r="A10208" s="316">
        <v>95676</v>
      </c>
      <c r="B10208" s="317" t="s">
        <v>11341</v>
      </c>
      <c r="C10208" s="318" t="s">
        <v>3004</v>
      </c>
      <c r="D10208" s="316">
        <v>83.86</v>
      </c>
    </row>
    <row r="10209" spans="1:4" ht="54">
      <c r="A10209" s="316">
        <v>95693</v>
      </c>
      <c r="B10209" s="317" t="s">
        <v>11342</v>
      </c>
      <c r="C10209" s="318" t="s">
        <v>3004</v>
      </c>
      <c r="D10209" s="316">
        <v>35.24</v>
      </c>
    </row>
    <row r="10210" spans="1:4" ht="54">
      <c r="A10210" s="316">
        <v>95694</v>
      </c>
      <c r="B10210" s="317" t="s">
        <v>11343</v>
      </c>
      <c r="C10210" s="318" t="s">
        <v>3004</v>
      </c>
      <c r="D10210" s="316">
        <v>38.53</v>
      </c>
    </row>
    <row r="10211" spans="1:4" ht="54">
      <c r="A10211" s="316">
        <v>95695</v>
      </c>
      <c r="B10211" s="317" t="s">
        <v>11344</v>
      </c>
      <c r="C10211" s="318" t="s">
        <v>3004</v>
      </c>
      <c r="D10211" s="316">
        <v>37.26</v>
      </c>
    </row>
    <row r="10212" spans="1:4" ht="40.5">
      <c r="A10212" s="316">
        <v>95696</v>
      </c>
      <c r="B10212" s="317" t="s">
        <v>11345</v>
      </c>
      <c r="C10212" s="318" t="s">
        <v>3004</v>
      </c>
      <c r="D10212" s="316">
        <v>22.41</v>
      </c>
    </row>
    <row r="10213" spans="1:4" ht="54">
      <c r="A10213" s="316">
        <v>95697</v>
      </c>
      <c r="B10213" s="317" t="s">
        <v>11346</v>
      </c>
      <c r="C10213" s="318" t="s">
        <v>837</v>
      </c>
      <c r="D10213" s="316">
        <v>38.17</v>
      </c>
    </row>
    <row r="10214" spans="1:4" ht="40.5">
      <c r="A10214" s="316">
        <v>95698</v>
      </c>
      <c r="B10214" s="317" t="s">
        <v>11347</v>
      </c>
      <c r="C10214" s="318" t="s">
        <v>12</v>
      </c>
      <c r="D10214" s="316">
        <v>3.53</v>
      </c>
    </row>
    <row r="10215" spans="1:4" ht="40.5">
      <c r="A10215" s="316">
        <v>95699</v>
      </c>
      <c r="B10215" s="317" t="s">
        <v>11348</v>
      </c>
      <c r="C10215" s="318" t="s">
        <v>12</v>
      </c>
      <c r="D10215" s="316">
        <v>0.79</v>
      </c>
    </row>
    <row r="10216" spans="1:4" ht="40.5">
      <c r="A10216" s="316">
        <v>95700</v>
      </c>
      <c r="B10216" s="317" t="s">
        <v>11349</v>
      </c>
      <c r="C10216" s="318" t="s">
        <v>12</v>
      </c>
      <c r="D10216" s="316">
        <v>4.42</v>
      </c>
    </row>
    <row r="10217" spans="1:4" ht="54">
      <c r="A10217" s="316">
        <v>95701</v>
      </c>
      <c r="B10217" s="317" t="s">
        <v>11350</v>
      </c>
      <c r="C10217" s="318" t="s">
        <v>12</v>
      </c>
      <c r="D10217" s="316">
        <v>1.94</v>
      </c>
    </row>
    <row r="10218" spans="1:4" ht="40.5">
      <c r="A10218" s="316">
        <v>95702</v>
      </c>
      <c r="B10218" s="317" t="s">
        <v>11351</v>
      </c>
      <c r="C10218" s="318" t="s">
        <v>2865</v>
      </c>
      <c r="D10218" s="316">
        <v>25.06</v>
      </c>
    </row>
    <row r="10219" spans="1:4" ht="40.5">
      <c r="A10219" s="316">
        <v>95703</v>
      </c>
      <c r="B10219" s="317" t="s">
        <v>11352</v>
      </c>
      <c r="C10219" s="318" t="s">
        <v>2867</v>
      </c>
      <c r="D10219" s="316">
        <v>18.7</v>
      </c>
    </row>
    <row r="10220" spans="1:4" ht="54">
      <c r="A10220" s="316">
        <v>95704</v>
      </c>
      <c r="B10220" s="317" t="s">
        <v>11353</v>
      </c>
      <c r="C10220" s="318" t="s">
        <v>12</v>
      </c>
      <c r="D10220" s="316">
        <v>22.94</v>
      </c>
    </row>
    <row r="10221" spans="1:4" ht="54">
      <c r="A10221" s="316">
        <v>95705</v>
      </c>
      <c r="B10221" s="317" t="s">
        <v>11354</v>
      </c>
      <c r="C10221" s="318" t="s">
        <v>12</v>
      </c>
      <c r="D10221" s="316">
        <v>6.02</v>
      </c>
    </row>
    <row r="10222" spans="1:4" ht="54">
      <c r="A10222" s="316">
        <v>95706</v>
      </c>
      <c r="B10222" s="317" t="s">
        <v>11355</v>
      </c>
      <c r="C10222" s="318" t="s">
        <v>12</v>
      </c>
      <c r="D10222" s="316">
        <v>28.71</v>
      </c>
    </row>
    <row r="10223" spans="1:4" ht="54">
      <c r="A10223" s="316">
        <v>95707</v>
      </c>
      <c r="B10223" s="317" t="s">
        <v>11356</v>
      </c>
      <c r="C10223" s="318" t="s">
        <v>12</v>
      </c>
      <c r="D10223" s="316">
        <v>21.62</v>
      </c>
    </row>
    <row r="10224" spans="1:4" ht="54">
      <c r="A10224" s="316">
        <v>95708</v>
      </c>
      <c r="B10224" s="317" t="s">
        <v>11357</v>
      </c>
      <c r="C10224" s="318" t="s">
        <v>2865</v>
      </c>
      <c r="D10224" s="316">
        <v>93.67</v>
      </c>
    </row>
    <row r="10225" spans="1:4" ht="54">
      <c r="A10225" s="316">
        <v>95709</v>
      </c>
      <c r="B10225" s="317" t="s">
        <v>11358</v>
      </c>
      <c r="C10225" s="318" t="s">
        <v>2867</v>
      </c>
      <c r="D10225" s="316">
        <v>43.34</v>
      </c>
    </row>
    <row r="10226" spans="1:4" ht="67.5">
      <c r="A10226" s="316">
        <v>95710</v>
      </c>
      <c r="B10226" s="317" t="s">
        <v>11359</v>
      </c>
      <c r="C10226" s="318" t="s">
        <v>12</v>
      </c>
      <c r="D10226" s="316">
        <v>27.57</v>
      </c>
    </row>
    <row r="10227" spans="1:4" ht="67.5">
      <c r="A10227" s="316">
        <v>95711</v>
      </c>
      <c r="B10227" s="317" t="s">
        <v>11360</v>
      </c>
      <c r="C10227" s="318" t="s">
        <v>12</v>
      </c>
      <c r="D10227" s="316">
        <v>7.09</v>
      </c>
    </row>
    <row r="10228" spans="1:4" ht="67.5">
      <c r="A10228" s="316">
        <v>95712</v>
      </c>
      <c r="B10228" s="317" t="s">
        <v>11361</v>
      </c>
      <c r="C10228" s="318" t="s">
        <v>12</v>
      </c>
      <c r="D10228" s="316">
        <v>34.47</v>
      </c>
    </row>
    <row r="10229" spans="1:4" ht="67.5">
      <c r="A10229" s="316">
        <v>95713</v>
      </c>
      <c r="B10229" s="317" t="s">
        <v>11362</v>
      </c>
      <c r="C10229" s="318" t="s">
        <v>12</v>
      </c>
      <c r="D10229" s="316">
        <v>74.91</v>
      </c>
    </row>
    <row r="10230" spans="1:4" ht="67.5">
      <c r="A10230" s="316">
        <v>95714</v>
      </c>
      <c r="B10230" s="317" t="s">
        <v>11363</v>
      </c>
      <c r="C10230" s="318" t="s">
        <v>2865</v>
      </c>
      <c r="D10230" s="316">
        <v>160.41999999999999</v>
      </c>
    </row>
    <row r="10231" spans="1:4" ht="67.5">
      <c r="A10231" s="316">
        <v>95715</v>
      </c>
      <c r="B10231" s="317" t="s">
        <v>11364</v>
      </c>
      <c r="C10231" s="318" t="s">
        <v>2867</v>
      </c>
      <c r="D10231" s="316">
        <v>51.04</v>
      </c>
    </row>
    <row r="10232" spans="1:4" ht="81">
      <c r="A10232" s="316">
        <v>95716</v>
      </c>
      <c r="B10232" s="317" t="s">
        <v>11365</v>
      </c>
      <c r="C10232" s="318" t="s">
        <v>12</v>
      </c>
      <c r="D10232" s="316">
        <v>26.54</v>
      </c>
    </row>
    <row r="10233" spans="1:4" ht="81">
      <c r="A10233" s="316">
        <v>95717</v>
      </c>
      <c r="B10233" s="317" t="s">
        <v>11366</v>
      </c>
      <c r="C10233" s="318" t="s">
        <v>12</v>
      </c>
      <c r="D10233" s="316">
        <v>6.82</v>
      </c>
    </row>
    <row r="10234" spans="1:4" ht="81">
      <c r="A10234" s="316">
        <v>95718</v>
      </c>
      <c r="B10234" s="317" t="s">
        <v>11367</v>
      </c>
      <c r="C10234" s="318" t="s">
        <v>12</v>
      </c>
      <c r="D10234" s="316">
        <v>33.18</v>
      </c>
    </row>
    <row r="10235" spans="1:4" ht="81">
      <c r="A10235" s="316">
        <v>95719</v>
      </c>
      <c r="B10235" s="317" t="s">
        <v>11368</v>
      </c>
      <c r="C10235" s="318" t="s">
        <v>12</v>
      </c>
      <c r="D10235" s="316">
        <v>74.91</v>
      </c>
    </row>
    <row r="10236" spans="1:4" ht="81">
      <c r="A10236" s="316">
        <v>95720</v>
      </c>
      <c r="B10236" s="317" t="s">
        <v>11369</v>
      </c>
      <c r="C10236" s="318" t="s">
        <v>2865</v>
      </c>
      <c r="D10236" s="316">
        <v>157.83000000000001</v>
      </c>
    </row>
    <row r="10237" spans="1:4" ht="81">
      <c r="A10237" s="316">
        <v>95721</v>
      </c>
      <c r="B10237" s="317" t="s">
        <v>11370</v>
      </c>
      <c r="C10237" s="318" t="s">
        <v>2867</v>
      </c>
      <c r="D10237" s="316">
        <v>49.74</v>
      </c>
    </row>
    <row r="10238" spans="1:4" ht="40.5">
      <c r="A10238" s="316">
        <v>95726</v>
      </c>
      <c r="B10238" s="317" t="s">
        <v>11371</v>
      </c>
      <c r="C10238" s="318" t="s">
        <v>837</v>
      </c>
      <c r="D10238" s="316">
        <v>3.85</v>
      </c>
    </row>
    <row r="10239" spans="1:4" ht="40.5">
      <c r="A10239" s="316">
        <v>95727</v>
      </c>
      <c r="B10239" s="317" t="s">
        <v>11372</v>
      </c>
      <c r="C10239" s="318" t="s">
        <v>837</v>
      </c>
      <c r="D10239" s="316">
        <v>4.3600000000000003</v>
      </c>
    </row>
    <row r="10240" spans="1:4" ht="40.5">
      <c r="A10240" s="316">
        <v>95728</v>
      </c>
      <c r="B10240" s="317" t="s">
        <v>11373</v>
      </c>
      <c r="C10240" s="318" t="s">
        <v>837</v>
      </c>
      <c r="D10240" s="316">
        <v>5.42</v>
      </c>
    </row>
    <row r="10241" spans="1:4" ht="40.5">
      <c r="A10241" s="316">
        <v>95729</v>
      </c>
      <c r="B10241" s="317" t="s">
        <v>11374</v>
      </c>
      <c r="C10241" s="318" t="s">
        <v>837</v>
      </c>
      <c r="D10241" s="316">
        <v>5.2</v>
      </c>
    </row>
    <row r="10242" spans="1:4" ht="54">
      <c r="A10242" s="316">
        <v>95730</v>
      </c>
      <c r="B10242" s="317" t="s">
        <v>11375</v>
      </c>
      <c r="C10242" s="318" t="s">
        <v>837</v>
      </c>
      <c r="D10242" s="316">
        <v>5.71</v>
      </c>
    </row>
    <row r="10243" spans="1:4" ht="40.5">
      <c r="A10243" s="316">
        <v>95731</v>
      </c>
      <c r="B10243" s="317" t="s">
        <v>11376</v>
      </c>
      <c r="C10243" s="318" t="s">
        <v>837</v>
      </c>
      <c r="D10243" s="316">
        <v>6.76</v>
      </c>
    </row>
    <row r="10244" spans="1:4" ht="54">
      <c r="A10244" s="316">
        <v>95732</v>
      </c>
      <c r="B10244" s="317" t="s">
        <v>11377</v>
      </c>
      <c r="C10244" s="318" t="s">
        <v>3004</v>
      </c>
      <c r="D10244" s="316">
        <v>2.84</v>
      </c>
    </row>
    <row r="10245" spans="1:4" ht="54">
      <c r="A10245" s="316">
        <v>95733</v>
      </c>
      <c r="B10245" s="317" t="s">
        <v>11378</v>
      </c>
      <c r="C10245" s="318" t="s">
        <v>3004</v>
      </c>
      <c r="D10245" s="316">
        <v>3.72</v>
      </c>
    </row>
    <row r="10246" spans="1:4" ht="40.5">
      <c r="A10246" s="316">
        <v>95734</v>
      </c>
      <c r="B10246" s="317" t="s">
        <v>11379</v>
      </c>
      <c r="C10246" s="318" t="s">
        <v>3004</v>
      </c>
      <c r="D10246" s="316">
        <v>4.93</v>
      </c>
    </row>
    <row r="10247" spans="1:4" ht="54">
      <c r="A10247" s="316">
        <v>95735</v>
      </c>
      <c r="B10247" s="317" t="s">
        <v>11380</v>
      </c>
      <c r="C10247" s="318" t="s">
        <v>3004</v>
      </c>
      <c r="D10247" s="316">
        <v>4.24</v>
      </c>
    </row>
    <row r="10248" spans="1:4" ht="54">
      <c r="A10248" s="316">
        <v>95736</v>
      </c>
      <c r="B10248" s="317" t="s">
        <v>11381</v>
      </c>
      <c r="C10248" s="318" t="s">
        <v>3004</v>
      </c>
      <c r="D10248" s="316">
        <v>4.96</v>
      </c>
    </row>
    <row r="10249" spans="1:4" ht="54">
      <c r="A10249" s="316">
        <v>95738</v>
      </c>
      <c r="B10249" s="317" t="s">
        <v>11382</v>
      </c>
      <c r="C10249" s="318" t="s">
        <v>3004</v>
      </c>
      <c r="D10249" s="316">
        <v>5.95</v>
      </c>
    </row>
    <row r="10250" spans="1:4" ht="54">
      <c r="A10250" s="316">
        <v>95745</v>
      </c>
      <c r="B10250" s="317" t="s">
        <v>11383</v>
      </c>
      <c r="C10250" s="318" t="s">
        <v>837</v>
      </c>
      <c r="D10250" s="316">
        <v>9.19</v>
      </c>
    </row>
    <row r="10251" spans="1:4" ht="54">
      <c r="A10251" s="316">
        <v>95746</v>
      </c>
      <c r="B10251" s="317" t="s">
        <v>11384</v>
      </c>
      <c r="C10251" s="318" t="s">
        <v>837</v>
      </c>
      <c r="D10251" s="316">
        <v>11.27</v>
      </c>
    </row>
    <row r="10252" spans="1:4" ht="54">
      <c r="A10252" s="316">
        <v>95747</v>
      </c>
      <c r="B10252" s="317" t="s">
        <v>11385</v>
      </c>
      <c r="C10252" s="318" t="s">
        <v>837</v>
      </c>
      <c r="D10252" s="316">
        <v>18.239999999999998</v>
      </c>
    </row>
    <row r="10253" spans="1:4" ht="54">
      <c r="A10253" s="316">
        <v>95748</v>
      </c>
      <c r="B10253" s="317" t="s">
        <v>11386</v>
      </c>
      <c r="C10253" s="318" t="s">
        <v>837</v>
      </c>
      <c r="D10253" s="316">
        <v>19.38</v>
      </c>
    </row>
    <row r="10254" spans="1:4" ht="54">
      <c r="A10254" s="316">
        <v>95749</v>
      </c>
      <c r="B10254" s="317" t="s">
        <v>11387</v>
      </c>
      <c r="C10254" s="318" t="s">
        <v>837</v>
      </c>
      <c r="D10254" s="316">
        <v>12.16</v>
      </c>
    </row>
    <row r="10255" spans="1:4" ht="54">
      <c r="A10255" s="316">
        <v>95750</v>
      </c>
      <c r="B10255" s="317" t="s">
        <v>11388</v>
      </c>
      <c r="C10255" s="318" t="s">
        <v>837</v>
      </c>
      <c r="D10255" s="316">
        <v>14.24</v>
      </c>
    </row>
    <row r="10256" spans="1:4" ht="54">
      <c r="A10256" s="316">
        <v>95751</v>
      </c>
      <c r="B10256" s="317" t="s">
        <v>11389</v>
      </c>
      <c r="C10256" s="318" t="s">
        <v>837</v>
      </c>
      <c r="D10256" s="316">
        <v>21.2</v>
      </c>
    </row>
    <row r="10257" spans="1:4" ht="54">
      <c r="A10257" s="316">
        <v>95752</v>
      </c>
      <c r="B10257" s="317" t="s">
        <v>11390</v>
      </c>
      <c r="C10257" s="318" t="s">
        <v>837</v>
      </c>
      <c r="D10257" s="316">
        <v>22.34</v>
      </c>
    </row>
    <row r="10258" spans="1:4" ht="54">
      <c r="A10258" s="316">
        <v>95753</v>
      </c>
      <c r="B10258" s="317" t="s">
        <v>11391</v>
      </c>
      <c r="C10258" s="318" t="s">
        <v>3004</v>
      </c>
      <c r="D10258" s="316">
        <v>4.24</v>
      </c>
    </row>
    <row r="10259" spans="1:4" ht="54">
      <c r="A10259" s="316">
        <v>95754</v>
      </c>
      <c r="B10259" s="317" t="s">
        <v>11392</v>
      </c>
      <c r="C10259" s="318" t="s">
        <v>3004</v>
      </c>
      <c r="D10259" s="316">
        <v>5.33</v>
      </c>
    </row>
    <row r="10260" spans="1:4" ht="54">
      <c r="A10260" s="316">
        <v>95755</v>
      </c>
      <c r="B10260" s="317" t="s">
        <v>11393</v>
      </c>
      <c r="C10260" s="318" t="s">
        <v>3004</v>
      </c>
      <c r="D10260" s="316">
        <v>7.46</v>
      </c>
    </row>
    <row r="10261" spans="1:4" ht="54">
      <c r="A10261" s="316">
        <v>95756</v>
      </c>
      <c r="B10261" s="317" t="s">
        <v>11394</v>
      </c>
      <c r="C10261" s="318" t="s">
        <v>3004</v>
      </c>
      <c r="D10261" s="316">
        <v>9.81</v>
      </c>
    </row>
    <row r="10262" spans="1:4" ht="54">
      <c r="A10262" s="316">
        <v>95757</v>
      </c>
      <c r="B10262" s="317" t="s">
        <v>11395</v>
      </c>
      <c r="C10262" s="318" t="s">
        <v>3004</v>
      </c>
      <c r="D10262" s="316">
        <v>6.68</v>
      </c>
    </row>
    <row r="10263" spans="1:4" ht="54">
      <c r="A10263" s="316">
        <v>95758</v>
      </c>
      <c r="B10263" s="317" t="s">
        <v>11396</v>
      </c>
      <c r="C10263" s="318" t="s">
        <v>3004</v>
      </c>
      <c r="D10263" s="316">
        <v>7.49</v>
      </c>
    </row>
    <row r="10264" spans="1:4" ht="54">
      <c r="A10264" s="316">
        <v>95759</v>
      </c>
      <c r="B10264" s="317" t="s">
        <v>11397</v>
      </c>
      <c r="C10264" s="318" t="s">
        <v>3004</v>
      </c>
      <c r="D10264" s="316">
        <v>9.2100000000000009</v>
      </c>
    </row>
    <row r="10265" spans="1:4" ht="54">
      <c r="A10265" s="316">
        <v>95760</v>
      </c>
      <c r="B10265" s="317" t="s">
        <v>11398</v>
      </c>
      <c r="C10265" s="318" t="s">
        <v>3004</v>
      </c>
      <c r="D10265" s="316">
        <v>11.1</v>
      </c>
    </row>
    <row r="10266" spans="1:4" ht="54">
      <c r="A10266" s="316">
        <v>95777</v>
      </c>
      <c r="B10266" s="317" t="s">
        <v>11399</v>
      </c>
      <c r="C10266" s="318" t="s">
        <v>3004</v>
      </c>
      <c r="D10266" s="316">
        <v>17.91</v>
      </c>
    </row>
    <row r="10267" spans="1:4" ht="54">
      <c r="A10267" s="316">
        <v>95778</v>
      </c>
      <c r="B10267" s="317" t="s">
        <v>11400</v>
      </c>
      <c r="C10267" s="318" t="s">
        <v>3004</v>
      </c>
      <c r="D10267" s="316">
        <v>18.309999999999999</v>
      </c>
    </row>
    <row r="10268" spans="1:4" ht="54">
      <c r="A10268" s="316">
        <v>95779</v>
      </c>
      <c r="B10268" s="317" t="s">
        <v>11401</v>
      </c>
      <c r="C10268" s="318" t="s">
        <v>3004</v>
      </c>
      <c r="D10268" s="316">
        <v>16.96</v>
      </c>
    </row>
    <row r="10269" spans="1:4" ht="54">
      <c r="A10269" s="316">
        <v>95780</v>
      </c>
      <c r="B10269" s="317" t="s">
        <v>11402</v>
      </c>
      <c r="C10269" s="318" t="s">
        <v>3004</v>
      </c>
      <c r="D10269" s="316">
        <v>20.22</v>
      </c>
    </row>
    <row r="10270" spans="1:4" ht="54">
      <c r="A10270" s="316">
        <v>95781</v>
      </c>
      <c r="B10270" s="317" t="s">
        <v>11403</v>
      </c>
      <c r="C10270" s="318" t="s">
        <v>3004</v>
      </c>
      <c r="D10270" s="316">
        <v>20.52</v>
      </c>
    </row>
    <row r="10271" spans="1:4" ht="54">
      <c r="A10271" s="316">
        <v>95782</v>
      </c>
      <c r="B10271" s="317" t="s">
        <v>11404</v>
      </c>
      <c r="C10271" s="318" t="s">
        <v>3004</v>
      </c>
      <c r="D10271" s="316">
        <v>21.3</v>
      </c>
    </row>
    <row r="10272" spans="1:4" ht="54">
      <c r="A10272" s="316">
        <v>95785</v>
      </c>
      <c r="B10272" s="317" t="s">
        <v>11405</v>
      </c>
      <c r="C10272" s="318" t="s">
        <v>3004</v>
      </c>
      <c r="D10272" s="316">
        <v>24.07</v>
      </c>
    </row>
    <row r="10273" spans="1:4" ht="54">
      <c r="A10273" s="316">
        <v>95787</v>
      </c>
      <c r="B10273" s="317" t="s">
        <v>11406</v>
      </c>
      <c r="C10273" s="318" t="s">
        <v>3004</v>
      </c>
      <c r="D10273" s="316">
        <v>18.21</v>
      </c>
    </row>
    <row r="10274" spans="1:4" ht="54">
      <c r="A10274" s="316">
        <v>95789</v>
      </c>
      <c r="B10274" s="317" t="s">
        <v>11407</v>
      </c>
      <c r="C10274" s="318" t="s">
        <v>3004</v>
      </c>
      <c r="D10274" s="316">
        <v>22.27</v>
      </c>
    </row>
    <row r="10275" spans="1:4" ht="54">
      <c r="A10275" s="316">
        <v>95791</v>
      </c>
      <c r="B10275" s="317" t="s">
        <v>11408</v>
      </c>
      <c r="C10275" s="318" t="s">
        <v>3004</v>
      </c>
      <c r="D10275" s="316">
        <v>28.29</v>
      </c>
    </row>
    <row r="10276" spans="1:4" ht="54">
      <c r="A10276" s="316">
        <v>95795</v>
      </c>
      <c r="B10276" s="317" t="s">
        <v>11409</v>
      </c>
      <c r="C10276" s="318" t="s">
        <v>3004</v>
      </c>
      <c r="D10276" s="316">
        <v>21.02</v>
      </c>
    </row>
    <row r="10277" spans="1:4" ht="54">
      <c r="A10277" s="316">
        <v>95796</v>
      </c>
      <c r="B10277" s="317" t="s">
        <v>11410</v>
      </c>
      <c r="C10277" s="318" t="s">
        <v>3004</v>
      </c>
      <c r="D10277" s="316">
        <v>26.19</v>
      </c>
    </row>
    <row r="10278" spans="1:4" ht="54">
      <c r="A10278" s="316">
        <v>95797</v>
      </c>
      <c r="B10278" s="317" t="s">
        <v>11411</v>
      </c>
      <c r="C10278" s="318" t="s">
        <v>3004</v>
      </c>
      <c r="D10278" s="316">
        <v>32.909999999999997</v>
      </c>
    </row>
    <row r="10279" spans="1:4" ht="54">
      <c r="A10279" s="316">
        <v>95801</v>
      </c>
      <c r="B10279" s="317" t="s">
        <v>11412</v>
      </c>
      <c r="C10279" s="318" t="s">
        <v>3004</v>
      </c>
      <c r="D10279" s="316">
        <v>25.11</v>
      </c>
    </row>
    <row r="10280" spans="1:4" ht="54">
      <c r="A10280" s="316">
        <v>95802</v>
      </c>
      <c r="B10280" s="317" t="s">
        <v>11413</v>
      </c>
      <c r="C10280" s="318" t="s">
        <v>3004</v>
      </c>
      <c r="D10280" s="316">
        <v>27.95</v>
      </c>
    </row>
    <row r="10281" spans="1:4" ht="54">
      <c r="A10281" s="316">
        <v>95803</v>
      </c>
      <c r="B10281" s="317" t="s">
        <v>11414</v>
      </c>
      <c r="C10281" s="318" t="s">
        <v>3004</v>
      </c>
      <c r="D10281" s="316">
        <v>36.54</v>
      </c>
    </row>
    <row r="10282" spans="1:4" ht="54">
      <c r="A10282" s="316">
        <v>95804</v>
      </c>
      <c r="B10282" s="317" t="s">
        <v>11415</v>
      </c>
      <c r="C10282" s="318" t="s">
        <v>3004</v>
      </c>
      <c r="D10282" s="316">
        <v>15.79</v>
      </c>
    </row>
    <row r="10283" spans="1:4" ht="54">
      <c r="A10283" s="316">
        <v>95805</v>
      </c>
      <c r="B10283" s="317" t="s">
        <v>11416</v>
      </c>
      <c r="C10283" s="318" t="s">
        <v>3004</v>
      </c>
      <c r="D10283" s="316">
        <v>15.94</v>
      </c>
    </row>
    <row r="10284" spans="1:4" ht="54">
      <c r="A10284" s="316">
        <v>95806</v>
      </c>
      <c r="B10284" s="317" t="s">
        <v>11417</v>
      </c>
      <c r="C10284" s="318" t="s">
        <v>3004</v>
      </c>
      <c r="D10284" s="316">
        <v>16.440000000000001</v>
      </c>
    </row>
    <row r="10285" spans="1:4" ht="54">
      <c r="A10285" s="316">
        <v>95807</v>
      </c>
      <c r="B10285" s="317" t="s">
        <v>11418</v>
      </c>
      <c r="C10285" s="318" t="s">
        <v>3004</v>
      </c>
      <c r="D10285" s="316">
        <v>18.16</v>
      </c>
    </row>
    <row r="10286" spans="1:4" ht="54">
      <c r="A10286" s="316">
        <v>95808</v>
      </c>
      <c r="B10286" s="317" t="s">
        <v>11419</v>
      </c>
      <c r="C10286" s="318" t="s">
        <v>3004</v>
      </c>
      <c r="D10286" s="316">
        <v>18.600000000000001</v>
      </c>
    </row>
    <row r="10287" spans="1:4" ht="54">
      <c r="A10287" s="316">
        <v>95809</v>
      </c>
      <c r="B10287" s="317" t="s">
        <v>11420</v>
      </c>
      <c r="C10287" s="318" t="s">
        <v>3004</v>
      </c>
      <c r="D10287" s="316">
        <v>20.39</v>
      </c>
    </row>
    <row r="10288" spans="1:4" ht="54">
      <c r="A10288" s="316">
        <v>95810</v>
      </c>
      <c r="B10288" s="317" t="s">
        <v>11421</v>
      </c>
      <c r="C10288" s="318" t="s">
        <v>3004</v>
      </c>
      <c r="D10288" s="316">
        <v>9.64</v>
      </c>
    </row>
    <row r="10289" spans="1:4" ht="54">
      <c r="A10289" s="316">
        <v>95811</v>
      </c>
      <c r="B10289" s="317" t="s">
        <v>11422</v>
      </c>
      <c r="C10289" s="318" t="s">
        <v>3004</v>
      </c>
      <c r="D10289" s="316">
        <v>10.09</v>
      </c>
    </row>
    <row r="10290" spans="1:4" ht="54">
      <c r="A10290" s="316">
        <v>95812</v>
      </c>
      <c r="B10290" s="317" t="s">
        <v>11423</v>
      </c>
      <c r="C10290" s="318" t="s">
        <v>3004</v>
      </c>
      <c r="D10290" s="316">
        <v>11.88</v>
      </c>
    </row>
    <row r="10291" spans="1:4" ht="54">
      <c r="A10291" s="316">
        <v>95813</v>
      </c>
      <c r="B10291" s="317" t="s">
        <v>11424</v>
      </c>
      <c r="C10291" s="318" t="s">
        <v>3004</v>
      </c>
      <c r="D10291" s="316">
        <v>11.66</v>
      </c>
    </row>
    <row r="10292" spans="1:4" ht="54">
      <c r="A10292" s="316">
        <v>95814</v>
      </c>
      <c r="B10292" s="317" t="s">
        <v>11425</v>
      </c>
      <c r="C10292" s="318" t="s">
        <v>3004</v>
      </c>
      <c r="D10292" s="316">
        <v>12.33</v>
      </c>
    </row>
    <row r="10293" spans="1:4" ht="54">
      <c r="A10293" s="316">
        <v>95815</v>
      </c>
      <c r="B10293" s="317" t="s">
        <v>11426</v>
      </c>
      <c r="C10293" s="318" t="s">
        <v>3004</v>
      </c>
      <c r="D10293" s="316">
        <v>15.76</v>
      </c>
    </row>
    <row r="10294" spans="1:4" ht="54">
      <c r="A10294" s="316">
        <v>95816</v>
      </c>
      <c r="B10294" s="317" t="s">
        <v>11427</v>
      </c>
      <c r="C10294" s="318" t="s">
        <v>3004</v>
      </c>
      <c r="D10294" s="316">
        <v>22.34</v>
      </c>
    </row>
    <row r="10295" spans="1:4" ht="54">
      <c r="A10295" s="316">
        <v>95817</v>
      </c>
      <c r="B10295" s="317" t="s">
        <v>11428</v>
      </c>
      <c r="C10295" s="318" t="s">
        <v>3004</v>
      </c>
      <c r="D10295" s="316">
        <v>22.95</v>
      </c>
    </row>
    <row r="10296" spans="1:4" ht="54">
      <c r="A10296" s="316">
        <v>95818</v>
      </c>
      <c r="B10296" s="317" t="s">
        <v>11429</v>
      </c>
      <c r="C10296" s="318" t="s">
        <v>3004</v>
      </c>
      <c r="D10296" s="316">
        <v>27.57</v>
      </c>
    </row>
    <row r="10297" spans="1:4" ht="40.5">
      <c r="A10297" s="316">
        <v>95869</v>
      </c>
      <c r="B10297" s="317" t="s">
        <v>11430</v>
      </c>
      <c r="C10297" s="318" t="s">
        <v>12</v>
      </c>
      <c r="D10297" s="316">
        <v>1.59</v>
      </c>
    </row>
    <row r="10298" spans="1:4" ht="40.5">
      <c r="A10298" s="316">
        <v>95870</v>
      </c>
      <c r="B10298" s="317" t="s">
        <v>11431</v>
      </c>
      <c r="C10298" s="318" t="s">
        <v>12</v>
      </c>
      <c r="D10298" s="316">
        <v>4.1500000000000004</v>
      </c>
    </row>
    <row r="10299" spans="1:4" ht="54">
      <c r="A10299" s="316">
        <v>95871</v>
      </c>
      <c r="B10299" s="317" t="s">
        <v>11432</v>
      </c>
      <c r="C10299" s="318" t="s">
        <v>12</v>
      </c>
      <c r="D10299" s="316">
        <v>155.66</v>
      </c>
    </row>
    <row r="10300" spans="1:4" ht="40.5">
      <c r="A10300" s="316">
        <v>95872</v>
      </c>
      <c r="B10300" s="317" t="s">
        <v>11433</v>
      </c>
      <c r="C10300" s="318" t="s">
        <v>2865</v>
      </c>
      <c r="D10300" s="316">
        <v>166.06</v>
      </c>
    </row>
    <row r="10301" spans="1:4" ht="40.5">
      <c r="A10301" s="316">
        <v>95873</v>
      </c>
      <c r="B10301" s="317" t="s">
        <v>11434</v>
      </c>
      <c r="C10301" s="318" t="s">
        <v>2867</v>
      </c>
      <c r="D10301" s="316">
        <v>6.25</v>
      </c>
    </row>
    <row r="10302" spans="1:4" ht="40.5">
      <c r="A10302" s="316">
        <v>95874</v>
      </c>
      <c r="B10302" s="317" t="s">
        <v>11435</v>
      </c>
      <c r="C10302" s="318" t="s">
        <v>12</v>
      </c>
      <c r="D10302" s="316">
        <v>4.66</v>
      </c>
    </row>
    <row r="10303" spans="1:4" ht="40.5">
      <c r="A10303" s="316">
        <v>95875</v>
      </c>
      <c r="B10303" s="317" t="s">
        <v>11436</v>
      </c>
      <c r="C10303" s="318" t="s">
        <v>6850</v>
      </c>
      <c r="D10303" s="316">
        <v>1.04</v>
      </c>
    </row>
    <row r="10304" spans="1:4" ht="40.5">
      <c r="A10304" s="316">
        <v>95876</v>
      </c>
      <c r="B10304" s="317" t="s">
        <v>11437</v>
      </c>
      <c r="C10304" s="318" t="s">
        <v>6850</v>
      </c>
      <c r="D10304" s="316">
        <v>0.93</v>
      </c>
    </row>
    <row r="10305" spans="1:4" ht="40.5">
      <c r="A10305" s="316">
        <v>95877</v>
      </c>
      <c r="B10305" s="317" t="s">
        <v>11438</v>
      </c>
      <c r="C10305" s="318" t="s">
        <v>6850</v>
      </c>
      <c r="D10305" s="316">
        <v>0.81</v>
      </c>
    </row>
    <row r="10306" spans="1:4" ht="40.5">
      <c r="A10306" s="316">
        <v>95878</v>
      </c>
      <c r="B10306" s="317" t="s">
        <v>11439</v>
      </c>
      <c r="C10306" s="318" t="s">
        <v>6834</v>
      </c>
      <c r="D10306" s="316">
        <v>0.69</v>
      </c>
    </row>
    <row r="10307" spans="1:4" ht="40.5">
      <c r="A10307" s="316">
        <v>95879</v>
      </c>
      <c r="B10307" s="317" t="s">
        <v>11440</v>
      </c>
      <c r="C10307" s="318" t="s">
        <v>6834</v>
      </c>
      <c r="D10307" s="316">
        <v>0.62</v>
      </c>
    </row>
    <row r="10308" spans="1:4" ht="40.5">
      <c r="A10308" s="316">
        <v>95880</v>
      </c>
      <c r="B10308" s="317" t="s">
        <v>11441</v>
      </c>
      <c r="C10308" s="318" t="s">
        <v>6834</v>
      </c>
      <c r="D10308" s="316">
        <v>0.54</v>
      </c>
    </row>
    <row r="10309" spans="1:4" ht="40.5">
      <c r="A10309" s="316">
        <v>95934</v>
      </c>
      <c r="B10309" s="317" t="s">
        <v>11442</v>
      </c>
      <c r="C10309" s="318" t="s">
        <v>1100</v>
      </c>
      <c r="D10309" s="316">
        <v>100.74</v>
      </c>
    </row>
    <row r="10310" spans="1:4" ht="40.5">
      <c r="A10310" s="316">
        <v>95935</v>
      </c>
      <c r="B10310" s="317" t="s">
        <v>11443</v>
      </c>
      <c r="C10310" s="318" t="s">
        <v>1100</v>
      </c>
      <c r="D10310" s="316">
        <v>85.65</v>
      </c>
    </row>
    <row r="10311" spans="1:4" ht="40.5">
      <c r="A10311" s="316">
        <v>95936</v>
      </c>
      <c r="B10311" s="317" t="s">
        <v>11444</v>
      </c>
      <c r="C10311" s="318" t="s">
        <v>1100</v>
      </c>
      <c r="D10311" s="316">
        <v>66.45</v>
      </c>
    </row>
    <row r="10312" spans="1:4" ht="40.5">
      <c r="A10312" s="316">
        <v>95937</v>
      </c>
      <c r="B10312" s="317" t="s">
        <v>11445</v>
      </c>
      <c r="C10312" s="318" t="s">
        <v>1100</v>
      </c>
      <c r="D10312" s="316">
        <v>195.6</v>
      </c>
    </row>
    <row r="10313" spans="1:4" ht="40.5">
      <c r="A10313" s="316">
        <v>95938</v>
      </c>
      <c r="B10313" s="317" t="s">
        <v>11446</v>
      </c>
      <c r="C10313" s="318" t="s">
        <v>1100</v>
      </c>
      <c r="D10313" s="316">
        <v>161.43</v>
      </c>
    </row>
    <row r="10314" spans="1:4" ht="54">
      <c r="A10314" s="316">
        <v>95939</v>
      </c>
      <c r="B10314" s="317" t="s">
        <v>11447</v>
      </c>
      <c r="C10314" s="318" t="s">
        <v>1100</v>
      </c>
      <c r="D10314" s="316">
        <v>137.08000000000001</v>
      </c>
    </row>
    <row r="10315" spans="1:4" ht="54">
      <c r="A10315" s="316">
        <v>95940</v>
      </c>
      <c r="B10315" s="317" t="s">
        <v>11448</v>
      </c>
      <c r="C10315" s="318" t="s">
        <v>1100</v>
      </c>
      <c r="D10315" s="316">
        <v>111.37</v>
      </c>
    </row>
    <row r="10316" spans="1:4" ht="54">
      <c r="A10316" s="316">
        <v>95941</v>
      </c>
      <c r="B10316" s="317" t="s">
        <v>11449</v>
      </c>
      <c r="C10316" s="318" t="s">
        <v>1100</v>
      </c>
      <c r="D10316" s="316">
        <v>98.51</v>
      </c>
    </row>
    <row r="10317" spans="1:4" ht="54">
      <c r="A10317" s="316">
        <v>95942</v>
      </c>
      <c r="B10317" s="317" t="s">
        <v>11450</v>
      </c>
      <c r="C10317" s="318" t="s">
        <v>1100</v>
      </c>
      <c r="D10317" s="316">
        <v>90.47</v>
      </c>
    </row>
    <row r="10318" spans="1:4" ht="54">
      <c r="A10318" s="316">
        <v>95943</v>
      </c>
      <c r="B10318" s="317" t="s">
        <v>11451</v>
      </c>
      <c r="C10318" s="318" t="s">
        <v>6979</v>
      </c>
      <c r="D10318" s="316">
        <v>12.41</v>
      </c>
    </row>
    <row r="10319" spans="1:4" ht="54">
      <c r="A10319" s="316">
        <v>95944</v>
      </c>
      <c r="B10319" s="317" t="s">
        <v>11452</v>
      </c>
      <c r="C10319" s="318" t="s">
        <v>6979</v>
      </c>
      <c r="D10319" s="316">
        <v>10.81</v>
      </c>
    </row>
    <row r="10320" spans="1:4" ht="54">
      <c r="A10320" s="316">
        <v>95945</v>
      </c>
      <c r="B10320" s="317" t="s">
        <v>11453</v>
      </c>
      <c r="C10320" s="318" t="s">
        <v>6979</v>
      </c>
      <c r="D10320" s="316">
        <v>8.93</v>
      </c>
    </row>
    <row r="10321" spans="1:4" ht="54">
      <c r="A10321" s="316">
        <v>95946</v>
      </c>
      <c r="B10321" s="317" t="s">
        <v>11454</v>
      </c>
      <c r="C10321" s="318" t="s">
        <v>6979</v>
      </c>
      <c r="D10321" s="316">
        <v>6.45</v>
      </c>
    </row>
    <row r="10322" spans="1:4" ht="54">
      <c r="A10322" s="316">
        <v>95947</v>
      </c>
      <c r="B10322" s="317" t="s">
        <v>11455</v>
      </c>
      <c r="C10322" s="318" t="s">
        <v>6979</v>
      </c>
      <c r="D10322" s="316">
        <v>5.17</v>
      </c>
    </row>
    <row r="10323" spans="1:4" ht="54">
      <c r="A10323" s="316">
        <v>95948</v>
      </c>
      <c r="B10323" s="317" t="s">
        <v>11456</v>
      </c>
      <c r="C10323" s="318" t="s">
        <v>6979</v>
      </c>
      <c r="D10323" s="316">
        <v>4.4400000000000004</v>
      </c>
    </row>
    <row r="10324" spans="1:4" ht="67.5">
      <c r="A10324" s="316">
        <v>95952</v>
      </c>
      <c r="B10324" s="317" t="s">
        <v>11457</v>
      </c>
      <c r="C10324" s="318" t="s">
        <v>585</v>
      </c>
      <c r="D10324" s="319">
        <v>1266.19</v>
      </c>
    </row>
    <row r="10325" spans="1:4" ht="67.5">
      <c r="A10325" s="316">
        <v>95953</v>
      </c>
      <c r="B10325" s="317" t="s">
        <v>11458</v>
      </c>
      <c r="C10325" s="318" t="s">
        <v>585</v>
      </c>
      <c r="D10325" s="319">
        <v>2063.5700000000002</v>
      </c>
    </row>
    <row r="10326" spans="1:4" ht="81">
      <c r="A10326" s="316">
        <v>95954</v>
      </c>
      <c r="B10326" s="317" t="s">
        <v>11459</v>
      </c>
      <c r="C10326" s="318" t="s">
        <v>585</v>
      </c>
      <c r="D10326" s="319">
        <v>1458.32</v>
      </c>
    </row>
    <row r="10327" spans="1:4" ht="67.5">
      <c r="A10327" s="316">
        <v>95955</v>
      </c>
      <c r="B10327" s="317" t="s">
        <v>11460</v>
      </c>
      <c r="C10327" s="318" t="s">
        <v>585</v>
      </c>
      <c r="D10327" s="319">
        <v>1790.85</v>
      </c>
    </row>
    <row r="10328" spans="1:4" ht="67.5">
      <c r="A10328" s="316">
        <v>95956</v>
      </c>
      <c r="B10328" s="317" t="s">
        <v>11461</v>
      </c>
      <c r="C10328" s="318" t="s">
        <v>585</v>
      </c>
      <c r="D10328" s="319">
        <v>1391.48</v>
      </c>
    </row>
    <row r="10329" spans="1:4" ht="54">
      <c r="A10329" s="316">
        <v>95957</v>
      </c>
      <c r="B10329" s="317" t="s">
        <v>11462</v>
      </c>
      <c r="C10329" s="318" t="s">
        <v>585</v>
      </c>
      <c r="D10329" s="319">
        <v>1762.29</v>
      </c>
    </row>
    <row r="10330" spans="1:4" ht="40.5">
      <c r="A10330" s="316">
        <v>95967</v>
      </c>
      <c r="B10330" s="317" t="s">
        <v>11463</v>
      </c>
      <c r="C10330" s="318" t="s">
        <v>12</v>
      </c>
      <c r="D10330" s="316">
        <v>110.27</v>
      </c>
    </row>
    <row r="10331" spans="1:4" ht="40.5">
      <c r="A10331" s="316">
        <v>95969</v>
      </c>
      <c r="B10331" s="317" t="s">
        <v>11464</v>
      </c>
      <c r="C10331" s="318" t="s">
        <v>585</v>
      </c>
      <c r="D10331" s="319">
        <v>1812.49</v>
      </c>
    </row>
    <row r="10332" spans="1:4" ht="67.5">
      <c r="A10332" s="316">
        <v>95990</v>
      </c>
      <c r="B10332" s="317" t="s">
        <v>11465</v>
      </c>
      <c r="C10332" s="318" t="s">
        <v>585</v>
      </c>
      <c r="D10332" s="316">
        <v>710.92</v>
      </c>
    </row>
    <row r="10333" spans="1:4" ht="54">
      <c r="A10333" s="316">
        <v>95992</v>
      </c>
      <c r="B10333" s="317" t="s">
        <v>11466</v>
      </c>
      <c r="C10333" s="318" t="s">
        <v>585</v>
      </c>
      <c r="D10333" s="316">
        <v>666.28</v>
      </c>
    </row>
    <row r="10334" spans="1:4" ht="67.5">
      <c r="A10334" s="316">
        <v>95993</v>
      </c>
      <c r="B10334" s="317" t="s">
        <v>11467</v>
      </c>
      <c r="C10334" s="318" t="s">
        <v>585</v>
      </c>
      <c r="D10334" s="316">
        <v>689.5</v>
      </c>
    </row>
    <row r="10335" spans="1:4" ht="54">
      <c r="A10335" s="316">
        <v>95994</v>
      </c>
      <c r="B10335" s="317" t="s">
        <v>11468</v>
      </c>
      <c r="C10335" s="318" t="s">
        <v>585</v>
      </c>
      <c r="D10335" s="316">
        <v>650.77</v>
      </c>
    </row>
    <row r="10336" spans="1:4" ht="67.5">
      <c r="A10336" s="316">
        <v>95995</v>
      </c>
      <c r="B10336" s="317" t="s">
        <v>11469</v>
      </c>
      <c r="C10336" s="318" t="s">
        <v>585</v>
      </c>
      <c r="D10336" s="316">
        <v>676.04</v>
      </c>
    </row>
    <row r="10337" spans="1:4" ht="54">
      <c r="A10337" s="316">
        <v>95996</v>
      </c>
      <c r="B10337" s="317" t="s">
        <v>11470</v>
      </c>
      <c r="C10337" s="318" t="s">
        <v>585</v>
      </c>
      <c r="D10337" s="316">
        <v>641.03</v>
      </c>
    </row>
    <row r="10338" spans="1:4" ht="67.5">
      <c r="A10338" s="316">
        <v>95997</v>
      </c>
      <c r="B10338" s="317" t="s">
        <v>11471</v>
      </c>
      <c r="C10338" s="318" t="s">
        <v>585</v>
      </c>
      <c r="D10338" s="316">
        <v>668.04</v>
      </c>
    </row>
    <row r="10339" spans="1:4" ht="54">
      <c r="A10339" s="316">
        <v>95998</v>
      </c>
      <c r="B10339" s="317" t="s">
        <v>11472</v>
      </c>
      <c r="C10339" s="318" t="s">
        <v>585</v>
      </c>
      <c r="D10339" s="316">
        <v>635.22</v>
      </c>
    </row>
    <row r="10340" spans="1:4" ht="67.5">
      <c r="A10340" s="316">
        <v>95999</v>
      </c>
      <c r="B10340" s="317" t="s">
        <v>11473</v>
      </c>
      <c r="C10340" s="318" t="s">
        <v>585</v>
      </c>
      <c r="D10340" s="316">
        <v>662.31</v>
      </c>
    </row>
    <row r="10341" spans="1:4" ht="54">
      <c r="A10341" s="316">
        <v>96000</v>
      </c>
      <c r="B10341" s="317" t="s">
        <v>11474</v>
      </c>
      <c r="C10341" s="318" t="s">
        <v>585</v>
      </c>
      <c r="D10341" s="316">
        <v>631.09</v>
      </c>
    </row>
    <row r="10342" spans="1:4" ht="40.5">
      <c r="A10342" s="316">
        <v>96001</v>
      </c>
      <c r="B10342" s="317" t="s">
        <v>11475</v>
      </c>
      <c r="C10342" s="318" t="s">
        <v>1100</v>
      </c>
      <c r="D10342" s="316">
        <v>1.72</v>
      </c>
    </row>
    <row r="10343" spans="1:4" ht="40.5">
      <c r="A10343" s="316">
        <v>96002</v>
      </c>
      <c r="B10343" s="317" t="s">
        <v>11476</v>
      </c>
      <c r="C10343" s="318" t="s">
        <v>1100</v>
      </c>
      <c r="D10343" s="316">
        <v>2.02</v>
      </c>
    </row>
    <row r="10344" spans="1:4" ht="40.5">
      <c r="A10344" s="316">
        <v>96008</v>
      </c>
      <c r="B10344" s="317" t="s">
        <v>11477</v>
      </c>
      <c r="C10344" s="318" t="s">
        <v>12</v>
      </c>
      <c r="D10344" s="316">
        <v>11.28</v>
      </c>
    </row>
    <row r="10345" spans="1:4" ht="40.5">
      <c r="A10345" s="316">
        <v>96009</v>
      </c>
      <c r="B10345" s="317" t="s">
        <v>11478</v>
      </c>
      <c r="C10345" s="318" t="s">
        <v>12</v>
      </c>
      <c r="D10345" s="316">
        <v>2.96</v>
      </c>
    </row>
    <row r="10346" spans="1:4" ht="40.5">
      <c r="A10346" s="316">
        <v>96011</v>
      </c>
      <c r="B10346" s="317" t="s">
        <v>11479</v>
      </c>
      <c r="C10346" s="318" t="s">
        <v>12</v>
      </c>
      <c r="D10346" s="316">
        <v>12.35</v>
      </c>
    </row>
    <row r="10347" spans="1:4" ht="54">
      <c r="A10347" s="316">
        <v>96012</v>
      </c>
      <c r="B10347" s="317" t="s">
        <v>11480</v>
      </c>
      <c r="C10347" s="318" t="s">
        <v>12</v>
      </c>
      <c r="D10347" s="316">
        <v>58.17</v>
      </c>
    </row>
    <row r="10348" spans="1:4" ht="40.5">
      <c r="A10348" s="316">
        <v>96013</v>
      </c>
      <c r="B10348" s="317" t="s">
        <v>11481</v>
      </c>
      <c r="C10348" s="318" t="s">
        <v>2865</v>
      </c>
      <c r="D10348" s="316">
        <v>100.14</v>
      </c>
    </row>
    <row r="10349" spans="1:4" ht="40.5">
      <c r="A10349" s="316">
        <v>96014</v>
      </c>
      <c r="B10349" s="317" t="s">
        <v>11482</v>
      </c>
      <c r="C10349" s="318" t="s">
        <v>2867</v>
      </c>
      <c r="D10349" s="316">
        <v>29.62</v>
      </c>
    </row>
    <row r="10350" spans="1:4" ht="40.5">
      <c r="A10350" s="316">
        <v>96015</v>
      </c>
      <c r="B10350" s="317" t="s">
        <v>11483</v>
      </c>
      <c r="C10350" s="318" t="s">
        <v>12</v>
      </c>
      <c r="D10350" s="316">
        <v>11.18</v>
      </c>
    </row>
    <row r="10351" spans="1:4" ht="40.5">
      <c r="A10351" s="316">
        <v>96016</v>
      </c>
      <c r="B10351" s="317" t="s">
        <v>11484</v>
      </c>
      <c r="C10351" s="318" t="s">
        <v>12</v>
      </c>
      <c r="D10351" s="316">
        <v>2.93</v>
      </c>
    </row>
    <row r="10352" spans="1:4" ht="40.5">
      <c r="A10352" s="316">
        <v>96018</v>
      </c>
      <c r="B10352" s="317" t="s">
        <v>11485</v>
      </c>
      <c r="C10352" s="318" t="s">
        <v>12</v>
      </c>
      <c r="D10352" s="316">
        <v>12.24</v>
      </c>
    </row>
    <row r="10353" spans="1:4" ht="54">
      <c r="A10353" s="316">
        <v>96019</v>
      </c>
      <c r="B10353" s="317" t="s">
        <v>11486</v>
      </c>
      <c r="C10353" s="318" t="s">
        <v>12</v>
      </c>
      <c r="D10353" s="316">
        <v>58.17</v>
      </c>
    </row>
    <row r="10354" spans="1:4" ht="40.5">
      <c r="A10354" s="316">
        <v>96020</v>
      </c>
      <c r="B10354" s="317" t="s">
        <v>11487</v>
      </c>
      <c r="C10354" s="318" t="s">
        <v>2865</v>
      </c>
      <c r="D10354" s="316">
        <v>99.9</v>
      </c>
    </row>
    <row r="10355" spans="1:4" ht="40.5">
      <c r="A10355" s="316">
        <v>96021</v>
      </c>
      <c r="B10355" s="317" t="s">
        <v>11488</v>
      </c>
      <c r="C10355" s="318" t="s">
        <v>2867</v>
      </c>
      <c r="D10355" s="316">
        <v>29.49</v>
      </c>
    </row>
    <row r="10356" spans="1:4" ht="40.5">
      <c r="A10356" s="316">
        <v>96023</v>
      </c>
      <c r="B10356" s="317" t="s">
        <v>11489</v>
      </c>
      <c r="C10356" s="318" t="s">
        <v>12</v>
      </c>
      <c r="D10356" s="316">
        <v>8.6199999999999992</v>
      </c>
    </row>
    <row r="10357" spans="1:4" ht="40.5">
      <c r="A10357" s="316">
        <v>96024</v>
      </c>
      <c r="B10357" s="317" t="s">
        <v>11490</v>
      </c>
      <c r="C10357" s="318" t="s">
        <v>12</v>
      </c>
      <c r="D10357" s="316">
        <v>2.25</v>
      </c>
    </row>
    <row r="10358" spans="1:4" ht="40.5">
      <c r="A10358" s="316">
        <v>96026</v>
      </c>
      <c r="B10358" s="317" t="s">
        <v>11491</v>
      </c>
      <c r="C10358" s="318" t="s">
        <v>12</v>
      </c>
      <c r="D10358" s="316">
        <v>9.43</v>
      </c>
    </row>
    <row r="10359" spans="1:4" ht="54">
      <c r="A10359" s="316">
        <v>96027</v>
      </c>
      <c r="B10359" s="317" t="s">
        <v>11492</v>
      </c>
      <c r="C10359" s="318" t="s">
        <v>12</v>
      </c>
      <c r="D10359" s="316">
        <v>40.53</v>
      </c>
    </row>
    <row r="10360" spans="1:4" ht="40.5">
      <c r="A10360" s="316">
        <v>96028</v>
      </c>
      <c r="B10360" s="317" t="s">
        <v>11493</v>
      </c>
      <c r="C10360" s="318" t="s">
        <v>2865</v>
      </c>
      <c r="D10360" s="316">
        <v>76.209999999999994</v>
      </c>
    </row>
    <row r="10361" spans="1:4" ht="40.5">
      <c r="A10361" s="316">
        <v>96029</v>
      </c>
      <c r="B10361" s="317" t="s">
        <v>11494</v>
      </c>
      <c r="C10361" s="318" t="s">
        <v>2867</v>
      </c>
      <c r="D10361" s="316">
        <v>26.25</v>
      </c>
    </row>
    <row r="10362" spans="1:4" ht="54">
      <c r="A10362" s="316">
        <v>96030</v>
      </c>
      <c r="B10362" s="317" t="s">
        <v>11495</v>
      </c>
      <c r="C10362" s="318" t="s">
        <v>12</v>
      </c>
      <c r="D10362" s="316">
        <v>13.19</v>
      </c>
    </row>
    <row r="10363" spans="1:4" ht="54">
      <c r="A10363" s="316">
        <v>96031</v>
      </c>
      <c r="B10363" s="317" t="s">
        <v>11496</v>
      </c>
      <c r="C10363" s="318" t="s">
        <v>12</v>
      </c>
      <c r="D10363" s="316">
        <v>4.6100000000000003</v>
      </c>
    </row>
    <row r="10364" spans="1:4" ht="67.5">
      <c r="A10364" s="316">
        <v>96032</v>
      </c>
      <c r="B10364" s="317" t="s">
        <v>11497</v>
      </c>
      <c r="C10364" s="318" t="s">
        <v>12</v>
      </c>
      <c r="D10364" s="316">
        <v>0.94</v>
      </c>
    </row>
    <row r="10365" spans="1:4" ht="54">
      <c r="A10365" s="316">
        <v>96033</v>
      </c>
      <c r="B10365" s="317" t="s">
        <v>11498</v>
      </c>
      <c r="C10365" s="318" t="s">
        <v>12</v>
      </c>
      <c r="D10365" s="316">
        <v>24.75</v>
      </c>
    </row>
    <row r="10366" spans="1:4" ht="67.5">
      <c r="A10366" s="316">
        <v>96034</v>
      </c>
      <c r="B10366" s="317" t="s">
        <v>11499</v>
      </c>
      <c r="C10366" s="318" t="s">
        <v>12</v>
      </c>
      <c r="D10366" s="316">
        <v>109.69</v>
      </c>
    </row>
    <row r="10367" spans="1:4" ht="54">
      <c r="A10367" s="316">
        <v>96035</v>
      </c>
      <c r="B10367" s="317" t="s">
        <v>11500</v>
      </c>
      <c r="C10367" s="318" t="s">
        <v>2865</v>
      </c>
      <c r="D10367" s="316">
        <v>166.68</v>
      </c>
    </row>
    <row r="10368" spans="1:4" ht="54">
      <c r="A10368" s="316">
        <v>96036</v>
      </c>
      <c r="B10368" s="317" t="s">
        <v>11501</v>
      </c>
      <c r="C10368" s="318" t="s">
        <v>2867</v>
      </c>
      <c r="D10368" s="316">
        <v>32.24</v>
      </c>
    </row>
    <row r="10369" spans="1:4" ht="40.5">
      <c r="A10369" s="316">
        <v>96053</v>
      </c>
      <c r="B10369" s="317" t="s">
        <v>11502</v>
      </c>
      <c r="C10369" s="318" t="s">
        <v>12</v>
      </c>
      <c r="D10369" s="316">
        <v>8.7200000000000006</v>
      </c>
    </row>
    <row r="10370" spans="1:4" ht="54">
      <c r="A10370" s="316">
        <v>96054</v>
      </c>
      <c r="B10370" s="317" t="s">
        <v>11503</v>
      </c>
      <c r="C10370" s="318" t="s">
        <v>12</v>
      </c>
      <c r="D10370" s="316">
        <v>13.34</v>
      </c>
    </row>
    <row r="10371" spans="1:4" ht="40.5">
      <c r="A10371" s="316">
        <v>96055</v>
      </c>
      <c r="B10371" s="317" t="s">
        <v>11504</v>
      </c>
      <c r="C10371" s="318" t="s">
        <v>12</v>
      </c>
      <c r="D10371" s="316">
        <v>2.2799999999999998</v>
      </c>
    </row>
    <row r="10372" spans="1:4" ht="40.5">
      <c r="A10372" s="316">
        <v>96056</v>
      </c>
      <c r="B10372" s="317" t="s">
        <v>11505</v>
      </c>
      <c r="C10372" s="318" t="s">
        <v>12</v>
      </c>
      <c r="D10372" s="316">
        <v>9.5399999999999991</v>
      </c>
    </row>
    <row r="10373" spans="1:4" ht="54">
      <c r="A10373" s="316">
        <v>96057</v>
      </c>
      <c r="B10373" s="317" t="s">
        <v>11506</v>
      </c>
      <c r="C10373" s="318" t="s">
        <v>12</v>
      </c>
      <c r="D10373" s="316">
        <v>40.53</v>
      </c>
    </row>
    <row r="10374" spans="1:4" ht="54">
      <c r="A10374" s="316">
        <v>96060</v>
      </c>
      <c r="B10374" s="317" t="s">
        <v>11507</v>
      </c>
      <c r="C10374" s="318" t="s">
        <v>12</v>
      </c>
      <c r="D10374" s="316">
        <v>2.5499999999999998</v>
      </c>
    </row>
    <row r="10375" spans="1:4" ht="54">
      <c r="A10375" s="316">
        <v>96061</v>
      </c>
      <c r="B10375" s="317" t="s">
        <v>11508</v>
      </c>
      <c r="C10375" s="318" t="s">
        <v>12</v>
      </c>
      <c r="D10375" s="316">
        <v>16.670000000000002</v>
      </c>
    </row>
    <row r="10376" spans="1:4" ht="54">
      <c r="A10376" s="316">
        <v>96062</v>
      </c>
      <c r="B10376" s="317" t="s">
        <v>11509</v>
      </c>
      <c r="C10376" s="318" t="s">
        <v>12</v>
      </c>
      <c r="D10376" s="316">
        <v>22.71</v>
      </c>
    </row>
    <row r="10377" spans="1:4" ht="27">
      <c r="A10377" s="316">
        <v>96109</v>
      </c>
      <c r="B10377" s="317" t="s">
        <v>11510</v>
      </c>
      <c r="C10377" s="318" t="s">
        <v>1100</v>
      </c>
      <c r="D10377" s="316">
        <v>32.200000000000003</v>
      </c>
    </row>
    <row r="10378" spans="1:4" ht="40.5">
      <c r="A10378" s="316">
        <v>96110</v>
      </c>
      <c r="B10378" s="317" t="s">
        <v>11511</v>
      </c>
      <c r="C10378" s="318" t="s">
        <v>1100</v>
      </c>
      <c r="D10378" s="316">
        <v>49.5</v>
      </c>
    </row>
    <row r="10379" spans="1:4" ht="40.5">
      <c r="A10379" s="316">
        <v>96111</v>
      </c>
      <c r="B10379" s="317" t="s">
        <v>11512</v>
      </c>
      <c r="C10379" s="318" t="s">
        <v>1100</v>
      </c>
      <c r="D10379" s="316">
        <v>31.08</v>
      </c>
    </row>
    <row r="10380" spans="1:4" ht="40.5">
      <c r="A10380" s="316">
        <v>96112</v>
      </c>
      <c r="B10380" s="317" t="s">
        <v>11513</v>
      </c>
      <c r="C10380" s="318" t="s">
        <v>1100</v>
      </c>
      <c r="D10380" s="316">
        <v>70.17</v>
      </c>
    </row>
    <row r="10381" spans="1:4" ht="27">
      <c r="A10381" s="316">
        <v>96113</v>
      </c>
      <c r="B10381" s="317" t="s">
        <v>11514</v>
      </c>
      <c r="C10381" s="318" t="s">
        <v>1100</v>
      </c>
      <c r="D10381" s="316">
        <v>29.08</v>
      </c>
    </row>
    <row r="10382" spans="1:4" ht="40.5">
      <c r="A10382" s="316">
        <v>96114</v>
      </c>
      <c r="B10382" s="317" t="s">
        <v>11515</v>
      </c>
      <c r="C10382" s="318" t="s">
        <v>1100</v>
      </c>
      <c r="D10382" s="316">
        <v>51</v>
      </c>
    </row>
    <row r="10383" spans="1:4" ht="40.5">
      <c r="A10383" s="316">
        <v>96115</v>
      </c>
      <c r="B10383" s="317" t="s">
        <v>11516</v>
      </c>
      <c r="C10383" s="318" t="s">
        <v>1100</v>
      </c>
      <c r="D10383" s="316">
        <v>64.64</v>
      </c>
    </row>
    <row r="10384" spans="1:4" ht="40.5">
      <c r="A10384" s="316">
        <v>96116</v>
      </c>
      <c r="B10384" s="317" t="s">
        <v>11517</v>
      </c>
      <c r="C10384" s="318" t="s">
        <v>1100</v>
      </c>
      <c r="D10384" s="316">
        <v>34.36</v>
      </c>
    </row>
    <row r="10385" spans="1:4" ht="40.5">
      <c r="A10385" s="316">
        <v>96117</v>
      </c>
      <c r="B10385" s="317" t="s">
        <v>11518</v>
      </c>
      <c r="C10385" s="318" t="s">
        <v>1100</v>
      </c>
      <c r="D10385" s="316">
        <v>73.23</v>
      </c>
    </row>
    <row r="10386" spans="1:4" ht="27">
      <c r="A10386" s="316">
        <v>96120</v>
      </c>
      <c r="B10386" s="317" t="s">
        <v>11519</v>
      </c>
      <c r="C10386" s="318" t="s">
        <v>837</v>
      </c>
      <c r="D10386" s="316">
        <v>2.2799999999999998</v>
      </c>
    </row>
    <row r="10387" spans="1:4" ht="27">
      <c r="A10387" s="316">
        <v>96121</v>
      </c>
      <c r="B10387" s="317" t="s">
        <v>11520</v>
      </c>
      <c r="C10387" s="318" t="s">
        <v>837</v>
      </c>
      <c r="D10387" s="316">
        <v>5.67</v>
      </c>
    </row>
    <row r="10388" spans="1:4" ht="27">
      <c r="A10388" s="316">
        <v>96122</v>
      </c>
      <c r="B10388" s="317" t="s">
        <v>11521</v>
      </c>
      <c r="C10388" s="318" t="s">
        <v>837</v>
      </c>
      <c r="D10388" s="316">
        <v>15.75</v>
      </c>
    </row>
    <row r="10389" spans="1:4" ht="40.5">
      <c r="A10389" s="316">
        <v>96123</v>
      </c>
      <c r="B10389" s="317" t="s">
        <v>11522</v>
      </c>
      <c r="C10389" s="318" t="s">
        <v>837</v>
      </c>
      <c r="D10389" s="316">
        <v>18.96</v>
      </c>
    </row>
    <row r="10390" spans="1:4" ht="40.5">
      <c r="A10390" s="316">
        <v>96124</v>
      </c>
      <c r="B10390" s="317" t="s">
        <v>11523</v>
      </c>
      <c r="C10390" s="318" t="s">
        <v>837</v>
      </c>
      <c r="D10390" s="316">
        <v>33.64</v>
      </c>
    </row>
    <row r="10391" spans="1:4" ht="54">
      <c r="A10391" s="316">
        <v>96126</v>
      </c>
      <c r="B10391" s="317" t="s">
        <v>11524</v>
      </c>
      <c r="C10391" s="318" t="s">
        <v>1100</v>
      </c>
      <c r="D10391" s="316">
        <v>12.27</v>
      </c>
    </row>
    <row r="10392" spans="1:4" ht="54">
      <c r="A10392" s="316">
        <v>96127</v>
      </c>
      <c r="B10392" s="317" t="s">
        <v>11525</v>
      </c>
      <c r="C10392" s="318" t="s">
        <v>1100</v>
      </c>
      <c r="D10392" s="316">
        <v>9.5399999999999991</v>
      </c>
    </row>
    <row r="10393" spans="1:4" ht="54">
      <c r="A10393" s="316">
        <v>96128</v>
      </c>
      <c r="B10393" s="317" t="s">
        <v>11526</v>
      </c>
      <c r="C10393" s="318" t="s">
        <v>1100</v>
      </c>
      <c r="D10393" s="316">
        <v>17.82</v>
      </c>
    </row>
    <row r="10394" spans="1:4" ht="54">
      <c r="A10394" s="316">
        <v>96129</v>
      </c>
      <c r="B10394" s="317" t="s">
        <v>11527</v>
      </c>
      <c r="C10394" s="318" t="s">
        <v>1100</v>
      </c>
      <c r="D10394" s="316">
        <v>19.59</v>
      </c>
    </row>
    <row r="10395" spans="1:4" ht="40.5">
      <c r="A10395" s="316">
        <v>96130</v>
      </c>
      <c r="B10395" s="317" t="s">
        <v>11528</v>
      </c>
      <c r="C10395" s="318" t="s">
        <v>1100</v>
      </c>
      <c r="D10395" s="316">
        <v>13.14</v>
      </c>
    </row>
    <row r="10396" spans="1:4" ht="54">
      <c r="A10396" s="316">
        <v>96131</v>
      </c>
      <c r="B10396" s="317" t="s">
        <v>11529</v>
      </c>
      <c r="C10396" s="318" t="s">
        <v>1100</v>
      </c>
      <c r="D10396" s="316">
        <v>17.04</v>
      </c>
    </row>
    <row r="10397" spans="1:4" ht="54">
      <c r="A10397" s="316">
        <v>96132</v>
      </c>
      <c r="B10397" s="317" t="s">
        <v>11530</v>
      </c>
      <c r="C10397" s="318" t="s">
        <v>1100</v>
      </c>
      <c r="D10397" s="316">
        <v>13.39</v>
      </c>
    </row>
    <row r="10398" spans="1:4" ht="54">
      <c r="A10398" s="316">
        <v>96133</v>
      </c>
      <c r="B10398" s="317" t="s">
        <v>11531</v>
      </c>
      <c r="C10398" s="318" t="s">
        <v>1100</v>
      </c>
      <c r="D10398" s="316">
        <v>24.41</v>
      </c>
    </row>
    <row r="10399" spans="1:4" ht="54">
      <c r="A10399" s="316">
        <v>96134</v>
      </c>
      <c r="B10399" s="317" t="s">
        <v>11532</v>
      </c>
      <c r="C10399" s="318" t="s">
        <v>1100</v>
      </c>
      <c r="D10399" s="316">
        <v>26.76</v>
      </c>
    </row>
    <row r="10400" spans="1:4" ht="40.5">
      <c r="A10400" s="316">
        <v>96135</v>
      </c>
      <c r="B10400" s="317" t="s">
        <v>11533</v>
      </c>
      <c r="C10400" s="318" t="s">
        <v>1100</v>
      </c>
      <c r="D10400" s="316">
        <v>18.2</v>
      </c>
    </row>
    <row r="10401" spans="1:4" ht="40.5">
      <c r="A10401" s="316">
        <v>96155</v>
      </c>
      <c r="B10401" s="317" t="s">
        <v>11534</v>
      </c>
      <c r="C10401" s="318" t="s">
        <v>2867</v>
      </c>
      <c r="D10401" s="316">
        <v>26.38</v>
      </c>
    </row>
    <row r="10402" spans="1:4" ht="54">
      <c r="A10402" s="316">
        <v>96156</v>
      </c>
      <c r="B10402" s="317" t="s">
        <v>11535</v>
      </c>
      <c r="C10402" s="318" t="s">
        <v>2867</v>
      </c>
      <c r="D10402" s="316">
        <v>31.48</v>
      </c>
    </row>
    <row r="10403" spans="1:4" ht="40.5">
      <c r="A10403" s="316">
        <v>96157</v>
      </c>
      <c r="B10403" s="317" t="s">
        <v>11536</v>
      </c>
      <c r="C10403" s="318" t="s">
        <v>2865</v>
      </c>
      <c r="D10403" s="316">
        <v>76.45</v>
      </c>
    </row>
    <row r="10404" spans="1:4" ht="54">
      <c r="A10404" s="316">
        <v>96158</v>
      </c>
      <c r="B10404" s="317" t="s">
        <v>11537</v>
      </c>
      <c r="C10404" s="318" t="s">
        <v>2865</v>
      </c>
      <c r="D10404" s="316">
        <v>70.86</v>
      </c>
    </row>
    <row r="10405" spans="1:4" ht="40.5">
      <c r="A10405" s="316">
        <v>96159</v>
      </c>
      <c r="B10405" s="317" t="s">
        <v>11538</v>
      </c>
      <c r="C10405" s="318" t="s">
        <v>2867</v>
      </c>
      <c r="D10405" s="316">
        <v>39.44</v>
      </c>
    </row>
    <row r="10406" spans="1:4" ht="40.5">
      <c r="A10406" s="316">
        <v>96160</v>
      </c>
      <c r="B10406" s="317" t="s">
        <v>11539</v>
      </c>
      <c r="C10406" s="318" t="s">
        <v>837</v>
      </c>
      <c r="D10406" s="316">
        <v>152.72</v>
      </c>
    </row>
    <row r="10407" spans="1:4" ht="40.5">
      <c r="A10407" s="316">
        <v>96161</v>
      </c>
      <c r="B10407" s="317" t="s">
        <v>11540</v>
      </c>
      <c r="C10407" s="318" t="s">
        <v>837</v>
      </c>
      <c r="D10407" s="316">
        <v>230.74</v>
      </c>
    </row>
    <row r="10408" spans="1:4" ht="40.5">
      <c r="A10408" s="316">
        <v>96162</v>
      </c>
      <c r="B10408" s="317" t="s">
        <v>11541</v>
      </c>
      <c r="C10408" s="318" t="s">
        <v>837</v>
      </c>
      <c r="D10408" s="316">
        <v>306</v>
      </c>
    </row>
    <row r="10409" spans="1:4" ht="40.5">
      <c r="A10409" s="316">
        <v>96163</v>
      </c>
      <c r="B10409" s="317" t="s">
        <v>11542</v>
      </c>
      <c r="C10409" s="318" t="s">
        <v>837</v>
      </c>
      <c r="D10409" s="316">
        <v>351.65</v>
      </c>
    </row>
    <row r="10410" spans="1:4" ht="40.5">
      <c r="A10410" s="316">
        <v>96164</v>
      </c>
      <c r="B10410" s="317" t="s">
        <v>11543</v>
      </c>
      <c r="C10410" s="318" t="s">
        <v>837</v>
      </c>
      <c r="D10410" s="316">
        <v>137.97999999999999</v>
      </c>
    </row>
    <row r="10411" spans="1:4" ht="40.5">
      <c r="A10411" s="316">
        <v>96165</v>
      </c>
      <c r="B10411" s="317" t="s">
        <v>11544</v>
      </c>
      <c r="C10411" s="318" t="s">
        <v>837</v>
      </c>
      <c r="D10411" s="316">
        <v>210.61</v>
      </c>
    </row>
    <row r="10412" spans="1:4" ht="40.5">
      <c r="A10412" s="316">
        <v>96166</v>
      </c>
      <c r="B10412" s="317" t="s">
        <v>11545</v>
      </c>
      <c r="C10412" s="318" t="s">
        <v>837</v>
      </c>
      <c r="D10412" s="316">
        <v>275.48</v>
      </c>
    </row>
    <row r="10413" spans="1:4" ht="40.5">
      <c r="A10413" s="316">
        <v>96167</v>
      </c>
      <c r="B10413" s="317" t="s">
        <v>11546</v>
      </c>
      <c r="C10413" s="318" t="s">
        <v>837</v>
      </c>
      <c r="D10413" s="316">
        <v>308.74</v>
      </c>
    </row>
    <row r="10414" spans="1:4" ht="40.5">
      <c r="A10414" s="316">
        <v>96168</v>
      </c>
      <c r="B10414" s="317" t="s">
        <v>11547</v>
      </c>
      <c r="C10414" s="318" t="s">
        <v>837</v>
      </c>
      <c r="D10414" s="316">
        <v>130.96</v>
      </c>
    </row>
    <row r="10415" spans="1:4" ht="40.5">
      <c r="A10415" s="316">
        <v>96169</v>
      </c>
      <c r="B10415" s="317" t="s">
        <v>11548</v>
      </c>
      <c r="C10415" s="318" t="s">
        <v>837</v>
      </c>
      <c r="D10415" s="316">
        <v>201.56</v>
      </c>
    </row>
    <row r="10416" spans="1:4" ht="40.5">
      <c r="A10416" s="316">
        <v>96170</v>
      </c>
      <c r="B10416" s="317" t="s">
        <v>11549</v>
      </c>
      <c r="C10416" s="318" t="s">
        <v>837</v>
      </c>
      <c r="D10416" s="316">
        <v>264.43</v>
      </c>
    </row>
    <row r="10417" spans="1:4" ht="40.5">
      <c r="A10417" s="316">
        <v>96171</v>
      </c>
      <c r="B10417" s="317" t="s">
        <v>11550</v>
      </c>
      <c r="C10417" s="318" t="s">
        <v>837</v>
      </c>
      <c r="D10417" s="316">
        <v>294.06</v>
      </c>
    </row>
    <row r="10418" spans="1:4" ht="40.5">
      <c r="A10418" s="316">
        <v>96172</v>
      </c>
      <c r="B10418" s="317" t="s">
        <v>11551</v>
      </c>
      <c r="C10418" s="318" t="s">
        <v>837</v>
      </c>
      <c r="D10418" s="316">
        <v>162.76</v>
      </c>
    </row>
    <row r="10419" spans="1:4" ht="40.5">
      <c r="A10419" s="316">
        <v>96173</v>
      </c>
      <c r="B10419" s="317" t="s">
        <v>11552</v>
      </c>
      <c r="C10419" s="318" t="s">
        <v>837</v>
      </c>
      <c r="D10419" s="316">
        <v>243.28</v>
      </c>
    </row>
    <row r="10420" spans="1:4" ht="40.5">
      <c r="A10420" s="316">
        <v>96174</v>
      </c>
      <c r="B10420" s="317" t="s">
        <v>11553</v>
      </c>
      <c r="C10420" s="318" t="s">
        <v>837</v>
      </c>
      <c r="D10420" s="316">
        <v>322.07</v>
      </c>
    </row>
    <row r="10421" spans="1:4" ht="40.5">
      <c r="A10421" s="316">
        <v>96175</v>
      </c>
      <c r="B10421" s="317" t="s">
        <v>11554</v>
      </c>
      <c r="C10421" s="318" t="s">
        <v>837</v>
      </c>
      <c r="D10421" s="316">
        <v>370.32</v>
      </c>
    </row>
    <row r="10422" spans="1:4" ht="40.5">
      <c r="A10422" s="316">
        <v>96176</v>
      </c>
      <c r="B10422" s="317" t="s">
        <v>11555</v>
      </c>
      <c r="C10422" s="318" t="s">
        <v>837</v>
      </c>
      <c r="D10422" s="316">
        <v>144.63999999999999</v>
      </c>
    </row>
    <row r="10423" spans="1:4" ht="40.5">
      <c r="A10423" s="316">
        <v>96177</v>
      </c>
      <c r="B10423" s="317" t="s">
        <v>11556</v>
      </c>
      <c r="C10423" s="318" t="s">
        <v>837</v>
      </c>
      <c r="D10423" s="316">
        <v>218.3</v>
      </c>
    </row>
    <row r="10424" spans="1:4" ht="40.5">
      <c r="A10424" s="316">
        <v>96178</v>
      </c>
      <c r="B10424" s="317" t="s">
        <v>11557</v>
      </c>
      <c r="C10424" s="318" t="s">
        <v>837</v>
      </c>
      <c r="D10424" s="316">
        <v>284.57</v>
      </c>
    </row>
    <row r="10425" spans="1:4" ht="40.5">
      <c r="A10425" s="316">
        <v>96179</v>
      </c>
      <c r="B10425" s="317" t="s">
        <v>11558</v>
      </c>
      <c r="C10425" s="318" t="s">
        <v>837</v>
      </c>
      <c r="D10425" s="316">
        <v>318.62</v>
      </c>
    </row>
    <row r="10426" spans="1:4" ht="40.5">
      <c r="A10426" s="316">
        <v>96180</v>
      </c>
      <c r="B10426" s="317" t="s">
        <v>11559</v>
      </c>
      <c r="C10426" s="318" t="s">
        <v>837</v>
      </c>
      <c r="D10426" s="316">
        <v>135.86000000000001</v>
      </c>
    </row>
    <row r="10427" spans="1:4" ht="40.5">
      <c r="A10427" s="316">
        <v>96181</v>
      </c>
      <c r="B10427" s="317" t="s">
        <v>11560</v>
      </c>
      <c r="C10427" s="318" t="s">
        <v>837</v>
      </c>
      <c r="D10427" s="316">
        <v>207.27</v>
      </c>
    </row>
    <row r="10428" spans="1:4" ht="40.5">
      <c r="A10428" s="316">
        <v>96182</v>
      </c>
      <c r="B10428" s="317" t="s">
        <v>11561</v>
      </c>
      <c r="C10428" s="318" t="s">
        <v>837</v>
      </c>
      <c r="D10428" s="316">
        <v>269.95999999999998</v>
      </c>
    </row>
    <row r="10429" spans="1:4" ht="40.5">
      <c r="A10429" s="316">
        <v>96183</v>
      </c>
      <c r="B10429" s="317" t="s">
        <v>11562</v>
      </c>
      <c r="C10429" s="318" t="s">
        <v>837</v>
      </c>
      <c r="D10429" s="316">
        <v>300.76</v>
      </c>
    </row>
    <row r="10430" spans="1:4" ht="54">
      <c r="A10430" s="316">
        <v>96241</v>
      </c>
      <c r="B10430" s="317" t="s">
        <v>11563</v>
      </c>
      <c r="C10430" s="318" t="s">
        <v>12</v>
      </c>
      <c r="D10430" s="316">
        <v>11.47</v>
      </c>
    </row>
    <row r="10431" spans="1:4" ht="54">
      <c r="A10431" s="316">
        <v>96242</v>
      </c>
      <c r="B10431" s="317" t="s">
        <v>11564</v>
      </c>
      <c r="C10431" s="318" t="s">
        <v>12</v>
      </c>
      <c r="D10431" s="316">
        <v>2.95</v>
      </c>
    </row>
    <row r="10432" spans="1:4" ht="54">
      <c r="A10432" s="316">
        <v>96243</v>
      </c>
      <c r="B10432" s="317" t="s">
        <v>11565</v>
      </c>
      <c r="C10432" s="318" t="s">
        <v>12</v>
      </c>
      <c r="D10432" s="316">
        <v>14.34</v>
      </c>
    </row>
    <row r="10433" spans="1:4" ht="54">
      <c r="A10433" s="316">
        <v>96244</v>
      </c>
      <c r="B10433" s="317" t="s">
        <v>11566</v>
      </c>
      <c r="C10433" s="318" t="s">
        <v>12</v>
      </c>
      <c r="D10433" s="316">
        <v>14.5</v>
      </c>
    </row>
    <row r="10434" spans="1:4" ht="54">
      <c r="A10434" s="316">
        <v>96245</v>
      </c>
      <c r="B10434" s="317" t="s">
        <v>11567</v>
      </c>
      <c r="C10434" s="318" t="s">
        <v>2865</v>
      </c>
      <c r="D10434" s="316">
        <v>59.64</v>
      </c>
    </row>
    <row r="10435" spans="1:4" ht="54">
      <c r="A10435" s="316">
        <v>96246</v>
      </c>
      <c r="B10435" s="317" t="s">
        <v>11568</v>
      </c>
      <c r="C10435" s="318" t="s">
        <v>2867</v>
      </c>
      <c r="D10435" s="316">
        <v>30.8</v>
      </c>
    </row>
    <row r="10436" spans="1:4" ht="40.5">
      <c r="A10436" s="316">
        <v>96252</v>
      </c>
      <c r="B10436" s="317" t="s">
        <v>11569</v>
      </c>
      <c r="C10436" s="318" t="s">
        <v>1100</v>
      </c>
      <c r="D10436" s="316">
        <v>115.96</v>
      </c>
    </row>
    <row r="10437" spans="1:4" ht="67.5">
      <c r="A10437" s="316">
        <v>96257</v>
      </c>
      <c r="B10437" s="317" t="s">
        <v>11570</v>
      </c>
      <c r="C10437" s="318" t="s">
        <v>1100</v>
      </c>
      <c r="D10437" s="316">
        <v>105.34</v>
      </c>
    </row>
    <row r="10438" spans="1:4" ht="67.5">
      <c r="A10438" s="316">
        <v>96258</v>
      </c>
      <c r="B10438" s="317" t="s">
        <v>11571</v>
      </c>
      <c r="C10438" s="318" t="s">
        <v>1100</v>
      </c>
      <c r="D10438" s="316">
        <v>97.68</v>
      </c>
    </row>
    <row r="10439" spans="1:4" ht="67.5">
      <c r="A10439" s="316">
        <v>96259</v>
      </c>
      <c r="B10439" s="317" t="s">
        <v>11572</v>
      </c>
      <c r="C10439" s="318" t="s">
        <v>1100</v>
      </c>
      <c r="D10439" s="316">
        <v>120.05</v>
      </c>
    </row>
    <row r="10440" spans="1:4" ht="54">
      <c r="A10440" s="316">
        <v>96298</v>
      </c>
      <c r="B10440" s="317" t="s">
        <v>11573</v>
      </c>
      <c r="C10440" s="318" t="s">
        <v>12</v>
      </c>
      <c r="D10440" s="316">
        <v>35.82</v>
      </c>
    </row>
    <row r="10441" spans="1:4" ht="40.5">
      <c r="A10441" s="316">
        <v>96299</v>
      </c>
      <c r="B10441" s="317" t="s">
        <v>11574</v>
      </c>
      <c r="C10441" s="318" t="s">
        <v>12</v>
      </c>
      <c r="D10441" s="316">
        <v>9.4</v>
      </c>
    </row>
    <row r="10442" spans="1:4" ht="54">
      <c r="A10442" s="316">
        <v>96300</v>
      </c>
      <c r="B10442" s="317" t="s">
        <v>11575</v>
      </c>
      <c r="C10442" s="318" t="s">
        <v>12</v>
      </c>
      <c r="D10442" s="316">
        <v>44.82</v>
      </c>
    </row>
    <row r="10443" spans="1:4" ht="54">
      <c r="A10443" s="316">
        <v>96301</v>
      </c>
      <c r="B10443" s="317" t="s">
        <v>11576</v>
      </c>
      <c r="C10443" s="318" t="s">
        <v>12</v>
      </c>
      <c r="D10443" s="316">
        <v>53.17</v>
      </c>
    </row>
    <row r="10444" spans="1:4" ht="54">
      <c r="A10444" s="316">
        <v>96302</v>
      </c>
      <c r="B10444" s="317" t="s">
        <v>11577</v>
      </c>
      <c r="C10444" s="318" t="s">
        <v>2867</v>
      </c>
      <c r="D10444" s="316">
        <v>59.6</v>
      </c>
    </row>
    <row r="10445" spans="1:4" ht="54">
      <c r="A10445" s="316">
        <v>96303</v>
      </c>
      <c r="B10445" s="317" t="s">
        <v>11578</v>
      </c>
      <c r="C10445" s="318" t="s">
        <v>2865</v>
      </c>
      <c r="D10445" s="316">
        <v>157.59</v>
      </c>
    </row>
    <row r="10446" spans="1:4" ht="67.5">
      <c r="A10446" s="316">
        <v>96304</v>
      </c>
      <c r="B10446" s="317" t="s">
        <v>11579</v>
      </c>
      <c r="C10446" s="318" t="s">
        <v>12</v>
      </c>
      <c r="D10446" s="316">
        <v>0.09</v>
      </c>
    </row>
    <row r="10447" spans="1:4" ht="54">
      <c r="A10447" s="316">
        <v>96305</v>
      </c>
      <c r="B10447" s="317" t="s">
        <v>11580</v>
      </c>
      <c r="C10447" s="318" t="s">
        <v>12</v>
      </c>
      <c r="D10447" s="316">
        <v>0.02</v>
      </c>
    </row>
    <row r="10448" spans="1:4" ht="67.5">
      <c r="A10448" s="316">
        <v>96306</v>
      </c>
      <c r="B10448" s="317" t="s">
        <v>11581</v>
      </c>
      <c r="C10448" s="318" t="s">
        <v>12</v>
      </c>
      <c r="D10448" s="316">
        <v>0.11</v>
      </c>
    </row>
    <row r="10449" spans="1:4" ht="67.5">
      <c r="A10449" s="316">
        <v>96307</v>
      </c>
      <c r="B10449" s="317" t="s">
        <v>11582</v>
      </c>
      <c r="C10449" s="318" t="s">
        <v>12</v>
      </c>
      <c r="D10449" s="316">
        <v>0.78</v>
      </c>
    </row>
    <row r="10450" spans="1:4" ht="67.5">
      <c r="A10450" s="316">
        <v>96308</v>
      </c>
      <c r="B10450" s="317" t="s">
        <v>11583</v>
      </c>
      <c r="C10450" s="318" t="s">
        <v>2867</v>
      </c>
      <c r="D10450" s="316">
        <v>0.11</v>
      </c>
    </row>
    <row r="10451" spans="1:4" ht="67.5">
      <c r="A10451" s="316">
        <v>96309</v>
      </c>
      <c r="B10451" s="317" t="s">
        <v>11584</v>
      </c>
      <c r="C10451" s="318" t="s">
        <v>2865</v>
      </c>
      <c r="D10451" s="316">
        <v>1</v>
      </c>
    </row>
    <row r="10452" spans="1:4" ht="54">
      <c r="A10452" s="316">
        <v>96358</v>
      </c>
      <c r="B10452" s="317" t="s">
        <v>11585</v>
      </c>
      <c r="C10452" s="318" t="s">
        <v>1100</v>
      </c>
      <c r="D10452" s="316">
        <v>70.430000000000007</v>
      </c>
    </row>
    <row r="10453" spans="1:4" ht="54">
      <c r="A10453" s="316">
        <v>96359</v>
      </c>
      <c r="B10453" s="317" t="s">
        <v>11586</v>
      </c>
      <c r="C10453" s="318" t="s">
        <v>1100</v>
      </c>
      <c r="D10453" s="316">
        <v>76.95</v>
      </c>
    </row>
    <row r="10454" spans="1:4" ht="54">
      <c r="A10454" s="316">
        <v>96360</v>
      </c>
      <c r="B10454" s="317" t="s">
        <v>11587</v>
      </c>
      <c r="C10454" s="318" t="s">
        <v>1100</v>
      </c>
      <c r="D10454" s="316">
        <v>88.49</v>
      </c>
    </row>
    <row r="10455" spans="1:4" ht="54">
      <c r="A10455" s="316">
        <v>96361</v>
      </c>
      <c r="B10455" s="317" t="s">
        <v>11588</v>
      </c>
      <c r="C10455" s="318" t="s">
        <v>1100</v>
      </c>
      <c r="D10455" s="316">
        <v>101.23</v>
      </c>
    </row>
    <row r="10456" spans="1:4" ht="67.5">
      <c r="A10456" s="316">
        <v>96362</v>
      </c>
      <c r="B10456" s="317" t="s">
        <v>11589</v>
      </c>
      <c r="C10456" s="318" t="s">
        <v>1100</v>
      </c>
      <c r="D10456" s="316">
        <v>93.39</v>
      </c>
    </row>
    <row r="10457" spans="1:4" ht="67.5">
      <c r="A10457" s="316">
        <v>96363</v>
      </c>
      <c r="B10457" s="317" t="s">
        <v>11590</v>
      </c>
      <c r="C10457" s="318" t="s">
        <v>1100</v>
      </c>
      <c r="D10457" s="316">
        <v>100.11</v>
      </c>
    </row>
    <row r="10458" spans="1:4" ht="67.5">
      <c r="A10458" s="316">
        <v>96364</v>
      </c>
      <c r="B10458" s="317" t="s">
        <v>11591</v>
      </c>
      <c r="C10458" s="318" t="s">
        <v>1100</v>
      </c>
      <c r="D10458" s="316">
        <v>111.45</v>
      </c>
    </row>
    <row r="10459" spans="1:4" ht="67.5">
      <c r="A10459" s="316">
        <v>96365</v>
      </c>
      <c r="B10459" s="317" t="s">
        <v>11592</v>
      </c>
      <c r="C10459" s="318" t="s">
        <v>1100</v>
      </c>
      <c r="D10459" s="316">
        <v>124.39</v>
      </c>
    </row>
    <row r="10460" spans="1:4" ht="54">
      <c r="A10460" s="316">
        <v>96366</v>
      </c>
      <c r="B10460" s="317" t="s">
        <v>11593</v>
      </c>
      <c r="C10460" s="318" t="s">
        <v>1100</v>
      </c>
      <c r="D10460" s="316">
        <v>116.37</v>
      </c>
    </row>
    <row r="10461" spans="1:4" ht="54">
      <c r="A10461" s="316">
        <v>96367</v>
      </c>
      <c r="B10461" s="317" t="s">
        <v>11594</v>
      </c>
      <c r="C10461" s="318" t="s">
        <v>1100</v>
      </c>
      <c r="D10461" s="316">
        <v>123.28</v>
      </c>
    </row>
    <row r="10462" spans="1:4" ht="54">
      <c r="A10462" s="316">
        <v>96368</v>
      </c>
      <c r="B10462" s="317" t="s">
        <v>11595</v>
      </c>
      <c r="C10462" s="318" t="s">
        <v>1100</v>
      </c>
      <c r="D10462" s="316">
        <v>134.43</v>
      </c>
    </row>
    <row r="10463" spans="1:4" ht="54">
      <c r="A10463" s="316">
        <v>96369</v>
      </c>
      <c r="B10463" s="317" t="s">
        <v>11596</v>
      </c>
      <c r="C10463" s="318" t="s">
        <v>1100</v>
      </c>
      <c r="D10463" s="316">
        <v>147.56</v>
      </c>
    </row>
    <row r="10464" spans="1:4" ht="54">
      <c r="A10464" s="316">
        <v>96370</v>
      </c>
      <c r="B10464" s="317" t="s">
        <v>11597</v>
      </c>
      <c r="C10464" s="318" t="s">
        <v>1100</v>
      </c>
      <c r="D10464" s="316">
        <v>44.53</v>
      </c>
    </row>
    <row r="10465" spans="1:4" ht="54">
      <c r="A10465" s="316">
        <v>96371</v>
      </c>
      <c r="B10465" s="317" t="s">
        <v>11598</v>
      </c>
      <c r="C10465" s="318" t="s">
        <v>1100</v>
      </c>
      <c r="D10465" s="316">
        <v>50.93</v>
      </c>
    </row>
    <row r="10466" spans="1:4" ht="27">
      <c r="A10466" s="316">
        <v>96372</v>
      </c>
      <c r="B10466" s="317" t="s">
        <v>11599</v>
      </c>
      <c r="C10466" s="318" t="s">
        <v>1100</v>
      </c>
      <c r="D10466" s="316">
        <v>43.13</v>
      </c>
    </row>
    <row r="10467" spans="1:4" ht="27">
      <c r="A10467" s="316">
        <v>96373</v>
      </c>
      <c r="B10467" s="317" t="s">
        <v>11600</v>
      </c>
      <c r="C10467" s="318" t="s">
        <v>837</v>
      </c>
      <c r="D10467" s="316">
        <v>5.94</v>
      </c>
    </row>
    <row r="10468" spans="1:4" ht="27">
      <c r="A10468" s="316">
        <v>96374</v>
      </c>
      <c r="B10468" s="317" t="s">
        <v>11601</v>
      </c>
      <c r="C10468" s="318" t="s">
        <v>837</v>
      </c>
      <c r="D10468" s="316">
        <v>10.050000000000001</v>
      </c>
    </row>
    <row r="10469" spans="1:4" ht="54">
      <c r="A10469" s="316">
        <v>96385</v>
      </c>
      <c r="B10469" s="317" t="s">
        <v>11602</v>
      </c>
      <c r="C10469" s="318" t="s">
        <v>585</v>
      </c>
      <c r="D10469" s="316">
        <v>4.79</v>
      </c>
    </row>
    <row r="10470" spans="1:4" ht="54">
      <c r="A10470" s="316">
        <v>96386</v>
      </c>
      <c r="B10470" s="317" t="s">
        <v>11603</v>
      </c>
      <c r="C10470" s="318" t="s">
        <v>585</v>
      </c>
      <c r="D10470" s="316">
        <v>4.6100000000000003</v>
      </c>
    </row>
    <row r="10471" spans="1:4" ht="67.5">
      <c r="A10471" s="316">
        <v>96387</v>
      </c>
      <c r="B10471" s="317" t="s">
        <v>11604</v>
      </c>
      <c r="C10471" s="318" t="s">
        <v>585</v>
      </c>
      <c r="D10471" s="316">
        <v>6.01</v>
      </c>
    </row>
    <row r="10472" spans="1:4" ht="54">
      <c r="A10472" s="316">
        <v>96388</v>
      </c>
      <c r="B10472" s="317" t="s">
        <v>11605</v>
      </c>
      <c r="C10472" s="318" t="s">
        <v>585</v>
      </c>
      <c r="D10472" s="316">
        <v>5.77</v>
      </c>
    </row>
    <row r="10473" spans="1:4" ht="54">
      <c r="A10473" s="316">
        <v>96389</v>
      </c>
      <c r="B10473" s="317" t="s">
        <v>11606</v>
      </c>
      <c r="C10473" s="318" t="s">
        <v>585</v>
      </c>
      <c r="D10473" s="316">
        <v>31.08</v>
      </c>
    </row>
    <row r="10474" spans="1:4" ht="54">
      <c r="A10474" s="316">
        <v>96390</v>
      </c>
      <c r="B10474" s="317" t="s">
        <v>11607</v>
      </c>
      <c r="C10474" s="318" t="s">
        <v>585</v>
      </c>
      <c r="D10474" s="316">
        <v>53.14</v>
      </c>
    </row>
    <row r="10475" spans="1:4" ht="54">
      <c r="A10475" s="316">
        <v>96391</v>
      </c>
      <c r="B10475" s="317" t="s">
        <v>11608</v>
      </c>
      <c r="C10475" s="318" t="s">
        <v>585</v>
      </c>
      <c r="D10475" s="316">
        <v>74.790000000000006</v>
      </c>
    </row>
    <row r="10476" spans="1:4" ht="54">
      <c r="A10476" s="316">
        <v>96392</v>
      </c>
      <c r="B10476" s="317" t="s">
        <v>11609</v>
      </c>
      <c r="C10476" s="318" t="s">
        <v>585</v>
      </c>
      <c r="D10476" s="316">
        <v>100.41</v>
      </c>
    </row>
    <row r="10477" spans="1:4" ht="40.5">
      <c r="A10477" s="316">
        <v>96393</v>
      </c>
      <c r="B10477" s="317" t="s">
        <v>11610</v>
      </c>
      <c r="C10477" s="318" t="s">
        <v>585</v>
      </c>
      <c r="D10477" s="316">
        <v>83.25</v>
      </c>
    </row>
    <row r="10478" spans="1:4" ht="40.5">
      <c r="A10478" s="316">
        <v>96394</v>
      </c>
      <c r="B10478" s="317" t="s">
        <v>11611</v>
      </c>
      <c r="C10478" s="318" t="s">
        <v>585</v>
      </c>
      <c r="D10478" s="316">
        <v>123.2</v>
      </c>
    </row>
    <row r="10479" spans="1:4" ht="40.5">
      <c r="A10479" s="316">
        <v>96395</v>
      </c>
      <c r="B10479" s="317" t="s">
        <v>11612</v>
      </c>
      <c r="C10479" s="318" t="s">
        <v>585</v>
      </c>
      <c r="D10479" s="316">
        <v>139.52000000000001</v>
      </c>
    </row>
    <row r="10480" spans="1:4" ht="54">
      <c r="A10480" s="316">
        <v>96396</v>
      </c>
      <c r="B10480" s="317" t="s">
        <v>11613</v>
      </c>
      <c r="C10480" s="318" t="s">
        <v>585</v>
      </c>
      <c r="D10480" s="316">
        <v>88.71</v>
      </c>
    </row>
    <row r="10481" spans="1:4" ht="54">
      <c r="A10481" s="316">
        <v>96397</v>
      </c>
      <c r="B10481" s="317" t="s">
        <v>11614</v>
      </c>
      <c r="C10481" s="318" t="s">
        <v>585</v>
      </c>
      <c r="D10481" s="316">
        <v>129.27000000000001</v>
      </c>
    </row>
    <row r="10482" spans="1:4" ht="54">
      <c r="A10482" s="316">
        <v>96398</v>
      </c>
      <c r="B10482" s="317" t="s">
        <v>11615</v>
      </c>
      <c r="C10482" s="318" t="s">
        <v>585</v>
      </c>
      <c r="D10482" s="316">
        <v>144.96</v>
      </c>
    </row>
    <row r="10483" spans="1:4" ht="54">
      <c r="A10483" s="316">
        <v>96399</v>
      </c>
      <c r="B10483" s="317" t="s">
        <v>11616</v>
      </c>
      <c r="C10483" s="318" t="s">
        <v>585</v>
      </c>
      <c r="D10483" s="316">
        <v>72.47</v>
      </c>
    </row>
    <row r="10484" spans="1:4" ht="54">
      <c r="A10484" s="316">
        <v>96400</v>
      </c>
      <c r="B10484" s="317" t="s">
        <v>11617</v>
      </c>
      <c r="C10484" s="318" t="s">
        <v>585</v>
      </c>
      <c r="D10484" s="316">
        <v>79.95</v>
      </c>
    </row>
    <row r="10485" spans="1:4" ht="27">
      <c r="A10485" s="316">
        <v>96401</v>
      </c>
      <c r="B10485" s="317" t="s">
        <v>11618</v>
      </c>
      <c r="C10485" s="318" t="s">
        <v>1100</v>
      </c>
      <c r="D10485" s="316">
        <v>4.2300000000000004</v>
      </c>
    </row>
    <row r="10486" spans="1:4" ht="27">
      <c r="A10486" s="316">
        <v>96402</v>
      </c>
      <c r="B10486" s="317" t="s">
        <v>11619</v>
      </c>
      <c r="C10486" s="318" t="s">
        <v>1100</v>
      </c>
      <c r="D10486" s="316">
        <v>2.4500000000000002</v>
      </c>
    </row>
    <row r="10487" spans="1:4" ht="67.5">
      <c r="A10487" s="316">
        <v>96457</v>
      </c>
      <c r="B10487" s="317" t="s">
        <v>11620</v>
      </c>
      <c r="C10487" s="318" t="s">
        <v>12</v>
      </c>
      <c r="D10487" s="316">
        <v>53.17</v>
      </c>
    </row>
    <row r="10488" spans="1:4" ht="54">
      <c r="A10488" s="316">
        <v>96458</v>
      </c>
      <c r="B10488" s="317" t="s">
        <v>11621</v>
      </c>
      <c r="C10488" s="318" t="s">
        <v>12</v>
      </c>
      <c r="D10488" s="316">
        <v>26.9</v>
      </c>
    </row>
    <row r="10489" spans="1:4" ht="54">
      <c r="A10489" s="316">
        <v>96459</v>
      </c>
      <c r="B10489" s="317" t="s">
        <v>11622</v>
      </c>
      <c r="C10489" s="318" t="s">
        <v>12</v>
      </c>
      <c r="D10489" s="316">
        <v>5.64</v>
      </c>
    </row>
    <row r="10490" spans="1:4" ht="67.5">
      <c r="A10490" s="316">
        <v>96460</v>
      </c>
      <c r="B10490" s="317" t="s">
        <v>11623</v>
      </c>
      <c r="C10490" s="318" t="s">
        <v>12</v>
      </c>
      <c r="D10490" s="316">
        <v>21.49</v>
      </c>
    </row>
    <row r="10491" spans="1:4" ht="54">
      <c r="A10491" s="316">
        <v>96463</v>
      </c>
      <c r="B10491" s="317" t="s">
        <v>11624</v>
      </c>
      <c r="C10491" s="318" t="s">
        <v>2865</v>
      </c>
      <c r="D10491" s="316">
        <v>121.19</v>
      </c>
    </row>
    <row r="10492" spans="1:4" ht="54">
      <c r="A10492" s="316">
        <v>96464</v>
      </c>
      <c r="B10492" s="317" t="s">
        <v>11625</v>
      </c>
      <c r="C10492" s="318" t="s">
        <v>2867</v>
      </c>
      <c r="D10492" s="316">
        <v>41.12</v>
      </c>
    </row>
    <row r="10493" spans="1:4" ht="54">
      <c r="A10493" s="316">
        <v>96467</v>
      </c>
      <c r="B10493" s="317" t="s">
        <v>11626</v>
      </c>
      <c r="C10493" s="318" t="s">
        <v>837</v>
      </c>
      <c r="D10493" s="316">
        <v>3.55</v>
      </c>
    </row>
    <row r="10494" spans="1:4" ht="40.5">
      <c r="A10494" s="316">
        <v>96485</v>
      </c>
      <c r="B10494" s="317" t="s">
        <v>11627</v>
      </c>
      <c r="C10494" s="318" t="s">
        <v>1100</v>
      </c>
      <c r="D10494" s="316">
        <v>36.29</v>
      </c>
    </row>
    <row r="10495" spans="1:4" ht="40.5">
      <c r="A10495" s="316">
        <v>96486</v>
      </c>
      <c r="B10495" s="317" t="s">
        <v>11628</v>
      </c>
      <c r="C10495" s="318" t="s">
        <v>1100</v>
      </c>
      <c r="D10495" s="316">
        <v>39.880000000000003</v>
      </c>
    </row>
    <row r="10496" spans="1:4" ht="40.5">
      <c r="A10496" s="316">
        <v>96520</v>
      </c>
      <c r="B10496" s="317" t="s">
        <v>11629</v>
      </c>
      <c r="C10496" s="318" t="s">
        <v>585</v>
      </c>
      <c r="D10496" s="316">
        <v>64.62</v>
      </c>
    </row>
    <row r="10497" spans="1:4" ht="40.5">
      <c r="A10497" s="316">
        <v>96521</v>
      </c>
      <c r="B10497" s="317" t="s">
        <v>11630</v>
      </c>
      <c r="C10497" s="318" t="s">
        <v>585</v>
      </c>
      <c r="D10497" s="316">
        <v>28.24</v>
      </c>
    </row>
    <row r="10498" spans="1:4" ht="40.5">
      <c r="A10498" s="316">
        <v>96522</v>
      </c>
      <c r="B10498" s="317" t="s">
        <v>11631</v>
      </c>
      <c r="C10498" s="318" t="s">
        <v>585</v>
      </c>
      <c r="D10498" s="316">
        <v>96.72</v>
      </c>
    </row>
    <row r="10499" spans="1:4" ht="40.5">
      <c r="A10499" s="316">
        <v>96523</v>
      </c>
      <c r="B10499" s="317" t="s">
        <v>11632</v>
      </c>
      <c r="C10499" s="318" t="s">
        <v>585</v>
      </c>
      <c r="D10499" s="316">
        <v>61.93</v>
      </c>
    </row>
    <row r="10500" spans="1:4" ht="40.5">
      <c r="A10500" s="316">
        <v>96524</v>
      </c>
      <c r="B10500" s="317" t="s">
        <v>11633</v>
      </c>
      <c r="C10500" s="318" t="s">
        <v>585</v>
      </c>
      <c r="D10500" s="316">
        <v>114.65</v>
      </c>
    </row>
    <row r="10501" spans="1:4" ht="40.5">
      <c r="A10501" s="316">
        <v>96525</v>
      </c>
      <c r="B10501" s="317" t="s">
        <v>11634</v>
      </c>
      <c r="C10501" s="318" t="s">
        <v>585</v>
      </c>
      <c r="D10501" s="316">
        <v>24.74</v>
      </c>
    </row>
    <row r="10502" spans="1:4" ht="40.5">
      <c r="A10502" s="316">
        <v>96526</v>
      </c>
      <c r="B10502" s="317" t="s">
        <v>11635</v>
      </c>
      <c r="C10502" s="318" t="s">
        <v>585</v>
      </c>
      <c r="D10502" s="316">
        <v>195.1</v>
      </c>
    </row>
    <row r="10503" spans="1:4" ht="40.5">
      <c r="A10503" s="316">
        <v>96527</v>
      </c>
      <c r="B10503" s="317" t="s">
        <v>11636</v>
      </c>
      <c r="C10503" s="318" t="s">
        <v>585</v>
      </c>
      <c r="D10503" s="316">
        <v>81.37</v>
      </c>
    </row>
    <row r="10504" spans="1:4" ht="54">
      <c r="A10504" s="316">
        <v>96528</v>
      </c>
      <c r="B10504" s="317" t="s">
        <v>11637</v>
      </c>
      <c r="C10504" s="318" t="s">
        <v>1100</v>
      </c>
      <c r="D10504" s="316">
        <v>82.04</v>
      </c>
    </row>
    <row r="10505" spans="1:4" ht="40.5">
      <c r="A10505" s="316">
        <v>96529</v>
      </c>
      <c r="B10505" s="317" t="s">
        <v>11638</v>
      </c>
      <c r="C10505" s="318" t="s">
        <v>1100</v>
      </c>
      <c r="D10505" s="316">
        <v>151.72</v>
      </c>
    </row>
    <row r="10506" spans="1:4" ht="54">
      <c r="A10506" s="316">
        <v>96530</v>
      </c>
      <c r="B10506" s="317" t="s">
        <v>11639</v>
      </c>
      <c r="C10506" s="318" t="s">
        <v>1100</v>
      </c>
      <c r="D10506" s="316">
        <v>72.81</v>
      </c>
    </row>
    <row r="10507" spans="1:4" ht="54">
      <c r="A10507" s="316">
        <v>96531</v>
      </c>
      <c r="B10507" s="317" t="s">
        <v>11640</v>
      </c>
      <c r="C10507" s="318" t="s">
        <v>1100</v>
      </c>
      <c r="D10507" s="316">
        <v>56.68</v>
      </c>
    </row>
    <row r="10508" spans="1:4" ht="40.5">
      <c r="A10508" s="316">
        <v>96532</v>
      </c>
      <c r="B10508" s="317" t="s">
        <v>11641</v>
      </c>
      <c r="C10508" s="318" t="s">
        <v>1100</v>
      </c>
      <c r="D10508" s="316">
        <v>102.89</v>
      </c>
    </row>
    <row r="10509" spans="1:4" ht="54">
      <c r="A10509" s="316">
        <v>96533</v>
      </c>
      <c r="B10509" s="317" t="s">
        <v>11642</v>
      </c>
      <c r="C10509" s="318" t="s">
        <v>1100</v>
      </c>
      <c r="D10509" s="316">
        <v>48.91</v>
      </c>
    </row>
    <row r="10510" spans="1:4" ht="54">
      <c r="A10510" s="316">
        <v>96534</v>
      </c>
      <c r="B10510" s="317" t="s">
        <v>346</v>
      </c>
      <c r="C10510" s="318" t="s">
        <v>1100</v>
      </c>
      <c r="D10510" s="316">
        <v>43.44</v>
      </c>
    </row>
    <row r="10511" spans="1:4" ht="40.5">
      <c r="A10511" s="316">
        <v>96535</v>
      </c>
      <c r="B10511" s="317" t="s">
        <v>11643</v>
      </c>
      <c r="C10511" s="318" t="s">
        <v>1100</v>
      </c>
      <c r="D10511" s="316">
        <v>77.459999999999994</v>
      </c>
    </row>
    <row r="10512" spans="1:4" ht="54">
      <c r="A10512" s="316">
        <v>96536</v>
      </c>
      <c r="B10512" s="317" t="s">
        <v>11644</v>
      </c>
      <c r="C10512" s="318" t="s">
        <v>1100</v>
      </c>
      <c r="D10512" s="316">
        <v>36.5</v>
      </c>
    </row>
    <row r="10513" spans="1:4" ht="54">
      <c r="A10513" s="316">
        <v>96537</v>
      </c>
      <c r="B10513" s="317" t="s">
        <v>11645</v>
      </c>
      <c r="C10513" s="318" t="s">
        <v>1100</v>
      </c>
      <c r="D10513" s="316">
        <v>98.67</v>
      </c>
    </row>
    <row r="10514" spans="1:4" ht="54">
      <c r="A10514" s="316">
        <v>96538</v>
      </c>
      <c r="B10514" s="317" t="s">
        <v>11646</v>
      </c>
      <c r="C10514" s="318" t="s">
        <v>1100</v>
      </c>
      <c r="D10514" s="316">
        <v>152.84</v>
      </c>
    </row>
    <row r="10515" spans="1:4" ht="54">
      <c r="A10515" s="316">
        <v>96539</v>
      </c>
      <c r="B10515" s="317" t="s">
        <v>11647</v>
      </c>
      <c r="C10515" s="318" t="s">
        <v>1100</v>
      </c>
      <c r="D10515" s="316">
        <v>70.709999999999994</v>
      </c>
    </row>
    <row r="10516" spans="1:4" ht="54">
      <c r="A10516" s="316">
        <v>96540</v>
      </c>
      <c r="B10516" s="317" t="s">
        <v>11648</v>
      </c>
      <c r="C10516" s="318" t="s">
        <v>1100</v>
      </c>
      <c r="D10516" s="316">
        <v>71.81</v>
      </c>
    </row>
    <row r="10517" spans="1:4" ht="54">
      <c r="A10517" s="316">
        <v>96541</v>
      </c>
      <c r="B10517" s="317" t="s">
        <v>11649</v>
      </c>
      <c r="C10517" s="318" t="s">
        <v>1100</v>
      </c>
      <c r="D10517" s="316">
        <v>110.55</v>
      </c>
    </row>
    <row r="10518" spans="1:4" ht="54">
      <c r="A10518" s="316">
        <v>96542</v>
      </c>
      <c r="B10518" s="317" t="s">
        <v>11650</v>
      </c>
      <c r="C10518" s="318" t="s">
        <v>1100</v>
      </c>
      <c r="D10518" s="316">
        <v>54.1</v>
      </c>
    </row>
    <row r="10519" spans="1:4" ht="40.5">
      <c r="A10519" s="316">
        <v>96543</v>
      </c>
      <c r="B10519" s="317" t="s">
        <v>11651</v>
      </c>
      <c r="C10519" s="318" t="s">
        <v>6979</v>
      </c>
      <c r="D10519" s="316">
        <v>10.23</v>
      </c>
    </row>
    <row r="10520" spans="1:4" ht="40.5">
      <c r="A10520" s="316">
        <v>96544</v>
      </c>
      <c r="B10520" s="317" t="s">
        <v>11652</v>
      </c>
      <c r="C10520" s="318" t="s">
        <v>6979</v>
      </c>
      <c r="D10520" s="316">
        <v>8.73</v>
      </c>
    </row>
    <row r="10521" spans="1:4" ht="40.5">
      <c r="A10521" s="316">
        <v>96545</v>
      </c>
      <c r="B10521" s="317" t="s">
        <v>11653</v>
      </c>
      <c r="C10521" s="318" t="s">
        <v>6979</v>
      </c>
      <c r="D10521" s="316">
        <v>8.24</v>
      </c>
    </row>
    <row r="10522" spans="1:4" ht="40.5">
      <c r="A10522" s="316">
        <v>96546</v>
      </c>
      <c r="B10522" s="317" t="s">
        <v>11654</v>
      </c>
      <c r="C10522" s="318" t="s">
        <v>6979</v>
      </c>
      <c r="D10522" s="316">
        <v>6.68</v>
      </c>
    </row>
    <row r="10523" spans="1:4" ht="40.5">
      <c r="A10523" s="316">
        <v>96547</v>
      </c>
      <c r="B10523" s="317" t="s">
        <v>11655</v>
      </c>
      <c r="C10523" s="318" t="s">
        <v>6979</v>
      </c>
      <c r="D10523" s="316">
        <v>5.89</v>
      </c>
    </row>
    <row r="10524" spans="1:4" ht="40.5">
      <c r="A10524" s="316">
        <v>96548</v>
      </c>
      <c r="B10524" s="317" t="s">
        <v>11656</v>
      </c>
      <c r="C10524" s="318" t="s">
        <v>6979</v>
      </c>
      <c r="D10524" s="316">
        <v>5.4</v>
      </c>
    </row>
    <row r="10525" spans="1:4" ht="40.5">
      <c r="A10525" s="316">
        <v>96549</v>
      </c>
      <c r="B10525" s="317" t="s">
        <v>11657</v>
      </c>
      <c r="C10525" s="318" t="s">
        <v>6979</v>
      </c>
      <c r="D10525" s="316">
        <v>4.93</v>
      </c>
    </row>
    <row r="10526" spans="1:4" ht="40.5">
      <c r="A10526" s="316">
        <v>96550</v>
      </c>
      <c r="B10526" s="317" t="s">
        <v>11658</v>
      </c>
      <c r="C10526" s="318" t="s">
        <v>6979</v>
      </c>
      <c r="D10526" s="316">
        <v>5.28</v>
      </c>
    </row>
    <row r="10527" spans="1:4" ht="54">
      <c r="A10527" s="316">
        <v>96555</v>
      </c>
      <c r="B10527" s="317" t="s">
        <v>11659</v>
      </c>
      <c r="C10527" s="318" t="s">
        <v>585</v>
      </c>
      <c r="D10527" s="316">
        <v>437.92</v>
      </c>
    </row>
    <row r="10528" spans="1:4" ht="40.5">
      <c r="A10528" s="316">
        <v>96556</v>
      </c>
      <c r="B10528" s="317" t="s">
        <v>11660</v>
      </c>
      <c r="C10528" s="318" t="s">
        <v>585</v>
      </c>
      <c r="D10528" s="316">
        <v>492.34</v>
      </c>
    </row>
    <row r="10529" spans="1:4" ht="54">
      <c r="A10529" s="316">
        <v>96557</v>
      </c>
      <c r="B10529" s="317" t="s">
        <v>11661</v>
      </c>
      <c r="C10529" s="318" t="s">
        <v>585</v>
      </c>
      <c r="D10529" s="316">
        <v>422.51</v>
      </c>
    </row>
    <row r="10530" spans="1:4" ht="40.5">
      <c r="A10530" s="316">
        <v>96558</v>
      </c>
      <c r="B10530" s="317" t="s">
        <v>11662</v>
      </c>
      <c r="C10530" s="318" t="s">
        <v>585</v>
      </c>
      <c r="D10530" s="316">
        <v>427.44</v>
      </c>
    </row>
    <row r="10531" spans="1:4" ht="40.5">
      <c r="A10531" s="316">
        <v>96559</v>
      </c>
      <c r="B10531" s="317" t="s">
        <v>11663</v>
      </c>
      <c r="C10531" s="318" t="s">
        <v>1100</v>
      </c>
      <c r="D10531" s="316">
        <v>55.49</v>
      </c>
    </row>
    <row r="10532" spans="1:4" ht="40.5">
      <c r="A10532" s="316">
        <v>96560</v>
      </c>
      <c r="B10532" s="317" t="s">
        <v>11664</v>
      </c>
      <c r="C10532" s="318" t="s">
        <v>1100</v>
      </c>
      <c r="D10532" s="316">
        <v>28.41</v>
      </c>
    </row>
    <row r="10533" spans="1:4" ht="40.5">
      <c r="A10533" s="316">
        <v>96561</v>
      </c>
      <c r="B10533" s="317" t="s">
        <v>11665</v>
      </c>
      <c r="C10533" s="318" t="s">
        <v>1100</v>
      </c>
      <c r="D10533" s="316">
        <v>17.510000000000002</v>
      </c>
    </row>
    <row r="10534" spans="1:4" ht="67.5">
      <c r="A10534" s="316">
        <v>96562</v>
      </c>
      <c r="B10534" s="317" t="s">
        <v>11666</v>
      </c>
      <c r="C10534" s="318" t="s">
        <v>837</v>
      </c>
      <c r="D10534" s="316">
        <v>28.81</v>
      </c>
    </row>
    <row r="10535" spans="1:4" ht="67.5">
      <c r="A10535" s="316">
        <v>96563</v>
      </c>
      <c r="B10535" s="317" t="s">
        <v>11667</v>
      </c>
      <c r="C10535" s="318" t="s">
        <v>837</v>
      </c>
      <c r="D10535" s="316">
        <v>31.13</v>
      </c>
    </row>
    <row r="10536" spans="1:4" ht="40.5">
      <c r="A10536" s="316">
        <v>96616</v>
      </c>
      <c r="B10536" s="317" t="s">
        <v>11668</v>
      </c>
      <c r="C10536" s="318" t="s">
        <v>585</v>
      </c>
      <c r="D10536" s="316">
        <v>396.61</v>
      </c>
    </row>
    <row r="10537" spans="1:4" ht="40.5">
      <c r="A10537" s="316">
        <v>96617</v>
      </c>
      <c r="B10537" s="317" t="s">
        <v>11669</v>
      </c>
      <c r="C10537" s="318" t="s">
        <v>1100</v>
      </c>
      <c r="D10537" s="316">
        <v>11.88</v>
      </c>
    </row>
    <row r="10538" spans="1:4" ht="40.5">
      <c r="A10538" s="316">
        <v>96619</v>
      </c>
      <c r="B10538" s="317" t="s">
        <v>11670</v>
      </c>
      <c r="C10538" s="318" t="s">
        <v>1100</v>
      </c>
      <c r="D10538" s="316">
        <v>19.82</v>
      </c>
    </row>
    <row r="10539" spans="1:4" ht="27">
      <c r="A10539" s="316">
        <v>96620</v>
      </c>
      <c r="B10539" s="317" t="s">
        <v>11671</v>
      </c>
      <c r="C10539" s="318" t="s">
        <v>585</v>
      </c>
      <c r="D10539" s="316">
        <v>380.63</v>
      </c>
    </row>
    <row r="10540" spans="1:4" ht="40.5">
      <c r="A10540" s="316">
        <v>96621</v>
      </c>
      <c r="B10540" s="317" t="s">
        <v>11672</v>
      </c>
      <c r="C10540" s="318" t="s">
        <v>585</v>
      </c>
      <c r="D10540" s="316">
        <v>129.25</v>
      </c>
    </row>
    <row r="10541" spans="1:4" ht="40.5">
      <c r="A10541" s="316">
        <v>96622</v>
      </c>
      <c r="B10541" s="317" t="s">
        <v>11673</v>
      </c>
      <c r="C10541" s="318" t="s">
        <v>585</v>
      </c>
      <c r="D10541" s="316">
        <v>82.27</v>
      </c>
    </row>
    <row r="10542" spans="1:4" ht="40.5">
      <c r="A10542" s="316">
        <v>96623</v>
      </c>
      <c r="B10542" s="317" t="s">
        <v>11674</v>
      </c>
      <c r="C10542" s="318" t="s">
        <v>585</v>
      </c>
      <c r="D10542" s="316">
        <v>118.31</v>
      </c>
    </row>
    <row r="10543" spans="1:4" ht="40.5">
      <c r="A10543" s="316">
        <v>96624</v>
      </c>
      <c r="B10543" s="317" t="s">
        <v>11675</v>
      </c>
      <c r="C10543" s="318" t="s">
        <v>585</v>
      </c>
      <c r="D10543" s="316">
        <v>78.41</v>
      </c>
    </row>
    <row r="10544" spans="1:4" ht="40.5">
      <c r="A10544" s="316">
        <v>96635</v>
      </c>
      <c r="B10544" s="317" t="s">
        <v>11676</v>
      </c>
      <c r="C10544" s="318" t="s">
        <v>837</v>
      </c>
      <c r="D10544" s="316">
        <v>19.09</v>
      </c>
    </row>
    <row r="10545" spans="1:4" ht="40.5">
      <c r="A10545" s="316">
        <v>96636</v>
      </c>
      <c r="B10545" s="317" t="s">
        <v>11677</v>
      </c>
      <c r="C10545" s="318" t="s">
        <v>837</v>
      </c>
      <c r="D10545" s="316">
        <v>20.23</v>
      </c>
    </row>
    <row r="10546" spans="1:4" ht="54">
      <c r="A10546" s="316">
        <v>96637</v>
      </c>
      <c r="B10546" s="317" t="s">
        <v>11678</v>
      </c>
      <c r="C10546" s="318" t="s">
        <v>3004</v>
      </c>
      <c r="D10546" s="316">
        <v>9.0500000000000007</v>
      </c>
    </row>
    <row r="10547" spans="1:4" ht="54">
      <c r="A10547" s="316">
        <v>96638</v>
      </c>
      <c r="B10547" s="317" t="s">
        <v>11679</v>
      </c>
      <c r="C10547" s="318" t="s">
        <v>3004</v>
      </c>
      <c r="D10547" s="316">
        <v>8.74</v>
      </c>
    </row>
    <row r="10548" spans="1:4" ht="40.5">
      <c r="A10548" s="316">
        <v>96639</v>
      </c>
      <c r="B10548" s="317" t="s">
        <v>11680</v>
      </c>
      <c r="C10548" s="318" t="s">
        <v>3004</v>
      </c>
      <c r="D10548" s="316">
        <v>6.28</v>
      </c>
    </row>
    <row r="10549" spans="1:4" ht="54">
      <c r="A10549" s="316">
        <v>96640</v>
      </c>
      <c r="B10549" s="317" t="s">
        <v>11681</v>
      </c>
      <c r="C10549" s="318" t="s">
        <v>3004</v>
      </c>
      <c r="D10549" s="316">
        <v>14.75</v>
      </c>
    </row>
    <row r="10550" spans="1:4" ht="54">
      <c r="A10550" s="316">
        <v>96641</v>
      </c>
      <c r="B10550" s="317" t="s">
        <v>11682</v>
      </c>
      <c r="C10550" s="318" t="s">
        <v>3004</v>
      </c>
      <c r="D10550" s="316">
        <v>11.72</v>
      </c>
    </row>
    <row r="10551" spans="1:4" ht="40.5">
      <c r="A10551" s="316">
        <v>96642</v>
      </c>
      <c r="B10551" s="317" t="s">
        <v>11683</v>
      </c>
      <c r="C10551" s="318" t="s">
        <v>3004</v>
      </c>
      <c r="D10551" s="316">
        <v>11.98</v>
      </c>
    </row>
    <row r="10552" spans="1:4" ht="54">
      <c r="A10552" s="316">
        <v>96643</v>
      </c>
      <c r="B10552" s="317" t="s">
        <v>11684</v>
      </c>
      <c r="C10552" s="318" t="s">
        <v>3004</v>
      </c>
      <c r="D10552" s="316">
        <v>29.71</v>
      </c>
    </row>
    <row r="10553" spans="1:4" ht="54">
      <c r="A10553" s="316">
        <v>96644</v>
      </c>
      <c r="B10553" s="317" t="s">
        <v>11685</v>
      </c>
      <c r="C10553" s="318" t="s">
        <v>837</v>
      </c>
      <c r="D10553" s="316">
        <v>12.16</v>
      </c>
    </row>
    <row r="10554" spans="1:4" ht="54">
      <c r="A10554" s="316">
        <v>96645</v>
      </c>
      <c r="B10554" s="317" t="s">
        <v>11686</v>
      </c>
      <c r="C10554" s="318" t="s">
        <v>837</v>
      </c>
      <c r="D10554" s="316">
        <v>15.79</v>
      </c>
    </row>
    <row r="10555" spans="1:4" ht="54">
      <c r="A10555" s="316">
        <v>96646</v>
      </c>
      <c r="B10555" s="317" t="s">
        <v>11687</v>
      </c>
      <c r="C10555" s="318" t="s">
        <v>837</v>
      </c>
      <c r="D10555" s="316">
        <v>24.53</v>
      </c>
    </row>
    <row r="10556" spans="1:4" ht="54">
      <c r="A10556" s="316">
        <v>96647</v>
      </c>
      <c r="B10556" s="317" t="s">
        <v>11688</v>
      </c>
      <c r="C10556" s="318" t="s">
        <v>837</v>
      </c>
      <c r="D10556" s="316">
        <v>10.91</v>
      </c>
    </row>
    <row r="10557" spans="1:4" ht="54">
      <c r="A10557" s="316">
        <v>96648</v>
      </c>
      <c r="B10557" s="317" t="s">
        <v>11689</v>
      </c>
      <c r="C10557" s="318" t="s">
        <v>837</v>
      </c>
      <c r="D10557" s="316">
        <v>20.010000000000002</v>
      </c>
    </row>
    <row r="10558" spans="1:4" ht="54">
      <c r="A10558" s="316">
        <v>96649</v>
      </c>
      <c r="B10558" s="317" t="s">
        <v>11690</v>
      </c>
      <c r="C10558" s="318" t="s">
        <v>837</v>
      </c>
      <c r="D10558" s="316">
        <v>29.6</v>
      </c>
    </row>
    <row r="10559" spans="1:4" ht="54">
      <c r="A10559" s="316">
        <v>96650</v>
      </c>
      <c r="B10559" s="317" t="s">
        <v>11691</v>
      </c>
      <c r="C10559" s="318" t="s">
        <v>3004</v>
      </c>
      <c r="D10559" s="316">
        <v>6.66</v>
      </c>
    </row>
    <row r="10560" spans="1:4" ht="54">
      <c r="A10560" s="316">
        <v>96651</v>
      </c>
      <c r="B10560" s="317" t="s">
        <v>11692</v>
      </c>
      <c r="C10560" s="318" t="s">
        <v>3004</v>
      </c>
      <c r="D10560" s="316">
        <v>6.35</v>
      </c>
    </row>
    <row r="10561" spans="1:4" ht="54">
      <c r="A10561" s="316">
        <v>96652</v>
      </c>
      <c r="B10561" s="317" t="s">
        <v>11693</v>
      </c>
      <c r="C10561" s="318" t="s">
        <v>3004</v>
      </c>
      <c r="D10561" s="316">
        <v>12.8</v>
      </c>
    </row>
    <row r="10562" spans="1:4" ht="54">
      <c r="A10562" s="316">
        <v>96653</v>
      </c>
      <c r="B10562" s="317" t="s">
        <v>11694</v>
      </c>
      <c r="C10562" s="318" t="s">
        <v>3004</v>
      </c>
      <c r="D10562" s="316">
        <v>12.77</v>
      </c>
    </row>
    <row r="10563" spans="1:4" ht="54">
      <c r="A10563" s="316">
        <v>96654</v>
      </c>
      <c r="B10563" s="317" t="s">
        <v>11695</v>
      </c>
      <c r="C10563" s="318" t="s">
        <v>3004</v>
      </c>
      <c r="D10563" s="316">
        <v>21.1</v>
      </c>
    </row>
    <row r="10564" spans="1:4" ht="54">
      <c r="A10564" s="316">
        <v>96655</v>
      </c>
      <c r="B10564" s="317" t="s">
        <v>11696</v>
      </c>
      <c r="C10564" s="318" t="s">
        <v>3004</v>
      </c>
      <c r="D10564" s="316">
        <v>20.77</v>
      </c>
    </row>
    <row r="10565" spans="1:4" ht="54">
      <c r="A10565" s="316">
        <v>96656</v>
      </c>
      <c r="B10565" s="317" t="s">
        <v>11697</v>
      </c>
      <c r="C10565" s="318" t="s">
        <v>3004</v>
      </c>
      <c r="D10565" s="316">
        <v>4.71</v>
      </c>
    </row>
    <row r="10566" spans="1:4" ht="54">
      <c r="A10566" s="316">
        <v>96657</v>
      </c>
      <c r="B10566" s="317" t="s">
        <v>11698</v>
      </c>
      <c r="C10566" s="318" t="s">
        <v>3004</v>
      </c>
      <c r="D10566" s="316">
        <v>13.18</v>
      </c>
    </row>
    <row r="10567" spans="1:4" ht="54">
      <c r="A10567" s="316">
        <v>96658</v>
      </c>
      <c r="B10567" s="317" t="s">
        <v>11699</v>
      </c>
      <c r="C10567" s="318" t="s">
        <v>3004</v>
      </c>
      <c r="D10567" s="316">
        <v>10.15</v>
      </c>
    </row>
    <row r="10568" spans="1:4" ht="54">
      <c r="A10568" s="316">
        <v>96659</v>
      </c>
      <c r="B10568" s="317" t="s">
        <v>11700</v>
      </c>
      <c r="C10568" s="318" t="s">
        <v>3004</v>
      </c>
      <c r="D10568" s="316">
        <v>8.64</v>
      </c>
    </row>
    <row r="10569" spans="1:4" ht="54">
      <c r="A10569" s="316">
        <v>96660</v>
      </c>
      <c r="B10569" s="317" t="s">
        <v>11701</v>
      </c>
      <c r="C10569" s="318" t="s">
        <v>3004</v>
      </c>
      <c r="D10569" s="316">
        <v>22.76</v>
      </c>
    </row>
    <row r="10570" spans="1:4" ht="54">
      <c r="A10570" s="316">
        <v>96661</v>
      </c>
      <c r="B10570" s="317" t="s">
        <v>11702</v>
      </c>
      <c r="C10570" s="318" t="s">
        <v>3004</v>
      </c>
      <c r="D10570" s="316">
        <v>18.11</v>
      </c>
    </row>
    <row r="10571" spans="1:4" ht="54">
      <c r="A10571" s="316">
        <v>96662</v>
      </c>
      <c r="B10571" s="317" t="s">
        <v>11703</v>
      </c>
      <c r="C10571" s="318" t="s">
        <v>3004</v>
      </c>
      <c r="D10571" s="316">
        <v>8.8000000000000007</v>
      </c>
    </row>
    <row r="10572" spans="1:4" ht="54">
      <c r="A10572" s="316">
        <v>96663</v>
      </c>
      <c r="B10572" s="317" t="s">
        <v>11704</v>
      </c>
      <c r="C10572" s="318" t="s">
        <v>3004</v>
      </c>
      <c r="D10572" s="316">
        <v>15.41</v>
      </c>
    </row>
    <row r="10573" spans="1:4" ht="54">
      <c r="A10573" s="316">
        <v>96664</v>
      </c>
      <c r="B10573" s="317" t="s">
        <v>11705</v>
      </c>
      <c r="C10573" s="318" t="s">
        <v>3004</v>
      </c>
      <c r="D10573" s="316">
        <v>16.399999999999999</v>
      </c>
    </row>
    <row r="10574" spans="1:4" ht="54">
      <c r="A10574" s="316">
        <v>96665</v>
      </c>
      <c r="B10574" s="317" t="s">
        <v>11706</v>
      </c>
      <c r="C10574" s="318" t="s">
        <v>3004</v>
      </c>
      <c r="D10574" s="316">
        <v>8.7799999999999994</v>
      </c>
    </row>
    <row r="10575" spans="1:4" ht="54">
      <c r="A10575" s="316">
        <v>96666</v>
      </c>
      <c r="B10575" s="317" t="s">
        <v>11707</v>
      </c>
      <c r="C10575" s="318" t="s">
        <v>3004</v>
      </c>
      <c r="D10575" s="316">
        <v>17.14</v>
      </c>
    </row>
    <row r="10576" spans="1:4" ht="54">
      <c r="A10576" s="316">
        <v>96667</v>
      </c>
      <c r="B10576" s="317" t="s">
        <v>11708</v>
      </c>
      <c r="C10576" s="318" t="s">
        <v>3004</v>
      </c>
      <c r="D10576" s="316">
        <v>29.52</v>
      </c>
    </row>
    <row r="10577" spans="1:4" ht="40.5">
      <c r="A10577" s="316">
        <v>96668</v>
      </c>
      <c r="B10577" s="317" t="s">
        <v>11709</v>
      </c>
      <c r="C10577" s="318" t="s">
        <v>837</v>
      </c>
      <c r="D10577" s="316">
        <v>7.33</v>
      </c>
    </row>
    <row r="10578" spans="1:4" ht="40.5">
      <c r="A10578" s="316">
        <v>96669</v>
      </c>
      <c r="B10578" s="317" t="s">
        <v>11710</v>
      </c>
      <c r="C10578" s="318" t="s">
        <v>837</v>
      </c>
      <c r="D10578" s="316">
        <v>9.11</v>
      </c>
    </row>
    <row r="10579" spans="1:4" ht="40.5">
      <c r="A10579" s="316">
        <v>96670</v>
      </c>
      <c r="B10579" s="317" t="s">
        <v>11711</v>
      </c>
      <c r="C10579" s="318" t="s">
        <v>837</v>
      </c>
      <c r="D10579" s="316">
        <v>13.83</v>
      </c>
    </row>
    <row r="10580" spans="1:4" ht="40.5">
      <c r="A10580" s="316">
        <v>96671</v>
      </c>
      <c r="B10580" s="317" t="s">
        <v>11712</v>
      </c>
      <c r="C10580" s="318" t="s">
        <v>837</v>
      </c>
      <c r="D10580" s="316">
        <v>18.55</v>
      </c>
    </row>
    <row r="10581" spans="1:4" ht="40.5">
      <c r="A10581" s="316">
        <v>96672</v>
      </c>
      <c r="B10581" s="317" t="s">
        <v>11713</v>
      </c>
      <c r="C10581" s="318" t="s">
        <v>837</v>
      </c>
      <c r="D10581" s="316">
        <v>27.26</v>
      </c>
    </row>
    <row r="10582" spans="1:4" ht="40.5">
      <c r="A10582" s="316">
        <v>96673</v>
      </c>
      <c r="B10582" s="317" t="s">
        <v>11714</v>
      </c>
      <c r="C10582" s="318" t="s">
        <v>837</v>
      </c>
      <c r="D10582" s="316">
        <v>44.42</v>
      </c>
    </row>
    <row r="10583" spans="1:4" ht="40.5">
      <c r="A10583" s="316">
        <v>96674</v>
      </c>
      <c r="B10583" s="317" t="s">
        <v>11715</v>
      </c>
      <c r="C10583" s="318" t="s">
        <v>837</v>
      </c>
      <c r="D10583" s="316">
        <v>62.42</v>
      </c>
    </row>
    <row r="10584" spans="1:4" ht="40.5">
      <c r="A10584" s="316">
        <v>96675</v>
      </c>
      <c r="B10584" s="317" t="s">
        <v>11716</v>
      </c>
      <c r="C10584" s="318" t="s">
        <v>837</v>
      </c>
      <c r="D10584" s="316">
        <v>108.2</v>
      </c>
    </row>
    <row r="10585" spans="1:4" ht="40.5">
      <c r="A10585" s="316">
        <v>96676</v>
      </c>
      <c r="B10585" s="317" t="s">
        <v>11717</v>
      </c>
      <c r="C10585" s="318" t="s">
        <v>837</v>
      </c>
      <c r="D10585" s="316">
        <v>7.3</v>
      </c>
    </row>
    <row r="10586" spans="1:4" ht="40.5">
      <c r="A10586" s="316">
        <v>96677</v>
      </c>
      <c r="B10586" s="317" t="s">
        <v>11718</v>
      </c>
      <c r="C10586" s="318" t="s">
        <v>837</v>
      </c>
      <c r="D10586" s="316">
        <v>12.04</v>
      </c>
    </row>
    <row r="10587" spans="1:4" ht="40.5">
      <c r="A10587" s="316">
        <v>96678</v>
      </c>
      <c r="B10587" s="317" t="s">
        <v>11719</v>
      </c>
      <c r="C10587" s="318" t="s">
        <v>837</v>
      </c>
      <c r="D10587" s="316">
        <v>16.739999999999998</v>
      </c>
    </row>
    <row r="10588" spans="1:4" ht="40.5">
      <c r="A10588" s="316">
        <v>96679</v>
      </c>
      <c r="B10588" s="317" t="s">
        <v>11720</v>
      </c>
      <c r="C10588" s="318" t="s">
        <v>837</v>
      </c>
      <c r="D10588" s="316">
        <v>24.45</v>
      </c>
    </row>
    <row r="10589" spans="1:4" ht="40.5">
      <c r="A10589" s="316">
        <v>96680</v>
      </c>
      <c r="B10589" s="317" t="s">
        <v>11721</v>
      </c>
      <c r="C10589" s="318" t="s">
        <v>837</v>
      </c>
      <c r="D10589" s="316">
        <v>33.020000000000003</v>
      </c>
    </row>
    <row r="10590" spans="1:4" ht="40.5">
      <c r="A10590" s="316">
        <v>96681</v>
      </c>
      <c r="B10590" s="317" t="s">
        <v>11722</v>
      </c>
      <c r="C10590" s="318" t="s">
        <v>837</v>
      </c>
      <c r="D10590" s="316">
        <v>61.3</v>
      </c>
    </row>
    <row r="10591" spans="1:4" ht="40.5">
      <c r="A10591" s="316">
        <v>96682</v>
      </c>
      <c r="B10591" s="317" t="s">
        <v>11723</v>
      </c>
      <c r="C10591" s="318" t="s">
        <v>837</v>
      </c>
      <c r="D10591" s="316">
        <v>90.35</v>
      </c>
    </row>
    <row r="10592" spans="1:4" ht="40.5">
      <c r="A10592" s="316">
        <v>96683</v>
      </c>
      <c r="B10592" s="317" t="s">
        <v>11724</v>
      </c>
      <c r="C10592" s="318" t="s">
        <v>837</v>
      </c>
      <c r="D10592" s="316">
        <v>123.85</v>
      </c>
    </row>
    <row r="10593" spans="1:4" ht="40.5">
      <c r="A10593" s="316">
        <v>96684</v>
      </c>
      <c r="B10593" s="317" t="s">
        <v>11725</v>
      </c>
      <c r="C10593" s="318" t="s">
        <v>3004</v>
      </c>
      <c r="D10593" s="316">
        <v>3.08</v>
      </c>
    </row>
    <row r="10594" spans="1:4" ht="40.5">
      <c r="A10594" s="316">
        <v>96685</v>
      </c>
      <c r="B10594" s="317" t="s">
        <v>11726</v>
      </c>
      <c r="C10594" s="318" t="s">
        <v>3004</v>
      </c>
      <c r="D10594" s="316">
        <v>2.77</v>
      </c>
    </row>
    <row r="10595" spans="1:4" ht="40.5">
      <c r="A10595" s="316">
        <v>96686</v>
      </c>
      <c r="B10595" s="317" t="s">
        <v>11727</v>
      </c>
      <c r="C10595" s="318" t="s">
        <v>3004</v>
      </c>
      <c r="D10595" s="316">
        <v>4.6100000000000003</v>
      </c>
    </row>
    <row r="10596" spans="1:4" ht="40.5">
      <c r="A10596" s="316">
        <v>96687</v>
      </c>
      <c r="B10596" s="317" t="s">
        <v>11728</v>
      </c>
      <c r="C10596" s="318" t="s">
        <v>3004</v>
      </c>
      <c r="D10596" s="316">
        <v>4.58</v>
      </c>
    </row>
    <row r="10597" spans="1:4" ht="40.5">
      <c r="A10597" s="316">
        <v>96688</v>
      </c>
      <c r="B10597" s="317" t="s">
        <v>11729</v>
      </c>
      <c r="C10597" s="318" t="s">
        <v>3004</v>
      </c>
      <c r="D10597" s="316">
        <v>7.85</v>
      </c>
    </row>
    <row r="10598" spans="1:4" ht="40.5">
      <c r="A10598" s="316">
        <v>96689</v>
      </c>
      <c r="B10598" s="317" t="s">
        <v>11730</v>
      </c>
      <c r="C10598" s="318" t="s">
        <v>3004</v>
      </c>
      <c r="D10598" s="316">
        <v>7.52</v>
      </c>
    </row>
    <row r="10599" spans="1:4" ht="40.5">
      <c r="A10599" s="316">
        <v>96690</v>
      </c>
      <c r="B10599" s="317" t="s">
        <v>11731</v>
      </c>
      <c r="C10599" s="318" t="s">
        <v>3004</v>
      </c>
      <c r="D10599" s="316">
        <v>14.45</v>
      </c>
    </row>
    <row r="10600" spans="1:4" ht="40.5">
      <c r="A10600" s="316">
        <v>96691</v>
      </c>
      <c r="B10600" s="317" t="s">
        <v>11732</v>
      </c>
      <c r="C10600" s="318" t="s">
        <v>3004</v>
      </c>
      <c r="D10600" s="316">
        <v>14.91</v>
      </c>
    </row>
    <row r="10601" spans="1:4" ht="40.5">
      <c r="A10601" s="316">
        <v>96692</v>
      </c>
      <c r="B10601" s="317" t="s">
        <v>11733</v>
      </c>
      <c r="C10601" s="318" t="s">
        <v>3004</v>
      </c>
      <c r="D10601" s="316">
        <v>21.87</v>
      </c>
    </row>
    <row r="10602" spans="1:4" ht="40.5">
      <c r="A10602" s="316">
        <v>96693</v>
      </c>
      <c r="B10602" s="317" t="s">
        <v>11734</v>
      </c>
      <c r="C10602" s="318" t="s">
        <v>3004</v>
      </c>
      <c r="D10602" s="316">
        <v>20.76</v>
      </c>
    </row>
    <row r="10603" spans="1:4" ht="40.5">
      <c r="A10603" s="316">
        <v>96694</v>
      </c>
      <c r="B10603" s="317" t="s">
        <v>11735</v>
      </c>
      <c r="C10603" s="318" t="s">
        <v>3004</v>
      </c>
      <c r="D10603" s="316">
        <v>47.34</v>
      </c>
    </row>
    <row r="10604" spans="1:4" ht="40.5">
      <c r="A10604" s="316">
        <v>96695</v>
      </c>
      <c r="B10604" s="317" t="s">
        <v>11736</v>
      </c>
      <c r="C10604" s="318" t="s">
        <v>3004</v>
      </c>
      <c r="D10604" s="316">
        <v>46.03</v>
      </c>
    </row>
    <row r="10605" spans="1:4" ht="40.5">
      <c r="A10605" s="316">
        <v>96696</v>
      </c>
      <c r="B10605" s="317" t="s">
        <v>11737</v>
      </c>
      <c r="C10605" s="318" t="s">
        <v>3004</v>
      </c>
      <c r="D10605" s="316">
        <v>71.17</v>
      </c>
    </row>
    <row r="10606" spans="1:4" ht="40.5">
      <c r="A10606" s="316">
        <v>96697</v>
      </c>
      <c r="B10606" s="317" t="s">
        <v>11738</v>
      </c>
      <c r="C10606" s="318" t="s">
        <v>3004</v>
      </c>
      <c r="D10606" s="316">
        <v>106.46</v>
      </c>
    </row>
    <row r="10607" spans="1:4" ht="40.5">
      <c r="A10607" s="316">
        <v>96698</v>
      </c>
      <c r="B10607" s="317" t="s">
        <v>11739</v>
      </c>
      <c r="C10607" s="318" t="s">
        <v>3004</v>
      </c>
      <c r="D10607" s="316">
        <v>2.3199999999999998</v>
      </c>
    </row>
    <row r="10608" spans="1:4" ht="40.5">
      <c r="A10608" s="316">
        <v>96699</v>
      </c>
      <c r="B10608" s="317" t="s">
        <v>11740</v>
      </c>
      <c r="C10608" s="318" t="s">
        <v>3004</v>
      </c>
      <c r="D10608" s="316">
        <v>10.79</v>
      </c>
    </row>
    <row r="10609" spans="1:4" ht="40.5">
      <c r="A10609" s="316">
        <v>96700</v>
      </c>
      <c r="B10609" s="317" t="s">
        <v>11741</v>
      </c>
      <c r="C10609" s="318" t="s">
        <v>3004</v>
      </c>
      <c r="D10609" s="316">
        <v>7.76</v>
      </c>
    </row>
    <row r="10610" spans="1:4" ht="40.5">
      <c r="A10610" s="316">
        <v>96701</v>
      </c>
      <c r="B10610" s="317" t="s">
        <v>11742</v>
      </c>
      <c r="C10610" s="318" t="s">
        <v>3004</v>
      </c>
      <c r="D10610" s="316">
        <v>3.18</v>
      </c>
    </row>
    <row r="10611" spans="1:4" ht="40.5">
      <c r="A10611" s="316">
        <v>96702</v>
      </c>
      <c r="B10611" s="317" t="s">
        <v>11743</v>
      </c>
      <c r="C10611" s="318" t="s">
        <v>3004</v>
      </c>
      <c r="D10611" s="316">
        <v>3.34</v>
      </c>
    </row>
    <row r="10612" spans="1:4" ht="40.5">
      <c r="A10612" s="316">
        <v>96703</v>
      </c>
      <c r="B10612" s="317" t="s">
        <v>11744</v>
      </c>
      <c r="C10612" s="318" t="s">
        <v>3004</v>
      </c>
      <c r="D10612" s="316">
        <v>6.57</v>
      </c>
    </row>
    <row r="10613" spans="1:4" ht="40.5">
      <c r="A10613" s="316">
        <v>96704</v>
      </c>
      <c r="B10613" s="317" t="s">
        <v>11745</v>
      </c>
      <c r="C10613" s="318" t="s">
        <v>3004</v>
      </c>
      <c r="D10613" s="316">
        <v>7.56</v>
      </c>
    </row>
    <row r="10614" spans="1:4" ht="40.5">
      <c r="A10614" s="316">
        <v>96705</v>
      </c>
      <c r="B10614" s="317" t="s">
        <v>11746</v>
      </c>
      <c r="C10614" s="318" t="s">
        <v>3004</v>
      </c>
      <c r="D10614" s="316">
        <v>9.8800000000000008</v>
      </c>
    </row>
    <row r="10615" spans="1:4" ht="40.5">
      <c r="A10615" s="316">
        <v>96706</v>
      </c>
      <c r="B10615" s="317" t="s">
        <v>11747</v>
      </c>
      <c r="C10615" s="318" t="s">
        <v>3004</v>
      </c>
      <c r="D10615" s="316">
        <v>14.86</v>
      </c>
    </row>
    <row r="10616" spans="1:4" ht="40.5">
      <c r="A10616" s="316">
        <v>96707</v>
      </c>
      <c r="B10616" s="317" t="s">
        <v>11748</v>
      </c>
      <c r="C10616" s="318" t="s">
        <v>3004</v>
      </c>
      <c r="D10616" s="316">
        <v>30.45</v>
      </c>
    </row>
    <row r="10617" spans="1:4" ht="40.5">
      <c r="A10617" s="316">
        <v>96708</v>
      </c>
      <c r="B10617" s="317" t="s">
        <v>11749</v>
      </c>
      <c r="C10617" s="318" t="s">
        <v>3004</v>
      </c>
      <c r="D10617" s="316">
        <v>47.9</v>
      </c>
    </row>
    <row r="10618" spans="1:4" ht="40.5">
      <c r="A10618" s="316">
        <v>96709</v>
      </c>
      <c r="B10618" s="317" t="s">
        <v>11750</v>
      </c>
      <c r="C10618" s="318" t="s">
        <v>3004</v>
      </c>
      <c r="D10618" s="316">
        <v>75.55</v>
      </c>
    </row>
    <row r="10619" spans="1:4" ht="40.5">
      <c r="A10619" s="316">
        <v>96710</v>
      </c>
      <c r="B10619" s="317" t="s">
        <v>11751</v>
      </c>
      <c r="C10619" s="318" t="s">
        <v>3004</v>
      </c>
      <c r="D10619" s="316">
        <v>4.05</v>
      </c>
    </row>
    <row r="10620" spans="1:4" ht="40.5">
      <c r="A10620" s="316">
        <v>96711</v>
      </c>
      <c r="B10620" s="317" t="s">
        <v>11752</v>
      </c>
      <c r="C10620" s="318" t="s">
        <v>3004</v>
      </c>
      <c r="D10620" s="316">
        <v>6.25</v>
      </c>
    </row>
    <row r="10621" spans="1:4" ht="40.5">
      <c r="A10621" s="316">
        <v>96712</v>
      </c>
      <c r="B10621" s="317" t="s">
        <v>11753</v>
      </c>
      <c r="C10621" s="318" t="s">
        <v>3004</v>
      </c>
      <c r="D10621" s="316">
        <v>11.83</v>
      </c>
    </row>
    <row r="10622" spans="1:4" ht="40.5">
      <c r="A10622" s="316">
        <v>96713</v>
      </c>
      <c r="B10622" s="317" t="s">
        <v>11754</v>
      </c>
      <c r="C10622" s="318" t="s">
        <v>3004</v>
      </c>
      <c r="D10622" s="316">
        <v>16.48</v>
      </c>
    </row>
    <row r="10623" spans="1:4" ht="40.5">
      <c r="A10623" s="316">
        <v>96714</v>
      </c>
      <c r="B10623" s="317" t="s">
        <v>11755</v>
      </c>
      <c r="C10623" s="318" t="s">
        <v>3004</v>
      </c>
      <c r="D10623" s="316">
        <v>27.66</v>
      </c>
    </row>
    <row r="10624" spans="1:4" ht="40.5">
      <c r="A10624" s="316">
        <v>96715</v>
      </c>
      <c r="B10624" s="317" t="s">
        <v>11756</v>
      </c>
      <c r="C10624" s="318" t="s">
        <v>3004</v>
      </c>
      <c r="D10624" s="316">
        <v>51.3</v>
      </c>
    </row>
    <row r="10625" spans="1:4" ht="40.5">
      <c r="A10625" s="316">
        <v>96716</v>
      </c>
      <c r="B10625" s="317" t="s">
        <v>11757</v>
      </c>
      <c r="C10625" s="318" t="s">
        <v>3004</v>
      </c>
      <c r="D10625" s="316">
        <v>76.91</v>
      </c>
    </row>
    <row r="10626" spans="1:4" ht="40.5">
      <c r="A10626" s="316">
        <v>96717</v>
      </c>
      <c r="B10626" s="317" t="s">
        <v>11758</v>
      </c>
      <c r="C10626" s="318" t="s">
        <v>3004</v>
      </c>
      <c r="D10626" s="316">
        <v>120.86</v>
      </c>
    </row>
    <row r="10627" spans="1:4" ht="67.5">
      <c r="A10627" s="316">
        <v>96718</v>
      </c>
      <c r="B10627" s="317" t="s">
        <v>11759</v>
      </c>
      <c r="C10627" s="318" t="s">
        <v>837</v>
      </c>
      <c r="D10627" s="316">
        <v>4.75</v>
      </c>
    </row>
    <row r="10628" spans="1:4" ht="67.5">
      <c r="A10628" s="316">
        <v>96719</v>
      </c>
      <c r="B10628" s="317" t="s">
        <v>11760</v>
      </c>
      <c r="C10628" s="318" t="s">
        <v>837</v>
      </c>
      <c r="D10628" s="316">
        <v>10.25</v>
      </c>
    </row>
    <row r="10629" spans="1:4" ht="67.5">
      <c r="A10629" s="316">
        <v>96720</v>
      </c>
      <c r="B10629" s="317" t="s">
        <v>11761</v>
      </c>
      <c r="C10629" s="318" t="s">
        <v>837</v>
      </c>
      <c r="D10629" s="316">
        <v>12.43</v>
      </c>
    </row>
    <row r="10630" spans="1:4" ht="67.5">
      <c r="A10630" s="316">
        <v>96721</v>
      </c>
      <c r="B10630" s="317" t="s">
        <v>11762</v>
      </c>
      <c r="C10630" s="318" t="s">
        <v>837</v>
      </c>
      <c r="D10630" s="316">
        <v>16.43</v>
      </c>
    </row>
    <row r="10631" spans="1:4" ht="67.5">
      <c r="A10631" s="316">
        <v>96722</v>
      </c>
      <c r="B10631" s="317" t="s">
        <v>11763</v>
      </c>
      <c r="C10631" s="318" t="s">
        <v>837</v>
      </c>
      <c r="D10631" s="316">
        <v>22.57</v>
      </c>
    </row>
    <row r="10632" spans="1:4" ht="67.5">
      <c r="A10632" s="316">
        <v>96723</v>
      </c>
      <c r="B10632" s="317" t="s">
        <v>11764</v>
      </c>
      <c r="C10632" s="318" t="s">
        <v>837</v>
      </c>
      <c r="D10632" s="316">
        <v>29.57</v>
      </c>
    </row>
    <row r="10633" spans="1:4" ht="67.5">
      <c r="A10633" s="316">
        <v>96724</v>
      </c>
      <c r="B10633" s="317" t="s">
        <v>11765</v>
      </c>
      <c r="C10633" s="318" t="s">
        <v>837</v>
      </c>
      <c r="D10633" s="316">
        <v>48.31</v>
      </c>
    </row>
    <row r="10634" spans="1:4" ht="67.5">
      <c r="A10634" s="316">
        <v>96725</v>
      </c>
      <c r="B10634" s="317" t="s">
        <v>11766</v>
      </c>
      <c r="C10634" s="318" t="s">
        <v>837</v>
      </c>
      <c r="D10634" s="316">
        <v>62.91</v>
      </c>
    </row>
    <row r="10635" spans="1:4" ht="67.5">
      <c r="A10635" s="316">
        <v>96726</v>
      </c>
      <c r="B10635" s="317" t="s">
        <v>11767</v>
      </c>
      <c r="C10635" s="318" t="s">
        <v>837</v>
      </c>
      <c r="D10635" s="316">
        <v>102.48</v>
      </c>
    </row>
    <row r="10636" spans="1:4" ht="67.5">
      <c r="A10636" s="316">
        <v>96727</v>
      </c>
      <c r="B10636" s="317" t="s">
        <v>11768</v>
      </c>
      <c r="C10636" s="318" t="s">
        <v>837</v>
      </c>
      <c r="D10636" s="316">
        <v>9.02</v>
      </c>
    </row>
    <row r="10637" spans="1:4" ht="67.5">
      <c r="A10637" s="316">
        <v>96728</v>
      </c>
      <c r="B10637" s="317" t="s">
        <v>11769</v>
      </c>
      <c r="C10637" s="318" t="s">
        <v>837</v>
      </c>
      <c r="D10637" s="316">
        <v>10.63</v>
      </c>
    </row>
    <row r="10638" spans="1:4" ht="67.5">
      <c r="A10638" s="316">
        <v>96729</v>
      </c>
      <c r="B10638" s="317" t="s">
        <v>11770</v>
      </c>
      <c r="C10638" s="318" t="s">
        <v>837</v>
      </c>
      <c r="D10638" s="316">
        <v>15.93</v>
      </c>
    </row>
    <row r="10639" spans="1:4" ht="67.5">
      <c r="A10639" s="316">
        <v>96730</v>
      </c>
      <c r="B10639" s="317" t="s">
        <v>11771</v>
      </c>
      <c r="C10639" s="318" t="s">
        <v>837</v>
      </c>
      <c r="D10639" s="316">
        <v>19.850000000000001</v>
      </c>
    </row>
    <row r="10640" spans="1:4" ht="67.5">
      <c r="A10640" s="316">
        <v>96731</v>
      </c>
      <c r="B10640" s="317" t="s">
        <v>11772</v>
      </c>
      <c r="C10640" s="318" t="s">
        <v>837</v>
      </c>
      <c r="D10640" s="316">
        <v>29.12</v>
      </c>
    </row>
    <row r="10641" spans="1:4" ht="67.5">
      <c r="A10641" s="316">
        <v>96732</v>
      </c>
      <c r="B10641" s="317" t="s">
        <v>11773</v>
      </c>
      <c r="C10641" s="318" t="s">
        <v>837</v>
      </c>
      <c r="D10641" s="316">
        <v>35.76</v>
      </c>
    </row>
    <row r="10642" spans="1:4" ht="67.5">
      <c r="A10642" s="316">
        <v>96733</v>
      </c>
      <c r="B10642" s="317" t="s">
        <v>11774</v>
      </c>
      <c r="C10642" s="318" t="s">
        <v>837</v>
      </c>
      <c r="D10642" s="316">
        <v>65.38</v>
      </c>
    </row>
    <row r="10643" spans="1:4" ht="67.5">
      <c r="A10643" s="316">
        <v>96734</v>
      </c>
      <c r="B10643" s="317" t="s">
        <v>11775</v>
      </c>
      <c r="C10643" s="318" t="s">
        <v>837</v>
      </c>
      <c r="D10643" s="316">
        <v>89.84</v>
      </c>
    </row>
    <row r="10644" spans="1:4" ht="67.5">
      <c r="A10644" s="316">
        <v>96735</v>
      </c>
      <c r="B10644" s="317" t="s">
        <v>11776</v>
      </c>
      <c r="C10644" s="318" t="s">
        <v>837</v>
      </c>
      <c r="D10644" s="316">
        <v>117.81</v>
      </c>
    </row>
    <row r="10645" spans="1:4" ht="67.5">
      <c r="A10645" s="316">
        <v>96736</v>
      </c>
      <c r="B10645" s="317" t="s">
        <v>11777</v>
      </c>
      <c r="C10645" s="318" t="s">
        <v>3004</v>
      </c>
      <c r="D10645" s="316">
        <v>3.58</v>
      </c>
    </row>
    <row r="10646" spans="1:4" ht="67.5">
      <c r="A10646" s="316">
        <v>96737</v>
      </c>
      <c r="B10646" s="317" t="s">
        <v>11778</v>
      </c>
      <c r="C10646" s="318" t="s">
        <v>3004</v>
      </c>
      <c r="D10646" s="316">
        <v>4.05</v>
      </c>
    </row>
    <row r="10647" spans="1:4" ht="67.5">
      <c r="A10647" s="316">
        <v>96738</v>
      </c>
      <c r="B10647" s="317" t="s">
        <v>11779</v>
      </c>
      <c r="C10647" s="318" t="s">
        <v>3004</v>
      </c>
      <c r="D10647" s="316">
        <v>12.52</v>
      </c>
    </row>
    <row r="10648" spans="1:4" ht="67.5">
      <c r="A10648" s="316">
        <v>96739</v>
      </c>
      <c r="B10648" s="317" t="s">
        <v>11780</v>
      </c>
      <c r="C10648" s="318" t="s">
        <v>3004</v>
      </c>
      <c r="D10648" s="316">
        <v>5.22</v>
      </c>
    </row>
    <row r="10649" spans="1:4" ht="67.5">
      <c r="A10649" s="316">
        <v>96740</v>
      </c>
      <c r="B10649" s="317" t="s">
        <v>11781</v>
      </c>
      <c r="C10649" s="318" t="s">
        <v>3004</v>
      </c>
      <c r="D10649" s="316">
        <v>19.34</v>
      </c>
    </row>
    <row r="10650" spans="1:4" ht="67.5">
      <c r="A10650" s="316">
        <v>96741</v>
      </c>
      <c r="B10650" s="317" t="s">
        <v>11782</v>
      </c>
      <c r="C10650" s="318" t="s">
        <v>3004</v>
      </c>
      <c r="D10650" s="316">
        <v>7.98</v>
      </c>
    </row>
    <row r="10651" spans="1:4" ht="67.5">
      <c r="A10651" s="316">
        <v>96742</v>
      </c>
      <c r="B10651" s="317" t="s">
        <v>11783</v>
      </c>
      <c r="C10651" s="318" t="s">
        <v>3004</v>
      </c>
      <c r="D10651" s="316">
        <v>12.11</v>
      </c>
    </row>
    <row r="10652" spans="1:4" ht="67.5">
      <c r="A10652" s="316">
        <v>96743</v>
      </c>
      <c r="B10652" s="317" t="s">
        <v>11784</v>
      </c>
      <c r="C10652" s="318" t="s">
        <v>3004</v>
      </c>
      <c r="D10652" s="316">
        <v>15.46</v>
      </c>
    </row>
    <row r="10653" spans="1:4" ht="67.5">
      <c r="A10653" s="316">
        <v>96744</v>
      </c>
      <c r="B10653" s="317" t="s">
        <v>11785</v>
      </c>
      <c r="C10653" s="318" t="s">
        <v>3004</v>
      </c>
      <c r="D10653" s="316">
        <v>32.65</v>
      </c>
    </row>
    <row r="10654" spans="1:4" ht="67.5">
      <c r="A10654" s="316">
        <v>96745</v>
      </c>
      <c r="B10654" s="317" t="s">
        <v>11786</v>
      </c>
      <c r="C10654" s="318" t="s">
        <v>3004</v>
      </c>
      <c r="D10654" s="316">
        <v>47.37</v>
      </c>
    </row>
    <row r="10655" spans="1:4" ht="67.5">
      <c r="A10655" s="316">
        <v>96746</v>
      </c>
      <c r="B10655" s="317" t="s">
        <v>11787</v>
      </c>
      <c r="C10655" s="318" t="s">
        <v>3004</v>
      </c>
      <c r="D10655" s="316">
        <v>75.52</v>
      </c>
    </row>
    <row r="10656" spans="1:4" ht="67.5">
      <c r="A10656" s="316">
        <v>96747</v>
      </c>
      <c r="B10656" s="317" t="s">
        <v>11788</v>
      </c>
      <c r="C10656" s="318" t="s">
        <v>3004</v>
      </c>
      <c r="D10656" s="316">
        <v>5.1100000000000003</v>
      </c>
    </row>
    <row r="10657" spans="1:4" ht="67.5">
      <c r="A10657" s="316">
        <v>96748</v>
      </c>
      <c r="B10657" s="317" t="s">
        <v>11789</v>
      </c>
      <c r="C10657" s="318" t="s">
        <v>3004</v>
      </c>
      <c r="D10657" s="316">
        <v>5.69</v>
      </c>
    </row>
    <row r="10658" spans="1:4" ht="67.5">
      <c r="A10658" s="316">
        <v>96749</v>
      </c>
      <c r="B10658" s="317" t="s">
        <v>11790</v>
      </c>
      <c r="C10658" s="318" t="s">
        <v>3004</v>
      </c>
      <c r="D10658" s="316">
        <v>7.69</v>
      </c>
    </row>
    <row r="10659" spans="1:4" ht="67.5">
      <c r="A10659" s="316">
        <v>96750</v>
      </c>
      <c r="B10659" s="317" t="s">
        <v>11791</v>
      </c>
      <c r="C10659" s="318" t="s">
        <v>3004</v>
      </c>
      <c r="D10659" s="316">
        <v>9.9600000000000009</v>
      </c>
    </row>
    <row r="10660" spans="1:4" ht="67.5">
      <c r="A10660" s="316">
        <v>96751</v>
      </c>
      <c r="B10660" s="317" t="s">
        <v>11792</v>
      </c>
      <c r="C10660" s="318" t="s">
        <v>3004</v>
      </c>
      <c r="D10660" s="316">
        <v>17.77</v>
      </c>
    </row>
    <row r="10661" spans="1:4" ht="67.5">
      <c r="A10661" s="316">
        <v>96752</v>
      </c>
      <c r="B10661" s="317" t="s">
        <v>11793</v>
      </c>
      <c r="C10661" s="318" t="s">
        <v>3004</v>
      </c>
      <c r="D10661" s="316">
        <v>22.75</v>
      </c>
    </row>
    <row r="10662" spans="1:4" ht="67.5">
      <c r="A10662" s="316">
        <v>96753</v>
      </c>
      <c r="B10662" s="317" t="s">
        <v>11794</v>
      </c>
      <c r="C10662" s="318" t="s">
        <v>3004</v>
      </c>
      <c r="D10662" s="316">
        <v>50.64</v>
      </c>
    </row>
    <row r="10663" spans="1:4" ht="67.5">
      <c r="A10663" s="316">
        <v>96754</v>
      </c>
      <c r="B10663" s="317" t="s">
        <v>11795</v>
      </c>
      <c r="C10663" s="318" t="s">
        <v>3004</v>
      </c>
      <c r="D10663" s="316">
        <v>70.36</v>
      </c>
    </row>
    <row r="10664" spans="1:4" ht="67.5">
      <c r="A10664" s="316">
        <v>96755</v>
      </c>
      <c r="B10664" s="317" t="s">
        <v>11796</v>
      </c>
      <c r="C10664" s="318" t="s">
        <v>3004</v>
      </c>
      <c r="D10664" s="316">
        <v>106.42</v>
      </c>
    </row>
    <row r="10665" spans="1:4" ht="67.5">
      <c r="A10665" s="316">
        <v>96756</v>
      </c>
      <c r="B10665" s="317" t="s">
        <v>11797</v>
      </c>
      <c r="C10665" s="318" t="s">
        <v>3004</v>
      </c>
      <c r="D10665" s="316">
        <v>9.01</v>
      </c>
    </row>
    <row r="10666" spans="1:4" ht="67.5">
      <c r="A10666" s="316">
        <v>96757</v>
      </c>
      <c r="B10666" s="317" t="s">
        <v>11798</v>
      </c>
      <c r="C10666" s="318" t="s">
        <v>3004</v>
      </c>
      <c r="D10666" s="316">
        <v>8.6999999999999993</v>
      </c>
    </row>
    <row r="10667" spans="1:4" ht="67.5">
      <c r="A10667" s="316">
        <v>96758</v>
      </c>
      <c r="B10667" s="317" t="s">
        <v>11799</v>
      </c>
      <c r="C10667" s="318" t="s">
        <v>3004</v>
      </c>
      <c r="D10667" s="316">
        <v>10.33</v>
      </c>
    </row>
    <row r="10668" spans="1:4" ht="67.5">
      <c r="A10668" s="316">
        <v>96759</v>
      </c>
      <c r="B10668" s="317" t="s">
        <v>11800</v>
      </c>
      <c r="C10668" s="318" t="s">
        <v>3004</v>
      </c>
      <c r="D10668" s="316">
        <v>14.65</v>
      </c>
    </row>
    <row r="10669" spans="1:4" ht="67.5">
      <c r="A10669" s="316">
        <v>96760</v>
      </c>
      <c r="B10669" s="317" t="s">
        <v>11801</v>
      </c>
      <c r="C10669" s="318" t="s">
        <v>3004</v>
      </c>
      <c r="D10669" s="316">
        <v>20.9</v>
      </c>
    </row>
    <row r="10670" spans="1:4" ht="67.5">
      <c r="A10670" s="316">
        <v>96761</v>
      </c>
      <c r="B10670" s="317" t="s">
        <v>11802</v>
      </c>
      <c r="C10670" s="318" t="s">
        <v>3004</v>
      </c>
      <c r="D10670" s="316">
        <v>28.85</v>
      </c>
    </row>
    <row r="10671" spans="1:4" ht="67.5">
      <c r="A10671" s="316">
        <v>96762</v>
      </c>
      <c r="B10671" s="317" t="s">
        <v>11803</v>
      </c>
      <c r="C10671" s="318" t="s">
        <v>3004</v>
      </c>
      <c r="D10671" s="316">
        <v>55.67</v>
      </c>
    </row>
    <row r="10672" spans="1:4" ht="67.5">
      <c r="A10672" s="316">
        <v>96763</v>
      </c>
      <c r="B10672" s="317" t="s">
        <v>11804</v>
      </c>
      <c r="C10672" s="318" t="s">
        <v>3004</v>
      </c>
      <c r="D10672" s="316">
        <v>75.819999999999993</v>
      </c>
    </row>
    <row r="10673" spans="1:4" ht="67.5">
      <c r="A10673" s="316">
        <v>96764</v>
      </c>
      <c r="B10673" s="317" t="s">
        <v>11805</v>
      </c>
      <c r="C10673" s="318" t="s">
        <v>3004</v>
      </c>
      <c r="D10673" s="316">
        <v>120.8</v>
      </c>
    </row>
    <row r="10674" spans="1:4" ht="81">
      <c r="A10674" s="316">
        <v>96765</v>
      </c>
      <c r="B10674" s="317" t="s">
        <v>11806</v>
      </c>
      <c r="C10674" s="318" t="s">
        <v>3004</v>
      </c>
      <c r="D10674" s="319">
        <v>1060.92</v>
      </c>
    </row>
    <row r="10675" spans="1:4" ht="40.5">
      <c r="A10675" s="316">
        <v>96794</v>
      </c>
      <c r="B10675" s="317" t="s">
        <v>11807</v>
      </c>
      <c r="C10675" s="318" t="s">
        <v>837</v>
      </c>
      <c r="D10675" s="316">
        <v>5.63</v>
      </c>
    </row>
    <row r="10676" spans="1:4" ht="40.5">
      <c r="A10676" s="316">
        <v>96795</v>
      </c>
      <c r="B10676" s="317" t="s">
        <v>11808</v>
      </c>
      <c r="C10676" s="318" t="s">
        <v>837</v>
      </c>
      <c r="D10676" s="316">
        <v>7.14</v>
      </c>
    </row>
    <row r="10677" spans="1:4" ht="40.5">
      <c r="A10677" s="316">
        <v>96796</v>
      </c>
      <c r="B10677" s="317" t="s">
        <v>11809</v>
      </c>
      <c r="C10677" s="318" t="s">
        <v>837</v>
      </c>
      <c r="D10677" s="316">
        <v>9.9600000000000009</v>
      </c>
    </row>
    <row r="10678" spans="1:4" ht="40.5">
      <c r="A10678" s="316">
        <v>96797</v>
      </c>
      <c r="B10678" s="317" t="s">
        <v>11810</v>
      </c>
      <c r="C10678" s="318" t="s">
        <v>837</v>
      </c>
      <c r="D10678" s="316">
        <v>14.94</v>
      </c>
    </row>
    <row r="10679" spans="1:4" ht="40.5">
      <c r="A10679" s="316">
        <v>96798</v>
      </c>
      <c r="B10679" s="317" t="s">
        <v>11811</v>
      </c>
      <c r="C10679" s="318" t="s">
        <v>837</v>
      </c>
      <c r="D10679" s="316">
        <v>5.73</v>
      </c>
    </row>
    <row r="10680" spans="1:4" ht="40.5">
      <c r="A10680" s="316">
        <v>96799</v>
      </c>
      <c r="B10680" s="317" t="s">
        <v>11812</v>
      </c>
      <c r="C10680" s="318" t="s">
        <v>837</v>
      </c>
      <c r="D10680" s="316">
        <v>7.69</v>
      </c>
    </row>
    <row r="10681" spans="1:4" ht="40.5">
      <c r="A10681" s="316">
        <v>96800</v>
      </c>
      <c r="B10681" s="317" t="s">
        <v>11813</v>
      </c>
      <c r="C10681" s="318" t="s">
        <v>837</v>
      </c>
      <c r="D10681" s="316">
        <v>11.08</v>
      </c>
    </row>
    <row r="10682" spans="1:4" ht="40.5">
      <c r="A10682" s="316">
        <v>96801</v>
      </c>
      <c r="B10682" s="317" t="s">
        <v>11814</v>
      </c>
      <c r="C10682" s="318" t="s">
        <v>837</v>
      </c>
      <c r="D10682" s="316">
        <v>16.87</v>
      </c>
    </row>
    <row r="10683" spans="1:4" ht="54">
      <c r="A10683" s="316">
        <v>96802</v>
      </c>
      <c r="B10683" s="317" t="s">
        <v>11815</v>
      </c>
      <c r="C10683" s="318" t="s">
        <v>3004</v>
      </c>
      <c r="D10683" s="316">
        <v>169.73</v>
      </c>
    </row>
    <row r="10684" spans="1:4" ht="54">
      <c r="A10684" s="316">
        <v>96803</v>
      </c>
      <c r="B10684" s="317" t="s">
        <v>11816</v>
      </c>
      <c r="C10684" s="318" t="s">
        <v>3004</v>
      </c>
      <c r="D10684" s="316">
        <v>87.38</v>
      </c>
    </row>
    <row r="10685" spans="1:4" ht="54">
      <c r="A10685" s="316">
        <v>96804</v>
      </c>
      <c r="B10685" s="317" t="s">
        <v>11817</v>
      </c>
      <c r="C10685" s="318" t="s">
        <v>3004</v>
      </c>
      <c r="D10685" s="316">
        <v>156.99</v>
      </c>
    </row>
    <row r="10686" spans="1:4" ht="54">
      <c r="A10686" s="316">
        <v>96805</v>
      </c>
      <c r="B10686" s="317" t="s">
        <v>11818</v>
      </c>
      <c r="C10686" s="318" t="s">
        <v>3004</v>
      </c>
      <c r="D10686" s="316">
        <v>175.68</v>
      </c>
    </row>
    <row r="10687" spans="1:4" ht="54">
      <c r="A10687" s="316">
        <v>96806</v>
      </c>
      <c r="B10687" s="317" t="s">
        <v>11819</v>
      </c>
      <c r="C10687" s="318" t="s">
        <v>3004</v>
      </c>
      <c r="D10687" s="316">
        <v>85.72</v>
      </c>
    </row>
    <row r="10688" spans="1:4" ht="67.5">
      <c r="A10688" s="316">
        <v>96807</v>
      </c>
      <c r="B10688" s="317" t="s">
        <v>11820</v>
      </c>
      <c r="C10688" s="318" t="s">
        <v>3004</v>
      </c>
      <c r="D10688" s="316">
        <v>143.32</v>
      </c>
    </row>
    <row r="10689" spans="1:4" ht="54">
      <c r="A10689" s="316">
        <v>96808</v>
      </c>
      <c r="B10689" s="317" t="s">
        <v>11821</v>
      </c>
      <c r="C10689" s="318" t="s">
        <v>3004</v>
      </c>
      <c r="D10689" s="316">
        <v>8.23</v>
      </c>
    </row>
    <row r="10690" spans="1:4" ht="54">
      <c r="A10690" s="316">
        <v>96809</v>
      </c>
      <c r="B10690" s="317" t="s">
        <v>11822</v>
      </c>
      <c r="C10690" s="318" t="s">
        <v>3004</v>
      </c>
      <c r="D10690" s="316">
        <v>9.3699999999999992</v>
      </c>
    </row>
    <row r="10691" spans="1:4" ht="54">
      <c r="A10691" s="316">
        <v>96810</v>
      </c>
      <c r="B10691" s="317" t="s">
        <v>11823</v>
      </c>
      <c r="C10691" s="318" t="s">
        <v>3004</v>
      </c>
      <c r="D10691" s="316">
        <v>10.14</v>
      </c>
    </row>
    <row r="10692" spans="1:4" ht="54">
      <c r="A10692" s="316">
        <v>96811</v>
      </c>
      <c r="B10692" s="317" t="s">
        <v>11824</v>
      </c>
      <c r="C10692" s="318" t="s">
        <v>3004</v>
      </c>
      <c r="D10692" s="316">
        <v>10.95</v>
      </c>
    </row>
    <row r="10693" spans="1:4" ht="54">
      <c r="A10693" s="316">
        <v>96812</v>
      </c>
      <c r="B10693" s="317" t="s">
        <v>11825</v>
      </c>
      <c r="C10693" s="318" t="s">
        <v>3004</v>
      </c>
      <c r="D10693" s="316">
        <v>10.54</v>
      </c>
    </row>
    <row r="10694" spans="1:4" ht="54">
      <c r="A10694" s="316">
        <v>96813</v>
      </c>
      <c r="B10694" s="317" t="s">
        <v>11826</v>
      </c>
      <c r="C10694" s="318" t="s">
        <v>3004</v>
      </c>
      <c r="D10694" s="316">
        <v>12.07</v>
      </c>
    </row>
    <row r="10695" spans="1:4" ht="54">
      <c r="A10695" s="316">
        <v>96814</v>
      </c>
      <c r="B10695" s="317" t="s">
        <v>11827</v>
      </c>
      <c r="C10695" s="318" t="s">
        <v>3004</v>
      </c>
      <c r="D10695" s="316">
        <v>10.28</v>
      </c>
    </row>
    <row r="10696" spans="1:4" ht="54">
      <c r="A10696" s="316">
        <v>96815</v>
      </c>
      <c r="B10696" s="317" t="s">
        <v>11828</v>
      </c>
      <c r="C10696" s="318" t="s">
        <v>3004</v>
      </c>
      <c r="D10696" s="316">
        <v>17.079999999999998</v>
      </c>
    </row>
    <row r="10697" spans="1:4" ht="54">
      <c r="A10697" s="316">
        <v>96816</v>
      </c>
      <c r="B10697" s="317" t="s">
        <v>11829</v>
      </c>
      <c r="C10697" s="318" t="s">
        <v>3004</v>
      </c>
      <c r="D10697" s="316">
        <v>14.16</v>
      </c>
    </row>
    <row r="10698" spans="1:4" ht="54">
      <c r="A10698" s="316">
        <v>96817</v>
      </c>
      <c r="B10698" s="317" t="s">
        <v>11830</v>
      </c>
      <c r="C10698" s="318" t="s">
        <v>3004</v>
      </c>
      <c r="D10698" s="316">
        <v>16.02</v>
      </c>
    </row>
    <row r="10699" spans="1:4" ht="40.5">
      <c r="A10699" s="316">
        <v>96818</v>
      </c>
      <c r="B10699" s="317" t="s">
        <v>11831</v>
      </c>
      <c r="C10699" s="318" t="s">
        <v>3004</v>
      </c>
      <c r="D10699" s="316">
        <v>14.96</v>
      </c>
    </row>
    <row r="10700" spans="1:4" ht="40.5">
      <c r="A10700" s="316">
        <v>96819</v>
      </c>
      <c r="B10700" s="317" t="s">
        <v>11832</v>
      </c>
      <c r="C10700" s="318" t="s">
        <v>3004</v>
      </c>
      <c r="D10700" s="316">
        <v>14.96</v>
      </c>
    </row>
    <row r="10701" spans="1:4" ht="54">
      <c r="A10701" s="316">
        <v>96820</v>
      </c>
      <c r="B10701" s="317" t="s">
        <v>11833</v>
      </c>
      <c r="C10701" s="318" t="s">
        <v>3004</v>
      </c>
      <c r="D10701" s="316">
        <v>26.87</v>
      </c>
    </row>
    <row r="10702" spans="1:4" ht="54">
      <c r="A10702" s="316">
        <v>96821</v>
      </c>
      <c r="B10702" s="317" t="s">
        <v>11834</v>
      </c>
      <c r="C10702" s="318" t="s">
        <v>3004</v>
      </c>
      <c r="D10702" s="316">
        <v>23</v>
      </c>
    </row>
    <row r="10703" spans="1:4" ht="40.5">
      <c r="A10703" s="316">
        <v>96822</v>
      </c>
      <c r="B10703" s="317" t="s">
        <v>11835</v>
      </c>
      <c r="C10703" s="318" t="s">
        <v>3004</v>
      </c>
      <c r="D10703" s="316">
        <v>23.29</v>
      </c>
    </row>
    <row r="10704" spans="1:4" ht="40.5">
      <c r="A10704" s="316">
        <v>96823</v>
      </c>
      <c r="B10704" s="317" t="s">
        <v>11836</v>
      </c>
      <c r="C10704" s="318" t="s">
        <v>3004</v>
      </c>
      <c r="D10704" s="316">
        <v>9.6199999999999992</v>
      </c>
    </row>
    <row r="10705" spans="1:4" ht="54">
      <c r="A10705" s="316">
        <v>96824</v>
      </c>
      <c r="B10705" s="317" t="s">
        <v>11837</v>
      </c>
      <c r="C10705" s="318" t="s">
        <v>3004</v>
      </c>
      <c r="D10705" s="316">
        <v>10.82</v>
      </c>
    </row>
    <row r="10706" spans="1:4" ht="54">
      <c r="A10706" s="316">
        <v>96825</v>
      </c>
      <c r="B10706" s="317" t="s">
        <v>11838</v>
      </c>
      <c r="C10706" s="318" t="s">
        <v>3004</v>
      </c>
      <c r="D10706" s="316">
        <v>14.54</v>
      </c>
    </row>
    <row r="10707" spans="1:4" ht="40.5">
      <c r="A10707" s="316">
        <v>96826</v>
      </c>
      <c r="B10707" s="317" t="s">
        <v>11839</v>
      </c>
      <c r="C10707" s="318" t="s">
        <v>3004</v>
      </c>
      <c r="D10707" s="316">
        <v>13.29</v>
      </c>
    </row>
    <row r="10708" spans="1:4" ht="54">
      <c r="A10708" s="316">
        <v>96827</v>
      </c>
      <c r="B10708" s="317" t="s">
        <v>11840</v>
      </c>
      <c r="C10708" s="318" t="s">
        <v>3004</v>
      </c>
      <c r="D10708" s="316">
        <v>13.77</v>
      </c>
    </row>
    <row r="10709" spans="1:4" ht="54">
      <c r="A10709" s="316">
        <v>96828</v>
      </c>
      <c r="B10709" s="317" t="s">
        <v>11841</v>
      </c>
      <c r="C10709" s="318" t="s">
        <v>3004</v>
      </c>
      <c r="D10709" s="316">
        <v>17.18</v>
      </c>
    </row>
    <row r="10710" spans="1:4" ht="54">
      <c r="A10710" s="316">
        <v>96829</v>
      </c>
      <c r="B10710" s="317" t="s">
        <v>11842</v>
      </c>
      <c r="C10710" s="318" t="s">
        <v>3004</v>
      </c>
      <c r="D10710" s="316">
        <v>13.26</v>
      </c>
    </row>
    <row r="10711" spans="1:4" ht="40.5">
      <c r="A10711" s="316">
        <v>96830</v>
      </c>
      <c r="B10711" s="317" t="s">
        <v>11843</v>
      </c>
      <c r="C10711" s="318" t="s">
        <v>3004</v>
      </c>
      <c r="D10711" s="316">
        <v>19.18</v>
      </c>
    </row>
    <row r="10712" spans="1:4" ht="54">
      <c r="A10712" s="316">
        <v>96831</v>
      </c>
      <c r="B10712" s="317" t="s">
        <v>11844</v>
      </c>
      <c r="C10712" s="318" t="s">
        <v>3004</v>
      </c>
      <c r="D10712" s="316">
        <v>15.73</v>
      </c>
    </row>
    <row r="10713" spans="1:4" ht="54">
      <c r="A10713" s="316">
        <v>96832</v>
      </c>
      <c r="B10713" s="317" t="s">
        <v>11845</v>
      </c>
      <c r="C10713" s="318" t="s">
        <v>3004</v>
      </c>
      <c r="D10713" s="316">
        <v>18.100000000000001</v>
      </c>
    </row>
    <row r="10714" spans="1:4" ht="54">
      <c r="A10714" s="316">
        <v>96833</v>
      </c>
      <c r="B10714" s="317" t="s">
        <v>11846</v>
      </c>
      <c r="C10714" s="318" t="s">
        <v>3004</v>
      </c>
      <c r="D10714" s="316">
        <v>16.98</v>
      </c>
    </row>
    <row r="10715" spans="1:4" ht="40.5">
      <c r="A10715" s="316">
        <v>96834</v>
      </c>
      <c r="B10715" s="317" t="s">
        <v>11847</v>
      </c>
      <c r="C10715" s="318" t="s">
        <v>3004</v>
      </c>
      <c r="D10715" s="316">
        <v>27.83</v>
      </c>
    </row>
    <row r="10716" spans="1:4" ht="54">
      <c r="A10716" s="316">
        <v>96835</v>
      </c>
      <c r="B10716" s="317" t="s">
        <v>11848</v>
      </c>
      <c r="C10716" s="318" t="s">
        <v>3004</v>
      </c>
      <c r="D10716" s="316">
        <v>24.14</v>
      </c>
    </row>
    <row r="10717" spans="1:4" ht="54">
      <c r="A10717" s="316">
        <v>96836</v>
      </c>
      <c r="B10717" s="317" t="s">
        <v>11849</v>
      </c>
      <c r="C10717" s="318" t="s">
        <v>3004</v>
      </c>
      <c r="D10717" s="316">
        <v>25.67</v>
      </c>
    </row>
    <row r="10718" spans="1:4" ht="54">
      <c r="A10718" s="316">
        <v>96837</v>
      </c>
      <c r="B10718" s="317" t="s">
        <v>11850</v>
      </c>
      <c r="C10718" s="318" t="s">
        <v>3004</v>
      </c>
      <c r="D10718" s="316">
        <v>14.27</v>
      </c>
    </row>
    <row r="10719" spans="1:4" ht="67.5">
      <c r="A10719" s="316">
        <v>96838</v>
      </c>
      <c r="B10719" s="317" t="s">
        <v>11851</v>
      </c>
      <c r="C10719" s="318" t="s">
        <v>3004</v>
      </c>
      <c r="D10719" s="316">
        <v>13.16</v>
      </c>
    </row>
    <row r="10720" spans="1:4" ht="67.5">
      <c r="A10720" s="316">
        <v>96839</v>
      </c>
      <c r="B10720" s="317" t="s">
        <v>11852</v>
      </c>
      <c r="C10720" s="318" t="s">
        <v>3004</v>
      </c>
      <c r="D10720" s="316">
        <v>12.97</v>
      </c>
    </row>
    <row r="10721" spans="1:4" ht="54">
      <c r="A10721" s="316">
        <v>96840</v>
      </c>
      <c r="B10721" s="317" t="s">
        <v>11853</v>
      </c>
      <c r="C10721" s="318" t="s">
        <v>3004</v>
      </c>
      <c r="D10721" s="316">
        <v>16.68</v>
      </c>
    </row>
    <row r="10722" spans="1:4" ht="67.5">
      <c r="A10722" s="316">
        <v>96841</v>
      </c>
      <c r="B10722" s="317" t="s">
        <v>11854</v>
      </c>
      <c r="C10722" s="318" t="s">
        <v>3004</v>
      </c>
      <c r="D10722" s="316">
        <v>14.7</v>
      </c>
    </row>
    <row r="10723" spans="1:4" ht="67.5">
      <c r="A10723" s="316">
        <v>96842</v>
      </c>
      <c r="B10723" s="317" t="s">
        <v>11855</v>
      </c>
      <c r="C10723" s="318" t="s">
        <v>3004</v>
      </c>
      <c r="D10723" s="316">
        <v>18.489999999999998</v>
      </c>
    </row>
    <row r="10724" spans="1:4" ht="67.5">
      <c r="A10724" s="316">
        <v>96843</v>
      </c>
      <c r="B10724" s="317" t="s">
        <v>11856</v>
      </c>
      <c r="C10724" s="318" t="s">
        <v>3004</v>
      </c>
      <c r="D10724" s="316">
        <v>17.809999999999999</v>
      </c>
    </row>
    <row r="10725" spans="1:4" ht="54">
      <c r="A10725" s="316">
        <v>96844</v>
      </c>
      <c r="B10725" s="317" t="s">
        <v>11857</v>
      </c>
      <c r="C10725" s="318" t="s">
        <v>3004</v>
      </c>
      <c r="D10725" s="316">
        <v>24.01</v>
      </c>
    </row>
    <row r="10726" spans="1:4" ht="54">
      <c r="A10726" s="316">
        <v>96845</v>
      </c>
      <c r="B10726" s="317" t="s">
        <v>11858</v>
      </c>
      <c r="C10726" s="318" t="s">
        <v>3004</v>
      </c>
      <c r="D10726" s="316">
        <v>25.8</v>
      </c>
    </row>
    <row r="10727" spans="1:4" ht="67.5">
      <c r="A10727" s="316">
        <v>96846</v>
      </c>
      <c r="B10727" s="317" t="s">
        <v>11859</v>
      </c>
      <c r="C10727" s="318" t="s">
        <v>3004</v>
      </c>
      <c r="D10727" s="316">
        <v>20.51</v>
      </c>
    </row>
    <row r="10728" spans="1:4" ht="67.5">
      <c r="A10728" s="316">
        <v>96847</v>
      </c>
      <c r="B10728" s="317" t="s">
        <v>11860</v>
      </c>
      <c r="C10728" s="318" t="s">
        <v>3004</v>
      </c>
      <c r="D10728" s="316">
        <v>22.45</v>
      </c>
    </row>
    <row r="10729" spans="1:4" ht="54">
      <c r="A10729" s="316">
        <v>96848</v>
      </c>
      <c r="B10729" s="317" t="s">
        <v>11861</v>
      </c>
      <c r="C10729" s="318" t="s">
        <v>3004</v>
      </c>
      <c r="D10729" s="316">
        <v>33.4</v>
      </c>
    </row>
    <row r="10730" spans="1:4" ht="40.5">
      <c r="A10730" s="316">
        <v>96849</v>
      </c>
      <c r="B10730" s="317" t="s">
        <v>11862</v>
      </c>
      <c r="C10730" s="318" t="s">
        <v>3004</v>
      </c>
      <c r="D10730" s="316">
        <v>12.21</v>
      </c>
    </row>
    <row r="10731" spans="1:4" ht="54">
      <c r="A10731" s="316">
        <v>96850</v>
      </c>
      <c r="B10731" s="317" t="s">
        <v>11863</v>
      </c>
      <c r="C10731" s="318" t="s">
        <v>3004</v>
      </c>
      <c r="D10731" s="316">
        <v>14.2</v>
      </c>
    </row>
    <row r="10732" spans="1:4" ht="54">
      <c r="A10732" s="316">
        <v>96851</v>
      </c>
      <c r="B10732" s="317" t="s">
        <v>11864</v>
      </c>
      <c r="C10732" s="318" t="s">
        <v>3004</v>
      </c>
      <c r="D10732" s="316">
        <v>18.63</v>
      </c>
    </row>
    <row r="10733" spans="1:4" ht="40.5">
      <c r="A10733" s="316">
        <v>96852</v>
      </c>
      <c r="B10733" s="317" t="s">
        <v>11865</v>
      </c>
      <c r="C10733" s="318" t="s">
        <v>3004</v>
      </c>
      <c r="D10733" s="316">
        <v>16.170000000000002</v>
      </c>
    </row>
    <row r="10734" spans="1:4" ht="54">
      <c r="A10734" s="316">
        <v>96853</v>
      </c>
      <c r="B10734" s="317" t="s">
        <v>11866</v>
      </c>
      <c r="C10734" s="318" t="s">
        <v>3004</v>
      </c>
      <c r="D10734" s="316">
        <v>18.100000000000001</v>
      </c>
    </row>
    <row r="10735" spans="1:4" ht="54">
      <c r="A10735" s="316">
        <v>96854</v>
      </c>
      <c r="B10735" s="317" t="s">
        <v>11867</v>
      </c>
      <c r="C10735" s="318" t="s">
        <v>3004</v>
      </c>
      <c r="D10735" s="316">
        <v>21.53</v>
      </c>
    </row>
    <row r="10736" spans="1:4" ht="40.5">
      <c r="A10736" s="316">
        <v>96855</v>
      </c>
      <c r="B10736" s="317" t="s">
        <v>11868</v>
      </c>
      <c r="C10736" s="318" t="s">
        <v>3004</v>
      </c>
      <c r="D10736" s="316">
        <v>20.059999999999999</v>
      </c>
    </row>
    <row r="10737" spans="1:4" ht="54">
      <c r="A10737" s="316">
        <v>96856</v>
      </c>
      <c r="B10737" s="317" t="s">
        <v>11869</v>
      </c>
      <c r="C10737" s="318" t="s">
        <v>3004</v>
      </c>
      <c r="D10737" s="316">
        <v>20.34</v>
      </c>
    </row>
    <row r="10738" spans="1:4" ht="54">
      <c r="A10738" s="316">
        <v>96857</v>
      </c>
      <c r="B10738" s="317" t="s">
        <v>11870</v>
      </c>
      <c r="C10738" s="318" t="s">
        <v>3004</v>
      </c>
      <c r="D10738" s="316">
        <v>31.94</v>
      </c>
    </row>
    <row r="10739" spans="1:4" ht="40.5">
      <c r="A10739" s="316">
        <v>96858</v>
      </c>
      <c r="B10739" s="317" t="s">
        <v>11871</v>
      </c>
      <c r="C10739" s="318" t="s">
        <v>3004</v>
      </c>
      <c r="D10739" s="316">
        <v>32.44</v>
      </c>
    </row>
    <row r="10740" spans="1:4" ht="54">
      <c r="A10740" s="316">
        <v>96859</v>
      </c>
      <c r="B10740" s="317" t="s">
        <v>11872</v>
      </c>
      <c r="C10740" s="318" t="s">
        <v>3004</v>
      </c>
      <c r="D10740" s="316">
        <v>39.979999999999997</v>
      </c>
    </row>
    <row r="10741" spans="1:4" ht="40.5">
      <c r="A10741" s="316">
        <v>96860</v>
      </c>
      <c r="B10741" s="317" t="s">
        <v>11873</v>
      </c>
      <c r="C10741" s="318" t="s">
        <v>3004</v>
      </c>
      <c r="D10741" s="316">
        <v>16.670000000000002</v>
      </c>
    </row>
    <row r="10742" spans="1:4" ht="54">
      <c r="A10742" s="316">
        <v>96861</v>
      </c>
      <c r="B10742" s="317" t="s">
        <v>11874</v>
      </c>
      <c r="C10742" s="318" t="s">
        <v>3004</v>
      </c>
      <c r="D10742" s="316">
        <v>17.93</v>
      </c>
    </row>
    <row r="10743" spans="1:4" ht="40.5">
      <c r="A10743" s="316">
        <v>96862</v>
      </c>
      <c r="B10743" s="317" t="s">
        <v>11875</v>
      </c>
      <c r="C10743" s="318" t="s">
        <v>3004</v>
      </c>
      <c r="D10743" s="316">
        <v>20.09</v>
      </c>
    </row>
    <row r="10744" spans="1:4" ht="54">
      <c r="A10744" s="316">
        <v>96863</v>
      </c>
      <c r="B10744" s="317" t="s">
        <v>11876</v>
      </c>
      <c r="C10744" s="318" t="s">
        <v>3004</v>
      </c>
      <c r="D10744" s="316">
        <v>19.88</v>
      </c>
    </row>
    <row r="10745" spans="1:4" ht="40.5">
      <c r="A10745" s="316">
        <v>96864</v>
      </c>
      <c r="B10745" s="317" t="s">
        <v>11877</v>
      </c>
      <c r="C10745" s="318" t="s">
        <v>3004</v>
      </c>
      <c r="D10745" s="316">
        <v>31.05</v>
      </c>
    </row>
    <row r="10746" spans="1:4" ht="54">
      <c r="A10746" s="316">
        <v>96865</v>
      </c>
      <c r="B10746" s="317" t="s">
        <v>11878</v>
      </c>
      <c r="C10746" s="318" t="s">
        <v>3004</v>
      </c>
      <c r="D10746" s="316">
        <v>30.44</v>
      </c>
    </row>
    <row r="10747" spans="1:4" ht="40.5">
      <c r="A10747" s="316">
        <v>96866</v>
      </c>
      <c r="B10747" s="317" t="s">
        <v>11879</v>
      </c>
      <c r="C10747" s="318" t="s">
        <v>3004</v>
      </c>
      <c r="D10747" s="316">
        <v>40.69</v>
      </c>
    </row>
    <row r="10748" spans="1:4" ht="54">
      <c r="A10748" s="316">
        <v>96867</v>
      </c>
      <c r="B10748" s="317" t="s">
        <v>11880</v>
      </c>
      <c r="C10748" s="318" t="s">
        <v>3004</v>
      </c>
      <c r="D10748" s="316">
        <v>47.01</v>
      </c>
    </row>
    <row r="10749" spans="1:4" ht="40.5">
      <c r="A10749" s="316">
        <v>96868</v>
      </c>
      <c r="B10749" s="317" t="s">
        <v>11881</v>
      </c>
      <c r="C10749" s="318" t="s">
        <v>3004</v>
      </c>
      <c r="D10749" s="316">
        <v>18.809999999999999</v>
      </c>
    </row>
    <row r="10750" spans="1:4" ht="40.5">
      <c r="A10750" s="316">
        <v>96869</v>
      </c>
      <c r="B10750" s="317" t="s">
        <v>11882</v>
      </c>
      <c r="C10750" s="318" t="s">
        <v>3004</v>
      </c>
      <c r="D10750" s="316">
        <v>22.46</v>
      </c>
    </row>
    <row r="10751" spans="1:4" ht="40.5">
      <c r="A10751" s="316">
        <v>96870</v>
      </c>
      <c r="B10751" s="317" t="s">
        <v>11883</v>
      </c>
      <c r="C10751" s="318" t="s">
        <v>3004</v>
      </c>
      <c r="D10751" s="316">
        <v>35.159999999999997</v>
      </c>
    </row>
    <row r="10752" spans="1:4" ht="40.5">
      <c r="A10752" s="316">
        <v>96871</v>
      </c>
      <c r="B10752" s="317" t="s">
        <v>11884</v>
      </c>
      <c r="C10752" s="318" t="s">
        <v>3004</v>
      </c>
      <c r="D10752" s="316">
        <v>50.73</v>
      </c>
    </row>
    <row r="10753" spans="1:4" ht="67.5">
      <c r="A10753" s="316">
        <v>96872</v>
      </c>
      <c r="B10753" s="317" t="s">
        <v>11885</v>
      </c>
      <c r="C10753" s="318" t="s">
        <v>3004</v>
      </c>
      <c r="D10753" s="316">
        <v>48</v>
      </c>
    </row>
    <row r="10754" spans="1:4" ht="67.5">
      <c r="A10754" s="316">
        <v>96873</v>
      </c>
      <c r="B10754" s="317" t="s">
        <v>11886</v>
      </c>
      <c r="C10754" s="318" t="s">
        <v>3004</v>
      </c>
      <c r="D10754" s="316">
        <v>54.99</v>
      </c>
    </row>
    <row r="10755" spans="1:4" ht="67.5">
      <c r="A10755" s="316">
        <v>96874</v>
      </c>
      <c r="B10755" s="317" t="s">
        <v>11887</v>
      </c>
      <c r="C10755" s="318" t="s">
        <v>3004</v>
      </c>
      <c r="D10755" s="316">
        <v>58.52</v>
      </c>
    </row>
    <row r="10756" spans="1:4" ht="67.5">
      <c r="A10756" s="316">
        <v>96875</v>
      </c>
      <c r="B10756" s="317" t="s">
        <v>11888</v>
      </c>
      <c r="C10756" s="318" t="s">
        <v>3004</v>
      </c>
      <c r="D10756" s="316">
        <v>69.75</v>
      </c>
    </row>
    <row r="10757" spans="1:4" ht="54">
      <c r="A10757" s="316">
        <v>96876</v>
      </c>
      <c r="B10757" s="317" t="s">
        <v>11889</v>
      </c>
      <c r="C10757" s="318" t="s">
        <v>3004</v>
      </c>
      <c r="D10757" s="316">
        <v>122.05</v>
      </c>
    </row>
    <row r="10758" spans="1:4" ht="54">
      <c r="A10758" s="316">
        <v>96877</v>
      </c>
      <c r="B10758" s="317" t="s">
        <v>11890</v>
      </c>
      <c r="C10758" s="318" t="s">
        <v>3004</v>
      </c>
      <c r="D10758" s="316">
        <v>130.19999999999999</v>
      </c>
    </row>
    <row r="10759" spans="1:4" ht="54">
      <c r="A10759" s="316">
        <v>96878</v>
      </c>
      <c r="B10759" s="317" t="s">
        <v>11891</v>
      </c>
      <c r="C10759" s="318" t="s">
        <v>3004</v>
      </c>
      <c r="D10759" s="316">
        <v>131.72</v>
      </c>
    </row>
    <row r="10760" spans="1:4" ht="54">
      <c r="A10760" s="316">
        <v>96879</v>
      </c>
      <c r="B10760" s="317" t="s">
        <v>11892</v>
      </c>
      <c r="C10760" s="318" t="s">
        <v>3004</v>
      </c>
      <c r="D10760" s="316">
        <v>132.72999999999999</v>
      </c>
    </row>
    <row r="10761" spans="1:4" ht="54">
      <c r="A10761" s="316">
        <v>96880</v>
      </c>
      <c r="B10761" s="317" t="s">
        <v>11893</v>
      </c>
      <c r="C10761" s="318" t="s">
        <v>3004</v>
      </c>
      <c r="D10761" s="316">
        <v>150.97</v>
      </c>
    </row>
    <row r="10762" spans="1:4" ht="54">
      <c r="A10762" s="316">
        <v>96881</v>
      </c>
      <c r="B10762" s="317" t="s">
        <v>11894</v>
      </c>
      <c r="C10762" s="318" t="s">
        <v>3004</v>
      </c>
      <c r="D10762" s="316">
        <v>159.22999999999999</v>
      </c>
    </row>
    <row r="10763" spans="1:4" ht="40.5">
      <c r="A10763" s="316">
        <v>96920</v>
      </c>
      <c r="B10763" s="317" t="s">
        <v>11895</v>
      </c>
      <c r="C10763" s="318" t="s">
        <v>585</v>
      </c>
      <c r="D10763" s="316">
        <v>426.21</v>
      </c>
    </row>
    <row r="10764" spans="1:4" ht="27">
      <c r="A10764" s="316">
        <v>96995</v>
      </c>
      <c r="B10764" s="317" t="s">
        <v>11896</v>
      </c>
      <c r="C10764" s="318" t="s">
        <v>585</v>
      </c>
      <c r="D10764" s="316">
        <v>32.880000000000003</v>
      </c>
    </row>
    <row r="10765" spans="1:4" ht="40.5">
      <c r="A10765" s="318" t="s">
        <v>11897</v>
      </c>
      <c r="B10765" s="317" t="s">
        <v>11898</v>
      </c>
      <c r="C10765" s="318" t="s">
        <v>1100</v>
      </c>
      <c r="D10765" s="316">
        <v>89.21</v>
      </c>
    </row>
    <row r="10766" spans="1:4" ht="27">
      <c r="A10766" s="318" t="s">
        <v>11899</v>
      </c>
      <c r="B10766" s="317" t="s">
        <v>11900</v>
      </c>
      <c r="C10766" s="318" t="s">
        <v>3004</v>
      </c>
      <c r="D10766" s="316">
        <v>50.11</v>
      </c>
    </row>
    <row r="10767" spans="1:4" ht="27">
      <c r="A10767" s="318" t="s">
        <v>11901</v>
      </c>
      <c r="B10767" s="317" t="s">
        <v>11902</v>
      </c>
      <c r="C10767" s="318" t="s">
        <v>837</v>
      </c>
      <c r="D10767" s="316">
        <v>200.24</v>
      </c>
    </row>
    <row r="10768" spans="1:4" ht="27">
      <c r="A10768" s="318" t="s">
        <v>11903</v>
      </c>
      <c r="B10768" s="317" t="s">
        <v>11904</v>
      </c>
      <c r="C10768" s="318" t="s">
        <v>837</v>
      </c>
      <c r="D10768" s="316">
        <v>445.73</v>
      </c>
    </row>
    <row r="10769" spans="1:7" ht="27">
      <c r="A10769" s="318" t="s">
        <v>11905</v>
      </c>
      <c r="B10769" s="317" t="s">
        <v>11906</v>
      </c>
      <c r="C10769" s="318" t="s">
        <v>837</v>
      </c>
      <c r="D10769" s="316">
        <v>524.64</v>
      </c>
    </row>
    <row r="10770" spans="1:7" ht="27">
      <c r="A10770" s="318" t="s">
        <v>11907</v>
      </c>
      <c r="B10770" s="317" t="s">
        <v>11908</v>
      </c>
      <c r="C10770" s="318" t="s">
        <v>1100</v>
      </c>
      <c r="D10770" s="316">
        <v>13.17</v>
      </c>
    </row>
    <row r="10771" spans="1:7" ht="40.5">
      <c r="A10771" s="318" t="s">
        <v>11909</v>
      </c>
      <c r="B10771" s="317" t="s">
        <v>11910</v>
      </c>
      <c r="C10771" s="318" t="s">
        <v>1100</v>
      </c>
      <c r="D10771" s="316">
        <v>183.61</v>
      </c>
    </row>
    <row r="10772" spans="1:7" ht="40.5">
      <c r="A10772" s="318" t="s">
        <v>11911</v>
      </c>
      <c r="B10772" s="317" t="s">
        <v>11912</v>
      </c>
      <c r="C10772" s="318" t="s">
        <v>3004</v>
      </c>
      <c r="D10772" s="316">
        <v>159.61000000000001</v>
      </c>
    </row>
    <row r="10773" spans="1:7" ht="40.5">
      <c r="A10773" s="318" t="s">
        <v>11913</v>
      </c>
      <c r="B10773" s="317" t="s">
        <v>11914</v>
      </c>
      <c r="C10773" s="318" t="s">
        <v>3004</v>
      </c>
      <c r="D10773" s="316">
        <v>289.89999999999998</v>
      </c>
    </row>
    <row r="10774" spans="1:7" ht="40.5">
      <c r="A10774" s="318" t="s">
        <v>11915</v>
      </c>
      <c r="B10774" s="317" t="s">
        <v>11916</v>
      </c>
      <c r="C10774" s="318" t="s">
        <v>3004</v>
      </c>
      <c r="D10774" s="316">
        <v>952.26</v>
      </c>
    </row>
    <row r="10775" spans="1:7" ht="67.5">
      <c r="A10775" s="318" t="s">
        <v>11917</v>
      </c>
      <c r="B10775" s="317" t="s">
        <v>11918</v>
      </c>
      <c r="C10775" s="318" t="s">
        <v>1100</v>
      </c>
      <c r="D10775" s="316">
        <v>70.03</v>
      </c>
      <c r="E10775" s="721" t="s">
        <v>11919</v>
      </c>
      <c r="F10775" s="721"/>
      <c r="G10775" s="721"/>
    </row>
    <row r="10776" spans="1:7" ht="81">
      <c r="A10776" s="318" t="s">
        <v>11920</v>
      </c>
      <c r="B10776" s="317" t="s">
        <v>11921</v>
      </c>
      <c r="C10776" s="318" t="s">
        <v>837</v>
      </c>
      <c r="D10776" s="316">
        <v>1.43</v>
      </c>
    </row>
    <row r="10777" spans="1:7" ht="40.5">
      <c r="A10777" s="318" t="s">
        <v>11922</v>
      </c>
      <c r="B10777" s="317" t="s">
        <v>11923</v>
      </c>
      <c r="C10777" s="318" t="s">
        <v>585</v>
      </c>
      <c r="D10777" s="316">
        <v>318.04000000000002</v>
      </c>
    </row>
    <row r="10778" spans="1:7" ht="81">
      <c r="A10778" s="318" t="s">
        <v>11924</v>
      </c>
      <c r="B10778" s="317" t="s">
        <v>11925</v>
      </c>
      <c r="C10778" s="318" t="s">
        <v>1100</v>
      </c>
      <c r="D10778" s="316">
        <v>3.03</v>
      </c>
    </row>
    <row r="10779" spans="1:7" ht="54">
      <c r="A10779" s="318" t="s">
        <v>11926</v>
      </c>
      <c r="B10779" s="317" t="s">
        <v>11927</v>
      </c>
      <c r="C10779" s="318" t="s">
        <v>1100</v>
      </c>
      <c r="D10779" s="316">
        <v>77.16</v>
      </c>
    </row>
    <row r="10780" spans="1:7" ht="40.5">
      <c r="A10780" s="318" t="s">
        <v>11928</v>
      </c>
      <c r="B10780" s="317" t="s">
        <v>11929</v>
      </c>
      <c r="C10780" s="318" t="s">
        <v>1100</v>
      </c>
      <c r="D10780" s="316">
        <v>123.39</v>
      </c>
    </row>
    <row r="10781" spans="1:7" ht="54">
      <c r="A10781" s="318" t="s">
        <v>11930</v>
      </c>
      <c r="B10781" s="317" t="s">
        <v>11931</v>
      </c>
      <c r="C10781" s="318" t="s">
        <v>3004</v>
      </c>
      <c r="D10781" s="316">
        <v>8.67</v>
      </c>
    </row>
    <row r="10782" spans="1:7" ht="40.5">
      <c r="A10782" s="318" t="s">
        <v>1059</v>
      </c>
      <c r="B10782" s="317" t="s">
        <v>11932</v>
      </c>
      <c r="C10782" s="318" t="s">
        <v>3004</v>
      </c>
      <c r="D10782" s="316">
        <v>8.59</v>
      </c>
    </row>
    <row r="10783" spans="1:7" ht="54">
      <c r="A10783" s="318" t="s">
        <v>1063</v>
      </c>
      <c r="B10783" s="317" t="s">
        <v>11933</v>
      </c>
      <c r="C10783" s="318" t="s">
        <v>3004</v>
      </c>
      <c r="D10783" s="316">
        <v>6.15</v>
      </c>
    </row>
    <row r="10784" spans="1:7" ht="54">
      <c r="A10784" s="318" t="s">
        <v>11934</v>
      </c>
      <c r="B10784" s="317" t="s">
        <v>11935</v>
      </c>
      <c r="C10784" s="318" t="s">
        <v>3004</v>
      </c>
      <c r="D10784" s="316">
        <v>3.93</v>
      </c>
    </row>
    <row r="10785" spans="1:4" ht="54">
      <c r="A10785" s="318" t="s">
        <v>11936</v>
      </c>
      <c r="B10785" s="317" t="s">
        <v>11937</v>
      </c>
      <c r="C10785" s="318" t="s">
        <v>3004</v>
      </c>
      <c r="D10785" s="316">
        <v>3.57</v>
      </c>
    </row>
    <row r="10786" spans="1:4" ht="40.5">
      <c r="A10786" s="318" t="s">
        <v>11938</v>
      </c>
      <c r="B10786" s="317" t="s">
        <v>11939</v>
      </c>
      <c r="C10786" s="318" t="s">
        <v>837</v>
      </c>
      <c r="D10786" s="316">
        <v>2.09</v>
      </c>
    </row>
    <row r="10787" spans="1:4" ht="27">
      <c r="A10787" s="318" t="s">
        <v>11940</v>
      </c>
      <c r="B10787" s="317" t="s">
        <v>11941</v>
      </c>
      <c r="C10787" s="318" t="s">
        <v>837</v>
      </c>
      <c r="D10787" s="316">
        <v>2.02</v>
      </c>
    </row>
    <row r="10788" spans="1:4" ht="27">
      <c r="A10788" s="318" t="s">
        <v>11942</v>
      </c>
      <c r="B10788" s="317" t="s">
        <v>11943</v>
      </c>
      <c r="C10788" s="318" t="s">
        <v>837</v>
      </c>
      <c r="D10788" s="316">
        <v>2.79</v>
      </c>
    </row>
    <row r="10789" spans="1:4" ht="27">
      <c r="A10789" s="318" t="s">
        <v>11944</v>
      </c>
      <c r="B10789" s="317" t="s">
        <v>11945</v>
      </c>
      <c r="C10789" s="318" t="s">
        <v>837</v>
      </c>
      <c r="D10789" s="316">
        <v>3.7</v>
      </c>
    </row>
    <row r="10790" spans="1:4" ht="27">
      <c r="A10790" s="318" t="s">
        <v>11946</v>
      </c>
      <c r="B10790" s="317" t="s">
        <v>11947</v>
      </c>
      <c r="C10790" s="318" t="s">
        <v>837</v>
      </c>
      <c r="D10790" s="316">
        <v>4.96</v>
      </c>
    </row>
    <row r="10791" spans="1:4" ht="27">
      <c r="A10791" s="318" t="s">
        <v>11948</v>
      </c>
      <c r="B10791" s="317" t="s">
        <v>11949</v>
      </c>
      <c r="C10791" s="318" t="s">
        <v>837</v>
      </c>
      <c r="D10791" s="316">
        <v>6.16</v>
      </c>
    </row>
    <row r="10792" spans="1:4" ht="40.5">
      <c r="A10792" s="318" t="s">
        <v>11950</v>
      </c>
      <c r="B10792" s="317" t="s">
        <v>11951</v>
      </c>
      <c r="C10792" s="318" t="s">
        <v>837</v>
      </c>
      <c r="D10792" s="316">
        <v>2.96</v>
      </c>
    </row>
    <row r="10793" spans="1:4" ht="27">
      <c r="A10793" s="318" t="s">
        <v>11952</v>
      </c>
      <c r="B10793" s="317" t="s">
        <v>11953</v>
      </c>
      <c r="C10793" s="318" t="s">
        <v>837</v>
      </c>
      <c r="D10793" s="316">
        <v>10.29</v>
      </c>
    </row>
    <row r="10794" spans="1:4" ht="27">
      <c r="A10794" s="318" t="s">
        <v>11954</v>
      </c>
      <c r="B10794" s="317" t="s">
        <v>11955</v>
      </c>
      <c r="C10794" s="318" t="s">
        <v>837</v>
      </c>
      <c r="D10794" s="316">
        <v>18.510000000000002</v>
      </c>
    </row>
    <row r="10795" spans="1:4" ht="27">
      <c r="A10795" s="318" t="s">
        <v>11956</v>
      </c>
      <c r="B10795" s="317" t="s">
        <v>11957</v>
      </c>
      <c r="C10795" s="318" t="s">
        <v>837</v>
      </c>
      <c r="D10795" s="316">
        <v>24.73</v>
      </c>
    </row>
    <row r="10796" spans="1:4" ht="27">
      <c r="A10796" s="318" t="s">
        <v>11958</v>
      </c>
      <c r="B10796" s="317" t="s">
        <v>11959</v>
      </c>
      <c r="C10796" s="318" t="s">
        <v>837</v>
      </c>
      <c r="D10796" s="316">
        <v>42.62</v>
      </c>
    </row>
    <row r="10797" spans="1:4" ht="27">
      <c r="A10797" s="318" t="s">
        <v>11960</v>
      </c>
      <c r="B10797" s="317" t="s">
        <v>11961</v>
      </c>
      <c r="C10797" s="318" t="s">
        <v>837</v>
      </c>
      <c r="D10797" s="316">
        <v>68.260000000000005</v>
      </c>
    </row>
    <row r="10798" spans="1:4" ht="27">
      <c r="A10798" s="318" t="s">
        <v>11962</v>
      </c>
      <c r="B10798" s="317" t="s">
        <v>11963</v>
      </c>
      <c r="C10798" s="318" t="s">
        <v>837</v>
      </c>
      <c r="D10798" s="316">
        <v>165.19</v>
      </c>
    </row>
    <row r="10799" spans="1:4" ht="27">
      <c r="A10799" s="318" t="s">
        <v>11964</v>
      </c>
      <c r="B10799" s="317" t="s">
        <v>11965</v>
      </c>
      <c r="C10799" s="318" t="s">
        <v>837</v>
      </c>
      <c r="D10799" s="316">
        <v>1.42</v>
      </c>
    </row>
    <row r="10800" spans="1:4" ht="40.5">
      <c r="A10800" s="318" t="s">
        <v>11966</v>
      </c>
      <c r="B10800" s="317" t="s">
        <v>11967</v>
      </c>
      <c r="C10800" s="318" t="s">
        <v>3004</v>
      </c>
      <c r="D10800" s="319">
        <v>1283</v>
      </c>
    </row>
    <row r="10801" spans="1:4" ht="54">
      <c r="A10801" s="318" t="s">
        <v>11968</v>
      </c>
      <c r="B10801" s="317" t="s">
        <v>11969</v>
      </c>
      <c r="C10801" s="318" t="s">
        <v>3004</v>
      </c>
      <c r="D10801" s="319">
        <v>1284.68</v>
      </c>
    </row>
    <row r="10802" spans="1:4" ht="54">
      <c r="A10802" s="318" t="s">
        <v>11970</v>
      </c>
      <c r="B10802" s="317" t="s">
        <v>11971</v>
      </c>
      <c r="C10802" s="318" t="s">
        <v>3004</v>
      </c>
      <c r="D10802" s="319">
        <v>1324.8</v>
      </c>
    </row>
    <row r="10803" spans="1:4" ht="40.5">
      <c r="A10803" s="318" t="s">
        <v>11972</v>
      </c>
      <c r="B10803" s="317" t="s">
        <v>11973</v>
      </c>
      <c r="C10803" s="318" t="s">
        <v>3004</v>
      </c>
      <c r="D10803" s="319">
        <v>1337.31</v>
      </c>
    </row>
    <row r="10804" spans="1:4" ht="67.5">
      <c r="A10804" s="318" t="s">
        <v>11974</v>
      </c>
      <c r="B10804" s="317" t="s">
        <v>11975</v>
      </c>
      <c r="C10804" s="318" t="s">
        <v>837</v>
      </c>
      <c r="D10804" s="316">
        <v>427.04</v>
      </c>
    </row>
    <row r="10805" spans="1:4" ht="40.5">
      <c r="A10805" s="318" t="s">
        <v>11976</v>
      </c>
      <c r="B10805" s="317" t="s">
        <v>11977</v>
      </c>
      <c r="C10805" s="318" t="s">
        <v>837</v>
      </c>
      <c r="D10805" s="316">
        <v>372.14</v>
      </c>
    </row>
    <row r="10806" spans="1:4" ht="27">
      <c r="A10806" s="318" t="s">
        <v>11978</v>
      </c>
      <c r="B10806" s="317" t="s">
        <v>11979</v>
      </c>
      <c r="C10806" s="318" t="s">
        <v>3004</v>
      </c>
      <c r="D10806" s="316">
        <v>20.56</v>
      </c>
    </row>
    <row r="10807" spans="1:4" ht="54">
      <c r="A10807" s="318" t="s">
        <v>652</v>
      </c>
      <c r="B10807" s="317" t="s">
        <v>11980</v>
      </c>
      <c r="C10807" s="318" t="s">
        <v>1100</v>
      </c>
      <c r="D10807" s="316">
        <v>244.18</v>
      </c>
    </row>
    <row r="10808" spans="1:4" ht="27">
      <c r="A10808" s="318" t="s">
        <v>11981</v>
      </c>
      <c r="B10808" s="317" t="s">
        <v>96</v>
      </c>
      <c r="C10808" s="318" t="s">
        <v>3004</v>
      </c>
      <c r="D10808" s="316">
        <v>140.09</v>
      </c>
    </row>
    <row r="10809" spans="1:4" ht="40.5">
      <c r="A10809" s="318" t="s">
        <v>11982</v>
      </c>
      <c r="B10809" s="317" t="s">
        <v>11983</v>
      </c>
      <c r="C10809" s="318" t="s">
        <v>3004</v>
      </c>
      <c r="D10809" s="316">
        <v>144.35</v>
      </c>
    </row>
    <row r="10810" spans="1:4" ht="54">
      <c r="A10810" s="318" t="s">
        <v>11984</v>
      </c>
      <c r="B10810" s="317" t="s">
        <v>11985</v>
      </c>
      <c r="C10810" s="318" t="s">
        <v>3004</v>
      </c>
      <c r="D10810" s="316">
        <v>281.26</v>
      </c>
    </row>
    <row r="10811" spans="1:4" ht="27">
      <c r="A10811" s="318" t="s">
        <v>11986</v>
      </c>
      <c r="B10811" s="317" t="s">
        <v>11987</v>
      </c>
      <c r="C10811" s="318" t="s">
        <v>3004</v>
      </c>
      <c r="D10811" s="316">
        <v>190.02</v>
      </c>
    </row>
    <row r="10812" spans="1:4" ht="27">
      <c r="A10812" s="318" t="s">
        <v>11988</v>
      </c>
      <c r="B10812" s="317" t="s">
        <v>11989</v>
      </c>
      <c r="C10812" s="318" t="s">
        <v>3004</v>
      </c>
      <c r="D10812" s="316">
        <v>291.51</v>
      </c>
    </row>
    <row r="10813" spans="1:4" ht="27">
      <c r="A10813" s="318" t="s">
        <v>11990</v>
      </c>
      <c r="B10813" s="317" t="s">
        <v>11991</v>
      </c>
      <c r="C10813" s="318" t="s">
        <v>3004</v>
      </c>
      <c r="D10813" s="316">
        <v>537.5</v>
      </c>
    </row>
    <row r="10814" spans="1:4" ht="54">
      <c r="A10814" s="318" t="s">
        <v>11992</v>
      </c>
      <c r="B10814" s="317" t="s">
        <v>11993</v>
      </c>
      <c r="C10814" s="318" t="s">
        <v>3004</v>
      </c>
      <c r="D10814" s="316">
        <v>293.36</v>
      </c>
    </row>
    <row r="10815" spans="1:4" ht="27">
      <c r="A10815" s="318" t="s">
        <v>11994</v>
      </c>
      <c r="B10815" s="317" t="s">
        <v>11995</v>
      </c>
      <c r="C10815" s="318" t="s">
        <v>3004</v>
      </c>
      <c r="D10815" s="316">
        <v>24.41</v>
      </c>
    </row>
    <row r="10816" spans="1:4" ht="40.5">
      <c r="A10816" s="318" t="s">
        <v>11996</v>
      </c>
      <c r="B10816" s="317" t="s">
        <v>11997</v>
      </c>
      <c r="C10816" s="318" t="s">
        <v>3004</v>
      </c>
      <c r="D10816" s="316">
        <v>74.98</v>
      </c>
    </row>
    <row r="10817" spans="1:4" ht="27">
      <c r="A10817" s="318" t="s">
        <v>11998</v>
      </c>
      <c r="B10817" s="317" t="s">
        <v>11999</v>
      </c>
      <c r="C10817" s="318" t="s">
        <v>3004</v>
      </c>
      <c r="D10817" s="316">
        <v>29.69</v>
      </c>
    </row>
    <row r="10818" spans="1:4" ht="27">
      <c r="A10818" s="318" t="s">
        <v>12000</v>
      </c>
      <c r="B10818" s="317" t="s">
        <v>12001</v>
      </c>
      <c r="C10818" s="318" t="s">
        <v>3004</v>
      </c>
      <c r="D10818" s="316">
        <v>46.05</v>
      </c>
    </row>
    <row r="10819" spans="1:4" ht="54">
      <c r="A10819" s="318" t="s">
        <v>12002</v>
      </c>
      <c r="B10819" s="317" t="s">
        <v>12003</v>
      </c>
      <c r="C10819" s="318" t="s">
        <v>3004</v>
      </c>
      <c r="D10819" s="316">
        <v>110.76</v>
      </c>
    </row>
    <row r="10820" spans="1:4" ht="40.5">
      <c r="A10820" s="318" t="s">
        <v>12004</v>
      </c>
      <c r="B10820" s="317" t="s">
        <v>12005</v>
      </c>
      <c r="C10820" s="318" t="s">
        <v>3004</v>
      </c>
      <c r="D10820" s="316">
        <v>18.28</v>
      </c>
    </row>
    <row r="10821" spans="1:4" ht="54">
      <c r="A10821" s="318" t="s">
        <v>12006</v>
      </c>
      <c r="B10821" s="317" t="s">
        <v>12007</v>
      </c>
      <c r="C10821" s="318" t="s">
        <v>3004</v>
      </c>
      <c r="D10821" s="316">
        <v>527.13</v>
      </c>
    </row>
    <row r="10822" spans="1:4" ht="54">
      <c r="A10822" s="318" t="s">
        <v>12008</v>
      </c>
      <c r="B10822" s="317" t="s">
        <v>12009</v>
      </c>
      <c r="C10822" s="318" t="s">
        <v>3004</v>
      </c>
      <c r="D10822" s="319">
        <v>1317.52</v>
      </c>
    </row>
    <row r="10823" spans="1:4" ht="54">
      <c r="A10823" s="318" t="s">
        <v>12010</v>
      </c>
      <c r="B10823" s="317" t="s">
        <v>12011</v>
      </c>
      <c r="C10823" s="318" t="s">
        <v>3004</v>
      </c>
      <c r="D10823" s="319">
        <v>2015.08</v>
      </c>
    </row>
    <row r="10824" spans="1:4" ht="54">
      <c r="A10824" s="318" t="s">
        <v>12012</v>
      </c>
      <c r="B10824" s="317" t="s">
        <v>12013</v>
      </c>
      <c r="C10824" s="318" t="s">
        <v>3004</v>
      </c>
      <c r="D10824" s="316">
        <v>730.01</v>
      </c>
    </row>
    <row r="10825" spans="1:4" ht="54">
      <c r="A10825" s="318" t="s">
        <v>12014</v>
      </c>
      <c r="B10825" s="317" t="s">
        <v>12015</v>
      </c>
      <c r="C10825" s="318" t="s">
        <v>3004</v>
      </c>
      <c r="D10825" s="316">
        <v>825.95</v>
      </c>
    </row>
    <row r="10826" spans="1:4" ht="54">
      <c r="A10826" s="318" t="s">
        <v>12016</v>
      </c>
      <c r="B10826" s="317" t="s">
        <v>12017</v>
      </c>
      <c r="C10826" s="318" t="s">
        <v>3004</v>
      </c>
      <c r="D10826" s="316">
        <v>887.23</v>
      </c>
    </row>
    <row r="10827" spans="1:4" ht="54">
      <c r="A10827" s="318" t="s">
        <v>12018</v>
      </c>
      <c r="B10827" s="317" t="s">
        <v>12019</v>
      </c>
      <c r="C10827" s="318" t="s">
        <v>3004</v>
      </c>
      <c r="D10827" s="319">
        <v>1054.6099999999999</v>
      </c>
    </row>
    <row r="10828" spans="1:4" ht="54">
      <c r="A10828" s="318" t="s">
        <v>12020</v>
      </c>
      <c r="B10828" s="317" t="s">
        <v>12021</v>
      </c>
      <c r="C10828" s="318" t="s">
        <v>3004</v>
      </c>
      <c r="D10828" s="319">
        <v>1395.31</v>
      </c>
    </row>
    <row r="10829" spans="1:4" ht="54">
      <c r="A10829" s="318" t="s">
        <v>12022</v>
      </c>
      <c r="B10829" s="317" t="s">
        <v>12023</v>
      </c>
      <c r="C10829" s="318" t="s">
        <v>3004</v>
      </c>
      <c r="D10829" s="316">
        <v>488.91</v>
      </c>
    </row>
    <row r="10830" spans="1:4" ht="54">
      <c r="A10830" s="318" t="s">
        <v>12024</v>
      </c>
      <c r="B10830" s="317" t="s">
        <v>12025</v>
      </c>
      <c r="C10830" s="318" t="s">
        <v>3004</v>
      </c>
      <c r="D10830" s="316">
        <v>541.14</v>
      </c>
    </row>
    <row r="10831" spans="1:4" ht="54">
      <c r="A10831" s="318" t="s">
        <v>12026</v>
      </c>
      <c r="B10831" s="317" t="s">
        <v>12027</v>
      </c>
      <c r="C10831" s="318" t="s">
        <v>3004</v>
      </c>
      <c r="D10831" s="316">
        <v>632.14</v>
      </c>
    </row>
    <row r="10832" spans="1:4" ht="54">
      <c r="A10832" s="318" t="s">
        <v>12028</v>
      </c>
      <c r="B10832" s="317" t="s">
        <v>12029</v>
      </c>
      <c r="C10832" s="318" t="s">
        <v>3004</v>
      </c>
      <c r="D10832" s="319">
        <v>1104.8699999999999</v>
      </c>
    </row>
    <row r="10833" spans="1:4" ht="54">
      <c r="A10833" s="318" t="s">
        <v>12030</v>
      </c>
      <c r="B10833" s="317" t="s">
        <v>12031</v>
      </c>
      <c r="C10833" s="318" t="s">
        <v>3004</v>
      </c>
      <c r="D10833" s="319">
        <v>1107.22</v>
      </c>
    </row>
    <row r="10834" spans="1:4" ht="81">
      <c r="A10834" s="318" t="s">
        <v>12032</v>
      </c>
      <c r="B10834" s="317" t="s">
        <v>12033</v>
      </c>
      <c r="C10834" s="318" t="s">
        <v>1100</v>
      </c>
      <c r="D10834" s="316">
        <v>174.47</v>
      </c>
    </row>
    <row r="10835" spans="1:4" ht="27">
      <c r="A10835" s="318" t="s">
        <v>12034</v>
      </c>
      <c r="B10835" s="317" t="s">
        <v>12035</v>
      </c>
      <c r="C10835" s="318" t="s">
        <v>3004</v>
      </c>
      <c r="D10835" s="316">
        <v>88.5</v>
      </c>
    </row>
    <row r="10836" spans="1:4" ht="67.5">
      <c r="A10836" s="318" t="s">
        <v>12036</v>
      </c>
      <c r="B10836" s="317" t="s">
        <v>12037</v>
      </c>
      <c r="C10836" s="318" t="s">
        <v>1100</v>
      </c>
      <c r="D10836" s="316">
        <v>40.92</v>
      </c>
    </row>
    <row r="10837" spans="1:4" ht="67.5">
      <c r="A10837" s="318" t="s">
        <v>12038</v>
      </c>
      <c r="B10837" s="317" t="s">
        <v>12039</v>
      </c>
      <c r="C10837" s="318" t="s">
        <v>1100</v>
      </c>
      <c r="D10837" s="316">
        <v>35.97</v>
      </c>
    </row>
    <row r="10838" spans="1:4" ht="40.5">
      <c r="A10838" s="318" t="s">
        <v>12040</v>
      </c>
      <c r="B10838" s="317" t="s">
        <v>12041</v>
      </c>
      <c r="C10838" s="318" t="s">
        <v>1100</v>
      </c>
      <c r="D10838" s="316">
        <v>28.06</v>
      </c>
    </row>
    <row r="10839" spans="1:4" ht="27">
      <c r="A10839" s="318" t="s">
        <v>12042</v>
      </c>
      <c r="B10839" s="317" t="s">
        <v>12043</v>
      </c>
      <c r="C10839" s="318" t="s">
        <v>3004</v>
      </c>
      <c r="D10839" s="316">
        <v>55.9</v>
      </c>
    </row>
    <row r="10840" spans="1:4" ht="27">
      <c r="A10840" s="318" t="s">
        <v>12044</v>
      </c>
      <c r="B10840" s="317" t="s">
        <v>12045</v>
      </c>
      <c r="C10840" s="318" t="s">
        <v>3004</v>
      </c>
      <c r="D10840" s="316">
        <v>136.86000000000001</v>
      </c>
    </row>
    <row r="10841" spans="1:4" ht="27">
      <c r="A10841" s="318" t="s">
        <v>12046</v>
      </c>
      <c r="B10841" s="317" t="s">
        <v>12047</v>
      </c>
      <c r="C10841" s="318" t="s">
        <v>3004</v>
      </c>
      <c r="D10841" s="316">
        <v>153.93</v>
      </c>
    </row>
    <row r="10842" spans="1:4" ht="27">
      <c r="A10842" s="318" t="s">
        <v>12048</v>
      </c>
      <c r="B10842" s="317" t="s">
        <v>12049</v>
      </c>
      <c r="C10842" s="318" t="s">
        <v>3004</v>
      </c>
      <c r="D10842" s="316">
        <v>206.91</v>
      </c>
    </row>
    <row r="10843" spans="1:4" ht="27">
      <c r="A10843" s="318" t="s">
        <v>12050</v>
      </c>
      <c r="B10843" s="317" t="s">
        <v>12051</v>
      </c>
      <c r="C10843" s="318" t="s">
        <v>3004</v>
      </c>
      <c r="D10843" s="316">
        <v>295.27999999999997</v>
      </c>
    </row>
    <row r="10844" spans="1:4" ht="27">
      <c r="A10844" s="318" t="s">
        <v>12052</v>
      </c>
      <c r="B10844" s="317" t="s">
        <v>12053</v>
      </c>
      <c r="C10844" s="318" t="s">
        <v>3004</v>
      </c>
      <c r="D10844" s="316">
        <v>390.46</v>
      </c>
    </row>
    <row r="10845" spans="1:4" ht="27">
      <c r="A10845" s="318" t="s">
        <v>12054</v>
      </c>
      <c r="B10845" s="317" t="s">
        <v>12055</v>
      </c>
      <c r="C10845" s="318" t="s">
        <v>3004</v>
      </c>
      <c r="D10845" s="316">
        <v>597.91</v>
      </c>
    </row>
    <row r="10846" spans="1:4" ht="27">
      <c r="A10846" s="318" t="s">
        <v>12056</v>
      </c>
      <c r="B10846" s="317" t="s">
        <v>12057</v>
      </c>
      <c r="C10846" s="318" t="s">
        <v>3004</v>
      </c>
      <c r="D10846" s="316">
        <v>59.39</v>
      </c>
    </row>
    <row r="10847" spans="1:4" ht="27">
      <c r="A10847" s="318" t="s">
        <v>12058</v>
      </c>
      <c r="B10847" s="317" t="s">
        <v>12059</v>
      </c>
      <c r="C10847" s="318" t="s">
        <v>3004</v>
      </c>
      <c r="D10847" s="316">
        <v>79.81</v>
      </c>
    </row>
    <row r="10848" spans="1:4" ht="27">
      <c r="A10848" s="318" t="s">
        <v>12060</v>
      </c>
      <c r="B10848" s="317" t="s">
        <v>12061</v>
      </c>
      <c r="C10848" s="318" t="s">
        <v>3004</v>
      </c>
      <c r="D10848" s="316">
        <v>92.27</v>
      </c>
    </row>
    <row r="10849" spans="1:4" ht="27">
      <c r="A10849" s="318" t="s">
        <v>12062</v>
      </c>
      <c r="B10849" s="317" t="s">
        <v>12063</v>
      </c>
      <c r="C10849" s="318" t="s">
        <v>3004</v>
      </c>
      <c r="D10849" s="316">
        <v>124.46</v>
      </c>
    </row>
    <row r="10850" spans="1:4" ht="27">
      <c r="A10850" s="318" t="s">
        <v>12064</v>
      </c>
      <c r="B10850" s="317" t="s">
        <v>12065</v>
      </c>
      <c r="C10850" s="318" t="s">
        <v>3004</v>
      </c>
      <c r="D10850" s="316">
        <v>249.39</v>
      </c>
    </row>
    <row r="10851" spans="1:4" ht="27">
      <c r="A10851" s="318" t="s">
        <v>12066</v>
      </c>
      <c r="B10851" s="317" t="s">
        <v>12067</v>
      </c>
      <c r="C10851" s="318" t="s">
        <v>3004</v>
      </c>
      <c r="D10851" s="316">
        <v>420.41</v>
      </c>
    </row>
    <row r="10852" spans="1:4" ht="27">
      <c r="A10852" s="318" t="s">
        <v>12068</v>
      </c>
      <c r="B10852" s="317" t="s">
        <v>12069</v>
      </c>
      <c r="C10852" s="318" t="s">
        <v>3004</v>
      </c>
      <c r="D10852" s="316">
        <v>76.709999999999994</v>
      </c>
    </row>
    <row r="10853" spans="1:4" ht="27">
      <c r="A10853" s="318" t="s">
        <v>12070</v>
      </c>
      <c r="B10853" s="317" t="s">
        <v>12071</v>
      </c>
      <c r="C10853" s="318" t="s">
        <v>3004</v>
      </c>
      <c r="D10853" s="316">
        <v>97.73</v>
      </c>
    </row>
    <row r="10854" spans="1:4" ht="27">
      <c r="A10854" s="318" t="s">
        <v>12072</v>
      </c>
      <c r="B10854" s="317" t="s">
        <v>12073</v>
      </c>
      <c r="C10854" s="318" t="s">
        <v>3004</v>
      </c>
      <c r="D10854" s="316">
        <v>55.01</v>
      </c>
    </row>
    <row r="10855" spans="1:4" ht="27">
      <c r="A10855" s="318" t="s">
        <v>12074</v>
      </c>
      <c r="B10855" s="317" t="s">
        <v>12075</v>
      </c>
      <c r="C10855" s="318" t="s">
        <v>3004</v>
      </c>
      <c r="D10855" s="316">
        <v>58.89</v>
      </c>
    </row>
    <row r="10856" spans="1:4" ht="27">
      <c r="A10856" s="318" t="s">
        <v>12076</v>
      </c>
      <c r="B10856" s="317" t="s">
        <v>12077</v>
      </c>
      <c r="C10856" s="318" t="s">
        <v>3004</v>
      </c>
      <c r="D10856" s="316">
        <v>90.04</v>
      </c>
    </row>
    <row r="10857" spans="1:4" ht="27">
      <c r="A10857" s="318" t="s">
        <v>12078</v>
      </c>
      <c r="B10857" s="317" t="s">
        <v>12079</v>
      </c>
      <c r="C10857" s="318" t="s">
        <v>3004</v>
      </c>
      <c r="D10857" s="316">
        <v>125.12</v>
      </c>
    </row>
    <row r="10858" spans="1:4" ht="27">
      <c r="A10858" s="318" t="s">
        <v>12080</v>
      </c>
      <c r="B10858" s="317" t="s">
        <v>12081</v>
      </c>
      <c r="C10858" s="318" t="s">
        <v>3004</v>
      </c>
      <c r="D10858" s="316">
        <v>215.07</v>
      </c>
    </row>
    <row r="10859" spans="1:4" ht="27">
      <c r="A10859" s="318" t="s">
        <v>12082</v>
      </c>
      <c r="B10859" s="317" t="s">
        <v>12083</v>
      </c>
      <c r="C10859" s="318" t="s">
        <v>3004</v>
      </c>
      <c r="D10859" s="316">
        <v>277.77</v>
      </c>
    </row>
    <row r="10860" spans="1:4" ht="27">
      <c r="A10860" s="318" t="s">
        <v>12084</v>
      </c>
      <c r="B10860" s="317" t="s">
        <v>12085</v>
      </c>
      <c r="C10860" s="318" t="s">
        <v>3004</v>
      </c>
      <c r="D10860" s="316">
        <v>475.81</v>
      </c>
    </row>
    <row r="10861" spans="1:4" ht="54">
      <c r="A10861" s="318" t="s">
        <v>12086</v>
      </c>
      <c r="B10861" s="317" t="s">
        <v>12087</v>
      </c>
      <c r="C10861" s="318" t="s">
        <v>837</v>
      </c>
      <c r="D10861" s="316">
        <v>21.37</v>
      </c>
    </row>
    <row r="10862" spans="1:4" ht="54">
      <c r="A10862" s="318" t="s">
        <v>12088</v>
      </c>
      <c r="B10862" s="317" t="s">
        <v>12089</v>
      </c>
      <c r="C10862" s="318" t="s">
        <v>837</v>
      </c>
      <c r="D10862" s="316">
        <v>33.090000000000003</v>
      </c>
    </row>
    <row r="10863" spans="1:4" ht="67.5">
      <c r="A10863" s="318" t="s">
        <v>12090</v>
      </c>
      <c r="B10863" s="317" t="s">
        <v>12091</v>
      </c>
      <c r="C10863" s="318" t="s">
        <v>3004</v>
      </c>
      <c r="D10863" s="316">
        <v>298.45999999999998</v>
      </c>
    </row>
    <row r="10864" spans="1:4" ht="13.5">
      <c r="A10864" s="318" t="s">
        <v>12092</v>
      </c>
      <c r="B10864" s="317" t="s">
        <v>12093</v>
      </c>
      <c r="C10864" s="318" t="s">
        <v>1100</v>
      </c>
      <c r="D10864" s="316">
        <v>20.56</v>
      </c>
    </row>
    <row r="10865" spans="1:4" ht="27">
      <c r="A10865" s="318" t="s">
        <v>12094</v>
      </c>
      <c r="B10865" s="317" t="s">
        <v>12095</v>
      </c>
      <c r="C10865" s="318" t="s">
        <v>1100</v>
      </c>
      <c r="D10865" s="316">
        <v>6.85</v>
      </c>
    </row>
    <row r="10866" spans="1:4" ht="40.5">
      <c r="A10866" s="318" t="s">
        <v>12096</v>
      </c>
      <c r="B10866" s="317" t="s">
        <v>12097</v>
      </c>
      <c r="C10866" s="318" t="s">
        <v>1100</v>
      </c>
      <c r="D10866" s="316">
        <v>17.96</v>
      </c>
    </row>
    <row r="10867" spans="1:4" ht="27">
      <c r="A10867" s="318" t="s">
        <v>12098</v>
      </c>
      <c r="B10867" s="317" t="s">
        <v>12099</v>
      </c>
      <c r="C10867" s="318" t="s">
        <v>1100</v>
      </c>
      <c r="D10867" s="316">
        <v>1.45</v>
      </c>
    </row>
    <row r="10868" spans="1:4" ht="13.5">
      <c r="A10868" s="318" t="s">
        <v>12100</v>
      </c>
      <c r="B10868" s="317" t="s">
        <v>12101</v>
      </c>
      <c r="C10868" s="318" t="s">
        <v>837</v>
      </c>
      <c r="D10868" s="316">
        <v>78.16</v>
      </c>
    </row>
    <row r="10869" spans="1:4" ht="40.5">
      <c r="A10869" s="318" t="s">
        <v>12102</v>
      </c>
      <c r="B10869" s="317" t="s">
        <v>12103</v>
      </c>
      <c r="C10869" s="318" t="s">
        <v>3004</v>
      </c>
      <c r="D10869" s="319">
        <v>1183.18</v>
      </c>
    </row>
    <row r="10870" spans="1:4" ht="27">
      <c r="A10870" s="318" t="s">
        <v>12104</v>
      </c>
      <c r="B10870" s="317" t="s">
        <v>12105</v>
      </c>
      <c r="C10870" s="318" t="s">
        <v>837</v>
      </c>
      <c r="D10870" s="316">
        <v>23.71</v>
      </c>
    </row>
    <row r="10871" spans="1:4" ht="27">
      <c r="A10871" s="318" t="s">
        <v>12106</v>
      </c>
      <c r="B10871" s="317" t="s">
        <v>12107</v>
      </c>
      <c r="C10871" s="318" t="s">
        <v>837</v>
      </c>
      <c r="D10871" s="316">
        <v>22.32</v>
      </c>
    </row>
    <row r="10872" spans="1:4" ht="27">
      <c r="A10872" s="318" t="s">
        <v>12108</v>
      </c>
      <c r="B10872" s="317" t="s">
        <v>12109</v>
      </c>
      <c r="C10872" s="318" t="s">
        <v>585</v>
      </c>
      <c r="D10872" s="316">
        <v>72.37</v>
      </c>
    </row>
    <row r="10873" spans="1:4" ht="27">
      <c r="A10873" s="318" t="s">
        <v>12110</v>
      </c>
      <c r="B10873" s="317" t="s">
        <v>12111</v>
      </c>
      <c r="C10873" s="318" t="s">
        <v>585</v>
      </c>
      <c r="D10873" s="316">
        <v>96.62</v>
      </c>
    </row>
    <row r="10874" spans="1:4" ht="40.5">
      <c r="A10874" s="318" t="s">
        <v>12112</v>
      </c>
      <c r="B10874" s="317" t="s">
        <v>12113</v>
      </c>
      <c r="C10874" s="318" t="s">
        <v>1100</v>
      </c>
      <c r="D10874" s="316">
        <v>0.5</v>
      </c>
    </row>
    <row r="10875" spans="1:4" ht="13.5">
      <c r="A10875" s="318" t="s">
        <v>12114</v>
      </c>
      <c r="B10875" s="317" t="s">
        <v>12115</v>
      </c>
      <c r="C10875" s="318" t="s">
        <v>3004</v>
      </c>
      <c r="D10875" s="316">
        <v>341.9</v>
      </c>
    </row>
    <row r="10876" spans="1:4" ht="13.5">
      <c r="A10876" s="318" t="s">
        <v>12116</v>
      </c>
      <c r="B10876" s="317" t="s">
        <v>12117</v>
      </c>
      <c r="C10876" s="318" t="s">
        <v>1100</v>
      </c>
      <c r="D10876" s="316">
        <v>778.54</v>
      </c>
    </row>
    <row r="10877" spans="1:4" ht="27">
      <c r="A10877" s="318" t="s">
        <v>12118</v>
      </c>
      <c r="B10877" s="317" t="s">
        <v>12119</v>
      </c>
      <c r="C10877" s="318" t="s">
        <v>3004</v>
      </c>
      <c r="D10877" s="316">
        <v>347.3</v>
      </c>
    </row>
    <row r="10878" spans="1:4" ht="27">
      <c r="A10878" s="318" t="s">
        <v>12120</v>
      </c>
      <c r="B10878" s="317" t="s">
        <v>12121</v>
      </c>
      <c r="C10878" s="318" t="s">
        <v>3004</v>
      </c>
      <c r="D10878" s="316">
        <v>451.49</v>
      </c>
    </row>
    <row r="10879" spans="1:4" ht="27">
      <c r="A10879" s="318" t="s">
        <v>12122</v>
      </c>
      <c r="B10879" s="317" t="s">
        <v>12123</v>
      </c>
      <c r="C10879" s="318" t="s">
        <v>3004</v>
      </c>
      <c r="D10879" s="316">
        <v>55.69</v>
      </c>
    </row>
    <row r="10880" spans="1:4" ht="27">
      <c r="A10880" s="318" t="s">
        <v>12124</v>
      </c>
      <c r="B10880" s="317" t="s">
        <v>12125</v>
      </c>
      <c r="C10880" s="318" t="s">
        <v>3004</v>
      </c>
      <c r="D10880" s="316">
        <v>15.2</v>
      </c>
    </row>
    <row r="10881" spans="1:4" ht="27">
      <c r="A10881" s="318" t="s">
        <v>12126</v>
      </c>
      <c r="B10881" s="317" t="s">
        <v>12127</v>
      </c>
      <c r="C10881" s="318" t="s">
        <v>3004</v>
      </c>
      <c r="D10881" s="316">
        <v>25.92</v>
      </c>
    </row>
    <row r="10882" spans="1:4" ht="27">
      <c r="A10882" s="318" t="s">
        <v>12128</v>
      </c>
      <c r="B10882" s="317" t="s">
        <v>12129</v>
      </c>
      <c r="C10882" s="318" t="s">
        <v>3004</v>
      </c>
      <c r="D10882" s="316">
        <v>34.1</v>
      </c>
    </row>
    <row r="10883" spans="1:4" ht="27">
      <c r="A10883" s="318" t="s">
        <v>12130</v>
      </c>
      <c r="B10883" s="317" t="s">
        <v>12131</v>
      </c>
      <c r="C10883" s="318" t="s">
        <v>3004</v>
      </c>
      <c r="D10883" s="316">
        <v>16.73</v>
      </c>
    </row>
    <row r="10884" spans="1:4" ht="27">
      <c r="A10884" s="318" t="s">
        <v>12132</v>
      </c>
      <c r="B10884" s="317" t="s">
        <v>12133</v>
      </c>
      <c r="C10884" s="318" t="s">
        <v>3004</v>
      </c>
      <c r="D10884" s="316">
        <v>21.59</v>
      </c>
    </row>
    <row r="10885" spans="1:4" ht="27">
      <c r="A10885" s="318" t="s">
        <v>12134</v>
      </c>
      <c r="B10885" s="317" t="s">
        <v>12135</v>
      </c>
      <c r="C10885" s="318" t="s">
        <v>3004</v>
      </c>
      <c r="D10885" s="316">
        <v>38.07</v>
      </c>
    </row>
    <row r="10886" spans="1:4" ht="27">
      <c r="A10886" s="318" t="s">
        <v>12136</v>
      </c>
      <c r="B10886" s="317" t="s">
        <v>12137</v>
      </c>
      <c r="C10886" s="318" t="s">
        <v>3004</v>
      </c>
      <c r="D10886" s="316">
        <v>30.75</v>
      </c>
    </row>
    <row r="10887" spans="1:4" ht="27">
      <c r="A10887" s="318" t="s">
        <v>12138</v>
      </c>
      <c r="B10887" s="317" t="s">
        <v>12139</v>
      </c>
      <c r="C10887" s="318" t="s">
        <v>3004</v>
      </c>
      <c r="D10887" s="316">
        <v>35.01</v>
      </c>
    </row>
    <row r="10888" spans="1:4" ht="27">
      <c r="A10888" s="318" t="s">
        <v>12140</v>
      </c>
      <c r="B10888" s="317" t="s">
        <v>12141</v>
      </c>
      <c r="C10888" s="318" t="s">
        <v>3004</v>
      </c>
      <c r="D10888" s="316">
        <v>40.24</v>
      </c>
    </row>
    <row r="10889" spans="1:4" ht="27">
      <c r="A10889" s="318" t="s">
        <v>12142</v>
      </c>
      <c r="B10889" s="317" t="s">
        <v>12143</v>
      </c>
      <c r="C10889" s="318" t="s">
        <v>1100</v>
      </c>
      <c r="D10889" s="316">
        <v>56.42</v>
      </c>
    </row>
    <row r="10890" spans="1:4" ht="27">
      <c r="A10890" s="318" t="s">
        <v>12144</v>
      </c>
      <c r="B10890" s="317" t="s">
        <v>12145</v>
      </c>
      <c r="C10890" s="318" t="s">
        <v>3004</v>
      </c>
      <c r="D10890" s="316">
        <v>163.16999999999999</v>
      </c>
    </row>
    <row r="10891" spans="1:4" ht="27">
      <c r="A10891" s="318" t="s">
        <v>12146</v>
      </c>
      <c r="B10891" s="317" t="s">
        <v>12147</v>
      </c>
      <c r="C10891" s="318" t="s">
        <v>3004</v>
      </c>
      <c r="D10891" s="316">
        <v>261.08</v>
      </c>
    </row>
    <row r="10892" spans="1:4" ht="27">
      <c r="A10892" s="318" t="s">
        <v>12148</v>
      </c>
      <c r="B10892" s="317" t="s">
        <v>12149</v>
      </c>
      <c r="C10892" s="318" t="s">
        <v>3004</v>
      </c>
      <c r="D10892" s="316">
        <v>522.16</v>
      </c>
    </row>
    <row r="10893" spans="1:4" ht="27">
      <c r="A10893" s="318" t="s">
        <v>12150</v>
      </c>
      <c r="B10893" s="317" t="s">
        <v>12151</v>
      </c>
      <c r="C10893" s="318" t="s">
        <v>3004</v>
      </c>
      <c r="D10893" s="316">
        <v>783.24</v>
      </c>
    </row>
    <row r="10894" spans="1:4" ht="27">
      <c r="A10894" s="318" t="s">
        <v>12152</v>
      </c>
      <c r="B10894" s="317" t="s">
        <v>12153</v>
      </c>
      <c r="C10894" s="318" t="s">
        <v>3004</v>
      </c>
      <c r="D10894" s="319">
        <v>1071.8699999999999</v>
      </c>
    </row>
    <row r="10895" spans="1:4" ht="27">
      <c r="A10895" s="318" t="s">
        <v>12154</v>
      </c>
      <c r="B10895" s="317" t="s">
        <v>12155</v>
      </c>
      <c r="C10895" s="318" t="s">
        <v>3004</v>
      </c>
      <c r="D10895" s="319">
        <v>1457.75</v>
      </c>
    </row>
    <row r="10896" spans="1:4" ht="27">
      <c r="A10896" s="318" t="s">
        <v>12156</v>
      </c>
      <c r="B10896" s="317" t="s">
        <v>12157</v>
      </c>
      <c r="C10896" s="318" t="s">
        <v>3004</v>
      </c>
      <c r="D10896" s="319">
        <v>1629.25</v>
      </c>
    </row>
    <row r="10897" spans="1:4" ht="27">
      <c r="A10897" s="318" t="s">
        <v>12158</v>
      </c>
      <c r="B10897" s="317" t="s">
        <v>12159</v>
      </c>
      <c r="C10897" s="318" t="s">
        <v>3004</v>
      </c>
      <c r="D10897" s="316">
        <v>428.75</v>
      </c>
    </row>
    <row r="10898" spans="1:4" ht="27">
      <c r="A10898" s="318" t="s">
        <v>12160</v>
      </c>
      <c r="B10898" s="317" t="s">
        <v>12161</v>
      </c>
      <c r="C10898" s="318" t="s">
        <v>3004</v>
      </c>
      <c r="D10898" s="316">
        <v>557.37</v>
      </c>
    </row>
    <row r="10899" spans="1:4" ht="27">
      <c r="A10899" s="318" t="s">
        <v>12162</v>
      </c>
      <c r="B10899" s="317" t="s">
        <v>12163</v>
      </c>
      <c r="C10899" s="318" t="s">
        <v>3004</v>
      </c>
      <c r="D10899" s="316">
        <v>857.5</v>
      </c>
    </row>
    <row r="10900" spans="1:4" ht="27">
      <c r="A10900" s="318" t="s">
        <v>12164</v>
      </c>
      <c r="B10900" s="317" t="s">
        <v>12165</v>
      </c>
      <c r="C10900" s="318" t="s">
        <v>3004</v>
      </c>
      <c r="D10900" s="319">
        <v>1372</v>
      </c>
    </row>
    <row r="10901" spans="1:4" ht="27">
      <c r="A10901" s="318" t="s">
        <v>12166</v>
      </c>
      <c r="B10901" s="317" t="s">
        <v>12167</v>
      </c>
      <c r="C10901" s="318" t="s">
        <v>3004</v>
      </c>
      <c r="D10901" s="316">
        <v>163.16999999999999</v>
      </c>
    </row>
    <row r="10902" spans="1:4" ht="27">
      <c r="A10902" s="318" t="s">
        <v>12168</v>
      </c>
      <c r="B10902" s="317" t="s">
        <v>12169</v>
      </c>
      <c r="C10902" s="318" t="s">
        <v>3004</v>
      </c>
      <c r="D10902" s="316">
        <v>326.35000000000002</v>
      </c>
    </row>
    <row r="10903" spans="1:4" ht="27">
      <c r="A10903" s="318" t="s">
        <v>12170</v>
      </c>
      <c r="B10903" s="317" t="s">
        <v>12171</v>
      </c>
      <c r="C10903" s="318" t="s">
        <v>3004</v>
      </c>
      <c r="D10903" s="316">
        <v>652.70000000000005</v>
      </c>
    </row>
    <row r="10904" spans="1:4" ht="27">
      <c r="A10904" s="318" t="s">
        <v>12172</v>
      </c>
      <c r="B10904" s="317" t="s">
        <v>12173</v>
      </c>
      <c r="C10904" s="318" t="s">
        <v>3004</v>
      </c>
      <c r="D10904" s="319">
        <v>1851.56</v>
      </c>
    </row>
    <row r="10905" spans="1:4" ht="40.5">
      <c r="A10905" s="318" t="s">
        <v>12174</v>
      </c>
      <c r="B10905" s="317" t="s">
        <v>12175</v>
      </c>
      <c r="C10905" s="318" t="s">
        <v>837</v>
      </c>
      <c r="D10905" s="316">
        <v>6.63</v>
      </c>
    </row>
    <row r="10906" spans="1:4" ht="40.5">
      <c r="A10906" s="318" t="s">
        <v>12176</v>
      </c>
      <c r="B10906" s="317" t="s">
        <v>12177</v>
      </c>
      <c r="C10906" s="318" t="s">
        <v>837</v>
      </c>
      <c r="D10906" s="316">
        <v>29.43</v>
      </c>
    </row>
    <row r="10907" spans="1:4" ht="40.5">
      <c r="A10907" s="318" t="s">
        <v>12178</v>
      </c>
      <c r="B10907" s="317" t="s">
        <v>12179</v>
      </c>
      <c r="C10907" s="318" t="s">
        <v>837</v>
      </c>
      <c r="D10907" s="316">
        <v>33.880000000000003</v>
      </c>
    </row>
    <row r="10908" spans="1:4" ht="40.5">
      <c r="A10908" s="318" t="s">
        <v>12180</v>
      </c>
      <c r="B10908" s="317" t="s">
        <v>12181</v>
      </c>
      <c r="C10908" s="318" t="s">
        <v>837</v>
      </c>
      <c r="D10908" s="316">
        <v>42.47</v>
      </c>
    </row>
    <row r="10909" spans="1:4" ht="40.5">
      <c r="A10909" s="318" t="s">
        <v>12182</v>
      </c>
      <c r="B10909" s="317" t="s">
        <v>12183</v>
      </c>
      <c r="C10909" s="318" t="s">
        <v>837</v>
      </c>
      <c r="D10909" s="316">
        <v>50.35</v>
      </c>
    </row>
    <row r="10910" spans="1:4" ht="40.5">
      <c r="A10910" s="318" t="s">
        <v>12184</v>
      </c>
      <c r="B10910" s="317" t="s">
        <v>12185</v>
      </c>
      <c r="C10910" s="318" t="s">
        <v>837</v>
      </c>
      <c r="D10910" s="316">
        <v>59.46</v>
      </c>
    </row>
    <row r="10911" spans="1:4" ht="40.5">
      <c r="A10911" s="318" t="s">
        <v>12186</v>
      </c>
      <c r="B10911" s="317" t="s">
        <v>12187</v>
      </c>
      <c r="C10911" s="318" t="s">
        <v>837</v>
      </c>
      <c r="D10911" s="316">
        <v>39.56</v>
      </c>
    </row>
    <row r="10912" spans="1:4" ht="40.5">
      <c r="A10912" s="318" t="s">
        <v>12188</v>
      </c>
      <c r="B10912" s="317" t="s">
        <v>12189</v>
      </c>
      <c r="C10912" s="318" t="s">
        <v>837</v>
      </c>
      <c r="D10912" s="316">
        <v>8.48</v>
      </c>
    </row>
    <row r="10913" spans="1:4" ht="40.5">
      <c r="A10913" s="318" t="s">
        <v>12190</v>
      </c>
      <c r="B10913" s="317" t="s">
        <v>12191</v>
      </c>
      <c r="C10913" s="318" t="s">
        <v>837</v>
      </c>
      <c r="D10913" s="316">
        <v>10.25</v>
      </c>
    </row>
    <row r="10914" spans="1:4" ht="40.5">
      <c r="A10914" s="318" t="s">
        <v>12192</v>
      </c>
      <c r="B10914" s="317" t="s">
        <v>12193</v>
      </c>
      <c r="C10914" s="318" t="s">
        <v>837</v>
      </c>
      <c r="D10914" s="316">
        <v>11.58</v>
      </c>
    </row>
    <row r="10915" spans="1:4" ht="40.5">
      <c r="A10915" s="318" t="s">
        <v>12194</v>
      </c>
      <c r="B10915" s="317" t="s">
        <v>12195</v>
      </c>
      <c r="C10915" s="318" t="s">
        <v>837</v>
      </c>
      <c r="D10915" s="316">
        <v>13.55</v>
      </c>
    </row>
    <row r="10916" spans="1:4" ht="40.5">
      <c r="A10916" s="318" t="s">
        <v>12196</v>
      </c>
      <c r="B10916" s="317" t="s">
        <v>12197</v>
      </c>
      <c r="C10916" s="318" t="s">
        <v>837</v>
      </c>
      <c r="D10916" s="316">
        <v>15.49</v>
      </c>
    </row>
    <row r="10917" spans="1:4" ht="40.5">
      <c r="A10917" s="318" t="s">
        <v>12198</v>
      </c>
      <c r="B10917" s="317" t="s">
        <v>12199</v>
      </c>
      <c r="C10917" s="318" t="s">
        <v>837</v>
      </c>
      <c r="D10917" s="316">
        <v>17.420000000000002</v>
      </c>
    </row>
    <row r="10918" spans="1:4" ht="40.5">
      <c r="A10918" s="318" t="s">
        <v>12200</v>
      </c>
      <c r="B10918" s="317" t="s">
        <v>12201</v>
      </c>
      <c r="C10918" s="318" t="s">
        <v>837</v>
      </c>
      <c r="D10918" s="316">
        <v>19.32</v>
      </c>
    </row>
    <row r="10919" spans="1:4" ht="40.5">
      <c r="A10919" s="318" t="s">
        <v>12202</v>
      </c>
      <c r="B10919" s="317" t="s">
        <v>12203</v>
      </c>
      <c r="C10919" s="318" t="s">
        <v>837</v>
      </c>
      <c r="D10919" s="316">
        <v>23.32</v>
      </c>
    </row>
    <row r="10920" spans="1:4" ht="27">
      <c r="A10920" s="318" t="s">
        <v>12204</v>
      </c>
      <c r="B10920" s="317" t="s">
        <v>12205</v>
      </c>
      <c r="C10920" s="318" t="s">
        <v>585</v>
      </c>
      <c r="D10920" s="316">
        <v>306.66000000000003</v>
      </c>
    </row>
    <row r="10921" spans="1:4" ht="27">
      <c r="A10921" s="318" t="s">
        <v>12206</v>
      </c>
      <c r="B10921" s="317" t="s">
        <v>12207</v>
      </c>
      <c r="C10921" s="318" t="s">
        <v>585</v>
      </c>
      <c r="D10921" s="316">
        <v>438.92</v>
      </c>
    </row>
    <row r="10922" spans="1:4" ht="13.5">
      <c r="A10922" s="318" t="s">
        <v>12208</v>
      </c>
      <c r="B10922" s="317" t="s">
        <v>12209</v>
      </c>
      <c r="C10922" s="318" t="s">
        <v>585</v>
      </c>
      <c r="D10922" s="316">
        <v>441.78</v>
      </c>
    </row>
    <row r="10923" spans="1:4" ht="54">
      <c r="A10923" s="318" t="s">
        <v>12210</v>
      </c>
      <c r="B10923" s="317" t="s">
        <v>12211</v>
      </c>
      <c r="C10923" s="318" t="s">
        <v>585</v>
      </c>
      <c r="D10923" s="316">
        <v>240.97</v>
      </c>
    </row>
    <row r="10924" spans="1:4" ht="54">
      <c r="A10924" s="318" t="s">
        <v>12212</v>
      </c>
      <c r="B10924" s="317" t="s">
        <v>12213</v>
      </c>
      <c r="C10924" s="318" t="s">
        <v>585</v>
      </c>
      <c r="D10924" s="316">
        <v>107.17</v>
      </c>
    </row>
    <row r="10925" spans="1:4" ht="81">
      <c r="A10925" s="318" t="s">
        <v>67</v>
      </c>
      <c r="B10925" s="317" t="s">
        <v>12214</v>
      </c>
      <c r="C10925" s="318" t="s">
        <v>10546</v>
      </c>
      <c r="D10925" s="316">
        <v>396.48</v>
      </c>
    </row>
    <row r="10926" spans="1:4" ht="40.5">
      <c r="A10926" s="318" t="s">
        <v>12215</v>
      </c>
      <c r="B10926" s="317" t="s">
        <v>12216</v>
      </c>
      <c r="C10926" s="318" t="s">
        <v>585</v>
      </c>
      <c r="D10926" s="316">
        <v>618.23</v>
      </c>
    </row>
    <row r="10927" spans="1:4" ht="40.5">
      <c r="A10927" s="318" t="s">
        <v>12217</v>
      </c>
      <c r="B10927" s="317" t="s">
        <v>12218</v>
      </c>
      <c r="C10927" s="318" t="s">
        <v>585</v>
      </c>
      <c r="D10927" s="316">
        <v>463.88</v>
      </c>
    </row>
    <row r="10928" spans="1:4" ht="13.5">
      <c r="A10928" s="318" t="s">
        <v>605</v>
      </c>
      <c r="B10928" s="317" t="s">
        <v>12219</v>
      </c>
      <c r="C10928" s="318" t="s">
        <v>837</v>
      </c>
      <c r="D10928" s="316">
        <v>20.88</v>
      </c>
    </row>
    <row r="10929" spans="1:4" ht="40.5">
      <c r="A10929" s="318" t="s">
        <v>12220</v>
      </c>
      <c r="B10929" s="317" t="s">
        <v>12221</v>
      </c>
      <c r="C10929" s="318" t="s">
        <v>3004</v>
      </c>
      <c r="D10929" s="316">
        <v>599.04</v>
      </c>
    </row>
    <row r="10930" spans="1:4" ht="67.5">
      <c r="A10930" s="318" t="s">
        <v>12222</v>
      </c>
      <c r="B10930" s="317" t="s">
        <v>12223</v>
      </c>
      <c r="C10930" s="318" t="s">
        <v>3004</v>
      </c>
      <c r="D10930" s="316">
        <v>454.95</v>
      </c>
    </row>
    <row r="10931" spans="1:4" ht="67.5">
      <c r="A10931" s="318" t="s">
        <v>12224</v>
      </c>
      <c r="B10931" s="317" t="s">
        <v>12225</v>
      </c>
      <c r="C10931" s="318" t="s">
        <v>3004</v>
      </c>
      <c r="D10931" s="319">
        <v>3054.53</v>
      </c>
    </row>
    <row r="10932" spans="1:4" ht="67.5">
      <c r="A10932" s="318" t="s">
        <v>12226</v>
      </c>
      <c r="B10932" s="317" t="s">
        <v>12227</v>
      </c>
      <c r="C10932" s="318" t="s">
        <v>3004</v>
      </c>
      <c r="D10932" s="316">
        <v>833.04</v>
      </c>
    </row>
    <row r="10933" spans="1:4" ht="67.5">
      <c r="A10933" s="318" t="s">
        <v>12228</v>
      </c>
      <c r="B10933" s="317" t="s">
        <v>12229</v>
      </c>
      <c r="C10933" s="318" t="s">
        <v>3004</v>
      </c>
      <c r="D10933" s="319">
        <v>1381.8</v>
      </c>
    </row>
    <row r="10934" spans="1:4" ht="67.5">
      <c r="A10934" s="318" t="s">
        <v>12230</v>
      </c>
      <c r="B10934" s="317" t="s">
        <v>12231</v>
      </c>
      <c r="C10934" s="318" t="s">
        <v>3004</v>
      </c>
      <c r="D10934" s="319">
        <v>2081.46</v>
      </c>
    </row>
    <row r="10935" spans="1:4" ht="67.5">
      <c r="A10935" s="318" t="s">
        <v>12232</v>
      </c>
      <c r="B10935" s="317" t="s">
        <v>12233</v>
      </c>
      <c r="C10935" s="318" t="s">
        <v>3004</v>
      </c>
      <c r="D10935" s="319">
        <v>2939.28</v>
      </c>
    </row>
    <row r="10936" spans="1:4" ht="67.5">
      <c r="A10936" s="318" t="s">
        <v>12234</v>
      </c>
      <c r="B10936" s="317" t="s">
        <v>12235</v>
      </c>
      <c r="C10936" s="318" t="s">
        <v>3004</v>
      </c>
      <c r="D10936" s="319">
        <v>3962.22</v>
      </c>
    </row>
    <row r="10937" spans="1:4" ht="67.5">
      <c r="A10937" s="318" t="s">
        <v>12236</v>
      </c>
      <c r="B10937" s="317" t="s">
        <v>12237</v>
      </c>
      <c r="C10937" s="318" t="s">
        <v>3004</v>
      </c>
      <c r="D10937" s="316">
        <v>747.99</v>
      </c>
    </row>
    <row r="10938" spans="1:4" ht="67.5">
      <c r="A10938" s="318" t="s">
        <v>12238</v>
      </c>
      <c r="B10938" s="317" t="s">
        <v>12239</v>
      </c>
      <c r="C10938" s="318" t="s">
        <v>3004</v>
      </c>
      <c r="D10938" s="319">
        <v>1123.98</v>
      </c>
    </row>
    <row r="10939" spans="1:4" ht="67.5">
      <c r="A10939" s="318" t="s">
        <v>12240</v>
      </c>
      <c r="B10939" s="317" t="s">
        <v>12241</v>
      </c>
      <c r="C10939" s="318" t="s">
        <v>3004</v>
      </c>
      <c r="D10939" s="319">
        <v>1588.76</v>
      </c>
    </row>
    <row r="10940" spans="1:4" ht="67.5">
      <c r="A10940" s="318" t="s">
        <v>12242</v>
      </c>
      <c r="B10940" s="317" t="s">
        <v>12243</v>
      </c>
      <c r="C10940" s="318" t="s">
        <v>3004</v>
      </c>
      <c r="D10940" s="319">
        <v>2146.92</v>
      </c>
    </row>
    <row r="10941" spans="1:4" ht="67.5">
      <c r="A10941" s="318" t="s">
        <v>12244</v>
      </c>
      <c r="B10941" s="317" t="s">
        <v>12245</v>
      </c>
      <c r="C10941" s="318" t="s">
        <v>3004</v>
      </c>
      <c r="D10941" s="316">
        <v>644.19000000000005</v>
      </c>
    </row>
    <row r="10942" spans="1:4" ht="67.5">
      <c r="A10942" s="318" t="s">
        <v>12246</v>
      </c>
      <c r="B10942" s="317" t="s">
        <v>12247</v>
      </c>
      <c r="C10942" s="318" t="s">
        <v>3004</v>
      </c>
      <c r="D10942" s="319">
        <v>1065.1099999999999</v>
      </c>
    </row>
    <row r="10943" spans="1:4" ht="67.5">
      <c r="A10943" s="318" t="s">
        <v>12248</v>
      </c>
      <c r="B10943" s="317" t="s">
        <v>12249</v>
      </c>
      <c r="C10943" s="318" t="s">
        <v>3004</v>
      </c>
      <c r="D10943" s="319">
        <v>1602.89</v>
      </c>
    </row>
    <row r="10944" spans="1:4" ht="67.5">
      <c r="A10944" s="318" t="s">
        <v>12250</v>
      </c>
      <c r="B10944" s="317" t="s">
        <v>12251</v>
      </c>
      <c r="C10944" s="318" t="s">
        <v>3004</v>
      </c>
      <c r="D10944" s="319">
        <v>2006.87</v>
      </c>
    </row>
    <row r="10945" spans="1:4" ht="40.5">
      <c r="A10945" s="318" t="s">
        <v>12252</v>
      </c>
      <c r="B10945" s="317" t="s">
        <v>12253</v>
      </c>
      <c r="C10945" s="318" t="s">
        <v>3004</v>
      </c>
      <c r="D10945" s="319">
        <v>9047.44</v>
      </c>
    </row>
    <row r="10946" spans="1:4" ht="40.5">
      <c r="A10946" s="318" t="s">
        <v>12254</v>
      </c>
      <c r="B10946" s="317" t="s">
        <v>12255</v>
      </c>
      <c r="C10946" s="318" t="s">
        <v>3004</v>
      </c>
      <c r="D10946" s="319">
        <v>71993.81</v>
      </c>
    </row>
    <row r="10947" spans="1:4" ht="40.5">
      <c r="A10947" s="318" t="s">
        <v>1061</v>
      </c>
      <c r="B10947" s="317" t="s">
        <v>12256</v>
      </c>
      <c r="C10947" s="318" t="s">
        <v>3004</v>
      </c>
      <c r="D10947" s="319">
        <v>11180.15</v>
      </c>
    </row>
    <row r="10948" spans="1:4" ht="40.5">
      <c r="A10948" s="318" t="s">
        <v>12257</v>
      </c>
      <c r="B10948" s="317" t="s">
        <v>12258</v>
      </c>
      <c r="C10948" s="318" t="s">
        <v>3004</v>
      </c>
      <c r="D10948" s="319">
        <v>14096.07</v>
      </c>
    </row>
    <row r="10949" spans="1:4" ht="40.5">
      <c r="A10949" s="318" t="s">
        <v>12259</v>
      </c>
      <c r="B10949" s="317" t="s">
        <v>12260</v>
      </c>
      <c r="C10949" s="318" t="s">
        <v>3004</v>
      </c>
      <c r="D10949" s="319">
        <v>19752.61</v>
      </c>
    </row>
    <row r="10950" spans="1:4" ht="40.5">
      <c r="A10950" s="318" t="s">
        <v>12261</v>
      </c>
      <c r="B10950" s="317" t="s">
        <v>12262</v>
      </c>
      <c r="C10950" s="318" t="s">
        <v>3004</v>
      </c>
      <c r="D10950" s="319">
        <v>23042.11</v>
      </c>
    </row>
    <row r="10951" spans="1:4" ht="40.5">
      <c r="A10951" s="318" t="s">
        <v>12263</v>
      </c>
      <c r="B10951" s="317" t="s">
        <v>12264</v>
      </c>
      <c r="C10951" s="318" t="s">
        <v>3004</v>
      </c>
      <c r="D10951" s="319">
        <v>37537.839999999997</v>
      </c>
    </row>
    <row r="10952" spans="1:4" ht="40.5">
      <c r="A10952" s="318" t="s">
        <v>12265</v>
      </c>
      <c r="B10952" s="317" t="s">
        <v>12266</v>
      </c>
      <c r="C10952" s="318" t="s">
        <v>3004</v>
      </c>
      <c r="D10952" s="319">
        <v>6251.61</v>
      </c>
    </row>
    <row r="10953" spans="1:4" ht="40.5">
      <c r="A10953" s="318" t="s">
        <v>12267</v>
      </c>
      <c r="B10953" s="317" t="s">
        <v>12268</v>
      </c>
      <c r="C10953" s="318" t="s">
        <v>3004</v>
      </c>
      <c r="D10953" s="319">
        <v>6994.74</v>
      </c>
    </row>
    <row r="10954" spans="1:4" ht="40.5">
      <c r="A10954" s="318" t="s">
        <v>12269</v>
      </c>
      <c r="B10954" s="317" t="s">
        <v>12270</v>
      </c>
      <c r="C10954" s="318" t="s">
        <v>3004</v>
      </c>
      <c r="D10954" s="319">
        <v>51453</v>
      </c>
    </row>
    <row r="10955" spans="1:4" ht="40.5">
      <c r="A10955" s="318" t="s">
        <v>12271</v>
      </c>
      <c r="B10955" s="317" t="s">
        <v>12272</v>
      </c>
      <c r="C10955" s="318" t="s">
        <v>1100</v>
      </c>
      <c r="D10955" s="316">
        <v>0.12</v>
      </c>
    </row>
    <row r="10956" spans="1:4" ht="13.5">
      <c r="A10956" s="318" t="s">
        <v>222</v>
      </c>
      <c r="B10956" s="317" t="s">
        <v>12273</v>
      </c>
      <c r="C10956" s="318" t="s">
        <v>1100</v>
      </c>
      <c r="D10956" s="316">
        <v>1.0900000000000001</v>
      </c>
    </row>
    <row r="10957" spans="1:4" ht="54">
      <c r="A10957" s="318" t="s">
        <v>12274</v>
      </c>
      <c r="B10957" s="317" t="s">
        <v>12275</v>
      </c>
      <c r="C10957" s="318" t="s">
        <v>1100</v>
      </c>
      <c r="D10957" s="316">
        <v>58.26</v>
      </c>
    </row>
    <row r="10958" spans="1:4" ht="54">
      <c r="A10958" s="318" t="s">
        <v>12276</v>
      </c>
      <c r="B10958" s="317" t="s">
        <v>12277</v>
      </c>
      <c r="C10958" s="318" t="s">
        <v>1100</v>
      </c>
      <c r="D10958" s="316">
        <v>119.39</v>
      </c>
    </row>
    <row r="10959" spans="1:4" ht="40.5">
      <c r="A10959" s="318" t="s">
        <v>12278</v>
      </c>
      <c r="B10959" s="317" t="s">
        <v>12279</v>
      </c>
      <c r="C10959" s="318" t="s">
        <v>1100</v>
      </c>
      <c r="D10959" s="316">
        <v>7.92</v>
      </c>
    </row>
    <row r="10960" spans="1:4" ht="40.5">
      <c r="A10960" s="318" t="s">
        <v>12280</v>
      </c>
      <c r="B10960" s="317" t="s">
        <v>12281</v>
      </c>
      <c r="C10960" s="318" t="s">
        <v>1100</v>
      </c>
      <c r="D10960" s="316">
        <v>617.01</v>
      </c>
    </row>
    <row r="10961" spans="1:4" ht="40.5">
      <c r="A10961" s="318" t="s">
        <v>12282</v>
      </c>
      <c r="B10961" s="317" t="s">
        <v>12283</v>
      </c>
      <c r="C10961" s="318" t="s">
        <v>1100</v>
      </c>
      <c r="D10961" s="316">
        <v>656.25</v>
      </c>
    </row>
    <row r="10962" spans="1:4" ht="40.5">
      <c r="A10962" s="318" t="s">
        <v>12284</v>
      </c>
      <c r="B10962" s="317" t="s">
        <v>12285</v>
      </c>
      <c r="C10962" s="318" t="s">
        <v>1100</v>
      </c>
      <c r="D10962" s="316">
        <v>688.51</v>
      </c>
    </row>
    <row r="10963" spans="1:4" ht="40.5">
      <c r="A10963" s="318" t="s">
        <v>12286</v>
      </c>
      <c r="B10963" s="317" t="s">
        <v>12287</v>
      </c>
      <c r="C10963" s="318" t="s">
        <v>1100</v>
      </c>
      <c r="D10963" s="316">
        <v>732.19</v>
      </c>
    </row>
    <row r="10964" spans="1:4" ht="40.5">
      <c r="A10964" s="318" t="s">
        <v>12288</v>
      </c>
      <c r="B10964" s="317" t="s">
        <v>12289</v>
      </c>
      <c r="C10964" s="318" t="s">
        <v>1100</v>
      </c>
      <c r="D10964" s="316">
        <v>890.14</v>
      </c>
    </row>
    <row r="10965" spans="1:4" ht="40.5">
      <c r="A10965" s="318" t="s">
        <v>12290</v>
      </c>
      <c r="B10965" s="317" t="s">
        <v>12291</v>
      </c>
      <c r="C10965" s="318" t="s">
        <v>1100</v>
      </c>
      <c r="D10965" s="316">
        <v>923.4</v>
      </c>
    </row>
    <row r="10966" spans="1:4" ht="27">
      <c r="A10966" s="318" t="s">
        <v>12292</v>
      </c>
      <c r="B10966" s="317" t="s">
        <v>12293</v>
      </c>
      <c r="C10966" s="318" t="s">
        <v>1100</v>
      </c>
      <c r="D10966" s="316">
        <v>269.99</v>
      </c>
    </row>
    <row r="10967" spans="1:4" ht="27">
      <c r="A10967" s="318" t="s">
        <v>12294</v>
      </c>
      <c r="B10967" s="317" t="s">
        <v>12295</v>
      </c>
      <c r="C10967" s="318" t="s">
        <v>1100</v>
      </c>
      <c r="D10967" s="316">
        <v>307.36</v>
      </c>
    </row>
    <row r="10968" spans="1:4" ht="27">
      <c r="A10968" s="318" t="s">
        <v>12296</v>
      </c>
      <c r="B10968" s="317" t="s">
        <v>12297</v>
      </c>
      <c r="C10968" s="318" t="s">
        <v>1100</v>
      </c>
      <c r="D10968" s="316">
        <v>390.42</v>
      </c>
    </row>
    <row r="10969" spans="1:4" ht="27">
      <c r="A10969" s="318" t="s">
        <v>12298</v>
      </c>
      <c r="B10969" s="317" t="s">
        <v>12299</v>
      </c>
      <c r="C10969" s="318" t="s">
        <v>1100</v>
      </c>
      <c r="D10969" s="316">
        <v>407.04</v>
      </c>
    </row>
    <row r="10970" spans="1:4" ht="27">
      <c r="A10970" s="318" t="s">
        <v>12300</v>
      </c>
      <c r="B10970" s="317" t="s">
        <v>12301</v>
      </c>
      <c r="C10970" s="318" t="s">
        <v>3004</v>
      </c>
      <c r="D10970" s="316">
        <v>71.510000000000005</v>
      </c>
    </row>
    <row r="10971" spans="1:4" ht="27">
      <c r="A10971" s="318" t="s">
        <v>600</v>
      </c>
      <c r="B10971" s="317" t="s">
        <v>12302</v>
      </c>
      <c r="C10971" s="318" t="s">
        <v>1100</v>
      </c>
      <c r="D10971" s="316">
        <v>25.63</v>
      </c>
    </row>
    <row r="10972" spans="1:4" ht="27">
      <c r="A10972" s="318" t="s">
        <v>12303</v>
      </c>
      <c r="B10972" s="317" t="s">
        <v>12304</v>
      </c>
      <c r="C10972" s="318" t="s">
        <v>1100</v>
      </c>
      <c r="D10972" s="316">
        <v>49.92</v>
      </c>
    </row>
    <row r="10973" spans="1:4" ht="27">
      <c r="A10973" s="318" t="s">
        <v>12305</v>
      </c>
      <c r="B10973" s="317" t="s">
        <v>12306</v>
      </c>
      <c r="C10973" s="318" t="s">
        <v>585</v>
      </c>
      <c r="D10973" s="316">
        <v>64.25</v>
      </c>
    </row>
    <row r="10974" spans="1:4" ht="27">
      <c r="A10974" s="318" t="s">
        <v>12307</v>
      </c>
      <c r="B10974" s="317" t="s">
        <v>12308</v>
      </c>
      <c r="C10974" s="318" t="s">
        <v>585</v>
      </c>
      <c r="D10974" s="316">
        <v>133.41999999999999</v>
      </c>
    </row>
    <row r="10975" spans="1:4" ht="27">
      <c r="A10975" s="318" t="s">
        <v>12309</v>
      </c>
      <c r="B10975" s="317" t="s">
        <v>12310</v>
      </c>
      <c r="C10975" s="318" t="s">
        <v>585</v>
      </c>
      <c r="D10975" s="316">
        <v>64.25</v>
      </c>
    </row>
    <row r="10976" spans="1:4" ht="27">
      <c r="A10976" s="318" t="s">
        <v>12311</v>
      </c>
      <c r="B10976" s="317" t="s">
        <v>12312</v>
      </c>
      <c r="C10976" s="318" t="s">
        <v>585</v>
      </c>
      <c r="D10976" s="316">
        <v>70.37</v>
      </c>
    </row>
    <row r="10977" spans="1:4" ht="27">
      <c r="A10977" s="318" t="s">
        <v>12313</v>
      </c>
      <c r="B10977" s="317" t="s">
        <v>12314</v>
      </c>
      <c r="C10977" s="318" t="s">
        <v>585</v>
      </c>
      <c r="D10977" s="316">
        <v>64.25</v>
      </c>
    </row>
    <row r="10978" spans="1:4" ht="27">
      <c r="A10978" s="318" t="s">
        <v>12315</v>
      </c>
      <c r="B10978" s="317" t="s">
        <v>12316</v>
      </c>
      <c r="C10978" s="318" t="s">
        <v>1100</v>
      </c>
      <c r="D10978" s="316">
        <v>24.64</v>
      </c>
    </row>
    <row r="10979" spans="1:4" ht="27">
      <c r="A10979" s="318" t="s">
        <v>12317</v>
      </c>
      <c r="B10979" s="317" t="s">
        <v>12318</v>
      </c>
      <c r="C10979" s="318" t="s">
        <v>1100</v>
      </c>
      <c r="D10979" s="316">
        <v>139.38</v>
      </c>
    </row>
    <row r="10980" spans="1:4" ht="27">
      <c r="A10980" s="318" t="s">
        <v>12319</v>
      </c>
      <c r="B10980" s="317" t="s">
        <v>12320</v>
      </c>
      <c r="C10980" s="318" t="s">
        <v>1100</v>
      </c>
      <c r="D10980" s="316">
        <v>52.02</v>
      </c>
    </row>
    <row r="10981" spans="1:4" ht="27">
      <c r="A10981" s="318" t="s">
        <v>12321</v>
      </c>
      <c r="B10981" s="317" t="s">
        <v>12322</v>
      </c>
      <c r="C10981" s="318" t="s">
        <v>1100</v>
      </c>
      <c r="D10981" s="316">
        <v>35.36</v>
      </c>
    </row>
    <row r="10982" spans="1:4" ht="27">
      <c r="A10982" s="318" t="s">
        <v>12323</v>
      </c>
      <c r="B10982" s="317" t="s">
        <v>12324</v>
      </c>
      <c r="C10982" s="318" t="s">
        <v>1100</v>
      </c>
      <c r="D10982" s="316">
        <v>5.17</v>
      </c>
    </row>
    <row r="10983" spans="1:4" ht="27">
      <c r="A10983" s="318" t="s">
        <v>12325</v>
      </c>
      <c r="B10983" s="317" t="s">
        <v>12326</v>
      </c>
      <c r="C10983" s="318" t="s">
        <v>1100</v>
      </c>
      <c r="D10983" s="316">
        <v>10.11</v>
      </c>
    </row>
    <row r="10984" spans="1:4" ht="27">
      <c r="A10984" s="318" t="s">
        <v>12327</v>
      </c>
      <c r="B10984" s="317" t="s">
        <v>12328</v>
      </c>
      <c r="C10984" s="318" t="s">
        <v>837</v>
      </c>
      <c r="D10984" s="316">
        <v>25.31</v>
      </c>
    </row>
    <row r="10985" spans="1:4" ht="27">
      <c r="A10985" s="318" t="s">
        <v>12329</v>
      </c>
      <c r="B10985" s="317" t="s">
        <v>12330</v>
      </c>
      <c r="C10985" s="318" t="s">
        <v>837</v>
      </c>
      <c r="D10985" s="316">
        <v>71.22</v>
      </c>
    </row>
    <row r="10986" spans="1:4" ht="27">
      <c r="A10986" s="318" t="s">
        <v>12331</v>
      </c>
      <c r="B10986" s="317" t="s">
        <v>12332</v>
      </c>
      <c r="C10986" s="318" t="s">
        <v>585</v>
      </c>
      <c r="D10986" s="316">
        <v>89.82</v>
      </c>
    </row>
    <row r="10987" spans="1:4" ht="27">
      <c r="A10987" s="318" t="s">
        <v>12333</v>
      </c>
      <c r="B10987" s="317" t="s">
        <v>12334</v>
      </c>
      <c r="C10987" s="318" t="s">
        <v>585</v>
      </c>
      <c r="D10987" s="316">
        <v>84.57</v>
      </c>
    </row>
    <row r="10988" spans="1:4" ht="13.5">
      <c r="A10988" s="318" t="s">
        <v>12335</v>
      </c>
      <c r="B10988" s="317" t="s">
        <v>12336</v>
      </c>
      <c r="C10988" s="318" t="s">
        <v>585</v>
      </c>
      <c r="D10988" s="316">
        <v>52.45</v>
      </c>
    </row>
    <row r="10989" spans="1:4" ht="27">
      <c r="A10989" s="318" t="s">
        <v>12337</v>
      </c>
      <c r="B10989" s="317" t="s">
        <v>12338</v>
      </c>
      <c r="C10989" s="318" t="s">
        <v>3004</v>
      </c>
      <c r="D10989" s="316">
        <v>49.21</v>
      </c>
    </row>
    <row r="10990" spans="1:4" ht="27">
      <c r="A10990" s="318" t="s">
        <v>12339</v>
      </c>
      <c r="B10990" s="317" t="s">
        <v>12340</v>
      </c>
      <c r="C10990" s="318" t="s">
        <v>3004</v>
      </c>
      <c r="D10990" s="316">
        <v>823.29</v>
      </c>
    </row>
    <row r="10991" spans="1:4" ht="27">
      <c r="A10991" s="318" t="s">
        <v>12341</v>
      </c>
      <c r="B10991" s="317" t="s">
        <v>12342</v>
      </c>
      <c r="C10991" s="318" t="s">
        <v>3004</v>
      </c>
      <c r="D10991" s="316">
        <v>894.9</v>
      </c>
    </row>
    <row r="10992" spans="1:4" ht="27">
      <c r="A10992" s="318" t="s">
        <v>12343</v>
      </c>
      <c r="B10992" s="317" t="s">
        <v>12344</v>
      </c>
      <c r="C10992" s="318" t="s">
        <v>3004</v>
      </c>
      <c r="D10992" s="316">
        <v>966.48</v>
      </c>
    </row>
    <row r="10993" spans="1:4" ht="27">
      <c r="A10993" s="318" t="s">
        <v>12345</v>
      </c>
      <c r="B10993" s="317" t="s">
        <v>12346</v>
      </c>
      <c r="C10993" s="318" t="s">
        <v>3004</v>
      </c>
      <c r="D10993" s="319">
        <v>1079.04</v>
      </c>
    </row>
    <row r="10994" spans="1:4" ht="27">
      <c r="A10994" s="318" t="s">
        <v>12347</v>
      </c>
      <c r="B10994" s="317" t="s">
        <v>12348</v>
      </c>
      <c r="C10994" s="318" t="s">
        <v>3004</v>
      </c>
      <c r="D10994" s="319">
        <v>1079.04</v>
      </c>
    </row>
    <row r="10995" spans="1:4" ht="27">
      <c r="A10995" s="318" t="s">
        <v>12349</v>
      </c>
      <c r="B10995" s="317" t="s">
        <v>12350</v>
      </c>
      <c r="C10995" s="318" t="s">
        <v>3004</v>
      </c>
      <c r="D10995" s="319">
        <v>1091.3699999999999</v>
      </c>
    </row>
    <row r="10996" spans="1:4" ht="27">
      <c r="A10996" s="318" t="s">
        <v>12351</v>
      </c>
      <c r="B10996" s="317" t="s">
        <v>12352</v>
      </c>
      <c r="C10996" s="318" t="s">
        <v>3004</v>
      </c>
      <c r="D10996" s="319">
        <v>1233.21</v>
      </c>
    </row>
    <row r="10997" spans="1:4" ht="27">
      <c r="A10997" s="318" t="s">
        <v>12353</v>
      </c>
      <c r="B10997" s="317" t="s">
        <v>12354</v>
      </c>
      <c r="C10997" s="318" t="s">
        <v>3004</v>
      </c>
      <c r="D10997" s="316">
        <v>76.75</v>
      </c>
    </row>
    <row r="10998" spans="1:4" ht="27">
      <c r="A10998" s="318" t="s">
        <v>12355</v>
      </c>
      <c r="B10998" s="317" t="s">
        <v>12356</v>
      </c>
      <c r="C10998" s="318" t="s">
        <v>3004</v>
      </c>
      <c r="D10998" s="316">
        <v>95.96</v>
      </c>
    </row>
    <row r="10999" spans="1:4" ht="27">
      <c r="A10999" s="318" t="s">
        <v>12357</v>
      </c>
      <c r="B10999" s="317" t="s">
        <v>12358</v>
      </c>
      <c r="C10999" s="318" t="s">
        <v>3004</v>
      </c>
      <c r="D10999" s="316">
        <v>429.54</v>
      </c>
    </row>
    <row r="11000" spans="1:4" ht="27">
      <c r="A11000" s="318" t="s">
        <v>12359</v>
      </c>
      <c r="B11000" s="317" t="s">
        <v>12360</v>
      </c>
      <c r="C11000" s="318" t="s">
        <v>3004</v>
      </c>
      <c r="D11000" s="316">
        <v>501.13</v>
      </c>
    </row>
    <row r="11001" spans="1:4" ht="27">
      <c r="A11001" s="318" t="s">
        <v>12361</v>
      </c>
      <c r="B11001" s="317" t="s">
        <v>12362</v>
      </c>
      <c r="C11001" s="318" t="s">
        <v>3004</v>
      </c>
      <c r="D11001" s="316">
        <v>608.52</v>
      </c>
    </row>
    <row r="11002" spans="1:4" ht="27">
      <c r="A11002" s="318" t="s">
        <v>12363</v>
      </c>
      <c r="B11002" s="317" t="s">
        <v>12364</v>
      </c>
      <c r="C11002" s="318" t="s">
        <v>3004</v>
      </c>
      <c r="D11002" s="316">
        <v>680.11</v>
      </c>
    </row>
    <row r="11003" spans="1:4" ht="27">
      <c r="A11003" s="318" t="s">
        <v>12365</v>
      </c>
      <c r="B11003" s="317" t="s">
        <v>12366</v>
      </c>
      <c r="C11003" s="318" t="s">
        <v>3004</v>
      </c>
      <c r="D11003" s="316">
        <v>715.92</v>
      </c>
    </row>
    <row r="11004" spans="1:4" ht="27">
      <c r="A11004" s="318" t="s">
        <v>12367</v>
      </c>
      <c r="B11004" s="317" t="s">
        <v>12368</v>
      </c>
      <c r="C11004" s="318" t="s">
        <v>3004</v>
      </c>
      <c r="D11004" s="316">
        <v>787.5</v>
      </c>
    </row>
    <row r="11005" spans="1:4" ht="27">
      <c r="A11005" s="318" t="s">
        <v>12369</v>
      </c>
      <c r="B11005" s="317" t="s">
        <v>12370</v>
      </c>
      <c r="C11005" s="318" t="s">
        <v>3004</v>
      </c>
      <c r="D11005" s="316">
        <v>23.95</v>
      </c>
    </row>
    <row r="11006" spans="1:4" ht="27">
      <c r="A11006" s="318" t="s">
        <v>12371</v>
      </c>
      <c r="B11006" s="317" t="s">
        <v>12372</v>
      </c>
      <c r="C11006" s="318" t="s">
        <v>3004</v>
      </c>
      <c r="D11006" s="316">
        <v>340.05</v>
      </c>
    </row>
    <row r="11007" spans="1:4" ht="27">
      <c r="A11007" s="318" t="s">
        <v>12373</v>
      </c>
      <c r="B11007" s="317" t="s">
        <v>12374</v>
      </c>
      <c r="C11007" s="318" t="s">
        <v>3004</v>
      </c>
      <c r="D11007" s="316">
        <v>357.96</v>
      </c>
    </row>
    <row r="11008" spans="1:4" ht="27">
      <c r="A11008" s="318" t="s">
        <v>12375</v>
      </c>
      <c r="B11008" s="317" t="s">
        <v>12376</v>
      </c>
      <c r="C11008" s="318" t="s">
        <v>3004</v>
      </c>
      <c r="D11008" s="316">
        <v>408.06</v>
      </c>
    </row>
    <row r="11009" spans="1:4" ht="27">
      <c r="A11009" s="318" t="s">
        <v>12377</v>
      </c>
      <c r="B11009" s="317" t="s">
        <v>12378</v>
      </c>
      <c r="C11009" s="318" t="s">
        <v>3004</v>
      </c>
      <c r="D11009" s="316">
        <v>28.77</v>
      </c>
    </row>
    <row r="11010" spans="1:4" ht="27">
      <c r="A11010" s="318" t="s">
        <v>12379</v>
      </c>
      <c r="B11010" s="317" t="s">
        <v>12380</v>
      </c>
      <c r="C11010" s="318" t="s">
        <v>3004</v>
      </c>
      <c r="D11010" s="316">
        <v>32.61</v>
      </c>
    </row>
    <row r="11011" spans="1:4" ht="27">
      <c r="A11011" s="318" t="s">
        <v>12381</v>
      </c>
      <c r="B11011" s="317" t="s">
        <v>12382</v>
      </c>
      <c r="C11011" s="318" t="s">
        <v>3004</v>
      </c>
      <c r="D11011" s="316">
        <v>157.49</v>
      </c>
    </row>
    <row r="11012" spans="1:4" ht="27">
      <c r="A11012" s="318" t="s">
        <v>12383</v>
      </c>
      <c r="B11012" s="317" t="s">
        <v>12384</v>
      </c>
      <c r="C11012" s="318" t="s">
        <v>3004</v>
      </c>
      <c r="D11012" s="316">
        <v>204.02</v>
      </c>
    </row>
    <row r="11013" spans="1:4" ht="27">
      <c r="A11013" s="318" t="s">
        <v>12385</v>
      </c>
      <c r="B11013" s="317" t="s">
        <v>12386</v>
      </c>
      <c r="C11013" s="318" t="s">
        <v>3004</v>
      </c>
      <c r="D11013" s="316">
        <v>239.82</v>
      </c>
    </row>
    <row r="11014" spans="1:4" ht="27">
      <c r="A11014" s="318" t="s">
        <v>12387</v>
      </c>
      <c r="B11014" s="317" t="s">
        <v>12388</v>
      </c>
      <c r="C11014" s="318" t="s">
        <v>3004</v>
      </c>
      <c r="D11014" s="316">
        <v>261.3</v>
      </c>
    </row>
    <row r="11015" spans="1:4" ht="27">
      <c r="A11015" s="318" t="s">
        <v>12389</v>
      </c>
      <c r="B11015" s="317" t="s">
        <v>12390</v>
      </c>
      <c r="C11015" s="318" t="s">
        <v>3004</v>
      </c>
      <c r="D11015" s="316">
        <v>286.35000000000002</v>
      </c>
    </row>
    <row r="11016" spans="1:4" ht="27">
      <c r="A11016" s="318" t="s">
        <v>12391</v>
      </c>
      <c r="B11016" s="317" t="s">
        <v>12392</v>
      </c>
      <c r="C11016" s="318" t="s">
        <v>3004</v>
      </c>
      <c r="D11016" s="316">
        <v>314.99</v>
      </c>
    </row>
    <row r="11017" spans="1:4" ht="27">
      <c r="A11017" s="318" t="s">
        <v>12393</v>
      </c>
      <c r="B11017" s="317" t="s">
        <v>12394</v>
      </c>
      <c r="C11017" s="318" t="s">
        <v>837</v>
      </c>
      <c r="D11017" s="316">
        <v>9.4700000000000006</v>
      </c>
    </row>
    <row r="11018" spans="1:4" ht="40.5">
      <c r="A11018" s="318" t="s">
        <v>12395</v>
      </c>
      <c r="B11018" s="317" t="s">
        <v>12396</v>
      </c>
      <c r="C11018" s="318" t="s">
        <v>837</v>
      </c>
      <c r="D11018" s="316">
        <v>2.96</v>
      </c>
    </row>
    <row r="11019" spans="1:4" ht="40.5">
      <c r="A11019" s="318" t="s">
        <v>12397</v>
      </c>
      <c r="B11019" s="317" t="s">
        <v>12398</v>
      </c>
      <c r="C11019" s="318" t="s">
        <v>837</v>
      </c>
      <c r="D11019" s="316">
        <v>18.03</v>
      </c>
    </row>
    <row r="11020" spans="1:4" ht="40.5">
      <c r="A11020" s="318" t="s">
        <v>12399</v>
      </c>
      <c r="B11020" s="317" t="s">
        <v>12400</v>
      </c>
      <c r="C11020" s="318" t="s">
        <v>837</v>
      </c>
      <c r="D11020" s="316">
        <v>21.79</v>
      </c>
    </row>
    <row r="11021" spans="1:4" ht="40.5">
      <c r="A11021" s="318" t="s">
        <v>12401</v>
      </c>
      <c r="B11021" s="317" t="s">
        <v>12402</v>
      </c>
      <c r="C11021" s="318" t="s">
        <v>837</v>
      </c>
      <c r="D11021" s="316">
        <v>27.53</v>
      </c>
    </row>
    <row r="11022" spans="1:4" ht="40.5">
      <c r="A11022" s="318" t="s">
        <v>12403</v>
      </c>
      <c r="B11022" s="317" t="s">
        <v>12404</v>
      </c>
      <c r="C11022" s="318" t="s">
        <v>837</v>
      </c>
      <c r="D11022" s="316">
        <v>31.75</v>
      </c>
    </row>
    <row r="11023" spans="1:4" ht="40.5">
      <c r="A11023" s="318" t="s">
        <v>12405</v>
      </c>
      <c r="B11023" s="317" t="s">
        <v>12406</v>
      </c>
      <c r="C11023" s="318" t="s">
        <v>837</v>
      </c>
      <c r="D11023" s="316">
        <v>37.119999999999997</v>
      </c>
    </row>
    <row r="11024" spans="1:4" ht="40.5">
      <c r="A11024" s="318" t="s">
        <v>12407</v>
      </c>
      <c r="B11024" s="317" t="s">
        <v>12408</v>
      </c>
      <c r="C11024" s="318" t="s">
        <v>837</v>
      </c>
      <c r="D11024" s="316">
        <v>39.979999999999997</v>
      </c>
    </row>
    <row r="11025" spans="1:4" ht="40.5">
      <c r="A11025" s="318" t="s">
        <v>12409</v>
      </c>
      <c r="B11025" s="317" t="s">
        <v>12410</v>
      </c>
      <c r="C11025" s="318" t="s">
        <v>837</v>
      </c>
      <c r="D11025" s="316">
        <v>47.34</v>
      </c>
    </row>
    <row r="11026" spans="1:4" ht="40.5">
      <c r="A11026" s="318" t="s">
        <v>12411</v>
      </c>
      <c r="B11026" s="317" t="s">
        <v>12412</v>
      </c>
      <c r="C11026" s="318" t="s">
        <v>837</v>
      </c>
      <c r="D11026" s="316">
        <v>55.87</v>
      </c>
    </row>
    <row r="11027" spans="1:4" ht="40.5">
      <c r="A11027" s="318" t="s">
        <v>12413</v>
      </c>
      <c r="B11027" s="317" t="s">
        <v>12414</v>
      </c>
      <c r="C11027" s="318" t="s">
        <v>837</v>
      </c>
      <c r="D11027" s="316">
        <v>3.56</v>
      </c>
    </row>
    <row r="11028" spans="1:4" ht="40.5">
      <c r="A11028" s="318" t="s">
        <v>12415</v>
      </c>
      <c r="B11028" s="317" t="s">
        <v>12416</v>
      </c>
      <c r="C11028" s="318" t="s">
        <v>837</v>
      </c>
      <c r="D11028" s="316">
        <v>6.13</v>
      </c>
    </row>
    <row r="11029" spans="1:4" ht="40.5">
      <c r="A11029" s="318" t="s">
        <v>12417</v>
      </c>
      <c r="B11029" s="317" t="s">
        <v>12418</v>
      </c>
      <c r="C11029" s="318" t="s">
        <v>837</v>
      </c>
      <c r="D11029" s="316">
        <v>7.84</v>
      </c>
    </row>
    <row r="11030" spans="1:4" ht="40.5">
      <c r="A11030" s="318" t="s">
        <v>12419</v>
      </c>
      <c r="B11030" s="317" t="s">
        <v>12420</v>
      </c>
      <c r="C11030" s="318" t="s">
        <v>837</v>
      </c>
      <c r="D11030" s="316">
        <v>9.49</v>
      </c>
    </row>
    <row r="11031" spans="1:4" ht="40.5">
      <c r="A11031" s="318" t="s">
        <v>12421</v>
      </c>
      <c r="B11031" s="317" t="s">
        <v>12422</v>
      </c>
      <c r="C11031" s="318" t="s">
        <v>837</v>
      </c>
      <c r="D11031" s="316">
        <v>10.76</v>
      </c>
    </row>
    <row r="11032" spans="1:4" ht="40.5">
      <c r="A11032" s="318" t="s">
        <v>12423</v>
      </c>
      <c r="B11032" s="317" t="s">
        <v>12424</v>
      </c>
      <c r="C11032" s="318" t="s">
        <v>837</v>
      </c>
      <c r="D11032" s="316">
        <v>12.59</v>
      </c>
    </row>
    <row r="11033" spans="1:4" ht="40.5">
      <c r="A11033" s="318" t="s">
        <v>12425</v>
      </c>
      <c r="B11033" s="317" t="s">
        <v>12426</v>
      </c>
      <c r="C11033" s="318" t="s">
        <v>837</v>
      </c>
      <c r="D11033" s="316">
        <v>13.89</v>
      </c>
    </row>
    <row r="11034" spans="1:4" ht="40.5">
      <c r="A11034" s="318" t="s">
        <v>12427</v>
      </c>
      <c r="B11034" s="317" t="s">
        <v>12428</v>
      </c>
      <c r="C11034" s="318" t="s">
        <v>837</v>
      </c>
      <c r="D11034" s="316">
        <v>16.23</v>
      </c>
    </row>
    <row r="11035" spans="1:4" ht="40.5">
      <c r="A11035" s="318" t="s">
        <v>12429</v>
      </c>
      <c r="B11035" s="317" t="s">
        <v>12430</v>
      </c>
      <c r="C11035" s="318" t="s">
        <v>837</v>
      </c>
      <c r="D11035" s="316">
        <v>1.43</v>
      </c>
    </row>
    <row r="11036" spans="1:4" ht="40.5">
      <c r="A11036" s="318" t="s">
        <v>12431</v>
      </c>
      <c r="B11036" s="317" t="s">
        <v>12432</v>
      </c>
      <c r="C11036" s="318" t="s">
        <v>837</v>
      </c>
      <c r="D11036" s="316">
        <v>7.92</v>
      </c>
    </row>
    <row r="11037" spans="1:4" ht="40.5">
      <c r="A11037" s="318" t="s">
        <v>12433</v>
      </c>
      <c r="B11037" s="317" t="s">
        <v>12434</v>
      </c>
      <c r="C11037" s="318" t="s">
        <v>837</v>
      </c>
      <c r="D11037" s="316">
        <v>8.86</v>
      </c>
    </row>
    <row r="11038" spans="1:4" ht="40.5">
      <c r="A11038" s="318" t="s">
        <v>12435</v>
      </c>
      <c r="B11038" s="317" t="s">
        <v>12436</v>
      </c>
      <c r="C11038" s="318" t="s">
        <v>837</v>
      </c>
      <c r="D11038" s="316">
        <v>9.67</v>
      </c>
    </row>
    <row r="11039" spans="1:4" ht="40.5">
      <c r="A11039" s="318" t="s">
        <v>12437</v>
      </c>
      <c r="B11039" s="317" t="s">
        <v>12438</v>
      </c>
      <c r="C11039" s="318" t="s">
        <v>837</v>
      </c>
      <c r="D11039" s="316">
        <v>10.55</v>
      </c>
    </row>
    <row r="11040" spans="1:4" ht="40.5">
      <c r="A11040" s="318" t="s">
        <v>12439</v>
      </c>
      <c r="B11040" s="317" t="s">
        <v>12440</v>
      </c>
      <c r="C11040" s="318" t="s">
        <v>837</v>
      </c>
      <c r="D11040" s="316">
        <v>11.41</v>
      </c>
    </row>
    <row r="11041" spans="1:4" ht="40.5">
      <c r="A11041" s="318" t="s">
        <v>12441</v>
      </c>
      <c r="B11041" s="317" t="s">
        <v>12442</v>
      </c>
      <c r="C11041" s="318" t="s">
        <v>837</v>
      </c>
      <c r="D11041" s="316">
        <v>12.14</v>
      </c>
    </row>
    <row r="11042" spans="1:4" ht="40.5">
      <c r="A11042" s="318" t="s">
        <v>12443</v>
      </c>
      <c r="B11042" s="317" t="s">
        <v>12444</v>
      </c>
      <c r="C11042" s="318" t="s">
        <v>837</v>
      </c>
      <c r="D11042" s="316">
        <v>1.9</v>
      </c>
    </row>
    <row r="11043" spans="1:4" ht="40.5">
      <c r="A11043" s="318" t="s">
        <v>12445</v>
      </c>
      <c r="B11043" s="317" t="s">
        <v>12446</v>
      </c>
      <c r="C11043" s="318" t="s">
        <v>837</v>
      </c>
      <c r="D11043" s="316">
        <v>2.39</v>
      </c>
    </row>
    <row r="11044" spans="1:4" ht="40.5">
      <c r="A11044" s="318" t="s">
        <v>12447</v>
      </c>
      <c r="B11044" s="317" t="s">
        <v>12448</v>
      </c>
      <c r="C11044" s="318" t="s">
        <v>837</v>
      </c>
      <c r="D11044" s="316">
        <v>7.18</v>
      </c>
    </row>
    <row r="11045" spans="1:4" ht="27">
      <c r="A11045" s="318" t="s">
        <v>12449</v>
      </c>
      <c r="B11045" s="317" t="s">
        <v>12450</v>
      </c>
      <c r="C11045" s="318" t="s">
        <v>1100</v>
      </c>
      <c r="D11045" s="316">
        <v>95.53</v>
      </c>
    </row>
    <row r="11046" spans="1:4" ht="13.5">
      <c r="A11046" s="318" t="s">
        <v>12451</v>
      </c>
      <c r="B11046" s="317" t="s">
        <v>12452</v>
      </c>
      <c r="C11046" s="318" t="s">
        <v>1100</v>
      </c>
      <c r="D11046" s="316">
        <v>240.28</v>
      </c>
    </row>
    <row r="11047" spans="1:4" ht="27">
      <c r="A11047" s="318" t="s">
        <v>12453</v>
      </c>
      <c r="B11047" s="317" t="s">
        <v>12454</v>
      </c>
      <c r="C11047" s="318" t="s">
        <v>12</v>
      </c>
      <c r="D11047" s="316">
        <v>4.9000000000000004</v>
      </c>
    </row>
    <row r="11048" spans="1:4" ht="27">
      <c r="A11048" s="318" t="s">
        <v>12455</v>
      </c>
      <c r="B11048" s="317" t="s">
        <v>12456</v>
      </c>
      <c r="C11048" s="318" t="s">
        <v>837</v>
      </c>
      <c r="D11048" s="316">
        <v>94.84</v>
      </c>
    </row>
    <row r="11049" spans="1:4" ht="27">
      <c r="A11049" s="318" t="s">
        <v>12457</v>
      </c>
      <c r="B11049" s="317" t="s">
        <v>12458</v>
      </c>
      <c r="C11049" s="318" t="s">
        <v>585</v>
      </c>
      <c r="D11049" s="316">
        <v>61.59</v>
      </c>
    </row>
    <row r="11050" spans="1:4" ht="27">
      <c r="A11050" s="318" t="s">
        <v>12459</v>
      </c>
      <c r="B11050" s="317" t="s">
        <v>12460</v>
      </c>
      <c r="C11050" s="318" t="s">
        <v>585</v>
      </c>
      <c r="D11050" s="316">
        <v>76.989999999999995</v>
      </c>
    </row>
    <row r="11051" spans="1:4" ht="13.5">
      <c r="A11051" s="318" t="s">
        <v>12461</v>
      </c>
      <c r="B11051" s="317" t="s">
        <v>12462</v>
      </c>
      <c r="C11051" s="318" t="s">
        <v>6841</v>
      </c>
      <c r="D11051" s="316">
        <v>23.53</v>
      </c>
    </row>
    <row r="11052" spans="1:4" ht="13.5">
      <c r="A11052" s="318" t="s">
        <v>12463</v>
      </c>
      <c r="B11052" s="317" t="s">
        <v>12464</v>
      </c>
      <c r="C11052" s="318" t="s">
        <v>6841</v>
      </c>
      <c r="D11052" s="316">
        <v>32.79</v>
      </c>
    </row>
    <row r="11053" spans="1:4" ht="13.5">
      <c r="A11053" s="318" t="s">
        <v>12465</v>
      </c>
      <c r="B11053" s="317" t="s">
        <v>12466</v>
      </c>
      <c r="C11053" s="318" t="s">
        <v>585</v>
      </c>
      <c r="D11053" s="316">
        <v>88.94</v>
      </c>
    </row>
    <row r="11054" spans="1:4" ht="27">
      <c r="A11054" s="318" t="s">
        <v>12467</v>
      </c>
      <c r="B11054" s="317" t="s">
        <v>12468</v>
      </c>
      <c r="C11054" s="318" t="s">
        <v>1100</v>
      </c>
      <c r="D11054" s="316">
        <v>0.31</v>
      </c>
    </row>
    <row r="11055" spans="1:4" ht="27">
      <c r="A11055" s="318" t="s">
        <v>12469</v>
      </c>
      <c r="B11055" s="317" t="s">
        <v>12470</v>
      </c>
      <c r="C11055" s="318" t="s">
        <v>585</v>
      </c>
      <c r="D11055" s="316">
        <v>1.68</v>
      </c>
    </row>
    <row r="11056" spans="1:4" ht="27">
      <c r="A11056" s="318" t="s">
        <v>12471</v>
      </c>
      <c r="B11056" s="317" t="s">
        <v>12472</v>
      </c>
      <c r="C11056" s="318" t="s">
        <v>837</v>
      </c>
      <c r="D11056" s="316">
        <v>50.77</v>
      </c>
    </row>
    <row r="11057" spans="1:4" ht="27">
      <c r="A11057" s="318" t="s">
        <v>12473</v>
      </c>
      <c r="B11057" s="317" t="s">
        <v>12474</v>
      </c>
      <c r="C11057" s="318" t="s">
        <v>837</v>
      </c>
      <c r="D11057" s="316">
        <v>36.130000000000003</v>
      </c>
    </row>
    <row r="11058" spans="1:4" ht="40.5">
      <c r="A11058" s="318" t="s">
        <v>12475</v>
      </c>
      <c r="B11058" s="317" t="s">
        <v>12476</v>
      </c>
      <c r="C11058" s="318" t="s">
        <v>1100</v>
      </c>
      <c r="D11058" s="316">
        <v>167.7</v>
      </c>
    </row>
    <row r="11059" spans="1:4" ht="54">
      <c r="A11059" s="318" t="s">
        <v>12477</v>
      </c>
      <c r="B11059" s="317" t="s">
        <v>12478</v>
      </c>
      <c r="C11059" s="318" t="s">
        <v>3004</v>
      </c>
      <c r="D11059" s="316">
        <v>657.02</v>
      </c>
    </row>
    <row r="11060" spans="1:4" ht="54">
      <c r="A11060" s="318" t="s">
        <v>12479</v>
      </c>
      <c r="B11060" s="317" t="s">
        <v>12480</v>
      </c>
      <c r="C11060" s="318" t="s">
        <v>3004</v>
      </c>
      <c r="D11060" s="316">
        <v>767.18</v>
      </c>
    </row>
    <row r="11061" spans="1:4" ht="27">
      <c r="A11061" s="318" t="s">
        <v>12481</v>
      </c>
      <c r="B11061" s="317" t="s">
        <v>12482</v>
      </c>
      <c r="C11061" s="318" t="s">
        <v>3004</v>
      </c>
      <c r="D11061" s="316">
        <v>121.7</v>
      </c>
    </row>
    <row r="11062" spans="1:4" ht="40.5">
      <c r="A11062" s="318" t="s">
        <v>12483</v>
      </c>
      <c r="B11062" s="317" t="s">
        <v>12484</v>
      </c>
      <c r="C11062" s="318" t="s">
        <v>1100</v>
      </c>
      <c r="D11062" s="316">
        <v>38.17</v>
      </c>
    </row>
    <row r="11063" spans="1:4" ht="40.5">
      <c r="A11063" s="318" t="s">
        <v>12485</v>
      </c>
      <c r="B11063" s="317" t="s">
        <v>12486</v>
      </c>
      <c r="C11063" s="318" t="s">
        <v>1100</v>
      </c>
      <c r="D11063" s="316">
        <v>44.65</v>
      </c>
    </row>
    <row r="11064" spans="1:4" ht="40.5">
      <c r="A11064" s="318" t="s">
        <v>12487</v>
      </c>
      <c r="B11064" s="317" t="s">
        <v>12488</v>
      </c>
      <c r="C11064" s="318" t="s">
        <v>1100</v>
      </c>
      <c r="D11064" s="316">
        <v>39.729999999999997</v>
      </c>
    </row>
    <row r="11065" spans="1:4" ht="40.5">
      <c r="A11065" s="318" t="s">
        <v>12489</v>
      </c>
      <c r="B11065" s="317" t="s">
        <v>12490</v>
      </c>
      <c r="C11065" s="318" t="s">
        <v>1100</v>
      </c>
      <c r="D11065" s="316">
        <v>38.630000000000003</v>
      </c>
    </row>
    <row r="11066" spans="1:4" ht="40.5">
      <c r="A11066" s="318" t="s">
        <v>12491</v>
      </c>
      <c r="B11066" s="317" t="s">
        <v>12492</v>
      </c>
      <c r="C11066" s="318" t="s">
        <v>1100</v>
      </c>
      <c r="D11066" s="316">
        <v>37.909999999999997</v>
      </c>
    </row>
    <row r="11067" spans="1:4" ht="40.5">
      <c r="A11067" s="318" t="s">
        <v>12493</v>
      </c>
      <c r="B11067" s="317" t="s">
        <v>12494</v>
      </c>
      <c r="C11067" s="318" t="s">
        <v>1100</v>
      </c>
      <c r="D11067" s="316">
        <v>42.64</v>
      </c>
    </row>
    <row r="11068" spans="1:4" ht="40.5">
      <c r="A11068" s="318" t="s">
        <v>12495</v>
      </c>
      <c r="B11068" s="317" t="s">
        <v>12496</v>
      </c>
      <c r="C11068" s="318" t="s">
        <v>1100</v>
      </c>
      <c r="D11068" s="316">
        <v>33.31</v>
      </c>
    </row>
    <row r="11069" spans="1:4" ht="40.5">
      <c r="A11069" s="318" t="s">
        <v>12497</v>
      </c>
      <c r="B11069" s="317" t="s">
        <v>12498</v>
      </c>
      <c r="C11069" s="318" t="s">
        <v>1100</v>
      </c>
      <c r="D11069" s="316">
        <v>50.79</v>
      </c>
    </row>
    <row r="11070" spans="1:4" ht="40.5">
      <c r="A11070" s="318" t="s">
        <v>12499</v>
      </c>
      <c r="B11070" s="317" t="s">
        <v>12500</v>
      </c>
      <c r="C11070" s="318" t="s">
        <v>1100</v>
      </c>
      <c r="D11070" s="316">
        <v>38.630000000000003</v>
      </c>
    </row>
    <row r="11071" spans="1:4" ht="27">
      <c r="A11071" s="318" t="s">
        <v>12501</v>
      </c>
      <c r="B11071" s="317" t="s">
        <v>12502</v>
      </c>
      <c r="C11071" s="318" t="s">
        <v>1100</v>
      </c>
      <c r="D11071" s="316">
        <v>20.45</v>
      </c>
    </row>
    <row r="11072" spans="1:4" ht="27">
      <c r="A11072" s="318" t="s">
        <v>12503</v>
      </c>
      <c r="B11072" s="317" t="s">
        <v>12504</v>
      </c>
      <c r="C11072" s="318" t="s">
        <v>1100</v>
      </c>
      <c r="D11072" s="316">
        <v>20.54</v>
      </c>
    </row>
    <row r="11073" spans="1:4" ht="27">
      <c r="A11073" s="318" t="s">
        <v>710</v>
      </c>
      <c r="B11073" s="317" t="s">
        <v>12505</v>
      </c>
      <c r="C11073" s="318" t="s">
        <v>1100</v>
      </c>
      <c r="D11073" s="316">
        <v>20.84</v>
      </c>
    </row>
    <row r="11074" spans="1:4" ht="40.5">
      <c r="A11074" s="318" t="s">
        <v>12506</v>
      </c>
      <c r="B11074" s="317" t="s">
        <v>12507</v>
      </c>
      <c r="C11074" s="318" t="s">
        <v>1100</v>
      </c>
      <c r="D11074" s="316">
        <v>28.42</v>
      </c>
    </row>
    <row r="11075" spans="1:4" ht="54">
      <c r="A11075" s="318" t="s">
        <v>12508</v>
      </c>
      <c r="B11075" s="317" t="s">
        <v>12509</v>
      </c>
      <c r="C11075" s="318" t="s">
        <v>1100</v>
      </c>
      <c r="D11075" s="316">
        <v>52.92</v>
      </c>
    </row>
    <row r="11076" spans="1:4" ht="13.5">
      <c r="A11076" s="318" t="s">
        <v>12510</v>
      </c>
      <c r="B11076" s="317" t="s">
        <v>12511</v>
      </c>
      <c r="C11076" s="318" t="s">
        <v>1100</v>
      </c>
      <c r="D11076" s="316">
        <v>318.49</v>
      </c>
    </row>
    <row r="11077" spans="1:4" ht="27">
      <c r="A11077" s="318" t="s">
        <v>12512</v>
      </c>
      <c r="B11077" s="317" t="s">
        <v>12513</v>
      </c>
      <c r="C11077" s="318" t="s">
        <v>1100</v>
      </c>
      <c r="D11077" s="316">
        <v>444.08</v>
      </c>
    </row>
    <row r="11078" spans="1:4" ht="27">
      <c r="A11078" s="318" t="s">
        <v>12514</v>
      </c>
      <c r="B11078" s="317" t="s">
        <v>12515</v>
      </c>
      <c r="C11078" s="318" t="s">
        <v>1100</v>
      </c>
      <c r="D11078" s="316">
        <v>309.29000000000002</v>
      </c>
    </row>
    <row r="11079" spans="1:4" ht="40.5">
      <c r="A11079" s="318" t="s">
        <v>12516</v>
      </c>
      <c r="B11079" s="317" t="s">
        <v>12517</v>
      </c>
      <c r="C11079" s="318" t="s">
        <v>1100</v>
      </c>
      <c r="D11079" s="316">
        <v>416.86</v>
      </c>
    </row>
    <row r="11080" spans="1:4" ht="40.5">
      <c r="A11080" s="318" t="s">
        <v>12518</v>
      </c>
      <c r="B11080" s="317" t="s">
        <v>12519</v>
      </c>
      <c r="C11080" s="318" t="s">
        <v>1100</v>
      </c>
      <c r="D11080" s="316">
        <v>108.03</v>
      </c>
    </row>
    <row r="11081" spans="1:4" ht="40.5">
      <c r="A11081" s="318" t="s">
        <v>12520</v>
      </c>
      <c r="B11081" s="317" t="s">
        <v>12521</v>
      </c>
      <c r="C11081" s="318" t="s">
        <v>1100</v>
      </c>
      <c r="D11081" s="316">
        <v>108.2</v>
      </c>
    </row>
    <row r="11082" spans="1:4" ht="54">
      <c r="A11082" s="318" t="s">
        <v>12522</v>
      </c>
      <c r="B11082" s="317" t="s">
        <v>12523</v>
      </c>
      <c r="C11082" s="318" t="s">
        <v>1100</v>
      </c>
      <c r="D11082" s="316">
        <v>191.59</v>
      </c>
    </row>
    <row r="11083" spans="1:4" ht="13.5">
      <c r="A11083" s="318" t="s">
        <v>12524</v>
      </c>
      <c r="B11083" s="317" t="s">
        <v>12525</v>
      </c>
      <c r="C11083" s="318" t="s">
        <v>1100</v>
      </c>
      <c r="D11083" s="316">
        <v>17.78</v>
      </c>
    </row>
    <row r="11084" spans="1:4" ht="13.5">
      <c r="A11084" s="318" t="s">
        <v>12526</v>
      </c>
      <c r="B11084" s="317" t="s">
        <v>12527</v>
      </c>
      <c r="C11084" s="318" t="s">
        <v>1100</v>
      </c>
      <c r="D11084" s="316">
        <v>11.51</v>
      </c>
    </row>
    <row r="11085" spans="1:4" ht="27">
      <c r="A11085" s="318" t="s">
        <v>12528</v>
      </c>
      <c r="B11085" s="317" t="s">
        <v>12529</v>
      </c>
      <c r="C11085" s="318" t="s">
        <v>1100</v>
      </c>
      <c r="D11085" s="316">
        <v>3.42</v>
      </c>
    </row>
    <row r="11086" spans="1:4" ht="27">
      <c r="A11086" s="318" t="s">
        <v>12530</v>
      </c>
      <c r="B11086" s="317" t="s">
        <v>12531</v>
      </c>
      <c r="C11086" s="318" t="s">
        <v>1100</v>
      </c>
      <c r="D11086" s="316">
        <v>7.22</v>
      </c>
    </row>
    <row r="11087" spans="1:4" ht="13.5">
      <c r="A11087" s="318" t="s">
        <v>12532</v>
      </c>
      <c r="B11087" s="317" t="s">
        <v>12533</v>
      </c>
      <c r="C11087" s="318" t="s">
        <v>1100</v>
      </c>
      <c r="D11087" s="316">
        <v>5.15</v>
      </c>
    </row>
    <row r="11088" spans="1:4" ht="13.5">
      <c r="A11088" s="318" t="s">
        <v>12534</v>
      </c>
      <c r="B11088" s="317" t="s">
        <v>12535</v>
      </c>
      <c r="C11088" s="318" t="s">
        <v>1100</v>
      </c>
      <c r="D11088" s="316">
        <v>9.9700000000000006</v>
      </c>
    </row>
    <row r="11089" spans="1:4" ht="13.5">
      <c r="A11089" s="318" t="s">
        <v>12536</v>
      </c>
      <c r="B11089" s="317" t="s">
        <v>12537</v>
      </c>
      <c r="C11089" s="318" t="s">
        <v>1100</v>
      </c>
      <c r="D11089" s="316">
        <v>20.93</v>
      </c>
    </row>
    <row r="11090" spans="1:4" ht="54">
      <c r="A11090" s="318" t="s">
        <v>12538</v>
      </c>
      <c r="B11090" s="317" t="s">
        <v>12539</v>
      </c>
      <c r="C11090" s="318" t="s">
        <v>3004</v>
      </c>
      <c r="D11090" s="316">
        <v>45.13</v>
      </c>
    </row>
    <row r="11091" spans="1:4" ht="54">
      <c r="A11091" s="318" t="s">
        <v>12540</v>
      </c>
      <c r="B11091" s="317" t="s">
        <v>12541</v>
      </c>
      <c r="C11091" s="318" t="s">
        <v>3004</v>
      </c>
      <c r="D11091" s="316">
        <v>58.81</v>
      </c>
    </row>
    <row r="11092" spans="1:4" ht="54">
      <c r="A11092" s="318" t="s">
        <v>12542</v>
      </c>
      <c r="B11092" s="317" t="s">
        <v>12543</v>
      </c>
      <c r="C11092" s="318" t="s">
        <v>3004</v>
      </c>
      <c r="D11092" s="316">
        <v>102.04</v>
      </c>
    </row>
    <row r="11093" spans="1:4" ht="54">
      <c r="A11093" s="318" t="s">
        <v>12544</v>
      </c>
      <c r="B11093" s="317" t="s">
        <v>12545</v>
      </c>
      <c r="C11093" s="318" t="s">
        <v>3004</v>
      </c>
      <c r="D11093" s="316">
        <v>60.9</v>
      </c>
    </row>
    <row r="11094" spans="1:4" ht="54">
      <c r="A11094" s="318" t="s">
        <v>12546</v>
      </c>
      <c r="B11094" s="317" t="s">
        <v>12547</v>
      </c>
      <c r="C11094" s="318" t="s">
        <v>3004</v>
      </c>
      <c r="D11094" s="316">
        <v>76.88</v>
      </c>
    </row>
    <row r="11095" spans="1:4" ht="54">
      <c r="A11095" s="318" t="s">
        <v>12548</v>
      </c>
      <c r="B11095" s="317" t="s">
        <v>12549</v>
      </c>
      <c r="C11095" s="318" t="s">
        <v>3004</v>
      </c>
      <c r="D11095" s="316">
        <v>133.47</v>
      </c>
    </row>
    <row r="11096" spans="1:4" ht="54">
      <c r="A11096" s="318" t="s">
        <v>12550</v>
      </c>
      <c r="B11096" s="317" t="s">
        <v>12551</v>
      </c>
      <c r="C11096" s="318" t="s">
        <v>3004</v>
      </c>
      <c r="D11096" s="316">
        <v>38.9</v>
      </c>
    </row>
    <row r="11097" spans="1:4" ht="54">
      <c r="A11097" s="318" t="s">
        <v>12552</v>
      </c>
      <c r="B11097" s="317" t="s">
        <v>12553</v>
      </c>
      <c r="C11097" s="318" t="s">
        <v>3004</v>
      </c>
      <c r="D11097" s="316">
        <v>337.37</v>
      </c>
    </row>
    <row r="11098" spans="1:4" ht="54">
      <c r="A11098" s="318" t="s">
        <v>12554</v>
      </c>
      <c r="B11098" s="317" t="s">
        <v>12555</v>
      </c>
      <c r="C11098" s="318" t="s">
        <v>3004</v>
      </c>
      <c r="D11098" s="319">
        <v>1349.22</v>
      </c>
    </row>
    <row r="11099" spans="1:4" ht="54">
      <c r="A11099" s="318" t="s">
        <v>12556</v>
      </c>
      <c r="B11099" s="317" t="s">
        <v>12557</v>
      </c>
      <c r="C11099" s="318" t="s">
        <v>3004</v>
      </c>
      <c r="D11099" s="319">
        <v>1409.99</v>
      </c>
    </row>
    <row r="11100" spans="1:4" ht="54">
      <c r="A11100" s="318" t="s">
        <v>12558</v>
      </c>
      <c r="B11100" s="317" t="s">
        <v>12559</v>
      </c>
      <c r="C11100" s="318" t="s">
        <v>3004</v>
      </c>
      <c r="D11100" s="319">
        <v>1580.71</v>
      </c>
    </row>
    <row r="11101" spans="1:4" ht="54">
      <c r="A11101" s="318" t="s">
        <v>12560</v>
      </c>
      <c r="B11101" s="317" t="s">
        <v>12561</v>
      </c>
      <c r="C11101" s="318" t="s">
        <v>3004</v>
      </c>
      <c r="D11101" s="319">
        <v>1711.86</v>
      </c>
    </row>
    <row r="11102" spans="1:4" ht="54">
      <c r="A11102" s="318" t="s">
        <v>12562</v>
      </c>
      <c r="B11102" s="317" t="s">
        <v>12563</v>
      </c>
      <c r="C11102" s="318" t="s">
        <v>3004</v>
      </c>
      <c r="D11102" s="319">
        <v>1800.96</v>
      </c>
    </row>
    <row r="11103" spans="1:4" ht="54">
      <c r="A11103" s="318" t="s">
        <v>12564</v>
      </c>
      <c r="B11103" s="317" t="s">
        <v>12565</v>
      </c>
      <c r="C11103" s="318" t="s">
        <v>3004</v>
      </c>
      <c r="D11103" s="319">
        <v>1948.79</v>
      </c>
    </row>
    <row r="11104" spans="1:4" ht="54">
      <c r="A11104" s="318" t="s">
        <v>12566</v>
      </c>
      <c r="B11104" s="317" t="s">
        <v>12567</v>
      </c>
      <c r="C11104" s="318" t="s">
        <v>3004</v>
      </c>
      <c r="D11104" s="319">
        <v>2063.4699999999998</v>
      </c>
    </row>
    <row r="11105" spans="1:4" ht="54">
      <c r="A11105" s="318" t="s">
        <v>12568</v>
      </c>
      <c r="B11105" s="317" t="s">
        <v>12569</v>
      </c>
      <c r="C11105" s="318" t="s">
        <v>3004</v>
      </c>
      <c r="D11105" s="319">
        <v>2204.34</v>
      </c>
    </row>
    <row r="11106" spans="1:4" ht="54">
      <c r="A11106" s="318" t="s">
        <v>12570</v>
      </c>
      <c r="B11106" s="317" t="s">
        <v>12571</v>
      </c>
      <c r="C11106" s="318" t="s">
        <v>3004</v>
      </c>
      <c r="D11106" s="319">
        <v>2335.2199999999998</v>
      </c>
    </row>
    <row r="11107" spans="1:4" ht="54">
      <c r="A11107" s="318" t="s">
        <v>12572</v>
      </c>
      <c r="B11107" s="317" t="s">
        <v>12573</v>
      </c>
      <c r="C11107" s="318" t="s">
        <v>3004</v>
      </c>
      <c r="D11107" s="319">
        <v>2466.79</v>
      </c>
    </row>
    <row r="11108" spans="1:4" ht="54">
      <c r="A11108" s="318" t="s">
        <v>12574</v>
      </c>
      <c r="B11108" s="317" t="s">
        <v>12575</v>
      </c>
      <c r="C11108" s="318" t="s">
        <v>3004</v>
      </c>
      <c r="D11108" s="316">
        <v>358.66</v>
      </c>
    </row>
    <row r="11109" spans="1:4" ht="54">
      <c r="A11109" s="318" t="s">
        <v>12576</v>
      </c>
      <c r="B11109" s="317" t="s">
        <v>12577</v>
      </c>
      <c r="C11109" s="318" t="s">
        <v>3004</v>
      </c>
      <c r="D11109" s="319">
        <v>2597.66</v>
      </c>
    </row>
    <row r="11110" spans="1:4" ht="54">
      <c r="A11110" s="318" t="s">
        <v>12578</v>
      </c>
      <c r="B11110" s="317" t="s">
        <v>12579</v>
      </c>
      <c r="C11110" s="318" t="s">
        <v>3004</v>
      </c>
      <c r="D11110" s="319">
        <v>2736.81</v>
      </c>
    </row>
    <row r="11111" spans="1:4" ht="54">
      <c r="A11111" s="318" t="s">
        <v>12580</v>
      </c>
      <c r="B11111" s="317" t="s">
        <v>12581</v>
      </c>
      <c r="C11111" s="318" t="s">
        <v>3004</v>
      </c>
      <c r="D11111" s="319">
        <v>2867.68</v>
      </c>
    </row>
    <row r="11112" spans="1:4" ht="54">
      <c r="A11112" s="318" t="s">
        <v>12582</v>
      </c>
      <c r="B11112" s="317" t="s">
        <v>12583</v>
      </c>
      <c r="C11112" s="318" t="s">
        <v>3004</v>
      </c>
      <c r="D11112" s="319">
        <v>2998.55</v>
      </c>
    </row>
    <row r="11113" spans="1:4" ht="54">
      <c r="A11113" s="318" t="s">
        <v>12584</v>
      </c>
      <c r="B11113" s="317" t="s">
        <v>12585</v>
      </c>
      <c r="C11113" s="318" t="s">
        <v>3004</v>
      </c>
      <c r="D11113" s="319">
        <v>3315.74</v>
      </c>
    </row>
    <row r="11114" spans="1:4" ht="54">
      <c r="A11114" s="318" t="s">
        <v>12586</v>
      </c>
      <c r="B11114" s="317" t="s">
        <v>12587</v>
      </c>
      <c r="C11114" s="318" t="s">
        <v>3004</v>
      </c>
      <c r="D11114" s="319">
        <v>3261.29</v>
      </c>
    </row>
    <row r="11115" spans="1:4" ht="54">
      <c r="A11115" s="318" t="s">
        <v>12588</v>
      </c>
      <c r="B11115" s="317" t="s">
        <v>12589</v>
      </c>
      <c r="C11115" s="318" t="s">
        <v>3004</v>
      </c>
      <c r="D11115" s="319">
        <v>3392.86</v>
      </c>
    </row>
    <row r="11116" spans="1:4" ht="54">
      <c r="A11116" s="318" t="s">
        <v>12590</v>
      </c>
      <c r="B11116" s="317" t="s">
        <v>12591</v>
      </c>
      <c r="C11116" s="318" t="s">
        <v>3004</v>
      </c>
      <c r="D11116" s="319">
        <v>3523.73</v>
      </c>
    </row>
    <row r="11117" spans="1:4" ht="94.5">
      <c r="A11117" s="318" t="s">
        <v>12592</v>
      </c>
      <c r="B11117" s="317" t="s">
        <v>12593</v>
      </c>
      <c r="C11117" s="318" t="s">
        <v>3004</v>
      </c>
      <c r="D11117" s="319">
        <v>1284.3900000000001</v>
      </c>
    </row>
    <row r="11118" spans="1:4" ht="108">
      <c r="A11118" s="318" t="s">
        <v>12594</v>
      </c>
      <c r="B11118" s="317" t="s">
        <v>12595</v>
      </c>
      <c r="C11118" s="318" t="s">
        <v>3004</v>
      </c>
      <c r="D11118" s="319">
        <v>1344.07</v>
      </c>
    </row>
    <row r="11119" spans="1:4" ht="54">
      <c r="A11119" s="318" t="s">
        <v>12596</v>
      </c>
      <c r="B11119" s="317" t="s">
        <v>12597</v>
      </c>
      <c r="C11119" s="318" t="s">
        <v>3004</v>
      </c>
      <c r="D11119" s="316">
        <v>331.79</v>
      </c>
    </row>
    <row r="11120" spans="1:4" ht="108">
      <c r="A11120" s="318" t="s">
        <v>12598</v>
      </c>
      <c r="B11120" s="317" t="s">
        <v>12599</v>
      </c>
      <c r="C11120" s="318" t="s">
        <v>3004</v>
      </c>
      <c r="D11120" s="319">
        <v>1466.98</v>
      </c>
    </row>
    <row r="11121" spans="1:4" ht="94.5">
      <c r="A11121" s="318" t="s">
        <v>12600</v>
      </c>
      <c r="B11121" s="317" t="s">
        <v>12601</v>
      </c>
      <c r="C11121" s="318" t="s">
        <v>3004</v>
      </c>
      <c r="D11121" s="319">
        <v>1477.34</v>
      </c>
    </row>
    <row r="11122" spans="1:4" ht="108">
      <c r="A11122" s="318" t="s">
        <v>12602</v>
      </c>
      <c r="B11122" s="317" t="s">
        <v>12603</v>
      </c>
      <c r="C11122" s="318" t="s">
        <v>3004</v>
      </c>
      <c r="D11122" s="319">
        <v>1490.24</v>
      </c>
    </row>
    <row r="11123" spans="1:4" ht="108">
      <c r="A11123" s="318" t="s">
        <v>12604</v>
      </c>
      <c r="B11123" s="317" t="s">
        <v>12605</v>
      </c>
      <c r="C11123" s="318" t="s">
        <v>3004</v>
      </c>
      <c r="D11123" s="319">
        <v>1622.71</v>
      </c>
    </row>
    <row r="11124" spans="1:4" ht="108">
      <c r="A11124" s="318" t="s">
        <v>12606</v>
      </c>
      <c r="B11124" s="317" t="s">
        <v>12607</v>
      </c>
      <c r="C11124" s="318" t="s">
        <v>3004</v>
      </c>
      <c r="D11124" s="319">
        <v>1702.75</v>
      </c>
    </row>
    <row r="11125" spans="1:4" ht="108">
      <c r="A11125" s="318" t="s">
        <v>12608</v>
      </c>
      <c r="B11125" s="317" t="s">
        <v>12609</v>
      </c>
      <c r="C11125" s="318" t="s">
        <v>3004</v>
      </c>
      <c r="D11125" s="319">
        <v>1835.23</v>
      </c>
    </row>
    <row r="11126" spans="1:4" ht="94.5">
      <c r="A11126" s="318" t="s">
        <v>12610</v>
      </c>
      <c r="B11126" s="317" t="s">
        <v>12611</v>
      </c>
      <c r="C11126" s="318" t="s">
        <v>3004</v>
      </c>
      <c r="D11126" s="319">
        <v>1967.7</v>
      </c>
    </row>
    <row r="11127" spans="1:4" ht="94.5">
      <c r="A11127" s="318" t="s">
        <v>12612</v>
      </c>
      <c r="B11127" s="317" t="s">
        <v>12613</v>
      </c>
      <c r="C11127" s="318" t="s">
        <v>3004</v>
      </c>
      <c r="D11127" s="319">
        <v>2100.1799999999998</v>
      </c>
    </row>
    <row r="11128" spans="1:4" ht="108">
      <c r="A11128" s="318" t="s">
        <v>12614</v>
      </c>
      <c r="B11128" s="317" t="s">
        <v>12615</v>
      </c>
      <c r="C11128" s="318" t="s">
        <v>3004</v>
      </c>
      <c r="D11128" s="319">
        <v>2233.2800000000002</v>
      </c>
    </row>
    <row r="11129" spans="1:4" ht="94.5">
      <c r="A11129" s="318" t="s">
        <v>12616</v>
      </c>
      <c r="B11129" s="317" t="s">
        <v>12617</v>
      </c>
      <c r="C11129" s="318" t="s">
        <v>3004</v>
      </c>
      <c r="D11129" s="319">
        <v>2366.17</v>
      </c>
    </row>
    <row r="11130" spans="1:4" ht="94.5">
      <c r="A11130" s="318" t="s">
        <v>12618</v>
      </c>
      <c r="B11130" s="317" t="s">
        <v>12619</v>
      </c>
      <c r="C11130" s="318" t="s">
        <v>3004</v>
      </c>
      <c r="D11130" s="319">
        <v>2495.71</v>
      </c>
    </row>
    <row r="11131" spans="1:4" ht="94.5">
      <c r="A11131" s="318" t="s">
        <v>12620</v>
      </c>
      <c r="B11131" s="317" t="s">
        <v>12621</v>
      </c>
      <c r="C11131" s="318" t="s">
        <v>3004</v>
      </c>
      <c r="D11131" s="319">
        <v>2624.39</v>
      </c>
    </row>
    <row r="11132" spans="1:4" ht="108">
      <c r="A11132" s="318" t="s">
        <v>12622</v>
      </c>
      <c r="B11132" s="317" t="s">
        <v>12623</v>
      </c>
      <c r="C11132" s="318" t="s">
        <v>3004</v>
      </c>
      <c r="D11132" s="319">
        <v>2764.08</v>
      </c>
    </row>
    <row r="11133" spans="1:4" ht="94.5">
      <c r="A11133" s="318" t="s">
        <v>12624</v>
      </c>
      <c r="B11133" s="317" t="s">
        <v>12625</v>
      </c>
      <c r="C11133" s="318" t="s">
        <v>3004</v>
      </c>
      <c r="D11133" s="319">
        <v>2860.88</v>
      </c>
    </row>
    <row r="11134" spans="1:4" ht="108">
      <c r="A11134" s="318" t="s">
        <v>12626</v>
      </c>
      <c r="B11134" s="317" t="s">
        <v>12627</v>
      </c>
      <c r="C11134" s="318" t="s">
        <v>3004</v>
      </c>
      <c r="D11134" s="316">
        <v>670.97</v>
      </c>
    </row>
    <row r="11135" spans="1:4" ht="54">
      <c r="A11135" s="318" t="s">
        <v>12628</v>
      </c>
      <c r="B11135" s="317" t="s">
        <v>12629</v>
      </c>
      <c r="C11135" s="318" t="s">
        <v>3004</v>
      </c>
      <c r="D11135" s="319">
        <v>1504.85</v>
      </c>
    </row>
    <row r="11136" spans="1:4" ht="54">
      <c r="A11136" s="318" t="s">
        <v>12630</v>
      </c>
      <c r="B11136" s="317" t="s">
        <v>12631</v>
      </c>
      <c r="C11136" s="318" t="s">
        <v>3004</v>
      </c>
      <c r="D11136" s="319">
        <v>1523.78</v>
      </c>
    </row>
    <row r="11137" spans="1:4" ht="54">
      <c r="A11137" s="318" t="s">
        <v>12632</v>
      </c>
      <c r="B11137" s="317" t="s">
        <v>12633</v>
      </c>
      <c r="C11137" s="318" t="s">
        <v>3004</v>
      </c>
      <c r="D11137" s="319">
        <v>1668.13</v>
      </c>
    </row>
    <row r="11138" spans="1:4" ht="54">
      <c r="A11138" s="318" t="s">
        <v>12634</v>
      </c>
      <c r="B11138" s="317" t="s">
        <v>12635</v>
      </c>
      <c r="C11138" s="318" t="s">
        <v>3004</v>
      </c>
      <c r="D11138" s="319">
        <v>1771.23</v>
      </c>
    </row>
    <row r="11139" spans="1:4" ht="54">
      <c r="A11139" s="318" t="s">
        <v>12636</v>
      </c>
      <c r="B11139" s="317" t="s">
        <v>12637</v>
      </c>
      <c r="C11139" s="318" t="s">
        <v>3004</v>
      </c>
      <c r="D11139" s="319">
        <v>1029.68</v>
      </c>
    </row>
    <row r="11140" spans="1:4" ht="54">
      <c r="A11140" s="318" t="s">
        <v>12638</v>
      </c>
      <c r="B11140" s="317" t="s">
        <v>12639</v>
      </c>
      <c r="C11140" s="318" t="s">
        <v>3004</v>
      </c>
      <c r="D11140" s="319">
        <v>1106.26</v>
      </c>
    </row>
    <row r="11141" spans="1:4" ht="54">
      <c r="A11141" s="318" t="s">
        <v>12640</v>
      </c>
      <c r="B11141" s="317" t="s">
        <v>12641</v>
      </c>
      <c r="C11141" s="318" t="s">
        <v>3004</v>
      </c>
      <c r="D11141" s="319">
        <v>1169.57</v>
      </c>
    </row>
    <row r="11142" spans="1:4" ht="54">
      <c r="A11142" s="318" t="s">
        <v>12642</v>
      </c>
      <c r="B11142" s="317" t="s">
        <v>12643</v>
      </c>
      <c r="C11142" s="318" t="s">
        <v>3004</v>
      </c>
      <c r="D11142" s="319">
        <v>1178.81</v>
      </c>
    </row>
    <row r="11143" spans="1:4" ht="54">
      <c r="A11143" s="318" t="s">
        <v>12644</v>
      </c>
      <c r="B11143" s="317" t="s">
        <v>12645</v>
      </c>
      <c r="C11143" s="318" t="s">
        <v>3004</v>
      </c>
      <c r="D11143" s="319">
        <v>1239.8699999999999</v>
      </c>
    </row>
    <row r="11144" spans="1:4" ht="13.5">
      <c r="A11144" s="318" t="s">
        <v>348</v>
      </c>
      <c r="B11144" s="317" t="s">
        <v>1077</v>
      </c>
      <c r="C11144" s="318" t="s">
        <v>585</v>
      </c>
      <c r="D11144" s="316">
        <v>41.13</v>
      </c>
    </row>
    <row r="11145" spans="1:4" ht="40.5">
      <c r="A11145" s="318" t="s">
        <v>12646</v>
      </c>
      <c r="B11145" s="317" t="s">
        <v>12647</v>
      </c>
      <c r="C11145" s="318" t="s">
        <v>585</v>
      </c>
      <c r="D11145" s="316">
        <v>137.1</v>
      </c>
    </row>
    <row r="11146" spans="1:4" ht="27">
      <c r="A11146" s="318" t="s">
        <v>12648</v>
      </c>
      <c r="B11146" s="317" t="s">
        <v>12649</v>
      </c>
      <c r="C11146" s="318" t="s">
        <v>3004</v>
      </c>
      <c r="D11146" s="316">
        <v>111.13</v>
      </c>
    </row>
    <row r="11147" spans="1:4" ht="27">
      <c r="A11147" s="318" t="s">
        <v>12650</v>
      </c>
      <c r="B11147" s="317" t="s">
        <v>12651</v>
      </c>
      <c r="C11147" s="318" t="s">
        <v>3004</v>
      </c>
      <c r="D11147" s="316">
        <v>167.16</v>
      </c>
    </row>
    <row r="11148" spans="1:4" ht="13.5">
      <c r="A11148" s="318" t="s">
        <v>12652</v>
      </c>
      <c r="B11148" s="317" t="s">
        <v>12653</v>
      </c>
      <c r="C11148" s="318" t="s">
        <v>3004</v>
      </c>
      <c r="D11148" s="316">
        <v>0.34</v>
      </c>
    </row>
    <row r="11149" spans="1:4" ht="27">
      <c r="A11149" s="318" t="s">
        <v>12654</v>
      </c>
      <c r="B11149" s="317" t="s">
        <v>12655</v>
      </c>
      <c r="C11149" s="318" t="s">
        <v>1100</v>
      </c>
      <c r="D11149" s="316">
        <v>38.700000000000003</v>
      </c>
    </row>
    <row r="11150" spans="1:4" ht="40.5">
      <c r="A11150" s="318" t="s">
        <v>12656</v>
      </c>
      <c r="B11150" s="317" t="s">
        <v>12657</v>
      </c>
      <c r="C11150" s="318" t="s">
        <v>837</v>
      </c>
      <c r="D11150" s="316">
        <v>59.68</v>
      </c>
    </row>
    <row r="11151" spans="1:4" ht="27">
      <c r="A11151" s="318" t="s">
        <v>12658</v>
      </c>
      <c r="B11151" s="317" t="s">
        <v>12659</v>
      </c>
      <c r="C11151" s="318" t="s">
        <v>6979</v>
      </c>
      <c r="D11151" s="316">
        <v>8.4700000000000006</v>
      </c>
    </row>
    <row r="11152" spans="1:4" ht="27">
      <c r="A11152" s="318" t="s">
        <v>12660</v>
      </c>
      <c r="B11152" s="317" t="s">
        <v>12661</v>
      </c>
      <c r="C11152" s="318" t="s">
        <v>6979</v>
      </c>
      <c r="D11152" s="316">
        <v>6.08</v>
      </c>
    </row>
    <row r="11153" spans="1:4" ht="40.5">
      <c r="A11153" s="318" t="s">
        <v>12662</v>
      </c>
      <c r="B11153" s="317" t="s">
        <v>12663</v>
      </c>
      <c r="C11153" s="318" t="s">
        <v>1100</v>
      </c>
      <c r="D11153" s="316">
        <v>32.770000000000003</v>
      </c>
    </row>
    <row r="11154" spans="1:4" ht="40.5">
      <c r="A11154" s="318" t="s">
        <v>12664</v>
      </c>
      <c r="B11154" s="317" t="s">
        <v>12665</v>
      </c>
      <c r="C11154" s="318" t="s">
        <v>837</v>
      </c>
      <c r="D11154" s="316">
        <v>179.74</v>
      </c>
    </row>
    <row r="11155" spans="1:4" ht="40.5">
      <c r="A11155" s="318" t="s">
        <v>12666</v>
      </c>
      <c r="B11155" s="317" t="s">
        <v>12667</v>
      </c>
      <c r="C11155" s="318" t="s">
        <v>837</v>
      </c>
      <c r="D11155" s="316">
        <v>262.79000000000002</v>
      </c>
    </row>
    <row r="11156" spans="1:4" ht="40.5">
      <c r="A11156" s="318" t="s">
        <v>12668</v>
      </c>
      <c r="B11156" s="317" t="s">
        <v>12669</v>
      </c>
      <c r="C11156" s="318" t="s">
        <v>837</v>
      </c>
      <c r="D11156" s="316">
        <v>58.42</v>
      </c>
    </row>
    <row r="11157" spans="1:4" ht="27">
      <c r="A11157" s="318" t="s">
        <v>12670</v>
      </c>
      <c r="B11157" s="317" t="s">
        <v>12671</v>
      </c>
      <c r="C11157" s="318" t="s">
        <v>1100</v>
      </c>
      <c r="D11157" s="316">
        <v>14.77</v>
      </c>
    </row>
    <row r="11158" spans="1:4" ht="13.5">
      <c r="A11158" s="318" t="s">
        <v>12672</v>
      </c>
      <c r="B11158" s="317" t="s">
        <v>12673</v>
      </c>
      <c r="C11158" s="318" t="s">
        <v>3004</v>
      </c>
      <c r="D11158" s="316">
        <v>444.62</v>
      </c>
    </row>
    <row r="11159" spans="1:4" ht="54">
      <c r="A11159" s="318" t="s">
        <v>12674</v>
      </c>
      <c r="B11159" s="317" t="s">
        <v>12675</v>
      </c>
      <c r="C11159" s="318" t="s">
        <v>1100</v>
      </c>
      <c r="D11159" s="316">
        <v>37.590000000000003</v>
      </c>
    </row>
    <row r="11160" spans="1:4" ht="40.5">
      <c r="A11160" s="318" t="s">
        <v>12676</v>
      </c>
      <c r="B11160" s="317" t="s">
        <v>12677</v>
      </c>
      <c r="C11160" s="318" t="s">
        <v>1100</v>
      </c>
      <c r="D11160" s="316">
        <v>36.619999999999997</v>
      </c>
    </row>
    <row r="11161" spans="1:4" ht="54">
      <c r="A11161" s="318" t="s">
        <v>12678</v>
      </c>
      <c r="B11161" s="317" t="s">
        <v>12679</v>
      </c>
      <c r="C11161" s="318" t="s">
        <v>1100</v>
      </c>
      <c r="D11161" s="316">
        <v>43.63</v>
      </c>
    </row>
    <row r="11162" spans="1:4" ht="54">
      <c r="A11162" s="318" t="s">
        <v>12680</v>
      </c>
      <c r="B11162" s="317" t="s">
        <v>12681</v>
      </c>
      <c r="C11162" s="318" t="s">
        <v>1100</v>
      </c>
      <c r="D11162" s="316">
        <v>38.049999999999997</v>
      </c>
    </row>
    <row r="11163" spans="1:4" ht="54">
      <c r="A11163" s="318" t="s">
        <v>12682</v>
      </c>
      <c r="B11163" s="317" t="s">
        <v>12683</v>
      </c>
      <c r="C11163" s="318" t="s">
        <v>1100</v>
      </c>
      <c r="D11163" s="316">
        <v>7.26</v>
      </c>
    </row>
    <row r="11164" spans="1:4" ht="40.5">
      <c r="A11164" s="318" t="s">
        <v>12684</v>
      </c>
      <c r="B11164" s="317" t="s">
        <v>12685</v>
      </c>
      <c r="C11164" s="318" t="s">
        <v>6979</v>
      </c>
      <c r="D11164" s="316">
        <v>8.1300000000000008</v>
      </c>
    </row>
    <row r="11165" spans="1:4" ht="40.5">
      <c r="A11165" s="318" t="s">
        <v>12686</v>
      </c>
      <c r="B11165" s="317" t="s">
        <v>12687</v>
      </c>
      <c r="C11165" s="318" t="s">
        <v>3004</v>
      </c>
      <c r="D11165" s="319">
        <v>4729.09</v>
      </c>
    </row>
    <row r="11166" spans="1:4" ht="27">
      <c r="A11166" s="318" t="s">
        <v>1132</v>
      </c>
      <c r="B11166" s="317" t="s">
        <v>12688</v>
      </c>
      <c r="C11166" s="318" t="s">
        <v>585</v>
      </c>
      <c r="D11166" s="316">
        <v>3.99</v>
      </c>
    </row>
    <row r="11167" spans="1:4" ht="54">
      <c r="A11167" s="318" t="s">
        <v>12689</v>
      </c>
      <c r="B11167" s="317" t="s">
        <v>12690</v>
      </c>
      <c r="C11167" s="318" t="s">
        <v>585</v>
      </c>
      <c r="D11167" s="316">
        <v>4.82</v>
      </c>
    </row>
    <row r="11168" spans="1:4" ht="67.5">
      <c r="A11168" s="318" t="s">
        <v>12691</v>
      </c>
      <c r="B11168" s="317" t="s">
        <v>12692</v>
      </c>
      <c r="C11168" s="318" t="s">
        <v>585</v>
      </c>
      <c r="D11168" s="316">
        <v>1.45</v>
      </c>
    </row>
    <row r="11169" spans="1:4" ht="40.5">
      <c r="A11169" s="318" t="s">
        <v>12693</v>
      </c>
      <c r="B11169" s="317" t="s">
        <v>12694</v>
      </c>
      <c r="C11169" s="318" t="s">
        <v>837</v>
      </c>
      <c r="D11169" s="316">
        <v>39.409999999999997</v>
      </c>
    </row>
    <row r="11170" spans="1:4" ht="40.5">
      <c r="A11170" s="318" t="s">
        <v>12695</v>
      </c>
      <c r="B11170" s="317" t="s">
        <v>12696</v>
      </c>
      <c r="C11170" s="318" t="s">
        <v>837</v>
      </c>
      <c r="D11170" s="316">
        <v>53.4</v>
      </c>
    </row>
    <row r="11171" spans="1:4" ht="13.5">
      <c r="A11171" s="318" t="s">
        <v>12697</v>
      </c>
      <c r="B11171" s="317" t="s">
        <v>12698</v>
      </c>
      <c r="C11171" s="318" t="s">
        <v>585</v>
      </c>
      <c r="D11171" s="316">
        <v>15.98</v>
      </c>
    </row>
    <row r="11172" spans="1:4" ht="27">
      <c r="A11172" s="318" t="s">
        <v>12699</v>
      </c>
      <c r="B11172" s="317" t="s">
        <v>12700</v>
      </c>
      <c r="C11172" s="318" t="s">
        <v>585</v>
      </c>
      <c r="D11172" s="316">
        <v>14.29</v>
      </c>
    </row>
    <row r="11173" spans="1:4" ht="27">
      <c r="A11173" s="318" t="s">
        <v>12701</v>
      </c>
      <c r="B11173" s="317" t="s">
        <v>12702</v>
      </c>
      <c r="C11173" s="318" t="s">
        <v>585</v>
      </c>
      <c r="D11173" s="316">
        <v>1.22</v>
      </c>
    </row>
    <row r="11174" spans="1:4" ht="13.5">
      <c r="A11174" s="318" t="s">
        <v>12703</v>
      </c>
      <c r="B11174" s="317" t="s">
        <v>12704</v>
      </c>
      <c r="C11174" s="318" t="s">
        <v>1100</v>
      </c>
      <c r="D11174" s="316">
        <v>0.55000000000000004</v>
      </c>
    </row>
    <row r="11175" spans="1:4" ht="13.5">
      <c r="A11175" s="318" t="s">
        <v>12705</v>
      </c>
      <c r="B11175" s="317" t="s">
        <v>12706</v>
      </c>
      <c r="C11175" s="318" t="s">
        <v>585</v>
      </c>
      <c r="D11175" s="316">
        <v>1</v>
      </c>
    </row>
    <row r="11176" spans="1:4" ht="27">
      <c r="A11176" s="318" t="s">
        <v>12707</v>
      </c>
      <c r="B11176" s="317" t="s">
        <v>12708</v>
      </c>
      <c r="C11176" s="318" t="s">
        <v>585</v>
      </c>
      <c r="D11176" s="316">
        <v>1</v>
      </c>
    </row>
    <row r="11177" spans="1:4" ht="27">
      <c r="A11177" s="318" t="s">
        <v>12709</v>
      </c>
      <c r="B11177" s="317" t="s">
        <v>12710</v>
      </c>
      <c r="C11177" s="318" t="s">
        <v>585</v>
      </c>
      <c r="D11177" s="316">
        <v>1.07</v>
      </c>
    </row>
    <row r="11178" spans="1:4" ht="27">
      <c r="A11178" s="318" t="s">
        <v>12711</v>
      </c>
      <c r="B11178" s="317" t="s">
        <v>12712</v>
      </c>
      <c r="C11178" s="318" t="s">
        <v>585</v>
      </c>
      <c r="D11178" s="316">
        <v>1</v>
      </c>
    </row>
    <row r="11179" spans="1:4" ht="13.5">
      <c r="A11179" s="318" t="s">
        <v>12713</v>
      </c>
      <c r="B11179" s="317" t="s">
        <v>12714</v>
      </c>
      <c r="C11179" s="318" t="s">
        <v>585</v>
      </c>
      <c r="D11179" s="316">
        <v>1.1000000000000001</v>
      </c>
    </row>
    <row r="11180" spans="1:4" ht="27">
      <c r="A11180" s="318" t="s">
        <v>12715</v>
      </c>
      <c r="B11180" s="317" t="s">
        <v>12716</v>
      </c>
      <c r="C11180" s="318" t="s">
        <v>3004</v>
      </c>
      <c r="D11180" s="316">
        <v>88.8</v>
      </c>
    </row>
    <row r="11181" spans="1:4" ht="27">
      <c r="A11181" s="318" t="s">
        <v>12717</v>
      </c>
      <c r="B11181" s="317" t="s">
        <v>12718</v>
      </c>
      <c r="C11181" s="318" t="s">
        <v>3004</v>
      </c>
      <c r="D11181" s="316">
        <v>99.25</v>
      </c>
    </row>
    <row r="11182" spans="1:4" ht="40.5">
      <c r="A11182" s="318" t="s">
        <v>12719</v>
      </c>
      <c r="B11182" s="317" t="s">
        <v>12720</v>
      </c>
      <c r="C11182" s="318" t="s">
        <v>3004</v>
      </c>
      <c r="D11182" s="316">
        <v>151.49</v>
      </c>
    </row>
    <row r="11183" spans="1:4" ht="40.5">
      <c r="A11183" s="318" t="s">
        <v>12721</v>
      </c>
      <c r="B11183" s="317" t="s">
        <v>12722</v>
      </c>
      <c r="C11183" s="318" t="s">
        <v>3004</v>
      </c>
      <c r="D11183" s="316">
        <v>198.5</v>
      </c>
    </row>
    <row r="11184" spans="1:4" ht="27">
      <c r="A11184" s="318" t="s">
        <v>12723</v>
      </c>
      <c r="B11184" s="317" t="s">
        <v>12724</v>
      </c>
      <c r="C11184" s="318" t="s">
        <v>3004</v>
      </c>
      <c r="D11184" s="316">
        <v>104.48</v>
      </c>
    </row>
    <row r="11185" spans="1:4" ht="27">
      <c r="A11185" s="318" t="s">
        <v>12725</v>
      </c>
      <c r="B11185" s="317" t="s">
        <v>12726</v>
      </c>
      <c r="C11185" s="318" t="s">
        <v>3004</v>
      </c>
      <c r="D11185" s="316">
        <v>36.56</v>
      </c>
    </row>
    <row r="11186" spans="1:4" ht="27">
      <c r="A11186" s="318" t="s">
        <v>12727</v>
      </c>
      <c r="B11186" s="317" t="s">
        <v>12728</v>
      </c>
      <c r="C11186" s="318" t="s">
        <v>3004</v>
      </c>
      <c r="D11186" s="316">
        <v>41.78</v>
      </c>
    </row>
    <row r="11187" spans="1:4" ht="13.5">
      <c r="A11187" s="318" t="s">
        <v>12729</v>
      </c>
      <c r="B11187" s="317" t="s">
        <v>12730</v>
      </c>
      <c r="C11187" s="318" t="s">
        <v>3004</v>
      </c>
      <c r="D11187" s="316">
        <v>47.01</v>
      </c>
    </row>
    <row r="11188" spans="1:4" ht="27">
      <c r="A11188" s="318" t="s">
        <v>12731</v>
      </c>
      <c r="B11188" s="317" t="s">
        <v>12732</v>
      </c>
      <c r="C11188" s="318" t="s">
        <v>3004</v>
      </c>
      <c r="D11188" s="316">
        <v>219.4</v>
      </c>
    </row>
    <row r="11189" spans="1:4" ht="27">
      <c r="A11189" s="318" t="s">
        <v>12733</v>
      </c>
      <c r="B11189" s="317" t="s">
        <v>12734</v>
      </c>
      <c r="C11189" s="318" t="s">
        <v>3004</v>
      </c>
      <c r="D11189" s="316">
        <v>57.45</v>
      </c>
    </row>
    <row r="11190" spans="1:4" ht="40.5">
      <c r="A11190" s="318" t="s">
        <v>12735</v>
      </c>
      <c r="B11190" s="317" t="s">
        <v>12736</v>
      </c>
      <c r="C11190" s="318" t="s">
        <v>3004</v>
      </c>
      <c r="D11190" s="316">
        <v>120.14</v>
      </c>
    </row>
    <row r="11191" spans="1:4" ht="27">
      <c r="A11191" s="318" t="s">
        <v>12737</v>
      </c>
      <c r="B11191" s="317" t="s">
        <v>12738</v>
      </c>
      <c r="C11191" s="318" t="s">
        <v>3004</v>
      </c>
      <c r="D11191" s="316">
        <v>114.92</v>
      </c>
    </row>
    <row r="11192" spans="1:4" ht="40.5">
      <c r="A11192" s="318" t="s">
        <v>12739</v>
      </c>
      <c r="B11192" s="317" t="s">
        <v>12740</v>
      </c>
      <c r="C11192" s="318" t="s">
        <v>3004</v>
      </c>
      <c r="D11192" s="316">
        <v>135.81</v>
      </c>
    </row>
    <row r="11193" spans="1:4" ht="40.5">
      <c r="A11193" s="318" t="s">
        <v>12741</v>
      </c>
      <c r="B11193" s="317" t="s">
        <v>12742</v>
      </c>
      <c r="C11193" s="318" t="s">
        <v>3004</v>
      </c>
      <c r="D11193" s="316">
        <v>146.26</v>
      </c>
    </row>
    <row r="11194" spans="1:4" ht="27">
      <c r="A11194" s="318" t="s">
        <v>12743</v>
      </c>
      <c r="B11194" s="317" t="s">
        <v>12744</v>
      </c>
      <c r="C11194" s="318" t="s">
        <v>3004</v>
      </c>
      <c r="D11194" s="316">
        <v>31.33</v>
      </c>
    </row>
    <row r="11195" spans="1:4" ht="27">
      <c r="A11195" s="318" t="s">
        <v>12745</v>
      </c>
      <c r="B11195" s="317" t="s">
        <v>12746</v>
      </c>
      <c r="C11195" s="318" t="s">
        <v>3004</v>
      </c>
      <c r="D11195" s="316">
        <v>31.33</v>
      </c>
    </row>
    <row r="11196" spans="1:4" ht="27">
      <c r="A11196" s="318" t="s">
        <v>12747</v>
      </c>
      <c r="B11196" s="317" t="s">
        <v>12748</v>
      </c>
      <c r="C11196" s="318" t="s">
        <v>3004</v>
      </c>
      <c r="D11196" s="316">
        <v>41.78</v>
      </c>
    </row>
    <row r="11197" spans="1:4" ht="27">
      <c r="A11197" s="318" t="s">
        <v>12749</v>
      </c>
      <c r="B11197" s="317" t="s">
        <v>12750</v>
      </c>
      <c r="C11197" s="318" t="s">
        <v>3004</v>
      </c>
      <c r="D11197" s="316">
        <v>83.57</v>
      </c>
    </row>
    <row r="11198" spans="1:4" ht="13.5">
      <c r="A11198" s="318" t="s">
        <v>12751</v>
      </c>
      <c r="B11198" s="317" t="s">
        <v>12752</v>
      </c>
      <c r="C11198" s="318" t="s">
        <v>3004</v>
      </c>
      <c r="D11198" s="316">
        <v>135.81</v>
      </c>
    </row>
    <row r="11199" spans="1:4" ht="27">
      <c r="A11199" s="318" t="s">
        <v>12753</v>
      </c>
      <c r="B11199" s="317" t="s">
        <v>12754</v>
      </c>
      <c r="C11199" s="318" t="s">
        <v>3004</v>
      </c>
      <c r="D11199" s="316">
        <v>36.56</v>
      </c>
    </row>
    <row r="11200" spans="1:4" ht="27">
      <c r="A11200" s="318" t="s">
        <v>12755</v>
      </c>
      <c r="B11200" s="317" t="s">
        <v>12756</v>
      </c>
      <c r="C11200" s="318" t="s">
        <v>3004</v>
      </c>
      <c r="D11200" s="316">
        <v>130.6</v>
      </c>
    </row>
    <row r="11201" spans="1:4" ht="13.5">
      <c r="A11201" s="318" t="s">
        <v>12757</v>
      </c>
      <c r="B11201" s="317" t="s">
        <v>12758</v>
      </c>
      <c r="C11201" s="318" t="s">
        <v>3004</v>
      </c>
      <c r="D11201" s="316">
        <v>94.02</v>
      </c>
    </row>
    <row r="11202" spans="1:4" ht="27">
      <c r="A11202" s="318" t="s">
        <v>12759</v>
      </c>
      <c r="B11202" s="317" t="s">
        <v>12760</v>
      </c>
      <c r="C11202" s="318" t="s">
        <v>3004</v>
      </c>
      <c r="D11202" s="316">
        <v>104.48</v>
      </c>
    </row>
    <row r="11203" spans="1:4" ht="27">
      <c r="A11203" s="318" t="s">
        <v>12761</v>
      </c>
      <c r="B11203" s="317" t="s">
        <v>12762</v>
      </c>
      <c r="C11203" s="318" t="s">
        <v>3004</v>
      </c>
      <c r="D11203" s="316">
        <v>94.02</v>
      </c>
    </row>
    <row r="11204" spans="1:4" ht="27">
      <c r="A11204" s="318" t="s">
        <v>12763</v>
      </c>
      <c r="B11204" s="317" t="s">
        <v>12764</v>
      </c>
      <c r="C11204" s="318" t="s">
        <v>3004</v>
      </c>
      <c r="D11204" s="316">
        <v>94.02</v>
      </c>
    </row>
    <row r="11205" spans="1:4" ht="27">
      <c r="A11205" s="318" t="s">
        <v>12765</v>
      </c>
      <c r="B11205" s="317" t="s">
        <v>12766</v>
      </c>
      <c r="C11205" s="318" t="s">
        <v>3004</v>
      </c>
      <c r="D11205" s="316">
        <v>104.48</v>
      </c>
    </row>
    <row r="11206" spans="1:4" ht="13.5">
      <c r="A11206" s="318" t="s">
        <v>12767</v>
      </c>
      <c r="B11206" s="317" t="s">
        <v>12768</v>
      </c>
      <c r="C11206" s="318" t="s">
        <v>3004</v>
      </c>
      <c r="D11206" s="316">
        <v>673.89</v>
      </c>
    </row>
    <row r="11207" spans="1:4" ht="27">
      <c r="A11207" s="318" t="s">
        <v>12769</v>
      </c>
      <c r="B11207" s="317" t="s">
        <v>12770</v>
      </c>
      <c r="C11207" s="318" t="s">
        <v>3004</v>
      </c>
      <c r="D11207" s="316">
        <v>141.04</v>
      </c>
    </row>
    <row r="11208" spans="1:4" ht="27">
      <c r="A11208" s="318" t="s">
        <v>12771</v>
      </c>
      <c r="B11208" s="317" t="s">
        <v>12772</v>
      </c>
      <c r="C11208" s="318" t="s">
        <v>3004</v>
      </c>
      <c r="D11208" s="316">
        <v>78.36</v>
      </c>
    </row>
    <row r="11209" spans="1:4" ht="27">
      <c r="A11209" s="318" t="s">
        <v>12773</v>
      </c>
      <c r="B11209" s="317" t="s">
        <v>12774</v>
      </c>
      <c r="C11209" s="318" t="s">
        <v>3004</v>
      </c>
      <c r="D11209" s="316">
        <v>62.68</v>
      </c>
    </row>
    <row r="11210" spans="1:4" ht="27">
      <c r="A11210" s="318" t="s">
        <v>12775</v>
      </c>
      <c r="B11210" s="317" t="s">
        <v>12776</v>
      </c>
      <c r="C11210" s="318" t="s">
        <v>3004</v>
      </c>
      <c r="D11210" s="316">
        <v>52.24</v>
      </c>
    </row>
    <row r="11211" spans="1:4" ht="13.5">
      <c r="A11211" s="318" t="s">
        <v>12777</v>
      </c>
      <c r="B11211" s="317" t="s">
        <v>12778</v>
      </c>
      <c r="C11211" s="318" t="s">
        <v>3004</v>
      </c>
      <c r="D11211" s="316">
        <v>75.739999999999995</v>
      </c>
    </row>
    <row r="11212" spans="1:4" ht="27">
      <c r="A11212" s="318" t="s">
        <v>12779</v>
      </c>
      <c r="B11212" s="317" t="s">
        <v>12780</v>
      </c>
      <c r="C11212" s="318" t="s">
        <v>3004</v>
      </c>
      <c r="D11212" s="316">
        <v>57.45</v>
      </c>
    </row>
    <row r="11213" spans="1:4" ht="27">
      <c r="A11213" s="318" t="s">
        <v>12781</v>
      </c>
      <c r="B11213" s="317" t="s">
        <v>12782</v>
      </c>
      <c r="C11213" s="318" t="s">
        <v>3004</v>
      </c>
      <c r="D11213" s="316">
        <v>114.92</v>
      </c>
    </row>
    <row r="11214" spans="1:4" ht="27">
      <c r="A11214" s="318" t="s">
        <v>12783</v>
      </c>
      <c r="B11214" s="317" t="s">
        <v>12784</v>
      </c>
      <c r="C11214" s="318" t="s">
        <v>3004</v>
      </c>
      <c r="D11214" s="316">
        <v>182.84</v>
      </c>
    </row>
    <row r="11215" spans="1:4" ht="27">
      <c r="A11215" s="318" t="s">
        <v>12785</v>
      </c>
      <c r="B11215" s="317" t="s">
        <v>12786</v>
      </c>
      <c r="C11215" s="318" t="s">
        <v>3004</v>
      </c>
      <c r="D11215" s="316">
        <v>52.24</v>
      </c>
    </row>
    <row r="11216" spans="1:4" ht="13.5">
      <c r="A11216" s="318" t="s">
        <v>12787</v>
      </c>
      <c r="B11216" s="317" t="s">
        <v>12788</v>
      </c>
      <c r="C11216" s="318" t="s">
        <v>3004</v>
      </c>
      <c r="D11216" s="316">
        <v>47.01</v>
      </c>
    </row>
    <row r="11217" spans="1:4" ht="27">
      <c r="A11217" s="318" t="s">
        <v>12789</v>
      </c>
      <c r="B11217" s="317" t="s">
        <v>12790</v>
      </c>
      <c r="C11217" s="318" t="s">
        <v>3004</v>
      </c>
      <c r="D11217" s="316">
        <v>52.24</v>
      </c>
    </row>
    <row r="11218" spans="1:4" ht="27">
      <c r="A11218" s="318" t="s">
        <v>12791</v>
      </c>
      <c r="B11218" s="317" t="s">
        <v>12792</v>
      </c>
      <c r="C11218" s="318" t="s">
        <v>3004</v>
      </c>
      <c r="D11218" s="316">
        <v>41.78</v>
      </c>
    </row>
    <row r="11219" spans="1:4" ht="27">
      <c r="A11219" s="318" t="s">
        <v>12793</v>
      </c>
      <c r="B11219" s="317" t="s">
        <v>12794</v>
      </c>
      <c r="C11219" s="318" t="s">
        <v>3004</v>
      </c>
      <c r="D11219" s="316">
        <v>104.48</v>
      </c>
    </row>
    <row r="11220" spans="1:4" ht="27">
      <c r="A11220" s="318" t="s">
        <v>12795</v>
      </c>
      <c r="B11220" s="317" t="s">
        <v>12796</v>
      </c>
      <c r="C11220" s="318" t="s">
        <v>3004</v>
      </c>
      <c r="D11220" s="316">
        <v>52.24</v>
      </c>
    </row>
    <row r="11221" spans="1:4" ht="27">
      <c r="A11221" s="318" t="s">
        <v>12797</v>
      </c>
      <c r="B11221" s="317" t="s">
        <v>12798</v>
      </c>
      <c r="C11221" s="318" t="s">
        <v>3004</v>
      </c>
      <c r="D11221" s="316">
        <v>39.17</v>
      </c>
    </row>
    <row r="11222" spans="1:4" ht="27">
      <c r="A11222" s="318" t="s">
        <v>12799</v>
      </c>
      <c r="B11222" s="317" t="s">
        <v>12800</v>
      </c>
      <c r="C11222" s="318" t="s">
        <v>3004</v>
      </c>
      <c r="D11222" s="316">
        <v>104.48</v>
      </c>
    </row>
    <row r="11223" spans="1:4" ht="27">
      <c r="A11223" s="318" t="s">
        <v>12801</v>
      </c>
      <c r="B11223" s="317" t="s">
        <v>12802</v>
      </c>
      <c r="C11223" s="318" t="s">
        <v>3004</v>
      </c>
      <c r="D11223" s="316">
        <v>91.41</v>
      </c>
    </row>
    <row r="11224" spans="1:4" ht="27">
      <c r="A11224" s="318" t="s">
        <v>12803</v>
      </c>
      <c r="B11224" s="317" t="s">
        <v>12804</v>
      </c>
      <c r="C11224" s="318" t="s">
        <v>3004</v>
      </c>
      <c r="D11224" s="316">
        <v>26.12</v>
      </c>
    </row>
    <row r="11225" spans="1:4" ht="27">
      <c r="A11225" s="318" t="s">
        <v>12805</v>
      </c>
      <c r="B11225" s="317" t="s">
        <v>12806</v>
      </c>
      <c r="C11225" s="318" t="s">
        <v>3004</v>
      </c>
      <c r="D11225" s="316">
        <v>57.45</v>
      </c>
    </row>
    <row r="11226" spans="1:4" ht="13.5">
      <c r="A11226" s="318" t="s">
        <v>12807</v>
      </c>
      <c r="B11226" s="317" t="s">
        <v>12808</v>
      </c>
      <c r="C11226" s="318" t="s">
        <v>3004</v>
      </c>
      <c r="D11226" s="316">
        <v>52.24</v>
      </c>
    </row>
    <row r="11227" spans="1:4" ht="27">
      <c r="A11227" s="318" t="s">
        <v>12809</v>
      </c>
      <c r="B11227" s="317" t="s">
        <v>12810</v>
      </c>
      <c r="C11227" s="318" t="s">
        <v>3004</v>
      </c>
      <c r="D11227" s="316">
        <v>47.01</v>
      </c>
    </row>
    <row r="11228" spans="1:4" ht="13.5">
      <c r="A11228" s="318" t="s">
        <v>12811</v>
      </c>
      <c r="B11228" s="317" t="s">
        <v>12812</v>
      </c>
      <c r="C11228" s="318" t="s">
        <v>3004</v>
      </c>
      <c r="D11228" s="316">
        <v>47.01</v>
      </c>
    </row>
    <row r="11229" spans="1:4" ht="27">
      <c r="A11229" s="318" t="s">
        <v>12813</v>
      </c>
      <c r="B11229" s="317" t="s">
        <v>12814</v>
      </c>
      <c r="C11229" s="318" t="s">
        <v>3004</v>
      </c>
      <c r="D11229" s="316">
        <v>130.6</v>
      </c>
    </row>
    <row r="11230" spans="1:4" ht="27">
      <c r="A11230" s="318" t="s">
        <v>12815</v>
      </c>
      <c r="B11230" s="317" t="s">
        <v>12816</v>
      </c>
      <c r="C11230" s="318" t="s">
        <v>3004</v>
      </c>
      <c r="D11230" s="316">
        <v>38.450000000000003</v>
      </c>
    </row>
    <row r="11231" spans="1:4" ht="27">
      <c r="A11231" s="318" t="s">
        <v>12817</v>
      </c>
      <c r="B11231" s="317" t="s">
        <v>12818</v>
      </c>
      <c r="C11231" s="318" t="s">
        <v>3004</v>
      </c>
      <c r="D11231" s="316">
        <v>38.450000000000003</v>
      </c>
    </row>
    <row r="11232" spans="1:4" ht="13.5">
      <c r="A11232" s="318" t="s">
        <v>12819</v>
      </c>
      <c r="B11232" s="317" t="s">
        <v>12820</v>
      </c>
      <c r="C11232" s="318" t="s">
        <v>3004</v>
      </c>
      <c r="D11232" s="316">
        <v>38.450000000000003</v>
      </c>
    </row>
    <row r="11233" spans="1:4" ht="27">
      <c r="A11233" s="318" t="s">
        <v>12821</v>
      </c>
      <c r="B11233" s="317" t="s">
        <v>12822</v>
      </c>
      <c r="C11233" s="318" t="s">
        <v>3004</v>
      </c>
      <c r="D11233" s="316">
        <v>83.57</v>
      </c>
    </row>
    <row r="11234" spans="1:4" ht="27">
      <c r="A11234" s="318" t="s">
        <v>12823</v>
      </c>
      <c r="B11234" s="317" t="s">
        <v>12824</v>
      </c>
      <c r="C11234" s="318" t="s">
        <v>3004</v>
      </c>
      <c r="D11234" s="316">
        <v>99.25</v>
      </c>
    </row>
    <row r="11235" spans="1:4" ht="13.5">
      <c r="A11235" s="318" t="s">
        <v>12825</v>
      </c>
      <c r="B11235" s="317" t="s">
        <v>12826</v>
      </c>
      <c r="C11235" s="318" t="s">
        <v>3004</v>
      </c>
      <c r="D11235" s="316">
        <v>52.24</v>
      </c>
    </row>
    <row r="11236" spans="1:4" ht="27">
      <c r="A11236" s="318" t="s">
        <v>12827</v>
      </c>
      <c r="B11236" s="317" t="s">
        <v>12828</v>
      </c>
      <c r="C11236" s="318" t="s">
        <v>3004</v>
      </c>
      <c r="D11236" s="316">
        <v>47.01</v>
      </c>
    </row>
    <row r="11237" spans="1:4" ht="27">
      <c r="A11237" s="318" t="s">
        <v>12829</v>
      </c>
      <c r="B11237" s="317" t="s">
        <v>12830</v>
      </c>
      <c r="C11237" s="318" t="s">
        <v>837</v>
      </c>
      <c r="D11237" s="316">
        <v>43.44</v>
      </c>
    </row>
    <row r="11238" spans="1:4" ht="40.5">
      <c r="A11238" s="318" t="s">
        <v>12831</v>
      </c>
      <c r="B11238" s="317" t="s">
        <v>12832</v>
      </c>
      <c r="C11238" s="318" t="s">
        <v>1100</v>
      </c>
      <c r="D11238" s="316">
        <v>39.32</v>
      </c>
    </row>
    <row r="11239" spans="1:4" ht="40.5">
      <c r="A11239" s="318" t="s">
        <v>12833</v>
      </c>
      <c r="B11239" s="317" t="s">
        <v>12834</v>
      </c>
      <c r="C11239" s="318" t="s">
        <v>585</v>
      </c>
      <c r="D11239" s="316">
        <v>1.5</v>
      </c>
    </row>
    <row r="11240" spans="1:4" ht="54">
      <c r="A11240" s="318" t="s">
        <v>12835</v>
      </c>
      <c r="B11240" s="317" t="s">
        <v>12836</v>
      </c>
      <c r="C11240" s="318" t="s">
        <v>837</v>
      </c>
      <c r="D11240" s="316">
        <v>24.82</v>
      </c>
    </row>
    <row r="11241" spans="1:4" ht="67.5">
      <c r="A11241" s="318" t="s">
        <v>12837</v>
      </c>
      <c r="B11241" s="317" t="s">
        <v>12838</v>
      </c>
      <c r="C11241" s="318" t="s">
        <v>837</v>
      </c>
      <c r="D11241" s="316">
        <v>24.82</v>
      </c>
    </row>
    <row r="11242" spans="1:4" ht="40.5">
      <c r="A11242" s="318" t="s">
        <v>12839</v>
      </c>
      <c r="B11242" s="317" t="s">
        <v>12840</v>
      </c>
      <c r="C11242" s="318" t="s">
        <v>3004</v>
      </c>
      <c r="D11242" s="316">
        <v>50.82</v>
      </c>
    </row>
    <row r="11243" spans="1:4" ht="40.5">
      <c r="A11243" s="318" t="s">
        <v>962</v>
      </c>
      <c r="B11243" s="317" t="s">
        <v>12841</v>
      </c>
      <c r="C11243" s="318" t="s">
        <v>3004</v>
      </c>
      <c r="D11243" s="316">
        <v>50.82</v>
      </c>
    </row>
    <row r="11244" spans="1:4" ht="40.5">
      <c r="A11244" s="318" t="s">
        <v>12842</v>
      </c>
      <c r="B11244" s="317" t="s">
        <v>12843</v>
      </c>
      <c r="C11244" s="318" t="s">
        <v>837</v>
      </c>
      <c r="D11244" s="316">
        <v>41.1</v>
      </c>
    </row>
    <row r="11245" spans="1:4" ht="27">
      <c r="A11245" s="318" t="s">
        <v>12844</v>
      </c>
      <c r="B11245" s="317" t="s">
        <v>12845</v>
      </c>
      <c r="C11245" s="318" t="s">
        <v>3004</v>
      </c>
      <c r="D11245" s="316">
        <v>31.61</v>
      </c>
    </row>
    <row r="11246" spans="1:4" ht="40.5">
      <c r="A11246" s="318" t="s">
        <v>12846</v>
      </c>
      <c r="B11246" s="317" t="s">
        <v>12847</v>
      </c>
      <c r="C11246" s="318" t="s">
        <v>3004</v>
      </c>
      <c r="D11246" s="316">
        <v>16.850000000000001</v>
      </c>
    </row>
    <row r="11247" spans="1:4" ht="40.5">
      <c r="A11247" s="318" t="s">
        <v>12848</v>
      </c>
      <c r="B11247" s="317" t="s">
        <v>12849</v>
      </c>
      <c r="C11247" s="318" t="s">
        <v>3004</v>
      </c>
      <c r="D11247" s="316">
        <v>209.21</v>
      </c>
    </row>
    <row r="11248" spans="1:4" ht="40.5">
      <c r="A11248" s="318" t="s">
        <v>12850</v>
      </c>
      <c r="B11248" s="317" t="s">
        <v>12851</v>
      </c>
      <c r="C11248" s="318" t="s">
        <v>3004</v>
      </c>
      <c r="D11248" s="316">
        <v>130.63999999999999</v>
      </c>
    </row>
    <row r="11249" spans="1:4" ht="40.5">
      <c r="A11249" s="318" t="s">
        <v>12852</v>
      </c>
      <c r="B11249" s="317" t="s">
        <v>12853</v>
      </c>
      <c r="C11249" s="318" t="s">
        <v>3004</v>
      </c>
      <c r="D11249" s="319">
        <v>1203.98</v>
      </c>
    </row>
    <row r="11250" spans="1:4" ht="27">
      <c r="A11250" s="318" t="s">
        <v>12854</v>
      </c>
      <c r="B11250" s="317" t="s">
        <v>12855</v>
      </c>
      <c r="C11250" s="318" t="s">
        <v>1100</v>
      </c>
      <c r="D11250" s="316">
        <v>15.44</v>
      </c>
    </row>
    <row r="11251" spans="1:4" ht="27">
      <c r="A11251" s="318" t="s">
        <v>12856</v>
      </c>
      <c r="B11251" s="317" t="s">
        <v>12857</v>
      </c>
      <c r="C11251" s="318" t="s">
        <v>1100</v>
      </c>
      <c r="D11251" s="316">
        <v>10.08</v>
      </c>
    </row>
    <row r="11252" spans="1:4" ht="40.5">
      <c r="A11252" s="318" t="s">
        <v>12858</v>
      </c>
      <c r="B11252" s="317" t="s">
        <v>12859</v>
      </c>
      <c r="C11252" s="318" t="s">
        <v>1100</v>
      </c>
      <c r="D11252" s="316">
        <v>19.25</v>
      </c>
    </row>
    <row r="11253" spans="1:4" ht="40.5">
      <c r="A11253" s="318" t="s">
        <v>12860</v>
      </c>
      <c r="B11253" s="317" t="s">
        <v>12861</v>
      </c>
      <c r="C11253" s="318" t="s">
        <v>1100</v>
      </c>
      <c r="D11253" s="316">
        <v>18.95</v>
      </c>
    </row>
    <row r="11254" spans="1:4" ht="40.5">
      <c r="A11254" s="318" t="s">
        <v>12862</v>
      </c>
      <c r="B11254" s="317" t="s">
        <v>12863</v>
      </c>
      <c r="C11254" s="318" t="s">
        <v>1100</v>
      </c>
      <c r="D11254" s="316">
        <v>18.86</v>
      </c>
    </row>
    <row r="11255" spans="1:4" ht="40.5">
      <c r="A11255" s="318" t="s">
        <v>12864</v>
      </c>
      <c r="B11255" s="317" t="s">
        <v>12865</v>
      </c>
      <c r="C11255" s="318" t="s">
        <v>1100</v>
      </c>
      <c r="D11255" s="316">
        <v>72.680000000000007</v>
      </c>
    </row>
    <row r="11256" spans="1:4" ht="27">
      <c r="A11256" s="318" t="s">
        <v>12866</v>
      </c>
      <c r="B11256" s="317" t="s">
        <v>12867</v>
      </c>
      <c r="C11256" s="318" t="s">
        <v>837</v>
      </c>
      <c r="D11256" s="316">
        <v>61.03</v>
      </c>
    </row>
    <row r="11257" spans="1:4" ht="27">
      <c r="A11257" s="318" t="s">
        <v>1138</v>
      </c>
      <c r="B11257" s="317" t="s">
        <v>12868</v>
      </c>
      <c r="C11257" s="318" t="s">
        <v>837</v>
      </c>
      <c r="D11257" s="316">
        <v>97.14</v>
      </c>
    </row>
    <row r="11258" spans="1:4" ht="27">
      <c r="A11258" s="318" t="s">
        <v>12869</v>
      </c>
      <c r="B11258" s="317" t="s">
        <v>12870</v>
      </c>
      <c r="C11258" s="318" t="s">
        <v>837</v>
      </c>
      <c r="D11258" s="316">
        <v>71.72</v>
      </c>
    </row>
    <row r="11259" spans="1:4" ht="27">
      <c r="A11259" s="318" t="s">
        <v>12871</v>
      </c>
      <c r="B11259" s="317" t="s">
        <v>12872</v>
      </c>
      <c r="C11259" s="318" t="s">
        <v>3004</v>
      </c>
      <c r="D11259" s="316">
        <v>72.58</v>
      </c>
    </row>
    <row r="11260" spans="1:4" ht="27">
      <c r="A11260" s="318" t="s">
        <v>12873</v>
      </c>
      <c r="B11260" s="317" t="s">
        <v>12874</v>
      </c>
      <c r="C11260" s="318" t="s">
        <v>3004</v>
      </c>
      <c r="D11260" s="316">
        <v>84.29</v>
      </c>
    </row>
    <row r="11261" spans="1:4" ht="27">
      <c r="A11261" s="318" t="s">
        <v>1134</v>
      </c>
      <c r="B11261" s="317" t="s">
        <v>12875</v>
      </c>
      <c r="C11261" s="318" t="s">
        <v>1100</v>
      </c>
      <c r="D11261" s="316">
        <v>32.07</v>
      </c>
    </row>
    <row r="11262" spans="1:4" ht="27">
      <c r="A11262" s="318" t="s">
        <v>12876</v>
      </c>
      <c r="B11262" s="317" t="s">
        <v>12877</v>
      </c>
      <c r="C11262" s="318" t="s">
        <v>1100</v>
      </c>
      <c r="D11262" s="316">
        <v>24.08</v>
      </c>
    </row>
    <row r="11263" spans="1:4" ht="27">
      <c r="A11263" s="318" t="s">
        <v>12878</v>
      </c>
      <c r="B11263" s="317" t="s">
        <v>12879</v>
      </c>
      <c r="C11263" s="318" t="s">
        <v>1100</v>
      </c>
      <c r="D11263" s="316">
        <v>18.12</v>
      </c>
    </row>
    <row r="11264" spans="1:4" ht="54">
      <c r="A11264" s="318" t="s">
        <v>154</v>
      </c>
      <c r="B11264" s="317" t="s">
        <v>12880</v>
      </c>
      <c r="C11264" s="318" t="s">
        <v>1100</v>
      </c>
      <c r="D11264" s="316">
        <v>3.55</v>
      </c>
    </row>
    <row r="11265" spans="1:4" ht="54">
      <c r="A11265" s="318" t="s">
        <v>12881</v>
      </c>
      <c r="B11265" s="317" t="s">
        <v>12882</v>
      </c>
      <c r="C11265" s="318" t="s">
        <v>1100</v>
      </c>
      <c r="D11265" s="316">
        <v>4.2300000000000004</v>
      </c>
    </row>
    <row r="11266" spans="1:4" ht="27">
      <c r="A11266" s="318" t="s">
        <v>12883</v>
      </c>
      <c r="B11266" s="317" t="s">
        <v>12884</v>
      </c>
      <c r="C11266" s="318" t="s">
        <v>1100</v>
      </c>
      <c r="D11266" s="316">
        <v>25.75</v>
      </c>
    </row>
    <row r="11267" spans="1:4" ht="54">
      <c r="A11267" s="318" t="s">
        <v>12885</v>
      </c>
      <c r="B11267" s="317" t="s">
        <v>12886</v>
      </c>
      <c r="C11267" s="318" t="s">
        <v>1100</v>
      </c>
      <c r="D11267" s="316">
        <v>49.79</v>
      </c>
    </row>
    <row r="11268" spans="1:4" ht="40.5">
      <c r="A11268" s="318" t="s">
        <v>12887</v>
      </c>
      <c r="B11268" s="317" t="s">
        <v>12888</v>
      </c>
      <c r="C11268" s="318" t="s">
        <v>3004</v>
      </c>
      <c r="D11268" s="316">
        <v>177.9</v>
      </c>
    </row>
    <row r="11269" spans="1:4" ht="27">
      <c r="A11269" s="318" t="s">
        <v>12889</v>
      </c>
      <c r="B11269" s="317" t="s">
        <v>12890</v>
      </c>
      <c r="C11269" s="318" t="s">
        <v>3004</v>
      </c>
      <c r="D11269" s="316">
        <v>140.28</v>
      </c>
    </row>
    <row r="11270" spans="1:4" ht="13.5">
      <c r="A11270" s="318" t="s">
        <v>12891</v>
      </c>
      <c r="B11270" s="317" t="s">
        <v>12892</v>
      </c>
      <c r="C11270" s="318" t="s">
        <v>3004</v>
      </c>
      <c r="D11270" s="316">
        <v>22.04</v>
      </c>
    </row>
    <row r="11271" spans="1:4" ht="40.5">
      <c r="A11271" s="318" t="s">
        <v>12893</v>
      </c>
      <c r="B11271" s="317" t="s">
        <v>12894</v>
      </c>
      <c r="C11271" s="318" t="s">
        <v>3004</v>
      </c>
      <c r="D11271" s="316">
        <v>191.49</v>
      </c>
    </row>
    <row r="11272" spans="1:4" ht="27">
      <c r="A11272" s="318" t="s">
        <v>12895</v>
      </c>
      <c r="B11272" s="317" t="s">
        <v>12896</v>
      </c>
      <c r="C11272" s="318" t="s">
        <v>3004</v>
      </c>
      <c r="D11272" s="316">
        <v>82.61</v>
      </c>
    </row>
    <row r="11273" spans="1:4" ht="27">
      <c r="A11273" s="318" t="s">
        <v>12897</v>
      </c>
      <c r="B11273" s="317" t="s">
        <v>12898</v>
      </c>
      <c r="C11273" s="318" t="s">
        <v>3004</v>
      </c>
      <c r="D11273" s="316">
        <v>52.06</v>
      </c>
    </row>
    <row r="11274" spans="1:4" ht="27">
      <c r="A11274" s="318" t="s">
        <v>12899</v>
      </c>
      <c r="B11274" s="317" t="s">
        <v>12900</v>
      </c>
      <c r="C11274" s="318" t="s">
        <v>1100</v>
      </c>
      <c r="D11274" s="316">
        <v>378.04</v>
      </c>
    </row>
    <row r="11275" spans="1:4" ht="94.5">
      <c r="A11275" s="318" t="s">
        <v>12901</v>
      </c>
      <c r="B11275" s="317" t="s">
        <v>12902</v>
      </c>
      <c r="C11275" s="318" t="s">
        <v>3004</v>
      </c>
      <c r="D11275" s="316">
        <v>131.31</v>
      </c>
    </row>
    <row r="11276" spans="1:4" ht="40.5">
      <c r="A11276" s="318" t="s">
        <v>353</v>
      </c>
      <c r="B11276" s="317" t="s">
        <v>12903</v>
      </c>
      <c r="C11276" s="318" t="s">
        <v>1100</v>
      </c>
      <c r="D11276" s="316">
        <v>8.15</v>
      </c>
    </row>
    <row r="11277" spans="1:4" ht="40.5">
      <c r="A11277" s="318" t="s">
        <v>12904</v>
      </c>
      <c r="B11277" s="317" t="s">
        <v>12905</v>
      </c>
      <c r="C11277" s="318" t="s">
        <v>837</v>
      </c>
      <c r="D11277" s="316">
        <v>23.32</v>
      </c>
    </row>
    <row r="11278" spans="1:4" ht="27">
      <c r="A11278" s="318" t="s">
        <v>12906</v>
      </c>
      <c r="B11278" s="317" t="s">
        <v>12907</v>
      </c>
      <c r="C11278" s="318" t="s">
        <v>837</v>
      </c>
      <c r="D11278" s="316">
        <v>309.07</v>
      </c>
    </row>
    <row r="11279" spans="1:4" ht="54">
      <c r="A11279" s="318" t="s">
        <v>12908</v>
      </c>
      <c r="B11279" s="317" t="s">
        <v>12909</v>
      </c>
      <c r="C11279" s="318" t="s">
        <v>837</v>
      </c>
      <c r="D11279" s="316">
        <v>18.37</v>
      </c>
    </row>
    <row r="11280" spans="1:4" ht="54">
      <c r="A11280" s="318" t="s">
        <v>12910</v>
      </c>
      <c r="B11280" s="317" t="s">
        <v>12911</v>
      </c>
      <c r="C11280" s="318" t="s">
        <v>3004</v>
      </c>
      <c r="D11280" s="319">
        <v>1795.77</v>
      </c>
    </row>
    <row r="11281" spans="1:4" ht="54">
      <c r="A11281" s="318" t="s">
        <v>12912</v>
      </c>
      <c r="B11281" s="317" t="s">
        <v>12913</v>
      </c>
      <c r="C11281" s="318" t="s">
        <v>3004</v>
      </c>
      <c r="D11281" s="319">
        <v>2064.02</v>
      </c>
    </row>
    <row r="11282" spans="1:4" ht="54">
      <c r="A11282" s="318" t="s">
        <v>12914</v>
      </c>
      <c r="B11282" s="317" t="s">
        <v>12915</v>
      </c>
      <c r="C11282" s="318" t="s">
        <v>3004</v>
      </c>
      <c r="D11282" s="319">
        <v>2232.29</v>
      </c>
    </row>
    <row r="11283" spans="1:4" ht="54">
      <c r="A11283" s="318" t="s">
        <v>12916</v>
      </c>
      <c r="B11283" s="317" t="s">
        <v>12917</v>
      </c>
      <c r="C11283" s="318" t="s">
        <v>3004</v>
      </c>
      <c r="D11283" s="319">
        <v>2546.75</v>
      </c>
    </row>
    <row r="11284" spans="1:4" ht="67.5">
      <c r="A11284" s="318" t="s">
        <v>12918</v>
      </c>
      <c r="B11284" s="317" t="s">
        <v>12919</v>
      </c>
      <c r="C11284" s="318" t="s">
        <v>3004</v>
      </c>
      <c r="D11284" s="319">
        <v>2955.74</v>
      </c>
    </row>
    <row r="11285" spans="1:4" ht="54">
      <c r="A11285" s="318" t="s">
        <v>12920</v>
      </c>
      <c r="B11285" s="317" t="s">
        <v>12921</v>
      </c>
      <c r="C11285" s="318" t="s">
        <v>3004</v>
      </c>
      <c r="D11285" s="319">
        <v>3294.94</v>
      </c>
    </row>
    <row r="11286" spans="1:4" ht="54">
      <c r="A11286" s="318" t="s">
        <v>12922</v>
      </c>
      <c r="B11286" s="317" t="s">
        <v>12923</v>
      </c>
      <c r="C11286" s="318" t="s">
        <v>3004</v>
      </c>
      <c r="D11286" s="319">
        <v>3588.38</v>
      </c>
    </row>
    <row r="11287" spans="1:4" ht="67.5">
      <c r="A11287" s="318" t="s">
        <v>12924</v>
      </c>
      <c r="B11287" s="317" t="s">
        <v>12925</v>
      </c>
      <c r="C11287" s="318" t="s">
        <v>3004</v>
      </c>
      <c r="D11287" s="319">
        <v>3842.8</v>
      </c>
    </row>
    <row r="11288" spans="1:4" ht="27">
      <c r="A11288" s="318" t="s">
        <v>791</v>
      </c>
      <c r="B11288" s="317" t="s">
        <v>12926</v>
      </c>
      <c r="C11288" s="318" t="s">
        <v>1100</v>
      </c>
      <c r="D11288" s="316">
        <v>393.42</v>
      </c>
    </row>
    <row r="11289" spans="1:4" ht="40.5">
      <c r="A11289" s="318" t="s">
        <v>12927</v>
      </c>
      <c r="B11289" s="317" t="s">
        <v>12928</v>
      </c>
      <c r="C11289" s="318" t="s">
        <v>1100</v>
      </c>
      <c r="D11289" s="316">
        <v>448.24</v>
      </c>
    </row>
    <row r="11290" spans="1:4" ht="40.5">
      <c r="A11290" s="318" t="s">
        <v>924</v>
      </c>
      <c r="B11290" s="317" t="s">
        <v>12929</v>
      </c>
      <c r="C11290" s="318" t="s">
        <v>3004</v>
      </c>
      <c r="D11290" s="316">
        <v>10.4</v>
      </c>
    </row>
    <row r="11291" spans="1:4" ht="40.5">
      <c r="A11291" s="318" t="s">
        <v>941</v>
      </c>
      <c r="B11291" s="317" t="s">
        <v>12930</v>
      </c>
      <c r="C11291" s="318" t="s">
        <v>3004</v>
      </c>
      <c r="D11291" s="316">
        <v>399.76</v>
      </c>
    </row>
    <row r="11292" spans="1:4" ht="40.5">
      <c r="A11292" s="318" t="s">
        <v>12931</v>
      </c>
      <c r="B11292" s="317" t="s">
        <v>12932</v>
      </c>
      <c r="C11292" s="318" t="s">
        <v>3004</v>
      </c>
      <c r="D11292" s="316">
        <v>15.97</v>
      </c>
    </row>
    <row r="11293" spans="1:4" ht="40.5">
      <c r="A11293" s="318" t="s">
        <v>12933</v>
      </c>
      <c r="B11293" s="317" t="s">
        <v>12934</v>
      </c>
      <c r="C11293" s="318" t="s">
        <v>3004</v>
      </c>
      <c r="D11293" s="316">
        <v>46.86</v>
      </c>
    </row>
    <row r="11294" spans="1:4" ht="40.5">
      <c r="A11294" s="318" t="s">
        <v>12935</v>
      </c>
      <c r="B11294" s="317" t="s">
        <v>12936</v>
      </c>
      <c r="C11294" s="318" t="s">
        <v>3004</v>
      </c>
      <c r="D11294" s="316">
        <v>67.86</v>
      </c>
    </row>
    <row r="11295" spans="1:4" ht="40.5">
      <c r="A11295" s="318" t="s">
        <v>935</v>
      </c>
      <c r="B11295" s="317" t="s">
        <v>12937</v>
      </c>
      <c r="C11295" s="318" t="s">
        <v>3004</v>
      </c>
      <c r="D11295" s="316">
        <v>90.42</v>
      </c>
    </row>
    <row r="11296" spans="1:4" ht="40.5">
      <c r="A11296" s="318" t="s">
        <v>937</v>
      </c>
      <c r="B11296" s="317" t="s">
        <v>12938</v>
      </c>
      <c r="C11296" s="318" t="s">
        <v>3004</v>
      </c>
      <c r="D11296" s="316">
        <v>255.81</v>
      </c>
    </row>
    <row r="11297" spans="1:4" ht="40.5">
      <c r="A11297" s="318" t="s">
        <v>12939</v>
      </c>
      <c r="B11297" s="317" t="s">
        <v>12940</v>
      </c>
      <c r="C11297" s="318" t="s">
        <v>3004</v>
      </c>
      <c r="D11297" s="316">
        <v>660.91</v>
      </c>
    </row>
    <row r="11298" spans="1:4" ht="40.5">
      <c r="A11298" s="318" t="s">
        <v>939</v>
      </c>
      <c r="B11298" s="317" t="s">
        <v>12941</v>
      </c>
      <c r="C11298" s="318" t="s">
        <v>3004</v>
      </c>
      <c r="D11298" s="316">
        <v>903.11</v>
      </c>
    </row>
    <row r="11299" spans="1:4" ht="40.5">
      <c r="A11299" s="318" t="s">
        <v>12942</v>
      </c>
      <c r="B11299" s="317" t="s">
        <v>12943</v>
      </c>
      <c r="C11299" s="318" t="s">
        <v>3004</v>
      </c>
      <c r="D11299" s="319">
        <v>1479.21</v>
      </c>
    </row>
    <row r="11300" spans="1:4" ht="67.5">
      <c r="A11300" s="318" t="s">
        <v>12944</v>
      </c>
      <c r="B11300" s="317" t="s">
        <v>12945</v>
      </c>
      <c r="C11300" s="318" t="s">
        <v>3004</v>
      </c>
      <c r="D11300" s="316">
        <v>57.65</v>
      </c>
    </row>
    <row r="11301" spans="1:4" ht="67.5">
      <c r="A11301" s="318" t="s">
        <v>997</v>
      </c>
      <c r="B11301" s="317" t="s">
        <v>12946</v>
      </c>
      <c r="C11301" s="318" t="s">
        <v>3004</v>
      </c>
      <c r="D11301" s="316">
        <v>409.04</v>
      </c>
    </row>
    <row r="11302" spans="1:4" ht="67.5">
      <c r="A11302" s="318" t="s">
        <v>1000</v>
      </c>
      <c r="B11302" s="317" t="s">
        <v>12947</v>
      </c>
      <c r="C11302" s="318" t="s">
        <v>3004</v>
      </c>
      <c r="D11302" s="316">
        <v>473.91</v>
      </c>
    </row>
    <row r="11303" spans="1:4" ht="67.5">
      <c r="A11303" s="318" t="s">
        <v>12948</v>
      </c>
      <c r="B11303" s="317" t="s">
        <v>12949</v>
      </c>
      <c r="C11303" s="318" t="s">
        <v>3004</v>
      </c>
      <c r="D11303" s="316">
        <v>939.66</v>
      </c>
    </row>
    <row r="11304" spans="1:4" ht="67.5">
      <c r="A11304" s="318" t="s">
        <v>12950</v>
      </c>
      <c r="B11304" s="317" t="s">
        <v>12951</v>
      </c>
      <c r="C11304" s="318" t="s">
        <v>3004</v>
      </c>
      <c r="D11304" s="316">
        <v>772.58</v>
      </c>
    </row>
    <row r="11305" spans="1:4" ht="67.5">
      <c r="A11305" s="318" t="s">
        <v>12952</v>
      </c>
      <c r="B11305" s="317" t="s">
        <v>12953</v>
      </c>
      <c r="C11305" s="318" t="s">
        <v>3004</v>
      </c>
      <c r="D11305" s="319">
        <v>1145.8</v>
      </c>
    </row>
    <row r="11306" spans="1:4" ht="13.5">
      <c r="A11306" s="318" t="s">
        <v>12954</v>
      </c>
      <c r="B11306" s="317" t="s">
        <v>12955</v>
      </c>
      <c r="C11306" s="318" t="s">
        <v>1100</v>
      </c>
      <c r="D11306" s="316">
        <v>14.17</v>
      </c>
    </row>
    <row r="11307" spans="1:4" ht="27">
      <c r="A11307" s="318" t="s">
        <v>12956</v>
      </c>
      <c r="B11307" s="317" t="s">
        <v>12957</v>
      </c>
      <c r="C11307" s="318" t="s">
        <v>1100</v>
      </c>
      <c r="D11307" s="316">
        <v>17.82</v>
      </c>
    </row>
    <row r="11308" spans="1:4" ht="27">
      <c r="A11308" s="318" t="s">
        <v>12958</v>
      </c>
      <c r="B11308" s="317" t="s">
        <v>12959</v>
      </c>
      <c r="C11308" s="318" t="s">
        <v>1100</v>
      </c>
      <c r="D11308" s="316">
        <v>545.30999999999995</v>
      </c>
    </row>
    <row r="11309" spans="1:4" ht="54">
      <c r="A11309" s="318" t="s">
        <v>12960</v>
      </c>
      <c r="B11309" s="317" t="s">
        <v>12961</v>
      </c>
      <c r="C11309" s="318" t="s">
        <v>1100</v>
      </c>
      <c r="D11309" s="316">
        <v>460.52</v>
      </c>
    </row>
    <row r="11310" spans="1:4" ht="40.5">
      <c r="A11310" s="318" t="s">
        <v>12962</v>
      </c>
      <c r="B11310" s="317" t="s">
        <v>12963</v>
      </c>
      <c r="C11310" s="318" t="s">
        <v>1100</v>
      </c>
      <c r="D11310" s="316">
        <v>321.94</v>
      </c>
    </row>
    <row r="11311" spans="1:4" ht="54">
      <c r="A11311" s="318" t="s">
        <v>12964</v>
      </c>
      <c r="B11311" s="317" t="s">
        <v>12965</v>
      </c>
      <c r="C11311" s="318" t="s">
        <v>1100</v>
      </c>
      <c r="D11311" s="316">
        <v>66.28</v>
      </c>
    </row>
    <row r="11312" spans="1:4" ht="54">
      <c r="A11312" s="318" t="s">
        <v>12966</v>
      </c>
      <c r="B11312" s="317" t="s">
        <v>12967</v>
      </c>
      <c r="C11312" s="318" t="s">
        <v>1100</v>
      </c>
      <c r="D11312" s="316">
        <v>73.3</v>
      </c>
    </row>
    <row r="11313" spans="1:4" ht="54">
      <c r="A11313" s="318" t="s">
        <v>12968</v>
      </c>
      <c r="B11313" s="317" t="s">
        <v>12969</v>
      </c>
      <c r="C11313" s="318" t="s">
        <v>1100</v>
      </c>
      <c r="D11313" s="316">
        <v>87.6</v>
      </c>
    </row>
    <row r="11314" spans="1:4" ht="54">
      <c r="A11314" s="318" t="s">
        <v>12970</v>
      </c>
      <c r="B11314" s="317" t="s">
        <v>12971</v>
      </c>
      <c r="C11314" s="318" t="s">
        <v>1100</v>
      </c>
      <c r="D11314" s="316">
        <v>100.72</v>
      </c>
    </row>
    <row r="11315" spans="1:4" ht="40.5">
      <c r="A11315" s="318" t="s">
        <v>12972</v>
      </c>
      <c r="B11315" s="317" t="s">
        <v>12973</v>
      </c>
      <c r="C11315" s="318" t="s">
        <v>837</v>
      </c>
      <c r="D11315" s="316">
        <v>40.450000000000003</v>
      </c>
    </row>
    <row r="11316" spans="1:4" ht="54">
      <c r="A11316" s="318" t="s">
        <v>12974</v>
      </c>
      <c r="B11316" s="317" t="s">
        <v>12975</v>
      </c>
      <c r="C11316" s="318" t="s">
        <v>837</v>
      </c>
      <c r="D11316" s="316">
        <v>16.18</v>
      </c>
    </row>
    <row r="11317" spans="1:4" ht="54">
      <c r="A11317" s="318" t="s">
        <v>12976</v>
      </c>
      <c r="B11317" s="317" t="s">
        <v>12977</v>
      </c>
      <c r="C11317" s="318" t="s">
        <v>837</v>
      </c>
      <c r="D11317" s="316">
        <v>26.31</v>
      </c>
    </row>
    <row r="11318" spans="1:4" ht="54">
      <c r="A11318" s="318" t="s">
        <v>12978</v>
      </c>
      <c r="B11318" s="317" t="s">
        <v>12979</v>
      </c>
      <c r="C11318" s="318" t="s">
        <v>837</v>
      </c>
      <c r="D11318" s="316">
        <v>50.43</v>
      </c>
    </row>
    <row r="11319" spans="1:4" ht="67.5">
      <c r="A11319" s="318" t="s">
        <v>12980</v>
      </c>
      <c r="B11319" s="317" t="s">
        <v>12981</v>
      </c>
      <c r="C11319" s="318" t="s">
        <v>837</v>
      </c>
      <c r="D11319" s="316">
        <v>49.22</v>
      </c>
    </row>
    <row r="11320" spans="1:4" ht="67.5">
      <c r="A11320" s="318" t="s">
        <v>12982</v>
      </c>
      <c r="B11320" s="317" t="s">
        <v>12983</v>
      </c>
      <c r="C11320" s="318" t="s">
        <v>837</v>
      </c>
      <c r="D11320" s="316">
        <v>47.13</v>
      </c>
    </row>
    <row r="11321" spans="1:4" ht="27">
      <c r="A11321" s="318" t="s">
        <v>12984</v>
      </c>
      <c r="B11321" s="317" t="s">
        <v>12985</v>
      </c>
      <c r="C11321" s="318" t="s">
        <v>3004</v>
      </c>
      <c r="D11321" s="316">
        <v>12.12</v>
      </c>
    </row>
    <row r="11322" spans="1:4" ht="67.5">
      <c r="A11322" s="318" t="s">
        <v>1121</v>
      </c>
      <c r="B11322" s="317" t="s">
        <v>12986</v>
      </c>
      <c r="C11322" s="318" t="s">
        <v>1100</v>
      </c>
      <c r="D11322" s="316">
        <v>13.88</v>
      </c>
    </row>
    <row r="11323" spans="1:4" ht="67.5">
      <c r="A11323" s="318" t="s">
        <v>12987</v>
      </c>
      <c r="B11323" s="317" t="s">
        <v>12988</v>
      </c>
      <c r="C11323" s="318" t="s">
        <v>585</v>
      </c>
      <c r="D11323" s="316">
        <v>2.67</v>
      </c>
    </row>
    <row r="11324" spans="1:4" ht="40.5">
      <c r="A11324" s="318" t="s">
        <v>12989</v>
      </c>
      <c r="B11324" s="317" t="s">
        <v>12990</v>
      </c>
      <c r="C11324" s="318" t="s">
        <v>1100</v>
      </c>
      <c r="D11324" s="316">
        <v>0.21</v>
      </c>
    </row>
    <row r="11325" spans="1:4" ht="54">
      <c r="A11325" s="318" t="s">
        <v>12991</v>
      </c>
      <c r="B11325" s="317" t="s">
        <v>12992</v>
      </c>
      <c r="C11325" s="318" t="s">
        <v>585</v>
      </c>
      <c r="D11325" s="316">
        <v>4.28</v>
      </c>
    </row>
    <row r="11326" spans="1:4" ht="54">
      <c r="A11326" s="318" t="s">
        <v>12993</v>
      </c>
      <c r="B11326" s="317" t="s">
        <v>12994</v>
      </c>
      <c r="C11326" s="318" t="s">
        <v>585</v>
      </c>
      <c r="D11326" s="316">
        <v>1.4</v>
      </c>
    </row>
    <row r="11327" spans="1:4" ht="54">
      <c r="A11327" s="318" t="s">
        <v>12995</v>
      </c>
      <c r="B11327" s="317" t="s">
        <v>12996</v>
      </c>
      <c r="C11327" s="318" t="s">
        <v>585</v>
      </c>
      <c r="D11327" s="316">
        <v>2.73</v>
      </c>
    </row>
    <row r="11328" spans="1:4" ht="40.5">
      <c r="A11328" s="318" t="s">
        <v>1091</v>
      </c>
      <c r="B11328" s="317" t="s">
        <v>12997</v>
      </c>
      <c r="C11328" s="318" t="s">
        <v>837</v>
      </c>
      <c r="D11328" s="316">
        <v>41.29</v>
      </c>
    </row>
    <row r="11329" spans="1:4" ht="27">
      <c r="A11329" s="318" t="s">
        <v>339</v>
      </c>
      <c r="B11329" s="317" t="s">
        <v>12998</v>
      </c>
      <c r="C11329" s="318" t="s">
        <v>585</v>
      </c>
      <c r="D11329" s="316">
        <v>89.94</v>
      </c>
    </row>
    <row r="11330" spans="1:4" ht="27">
      <c r="A11330" s="318" t="s">
        <v>12999</v>
      </c>
      <c r="B11330" s="317" t="s">
        <v>13000</v>
      </c>
      <c r="C11330" s="318" t="s">
        <v>3004</v>
      </c>
      <c r="D11330" s="316">
        <v>100.02</v>
      </c>
    </row>
    <row r="11331" spans="1:4" ht="27">
      <c r="A11331" s="318" t="s">
        <v>13001</v>
      </c>
      <c r="B11331" s="317" t="s">
        <v>13002</v>
      </c>
      <c r="C11331" s="318" t="s">
        <v>837</v>
      </c>
      <c r="D11331" s="316">
        <v>36.51</v>
      </c>
    </row>
    <row r="11332" spans="1:4" ht="27">
      <c r="A11332" s="318" t="s">
        <v>13003</v>
      </c>
      <c r="B11332" s="317" t="s">
        <v>13004</v>
      </c>
      <c r="C11332" s="318" t="s">
        <v>837</v>
      </c>
      <c r="D11332" s="316">
        <v>63.71</v>
      </c>
    </row>
    <row r="11333" spans="1:4" ht="40.5">
      <c r="A11333" s="318" t="s">
        <v>13005</v>
      </c>
      <c r="B11333" s="317" t="s">
        <v>13006</v>
      </c>
      <c r="C11333" s="318" t="s">
        <v>3004</v>
      </c>
      <c r="D11333" s="316">
        <v>205.51</v>
      </c>
    </row>
    <row r="11334" spans="1:4" ht="67.5">
      <c r="A11334" s="318" t="s">
        <v>13007</v>
      </c>
      <c r="B11334" s="317" t="s">
        <v>13008</v>
      </c>
      <c r="C11334" s="318" t="s">
        <v>3004</v>
      </c>
      <c r="D11334" s="316">
        <v>286.58</v>
      </c>
    </row>
    <row r="11335" spans="1:4" ht="67.5">
      <c r="A11335" s="318" t="s">
        <v>13009</v>
      </c>
      <c r="B11335" s="317" t="s">
        <v>13010</v>
      </c>
      <c r="C11335" s="318" t="s">
        <v>3004</v>
      </c>
      <c r="D11335" s="316">
        <v>185.9</v>
      </c>
    </row>
    <row r="11336" spans="1:4" ht="27">
      <c r="A11336" s="318" t="s">
        <v>13011</v>
      </c>
      <c r="B11336" s="317" t="s">
        <v>13012</v>
      </c>
      <c r="C11336" s="318" t="s">
        <v>1100</v>
      </c>
      <c r="D11336" s="316">
        <v>144.32</v>
      </c>
    </row>
    <row r="11337" spans="1:4" ht="27">
      <c r="A11337" s="318" t="s">
        <v>13013</v>
      </c>
      <c r="B11337" s="317" t="s">
        <v>13014</v>
      </c>
      <c r="C11337" s="318" t="s">
        <v>837</v>
      </c>
      <c r="D11337" s="316">
        <v>206.78</v>
      </c>
    </row>
    <row r="11338" spans="1:4" ht="27">
      <c r="A11338" s="318" t="s">
        <v>13015</v>
      </c>
      <c r="B11338" s="317" t="s">
        <v>13016</v>
      </c>
      <c r="C11338" s="318" t="s">
        <v>837</v>
      </c>
      <c r="D11338" s="316">
        <v>382.64</v>
      </c>
    </row>
    <row r="11339" spans="1:4" ht="54">
      <c r="A11339" s="318" t="s">
        <v>13017</v>
      </c>
      <c r="B11339" s="317" t="s">
        <v>13018</v>
      </c>
      <c r="C11339" s="318" t="s">
        <v>3004</v>
      </c>
      <c r="D11339" s="319">
        <v>1196.78</v>
      </c>
    </row>
    <row r="11340" spans="1:4" ht="54">
      <c r="A11340" s="318" t="s">
        <v>13019</v>
      </c>
      <c r="B11340" s="317" t="s">
        <v>13020</v>
      </c>
      <c r="C11340" s="318" t="s">
        <v>3004</v>
      </c>
      <c r="D11340" s="319">
        <v>1485.09</v>
      </c>
    </row>
    <row r="11341" spans="1:4" ht="67.5">
      <c r="A11341" s="318" t="s">
        <v>13021</v>
      </c>
      <c r="B11341" s="317" t="s">
        <v>13022</v>
      </c>
      <c r="C11341" s="318" t="s">
        <v>1100</v>
      </c>
      <c r="D11341" s="316">
        <v>59</v>
      </c>
    </row>
    <row r="11342" spans="1:4" ht="67.5">
      <c r="A11342" s="318" t="s">
        <v>13023</v>
      </c>
      <c r="B11342" s="317" t="s">
        <v>13024</v>
      </c>
      <c r="C11342" s="318" t="s">
        <v>1100</v>
      </c>
      <c r="D11342" s="316">
        <v>65.150000000000006</v>
      </c>
    </row>
    <row r="11343" spans="1:4" ht="40.5">
      <c r="A11343" s="318" t="s">
        <v>13025</v>
      </c>
      <c r="B11343" s="317" t="s">
        <v>13026</v>
      </c>
      <c r="C11343" s="318" t="s">
        <v>585</v>
      </c>
      <c r="D11343" s="316">
        <v>1.37</v>
      </c>
    </row>
    <row r="11344" spans="1:4" ht="40.5">
      <c r="A11344" s="318" t="s">
        <v>13027</v>
      </c>
      <c r="B11344" s="317" t="s">
        <v>13028</v>
      </c>
      <c r="C11344" s="318" t="s">
        <v>3004</v>
      </c>
      <c r="D11344" s="319">
        <v>1250.6500000000001</v>
      </c>
    </row>
    <row r="11345" spans="1:4" ht="27">
      <c r="A11345" s="318" t="s">
        <v>13029</v>
      </c>
      <c r="B11345" s="317" t="s">
        <v>13030</v>
      </c>
      <c r="C11345" s="318" t="s">
        <v>3004</v>
      </c>
      <c r="D11345" s="316">
        <v>698.41</v>
      </c>
    </row>
    <row r="11346" spans="1:4" ht="27">
      <c r="A11346" s="318" t="s">
        <v>92</v>
      </c>
      <c r="B11346" s="317" t="s">
        <v>13031</v>
      </c>
      <c r="C11346" s="318" t="s">
        <v>1100</v>
      </c>
      <c r="D11346" s="316">
        <v>417.53</v>
      </c>
    </row>
    <row r="11347" spans="1:4" ht="54">
      <c r="A11347" s="318" t="s">
        <v>13032</v>
      </c>
      <c r="B11347" s="317" t="s">
        <v>13033</v>
      </c>
      <c r="C11347" s="318" t="s">
        <v>3004</v>
      </c>
      <c r="D11347" s="319">
        <v>3096.75</v>
      </c>
    </row>
    <row r="11348" spans="1:4" ht="54">
      <c r="A11348" s="318" t="s">
        <v>13034</v>
      </c>
      <c r="B11348" s="317" t="s">
        <v>13035</v>
      </c>
      <c r="C11348" s="318" t="s">
        <v>3004</v>
      </c>
      <c r="D11348" s="319">
        <v>4863.24</v>
      </c>
    </row>
    <row r="11349" spans="1:4" ht="54">
      <c r="A11349" s="318" t="s">
        <v>13036</v>
      </c>
      <c r="B11349" s="317" t="s">
        <v>13037</v>
      </c>
      <c r="C11349" s="318" t="s">
        <v>3004</v>
      </c>
      <c r="D11349" s="319">
        <v>7214.17</v>
      </c>
    </row>
    <row r="11350" spans="1:4" ht="27">
      <c r="A11350" s="318" t="s">
        <v>13038</v>
      </c>
      <c r="B11350" s="317" t="s">
        <v>13039</v>
      </c>
      <c r="C11350" s="318" t="s">
        <v>3004</v>
      </c>
      <c r="D11350" s="316">
        <v>51.6</v>
      </c>
    </row>
    <row r="11351" spans="1:4" ht="27">
      <c r="A11351" s="318" t="s">
        <v>13040</v>
      </c>
      <c r="B11351" s="317" t="s">
        <v>13041</v>
      </c>
      <c r="C11351" s="318" t="s">
        <v>1100</v>
      </c>
      <c r="D11351" s="316">
        <v>43.41</v>
      </c>
    </row>
    <row r="11352" spans="1:4" ht="27">
      <c r="A11352" s="318" t="s">
        <v>13042</v>
      </c>
      <c r="B11352" s="317" t="s">
        <v>13043</v>
      </c>
      <c r="C11352" s="318" t="s">
        <v>1100</v>
      </c>
      <c r="D11352" s="316">
        <v>40.01</v>
      </c>
    </row>
    <row r="11353" spans="1:4" ht="40.5">
      <c r="A11353" s="318" t="s">
        <v>13044</v>
      </c>
      <c r="B11353" s="317" t="s">
        <v>13045</v>
      </c>
      <c r="C11353" s="318" t="s">
        <v>1100</v>
      </c>
      <c r="D11353" s="316">
        <v>45.46</v>
      </c>
    </row>
    <row r="11354" spans="1:4" ht="13.5">
      <c r="A11354" s="318" t="s">
        <v>13046</v>
      </c>
      <c r="B11354" s="317" t="s">
        <v>13047</v>
      </c>
      <c r="C11354" s="318" t="s">
        <v>837</v>
      </c>
      <c r="D11354" s="316">
        <v>2.15</v>
      </c>
    </row>
    <row r="11355" spans="1:4" ht="67.5">
      <c r="A11355" s="318" t="s">
        <v>13048</v>
      </c>
      <c r="B11355" s="317" t="s">
        <v>13049</v>
      </c>
      <c r="C11355" s="318" t="s">
        <v>3004</v>
      </c>
      <c r="D11355" s="319">
        <v>1254.3800000000001</v>
      </c>
    </row>
    <row r="11356" spans="1:4" ht="54">
      <c r="A11356" s="318" t="s">
        <v>13050</v>
      </c>
      <c r="B11356" s="317" t="s">
        <v>13051</v>
      </c>
      <c r="C11356" s="318" t="s">
        <v>1100</v>
      </c>
      <c r="D11356" s="316">
        <v>415.37</v>
      </c>
    </row>
    <row r="11357" spans="1:4" ht="81">
      <c r="A11357" s="318" t="s">
        <v>13052</v>
      </c>
      <c r="B11357" s="317" t="s">
        <v>13053</v>
      </c>
      <c r="C11357" s="318" t="s">
        <v>3004</v>
      </c>
      <c r="D11357" s="316">
        <v>103.35</v>
      </c>
    </row>
    <row r="11358" spans="1:4" ht="67.5">
      <c r="A11358" s="318" t="s">
        <v>735</v>
      </c>
      <c r="B11358" s="317" t="s">
        <v>13054</v>
      </c>
      <c r="C11358" s="318" t="s">
        <v>3004</v>
      </c>
      <c r="D11358" s="316">
        <v>437.77</v>
      </c>
    </row>
    <row r="11359" spans="1:4" ht="13.5">
      <c r="A11359" s="318" t="s">
        <v>13055</v>
      </c>
      <c r="B11359" s="317" t="s">
        <v>13056</v>
      </c>
      <c r="C11359" s="318" t="s">
        <v>1100</v>
      </c>
      <c r="D11359" s="316">
        <v>9.8800000000000008</v>
      </c>
    </row>
    <row r="11360" spans="1:4" ht="40.5">
      <c r="A11360" s="318" t="s">
        <v>13057</v>
      </c>
      <c r="B11360" s="317" t="s">
        <v>13058</v>
      </c>
      <c r="C11360" s="318" t="s">
        <v>1100</v>
      </c>
      <c r="D11360" s="316">
        <v>807.88</v>
      </c>
    </row>
    <row r="11361" spans="1:4" ht="40.5">
      <c r="A11361" s="318" t="s">
        <v>13059</v>
      </c>
      <c r="B11361" s="317" t="s">
        <v>13060</v>
      </c>
      <c r="C11361" s="318" t="s">
        <v>585</v>
      </c>
      <c r="D11361" s="316">
        <v>2.83</v>
      </c>
    </row>
    <row r="11362" spans="1:4" ht="81">
      <c r="A11362" s="318" t="s">
        <v>13061</v>
      </c>
      <c r="B11362" s="317" t="s">
        <v>13062</v>
      </c>
      <c r="C11362" s="318" t="s">
        <v>1100</v>
      </c>
      <c r="D11362" s="316">
        <v>102.98</v>
      </c>
    </row>
    <row r="11363" spans="1:4" ht="27">
      <c r="A11363" s="318" t="s">
        <v>1120</v>
      </c>
      <c r="B11363" s="317" t="s">
        <v>13063</v>
      </c>
      <c r="C11363" s="318" t="s">
        <v>1100</v>
      </c>
      <c r="D11363" s="316">
        <v>11.34</v>
      </c>
    </row>
    <row r="11364" spans="1:4" ht="27">
      <c r="A11364" s="318" t="s">
        <v>974</v>
      </c>
      <c r="B11364" s="317" t="s">
        <v>13064</v>
      </c>
      <c r="C11364" s="318" t="s">
        <v>3004</v>
      </c>
      <c r="D11364" s="316">
        <v>201.53</v>
      </c>
    </row>
    <row r="11365" spans="1:4" ht="40.5">
      <c r="A11365" s="318" t="s">
        <v>13065</v>
      </c>
      <c r="B11365" s="317" t="s">
        <v>13066</v>
      </c>
      <c r="C11365" s="318" t="s">
        <v>837</v>
      </c>
      <c r="D11365" s="316">
        <v>21.43</v>
      </c>
    </row>
    <row r="11366" spans="1:4" ht="40.5">
      <c r="A11366" s="318" t="s">
        <v>13067</v>
      </c>
      <c r="B11366" s="317" t="s">
        <v>13068</v>
      </c>
      <c r="C11366" s="318" t="s">
        <v>837</v>
      </c>
      <c r="D11366" s="316">
        <v>226.18</v>
      </c>
    </row>
    <row r="11367" spans="1:4" ht="40.5">
      <c r="A11367" s="318" t="s">
        <v>13069</v>
      </c>
      <c r="B11367" s="317" t="s">
        <v>13070</v>
      </c>
      <c r="C11367" s="318" t="s">
        <v>837</v>
      </c>
      <c r="D11367" s="316">
        <v>360.38</v>
      </c>
    </row>
    <row r="11368" spans="1:4" ht="40.5">
      <c r="A11368" s="318" t="s">
        <v>13071</v>
      </c>
      <c r="B11368" s="317" t="s">
        <v>13072</v>
      </c>
      <c r="C11368" s="318" t="s">
        <v>837</v>
      </c>
      <c r="D11368" s="316">
        <v>36.25</v>
      </c>
    </row>
    <row r="11369" spans="1:4" ht="40.5">
      <c r="A11369" s="318" t="s">
        <v>13073</v>
      </c>
      <c r="B11369" s="317" t="s">
        <v>13074</v>
      </c>
      <c r="C11369" s="318" t="s">
        <v>1100</v>
      </c>
      <c r="D11369" s="316">
        <v>39.06</v>
      </c>
    </row>
    <row r="11370" spans="1:4" ht="40.5">
      <c r="A11370" s="318" t="s">
        <v>13075</v>
      </c>
      <c r="B11370" s="317" t="s">
        <v>13076</v>
      </c>
      <c r="C11370" s="318" t="s">
        <v>1100</v>
      </c>
      <c r="D11370" s="316">
        <v>31.48</v>
      </c>
    </row>
    <row r="11371" spans="1:4" ht="40.5">
      <c r="A11371" s="318" t="s">
        <v>13077</v>
      </c>
      <c r="B11371" s="317" t="s">
        <v>13078</v>
      </c>
      <c r="C11371" s="318" t="s">
        <v>1100</v>
      </c>
      <c r="D11371" s="316">
        <v>38.79</v>
      </c>
    </row>
    <row r="11372" spans="1:4" ht="40.5">
      <c r="A11372" s="318" t="s">
        <v>13079</v>
      </c>
      <c r="B11372" s="317" t="s">
        <v>13080</v>
      </c>
      <c r="C11372" s="318" t="s">
        <v>1100</v>
      </c>
      <c r="D11372" s="316">
        <v>35.130000000000003</v>
      </c>
    </row>
    <row r="11373" spans="1:4" ht="40.5">
      <c r="A11373" s="318" t="s">
        <v>704</v>
      </c>
      <c r="B11373" s="317" t="s">
        <v>13081</v>
      </c>
      <c r="C11373" s="318" t="s">
        <v>1100</v>
      </c>
      <c r="D11373" s="316">
        <v>9.69</v>
      </c>
    </row>
    <row r="11374" spans="1:4" ht="13.5">
      <c r="A11374" s="318" t="s">
        <v>13082</v>
      </c>
      <c r="B11374" s="317" t="s">
        <v>13083</v>
      </c>
      <c r="C11374" s="318" t="s">
        <v>1100</v>
      </c>
      <c r="D11374" s="316">
        <v>18.59</v>
      </c>
    </row>
    <row r="11375" spans="1:4" ht="40.5">
      <c r="A11375" s="318" t="s">
        <v>503</v>
      </c>
      <c r="B11375" s="317" t="s">
        <v>13084</v>
      </c>
      <c r="C11375" s="318" t="s">
        <v>1100</v>
      </c>
      <c r="D11375" s="316">
        <v>12.8</v>
      </c>
    </row>
    <row r="11376" spans="1:4" ht="54">
      <c r="A11376" s="318" t="s">
        <v>13085</v>
      </c>
      <c r="B11376" s="317" t="s">
        <v>13086</v>
      </c>
      <c r="C11376" s="318" t="s">
        <v>3004</v>
      </c>
      <c r="D11376" s="316">
        <v>16.57</v>
      </c>
    </row>
    <row r="11377" spans="1:4" ht="27">
      <c r="A11377" s="318" t="s">
        <v>13087</v>
      </c>
      <c r="B11377" s="317" t="s">
        <v>13088</v>
      </c>
      <c r="C11377" s="318" t="s">
        <v>1100</v>
      </c>
      <c r="D11377" s="316">
        <v>15.86</v>
      </c>
    </row>
    <row r="11378" spans="1:4" ht="27">
      <c r="A11378" s="318" t="s">
        <v>13089</v>
      </c>
      <c r="B11378" s="317" t="s">
        <v>13090</v>
      </c>
      <c r="C11378" s="318" t="s">
        <v>837</v>
      </c>
      <c r="D11378" s="316">
        <v>37.979999999999997</v>
      </c>
    </row>
    <row r="11379" spans="1:4" ht="40.5">
      <c r="A11379" s="318" t="s">
        <v>13091</v>
      </c>
      <c r="B11379" s="317" t="s">
        <v>13092</v>
      </c>
      <c r="C11379" s="318" t="s">
        <v>837</v>
      </c>
      <c r="D11379" s="316">
        <v>97.61</v>
      </c>
    </row>
    <row r="11380" spans="1:4" ht="40.5">
      <c r="A11380" s="318" t="s">
        <v>13093</v>
      </c>
      <c r="B11380" s="317" t="s">
        <v>13094</v>
      </c>
      <c r="C11380" s="318" t="s">
        <v>837</v>
      </c>
      <c r="D11380" s="316">
        <v>103.29</v>
      </c>
    </row>
    <row r="11381" spans="1:4" ht="40.5">
      <c r="A11381" s="318" t="s">
        <v>13095</v>
      </c>
      <c r="B11381" s="317" t="s">
        <v>13096</v>
      </c>
      <c r="C11381" s="318" t="s">
        <v>837</v>
      </c>
      <c r="D11381" s="316">
        <v>121.05</v>
      </c>
    </row>
    <row r="11382" spans="1:4" ht="27">
      <c r="A11382" s="318" t="s">
        <v>13097</v>
      </c>
      <c r="B11382" s="317" t="s">
        <v>13098</v>
      </c>
      <c r="C11382" s="318" t="s">
        <v>837</v>
      </c>
      <c r="D11382" s="316">
        <v>43.67</v>
      </c>
    </row>
    <row r="11383" spans="1:4" ht="27">
      <c r="A11383" s="318" t="s">
        <v>13099</v>
      </c>
      <c r="B11383" s="317" t="s">
        <v>13100</v>
      </c>
      <c r="C11383" s="318" t="s">
        <v>837</v>
      </c>
      <c r="D11383" s="316">
        <v>49.35</v>
      </c>
    </row>
    <row r="11384" spans="1:4" ht="27">
      <c r="A11384" s="318" t="s">
        <v>13101</v>
      </c>
      <c r="B11384" s="317" t="s">
        <v>13102</v>
      </c>
      <c r="C11384" s="318" t="s">
        <v>837</v>
      </c>
      <c r="D11384" s="316">
        <v>55.03</v>
      </c>
    </row>
    <row r="11385" spans="1:4" ht="40.5">
      <c r="A11385" s="318" t="s">
        <v>13103</v>
      </c>
      <c r="B11385" s="317" t="s">
        <v>13104</v>
      </c>
      <c r="C11385" s="318" t="s">
        <v>837</v>
      </c>
      <c r="D11385" s="316">
        <v>46.32</v>
      </c>
    </row>
    <row r="11386" spans="1:4" ht="40.5">
      <c r="A11386" s="318" t="s">
        <v>13105</v>
      </c>
      <c r="B11386" s="317" t="s">
        <v>13106</v>
      </c>
      <c r="C11386" s="318" t="s">
        <v>837</v>
      </c>
      <c r="D11386" s="316">
        <v>52.01</v>
      </c>
    </row>
    <row r="11387" spans="1:4" ht="40.5">
      <c r="A11387" s="318" t="s">
        <v>13107</v>
      </c>
      <c r="B11387" s="317" t="s">
        <v>13108</v>
      </c>
      <c r="C11387" s="318" t="s">
        <v>837</v>
      </c>
      <c r="D11387" s="316">
        <v>57.69</v>
      </c>
    </row>
    <row r="11388" spans="1:4" ht="40.5">
      <c r="A11388" s="318" t="s">
        <v>13109</v>
      </c>
      <c r="B11388" s="317" t="s">
        <v>13110</v>
      </c>
      <c r="C11388" s="318" t="s">
        <v>837</v>
      </c>
      <c r="D11388" s="316">
        <v>75.45</v>
      </c>
    </row>
    <row r="11389" spans="1:4" ht="40.5">
      <c r="A11389" s="318" t="s">
        <v>13111</v>
      </c>
      <c r="B11389" s="317" t="s">
        <v>13112</v>
      </c>
      <c r="C11389" s="318" t="s">
        <v>837</v>
      </c>
      <c r="D11389" s="316">
        <v>91.92</v>
      </c>
    </row>
    <row r="11390" spans="1:4" ht="27">
      <c r="A11390" s="318" t="s">
        <v>13113</v>
      </c>
      <c r="B11390" s="317" t="s">
        <v>13114</v>
      </c>
      <c r="C11390" s="318" t="s">
        <v>585</v>
      </c>
      <c r="D11390" s="316">
        <v>205.65</v>
      </c>
    </row>
    <row r="11391" spans="1:4" ht="13.5">
      <c r="A11391" s="318" t="s">
        <v>13115</v>
      </c>
      <c r="B11391" s="317" t="s">
        <v>13116</v>
      </c>
      <c r="C11391" s="318" t="s">
        <v>1100</v>
      </c>
      <c r="D11391" s="316">
        <v>47.44</v>
      </c>
    </row>
    <row r="11392" spans="1:4" ht="27">
      <c r="A11392" s="318" t="s">
        <v>13117</v>
      </c>
      <c r="B11392" s="317" t="s">
        <v>13118</v>
      </c>
      <c r="C11392" s="318" t="s">
        <v>1100</v>
      </c>
      <c r="D11392" s="316">
        <v>26.04</v>
      </c>
    </row>
    <row r="11393" spans="1:4" ht="40.5">
      <c r="A11393" s="318" t="s">
        <v>13119</v>
      </c>
      <c r="B11393" s="317" t="s">
        <v>13120</v>
      </c>
      <c r="C11393" s="318" t="s">
        <v>585</v>
      </c>
      <c r="D11393" s="316">
        <v>32.9</v>
      </c>
    </row>
    <row r="11394" spans="1:4" ht="40.5">
      <c r="A11394" s="318" t="s">
        <v>13121</v>
      </c>
      <c r="B11394" s="317" t="s">
        <v>13122</v>
      </c>
      <c r="C11394" s="318" t="s">
        <v>585</v>
      </c>
      <c r="D11394" s="316">
        <v>29.61</v>
      </c>
    </row>
    <row r="11395" spans="1:4" ht="40.5">
      <c r="A11395" s="318" t="s">
        <v>13123</v>
      </c>
      <c r="B11395" s="317" t="s">
        <v>13124</v>
      </c>
      <c r="C11395" s="318" t="s">
        <v>1100</v>
      </c>
      <c r="D11395" s="316">
        <v>18.329999999999998</v>
      </c>
    </row>
    <row r="11396" spans="1:4" ht="54">
      <c r="A11396" s="318" t="s">
        <v>13125</v>
      </c>
      <c r="B11396" s="317" t="s">
        <v>13126</v>
      </c>
      <c r="C11396" s="318" t="s">
        <v>1100</v>
      </c>
      <c r="D11396" s="316">
        <v>4.55</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843"/>
  <sheetViews>
    <sheetView showZeros="0" view="pageBreakPreview" topLeftCell="A820" zoomScale="70" zoomScaleNormal="70" zoomScaleSheetLayoutView="70" workbookViewId="0">
      <selection activeCell="E844" sqref="E844"/>
    </sheetView>
  </sheetViews>
  <sheetFormatPr defaultRowHeight="12.75"/>
  <cols>
    <col min="1" max="1" width="10.5703125" style="258" customWidth="1"/>
    <col min="2" max="2" width="21.85546875" style="292" customWidth="1"/>
    <col min="3" max="3" width="16.42578125" style="292" bestFit="1" customWidth="1"/>
    <col min="4" max="4" width="10.28515625" style="293" bestFit="1" customWidth="1"/>
    <col min="5" max="5" width="74.140625" style="294" customWidth="1"/>
    <col min="6" max="6" width="11.7109375" style="292" bestFit="1" customWidth="1"/>
    <col min="7" max="7" width="12.42578125" style="295" bestFit="1" customWidth="1"/>
    <col min="8" max="8" width="16" style="296" bestFit="1" customWidth="1"/>
    <col min="9" max="9" width="16.85546875" style="307" bestFit="1" customWidth="1"/>
    <col min="10" max="10" width="9.85546875" style="258" hidden="1" customWidth="1"/>
    <col min="11" max="11" width="6.42578125" style="258" hidden="1" customWidth="1"/>
    <col min="12" max="12" width="0" style="258" hidden="1" customWidth="1"/>
    <col min="13" max="16384" width="9.140625" style="258"/>
  </cols>
  <sheetData>
    <row r="1" spans="1:9" ht="13.5" thickBot="1"/>
    <row r="2" spans="1:9" ht="102" customHeight="1" thickBot="1">
      <c r="B2" s="736"/>
      <c r="C2" s="737"/>
      <c r="D2" s="737"/>
      <c r="E2" s="737"/>
      <c r="F2" s="737"/>
      <c r="G2" s="737"/>
      <c r="H2" s="737"/>
      <c r="I2" s="738"/>
    </row>
    <row r="3" spans="1:9">
      <c r="B3" s="722" t="str">
        <f>'4-ORÇAMENTO'!B3:G3</f>
        <v xml:space="preserve">OBRA: REFORMA E ADEQUAÇÃO </v>
      </c>
      <c r="C3" s="723"/>
      <c r="D3" s="723"/>
      <c r="E3" s="723"/>
      <c r="F3" s="723"/>
      <c r="G3" s="723"/>
      <c r="H3" s="723"/>
      <c r="I3" s="724"/>
    </row>
    <row r="4" spans="1:9">
      <c r="B4" s="722" t="str">
        <f>'4-ORÇAMENTO'!B4:G4</f>
        <v>LOCAL: EMEB "HONORATO PEDROSO DE BARROS"</v>
      </c>
      <c r="C4" s="723"/>
      <c r="D4" s="723"/>
      <c r="E4" s="723"/>
      <c r="F4" s="723"/>
      <c r="G4" s="723"/>
      <c r="H4" s="723"/>
      <c r="I4" s="724"/>
    </row>
    <row r="5" spans="1:9">
      <c r="B5" s="722" t="str">
        <f>'4-ORÇAMENTO'!B5:G5</f>
        <v>ENDEREÇO: AV. FILINTO MULLER, S/N°, BAIRRO: ÁGUA VERMELHA</v>
      </c>
      <c r="C5" s="723"/>
      <c r="D5" s="723"/>
      <c r="E5" s="723"/>
      <c r="F5" s="723"/>
      <c r="G5" s="723"/>
      <c r="H5" s="723"/>
      <c r="I5" s="724"/>
    </row>
    <row r="6" spans="1:9" ht="15" customHeight="1">
      <c r="B6" s="722" t="str">
        <f>'4-ORÇAMENTO'!B6:G6</f>
        <v>MUNICÍPIO: VÁRZEA GRANDE - MT</v>
      </c>
      <c r="C6" s="723"/>
      <c r="D6" s="723"/>
      <c r="E6" s="723"/>
      <c r="F6" s="723"/>
      <c r="G6" s="723"/>
      <c r="H6" s="723"/>
      <c r="I6" s="724"/>
    </row>
    <row r="7" spans="1:9" ht="13.5" thickBot="1">
      <c r="B7" s="722" t="str">
        <f>'4-ORÇAMENTO'!B7:G7</f>
        <v>DATA BASE: SINAPI OUTUBRO- COM DESONERAÇÃO / 2017 - BDI - 28,24%</v>
      </c>
      <c r="C7" s="723"/>
      <c r="D7" s="723"/>
      <c r="E7" s="723"/>
      <c r="F7" s="723"/>
      <c r="G7" s="723"/>
      <c r="H7" s="723"/>
      <c r="I7" s="724"/>
    </row>
    <row r="8" spans="1:9" ht="13.5" thickBot="1">
      <c r="B8" s="733" t="s">
        <v>13127</v>
      </c>
      <c r="C8" s="734"/>
      <c r="D8" s="735"/>
      <c r="E8" s="725" t="s">
        <v>13128</v>
      </c>
      <c r="F8" s="727" t="s">
        <v>13129</v>
      </c>
      <c r="G8" s="729" t="s">
        <v>13130</v>
      </c>
      <c r="H8" s="731" t="s">
        <v>13131</v>
      </c>
      <c r="I8" s="731" t="s">
        <v>13132</v>
      </c>
    </row>
    <row r="9" spans="1:9" ht="13.5" thickBot="1">
      <c r="A9" s="265"/>
      <c r="B9" s="266" t="s">
        <v>13133</v>
      </c>
      <c r="C9" s="266" t="s">
        <v>13134</v>
      </c>
      <c r="D9" s="267" t="s">
        <v>13135</v>
      </c>
      <c r="E9" s="726"/>
      <c r="F9" s="728"/>
      <c r="G9" s="730"/>
      <c r="H9" s="732"/>
      <c r="I9" s="732"/>
    </row>
    <row r="10" spans="1:9">
      <c r="B10" s="268"/>
      <c r="C10" s="123"/>
      <c r="D10" s="269"/>
      <c r="E10" s="270"/>
      <c r="F10" s="123"/>
      <c r="G10" s="601"/>
      <c r="H10" s="271"/>
      <c r="I10" s="290"/>
    </row>
    <row r="11" spans="1:9" ht="25.5" hidden="1">
      <c r="B11" s="272" t="s">
        <v>13136</v>
      </c>
      <c r="C11" s="391"/>
      <c r="D11" s="392"/>
      <c r="E11" s="273" t="s">
        <v>69</v>
      </c>
      <c r="F11" s="274" t="str">
        <f>F12</f>
        <v xml:space="preserve">MES   </v>
      </c>
      <c r="G11" s="275">
        <v>1</v>
      </c>
      <c r="H11" s="276"/>
      <c r="I11" s="304">
        <f>SUM(I12:I13)</f>
        <v>741.95333333333338</v>
      </c>
    </row>
    <row r="12" spans="1:9" ht="25.5" hidden="1">
      <c r="B12" s="259" t="s">
        <v>13137</v>
      </c>
      <c r="C12" s="262" t="s">
        <v>9</v>
      </c>
      <c r="D12" s="277">
        <v>10777</v>
      </c>
      <c r="E12" s="278" t="str">
        <f>IF($D12&lt;&gt;"",VLOOKUP($D12,'2-SINAPI OUTUBRO 2017'!$A$1:$G$11396,2,FALSE),"")</f>
        <v>LOCACAO DE CONTAINER 2,30 X 4,30 M, ALT. 2,50 M, PARA SANITARIO, COM 3 BACIAS, 4 CHUVEIROS, 1 LAVATORIO E 1 MICTORIO</v>
      </c>
      <c r="F12" s="279" t="str">
        <f>IF($D12&lt;&gt;"",VLOOKUP($D12,'2-SINAPI OUTUBRO 2017'!$1:$1048576,3,FALSE),"")</f>
        <v xml:space="preserve">MES   </v>
      </c>
      <c r="G12" s="280">
        <v>1</v>
      </c>
      <c r="H12" s="297">
        <f>IF($D12&lt;&gt;"",VLOOKUP($D12,'2-SINAPI OUTUBRO 2017'!$1:$1048576,4,FALSE),"")</f>
        <v>576.22</v>
      </c>
      <c r="I12" s="305">
        <f>G12*H12</f>
        <v>576.22</v>
      </c>
    </row>
    <row r="13" spans="1:9" ht="51" hidden="1">
      <c r="B13" s="259" t="s">
        <v>13138</v>
      </c>
      <c r="C13" s="262" t="s">
        <v>9</v>
      </c>
      <c r="D13" s="277">
        <v>5824</v>
      </c>
      <c r="E13" s="278" t="str">
        <f>IF($D13&lt;&gt;"",VLOOKUP($D13,'2-SINAPI OUTUBRO 2017'!$A$1:$G$11396,2,FALSE),"")</f>
        <v>CAMINHÃO TOCO, PBT 16.000 KG, CARGA ÚTIL MÁX. 10.685 KG, DIST. ENTRE EIXOS 4,8 M, POTÊNCIA 189 CV, INCLUSIVE CARROCERIA FIXA ABERTA DE MADEIRA P/ TRANSPORTE GERAL DE CARGA SECA, DIMEN. APROX. 2,5 X 7,00 X 0,50 M - CHP DIURNO. AF_06/2014</v>
      </c>
      <c r="F13" s="279" t="str">
        <f>IF($D13&lt;&gt;"",VLOOKUP($D13,'2-SINAPI OUTUBRO 2017'!$1:$1048576,3,FALSE),"")</f>
        <v>CHP</v>
      </c>
      <c r="G13" s="280">
        <f>2*4/6</f>
        <v>1.3333333333333333</v>
      </c>
      <c r="H13" s="297">
        <f>IF($D13&lt;&gt;"",VLOOKUP($D13,'2-SINAPI OUTUBRO 2017'!$A$1:$D$11396,4,FALSE),"")</f>
        <v>124.3</v>
      </c>
      <c r="I13" s="305">
        <f t="shared" ref="I13" si="0">G13*H13</f>
        <v>165.73333333333332</v>
      </c>
    </row>
    <row r="14" spans="1:9" hidden="1">
      <c r="B14" s="268"/>
      <c r="C14" s="123"/>
      <c r="D14" s="269"/>
      <c r="E14" s="270"/>
      <c r="F14" s="123"/>
      <c r="G14" s="601"/>
      <c r="H14" s="271"/>
      <c r="I14" s="290"/>
    </row>
    <row r="15" spans="1:9" hidden="1">
      <c r="B15" s="272" t="s">
        <v>13139</v>
      </c>
      <c r="C15" s="391"/>
      <c r="D15" s="392"/>
      <c r="E15" s="273" t="s">
        <v>13140</v>
      </c>
      <c r="F15" s="274" t="s">
        <v>3004</v>
      </c>
      <c r="G15" s="275">
        <v>1</v>
      </c>
      <c r="H15" s="276"/>
      <c r="I15" s="304">
        <f>SUM(I16:I30)</f>
        <v>1797.2619999999999</v>
      </c>
    </row>
    <row r="16" spans="1:9" ht="25.5" hidden="1">
      <c r="B16" s="259" t="s">
        <v>13138</v>
      </c>
      <c r="C16" s="262" t="s">
        <v>9</v>
      </c>
      <c r="D16" s="277">
        <v>88248</v>
      </c>
      <c r="E16" s="278" t="str">
        <f>IF($D16&lt;&gt;"",VLOOKUP($D16,'2-SINAPI OUTUBRO 2017'!$A$1:$G$11396,2,FALSE),"")</f>
        <v>AUXILIAR DE ENCANADOR OU BOMBEIRO HIDRÁULICO COM ENCARGOS COMPLEMENTARES</v>
      </c>
      <c r="F16" s="279" t="str">
        <f>IF($D16&lt;&gt;"",VLOOKUP($D16,'2-SINAPI OUTUBRO 2017'!$1:$1048576,3,FALSE),"")</f>
        <v>H</v>
      </c>
      <c r="G16" s="280">
        <v>5</v>
      </c>
      <c r="H16" s="297">
        <f>IF($D16&lt;&gt;"",VLOOKUP($D16,'2-SINAPI OUTUBRO 2017'!$A$1:$D$11396,4,FALSE),"")</f>
        <v>14.08</v>
      </c>
      <c r="I16" s="305">
        <f>G16*H16</f>
        <v>70.400000000000006</v>
      </c>
    </row>
    <row r="17" spans="2:9" hidden="1">
      <c r="B17" s="259" t="s">
        <v>13138</v>
      </c>
      <c r="C17" s="262" t="s">
        <v>9</v>
      </c>
      <c r="D17" s="277">
        <v>88262</v>
      </c>
      <c r="E17" s="278" t="str">
        <f>IF($D17&lt;&gt;"",VLOOKUP($D17,'2-SINAPI OUTUBRO 2017'!$A$1:$G$11396,2,FALSE),"")</f>
        <v>CARPINTEIRO DE FORMAS COM ENCARGOS COMPLEMENTARES</v>
      </c>
      <c r="F17" s="279" t="str">
        <f>IF($D17&lt;&gt;"",VLOOKUP($D17,'2-SINAPI OUTUBRO 2017'!$1:$1048576,3,FALSE),"")</f>
        <v>H</v>
      </c>
      <c r="G17" s="280">
        <v>10</v>
      </c>
      <c r="H17" s="297">
        <f>IF($D17&lt;&gt;"",VLOOKUP($D17,'2-SINAPI OUTUBRO 2017'!$A$1:$D$11396,4,FALSE),"")</f>
        <v>16.8</v>
      </c>
      <c r="I17" s="305">
        <f t="shared" ref="I17:I27" si="1">G17*H17</f>
        <v>168</v>
      </c>
    </row>
    <row r="18" spans="2:9" hidden="1">
      <c r="B18" s="259" t="s">
        <v>13138</v>
      </c>
      <c r="C18" s="262" t="s">
        <v>9</v>
      </c>
      <c r="D18" s="277">
        <v>88316</v>
      </c>
      <c r="E18" s="278" t="str">
        <f>IF($D18&lt;&gt;"",VLOOKUP($D18,'2-SINAPI OUTUBRO 2017'!$A$1:$G$11396,2,FALSE),"")</f>
        <v>SERVENTE COM ENCARGOS COMPLEMENTARES</v>
      </c>
      <c r="F18" s="279" t="str">
        <f>IF($D18&lt;&gt;"",VLOOKUP($D18,'2-SINAPI OUTUBRO 2017'!$1:$1048576,3,FALSE),"")</f>
        <v>H</v>
      </c>
      <c r="G18" s="280">
        <v>10</v>
      </c>
      <c r="H18" s="297">
        <f>IF($D18&lt;&gt;"",VLOOKUP($D18,'2-SINAPI OUTUBRO 2017'!$A$1:$D$11396,4,FALSE),"")</f>
        <v>13.71</v>
      </c>
      <c r="I18" s="305">
        <f t="shared" si="1"/>
        <v>137.10000000000002</v>
      </c>
    </row>
    <row r="19" spans="2:9" hidden="1">
      <c r="B19" s="259" t="s">
        <v>13138</v>
      </c>
      <c r="C19" s="262" t="s">
        <v>9</v>
      </c>
      <c r="D19" s="277">
        <v>88309</v>
      </c>
      <c r="E19" s="278" t="str">
        <f>IF($D19&lt;&gt;"",VLOOKUP($D19,'2-SINAPI OUTUBRO 2017'!$A$1:$G$11396,2,FALSE),"")</f>
        <v>PEDREIRO COM ENCARGOS COMPLEMENTARES</v>
      </c>
      <c r="F19" s="279" t="str">
        <f>IF($D19&lt;&gt;"",VLOOKUP($D19,'2-SINAPI OUTUBRO 2017'!$1:$1048576,3,FALSE),"")</f>
        <v>H</v>
      </c>
      <c r="G19" s="280">
        <v>10</v>
      </c>
      <c r="H19" s="297">
        <f>IF($D19&lt;&gt;"",VLOOKUP($D19,'2-SINAPI OUTUBRO 2017'!$A$1:$D$11396,4,FALSE),"")</f>
        <v>16.89</v>
      </c>
      <c r="I19" s="305">
        <f t="shared" si="1"/>
        <v>168.9</v>
      </c>
    </row>
    <row r="20" spans="2:9" ht="25.5" hidden="1">
      <c r="B20" s="259" t="s">
        <v>13138</v>
      </c>
      <c r="C20" s="262" t="s">
        <v>9</v>
      </c>
      <c r="D20" s="277">
        <v>88267</v>
      </c>
      <c r="E20" s="278" t="str">
        <f>IF($D20&lt;&gt;"",VLOOKUP($D20,'2-SINAPI OUTUBRO 2017'!$A$1:$G$11396,2,FALSE),"")</f>
        <v>ENCANADOR OU BOMBEIRO HIDRÁULICO COM ENCARGOS COMPLEMENTARES</v>
      </c>
      <c r="F20" s="279" t="str">
        <f>IF($D20&lt;&gt;"",VLOOKUP($D20,'2-SINAPI OUTUBRO 2017'!$1:$1048576,3,FALSE),"")</f>
        <v>H</v>
      </c>
      <c r="G20" s="280">
        <v>10</v>
      </c>
      <c r="H20" s="297">
        <f>IF($D20&lt;&gt;"",VLOOKUP($D20,'2-SINAPI OUTUBRO 2017'!$A$1:$D$11396,4,FALSE),"")</f>
        <v>17.29</v>
      </c>
      <c r="I20" s="305">
        <f t="shared" si="1"/>
        <v>172.89999999999998</v>
      </c>
    </row>
    <row r="21" spans="2:9" hidden="1">
      <c r="B21" s="259" t="s">
        <v>13137</v>
      </c>
      <c r="C21" s="262" t="s">
        <v>9</v>
      </c>
      <c r="D21" s="277">
        <v>5061</v>
      </c>
      <c r="E21" s="278" t="str">
        <f>IF($D21&lt;&gt;"",VLOOKUP($D21,'2-SINAPI OUTUBRO 2017'!$A$1:$G$11396,2,FALSE),"")</f>
        <v>PREGO DE ACO POLIDO COM CABECA 18 X 27 (2 1/2 X 10)</v>
      </c>
      <c r="F21" s="279" t="str">
        <f>IF($D21&lt;&gt;"",VLOOKUP($D21,'2-SINAPI OUTUBRO 2017'!$1:$1048576,3,FALSE),"")</f>
        <v xml:space="preserve">KG    </v>
      </c>
      <c r="G21" s="280">
        <v>1</v>
      </c>
      <c r="H21" s="297">
        <f>IF($D21&lt;&gt;"",VLOOKUP($D21,'2-SINAPI OUTUBRO 2017'!$A$1:$D$11396,4,FALSE),"")</f>
        <v>8.42</v>
      </c>
      <c r="I21" s="305">
        <f t="shared" si="1"/>
        <v>8.42</v>
      </c>
    </row>
    <row r="22" spans="2:9" hidden="1">
      <c r="B22" s="259" t="s">
        <v>13137</v>
      </c>
      <c r="C22" s="262" t="s">
        <v>9</v>
      </c>
      <c r="D22" s="277">
        <v>20247</v>
      </c>
      <c r="E22" s="278" t="str">
        <f>IF($D22&lt;&gt;"",VLOOKUP($D22,'2-SINAPI OUTUBRO 2017'!$A$1:$G$11396,2,FALSE),"")</f>
        <v>PREGO DE ACO POLIDO COM CABECA 15 X 15 (1 1/4 X 13)</v>
      </c>
      <c r="F22" s="279" t="str">
        <f>IF($D22&lt;&gt;"",VLOOKUP($D22,'2-SINAPI OUTUBRO 2017'!$1:$1048576,3,FALSE),"")</f>
        <v xml:space="preserve">KG    </v>
      </c>
      <c r="G22" s="280">
        <v>1</v>
      </c>
      <c r="H22" s="297">
        <f>IF($D22&lt;&gt;"",VLOOKUP($D22,'2-SINAPI OUTUBRO 2017'!$A$1:$D$11396,4,FALSE),"")</f>
        <v>9.48</v>
      </c>
      <c r="I22" s="305">
        <f t="shared" si="1"/>
        <v>9.48</v>
      </c>
    </row>
    <row r="23" spans="2:9" ht="25.5" hidden="1">
      <c r="B23" s="259" t="s">
        <v>13137</v>
      </c>
      <c r="C23" s="262" t="s">
        <v>9</v>
      </c>
      <c r="D23" s="277">
        <v>3997</v>
      </c>
      <c r="E23" s="278" t="str">
        <f>IF($D23&lt;&gt;"",VLOOKUP($D23,'2-SINAPI OUTUBRO 2017'!$A$1:$G$11396,2,FALSE),"")</f>
        <v>MADEIRA SERRADA NAO APARELHADA DE MACARANDUBA, ANGELIM OU EQUIVALENTE DA REGIAO</v>
      </c>
      <c r="F23" s="279" t="str">
        <f>IF($D23&lt;&gt;"",VLOOKUP($D23,'2-SINAPI OUTUBRO 2017'!$1:$1048576,3,FALSE),"")</f>
        <v xml:space="preserve">M3    </v>
      </c>
      <c r="G23" s="280">
        <v>0.1</v>
      </c>
      <c r="H23" s="297">
        <f>IF($D23&lt;&gt;"",VLOOKUP($D23,'2-SINAPI OUTUBRO 2017'!$A$1:$D$11396,4,FALSE),"")</f>
        <v>1501.62</v>
      </c>
      <c r="I23" s="305">
        <f t="shared" si="1"/>
        <v>150.16200000000001</v>
      </c>
    </row>
    <row r="24" spans="2:9" hidden="1">
      <c r="B24" s="259" t="s">
        <v>13141</v>
      </c>
      <c r="C24" s="262" t="s">
        <v>9</v>
      </c>
      <c r="D24" s="277">
        <v>88503</v>
      </c>
      <c r="E24" s="278" t="str">
        <f>IF($D24&lt;&gt;"",VLOOKUP($D24,'2-SINAPI OUTUBRO 2017'!$A$1:$G$11396,2,FALSE),"")</f>
        <v>CAIXA D´ÁGUA EM POLIETILENO, 1000 LITROS, COM ACESSÓRIOS</v>
      </c>
      <c r="F24" s="279" t="str">
        <f>IF($D24&lt;&gt;"",VLOOKUP($D24,'2-SINAPI OUTUBRO 2017'!$1:$1048576,3,FALSE),"")</f>
        <v>UN</v>
      </c>
      <c r="G24" s="280">
        <v>1</v>
      </c>
      <c r="H24" s="297">
        <f>IF($D24&lt;&gt;"",VLOOKUP($D24,'2-SINAPI OUTUBRO 2017'!$A$1:$D$11396,4,FALSE),"")</f>
        <v>650.70000000000005</v>
      </c>
      <c r="I24" s="305">
        <f t="shared" ref="I24" si="2">G24*H24</f>
        <v>650.70000000000005</v>
      </c>
    </row>
    <row r="25" spans="2:9" ht="25.5" hidden="1">
      <c r="B25" s="259" t="s">
        <v>13137</v>
      </c>
      <c r="C25" s="262" t="s">
        <v>9</v>
      </c>
      <c r="D25" s="277">
        <v>370</v>
      </c>
      <c r="E25" s="278" t="str">
        <f>IF($D25&lt;&gt;"",VLOOKUP($D25,'2-SINAPI OUTUBRO 2017'!$A$1:$G$11396,2,FALSE),"")</f>
        <v>AREIA MEDIA - POSTO JAZIDA/FORNECEDOR (RETIRADO NA JAZIDA, SEM TRANSPORTE)</v>
      </c>
      <c r="F25" s="279" t="str">
        <f>IF($D25&lt;&gt;"",VLOOKUP($D25,'2-SINAPI OUTUBRO 2017'!$1:$1048576,3,FALSE),"")</f>
        <v xml:space="preserve">M3    </v>
      </c>
      <c r="G25" s="280">
        <v>0</v>
      </c>
      <c r="H25" s="297">
        <f>IF($D25&lt;&gt;"",VLOOKUP($D25,'2-SINAPI OUTUBRO 2017'!$A$1:$D$11396,4,FALSE),"")</f>
        <v>60</v>
      </c>
      <c r="I25" s="305">
        <f t="shared" si="1"/>
        <v>0</v>
      </c>
    </row>
    <row r="26" spans="2:9" hidden="1">
      <c r="B26" s="259" t="s">
        <v>13137</v>
      </c>
      <c r="C26" s="262" t="s">
        <v>9</v>
      </c>
      <c r="D26" s="277">
        <v>7258</v>
      </c>
      <c r="E26" s="278" t="str">
        <f>IF($D26&lt;&gt;"",VLOOKUP($D26,'2-SINAPI OUTUBRO 2017'!$A$1:$G$11396,2,FALSE),"")</f>
        <v>TIJOLO CERAMICO MACICO *5 X 10 X 20* CM</v>
      </c>
      <c r="F26" s="279" t="str">
        <f>IF($D26&lt;&gt;"",VLOOKUP($D26,'2-SINAPI OUTUBRO 2017'!$1:$1048576,3,FALSE),"")</f>
        <v xml:space="preserve">UN    </v>
      </c>
      <c r="G26" s="280">
        <v>0</v>
      </c>
      <c r="H26" s="297">
        <f>IF($D26&lt;&gt;"",VLOOKUP($D26,'2-SINAPI OUTUBRO 2017'!$A$1:$D$11396,4,FALSE),"")</f>
        <v>0.35</v>
      </c>
      <c r="I26" s="305">
        <f t="shared" si="1"/>
        <v>0</v>
      </c>
    </row>
    <row r="27" spans="2:9" hidden="1">
      <c r="B27" s="259" t="s">
        <v>13137</v>
      </c>
      <c r="C27" s="262" t="s">
        <v>9</v>
      </c>
      <c r="D27" s="277">
        <v>95674</v>
      </c>
      <c r="E27" s="278" t="str">
        <f>IF($D27&lt;&gt;"",VLOOKUP($D27,'2-SINAPI OUTUBRO 2017'!$A$1:$G$11396,2,FALSE),"")</f>
        <v>HIDRÔMETRO DN 20 (½), 3,0 M³/H  FORNECIMENTO E INSTALAÇÃO. AF_11/2016</v>
      </c>
      <c r="F27" s="279" t="str">
        <f>IF($D27&lt;&gt;"",VLOOKUP($D27,'2-SINAPI OUTUBRO 2017'!$1:$1048576,3,FALSE),"")</f>
        <v>UN</v>
      </c>
      <c r="G27" s="280">
        <v>0</v>
      </c>
      <c r="H27" s="297">
        <f>IF($D27&lt;&gt;"",VLOOKUP($D27,'2-SINAPI OUTUBRO 2017'!$A$1:$D$11396,4,FALSE),"")</f>
        <v>106.85</v>
      </c>
      <c r="I27" s="305">
        <f t="shared" si="1"/>
        <v>0</v>
      </c>
    </row>
    <row r="28" spans="2:9" ht="38.25" hidden="1">
      <c r="B28" s="259" t="s">
        <v>13138</v>
      </c>
      <c r="C28" s="262" t="s">
        <v>9</v>
      </c>
      <c r="D28" s="277">
        <v>90694</v>
      </c>
      <c r="E28" s="278" t="str">
        <f>IF($D28&lt;&gt;"",VLOOKUP($D28,'2-SINAPI OUTUBRO 2017'!$A$1:$G$11396,2,FALSE),"")</f>
        <v>TUBO DE PVC PARA REDE COLETORA DE ESGOTO DE PAREDE MACIÇA, DN 100 MM, JUNTA ELÁSTICA, INSTALADO EM LOCAL COM NÍVEL BAIXO DE INTERFERÊNCIAS - FORNECIMENTO E ASSENTAMENTO. AF_06/2015</v>
      </c>
      <c r="F28" s="279" t="str">
        <f>IF($D28&lt;&gt;"",VLOOKUP($D28,'2-SINAPI OUTUBRO 2017'!$1:$1048576,3,FALSE),"")</f>
        <v>M</v>
      </c>
      <c r="G28" s="280">
        <v>10</v>
      </c>
      <c r="H28" s="297">
        <f>IF($D28&lt;&gt;"",VLOOKUP($D28,'2-SINAPI OUTUBRO 2017'!$A$1:$D$11396,4,FALSE),"")</f>
        <v>19.25</v>
      </c>
      <c r="I28" s="305">
        <f>G28*H28</f>
        <v>192.5</v>
      </c>
    </row>
    <row r="29" spans="2:9" ht="25.5" hidden="1">
      <c r="B29" s="259" t="s">
        <v>13138</v>
      </c>
      <c r="C29" s="262" t="s">
        <v>9</v>
      </c>
      <c r="D29" s="277">
        <v>89402</v>
      </c>
      <c r="E29" s="278" t="str">
        <f>IF($D29&lt;&gt;"",VLOOKUP($D29,'2-SINAPI OUTUBRO 2017'!$A$1:$G$11396,2,FALSE),"")</f>
        <v>TUBO, PVC, SOLDÁVEL, DN 25MM, INSTALADO EM RAMAL DE DISTRIBUIÇÃO DE ÁGUA - FORNECIMENTO E INSTALAÇÃO. AF_12/2014</v>
      </c>
      <c r="F29" s="279" t="str">
        <f>IF($D29&lt;&gt;"",VLOOKUP($D29,'2-SINAPI OUTUBRO 2017'!$1:$1048576,3,FALSE),"")</f>
        <v>M</v>
      </c>
      <c r="G29" s="280">
        <v>10</v>
      </c>
      <c r="H29" s="297">
        <f>IF($D29&lt;&gt;"",VLOOKUP($D29,'2-SINAPI OUTUBRO 2017'!$A$1:$D$11396,4,FALSE),"")</f>
        <v>6.87</v>
      </c>
      <c r="I29" s="305">
        <f>G29*H29</f>
        <v>68.7</v>
      </c>
    </row>
    <row r="30" spans="2:9" ht="51" hidden="1">
      <c r="B30" s="259" t="s">
        <v>13138</v>
      </c>
      <c r="C30" s="262" t="s">
        <v>9</v>
      </c>
      <c r="D30" s="277">
        <v>95463</v>
      </c>
      <c r="E30" s="281" t="str">
        <f>IF($D30&lt;&gt;"",VLOOKUP($D30,'2-SINAPI OUTUBRO 2017'!$A$1:$D$10837,2,FALSE),"")</f>
        <v>FOSSA SÉPTICA EM ALVENARIA DE TIJOLO CERÂMICO MACIÇO, DIMENSÕES EXTERNAS DE 1,90X1,10X1,40 M, VOLUME DE 1.500 LITROS, REVESTIDO INTERNAMENTE COM MASSA ÚNICA E IMPERMEABILIZANTE E COM TAMPA DE CONCRETO ARMADO COM ESPESSURA DE 8 CM</v>
      </c>
      <c r="F30" s="282" t="str">
        <f>IF($D30&lt;&gt;"",VLOOKUP($D30,'2-SINAPI OUTUBRO 2017'!$A$1:$D$10837,3,FALSE),"")</f>
        <v>UN</v>
      </c>
      <c r="G30" s="280">
        <v>0</v>
      </c>
      <c r="H30" s="283">
        <f>IF($D30&lt;&gt;"",VLOOKUP($D30,'2-SINAPI OUTUBRO 2017'!$A$1:$D$10837,4,FALSE),"")</f>
        <v>1309.6300000000001</v>
      </c>
      <c r="I30" s="305">
        <f>G30*H30</f>
        <v>0</v>
      </c>
    </row>
    <row r="31" spans="2:9">
      <c r="B31" s="268"/>
      <c r="C31" s="123"/>
      <c r="D31" s="269"/>
      <c r="E31" s="270"/>
      <c r="F31" s="123"/>
      <c r="G31" s="601"/>
      <c r="H31" s="271"/>
      <c r="I31" s="290"/>
    </row>
    <row r="32" spans="2:9" hidden="1">
      <c r="B32" s="272">
        <v>3</v>
      </c>
      <c r="C32" s="391"/>
      <c r="D32" s="392"/>
      <c r="E32" s="273" t="s">
        <v>13142</v>
      </c>
      <c r="F32" s="274" t="s">
        <v>6</v>
      </c>
      <c r="G32" s="275">
        <v>1</v>
      </c>
      <c r="H32" s="276"/>
      <c r="I32" s="304">
        <f>SUM(I33:I34)</f>
        <v>1517.29</v>
      </c>
    </row>
    <row r="33" spans="2:9" ht="25.5" hidden="1">
      <c r="B33" s="259" t="s">
        <v>13138</v>
      </c>
      <c r="C33" s="262" t="s">
        <v>9</v>
      </c>
      <c r="D33" s="277">
        <v>88267</v>
      </c>
      <c r="E33" s="284" t="str">
        <f>IF($D33&lt;&gt;"",VLOOKUP($D33,'2-SINAPI OUTUBRO 2017'!$A$1:$D$10837,2,FALSE),"")</f>
        <v>ENCANADOR OU BOMBEIRO HIDRÁULICO COM ENCARGOS COMPLEMENTARES</v>
      </c>
      <c r="F33" s="285" t="str">
        <f>IF($D33&lt;&gt;"",VLOOKUP($D33,'2-SINAPI OUTUBRO 2017'!$A$1:$D$10837,3,FALSE),"")</f>
        <v>H</v>
      </c>
      <c r="G33" s="286">
        <v>1</v>
      </c>
      <c r="H33" s="287">
        <f>IF($D33&lt;&gt;"",VLOOKUP($D33,'2-SINAPI OUTUBRO 2017'!$A$1:$D$10837,4,FALSE),"")</f>
        <v>17.29</v>
      </c>
      <c r="I33" s="306">
        <f>G33*H33</f>
        <v>17.29</v>
      </c>
    </row>
    <row r="34" spans="2:9" ht="25.5" hidden="1">
      <c r="B34" s="259"/>
      <c r="C34" s="262" t="s">
        <v>13143</v>
      </c>
      <c r="D34" s="277"/>
      <c r="E34" s="284" t="s">
        <v>13144</v>
      </c>
      <c r="F34" s="285" t="s">
        <v>6</v>
      </c>
      <c r="G34" s="286">
        <v>1</v>
      </c>
      <c r="H34" s="287">
        <v>1500</v>
      </c>
      <c r="I34" s="306">
        <f>G34*H34</f>
        <v>1500</v>
      </c>
    </row>
    <row r="35" spans="2:9" hidden="1">
      <c r="B35" s="268"/>
      <c r="C35" s="123"/>
      <c r="D35" s="269"/>
      <c r="E35" s="270"/>
      <c r="F35" s="123"/>
      <c r="G35" s="601"/>
      <c r="H35" s="271"/>
      <c r="I35" s="290"/>
    </row>
    <row r="36" spans="2:9" hidden="1">
      <c r="B36" s="272">
        <v>4</v>
      </c>
      <c r="C36" s="391"/>
      <c r="D36" s="392"/>
      <c r="E36" s="273" t="s">
        <v>13145</v>
      </c>
      <c r="F36" s="274" t="s">
        <v>6</v>
      </c>
      <c r="G36" s="275">
        <v>1</v>
      </c>
      <c r="H36" s="276"/>
      <c r="I36" s="304">
        <f>SUM(I37:I37)</f>
        <v>350</v>
      </c>
    </row>
    <row r="37" spans="2:9" hidden="1">
      <c r="B37" s="259"/>
      <c r="C37" s="262" t="s">
        <v>13146</v>
      </c>
      <c r="D37" s="277"/>
      <c r="E37" s="284" t="s">
        <v>13147</v>
      </c>
      <c r="F37" s="285" t="s">
        <v>6</v>
      </c>
      <c r="G37" s="286">
        <v>1</v>
      </c>
      <c r="H37" s="287">
        <v>350</v>
      </c>
      <c r="I37" s="306">
        <f>G37*H37</f>
        <v>350</v>
      </c>
    </row>
    <row r="38" spans="2:9" hidden="1">
      <c r="B38" s="268"/>
      <c r="C38" s="123"/>
      <c r="D38" s="269"/>
      <c r="E38" s="270"/>
      <c r="F38" s="123"/>
      <c r="G38" s="601"/>
      <c r="H38" s="271"/>
      <c r="I38" s="290"/>
    </row>
    <row r="39" spans="2:9" hidden="1">
      <c r="B39" s="272">
        <v>5</v>
      </c>
      <c r="C39" s="391"/>
      <c r="D39" s="392"/>
      <c r="E39" s="273" t="s">
        <v>13148</v>
      </c>
      <c r="F39" s="274" t="s">
        <v>6</v>
      </c>
      <c r="G39" s="275">
        <v>1</v>
      </c>
      <c r="H39" s="276"/>
      <c r="I39" s="304">
        <f>SUM(I40:I40)</f>
        <v>500</v>
      </c>
    </row>
    <row r="40" spans="2:9" ht="25.5" hidden="1">
      <c r="B40" s="259"/>
      <c r="C40" s="262" t="s">
        <v>13149</v>
      </c>
      <c r="D40" s="277"/>
      <c r="E40" s="284" t="s">
        <v>13150</v>
      </c>
      <c r="F40" s="285" t="s">
        <v>6</v>
      </c>
      <c r="G40" s="286">
        <v>1</v>
      </c>
      <c r="H40" s="287">
        <v>500</v>
      </c>
      <c r="I40" s="306">
        <f>G40*H40</f>
        <v>500</v>
      </c>
    </row>
    <row r="41" spans="2:9" hidden="1">
      <c r="B41" s="268"/>
      <c r="C41" s="123"/>
      <c r="D41" s="269"/>
      <c r="E41" s="270"/>
      <c r="F41" s="123"/>
      <c r="G41" s="601"/>
      <c r="H41" s="271"/>
      <c r="I41" s="290"/>
    </row>
    <row r="42" spans="2:9" hidden="1">
      <c r="B42" s="272">
        <v>6</v>
      </c>
      <c r="C42" s="391"/>
      <c r="D42" s="392"/>
      <c r="E42" s="273" t="s">
        <v>13151</v>
      </c>
      <c r="F42" s="274" t="s">
        <v>6</v>
      </c>
      <c r="G42" s="275">
        <v>1</v>
      </c>
      <c r="H42" s="276"/>
      <c r="I42" s="304">
        <f>SUM(I43:I43)</f>
        <v>12.5</v>
      </c>
    </row>
    <row r="43" spans="2:9" hidden="1">
      <c r="B43" s="259"/>
      <c r="C43" s="262" t="s">
        <v>13152</v>
      </c>
      <c r="D43" s="277"/>
      <c r="E43" s="284" t="s">
        <v>13153</v>
      </c>
      <c r="F43" s="285" t="s">
        <v>6</v>
      </c>
      <c r="G43" s="286">
        <v>1</v>
      </c>
      <c r="H43" s="287">
        <v>12.5</v>
      </c>
      <c r="I43" s="306">
        <f>G43*H43</f>
        <v>12.5</v>
      </c>
    </row>
    <row r="44" spans="2:9" hidden="1">
      <c r="B44" s="268"/>
      <c r="C44" s="123"/>
      <c r="D44" s="269"/>
      <c r="E44" s="270"/>
      <c r="F44" s="123"/>
      <c r="G44" s="601"/>
      <c r="H44" s="271"/>
      <c r="I44" s="290"/>
    </row>
    <row r="45" spans="2:9" hidden="1">
      <c r="B45" s="272">
        <v>7</v>
      </c>
      <c r="C45" s="391"/>
      <c r="D45" s="392"/>
      <c r="E45" s="273" t="s">
        <v>13154</v>
      </c>
      <c r="F45" s="274" t="s">
        <v>13155</v>
      </c>
      <c r="G45" s="275">
        <v>1</v>
      </c>
      <c r="H45" s="276"/>
      <c r="I45" s="304">
        <f>SUM(I46:I46)</f>
        <v>115</v>
      </c>
    </row>
    <row r="46" spans="2:9" hidden="1">
      <c r="B46" s="259"/>
      <c r="C46" s="262" t="s">
        <v>13152</v>
      </c>
      <c r="D46" s="277"/>
      <c r="E46" s="284" t="s">
        <v>13156</v>
      </c>
      <c r="F46" s="285" t="s">
        <v>13155</v>
      </c>
      <c r="G46" s="286">
        <v>1</v>
      </c>
      <c r="H46" s="287">
        <f>45+30+40</f>
        <v>115</v>
      </c>
      <c r="I46" s="306">
        <f>G46*H46</f>
        <v>115</v>
      </c>
    </row>
    <row r="47" spans="2:9" hidden="1">
      <c r="B47" s="268"/>
      <c r="C47" s="123"/>
      <c r="D47" s="269"/>
      <c r="E47" s="270"/>
      <c r="F47" s="123"/>
      <c r="G47" s="601"/>
      <c r="H47" s="271"/>
      <c r="I47" s="290"/>
    </row>
    <row r="48" spans="2:9" hidden="1">
      <c r="B48" s="272">
        <v>8</v>
      </c>
      <c r="C48" s="391"/>
      <c r="D48" s="392"/>
      <c r="E48" s="273" t="s">
        <v>128</v>
      </c>
      <c r="F48" s="274" t="s">
        <v>6</v>
      </c>
      <c r="G48" s="275">
        <v>1</v>
      </c>
      <c r="H48" s="276"/>
      <c r="I48" s="304">
        <f>SUM(I49:I49)</f>
        <v>200</v>
      </c>
    </row>
    <row r="49" spans="2:9" ht="28.5" hidden="1" customHeight="1">
      <c r="B49" s="259"/>
      <c r="C49" s="262" t="s">
        <v>13157</v>
      </c>
      <c r="D49" s="277"/>
      <c r="E49" s="284" t="s">
        <v>13158</v>
      </c>
      <c r="F49" s="285" t="s">
        <v>6</v>
      </c>
      <c r="G49" s="286">
        <v>1</v>
      </c>
      <c r="H49" s="287">
        <v>200</v>
      </c>
      <c r="I49" s="306">
        <f>G49*H49</f>
        <v>200</v>
      </c>
    </row>
    <row r="50" spans="2:9" hidden="1">
      <c r="B50" s="268"/>
      <c r="C50" s="123"/>
      <c r="D50" s="269"/>
      <c r="E50" s="270"/>
      <c r="F50" s="123"/>
      <c r="G50" s="601"/>
      <c r="H50" s="271"/>
      <c r="I50" s="290"/>
    </row>
    <row r="51" spans="2:9" hidden="1">
      <c r="B51" s="272">
        <v>9</v>
      </c>
      <c r="C51" s="391"/>
      <c r="D51" s="392"/>
      <c r="E51" s="273" t="s">
        <v>13159</v>
      </c>
      <c r="F51" s="274" t="s">
        <v>6</v>
      </c>
      <c r="G51" s="275">
        <v>1</v>
      </c>
      <c r="H51" s="276"/>
      <c r="I51" s="304">
        <f>SUM(I52:I52)</f>
        <v>150</v>
      </c>
    </row>
    <row r="52" spans="2:9" hidden="1">
      <c r="B52" s="259"/>
      <c r="C52" s="262" t="s">
        <v>13160</v>
      </c>
      <c r="D52" s="277"/>
      <c r="E52" s="284" t="s">
        <v>13161</v>
      </c>
      <c r="F52" s="285" t="s">
        <v>6</v>
      </c>
      <c r="G52" s="286">
        <v>1</v>
      </c>
      <c r="H52" s="287">
        <v>150</v>
      </c>
      <c r="I52" s="306">
        <f>G52*H52</f>
        <v>150</v>
      </c>
    </row>
    <row r="53" spans="2:9" hidden="1">
      <c r="B53" s="268"/>
      <c r="C53" s="123"/>
      <c r="D53" s="269"/>
      <c r="E53" s="270"/>
      <c r="F53" s="123"/>
      <c r="G53" s="601"/>
      <c r="H53" s="271"/>
      <c r="I53" s="290"/>
    </row>
    <row r="54" spans="2:9" hidden="1">
      <c r="B54" s="272">
        <v>10</v>
      </c>
      <c r="C54" s="391"/>
      <c r="D54" s="392"/>
      <c r="E54" s="273" t="s">
        <v>13162</v>
      </c>
      <c r="F54" s="274" t="s">
        <v>6</v>
      </c>
      <c r="G54" s="275">
        <v>1</v>
      </c>
      <c r="H54" s="276"/>
      <c r="I54" s="304">
        <f>SUM(I55:I55)</f>
        <v>250</v>
      </c>
    </row>
    <row r="55" spans="2:9" hidden="1">
      <c r="B55" s="259"/>
      <c r="C55" s="262" t="s">
        <v>13143</v>
      </c>
      <c r="D55" s="277"/>
      <c r="E55" s="284" t="s">
        <v>13163</v>
      </c>
      <c r="F55" s="285" t="s">
        <v>6</v>
      </c>
      <c r="G55" s="286">
        <v>1</v>
      </c>
      <c r="H55" s="287">
        <v>250</v>
      </c>
      <c r="I55" s="306">
        <f>G55*H55</f>
        <v>250</v>
      </c>
    </row>
    <row r="56" spans="2:9" hidden="1">
      <c r="B56" s="268"/>
      <c r="C56" s="123"/>
      <c r="D56" s="269"/>
      <c r="E56" s="270"/>
      <c r="F56" s="123"/>
      <c r="G56" s="601"/>
      <c r="H56" s="271"/>
      <c r="I56" s="290"/>
    </row>
    <row r="57" spans="2:9" hidden="1">
      <c r="B57" s="272">
        <v>11</v>
      </c>
      <c r="C57" s="391"/>
      <c r="D57" s="392"/>
      <c r="E57" s="273" t="s">
        <v>13164</v>
      </c>
      <c r="F57" s="274" t="s">
        <v>13155</v>
      </c>
      <c r="G57" s="275">
        <v>1</v>
      </c>
      <c r="H57" s="276"/>
      <c r="I57" s="304">
        <f>SUM(I58:I58)</f>
        <v>300</v>
      </c>
    </row>
    <row r="58" spans="2:9" hidden="1">
      <c r="B58" s="259"/>
      <c r="C58" s="262" t="s">
        <v>13143</v>
      </c>
      <c r="D58" s="277"/>
      <c r="E58" s="284" t="s">
        <v>13165</v>
      </c>
      <c r="F58" s="285" t="s">
        <v>13155</v>
      </c>
      <c r="G58" s="286">
        <v>1</v>
      </c>
      <c r="H58" s="287">
        <v>300</v>
      </c>
      <c r="I58" s="306">
        <f>G58*H58</f>
        <v>300</v>
      </c>
    </row>
    <row r="59" spans="2:9" hidden="1">
      <c r="B59" s="268"/>
      <c r="C59" s="123"/>
      <c r="D59" s="269"/>
      <c r="E59" s="270"/>
      <c r="F59" s="123"/>
      <c r="G59" s="601"/>
      <c r="H59" s="271"/>
      <c r="I59" s="290"/>
    </row>
    <row r="60" spans="2:9" hidden="1">
      <c r="B60" s="272">
        <v>12</v>
      </c>
      <c r="C60" s="391"/>
      <c r="D60" s="392"/>
      <c r="E60" s="273" t="s">
        <v>13166</v>
      </c>
      <c r="F60" s="274" t="s">
        <v>6</v>
      </c>
      <c r="G60" s="275">
        <v>1</v>
      </c>
      <c r="H60" s="276"/>
      <c r="I60" s="304">
        <f>SUM(I61:I61)</f>
        <v>75</v>
      </c>
    </row>
    <row r="61" spans="2:9" hidden="1">
      <c r="B61" s="259"/>
      <c r="C61" s="262" t="s">
        <v>13143</v>
      </c>
      <c r="D61" s="277"/>
      <c r="E61" s="284" t="s">
        <v>13167</v>
      </c>
      <c r="F61" s="285" t="s">
        <v>6</v>
      </c>
      <c r="G61" s="286">
        <v>1</v>
      </c>
      <c r="H61" s="287">
        <v>75</v>
      </c>
      <c r="I61" s="306">
        <f>G61*H61</f>
        <v>75</v>
      </c>
    </row>
    <row r="62" spans="2:9" hidden="1">
      <c r="B62" s="268"/>
      <c r="C62" s="123"/>
      <c r="D62" s="269"/>
      <c r="E62" s="270"/>
      <c r="F62" s="123"/>
      <c r="G62" s="601"/>
      <c r="H62" s="271"/>
      <c r="I62" s="290"/>
    </row>
    <row r="63" spans="2:9" hidden="1">
      <c r="B63" s="272">
        <v>13</v>
      </c>
      <c r="C63" s="391"/>
      <c r="D63" s="392"/>
      <c r="E63" s="273" t="s">
        <v>13168</v>
      </c>
      <c r="F63" s="274" t="s">
        <v>6</v>
      </c>
      <c r="G63" s="275">
        <v>1</v>
      </c>
      <c r="H63" s="276"/>
      <c r="I63" s="304">
        <f>SUM(I64:I64)</f>
        <v>250</v>
      </c>
    </row>
    <row r="64" spans="2:9" hidden="1">
      <c r="B64" s="259"/>
      <c r="C64" s="262" t="s">
        <v>13143</v>
      </c>
      <c r="D64" s="277"/>
      <c r="E64" s="284" t="s">
        <v>13169</v>
      </c>
      <c r="F64" s="285" t="s">
        <v>6</v>
      </c>
      <c r="G64" s="286">
        <v>1</v>
      </c>
      <c r="H64" s="287">
        <v>250</v>
      </c>
      <c r="I64" s="306">
        <f>G64*H64</f>
        <v>250</v>
      </c>
    </row>
    <row r="65" spans="2:9" hidden="1">
      <c r="B65" s="268"/>
      <c r="C65" s="123"/>
      <c r="D65" s="269"/>
      <c r="E65" s="270"/>
      <c r="F65" s="123"/>
      <c r="G65" s="601"/>
      <c r="H65" s="271"/>
      <c r="I65" s="290"/>
    </row>
    <row r="66" spans="2:9" hidden="1">
      <c r="B66" s="272">
        <v>14</v>
      </c>
      <c r="C66" s="391"/>
      <c r="D66" s="392"/>
      <c r="E66" s="273" t="s">
        <v>13170</v>
      </c>
      <c r="F66" s="274" t="s">
        <v>6</v>
      </c>
      <c r="G66" s="275">
        <v>1</v>
      </c>
      <c r="H66" s="276"/>
      <c r="I66" s="304" t="e">
        <f>SUM(I67:I69)</f>
        <v>#N/A</v>
      </c>
    </row>
    <row r="67" spans="2:9" hidden="1">
      <c r="B67" s="259" t="s">
        <v>13138</v>
      </c>
      <c r="C67" s="262" t="s">
        <v>9</v>
      </c>
      <c r="D67" s="277" t="s">
        <v>13171</v>
      </c>
      <c r="E67" s="281" t="e">
        <f>IF($D67&lt;&gt;"",VLOOKUP($D67,'2-SINAPI OUTUBRO 2017'!$A$1:$D$10837,2,FALSE),"")</f>
        <v>#N/A</v>
      </c>
      <c r="F67" s="282" t="e">
        <f>IF($D67&lt;&gt;"",VLOOKUP($D67,'2-SINAPI OUTUBRO 2017'!$A$1:$D$10837,3,FALSE),"")</f>
        <v>#N/A</v>
      </c>
      <c r="G67" s="280">
        <v>1</v>
      </c>
      <c r="H67" s="283" t="e">
        <f>IF($D67&lt;&gt;"",VLOOKUP($D67,'2-SINAPI OUTUBRO 2017'!$A$1:$D$10837,4,FALSE),"")</f>
        <v>#N/A</v>
      </c>
      <c r="I67" s="305" t="e">
        <f>G67*H67</f>
        <v>#N/A</v>
      </c>
    </row>
    <row r="68" spans="2:9" hidden="1">
      <c r="B68" s="259" t="s">
        <v>13138</v>
      </c>
      <c r="C68" s="262" t="s">
        <v>9</v>
      </c>
      <c r="D68" s="277" t="s">
        <v>13172</v>
      </c>
      <c r="E68" s="281" t="e">
        <f>IF($D68&lt;&gt;"",VLOOKUP($D68,'2-SINAPI OUTUBRO 2017'!$A$1:$D$10837,2,FALSE),"")</f>
        <v>#N/A</v>
      </c>
      <c r="F68" s="282" t="e">
        <f>IF($D68&lt;&gt;"",VLOOKUP($D68,'2-SINAPI OUTUBRO 2017'!$A$1:$D$10837,3,FALSE),"")</f>
        <v>#N/A</v>
      </c>
      <c r="G68" s="280">
        <v>1</v>
      </c>
      <c r="H68" s="283" t="e">
        <f>IF($D68&lt;&gt;"",VLOOKUP($D68,'2-SINAPI OUTUBRO 2017'!$A$1:$D$10837,4,FALSE),"")</f>
        <v>#N/A</v>
      </c>
      <c r="I68" s="305" t="e">
        <f t="shared" ref="I68:I69" si="3">G68*H68</f>
        <v>#N/A</v>
      </c>
    </row>
    <row r="69" spans="2:9" hidden="1">
      <c r="B69" s="259" t="s">
        <v>13138</v>
      </c>
      <c r="C69" s="262" t="s">
        <v>9</v>
      </c>
      <c r="D69" s="277" t="s">
        <v>13173</v>
      </c>
      <c r="E69" s="281" t="e">
        <f>IF($D69&lt;&gt;"",VLOOKUP($D69,'2-SINAPI OUTUBRO 2017'!$A$1:$D$10837,2,FALSE),"")</f>
        <v>#N/A</v>
      </c>
      <c r="F69" s="282" t="e">
        <f>IF($D69&lt;&gt;"",VLOOKUP($D69,'2-SINAPI OUTUBRO 2017'!$A$1:$D$10837,3,FALSE),"")</f>
        <v>#N/A</v>
      </c>
      <c r="G69" s="280">
        <v>1</v>
      </c>
      <c r="H69" s="283" t="e">
        <f>IF($D69&lt;&gt;"",VLOOKUP($D69,'2-SINAPI OUTUBRO 2017'!$A$1:$D$10837,4,FALSE),"")</f>
        <v>#N/A</v>
      </c>
      <c r="I69" s="305" t="e">
        <f t="shared" si="3"/>
        <v>#N/A</v>
      </c>
    </row>
    <row r="70" spans="2:9" hidden="1">
      <c r="B70" s="268"/>
      <c r="C70" s="123"/>
      <c r="D70" s="269"/>
      <c r="E70" s="270"/>
      <c r="F70" s="123"/>
      <c r="G70" s="601"/>
      <c r="H70" s="271"/>
      <c r="I70" s="290"/>
    </row>
    <row r="71" spans="2:9" hidden="1">
      <c r="B71" s="272">
        <v>15</v>
      </c>
      <c r="C71" s="391"/>
      <c r="D71" s="392"/>
      <c r="E71" s="273" t="s">
        <v>13174</v>
      </c>
      <c r="F71" s="274" t="s">
        <v>6</v>
      </c>
      <c r="G71" s="275">
        <v>1</v>
      </c>
      <c r="H71" s="276"/>
      <c r="I71" s="304">
        <f>SUM(I72:I72)</f>
        <v>5000</v>
      </c>
    </row>
    <row r="72" spans="2:9" hidden="1">
      <c r="B72" s="259"/>
      <c r="C72" s="262" t="s">
        <v>13143</v>
      </c>
      <c r="D72" s="277"/>
      <c r="E72" s="281" t="s">
        <v>13175</v>
      </c>
      <c r="F72" s="282" t="s">
        <v>13176</v>
      </c>
      <c r="G72" s="280">
        <v>1</v>
      </c>
      <c r="H72" s="283">
        <v>5000</v>
      </c>
      <c r="I72" s="305">
        <f t="shared" ref="I72" si="4">G72*H72</f>
        <v>5000</v>
      </c>
    </row>
    <row r="73" spans="2:9" hidden="1">
      <c r="B73" s="268"/>
      <c r="C73" s="123"/>
      <c r="D73" s="269"/>
      <c r="E73" s="270"/>
      <c r="F73" s="123"/>
      <c r="G73" s="601"/>
      <c r="H73" s="271"/>
      <c r="I73" s="290"/>
    </row>
    <row r="74" spans="2:9" hidden="1">
      <c r="B74" s="268"/>
      <c r="C74" s="123"/>
      <c r="D74" s="269"/>
      <c r="E74" s="270"/>
      <c r="F74" s="123"/>
      <c r="G74" s="601"/>
      <c r="H74" s="271"/>
      <c r="I74" s="290"/>
    </row>
    <row r="75" spans="2:9" hidden="1">
      <c r="B75" s="268"/>
      <c r="C75" s="123"/>
      <c r="D75" s="269"/>
      <c r="E75" s="270"/>
      <c r="F75" s="123"/>
      <c r="G75" s="601"/>
      <c r="H75" s="271"/>
      <c r="I75" s="290"/>
    </row>
    <row r="76" spans="2:9" hidden="1">
      <c r="B76" s="268"/>
      <c r="C76" s="123"/>
      <c r="D76" s="269"/>
      <c r="E76" s="270"/>
      <c r="F76" s="123"/>
      <c r="G76" s="601"/>
      <c r="H76" s="271"/>
      <c r="I76" s="290"/>
    </row>
    <row r="77" spans="2:9" hidden="1">
      <c r="B77" s="268"/>
      <c r="C77" s="123"/>
      <c r="D77" s="269"/>
      <c r="E77" s="270"/>
      <c r="F77" s="123"/>
      <c r="G77" s="601"/>
      <c r="H77" s="271"/>
      <c r="I77" s="290"/>
    </row>
    <row r="78" spans="2:9" hidden="1">
      <c r="B78" s="268"/>
      <c r="C78" s="123"/>
      <c r="D78" s="269"/>
      <c r="E78" s="270"/>
      <c r="F78" s="123"/>
      <c r="G78" s="601"/>
      <c r="H78" s="271"/>
      <c r="I78" s="290"/>
    </row>
    <row r="79" spans="2:9" hidden="1">
      <c r="B79" s="268"/>
      <c r="C79" s="123"/>
      <c r="D79" s="269"/>
      <c r="E79" s="270"/>
      <c r="F79" s="123"/>
      <c r="G79" s="601"/>
      <c r="H79" s="271"/>
      <c r="I79" s="290"/>
    </row>
    <row r="80" spans="2:9" hidden="1">
      <c r="B80" s="268"/>
      <c r="C80" s="123"/>
      <c r="D80" s="269"/>
      <c r="E80" s="270"/>
      <c r="F80" s="123"/>
      <c r="G80" s="601"/>
      <c r="H80" s="271"/>
      <c r="I80" s="290"/>
    </row>
    <row r="81" spans="2:13" hidden="1">
      <c r="B81" s="268"/>
      <c r="C81" s="123"/>
      <c r="D81" s="269"/>
      <c r="E81" s="270"/>
      <c r="F81" s="123"/>
      <c r="G81" s="601"/>
      <c r="H81" s="271"/>
      <c r="I81" s="290"/>
    </row>
    <row r="82" spans="2:13">
      <c r="B82" s="272" t="s">
        <v>13177</v>
      </c>
      <c r="C82" s="391"/>
      <c r="D82" s="392"/>
      <c r="E82" s="273" t="s">
        <v>13178</v>
      </c>
      <c r="F82" s="274" t="s">
        <v>1100</v>
      </c>
      <c r="G82" s="275">
        <v>1</v>
      </c>
      <c r="H82" s="276"/>
      <c r="I82" s="304">
        <f>SUM(I83:I84)</f>
        <v>6.7555000000000005</v>
      </c>
    </row>
    <row r="83" spans="2:13">
      <c r="B83" s="259" t="s">
        <v>13138</v>
      </c>
      <c r="C83" s="262" t="s">
        <v>9</v>
      </c>
      <c r="D83" s="277">
        <v>88316</v>
      </c>
      <c r="E83" s="278" t="str">
        <f>IF($D83&lt;&gt;"",VLOOKUP($D83,'2-SINAPI OUTUBRO 2017'!$A$1:$G$11396,2,FALSE),"")</f>
        <v>SERVENTE COM ENCARGOS COMPLEMENTARES</v>
      </c>
      <c r="F83" s="279" t="str">
        <f>IF($D83&lt;&gt;"",VLOOKUP($D83,'2-SINAPI OUTUBRO 2017'!$1:$1048576,3,FALSE),"")</f>
        <v>H</v>
      </c>
      <c r="G83" s="288">
        <v>0.25</v>
      </c>
      <c r="H83" s="297">
        <f>IF($D83&lt;&gt;"",VLOOKUP($D83,'2-SINAPI OUTUBRO 2017'!$A$1:$D$11396,4,FALSE),"")</f>
        <v>13.71</v>
      </c>
      <c r="I83" s="289">
        <f>H83*G83</f>
        <v>3.4275000000000002</v>
      </c>
    </row>
    <row r="84" spans="2:13">
      <c r="B84" s="259" t="s">
        <v>13138</v>
      </c>
      <c r="C84" s="262" t="s">
        <v>9</v>
      </c>
      <c r="D84" s="277">
        <v>88261</v>
      </c>
      <c r="E84" s="278" t="str">
        <f>IF($D84&lt;&gt;"",VLOOKUP($D84,'2-SINAPI OUTUBRO 2017'!$A$1:$G$11396,2,FALSE),"")</f>
        <v>CARPINTEIRO DE ESQUADRIA COM ENCARGOS COMPLEMENTARES</v>
      </c>
      <c r="F84" s="279" t="str">
        <f>IF($D84&lt;&gt;"",VLOOKUP($D84,'2-SINAPI OUTUBRO 2017'!$1:$1048576,3,FALSE),"")</f>
        <v>H</v>
      </c>
      <c r="G84" s="288">
        <v>0.2</v>
      </c>
      <c r="H84" s="297">
        <f>IF($D84&lt;&gt;"",VLOOKUP($D84,'2-SINAPI OUTUBRO 2017'!$A$1:$D$11396,4,FALSE),"")</f>
        <v>16.64</v>
      </c>
      <c r="I84" s="289">
        <f>H84*G84</f>
        <v>3.3280000000000003</v>
      </c>
    </row>
    <row r="85" spans="2:13">
      <c r="B85" s="268"/>
      <c r="C85" s="123"/>
      <c r="D85" s="269"/>
      <c r="E85" s="270"/>
      <c r="F85" s="123"/>
      <c r="G85" s="601"/>
      <c r="H85" s="271"/>
      <c r="I85" s="290"/>
    </row>
    <row r="86" spans="2:13" ht="28.5" hidden="1" customHeight="1">
      <c r="B86" s="272" t="s">
        <v>13179</v>
      </c>
      <c r="C86" s="391"/>
      <c r="D86" s="392"/>
      <c r="E86" s="273" t="s">
        <v>13180</v>
      </c>
      <c r="F86" s="274" t="s">
        <v>837</v>
      </c>
      <c r="G86" s="275">
        <v>1</v>
      </c>
      <c r="H86" s="276"/>
      <c r="I86" s="304">
        <f>SUM(I87:I89)</f>
        <v>70.16199795</v>
      </c>
    </row>
    <row r="87" spans="2:13" hidden="1">
      <c r="B87" s="259" t="s">
        <v>13138</v>
      </c>
      <c r="C87" s="262" t="s">
        <v>9</v>
      </c>
      <c r="D87" s="277">
        <v>88309</v>
      </c>
      <c r="E87" s="278" t="str">
        <f>IF($D87&lt;&gt;"",VLOOKUP($D87,'2-SINAPI OUTUBRO 2017'!$A$1:$G$11396,2,FALSE),"")</f>
        <v>PEDREIRO COM ENCARGOS COMPLEMENTARES</v>
      </c>
      <c r="F87" s="279" t="str">
        <f>IF($D87&lt;&gt;"",VLOOKUP($D87,'2-SINAPI OUTUBRO 2017'!$1:$1048576,3,FALSE),"")</f>
        <v>H</v>
      </c>
      <c r="G87" s="288">
        <f>0.25*1.38</f>
        <v>0.34499999999999997</v>
      </c>
      <c r="H87" s="297">
        <f>IF($D87&lt;&gt;"",VLOOKUP($D87,'2-SINAPI OUTUBRO 2017'!$A$1:$D$11396,4,FALSE),"")</f>
        <v>16.89</v>
      </c>
      <c r="I87" s="289">
        <f>H87*G87</f>
        <v>5.8270499999999998</v>
      </c>
    </row>
    <row r="88" spans="2:13" hidden="1">
      <c r="B88" s="259" t="s">
        <v>13138</v>
      </c>
      <c r="C88" s="262" t="s">
        <v>9</v>
      </c>
      <c r="D88" s="277">
        <v>88316</v>
      </c>
      <c r="E88" s="278" t="str">
        <f>IF($D88&lt;&gt;"",VLOOKUP($D88,'2-SINAPI OUTUBRO 2017'!$A$1:$G$11396,2,FALSE),"")</f>
        <v>SERVENTE COM ENCARGOS COMPLEMENTARES</v>
      </c>
      <c r="F88" s="279" t="str">
        <f>IF($D88&lt;&gt;"",VLOOKUP($D88,'2-SINAPI OUTUBRO 2017'!$1:$1048576,3,FALSE),"")</f>
        <v>H</v>
      </c>
      <c r="G88" s="288">
        <f>2.1*1.38</f>
        <v>2.8979999999999997</v>
      </c>
      <c r="H88" s="297">
        <f>IF($D88&lt;&gt;"",VLOOKUP($D88,'2-SINAPI OUTUBRO 2017'!$A$1:$D$11396,4,FALSE),"")</f>
        <v>13.71</v>
      </c>
      <c r="I88" s="289">
        <f t="shared" ref="I88:I89" si="5">H88*G88</f>
        <v>39.731580000000001</v>
      </c>
    </row>
    <row r="89" spans="2:13" ht="25.5" hidden="1">
      <c r="B89" s="259" t="s">
        <v>13138</v>
      </c>
      <c r="C89" s="262" t="s">
        <v>9</v>
      </c>
      <c r="D89" s="277">
        <v>94971</v>
      </c>
      <c r="E89" s="278" t="str">
        <f>IF($D89&lt;&gt;"",VLOOKUP($D89,'2-SINAPI OUTUBRO 2017'!$A$1:$G$11396,2,FALSE),"")</f>
        <v>CONCRETO FCK = 25MPA, TRAÇO 1:2,3:2,7 (CIMENTO/ AREIA MÉDIA/ BRITA 1)  - PREPARO MECÂNICO COM BETONEIRA 600 L. AF_07/2016</v>
      </c>
      <c r="F89" s="279" t="str">
        <f>IF($D89&lt;&gt;"",VLOOKUP($D89,'2-SINAPI OUTUBRO 2017'!$1:$1048576,3,FALSE),"")</f>
        <v>M3</v>
      </c>
      <c r="G89" s="288">
        <f>0.3*0.3*3.14*0.25*1.15</f>
        <v>8.12475E-2</v>
      </c>
      <c r="H89" s="297">
        <f>IF($D89&lt;&gt;"",VLOOKUP($D89,'2-SINAPI OUTUBRO 2017'!$A$1:$D$11396,4,FALSE),"")</f>
        <v>302.82</v>
      </c>
      <c r="I89" s="289">
        <f t="shared" si="5"/>
        <v>24.603367949999999</v>
      </c>
      <c r="M89" s="320"/>
    </row>
    <row r="90" spans="2:13" hidden="1">
      <c r="B90" s="268"/>
      <c r="C90" s="123"/>
      <c r="D90" s="269"/>
      <c r="E90" s="270"/>
      <c r="F90" s="123"/>
      <c r="G90" s="601"/>
      <c r="H90" s="271"/>
      <c r="I90" s="290"/>
    </row>
    <row r="91" spans="2:13" ht="25.5" hidden="1">
      <c r="B91" s="272" t="s">
        <v>13181</v>
      </c>
      <c r="C91" s="391"/>
      <c r="D91" s="392"/>
      <c r="E91" s="273" t="s">
        <v>13182</v>
      </c>
      <c r="F91" s="274" t="s">
        <v>1100</v>
      </c>
      <c r="G91" s="275">
        <v>1</v>
      </c>
      <c r="H91" s="276"/>
      <c r="I91" s="304">
        <f>SUM(I92:I95)</f>
        <v>337.94350330596615</v>
      </c>
    </row>
    <row r="92" spans="2:13" ht="25.5" hidden="1">
      <c r="B92" s="259" t="s">
        <v>13183</v>
      </c>
      <c r="C92" s="262" t="s">
        <v>9</v>
      </c>
      <c r="D92" s="277">
        <v>39022</v>
      </c>
      <c r="E92" s="278" t="str">
        <f>IF($D92&lt;&gt;"",VLOOKUP($D92,'2-SINAPI OUTUBRO 2017'!$A$1:$G$11396,2,FALSE),"")</f>
        <v>PORTA DE ABRIR EM ACO TIPO VENEZIANA, COM FUNDO ANTICORROSIVO / PRIMER DE PROTECAO, SEM GUARNICAO/ALIZAR/VISTA, 87 X 210 CM</v>
      </c>
      <c r="F92" s="279" t="str">
        <f>IF($D92&lt;&gt;"",VLOOKUP($D92,'2-SINAPI OUTUBRO 2017'!$1:$1048576,3,FALSE),"")</f>
        <v xml:space="preserve">UN    </v>
      </c>
      <c r="G92" s="288">
        <f>1/(0.87*2.1)*1.1</f>
        <v>0.60207991242474013</v>
      </c>
      <c r="H92" s="297">
        <f>IF($D92&lt;&gt;"",VLOOKUP($D92,'2-SINAPI OUTUBRO 2017'!$A$1:$D$11396,4,FALSE),"")</f>
        <v>419</v>
      </c>
      <c r="I92" s="289">
        <f>H92*G92</f>
        <v>252.27148330596611</v>
      </c>
    </row>
    <row r="93" spans="2:13" hidden="1">
      <c r="B93" s="259" t="s">
        <v>13184</v>
      </c>
      <c r="C93" s="262" t="s">
        <v>9</v>
      </c>
      <c r="D93" s="263">
        <v>88315</v>
      </c>
      <c r="E93" s="278" t="str">
        <f>IF($D93&lt;&gt;"",VLOOKUP($D93,'2-SINAPI OUTUBRO 2017'!$A$1:$G$11396,2,FALSE),"")</f>
        <v>SERRALHEIRO COM ENCARGOS COMPLEMENTARES</v>
      </c>
      <c r="F93" s="279" t="str">
        <f>IF($D93&lt;&gt;"",VLOOKUP($D93,'2-SINAPI OUTUBRO 2017'!$1:$1048576,3,FALSE),"")</f>
        <v>H</v>
      </c>
      <c r="G93" s="288">
        <v>1.6</v>
      </c>
      <c r="H93" s="297">
        <f>IF($D93&lt;&gt;"",VLOOKUP($D93,'2-SINAPI OUTUBRO 2017'!$A$1:$D$11396,4,FALSE),"")</f>
        <v>16.11</v>
      </c>
      <c r="I93" s="289">
        <f t="shared" ref="I93:I94" si="6">H93*G93</f>
        <v>25.776</v>
      </c>
    </row>
    <row r="94" spans="2:13" hidden="1">
      <c r="B94" s="259" t="s">
        <v>13184</v>
      </c>
      <c r="C94" s="262" t="s">
        <v>9</v>
      </c>
      <c r="D94" s="263">
        <v>88316</v>
      </c>
      <c r="E94" s="278" t="str">
        <f>IF($D94&lt;&gt;"",VLOOKUP($D94,'2-SINAPI OUTUBRO 2017'!$A$1:$G$11396,2,FALSE),"")</f>
        <v>SERVENTE COM ENCARGOS COMPLEMENTARES</v>
      </c>
      <c r="F94" s="279" t="str">
        <f>IF($D94&lt;&gt;"",VLOOKUP($D94,'2-SINAPI OUTUBRO 2017'!$1:$1048576,3,FALSE),"")</f>
        <v>H</v>
      </c>
      <c r="G94" s="288">
        <v>4.2</v>
      </c>
      <c r="H94" s="297">
        <f>IF($D94&lt;&gt;"",VLOOKUP($D94,'2-SINAPI OUTUBRO 2017'!$A$1:$D$11396,4,FALSE),"")</f>
        <v>13.71</v>
      </c>
      <c r="I94" s="289">
        <f t="shared" si="6"/>
        <v>57.582000000000008</v>
      </c>
    </row>
    <row r="95" spans="2:13" ht="25.5" hidden="1">
      <c r="B95" s="259" t="s">
        <v>13184</v>
      </c>
      <c r="C95" s="262" t="s">
        <v>9</v>
      </c>
      <c r="D95" s="263">
        <v>88627</v>
      </c>
      <c r="E95" s="278" t="str">
        <f>IF($D95&lt;&gt;"",VLOOKUP($D95,'2-SINAPI OUTUBRO 2017'!$A$1:$G$11396,2,FALSE),"")</f>
        <v>ARGAMASSA TRAÇO 1:0,5:4,5 (CIMENTO, CAL E AREIA MÉDIA) PARA ASSENTAMENTO DE ALVENARIA, PREPARO MANUAL. AF_08/2014</v>
      </c>
      <c r="F95" s="279" t="str">
        <f>IF($D95&lt;&gt;"",VLOOKUP($D95,'2-SINAPI OUTUBRO 2017'!$1:$1048576,3,FALSE),"")</f>
        <v>M3</v>
      </c>
      <c r="G95" s="288">
        <v>6.0000000000000001E-3</v>
      </c>
      <c r="H95" s="297">
        <f>IF($D95&lt;&gt;"",VLOOKUP($D95,'2-SINAPI OUTUBRO 2017'!$A$1:$D$11396,4,FALSE),"")</f>
        <v>385.67</v>
      </c>
      <c r="I95" s="289">
        <f t="shared" ref="I95" si="7">H95*G95</f>
        <v>2.3140200000000002</v>
      </c>
    </row>
    <row r="96" spans="2:13" hidden="1">
      <c r="B96" s="268"/>
      <c r="C96" s="123"/>
      <c r="D96" s="269"/>
      <c r="E96" s="270"/>
      <c r="F96" s="123"/>
      <c r="G96" s="601"/>
      <c r="H96" s="271"/>
      <c r="I96" s="290"/>
    </row>
    <row r="97" spans="2:9" ht="25.5" hidden="1">
      <c r="B97" s="272" t="s">
        <v>13185</v>
      </c>
      <c r="C97" s="391"/>
      <c r="D97" s="392"/>
      <c r="E97" s="273" t="s">
        <v>13182</v>
      </c>
      <c r="F97" s="274" t="s">
        <v>1100</v>
      </c>
      <c r="G97" s="275">
        <v>1</v>
      </c>
      <c r="H97" s="276"/>
      <c r="I97" s="304">
        <f>SUM(I98:I101)</f>
        <v>337.94350330596615</v>
      </c>
    </row>
    <row r="98" spans="2:9" ht="25.5" hidden="1">
      <c r="B98" s="259" t="s">
        <v>13183</v>
      </c>
      <c r="C98" s="262" t="s">
        <v>9</v>
      </c>
      <c r="D98" s="277">
        <v>39022</v>
      </c>
      <c r="E98" s="278" t="str">
        <f>IF($D98&lt;&gt;"",VLOOKUP($D98,'2-SINAPI OUTUBRO 2017'!$A$1:$G$11396,2,FALSE),"")</f>
        <v>PORTA DE ABRIR EM ACO TIPO VENEZIANA, COM FUNDO ANTICORROSIVO / PRIMER DE PROTECAO, SEM GUARNICAO/ALIZAR/VISTA, 87 X 210 CM</v>
      </c>
      <c r="F98" s="279" t="str">
        <f>IF($D98&lt;&gt;"",VLOOKUP($D98,'2-SINAPI OUTUBRO 2017'!$1:$1048576,3,FALSE),"")</f>
        <v xml:space="preserve">UN    </v>
      </c>
      <c r="G98" s="288">
        <f>1/(0.87*2.1)*1.1</f>
        <v>0.60207991242474013</v>
      </c>
      <c r="H98" s="297">
        <f>IF($D98&lt;&gt;"",VLOOKUP($D98,'2-SINAPI OUTUBRO 2017'!$A$1:$D$11396,4,FALSE),"")</f>
        <v>419</v>
      </c>
      <c r="I98" s="289">
        <f>H98*G98</f>
        <v>252.27148330596611</v>
      </c>
    </row>
    <row r="99" spans="2:9" hidden="1">
      <c r="B99" s="259" t="s">
        <v>13184</v>
      </c>
      <c r="C99" s="262" t="s">
        <v>9</v>
      </c>
      <c r="D99" s="263">
        <v>88315</v>
      </c>
      <c r="E99" s="278" t="str">
        <f>IF($D99&lt;&gt;"",VLOOKUP($D99,'2-SINAPI OUTUBRO 2017'!$A$1:$G$11396,2,FALSE),"")</f>
        <v>SERRALHEIRO COM ENCARGOS COMPLEMENTARES</v>
      </c>
      <c r="F99" s="279" t="str">
        <f>IF($D99&lt;&gt;"",VLOOKUP($D99,'2-SINAPI OUTUBRO 2017'!$1:$1048576,3,FALSE),"")</f>
        <v>H</v>
      </c>
      <c r="G99" s="288">
        <v>1.6</v>
      </c>
      <c r="H99" s="297">
        <f>IF($D99&lt;&gt;"",VLOOKUP($D99,'2-SINAPI OUTUBRO 2017'!$A$1:$D$11396,4,FALSE),"")</f>
        <v>16.11</v>
      </c>
      <c r="I99" s="289">
        <f t="shared" ref="I99:I101" si="8">H99*G99</f>
        <v>25.776</v>
      </c>
    </row>
    <row r="100" spans="2:9" hidden="1">
      <c r="B100" s="259" t="s">
        <v>13184</v>
      </c>
      <c r="C100" s="262" t="s">
        <v>9</v>
      </c>
      <c r="D100" s="263">
        <v>88316</v>
      </c>
      <c r="E100" s="278" t="str">
        <f>IF($D100&lt;&gt;"",VLOOKUP($D100,'2-SINAPI OUTUBRO 2017'!$A$1:$G$11396,2,FALSE),"")</f>
        <v>SERVENTE COM ENCARGOS COMPLEMENTARES</v>
      </c>
      <c r="F100" s="279" t="str">
        <f>IF($D100&lt;&gt;"",VLOOKUP($D100,'2-SINAPI OUTUBRO 2017'!$1:$1048576,3,FALSE),"")</f>
        <v>H</v>
      </c>
      <c r="G100" s="288">
        <v>4.2</v>
      </c>
      <c r="H100" s="297">
        <f>IF($D100&lt;&gt;"",VLOOKUP($D100,'2-SINAPI OUTUBRO 2017'!$A$1:$D$11396,4,FALSE),"")</f>
        <v>13.71</v>
      </c>
      <c r="I100" s="289">
        <f t="shared" si="8"/>
        <v>57.582000000000008</v>
      </c>
    </row>
    <row r="101" spans="2:9" ht="25.5" hidden="1">
      <c r="B101" s="259" t="s">
        <v>13184</v>
      </c>
      <c r="C101" s="262" t="s">
        <v>9</v>
      </c>
      <c r="D101" s="263">
        <v>88627</v>
      </c>
      <c r="E101" s="278" t="str">
        <f>IF($D101&lt;&gt;"",VLOOKUP($D101,'2-SINAPI OUTUBRO 2017'!$A$1:$G$11396,2,FALSE),"")</f>
        <v>ARGAMASSA TRAÇO 1:0,5:4,5 (CIMENTO, CAL E AREIA MÉDIA) PARA ASSENTAMENTO DE ALVENARIA, PREPARO MANUAL. AF_08/2014</v>
      </c>
      <c r="F101" s="279" t="str">
        <f>IF($D101&lt;&gt;"",VLOOKUP($D101,'2-SINAPI OUTUBRO 2017'!$1:$1048576,3,FALSE),"")</f>
        <v>M3</v>
      </c>
      <c r="G101" s="288">
        <v>6.0000000000000001E-3</v>
      </c>
      <c r="H101" s="297">
        <f>IF($D101&lt;&gt;"",VLOOKUP($D101,'2-SINAPI OUTUBRO 2017'!$A$1:$D$11396,4,FALSE),"")</f>
        <v>385.67</v>
      </c>
      <c r="I101" s="289">
        <f t="shared" si="8"/>
        <v>2.3140200000000002</v>
      </c>
    </row>
    <row r="102" spans="2:9" hidden="1">
      <c r="B102" s="268"/>
      <c r="C102" s="123"/>
      <c r="D102" s="269"/>
      <c r="E102" s="270"/>
      <c r="F102" s="123"/>
      <c r="G102" s="601"/>
      <c r="H102" s="271"/>
      <c r="I102" s="290"/>
    </row>
    <row r="103" spans="2:9" ht="25.5" hidden="1">
      <c r="B103" s="272" t="s">
        <v>13186</v>
      </c>
      <c r="C103" s="391"/>
      <c r="D103" s="392"/>
      <c r="E103" s="273" t="s">
        <v>13187</v>
      </c>
      <c r="F103" s="274" t="s">
        <v>1100</v>
      </c>
      <c r="G103" s="275">
        <v>1</v>
      </c>
      <c r="H103" s="276"/>
      <c r="I103" s="304">
        <f>SUM(I104:I108)</f>
        <v>56.510000000000005</v>
      </c>
    </row>
    <row r="104" spans="2:9" hidden="1">
      <c r="B104" s="259" t="s">
        <v>13138</v>
      </c>
      <c r="C104" s="262" t="s">
        <v>9</v>
      </c>
      <c r="D104" s="277">
        <v>88256</v>
      </c>
      <c r="E104" s="278" t="str">
        <f>IF($D104&lt;&gt;"",VLOOKUP($D104,'2-SINAPI OUTUBRO 2017'!$A$1:$G$11396,2,FALSE),"")</f>
        <v>AZULEJISTA OU LADRILHISTA COM ENCARGOS COMPLEMENTARES</v>
      </c>
      <c r="F104" s="279" t="str">
        <f>IF($D104&lt;&gt;"",VLOOKUP($D104,'2-SINAPI OUTUBRO 2017'!$1:$1048576,3,FALSE),"")</f>
        <v>H</v>
      </c>
      <c r="G104" s="260">
        <v>0.6</v>
      </c>
      <c r="H104" s="297">
        <f>IF($D104&lt;&gt;"",VLOOKUP($D104,'2-SINAPI OUTUBRO 2017'!$A$1:$D$11396,4,FALSE),"")</f>
        <v>15.71</v>
      </c>
      <c r="I104" s="289">
        <f>G104*H104</f>
        <v>9.4260000000000002</v>
      </c>
    </row>
    <row r="105" spans="2:9" hidden="1">
      <c r="B105" s="259" t="s">
        <v>13138</v>
      </c>
      <c r="C105" s="262" t="s">
        <v>9</v>
      </c>
      <c r="D105" s="277">
        <v>88316</v>
      </c>
      <c r="E105" s="278" t="str">
        <f>IF($D105&lt;&gt;"",VLOOKUP($D105,'2-SINAPI OUTUBRO 2017'!$A$1:$G$11396,2,FALSE),"")</f>
        <v>SERVENTE COM ENCARGOS COMPLEMENTARES</v>
      </c>
      <c r="F105" s="279" t="str">
        <f>IF($D105&lt;&gt;"",VLOOKUP($D105,'2-SINAPI OUTUBRO 2017'!$1:$1048576,3,FALSE),"")</f>
        <v>H</v>
      </c>
      <c r="G105" s="260">
        <v>0.4</v>
      </c>
      <c r="H105" s="297">
        <f>IF($D105&lt;&gt;"",VLOOKUP($D105,'2-SINAPI OUTUBRO 2017'!$A$1:$D$11396,4,FALSE),"")</f>
        <v>13.71</v>
      </c>
      <c r="I105" s="289">
        <f>G105*H105</f>
        <v>5.4840000000000009</v>
      </c>
    </row>
    <row r="106" spans="2:9" ht="25.5" hidden="1">
      <c r="B106" s="259" t="s">
        <v>13137</v>
      </c>
      <c r="C106" s="262" t="s">
        <v>9</v>
      </c>
      <c r="D106" s="277">
        <v>536</v>
      </c>
      <c r="E106" s="278" t="str">
        <f>IF($D106&lt;&gt;"",VLOOKUP($D106,'2-SINAPI OUTUBRO 2017'!$A$1:$G$11396,2,FALSE),"")</f>
        <v>REVESTIMENTO EM CERAMICA ESMALTADA EXTRA, PEI MENOR OU IGUAL A 3, FORMATO MENOR OU IGUAL A 2025 CM2</v>
      </c>
      <c r="F106" s="279" t="str">
        <f>IF($D106&lt;&gt;"",VLOOKUP($D106,'2-SINAPI OUTUBRO 2017'!$1:$1048576,3,FALSE),"")</f>
        <v xml:space="preserve">M2    </v>
      </c>
      <c r="G106" s="280">
        <v>1.05</v>
      </c>
      <c r="H106" s="297">
        <f>IF($D106&lt;&gt;"",VLOOKUP($D106,'2-SINAPI OUTUBRO 2017'!$A$1:$D$11396,4,FALSE),"")</f>
        <v>31.3</v>
      </c>
      <c r="I106" s="289">
        <f>G106*H106</f>
        <v>32.865000000000002</v>
      </c>
    </row>
    <row r="107" spans="2:9" hidden="1">
      <c r="B107" s="259" t="s">
        <v>13137</v>
      </c>
      <c r="C107" s="262" t="s">
        <v>9</v>
      </c>
      <c r="D107" s="277">
        <v>37595</v>
      </c>
      <c r="E107" s="278" t="str">
        <f>IF($D107&lt;&gt;"",VLOOKUP($D107,'2-SINAPI OUTUBRO 2017'!$A$1:$G$11396,2,FALSE),"")</f>
        <v>ARGAMASSA COLANTE TIPO ACIII</v>
      </c>
      <c r="F107" s="279" t="str">
        <f>IF($D107&lt;&gt;"",VLOOKUP($D107,'2-SINAPI OUTUBRO 2017'!$1:$1048576,3,FALSE),"")</f>
        <v xml:space="preserve">KG    </v>
      </c>
      <c r="G107" s="280">
        <v>4.9000000000000004</v>
      </c>
      <c r="H107" s="297">
        <f>IF($D107&lt;&gt;"",VLOOKUP($D107,'2-SINAPI OUTUBRO 2017'!$A$1:$D$11396,4,FALSE),"")</f>
        <v>1.52</v>
      </c>
      <c r="I107" s="289">
        <f>G107*H107</f>
        <v>7.4480000000000004</v>
      </c>
    </row>
    <row r="108" spans="2:9" hidden="1">
      <c r="B108" s="259" t="s">
        <v>13137</v>
      </c>
      <c r="C108" s="262" t="s">
        <v>9</v>
      </c>
      <c r="D108" s="277">
        <v>34356</v>
      </c>
      <c r="E108" s="278" t="str">
        <f>IF($D108&lt;&gt;"",VLOOKUP($D108,'2-SINAPI OUTUBRO 2017'!$A$1:$G$11396,2,FALSE),"")</f>
        <v>REJUNTE BRANCO, CIMENTICIO</v>
      </c>
      <c r="F108" s="279" t="str">
        <f>IF($D108&lt;&gt;"",VLOOKUP($D108,'2-SINAPI OUTUBRO 2017'!$1:$1048576,3,FALSE),"")</f>
        <v xml:space="preserve">KG    </v>
      </c>
      <c r="G108" s="280">
        <v>0.45</v>
      </c>
      <c r="H108" s="297">
        <f>IF($D108&lt;&gt;"",VLOOKUP($D108,'2-SINAPI OUTUBRO 2017'!$A$1:$D$11396,4,FALSE),"")</f>
        <v>2.86</v>
      </c>
      <c r="I108" s="289">
        <f>G108*H108</f>
        <v>1.2869999999999999</v>
      </c>
    </row>
    <row r="109" spans="2:9" hidden="1">
      <c r="B109" s="268"/>
      <c r="C109" s="123"/>
      <c r="D109" s="269"/>
      <c r="E109" s="270"/>
      <c r="F109" s="123"/>
      <c r="G109" s="601"/>
      <c r="H109" s="271"/>
      <c r="I109" s="290"/>
    </row>
    <row r="110" spans="2:9" ht="25.5" hidden="1">
      <c r="B110" s="272" t="s">
        <v>13188</v>
      </c>
      <c r="C110" s="391"/>
      <c r="D110" s="392"/>
      <c r="E110" s="273" t="s">
        <v>13189</v>
      </c>
      <c r="F110" s="274" t="s">
        <v>1100</v>
      </c>
      <c r="G110" s="275">
        <v>1</v>
      </c>
      <c r="H110" s="276"/>
      <c r="I110" s="304">
        <f>SUM(I111:I113)</f>
        <v>495.17999999999995</v>
      </c>
    </row>
    <row r="111" spans="2:9" ht="25.5" hidden="1">
      <c r="B111" s="259" t="s">
        <v>13183</v>
      </c>
      <c r="C111" s="262" t="s">
        <v>9</v>
      </c>
      <c r="D111" s="277">
        <v>11795</v>
      </c>
      <c r="E111" s="278" t="str">
        <f>IF($D111&lt;&gt;"",VLOOKUP($D111,'2-SINAPI OUTUBRO 2017'!$A$1:$G$11396,2,FALSE),"")</f>
        <v>GRANITO PARA BANCADA, POLIDO, TIPO ANDORINHA/ QUARTZ/ CASTELO/ CORUMBA OU OUTROS EQUIVALENTES DA REGIAO, E=  *2,5* CM</v>
      </c>
      <c r="F111" s="279" t="str">
        <f>IF($D111&lt;&gt;"",VLOOKUP($D111,'2-SINAPI OUTUBRO 2017'!$1:$1048576,3,FALSE),"")</f>
        <v xml:space="preserve">M2    </v>
      </c>
      <c r="G111" s="288">
        <v>1</v>
      </c>
      <c r="H111" s="297">
        <f>IF($D111&lt;&gt;"",VLOOKUP($D111,'2-SINAPI OUTUBRO 2017'!$A$1:$D$11396,4,FALSE),"")</f>
        <v>400</v>
      </c>
      <c r="I111" s="289">
        <f>H111*G111</f>
        <v>400</v>
      </c>
    </row>
    <row r="112" spans="2:9" hidden="1">
      <c r="B112" s="259" t="s">
        <v>13184</v>
      </c>
      <c r="C112" s="262" t="s">
        <v>9</v>
      </c>
      <c r="D112" s="277">
        <v>88309</v>
      </c>
      <c r="E112" s="278" t="str">
        <f>IF($D112&lt;&gt;"",VLOOKUP($D112,'2-SINAPI OUTUBRO 2017'!$A$1:$G$11396,2,FALSE),"")</f>
        <v>PEDREIRO COM ENCARGOS COMPLEMENTARES</v>
      </c>
      <c r="F112" s="279" t="str">
        <f>IF($D112&lt;&gt;"",VLOOKUP($D112,'2-SINAPI OUTUBRO 2017'!$1:$1048576,3,FALSE),"")</f>
        <v>H</v>
      </c>
      <c r="G112" s="288">
        <v>2</v>
      </c>
      <c r="H112" s="297">
        <f>IF($D112&lt;&gt;"",VLOOKUP($D112,'2-SINAPI OUTUBRO 2017'!$A$1:$D$11396,4,FALSE),"")</f>
        <v>16.89</v>
      </c>
      <c r="I112" s="289">
        <f t="shared" ref="I112" si="9">H112*G112</f>
        <v>33.78</v>
      </c>
    </row>
    <row r="113" spans="2:9" ht="25.5" hidden="1">
      <c r="B113" s="259" t="s">
        <v>13184</v>
      </c>
      <c r="C113" s="262" t="s">
        <v>9</v>
      </c>
      <c r="D113" s="291">
        <v>86957</v>
      </c>
      <c r="E113" s="278" t="str">
        <f>IF($D113&lt;&gt;"",VLOOKUP($D113,'2-SINAPI OUTUBRO 2017'!$A$1:$G$11396,2,FALSE),"")</f>
        <v>MÃO FRANCESA EM BARRA DE FERRO CHATO RETANGULAR 2" X 1/4", REFORÇADA, 40 X 30 CM</v>
      </c>
      <c r="F113" s="279" t="str">
        <f>IF($D113&lt;&gt;"",VLOOKUP($D113,'2-SINAPI OUTUBRO 2017'!$1:$1048576,3,FALSE),"")</f>
        <v>UN</v>
      </c>
      <c r="G113" s="288">
        <f>2/1</f>
        <v>2</v>
      </c>
      <c r="H113" s="297">
        <f>IF($D113&lt;&gt;"",VLOOKUP($D113,'2-SINAPI OUTUBRO 2017'!$A$1:$D$11396,4,FALSE),"")</f>
        <v>30.7</v>
      </c>
      <c r="I113" s="289">
        <f>H113*G113</f>
        <v>61.4</v>
      </c>
    </row>
    <row r="114" spans="2:9" hidden="1">
      <c r="B114" s="268"/>
      <c r="C114" s="123"/>
      <c r="D114" s="269"/>
      <c r="E114" s="270"/>
      <c r="F114" s="123"/>
      <c r="G114" s="601"/>
      <c r="H114" s="271"/>
      <c r="I114" s="290"/>
    </row>
    <row r="115" spans="2:9" hidden="1">
      <c r="B115" s="394" t="s">
        <v>13190</v>
      </c>
      <c r="C115" s="123"/>
      <c r="D115" s="269"/>
      <c r="E115" s="270"/>
      <c r="F115" s="123"/>
      <c r="G115" s="601"/>
      <c r="H115" s="271"/>
      <c r="I115" s="290"/>
    </row>
    <row r="116" spans="2:9" hidden="1">
      <c r="B116" s="387"/>
      <c r="C116" s="123"/>
      <c r="D116" s="269"/>
      <c r="E116" s="270"/>
      <c r="F116" s="123"/>
      <c r="G116" s="601"/>
      <c r="H116" s="271"/>
      <c r="I116" s="290"/>
    </row>
    <row r="117" spans="2:9" ht="32.25" hidden="1" customHeight="1">
      <c r="B117" s="272" t="s">
        <v>13191</v>
      </c>
      <c r="C117" s="391"/>
      <c r="D117" s="392"/>
      <c r="E117" s="273" t="s">
        <v>13192</v>
      </c>
      <c r="F117" s="274" t="s">
        <v>6</v>
      </c>
      <c r="G117" s="275">
        <v>1</v>
      </c>
      <c r="H117" s="276"/>
      <c r="I117" s="304">
        <f>SUM(I118:I123)</f>
        <v>5.6181799999999997</v>
      </c>
    </row>
    <row r="118" spans="2:9" ht="25.5" hidden="1">
      <c r="B118" s="259" t="s">
        <v>13137</v>
      </c>
      <c r="C118" s="262" t="s">
        <v>9</v>
      </c>
      <c r="D118" s="277">
        <v>3522</v>
      </c>
      <c r="E118" s="278" t="str">
        <f>IF($D118&lt;&gt;"",VLOOKUP($D118,'2-SINAPI OUTUBRO 2017'!$A$1:$G$11396,2,FALSE),"")</f>
        <v>JOELHO PVC,  SOLDAVEL COM ROSCA, 90 GRAUS, 25 MM X 3/4", PARA AGUA FRIA PREDIAL</v>
      </c>
      <c r="F118" s="279" t="str">
        <f>IF($D118&lt;&gt;"",VLOOKUP($D118,'2-SINAPI OUTUBRO 2017'!$1:$1048576,3,FALSE),"")</f>
        <v xml:space="preserve">UN    </v>
      </c>
      <c r="G118" s="288">
        <v>1</v>
      </c>
      <c r="H118" s="297">
        <f>IF($D118&lt;&gt;"",VLOOKUP($D118,'2-SINAPI OUTUBRO 2017'!$A$1:$D$11396,4,FALSE),"")</f>
        <v>2.12</v>
      </c>
      <c r="I118" s="289">
        <f>H118*G118</f>
        <v>2.12</v>
      </c>
    </row>
    <row r="119" spans="2:9" hidden="1">
      <c r="B119" s="259" t="s">
        <v>13137</v>
      </c>
      <c r="C119" s="262" t="s">
        <v>9</v>
      </c>
      <c r="D119" s="263">
        <v>122</v>
      </c>
      <c r="E119" s="278" t="str">
        <f>IF($D119&lt;&gt;"",VLOOKUP($D119,'2-SINAPI OUTUBRO 2017'!$A$1:$G$11396,2,FALSE),"")</f>
        <v>ADESIVO PLASTICO PARA PVC, FRASCO COM 850 GR</v>
      </c>
      <c r="F119" s="279" t="str">
        <f>IF($D119&lt;&gt;"",VLOOKUP($D119,'2-SINAPI OUTUBRO 2017'!$1:$1048576,3,FALSE),"")</f>
        <v xml:space="preserve">UN    </v>
      </c>
      <c r="G119" s="288">
        <v>7.0000000000000001E-3</v>
      </c>
      <c r="H119" s="297">
        <f>IF($D119&lt;&gt;"",VLOOKUP($D119,'2-SINAPI OUTUBRO 2017'!$A$1:$D$11396,4,FALSE),"")</f>
        <v>45.16</v>
      </c>
      <c r="I119" s="289">
        <f t="shared" ref="I119" si="10">H119*G119</f>
        <v>0.31611999999999996</v>
      </c>
    </row>
    <row r="120" spans="2:9" hidden="1">
      <c r="B120" s="259" t="s">
        <v>13137</v>
      </c>
      <c r="C120" s="262" t="s">
        <v>9</v>
      </c>
      <c r="D120" s="261">
        <v>20083</v>
      </c>
      <c r="E120" s="278" t="str">
        <f>IF($D120&lt;&gt;"",VLOOKUP($D120,'2-SINAPI OUTUBRO 2017'!$A$1:$G$11396,2,FALSE),"")</f>
        <v>SOLUCAO LIMPADORA PARA PVC, FRASCO COM 1000 CM3</v>
      </c>
      <c r="F120" s="279" t="str">
        <f>IF($D120&lt;&gt;"",VLOOKUP($D120,'2-SINAPI OUTUBRO 2017'!$1:$1048576,3,FALSE),"")</f>
        <v xml:space="preserve">UN    </v>
      </c>
      <c r="G120" s="288">
        <v>8.0000000000000002E-3</v>
      </c>
      <c r="H120" s="297">
        <f>IF($D120&lt;&gt;"",VLOOKUP($D120,'2-SINAPI OUTUBRO 2017'!$A$1:$D$11396,4,FALSE),"")</f>
        <v>39.22</v>
      </c>
      <c r="I120" s="289">
        <f>H120*G120</f>
        <v>0.31375999999999998</v>
      </c>
    </row>
    <row r="121" spans="2:9" hidden="1">
      <c r="B121" s="259" t="s">
        <v>13137</v>
      </c>
      <c r="C121" s="262" t="s">
        <v>9</v>
      </c>
      <c r="D121" s="263">
        <v>38383</v>
      </c>
      <c r="E121" s="278" t="str">
        <f>IF($D121&lt;&gt;"",VLOOKUP($D121,'2-SINAPI OUTUBRO 2017'!$A$1:$G$11396,2,FALSE),"")</f>
        <v>LIXA D'AGUA EM FOLHA, GRAO 100</v>
      </c>
      <c r="F121" s="279" t="str">
        <f>IF($D121&lt;&gt;"",VLOOKUP($D121,'2-SINAPI OUTUBRO 2017'!$1:$1048576,3,FALSE),"")</f>
        <v xml:space="preserve">UN    </v>
      </c>
      <c r="G121" s="288">
        <v>0.03</v>
      </c>
      <c r="H121" s="297">
        <f>IF($D121&lt;&gt;"",VLOOKUP($D121,'2-SINAPI OUTUBRO 2017'!$A$1:$D$11396,4,FALSE),"")</f>
        <v>1.5</v>
      </c>
      <c r="I121" s="289">
        <f t="shared" ref="I121:I123" si="11">H121*G121</f>
        <v>4.4999999999999998E-2</v>
      </c>
    </row>
    <row r="122" spans="2:9" ht="25.5" hidden="1">
      <c r="B122" s="259" t="s">
        <v>13138</v>
      </c>
      <c r="C122" s="262" t="s">
        <v>9</v>
      </c>
      <c r="D122" s="263">
        <v>88248</v>
      </c>
      <c r="E122" s="278" t="str">
        <f>IF($D122&lt;&gt;"",VLOOKUP($D122,'2-SINAPI OUTUBRO 2017'!$A$1:$G$11396,2,FALSE),"")</f>
        <v>AUXILIAR DE ENCANADOR OU BOMBEIRO HIDRÁULICO COM ENCARGOS COMPLEMENTARES</v>
      </c>
      <c r="F122" s="279" t="str">
        <f>IF($D122&lt;&gt;"",VLOOKUP($D122,'2-SINAPI OUTUBRO 2017'!$1:$1048576,3,FALSE),"")</f>
        <v>H</v>
      </c>
      <c r="G122" s="288">
        <v>0.09</v>
      </c>
      <c r="H122" s="297">
        <f>IF($D122&lt;&gt;"",VLOOKUP($D122,'2-SINAPI OUTUBRO 2017'!$A$1:$D$11396,4,FALSE),"")</f>
        <v>14.08</v>
      </c>
      <c r="I122" s="289">
        <f t="shared" si="11"/>
        <v>1.2671999999999999</v>
      </c>
    </row>
    <row r="123" spans="2:9" ht="25.5" hidden="1">
      <c r="B123" s="259" t="s">
        <v>13138</v>
      </c>
      <c r="C123" s="262" t="s">
        <v>9</v>
      </c>
      <c r="D123" s="261">
        <v>88267</v>
      </c>
      <c r="E123" s="278" t="str">
        <f>IF($D123&lt;&gt;"",VLOOKUP($D123,'2-SINAPI OUTUBRO 2017'!$A$1:$G$11396,2,FALSE),"")</f>
        <v>ENCANADOR OU BOMBEIRO HIDRÁULICO COM ENCARGOS COMPLEMENTARES</v>
      </c>
      <c r="F123" s="279" t="str">
        <f>IF($D123&lt;&gt;"",VLOOKUP($D123,'2-SINAPI OUTUBRO 2017'!$1:$1048576,3,FALSE),"")</f>
        <v>H</v>
      </c>
      <c r="G123" s="288">
        <v>0.09</v>
      </c>
      <c r="H123" s="297">
        <f>IF($D123&lt;&gt;"",VLOOKUP($D123,'2-SINAPI OUTUBRO 2017'!$A$1:$D$11396,4,FALSE),"")</f>
        <v>17.29</v>
      </c>
      <c r="I123" s="289">
        <f t="shared" si="11"/>
        <v>1.5560999999999998</v>
      </c>
    </row>
    <row r="124" spans="2:9" hidden="1">
      <c r="B124" s="268"/>
      <c r="C124" s="123"/>
      <c r="D124" s="269"/>
      <c r="E124" s="270"/>
      <c r="F124" s="123"/>
      <c r="G124" s="601"/>
      <c r="H124" s="271"/>
      <c r="I124" s="290"/>
    </row>
    <row r="125" spans="2:9" ht="25.5" hidden="1">
      <c r="B125" s="272" t="s">
        <v>13193</v>
      </c>
      <c r="C125" s="391"/>
      <c r="D125" s="392"/>
      <c r="E125" s="273" t="s">
        <v>13194</v>
      </c>
      <c r="F125" s="274" t="s">
        <v>6</v>
      </c>
      <c r="G125" s="275">
        <v>1</v>
      </c>
      <c r="H125" s="276"/>
      <c r="I125" s="304">
        <f>SUM(I126:I131)</f>
        <v>4.7981799999999994</v>
      </c>
    </row>
    <row r="126" spans="2:9" ht="25.5" hidden="1">
      <c r="B126" s="259" t="s">
        <v>13137</v>
      </c>
      <c r="C126" s="262" t="s">
        <v>9</v>
      </c>
      <c r="D126" s="263">
        <v>3531</v>
      </c>
      <c r="E126" s="278" t="str">
        <f>IF($D126&lt;&gt;"",VLOOKUP($D126,'2-SINAPI OUTUBRO 2017'!$A$1:$G$11396,2,FALSE),"")</f>
        <v>JOELHO PVC,  SOLDAVEL COM ROSCA, 90 GRAUS, 25 MM X 1/2", PARA AGUA FRIA PREDIAL</v>
      </c>
      <c r="F126" s="279" t="str">
        <f>IF($D126&lt;&gt;"",VLOOKUP($D126,'2-SINAPI OUTUBRO 2017'!$1:$1048576,3,FALSE),"")</f>
        <v xml:space="preserve">UN    </v>
      </c>
      <c r="G126" s="288">
        <v>1</v>
      </c>
      <c r="H126" s="297">
        <f>IF($D126&lt;&gt;"",VLOOKUP($D126,'2-SINAPI OUTUBRO 2017'!$A$1:$D$11396,4,FALSE),"")</f>
        <v>1.3</v>
      </c>
      <c r="I126" s="289">
        <f>H126*G126</f>
        <v>1.3</v>
      </c>
    </row>
    <row r="127" spans="2:9" hidden="1">
      <c r="B127" s="259" t="s">
        <v>13137</v>
      </c>
      <c r="C127" s="262" t="s">
        <v>9</v>
      </c>
      <c r="D127" s="263">
        <v>122</v>
      </c>
      <c r="E127" s="278" t="str">
        <f>IF($D127&lt;&gt;"",VLOOKUP($D127,'2-SINAPI OUTUBRO 2017'!$A$1:$G$11396,2,FALSE),"")</f>
        <v>ADESIVO PLASTICO PARA PVC, FRASCO COM 850 GR</v>
      </c>
      <c r="F127" s="279" t="str">
        <f>IF($D127&lt;&gt;"",VLOOKUP($D127,'2-SINAPI OUTUBRO 2017'!$1:$1048576,3,FALSE),"")</f>
        <v xml:space="preserve">UN    </v>
      </c>
      <c r="G127" s="288">
        <v>7.0000000000000001E-3</v>
      </c>
      <c r="H127" s="297">
        <f>IF($D127&lt;&gt;"",VLOOKUP($D127,'2-SINAPI OUTUBRO 2017'!$A$1:$D$11396,4,FALSE),"")</f>
        <v>45.16</v>
      </c>
      <c r="I127" s="289">
        <f t="shared" ref="I127" si="12">H127*G127</f>
        <v>0.31611999999999996</v>
      </c>
    </row>
    <row r="128" spans="2:9" hidden="1">
      <c r="B128" s="259" t="s">
        <v>13137</v>
      </c>
      <c r="C128" s="262" t="s">
        <v>9</v>
      </c>
      <c r="D128" s="261">
        <v>20083</v>
      </c>
      <c r="E128" s="278" t="str">
        <f>IF($D128&lt;&gt;"",VLOOKUP($D128,'2-SINAPI OUTUBRO 2017'!$A$1:$G$11396,2,FALSE),"")</f>
        <v>SOLUCAO LIMPADORA PARA PVC, FRASCO COM 1000 CM3</v>
      </c>
      <c r="F128" s="279" t="str">
        <f>IF($D128&lt;&gt;"",VLOOKUP($D128,'2-SINAPI OUTUBRO 2017'!$1:$1048576,3,FALSE),"")</f>
        <v xml:space="preserve">UN    </v>
      </c>
      <c r="G128" s="288">
        <v>8.0000000000000002E-3</v>
      </c>
      <c r="H128" s="297">
        <f>IF($D128&lt;&gt;"",VLOOKUP($D128,'2-SINAPI OUTUBRO 2017'!$A$1:$D$11396,4,FALSE),"")</f>
        <v>39.22</v>
      </c>
      <c r="I128" s="289">
        <f>H128*G128</f>
        <v>0.31375999999999998</v>
      </c>
    </row>
    <row r="129" spans="2:9" hidden="1">
      <c r="B129" s="259" t="s">
        <v>13137</v>
      </c>
      <c r="C129" s="262" t="s">
        <v>9</v>
      </c>
      <c r="D129" s="263">
        <v>38383</v>
      </c>
      <c r="E129" s="278" t="str">
        <f>IF($D129&lt;&gt;"",VLOOKUP($D129,'2-SINAPI OUTUBRO 2017'!$A$1:$G$11396,2,FALSE),"")</f>
        <v>LIXA D'AGUA EM FOLHA, GRAO 100</v>
      </c>
      <c r="F129" s="279" t="str">
        <f>IF($D129&lt;&gt;"",VLOOKUP($D129,'2-SINAPI OUTUBRO 2017'!$1:$1048576,3,FALSE),"")</f>
        <v xml:space="preserve">UN    </v>
      </c>
      <c r="G129" s="288">
        <v>0.03</v>
      </c>
      <c r="H129" s="297">
        <f>IF($D129&lt;&gt;"",VLOOKUP($D129,'2-SINAPI OUTUBRO 2017'!$A$1:$D$11396,4,FALSE),"")</f>
        <v>1.5</v>
      </c>
      <c r="I129" s="289">
        <f t="shared" ref="I129:I131" si="13">H129*G129</f>
        <v>4.4999999999999998E-2</v>
      </c>
    </row>
    <row r="130" spans="2:9" ht="25.5" hidden="1">
      <c r="B130" s="259" t="s">
        <v>13138</v>
      </c>
      <c r="C130" s="262" t="s">
        <v>9</v>
      </c>
      <c r="D130" s="263">
        <v>88248</v>
      </c>
      <c r="E130" s="278" t="str">
        <f>IF($D130&lt;&gt;"",VLOOKUP($D130,'2-SINAPI OUTUBRO 2017'!$A$1:$G$11396,2,FALSE),"")</f>
        <v>AUXILIAR DE ENCANADOR OU BOMBEIRO HIDRÁULICO COM ENCARGOS COMPLEMENTARES</v>
      </c>
      <c r="F130" s="279" t="str">
        <f>IF($D130&lt;&gt;"",VLOOKUP($D130,'2-SINAPI OUTUBRO 2017'!$1:$1048576,3,FALSE),"")</f>
        <v>H</v>
      </c>
      <c r="G130" s="288">
        <v>0.09</v>
      </c>
      <c r="H130" s="297">
        <f>IF($D130&lt;&gt;"",VLOOKUP($D130,'2-SINAPI OUTUBRO 2017'!$A$1:$D$11396,4,FALSE),"")</f>
        <v>14.08</v>
      </c>
      <c r="I130" s="289">
        <f t="shared" si="13"/>
        <v>1.2671999999999999</v>
      </c>
    </row>
    <row r="131" spans="2:9" ht="25.5" hidden="1">
      <c r="B131" s="259" t="s">
        <v>13138</v>
      </c>
      <c r="C131" s="262" t="s">
        <v>9</v>
      </c>
      <c r="D131" s="261">
        <v>88267</v>
      </c>
      <c r="E131" s="278" t="str">
        <f>IF($D131&lt;&gt;"",VLOOKUP($D131,'2-SINAPI OUTUBRO 2017'!$A$1:$G$11396,2,FALSE),"")</f>
        <v>ENCANADOR OU BOMBEIRO HIDRÁULICO COM ENCARGOS COMPLEMENTARES</v>
      </c>
      <c r="F131" s="279" t="str">
        <f>IF($D131&lt;&gt;"",VLOOKUP($D131,'2-SINAPI OUTUBRO 2017'!$1:$1048576,3,FALSE),"")</f>
        <v>H</v>
      </c>
      <c r="G131" s="288">
        <v>0.09</v>
      </c>
      <c r="H131" s="297">
        <f>IF($D131&lt;&gt;"",VLOOKUP($D131,'2-SINAPI OUTUBRO 2017'!$A$1:$D$11396,4,FALSE),"")</f>
        <v>17.29</v>
      </c>
      <c r="I131" s="289">
        <f t="shared" si="13"/>
        <v>1.5560999999999998</v>
      </c>
    </row>
    <row r="132" spans="2:9" hidden="1">
      <c r="B132" s="268"/>
      <c r="C132" s="123"/>
      <c r="D132" s="269"/>
      <c r="E132" s="270"/>
      <c r="F132" s="123"/>
      <c r="G132" s="601"/>
      <c r="H132" s="271"/>
      <c r="I132" s="290"/>
    </row>
    <row r="133" spans="2:9" ht="25.5" hidden="1">
      <c r="B133" s="272" t="s">
        <v>13195</v>
      </c>
      <c r="C133" s="391"/>
      <c r="D133" s="392"/>
      <c r="E133" s="273" t="s">
        <v>13196</v>
      </c>
      <c r="F133" s="274" t="s">
        <v>6</v>
      </c>
      <c r="G133" s="275">
        <v>1</v>
      </c>
      <c r="H133" s="276"/>
      <c r="I133" s="304">
        <f>SUM(I134:I137)</f>
        <v>195.32329999999999</v>
      </c>
    </row>
    <row r="134" spans="2:9" ht="38.25" hidden="1">
      <c r="B134" s="259" t="s">
        <v>13138</v>
      </c>
      <c r="C134" s="262" t="s">
        <v>9</v>
      </c>
      <c r="D134" s="263">
        <v>95470</v>
      </c>
      <c r="E134" s="278" t="str">
        <f>IF($D134&lt;&gt;"",VLOOKUP($D134,'2-SINAPI OUTUBRO 2017'!$A$1:$G$11396,2,FALSE),"")</f>
        <v>VASO SANITARIO SIFONADO CONVENCIONAL COM LOUÇA BRANCA, INCLUSO CONJUNTO DE LIGAÇÃO PARA BACIA SANITÁRIA AJUSTÁVEL - FORNECIMENTO E INSTALAÇÃO. AF_10/2016</v>
      </c>
      <c r="F134" s="279" t="str">
        <f>IF($D134&lt;&gt;"",VLOOKUP($D134,'2-SINAPI OUTUBRO 2017'!$1:$1048576,3,FALSE),"")</f>
        <v>UN</v>
      </c>
      <c r="G134" s="288">
        <v>1</v>
      </c>
      <c r="H134" s="297">
        <f>IF($D134&lt;&gt;"",VLOOKUP($D134,'2-SINAPI OUTUBRO 2017'!$A$1:$D$11396,4,FALSE),"")</f>
        <v>170.5</v>
      </c>
      <c r="I134" s="289">
        <f>H134*G134</f>
        <v>170.5</v>
      </c>
    </row>
    <row r="135" spans="2:9" hidden="1">
      <c r="B135" s="259" t="s">
        <v>13137</v>
      </c>
      <c r="C135" s="262" t="s">
        <v>9</v>
      </c>
      <c r="D135" s="263">
        <v>377</v>
      </c>
      <c r="E135" s="278" t="str">
        <f>IF($D135&lt;&gt;"",VLOOKUP($D135,'2-SINAPI OUTUBRO 2017'!$A$1:$G$11396,2,FALSE),"")</f>
        <v>ASSENTO SANITARIO DE PLASTICO, TIPO CONVENCIONAL</v>
      </c>
      <c r="F135" s="279" t="str">
        <f>IF($D135&lt;&gt;"",VLOOKUP($D135,'2-SINAPI OUTUBRO 2017'!$1:$1048576,3,FALSE),"")</f>
        <v xml:space="preserve">UN    </v>
      </c>
      <c r="G135" s="288">
        <v>1</v>
      </c>
      <c r="H135" s="297">
        <f>IF($D135&lt;&gt;"",VLOOKUP($D135,'2-SINAPI OUTUBRO 2017'!$A$1:$D$11396,4,FALSE),"")</f>
        <v>22</v>
      </c>
      <c r="I135" s="289">
        <f t="shared" ref="I135:I137" si="14">H135*G135</f>
        <v>22</v>
      </c>
    </row>
    <row r="136" spans="2:9" ht="25.5" hidden="1">
      <c r="B136" s="259" t="s">
        <v>13138</v>
      </c>
      <c r="C136" s="262" t="s">
        <v>9</v>
      </c>
      <c r="D136" s="263">
        <v>88248</v>
      </c>
      <c r="E136" s="278" t="str">
        <f>IF($D136&lt;&gt;"",VLOOKUP($D136,'2-SINAPI OUTUBRO 2017'!$A$1:$G$11396,2,FALSE),"")</f>
        <v>AUXILIAR DE ENCANADOR OU BOMBEIRO HIDRÁULICO COM ENCARGOS COMPLEMENTARES</v>
      </c>
      <c r="F136" s="279" t="str">
        <f>IF($D136&lt;&gt;"",VLOOKUP($D136,'2-SINAPI OUTUBRO 2017'!$1:$1048576,3,FALSE),"")</f>
        <v>H</v>
      </c>
      <c r="G136" s="288">
        <v>0.09</v>
      </c>
      <c r="H136" s="297">
        <f>IF($D136&lt;&gt;"",VLOOKUP($D136,'2-SINAPI OUTUBRO 2017'!$A$1:$D$11396,4,FALSE),"")</f>
        <v>14.08</v>
      </c>
      <c r="I136" s="289">
        <f t="shared" si="14"/>
        <v>1.2671999999999999</v>
      </c>
    </row>
    <row r="137" spans="2:9" ht="25.5" hidden="1">
      <c r="B137" s="259" t="s">
        <v>13138</v>
      </c>
      <c r="C137" s="262" t="s">
        <v>9</v>
      </c>
      <c r="D137" s="261">
        <v>88267</v>
      </c>
      <c r="E137" s="278" t="str">
        <f>IF($D137&lt;&gt;"",VLOOKUP($D137,'2-SINAPI OUTUBRO 2017'!$A$1:$G$11396,2,FALSE),"")</f>
        <v>ENCANADOR OU BOMBEIRO HIDRÁULICO COM ENCARGOS COMPLEMENTARES</v>
      </c>
      <c r="F137" s="279" t="str">
        <f>IF($D137&lt;&gt;"",VLOOKUP($D137,'2-SINAPI OUTUBRO 2017'!$1:$1048576,3,FALSE),"")</f>
        <v>H</v>
      </c>
      <c r="G137" s="288">
        <v>0.09</v>
      </c>
      <c r="H137" s="297">
        <f>IF($D137&lt;&gt;"",VLOOKUP($D137,'2-SINAPI OUTUBRO 2017'!$A$1:$D$11396,4,FALSE),"")</f>
        <v>17.29</v>
      </c>
      <c r="I137" s="289">
        <f t="shared" si="14"/>
        <v>1.5560999999999998</v>
      </c>
    </row>
    <row r="138" spans="2:9" hidden="1">
      <c r="B138" s="268"/>
      <c r="C138" s="123"/>
      <c r="D138" s="269"/>
      <c r="E138" s="270"/>
      <c r="F138" s="123"/>
      <c r="G138" s="601"/>
      <c r="H138" s="271"/>
      <c r="I138" s="290"/>
    </row>
    <row r="139" spans="2:9" ht="25.5" hidden="1">
      <c r="B139" s="272" t="s">
        <v>13197</v>
      </c>
      <c r="C139" s="391"/>
      <c r="D139" s="392"/>
      <c r="E139" s="273" t="s">
        <v>13198</v>
      </c>
      <c r="F139" s="274" t="s">
        <v>6</v>
      </c>
      <c r="G139" s="275">
        <v>1</v>
      </c>
      <c r="H139" s="276"/>
      <c r="I139" s="304">
        <f>SUM(I140:I142)</f>
        <v>5.617</v>
      </c>
    </row>
    <row r="140" spans="2:9" hidden="1">
      <c r="B140" s="259" t="s">
        <v>13137</v>
      </c>
      <c r="C140" s="262" t="s">
        <v>9</v>
      </c>
      <c r="D140" s="263">
        <v>6140</v>
      </c>
      <c r="E140" s="278" t="str">
        <f>IF($D140&lt;&gt;"",VLOOKUP($D140,'2-SINAPI OUTUBRO 2017'!$A$1:$G$11396,2,FALSE),"")</f>
        <v>BOLSA DE LIGACAO EM PVC FLEXIVEL PARA VASO SANITARIO 1.1/2 " (40 MM)</v>
      </c>
      <c r="F140" s="279" t="str">
        <f>IF($D140&lt;&gt;"",VLOOKUP($D140,'2-SINAPI OUTUBRO 2017'!$1:$1048576,3,FALSE),"")</f>
        <v xml:space="preserve">UN    </v>
      </c>
      <c r="G140" s="288">
        <v>1</v>
      </c>
      <c r="H140" s="297">
        <f>IF($D140&lt;&gt;"",VLOOKUP($D140,'2-SINAPI OUTUBRO 2017'!$A$1:$D$11396,4,FALSE),"")</f>
        <v>2.48</v>
      </c>
      <c r="I140" s="289">
        <f>H140*G140</f>
        <v>2.48</v>
      </c>
    </row>
    <row r="141" spans="2:9" ht="25.5" hidden="1">
      <c r="B141" s="259" t="s">
        <v>13138</v>
      </c>
      <c r="C141" s="262" t="s">
        <v>9</v>
      </c>
      <c r="D141" s="263">
        <v>88248</v>
      </c>
      <c r="E141" s="278" t="str">
        <f>IF($D141&lt;&gt;"",VLOOKUP($D141,'2-SINAPI OUTUBRO 2017'!$A$1:$G$11396,2,FALSE),"")</f>
        <v>AUXILIAR DE ENCANADOR OU BOMBEIRO HIDRÁULICO COM ENCARGOS COMPLEMENTARES</v>
      </c>
      <c r="F141" s="279" t="str">
        <f>IF($D141&lt;&gt;"",VLOOKUP($D141,'2-SINAPI OUTUBRO 2017'!$1:$1048576,3,FALSE),"")</f>
        <v>H</v>
      </c>
      <c r="G141" s="288">
        <v>0.1</v>
      </c>
      <c r="H141" s="297">
        <f>IF($D141&lt;&gt;"",VLOOKUP($D141,'2-SINAPI OUTUBRO 2017'!$A$1:$D$11396,4,FALSE),"")</f>
        <v>14.08</v>
      </c>
      <c r="I141" s="289">
        <f t="shared" ref="I141:I142" si="15">H141*G141</f>
        <v>1.4080000000000001</v>
      </c>
    </row>
    <row r="142" spans="2:9" ht="25.5" hidden="1">
      <c r="B142" s="259" t="s">
        <v>13138</v>
      </c>
      <c r="C142" s="262" t="s">
        <v>9</v>
      </c>
      <c r="D142" s="261">
        <v>88267</v>
      </c>
      <c r="E142" s="278" t="str">
        <f>IF($D142&lt;&gt;"",VLOOKUP($D142,'2-SINAPI OUTUBRO 2017'!$A$1:$G$11396,2,FALSE),"")</f>
        <v>ENCANADOR OU BOMBEIRO HIDRÁULICO COM ENCARGOS COMPLEMENTARES</v>
      </c>
      <c r="F142" s="279" t="str">
        <f>IF($D142&lt;&gt;"",VLOOKUP($D142,'2-SINAPI OUTUBRO 2017'!$1:$1048576,3,FALSE),"")</f>
        <v>H</v>
      </c>
      <c r="G142" s="288">
        <v>0.1</v>
      </c>
      <c r="H142" s="297">
        <f>IF($D142&lt;&gt;"",VLOOKUP($D142,'2-SINAPI OUTUBRO 2017'!$A$1:$D$11396,4,FALSE),"")</f>
        <v>17.29</v>
      </c>
      <c r="I142" s="289">
        <f t="shared" si="15"/>
        <v>1.7290000000000001</v>
      </c>
    </row>
    <row r="143" spans="2:9" hidden="1">
      <c r="B143" s="268"/>
      <c r="C143" s="123"/>
      <c r="D143" s="269"/>
      <c r="E143" s="270"/>
      <c r="F143" s="123"/>
      <c r="G143" s="601"/>
      <c r="H143" s="271"/>
      <c r="I143" s="290"/>
    </row>
    <row r="144" spans="2:9" ht="25.5" hidden="1">
      <c r="B144" s="272" t="s">
        <v>13199</v>
      </c>
      <c r="C144" s="391"/>
      <c r="D144" s="392"/>
      <c r="E144" s="273" t="s">
        <v>13200</v>
      </c>
      <c r="F144" s="274" t="s">
        <v>6</v>
      </c>
      <c r="G144" s="275">
        <v>1</v>
      </c>
      <c r="H144" s="276"/>
      <c r="I144" s="304">
        <f>SUM(I145:I147)</f>
        <v>18.137</v>
      </c>
    </row>
    <row r="145" spans="2:10" hidden="1">
      <c r="B145" s="259" t="s">
        <v>13137</v>
      </c>
      <c r="C145" s="262" t="s">
        <v>13143</v>
      </c>
      <c r="D145" s="263"/>
      <c r="E145" s="278" t="s">
        <v>13201</v>
      </c>
      <c r="F145" s="279">
        <v>1</v>
      </c>
      <c r="G145" s="288">
        <v>1</v>
      </c>
      <c r="H145" s="297">
        <v>15</v>
      </c>
      <c r="I145" s="289">
        <f>H145*G145</f>
        <v>15</v>
      </c>
    </row>
    <row r="146" spans="2:10" ht="25.5" hidden="1">
      <c r="B146" s="259" t="s">
        <v>13138</v>
      </c>
      <c r="C146" s="262" t="s">
        <v>9</v>
      </c>
      <c r="D146" s="263">
        <v>88248</v>
      </c>
      <c r="E146" s="278" t="str">
        <f>IF($D146&lt;&gt;"",VLOOKUP($D146,'2-SINAPI OUTUBRO 2017'!$A$1:$D$11396,2,FALSE),"")</f>
        <v>AUXILIAR DE ENCANADOR OU BOMBEIRO HIDRÁULICO COM ENCARGOS COMPLEMENTARES</v>
      </c>
      <c r="F146" s="279" t="str">
        <f>IF($D146&lt;&gt;"",VLOOKUP($D146,'2-SINAPI OUTUBRO 2017'!$A$1:$D$11396,3,FALSE),"")</f>
        <v>H</v>
      </c>
      <c r="G146" s="288">
        <v>0.1</v>
      </c>
      <c r="H146" s="297">
        <f>IF($D146&lt;&gt;"",VLOOKUP($D146,'2-SINAPI OUTUBRO 2017'!$A$1:$D$11396,4,FALSE),"")</f>
        <v>14.08</v>
      </c>
      <c r="I146" s="289">
        <f t="shared" ref="I146:I147" si="16">H146*G146</f>
        <v>1.4080000000000001</v>
      </c>
    </row>
    <row r="147" spans="2:10" ht="25.5" hidden="1">
      <c r="B147" s="259" t="s">
        <v>13138</v>
      </c>
      <c r="C147" s="262" t="s">
        <v>9</v>
      </c>
      <c r="D147" s="263">
        <v>88267</v>
      </c>
      <c r="E147" s="278" t="str">
        <f>IF($D147&lt;&gt;"",VLOOKUP($D147,'2-SINAPI OUTUBRO 2017'!$A$1:$D$11396,2,FALSE),"")</f>
        <v>ENCANADOR OU BOMBEIRO HIDRÁULICO COM ENCARGOS COMPLEMENTARES</v>
      </c>
      <c r="F147" s="279" t="str">
        <f>IF($D147&lt;&gt;"",VLOOKUP($D147,'2-SINAPI OUTUBRO 2017'!$A$1:$D$11396,3,FALSE),"")</f>
        <v>H</v>
      </c>
      <c r="G147" s="288">
        <v>0.1</v>
      </c>
      <c r="H147" s="297">
        <f>IF($D147&lt;&gt;"",VLOOKUP($D147,'2-SINAPI OUTUBRO 2017'!$A$1:$D$11396,4,FALSE),"")</f>
        <v>17.29</v>
      </c>
      <c r="I147" s="289">
        <f t="shared" si="16"/>
        <v>1.7290000000000001</v>
      </c>
    </row>
    <row r="148" spans="2:10" hidden="1">
      <c r="B148" s="268"/>
      <c r="C148" s="123"/>
      <c r="D148" s="269"/>
      <c r="E148" s="270"/>
      <c r="F148" s="123"/>
      <c r="G148" s="601"/>
      <c r="H148" s="271"/>
      <c r="I148" s="290"/>
    </row>
    <row r="149" spans="2:10" ht="25.5" hidden="1">
      <c r="B149" s="272" t="s">
        <v>13202</v>
      </c>
      <c r="C149" s="391"/>
      <c r="D149" s="392"/>
      <c r="E149" s="273" t="s">
        <v>13203</v>
      </c>
      <c r="F149" s="274" t="s">
        <v>6</v>
      </c>
      <c r="G149" s="275">
        <v>1</v>
      </c>
      <c r="H149" s="276"/>
      <c r="I149" s="304">
        <f>SUM(I150:I152)</f>
        <v>25.637</v>
      </c>
    </row>
    <row r="150" spans="2:10" hidden="1">
      <c r="B150" s="259" t="s">
        <v>13137</v>
      </c>
      <c r="C150" s="262" t="s">
        <v>13143</v>
      </c>
      <c r="D150" s="263"/>
      <c r="E150" s="278" t="s">
        <v>13201</v>
      </c>
      <c r="F150" s="279">
        <v>1</v>
      </c>
      <c r="G150" s="288">
        <v>1</v>
      </c>
      <c r="H150" s="297">
        <v>22.5</v>
      </c>
      <c r="I150" s="289">
        <f>H150*G150</f>
        <v>22.5</v>
      </c>
    </row>
    <row r="151" spans="2:10" ht="25.5" hidden="1">
      <c r="B151" s="259" t="s">
        <v>13138</v>
      </c>
      <c r="C151" s="262" t="s">
        <v>9</v>
      </c>
      <c r="D151" s="263">
        <v>88248</v>
      </c>
      <c r="E151" s="278" t="str">
        <f>IF($D151&lt;&gt;"",VLOOKUP($D151,'2-SINAPI OUTUBRO 2017'!$A$1:$D$11396,2,FALSE),"")</f>
        <v>AUXILIAR DE ENCANADOR OU BOMBEIRO HIDRÁULICO COM ENCARGOS COMPLEMENTARES</v>
      </c>
      <c r="F151" s="279" t="str">
        <f>IF($D151&lt;&gt;"",VLOOKUP($D151,'2-SINAPI OUTUBRO 2017'!$A$1:$D$11396,3,FALSE),"")</f>
        <v>H</v>
      </c>
      <c r="G151" s="288">
        <v>0.1</v>
      </c>
      <c r="H151" s="297">
        <f>IF($D151&lt;&gt;"",VLOOKUP($D151,'2-SINAPI OUTUBRO 2017'!$A$1:$D$11396,4,FALSE),"")</f>
        <v>14.08</v>
      </c>
      <c r="I151" s="289">
        <f t="shared" ref="I151:I152" si="17">H151*G151</f>
        <v>1.4080000000000001</v>
      </c>
    </row>
    <row r="152" spans="2:10" ht="25.5" hidden="1">
      <c r="B152" s="259" t="s">
        <v>13138</v>
      </c>
      <c r="C152" s="262" t="s">
        <v>9</v>
      </c>
      <c r="D152" s="263">
        <v>88267</v>
      </c>
      <c r="E152" s="278" t="str">
        <f>IF($D152&lt;&gt;"",VLOOKUP($D152,'2-SINAPI OUTUBRO 2017'!$A$1:$D$11396,2,FALSE),"")</f>
        <v>ENCANADOR OU BOMBEIRO HIDRÁULICO COM ENCARGOS COMPLEMENTARES</v>
      </c>
      <c r="F152" s="279" t="str">
        <f>IF($D152&lt;&gt;"",VLOOKUP($D152,'2-SINAPI OUTUBRO 2017'!$A$1:$D$11396,3,FALSE),"")</f>
        <v>H</v>
      </c>
      <c r="G152" s="288">
        <v>0.1</v>
      </c>
      <c r="H152" s="297">
        <f>IF($D152&lt;&gt;"",VLOOKUP($D152,'2-SINAPI OUTUBRO 2017'!$A$1:$D$11396,4,FALSE),"")</f>
        <v>17.29</v>
      </c>
      <c r="I152" s="289">
        <f t="shared" si="17"/>
        <v>1.7290000000000001</v>
      </c>
    </row>
    <row r="153" spans="2:10" hidden="1">
      <c r="B153" s="268"/>
      <c r="C153" s="123"/>
      <c r="D153" s="269"/>
      <c r="E153" s="270"/>
      <c r="F153" s="123"/>
      <c r="G153" s="601"/>
      <c r="H153" s="271"/>
      <c r="I153" s="290"/>
    </row>
    <row r="154" spans="2:10" ht="25.5" hidden="1">
      <c r="B154" s="272" t="s">
        <v>13204</v>
      </c>
      <c r="C154" s="391"/>
      <c r="D154" s="392"/>
      <c r="E154" s="273" t="s">
        <v>13205</v>
      </c>
      <c r="F154" s="274" t="s">
        <v>6</v>
      </c>
      <c r="G154" s="275">
        <v>1</v>
      </c>
      <c r="H154" s="276"/>
      <c r="I154" s="304">
        <f>SUM(I155:I160)</f>
        <v>5.0608899999999997</v>
      </c>
    </row>
    <row r="155" spans="2:10" hidden="1">
      <c r="B155" s="259" t="s">
        <v>13183</v>
      </c>
      <c r="C155" s="262" t="s">
        <v>9</v>
      </c>
      <c r="D155" s="261">
        <v>122</v>
      </c>
      <c r="E155" s="278" t="str">
        <f>IF($D155&lt;&gt;"",VLOOKUP($D155,'2-SINAPI OUTUBRO 2017'!$A$1:$D$11396,2,FALSE),"")</f>
        <v>ADESIVO PLASTICO PARA PVC, FRASCO COM 850 GR</v>
      </c>
      <c r="F155" s="279" t="str">
        <f>IF($D155&lt;&gt;"",VLOOKUP($D155,'2-SINAPI OUTUBRO 2017'!$A$1:$D$11396,3,FALSE),"")</f>
        <v xml:space="preserve">UN    </v>
      </c>
      <c r="G155" s="288">
        <v>8.9999999999999993E-3</v>
      </c>
      <c r="H155" s="297">
        <f>IF($D155&lt;&gt;"",VLOOKUP($D155,'2-SINAPI OUTUBRO 2017'!$A$1:$D$11396,4,FALSE),"")</f>
        <v>45.16</v>
      </c>
      <c r="I155" s="289">
        <f t="shared" ref="I155" si="18">H155*G155</f>
        <v>0.40643999999999991</v>
      </c>
    </row>
    <row r="156" spans="2:10" ht="25.5" hidden="1">
      <c r="B156" s="259" t="s">
        <v>13183</v>
      </c>
      <c r="C156" s="262" t="s">
        <v>9</v>
      </c>
      <c r="D156" s="263">
        <v>828</v>
      </c>
      <c r="E156" s="278" t="str">
        <f>IF($D156&lt;&gt;"",VLOOKUP($D156,'2-SINAPI OUTUBRO 2017'!$A$1:$D$11396,2,FALSE),"")</f>
        <v>BUCHA DE REDUCAO DE PVC, SOLDAVEL, CURTA, COM 25 X 20 MM, PARA AGUA FRIA PREDIAL</v>
      </c>
      <c r="F156" s="279" t="str">
        <f>IF($D156&lt;&gt;"",VLOOKUP($D156,'2-SINAPI OUTUBRO 2017'!$A$1:$D$11396,3,FALSE),"")</f>
        <v xml:space="preserve">UN    </v>
      </c>
      <c r="G156" s="288">
        <v>1</v>
      </c>
      <c r="H156" s="297">
        <f>IF($D156&lt;&gt;"",VLOOKUP($D156,'2-SINAPI OUTUBRO 2017'!$A$1:$D$11396,4,FALSE),"")</f>
        <v>0.4</v>
      </c>
      <c r="I156" s="289">
        <f t="shared" ref="I156:I157" si="19">H156*G156</f>
        <v>0.4</v>
      </c>
      <c r="J156" s="258">
        <v>828</v>
      </c>
    </row>
    <row r="157" spans="2:10" hidden="1">
      <c r="B157" s="259" t="s">
        <v>13183</v>
      </c>
      <c r="C157" s="262" t="s">
        <v>9</v>
      </c>
      <c r="D157" s="263">
        <v>20083</v>
      </c>
      <c r="E157" s="278" t="str">
        <f>IF($D157&lt;&gt;"",VLOOKUP($D157,'2-SINAPI OUTUBRO 2017'!$A$1:$D$11396,2,FALSE),"")</f>
        <v>SOLUCAO LIMPADORA PARA PVC, FRASCO COM 1000 CM3</v>
      </c>
      <c r="F157" s="279" t="str">
        <f>IF($D157&lt;&gt;"",VLOOKUP($D157,'2-SINAPI OUTUBRO 2017'!$A$1:$D$11396,3,FALSE),"")</f>
        <v xml:space="preserve">UN    </v>
      </c>
      <c r="G157" s="288">
        <v>1.0999999999999999E-2</v>
      </c>
      <c r="H157" s="297">
        <f>IF($D157&lt;&gt;"",VLOOKUP($D157,'2-SINAPI OUTUBRO 2017'!$A$1:$D$11396,4,FALSE),"")</f>
        <v>39.22</v>
      </c>
      <c r="I157" s="289">
        <f t="shared" si="19"/>
        <v>0.43141999999999997</v>
      </c>
    </row>
    <row r="158" spans="2:10" hidden="1">
      <c r="B158" s="259" t="s">
        <v>13183</v>
      </c>
      <c r="C158" s="262" t="s">
        <v>9</v>
      </c>
      <c r="D158" s="263">
        <v>38383</v>
      </c>
      <c r="E158" s="278" t="str">
        <f>IF($D158&lt;&gt;"",VLOOKUP($D158,'2-SINAPI OUTUBRO 2017'!$A$1:$D$11396,2,FALSE),"")</f>
        <v>LIXA D'AGUA EM FOLHA, GRAO 100</v>
      </c>
      <c r="F158" s="279" t="str">
        <f>IF($D158&lt;&gt;"",VLOOKUP($D158,'2-SINAPI OUTUBRO 2017'!$A$1:$D$11396,3,FALSE),"")</f>
        <v xml:space="preserve">UN    </v>
      </c>
      <c r="G158" s="288">
        <v>0.06</v>
      </c>
      <c r="H158" s="297">
        <f>IF($D158&lt;&gt;"",VLOOKUP($D158,'2-SINAPI OUTUBRO 2017'!$A$1:$D$11396,4,FALSE),"")</f>
        <v>1.5</v>
      </c>
      <c r="I158" s="289">
        <f t="shared" ref="I158:I160" si="20">H158*G158</f>
        <v>0.09</v>
      </c>
    </row>
    <row r="159" spans="2:10" ht="25.5" hidden="1">
      <c r="B159" s="259" t="s">
        <v>13184</v>
      </c>
      <c r="C159" s="262" t="s">
        <v>9</v>
      </c>
      <c r="D159" s="263">
        <v>88248</v>
      </c>
      <c r="E159" s="278" t="str">
        <f>IF($D159&lt;&gt;"",VLOOKUP($D159,'2-SINAPI OUTUBRO 2017'!$A$1:$D$11396,2,FALSE),"")</f>
        <v>AUXILIAR DE ENCANADOR OU BOMBEIRO HIDRÁULICO COM ENCARGOS COMPLEMENTARES</v>
      </c>
      <c r="F159" s="279" t="str">
        <f>IF($D159&lt;&gt;"",VLOOKUP($D159,'2-SINAPI OUTUBRO 2017'!$A$1:$D$11396,3,FALSE),"")</f>
        <v>H</v>
      </c>
      <c r="G159" s="288">
        <v>0.11899999999999999</v>
      </c>
      <c r="H159" s="297">
        <f>IF($D159&lt;&gt;"",VLOOKUP($D159,'2-SINAPI OUTUBRO 2017'!$A$1:$D$11396,4,FALSE),"")</f>
        <v>14.08</v>
      </c>
      <c r="I159" s="289">
        <f t="shared" si="20"/>
        <v>1.6755199999999999</v>
      </c>
    </row>
    <row r="160" spans="2:10" ht="25.5" hidden="1">
      <c r="B160" s="259" t="s">
        <v>13184</v>
      </c>
      <c r="C160" s="262" t="s">
        <v>9</v>
      </c>
      <c r="D160" s="263">
        <v>88267</v>
      </c>
      <c r="E160" s="278" t="str">
        <f>IF($D160&lt;&gt;"",VLOOKUP($D160,'2-SINAPI OUTUBRO 2017'!$A$1:$D$11396,2,FALSE),"")</f>
        <v>ENCANADOR OU BOMBEIRO HIDRÁULICO COM ENCARGOS COMPLEMENTARES</v>
      </c>
      <c r="F160" s="279" t="str">
        <f>IF($D160&lt;&gt;"",VLOOKUP($D160,'2-SINAPI OUTUBRO 2017'!$A$1:$D$11396,3,FALSE),"")</f>
        <v>H</v>
      </c>
      <c r="G160" s="288">
        <v>0.11899999999999999</v>
      </c>
      <c r="H160" s="297">
        <f>IF($D160&lt;&gt;"",VLOOKUP($D160,'2-SINAPI OUTUBRO 2017'!$A$1:$D$11396,4,FALSE),"")</f>
        <v>17.29</v>
      </c>
      <c r="I160" s="289">
        <f t="shared" si="20"/>
        <v>2.0575099999999997</v>
      </c>
    </row>
    <row r="161" spans="2:10" hidden="1">
      <c r="B161" s="268"/>
      <c r="C161" s="123"/>
      <c r="D161" s="379"/>
      <c r="E161" s="380"/>
      <c r="F161" s="381"/>
      <c r="G161" s="603"/>
      <c r="H161" s="382"/>
      <c r="I161" s="290"/>
    </row>
    <row r="162" spans="2:10" ht="31.5" hidden="1" customHeight="1">
      <c r="B162" s="272" t="s">
        <v>13206</v>
      </c>
      <c r="C162" s="391"/>
      <c r="D162" s="392"/>
      <c r="E162" s="273" t="s">
        <v>13207</v>
      </c>
      <c r="F162" s="274" t="s">
        <v>6</v>
      </c>
      <c r="G162" s="275">
        <v>1</v>
      </c>
      <c r="H162" s="276"/>
      <c r="I162" s="304">
        <f>SUM(I163:I168)</f>
        <v>10.130890000000001</v>
      </c>
    </row>
    <row r="163" spans="2:10" hidden="1">
      <c r="B163" s="259" t="s">
        <v>13183</v>
      </c>
      <c r="C163" s="262" t="s">
        <v>9</v>
      </c>
      <c r="D163" s="261">
        <v>122</v>
      </c>
      <c r="E163" s="278" t="str">
        <f>IF($D163&lt;&gt;"",VLOOKUP($D163,'2-SINAPI OUTUBRO 2017'!$A$1:$D$11396,2,FALSE),"")</f>
        <v>ADESIVO PLASTICO PARA PVC, FRASCO COM 850 GR</v>
      </c>
      <c r="F163" s="279" t="str">
        <f>IF($D163&lt;&gt;"",VLOOKUP($D163,'2-SINAPI OUTUBRO 2017'!$A$1:$D$11396,3,FALSE),"")</f>
        <v xml:space="preserve">UN    </v>
      </c>
      <c r="G163" s="288">
        <v>8.9999999999999993E-3</v>
      </c>
      <c r="H163" s="297">
        <f>IF($D163&lt;&gt;"",VLOOKUP($D163,'2-SINAPI OUTUBRO 2017'!$A$1:$D$11396,4,FALSE),"")</f>
        <v>45.16</v>
      </c>
      <c r="I163" s="289">
        <f t="shared" ref="I163:I168" si="21">H163*G163</f>
        <v>0.40643999999999991</v>
      </c>
    </row>
    <row r="164" spans="2:10" ht="25.5" hidden="1">
      <c r="B164" s="259" t="s">
        <v>13183</v>
      </c>
      <c r="C164" s="262" t="s">
        <v>9</v>
      </c>
      <c r="D164" s="263">
        <v>818</v>
      </c>
      <c r="E164" s="278" t="str">
        <f>IF($D164&lt;&gt;"",VLOOKUP($D164,'2-SINAPI OUTUBRO 2017'!$A$1:$D$11396,2,FALSE),"")</f>
        <v>BUCHA DE REDUCAO DE PVC, SOLDAVEL, CURTA, COM 60 X 50 MM, PARA AGUA FRIA PREDIAL</v>
      </c>
      <c r="F164" s="279" t="str">
        <f>IF($D164&lt;&gt;"",VLOOKUP($D164,'2-SINAPI OUTUBRO 2017'!$A$1:$D$11396,3,FALSE),"")</f>
        <v xml:space="preserve">UN    </v>
      </c>
      <c r="G164" s="288">
        <v>1</v>
      </c>
      <c r="H164" s="297">
        <f>IF($D164&lt;&gt;"",VLOOKUP($D164,'2-SINAPI OUTUBRO 2017'!$A$1:$D$11396,4,FALSE),"")</f>
        <v>5.47</v>
      </c>
      <c r="I164" s="289">
        <f t="shared" si="21"/>
        <v>5.47</v>
      </c>
      <c r="J164" s="504">
        <v>818</v>
      </c>
    </row>
    <row r="165" spans="2:10" hidden="1">
      <c r="B165" s="259" t="s">
        <v>13183</v>
      </c>
      <c r="C165" s="262" t="s">
        <v>9</v>
      </c>
      <c r="D165" s="263">
        <v>20083</v>
      </c>
      <c r="E165" s="278" t="str">
        <f>IF($D165&lt;&gt;"",VLOOKUP($D165,'2-SINAPI OUTUBRO 2017'!$A$1:$D$11396,2,FALSE),"")</f>
        <v>SOLUCAO LIMPADORA PARA PVC, FRASCO COM 1000 CM3</v>
      </c>
      <c r="F165" s="279" t="str">
        <f>IF($D165&lt;&gt;"",VLOOKUP($D165,'2-SINAPI OUTUBRO 2017'!$A$1:$D$11396,3,FALSE),"")</f>
        <v xml:space="preserve">UN    </v>
      </c>
      <c r="G165" s="288">
        <v>1.0999999999999999E-2</v>
      </c>
      <c r="H165" s="297">
        <f>IF($D165&lt;&gt;"",VLOOKUP($D165,'2-SINAPI OUTUBRO 2017'!$A$1:$D$11396,4,FALSE),"")</f>
        <v>39.22</v>
      </c>
      <c r="I165" s="289">
        <f t="shared" si="21"/>
        <v>0.43141999999999997</v>
      </c>
    </row>
    <row r="166" spans="2:10" hidden="1">
      <c r="B166" s="259" t="s">
        <v>13183</v>
      </c>
      <c r="C166" s="262" t="s">
        <v>9</v>
      </c>
      <c r="D166" s="263">
        <v>38383</v>
      </c>
      <c r="E166" s="278" t="str">
        <f>IF($D166&lt;&gt;"",VLOOKUP($D166,'2-SINAPI OUTUBRO 2017'!$A$1:$D$11396,2,FALSE),"")</f>
        <v>LIXA D'AGUA EM FOLHA, GRAO 100</v>
      </c>
      <c r="F166" s="279" t="str">
        <f>IF($D166&lt;&gt;"",VLOOKUP($D166,'2-SINAPI OUTUBRO 2017'!$A$1:$D$11396,3,FALSE),"")</f>
        <v xml:space="preserve">UN    </v>
      </c>
      <c r="G166" s="288">
        <v>0.06</v>
      </c>
      <c r="H166" s="297">
        <f>IF($D166&lt;&gt;"",VLOOKUP($D166,'2-SINAPI OUTUBRO 2017'!$A$1:$D$11396,4,FALSE),"")</f>
        <v>1.5</v>
      </c>
      <c r="I166" s="289">
        <f t="shared" si="21"/>
        <v>0.09</v>
      </c>
    </row>
    <row r="167" spans="2:10" ht="25.5" hidden="1">
      <c r="B167" s="259" t="s">
        <v>13184</v>
      </c>
      <c r="C167" s="262" t="s">
        <v>9</v>
      </c>
      <c r="D167" s="263">
        <v>88248</v>
      </c>
      <c r="E167" s="278" t="str">
        <f>IF($D167&lt;&gt;"",VLOOKUP($D167,'2-SINAPI OUTUBRO 2017'!$A$1:$D$11396,2,FALSE),"")</f>
        <v>AUXILIAR DE ENCANADOR OU BOMBEIRO HIDRÁULICO COM ENCARGOS COMPLEMENTARES</v>
      </c>
      <c r="F167" s="279" t="str">
        <f>IF($D167&lt;&gt;"",VLOOKUP($D167,'2-SINAPI OUTUBRO 2017'!$A$1:$D$11396,3,FALSE),"")</f>
        <v>H</v>
      </c>
      <c r="G167" s="288">
        <v>0.11899999999999999</v>
      </c>
      <c r="H167" s="297">
        <f>IF($D167&lt;&gt;"",VLOOKUP($D167,'2-SINAPI OUTUBRO 2017'!$A$1:$D$11396,4,FALSE),"")</f>
        <v>14.08</v>
      </c>
      <c r="I167" s="289">
        <f t="shared" si="21"/>
        <v>1.6755199999999999</v>
      </c>
    </row>
    <row r="168" spans="2:10" ht="25.5" hidden="1">
      <c r="B168" s="259" t="s">
        <v>13184</v>
      </c>
      <c r="C168" s="262" t="s">
        <v>9</v>
      </c>
      <c r="D168" s="263">
        <v>88267</v>
      </c>
      <c r="E168" s="278" t="str">
        <f>IF($D168&lt;&gt;"",VLOOKUP($D168,'2-SINAPI OUTUBRO 2017'!$A$1:$D$11396,2,FALSE),"")</f>
        <v>ENCANADOR OU BOMBEIRO HIDRÁULICO COM ENCARGOS COMPLEMENTARES</v>
      </c>
      <c r="F168" s="279" t="str">
        <f>IF($D168&lt;&gt;"",VLOOKUP($D168,'2-SINAPI OUTUBRO 2017'!$A$1:$D$11396,3,FALSE),"")</f>
        <v>H</v>
      </c>
      <c r="G168" s="288">
        <v>0.11899999999999999</v>
      </c>
      <c r="H168" s="297">
        <f>IF($D168&lt;&gt;"",VLOOKUP($D168,'2-SINAPI OUTUBRO 2017'!$A$1:$D$11396,4,FALSE),"")</f>
        <v>17.29</v>
      </c>
      <c r="I168" s="289">
        <f t="shared" si="21"/>
        <v>2.0575099999999997</v>
      </c>
    </row>
    <row r="169" spans="2:10" hidden="1">
      <c r="B169" s="268"/>
      <c r="C169" s="123"/>
      <c r="D169" s="269"/>
      <c r="E169" s="270"/>
      <c r="F169" s="123"/>
      <c r="G169" s="601"/>
      <c r="H169" s="271"/>
      <c r="I169" s="290"/>
    </row>
    <row r="170" spans="2:10" ht="25.5" hidden="1">
      <c r="B170" s="272" t="s">
        <v>13208</v>
      </c>
      <c r="C170" s="391"/>
      <c r="D170" s="392"/>
      <c r="E170" s="273" t="s">
        <v>13209</v>
      </c>
      <c r="F170" s="274" t="s">
        <v>6</v>
      </c>
      <c r="G170" s="275">
        <v>1</v>
      </c>
      <c r="H170" s="276"/>
      <c r="I170" s="304">
        <f>SUM(I171:I176)</f>
        <v>18.180889999999998</v>
      </c>
    </row>
    <row r="171" spans="2:10" hidden="1">
      <c r="B171" s="259" t="s">
        <v>13183</v>
      </c>
      <c r="C171" s="262" t="s">
        <v>9</v>
      </c>
      <c r="D171" s="261">
        <v>122</v>
      </c>
      <c r="E171" s="278" t="str">
        <f>IF($D171&lt;&gt;"",VLOOKUP($D171,'2-SINAPI OUTUBRO 2017'!$A$1:$D$11396,2,FALSE),"")</f>
        <v>ADESIVO PLASTICO PARA PVC, FRASCO COM 850 GR</v>
      </c>
      <c r="F171" s="279" t="str">
        <f>IF($D171&lt;&gt;"",VLOOKUP($D171,'2-SINAPI OUTUBRO 2017'!$A$1:$D$11396,3,FALSE),"")</f>
        <v xml:space="preserve">UN    </v>
      </c>
      <c r="G171" s="288">
        <v>8.9999999999999993E-3</v>
      </c>
      <c r="H171" s="297">
        <f>IF($D171&lt;&gt;"",VLOOKUP($D171,'2-SINAPI OUTUBRO 2017'!$A$1:$D$11396,4,FALSE),"")</f>
        <v>45.16</v>
      </c>
      <c r="I171" s="289">
        <f t="shared" ref="I171:I176" si="22">H171*G171</f>
        <v>0.40643999999999991</v>
      </c>
    </row>
    <row r="172" spans="2:10" ht="25.5" hidden="1">
      <c r="B172" s="259" t="s">
        <v>13183</v>
      </c>
      <c r="C172" s="262" t="s">
        <v>9</v>
      </c>
      <c r="D172" s="263">
        <v>823</v>
      </c>
      <c r="E172" s="278" t="str">
        <f>IF($D172&lt;&gt;"",VLOOKUP($D172,'2-SINAPI OUTUBRO 2017'!$A$1:$D$11396,2,FALSE),"")</f>
        <v>BUCHA DE REDUCAO DE PVC, SOLDAVEL, CURTA, COM 75 X 60 MM, PARA AGUA FRIA PREDIAL</v>
      </c>
      <c r="F172" s="279" t="str">
        <f>IF($D172&lt;&gt;"",VLOOKUP($D172,'2-SINAPI OUTUBRO 2017'!$A$1:$D$11396,3,FALSE),"")</f>
        <v xml:space="preserve">UN    </v>
      </c>
      <c r="G172" s="288">
        <v>1</v>
      </c>
      <c r="H172" s="297">
        <f>IF($D172&lt;&gt;"",VLOOKUP($D172,'2-SINAPI OUTUBRO 2017'!$A$1:$D$11396,4,FALSE),"")</f>
        <v>13.52</v>
      </c>
      <c r="I172" s="289">
        <f t="shared" si="22"/>
        <v>13.52</v>
      </c>
      <c r="J172" s="504">
        <v>823</v>
      </c>
    </row>
    <row r="173" spans="2:10" hidden="1">
      <c r="B173" s="259" t="s">
        <v>13183</v>
      </c>
      <c r="C173" s="262" t="s">
        <v>9</v>
      </c>
      <c r="D173" s="263">
        <v>20083</v>
      </c>
      <c r="E173" s="278" t="str">
        <f>IF($D173&lt;&gt;"",VLOOKUP($D173,'2-SINAPI OUTUBRO 2017'!$A$1:$D$11396,2,FALSE),"")</f>
        <v>SOLUCAO LIMPADORA PARA PVC, FRASCO COM 1000 CM3</v>
      </c>
      <c r="F173" s="279" t="str">
        <f>IF($D173&lt;&gt;"",VLOOKUP($D173,'2-SINAPI OUTUBRO 2017'!$A$1:$D$11396,3,FALSE),"")</f>
        <v xml:space="preserve">UN    </v>
      </c>
      <c r="G173" s="288">
        <v>1.0999999999999999E-2</v>
      </c>
      <c r="H173" s="297">
        <f>IF($D173&lt;&gt;"",VLOOKUP($D173,'2-SINAPI OUTUBRO 2017'!$A$1:$D$11396,4,FALSE),"")</f>
        <v>39.22</v>
      </c>
      <c r="I173" s="289">
        <f t="shared" si="22"/>
        <v>0.43141999999999997</v>
      </c>
    </row>
    <row r="174" spans="2:10" hidden="1">
      <c r="B174" s="259" t="s">
        <v>13183</v>
      </c>
      <c r="C174" s="262" t="s">
        <v>9</v>
      </c>
      <c r="D174" s="263">
        <v>38383</v>
      </c>
      <c r="E174" s="278" t="str">
        <f>IF($D174&lt;&gt;"",VLOOKUP($D174,'2-SINAPI OUTUBRO 2017'!$A$1:$D$11396,2,FALSE),"")</f>
        <v>LIXA D'AGUA EM FOLHA, GRAO 100</v>
      </c>
      <c r="F174" s="279" t="str">
        <f>IF($D174&lt;&gt;"",VLOOKUP($D174,'2-SINAPI OUTUBRO 2017'!$A$1:$D$11396,3,FALSE),"")</f>
        <v xml:space="preserve">UN    </v>
      </c>
      <c r="G174" s="288">
        <v>0.06</v>
      </c>
      <c r="H174" s="297">
        <f>IF($D174&lt;&gt;"",VLOOKUP($D174,'2-SINAPI OUTUBRO 2017'!$A$1:$D$11396,4,FALSE),"")</f>
        <v>1.5</v>
      </c>
      <c r="I174" s="289">
        <f t="shared" si="22"/>
        <v>0.09</v>
      </c>
    </row>
    <row r="175" spans="2:10" ht="25.5" hidden="1">
      <c r="B175" s="259" t="s">
        <v>13184</v>
      </c>
      <c r="C175" s="262" t="s">
        <v>9</v>
      </c>
      <c r="D175" s="263">
        <v>88248</v>
      </c>
      <c r="E175" s="278" t="str">
        <f>IF($D175&lt;&gt;"",VLOOKUP($D175,'2-SINAPI OUTUBRO 2017'!$A$1:$D$11396,2,FALSE),"")</f>
        <v>AUXILIAR DE ENCANADOR OU BOMBEIRO HIDRÁULICO COM ENCARGOS COMPLEMENTARES</v>
      </c>
      <c r="F175" s="279" t="str">
        <f>IF($D175&lt;&gt;"",VLOOKUP($D175,'2-SINAPI OUTUBRO 2017'!$A$1:$D$11396,3,FALSE),"")</f>
        <v>H</v>
      </c>
      <c r="G175" s="288">
        <v>0.11899999999999999</v>
      </c>
      <c r="H175" s="297">
        <f>IF($D175&lt;&gt;"",VLOOKUP($D175,'2-SINAPI OUTUBRO 2017'!$A$1:$D$11396,4,FALSE),"")</f>
        <v>14.08</v>
      </c>
      <c r="I175" s="289">
        <f t="shared" si="22"/>
        <v>1.6755199999999999</v>
      </c>
    </row>
    <row r="176" spans="2:10" ht="25.5" hidden="1">
      <c r="B176" s="259" t="s">
        <v>13184</v>
      </c>
      <c r="C176" s="262" t="s">
        <v>9</v>
      </c>
      <c r="D176" s="263">
        <v>88267</v>
      </c>
      <c r="E176" s="278" t="str">
        <f>IF($D176&lt;&gt;"",VLOOKUP($D176,'2-SINAPI OUTUBRO 2017'!$A$1:$D$11396,2,FALSE),"")</f>
        <v>ENCANADOR OU BOMBEIRO HIDRÁULICO COM ENCARGOS COMPLEMENTARES</v>
      </c>
      <c r="F176" s="279" t="str">
        <f>IF($D176&lt;&gt;"",VLOOKUP($D176,'2-SINAPI OUTUBRO 2017'!$A$1:$D$11396,3,FALSE),"")</f>
        <v>H</v>
      </c>
      <c r="G176" s="288">
        <v>0.11899999999999999</v>
      </c>
      <c r="H176" s="297">
        <f>IF($D176&lt;&gt;"",VLOOKUP($D176,'2-SINAPI OUTUBRO 2017'!$A$1:$D$11396,4,FALSE),"")</f>
        <v>17.29</v>
      </c>
      <c r="I176" s="289">
        <f t="shared" si="22"/>
        <v>2.0575099999999997</v>
      </c>
    </row>
    <row r="177" spans="2:9" hidden="1">
      <c r="B177" s="268"/>
      <c r="C177" s="123"/>
      <c r="D177" s="269"/>
      <c r="E177" s="270"/>
      <c r="F177" s="123"/>
      <c r="G177" s="601"/>
      <c r="H177" s="271"/>
      <c r="I177" s="290"/>
    </row>
    <row r="178" spans="2:9" ht="25.5" hidden="1">
      <c r="B178" s="272" t="s">
        <v>13210</v>
      </c>
      <c r="C178" s="391"/>
      <c r="D178" s="392"/>
      <c r="E178" s="273" t="s">
        <v>13211</v>
      </c>
      <c r="F178" s="274" t="s">
        <v>6</v>
      </c>
      <c r="G178" s="275">
        <v>1</v>
      </c>
      <c r="H178" s="276"/>
      <c r="I178" s="304">
        <f>SUM(I179:I184)</f>
        <v>11.590889999999998</v>
      </c>
    </row>
    <row r="179" spans="2:9" hidden="1">
      <c r="B179" s="259" t="s">
        <v>13183</v>
      </c>
      <c r="C179" s="262" t="s">
        <v>9</v>
      </c>
      <c r="D179" s="261">
        <v>122</v>
      </c>
      <c r="E179" s="278" t="str">
        <f>IF($D179&lt;&gt;"",VLOOKUP($D179,'2-SINAPI OUTUBRO 2017'!$A$1:$D$11396,2,FALSE),"")</f>
        <v>ADESIVO PLASTICO PARA PVC, FRASCO COM 850 GR</v>
      </c>
      <c r="F179" s="279" t="str">
        <f>IF($D179&lt;&gt;"",VLOOKUP($D179,'2-SINAPI OUTUBRO 2017'!$A$1:$D$11396,3,FALSE),"")</f>
        <v xml:space="preserve">UN    </v>
      </c>
      <c r="G179" s="288">
        <v>8.9999999999999993E-3</v>
      </c>
      <c r="H179" s="297">
        <f>IF($D179&lt;&gt;"",VLOOKUP($D179,'2-SINAPI OUTUBRO 2017'!$A$1:$D$11396,4,FALSE),"")</f>
        <v>45.16</v>
      </c>
      <c r="I179" s="289">
        <f t="shared" ref="I179:I184" si="23">H179*G179</f>
        <v>0.40643999999999991</v>
      </c>
    </row>
    <row r="180" spans="2:9" ht="25.5" hidden="1">
      <c r="B180" s="259" t="s">
        <v>13183</v>
      </c>
      <c r="C180" s="262" t="s">
        <v>9</v>
      </c>
      <c r="D180" s="263">
        <v>816</v>
      </c>
      <c r="E180" s="278" t="str">
        <f>IF($D180&lt;&gt;"",VLOOKUP($D180,'2-SINAPI OUTUBRO 2017'!$A$1:$D$11396,2,FALSE),"")</f>
        <v>BUCHA DE REDUCAO DE PVC, SOLDAVEL, LONGA, COM 60 X 25 MM, PARA AGUA FRIA PREDIAL</v>
      </c>
      <c r="F180" s="279" t="str">
        <f>IF($D180&lt;&gt;"",VLOOKUP($D180,'2-SINAPI OUTUBRO 2017'!$A$1:$D$11396,3,FALSE),"")</f>
        <v xml:space="preserve">UN    </v>
      </c>
      <c r="G180" s="288">
        <v>1</v>
      </c>
      <c r="H180" s="297">
        <f>IF($D180&lt;&gt;"",VLOOKUP($D180,'2-SINAPI OUTUBRO 2017'!$A$1:$D$11396,4,FALSE),"")</f>
        <v>6.93</v>
      </c>
      <c r="I180" s="289">
        <f t="shared" si="23"/>
        <v>6.93</v>
      </c>
    </row>
    <row r="181" spans="2:9" hidden="1">
      <c r="B181" s="259" t="s">
        <v>13183</v>
      </c>
      <c r="C181" s="262" t="s">
        <v>9</v>
      </c>
      <c r="D181" s="263">
        <v>20083</v>
      </c>
      <c r="E181" s="278" t="str">
        <f>IF($D181&lt;&gt;"",VLOOKUP($D181,'2-SINAPI OUTUBRO 2017'!$A$1:$D$11396,2,FALSE),"")</f>
        <v>SOLUCAO LIMPADORA PARA PVC, FRASCO COM 1000 CM3</v>
      </c>
      <c r="F181" s="279" t="str">
        <f>IF($D181&lt;&gt;"",VLOOKUP($D181,'2-SINAPI OUTUBRO 2017'!$A$1:$D$11396,3,FALSE),"")</f>
        <v xml:space="preserve">UN    </v>
      </c>
      <c r="G181" s="288">
        <v>1.0999999999999999E-2</v>
      </c>
      <c r="H181" s="297">
        <f>IF($D181&lt;&gt;"",VLOOKUP($D181,'2-SINAPI OUTUBRO 2017'!$A$1:$D$11396,4,FALSE),"")</f>
        <v>39.22</v>
      </c>
      <c r="I181" s="289">
        <f t="shared" si="23"/>
        <v>0.43141999999999997</v>
      </c>
    </row>
    <row r="182" spans="2:9" hidden="1">
      <c r="B182" s="259" t="s">
        <v>13183</v>
      </c>
      <c r="C182" s="262" t="s">
        <v>9</v>
      </c>
      <c r="D182" s="263">
        <v>38383</v>
      </c>
      <c r="E182" s="278" t="str">
        <f>IF($D182&lt;&gt;"",VLOOKUP($D182,'2-SINAPI OUTUBRO 2017'!$A$1:$D$11396,2,FALSE),"")</f>
        <v>LIXA D'AGUA EM FOLHA, GRAO 100</v>
      </c>
      <c r="F182" s="279" t="str">
        <f>IF($D182&lt;&gt;"",VLOOKUP($D182,'2-SINAPI OUTUBRO 2017'!$A$1:$D$11396,3,FALSE),"")</f>
        <v xml:space="preserve">UN    </v>
      </c>
      <c r="G182" s="288">
        <v>0.06</v>
      </c>
      <c r="H182" s="297">
        <f>IF($D182&lt;&gt;"",VLOOKUP($D182,'2-SINAPI OUTUBRO 2017'!$A$1:$D$11396,4,FALSE),"")</f>
        <v>1.5</v>
      </c>
      <c r="I182" s="289">
        <f t="shared" si="23"/>
        <v>0.09</v>
      </c>
    </row>
    <row r="183" spans="2:9" ht="25.5" hidden="1">
      <c r="B183" s="259" t="s">
        <v>13184</v>
      </c>
      <c r="C183" s="262" t="s">
        <v>9</v>
      </c>
      <c r="D183" s="263">
        <v>88248</v>
      </c>
      <c r="E183" s="278" t="str">
        <f>IF($D183&lt;&gt;"",VLOOKUP($D183,'2-SINAPI OUTUBRO 2017'!$A$1:$D$11396,2,FALSE),"")</f>
        <v>AUXILIAR DE ENCANADOR OU BOMBEIRO HIDRÁULICO COM ENCARGOS COMPLEMENTARES</v>
      </c>
      <c r="F183" s="279" t="str">
        <f>IF($D183&lt;&gt;"",VLOOKUP($D183,'2-SINAPI OUTUBRO 2017'!$A$1:$D$11396,3,FALSE),"")</f>
        <v>H</v>
      </c>
      <c r="G183" s="288">
        <v>0.11899999999999999</v>
      </c>
      <c r="H183" s="297">
        <f>IF($D183&lt;&gt;"",VLOOKUP($D183,'2-SINAPI OUTUBRO 2017'!$A$1:$D$11396,4,FALSE),"")</f>
        <v>14.08</v>
      </c>
      <c r="I183" s="289">
        <f t="shared" si="23"/>
        <v>1.6755199999999999</v>
      </c>
    </row>
    <row r="184" spans="2:9" ht="25.5" hidden="1">
      <c r="B184" s="259" t="s">
        <v>13184</v>
      </c>
      <c r="C184" s="262" t="s">
        <v>9</v>
      </c>
      <c r="D184" s="263">
        <v>88267</v>
      </c>
      <c r="E184" s="278" t="str">
        <f>IF($D184&lt;&gt;"",VLOOKUP($D184,'2-SINAPI OUTUBRO 2017'!$A$1:$D$11396,2,FALSE),"")</f>
        <v>ENCANADOR OU BOMBEIRO HIDRÁULICO COM ENCARGOS COMPLEMENTARES</v>
      </c>
      <c r="F184" s="279" t="str">
        <f>IF($D184&lt;&gt;"",VLOOKUP($D184,'2-SINAPI OUTUBRO 2017'!$A$1:$D$11396,3,FALSE),"")</f>
        <v>H</v>
      </c>
      <c r="G184" s="288">
        <v>0.11899999999999999</v>
      </c>
      <c r="H184" s="297">
        <f>IF($D184&lt;&gt;"",VLOOKUP($D184,'2-SINAPI OUTUBRO 2017'!$A$1:$D$11396,4,FALSE),"")</f>
        <v>17.29</v>
      </c>
      <c r="I184" s="289">
        <f t="shared" si="23"/>
        <v>2.0575099999999997</v>
      </c>
    </row>
    <row r="185" spans="2:9" hidden="1">
      <c r="B185" s="268"/>
      <c r="C185" s="123"/>
      <c r="D185" s="269"/>
      <c r="E185" s="270"/>
      <c r="F185" s="123"/>
      <c r="G185" s="601"/>
      <c r="H185" s="271"/>
      <c r="I185" s="290"/>
    </row>
    <row r="186" spans="2:9" ht="25.5" hidden="1">
      <c r="B186" s="272" t="s">
        <v>13212</v>
      </c>
      <c r="C186" s="391"/>
      <c r="D186" s="392"/>
      <c r="E186" s="273" t="s">
        <v>13213</v>
      </c>
      <c r="F186" s="274" t="s">
        <v>6</v>
      </c>
      <c r="G186" s="275">
        <v>1</v>
      </c>
      <c r="H186" s="276"/>
      <c r="I186" s="304">
        <f>SUM(I187:I192)</f>
        <v>14.92089</v>
      </c>
    </row>
    <row r="187" spans="2:9" hidden="1">
      <c r="B187" s="259" t="s">
        <v>13183</v>
      </c>
      <c r="C187" s="262" t="s">
        <v>9</v>
      </c>
      <c r="D187" s="261">
        <v>122</v>
      </c>
      <c r="E187" s="278" t="str">
        <f>IF($D187&lt;&gt;"",VLOOKUP($D187,'2-SINAPI OUTUBRO 2017'!$A$1:$D$11396,2,FALSE),"")</f>
        <v>ADESIVO PLASTICO PARA PVC, FRASCO COM 850 GR</v>
      </c>
      <c r="F187" s="279" t="str">
        <f>IF($D187&lt;&gt;"",VLOOKUP($D187,'2-SINAPI OUTUBRO 2017'!$A$1:$D$11396,3,FALSE),"")</f>
        <v xml:space="preserve">UN    </v>
      </c>
      <c r="G187" s="288">
        <v>8.9999999999999993E-3</v>
      </c>
      <c r="H187" s="297">
        <f>IF($D187&lt;&gt;"",VLOOKUP($D187,'2-SINAPI OUTUBRO 2017'!$A$1:$D$11396,4,FALSE),"")</f>
        <v>45.16</v>
      </c>
      <c r="I187" s="289">
        <f t="shared" ref="I187:I192" si="24">H187*G187</f>
        <v>0.40643999999999991</v>
      </c>
    </row>
    <row r="188" spans="2:9" ht="25.5" hidden="1">
      <c r="B188" s="259" t="s">
        <v>13183</v>
      </c>
      <c r="C188" s="262" t="s">
        <v>9</v>
      </c>
      <c r="D188" s="263">
        <v>822</v>
      </c>
      <c r="E188" s="278" t="str">
        <f>IF($D188&lt;&gt;"",VLOOKUP($D188,'2-SINAPI OUTUBRO 2017'!$A$1:$D$11396,2,FALSE),"")</f>
        <v>BUCHA DE REDUCAO DE PVC, SOLDAVEL, LONGA, COM 60 X 50 MM, PARA AGUA FRIA PREDIAL</v>
      </c>
      <c r="F188" s="279" t="str">
        <f>IF($D188&lt;&gt;"",VLOOKUP($D188,'2-SINAPI OUTUBRO 2017'!$A$1:$D$11396,3,FALSE),"")</f>
        <v xml:space="preserve">UN    </v>
      </c>
      <c r="G188" s="288">
        <v>1</v>
      </c>
      <c r="H188" s="297">
        <f>IF($D188&lt;&gt;"",VLOOKUP($D188,'2-SINAPI OUTUBRO 2017'!$A$1:$D$11396,4,FALSE),"")</f>
        <v>10.26</v>
      </c>
      <c r="I188" s="289">
        <f t="shared" si="24"/>
        <v>10.26</v>
      </c>
    </row>
    <row r="189" spans="2:9" hidden="1">
      <c r="B189" s="259" t="s">
        <v>13183</v>
      </c>
      <c r="C189" s="262" t="s">
        <v>9</v>
      </c>
      <c r="D189" s="263">
        <v>20083</v>
      </c>
      <c r="E189" s="278" t="str">
        <f>IF($D189&lt;&gt;"",VLOOKUP($D189,'2-SINAPI OUTUBRO 2017'!$A$1:$D$11396,2,FALSE),"")</f>
        <v>SOLUCAO LIMPADORA PARA PVC, FRASCO COM 1000 CM3</v>
      </c>
      <c r="F189" s="279" t="str">
        <f>IF($D189&lt;&gt;"",VLOOKUP($D189,'2-SINAPI OUTUBRO 2017'!$A$1:$D$11396,3,FALSE),"")</f>
        <v xml:space="preserve">UN    </v>
      </c>
      <c r="G189" s="288">
        <v>1.0999999999999999E-2</v>
      </c>
      <c r="H189" s="297">
        <f>IF($D189&lt;&gt;"",VLOOKUP($D189,'2-SINAPI OUTUBRO 2017'!$A$1:$D$11396,4,FALSE),"")</f>
        <v>39.22</v>
      </c>
      <c r="I189" s="289">
        <f t="shared" si="24"/>
        <v>0.43141999999999997</v>
      </c>
    </row>
    <row r="190" spans="2:9" hidden="1">
      <c r="B190" s="259" t="s">
        <v>13183</v>
      </c>
      <c r="C190" s="262" t="s">
        <v>9</v>
      </c>
      <c r="D190" s="263">
        <v>38383</v>
      </c>
      <c r="E190" s="278" t="str">
        <f>IF($D190&lt;&gt;"",VLOOKUP($D190,'2-SINAPI OUTUBRO 2017'!$A$1:$D$11396,2,FALSE),"")</f>
        <v>LIXA D'AGUA EM FOLHA, GRAO 100</v>
      </c>
      <c r="F190" s="279" t="str">
        <f>IF($D190&lt;&gt;"",VLOOKUP($D190,'2-SINAPI OUTUBRO 2017'!$A$1:$D$11396,3,FALSE),"")</f>
        <v xml:space="preserve">UN    </v>
      </c>
      <c r="G190" s="288">
        <v>0.06</v>
      </c>
      <c r="H190" s="297">
        <f>IF($D190&lt;&gt;"",VLOOKUP($D190,'2-SINAPI OUTUBRO 2017'!$A$1:$D$11396,4,FALSE),"")</f>
        <v>1.5</v>
      </c>
      <c r="I190" s="289">
        <f t="shared" si="24"/>
        <v>0.09</v>
      </c>
    </row>
    <row r="191" spans="2:9" ht="25.5" hidden="1">
      <c r="B191" s="259" t="s">
        <v>13184</v>
      </c>
      <c r="C191" s="262" t="s">
        <v>9</v>
      </c>
      <c r="D191" s="263">
        <v>88248</v>
      </c>
      <c r="E191" s="278" t="str">
        <f>IF($D191&lt;&gt;"",VLOOKUP($D191,'2-SINAPI OUTUBRO 2017'!$A$1:$D$11396,2,FALSE),"")</f>
        <v>AUXILIAR DE ENCANADOR OU BOMBEIRO HIDRÁULICO COM ENCARGOS COMPLEMENTARES</v>
      </c>
      <c r="F191" s="279" t="str">
        <f>IF($D191&lt;&gt;"",VLOOKUP($D191,'2-SINAPI OUTUBRO 2017'!$A$1:$D$11396,3,FALSE),"")</f>
        <v>H</v>
      </c>
      <c r="G191" s="288">
        <v>0.11899999999999999</v>
      </c>
      <c r="H191" s="297">
        <f>IF($D191&lt;&gt;"",VLOOKUP($D191,'2-SINAPI OUTUBRO 2017'!$A$1:$D$11396,4,FALSE),"")</f>
        <v>14.08</v>
      </c>
      <c r="I191" s="289">
        <f t="shared" si="24"/>
        <v>1.6755199999999999</v>
      </c>
    </row>
    <row r="192" spans="2:9" ht="25.5" hidden="1">
      <c r="B192" s="259" t="s">
        <v>13184</v>
      </c>
      <c r="C192" s="262" t="s">
        <v>9</v>
      </c>
      <c r="D192" s="263">
        <v>88267</v>
      </c>
      <c r="E192" s="278" t="str">
        <f>IF($D192&lt;&gt;"",VLOOKUP($D192,'2-SINAPI OUTUBRO 2017'!$A$1:$D$11396,2,FALSE),"")</f>
        <v>ENCANADOR OU BOMBEIRO HIDRÁULICO COM ENCARGOS COMPLEMENTARES</v>
      </c>
      <c r="F192" s="279" t="str">
        <f>IF($D192&lt;&gt;"",VLOOKUP($D192,'2-SINAPI OUTUBRO 2017'!$A$1:$D$11396,3,FALSE),"")</f>
        <v>H</v>
      </c>
      <c r="G192" s="288">
        <v>0.11899999999999999</v>
      </c>
      <c r="H192" s="297">
        <f>IF($D192&lt;&gt;"",VLOOKUP($D192,'2-SINAPI OUTUBRO 2017'!$A$1:$D$11396,4,FALSE),"")</f>
        <v>17.29</v>
      </c>
      <c r="I192" s="289">
        <f t="shared" si="24"/>
        <v>2.0575099999999997</v>
      </c>
    </row>
    <row r="193" spans="2:9" hidden="1">
      <c r="B193" s="268"/>
      <c r="C193" s="123"/>
      <c r="D193" s="269"/>
      <c r="E193" s="270"/>
      <c r="F193" s="123"/>
      <c r="G193" s="601"/>
      <c r="H193" s="271"/>
      <c r="I193" s="290"/>
    </row>
    <row r="194" spans="2:9" ht="25.5" hidden="1">
      <c r="B194" s="272" t="s">
        <v>13214</v>
      </c>
      <c r="C194" s="391"/>
      <c r="D194" s="392"/>
      <c r="E194" s="273" t="s">
        <v>13215</v>
      </c>
      <c r="F194" s="274" t="s">
        <v>6</v>
      </c>
      <c r="G194" s="275">
        <v>1</v>
      </c>
      <c r="H194" s="276"/>
      <c r="I194" s="304">
        <f>SUM(I195:I200)</f>
        <v>13.300889999999999</v>
      </c>
    </row>
    <row r="195" spans="2:9" hidden="1">
      <c r="B195" s="259" t="s">
        <v>13183</v>
      </c>
      <c r="C195" s="262" t="s">
        <v>9</v>
      </c>
      <c r="D195" s="261">
        <v>122</v>
      </c>
      <c r="E195" s="278" t="str">
        <f>IF($D195&lt;&gt;"",VLOOKUP($D195,'2-SINAPI OUTUBRO 2017'!$A$1:$D$11396,2,FALSE),"")</f>
        <v>ADESIVO PLASTICO PARA PVC, FRASCO COM 850 GR</v>
      </c>
      <c r="F195" s="279" t="str">
        <f>IF($D195&lt;&gt;"",VLOOKUP($D195,'2-SINAPI OUTUBRO 2017'!$A$1:$D$11396,3,FALSE),"")</f>
        <v xml:space="preserve">UN    </v>
      </c>
      <c r="G195" s="288">
        <v>8.9999999999999993E-3</v>
      </c>
      <c r="H195" s="297">
        <f>IF($D195&lt;&gt;"",VLOOKUP($D195,'2-SINAPI OUTUBRO 2017'!$A$1:$D$11396,4,FALSE),"")</f>
        <v>45.16</v>
      </c>
      <c r="I195" s="289">
        <f t="shared" ref="I195:I200" si="25">H195*G195</f>
        <v>0.40643999999999991</v>
      </c>
    </row>
    <row r="196" spans="2:9" ht="25.5" hidden="1">
      <c r="B196" s="259" t="s">
        <v>13183</v>
      </c>
      <c r="C196" s="262" t="s">
        <v>9</v>
      </c>
      <c r="D196" s="263">
        <v>814</v>
      </c>
      <c r="E196" s="278" t="str">
        <f>IF($D196&lt;&gt;"",VLOOKUP($D196,'2-SINAPI OUTUBRO 2017'!$A$1:$D$11396,2,FALSE),"")</f>
        <v>BUCHA DE REDUCAO DE PVC, SOLDAVEL, LONGA, COM 60 X 32 MM, PARA AGUA FRIA PREDIAL</v>
      </c>
      <c r="F196" s="279" t="str">
        <f>IF($D196&lt;&gt;"",VLOOKUP($D196,'2-SINAPI OUTUBRO 2017'!$A$1:$D$11396,3,FALSE),"")</f>
        <v xml:space="preserve">UN    </v>
      </c>
      <c r="G196" s="288">
        <v>1</v>
      </c>
      <c r="H196" s="297">
        <f>IF($D196&lt;&gt;"",VLOOKUP($D196,'2-SINAPI OUTUBRO 2017'!$A$1:$D$11396,4,FALSE),"")</f>
        <v>8.64</v>
      </c>
      <c r="I196" s="289">
        <f t="shared" si="25"/>
        <v>8.64</v>
      </c>
    </row>
    <row r="197" spans="2:9" hidden="1">
      <c r="B197" s="259" t="s">
        <v>13183</v>
      </c>
      <c r="C197" s="262" t="s">
        <v>9</v>
      </c>
      <c r="D197" s="263">
        <v>20083</v>
      </c>
      <c r="E197" s="278" t="str">
        <f>IF($D197&lt;&gt;"",VLOOKUP($D197,'2-SINAPI OUTUBRO 2017'!$A$1:$D$11396,2,FALSE),"")</f>
        <v>SOLUCAO LIMPADORA PARA PVC, FRASCO COM 1000 CM3</v>
      </c>
      <c r="F197" s="279" t="str">
        <f>IF($D197&lt;&gt;"",VLOOKUP($D197,'2-SINAPI OUTUBRO 2017'!$A$1:$D$11396,3,FALSE),"")</f>
        <v xml:space="preserve">UN    </v>
      </c>
      <c r="G197" s="288">
        <v>1.0999999999999999E-2</v>
      </c>
      <c r="H197" s="297">
        <f>IF($D197&lt;&gt;"",VLOOKUP($D197,'2-SINAPI OUTUBRO 2017'!$A$1:$D$11396,4,FALSE),"")</f>
        <v>39.22</v>
      </c>
      <c r="I197" s="289">
        <f t="shared" si="25"/>
        <v>0.43141999999999997</v>
      </c>
    </row>
    <row r="198" spans="2:9" hidden="1">
      <c r="B198" s="259" t="s">
        <v>13183</v>
      </c>
      <c r="C198" s="262" t="s">
        <v>9</v>
      </c>
      <c r="D198" s="263">
        <v>38383</v>
      </c>
      <c r="E198" s="278" t="str">
        <f>IF($D198&lt;&gt;"",VLOOKUP($D198,'2-SINAPI OUTUBRO 2017'!$A$1:$D$11396,2,FALSE),"")</f>
        <v>LIXA D'AGUA EM FOLHA, GRAO 100</v>
      </c>
      <c r="F198" s="279" t="str">
        <f>IF($D198&lt;&gt;"",VLOOKUP($D198,'2-SINAPI OUTUBRO 2017'!$A$1:$D$11396,3,FALSE),"")</f>
        <v xml:space="preserve">UN    </v>
      </c>
      <c r="G198" s="288">
        <v>0.06</v>
      </c>
      <c r="H198" s="297">
        <f>IF($D198&lt;&gt;"",VLOOKUP($D198,'2-SINAPI OUTUBRO 2017'!$A$1:$D$11396,4,FALSE),"")</f>
        <v>1.5</v>
      </c>
      <c r="I198" s="289">
        <f t="shared" si="25"/>
        <v>0.09</v>
      </c>
    </row>
    <row r="199" spans="2:9" ht="25.5" hidden="1">
      <c r="B199" s="259" t="s">
        <v>13184</v>
      </c>
      <c r="C199" s="262" t="s">
        <v>9</v>
      </c>
      <c r="D199" s="263">
        <v>88248</v>
      </c>
      <c r="E199" s="278" t="str">
        <f>IF($D199&lt;&gt;"",VLOOKUP($D199,'2-SINAPI OUTUBRO 2017'!$A$1:$D$11396,2,FALSE),"")</f>
        <v>AUXILIAR DE ENCANADOR OU BOMBEIRO HIDRÁULICO COM ENCARGOS COMPLEMENTARES</v>
      </c>
      <c r="F199" s="279" t="str">
        <f>IF($D199&lt;&gt;"",VLOOKUP($D199,'2-SINAPI OUTUBRO 2017'!$A$1:$D$11396,3,FALSE),"")</f>
        <v>H</v>
      </c>
      <c r="G199" s="288">
        <v>0.11899999999999999</v>
      </c>
      <c r="H199" s="297">
        <f>IF($D199&lt;&gt;"",VLOOKUP($D199,'2-SINAPI OUTUBRO 2017'!$A$1:$D$11396,4,FALSE),"")</f>
        <v>14.08</v>
      </c>
      <c r="I199" s="289">
        <f t="shared" si="25"/>
        <v>1.6755199999999999</v>
      </c>
    </row>
    <row r="200" spans="2:9" ht="25.5" hidden="1">
      <c r="B200" s="259" t="s">
        <v>13184</v>
      </c>
      <c r="C200" s="262" t="s">
        <v>9</v>
      </c>
      <c r="D200" s="263">
        <v>88267</v>
      </c>
      <c r="E200" s="278" t="str">
        <f>IF($D200&lt;&gt;"",VLOOKUP($D200,'2-SINAPI OUTUBRO 2017'!$A$1:$D$11396,2,FALSE),"")</f>
        <v>ENCANADOR OU BOMBEIRO HIDRÁULICO COM ENCARGOS COMPLEMENTARES</v>
      </c>
      <c r="F200" s="279" t="str">
        <f>IF($D200&lt;&gt;"",VLOOKUP($D200,'2-SINAPI OUTUBRO 2017'!$A$1:$D$11396,3,FALSE),"")</f>
        <v>H</v>
      </c>
      <c r="G200" s="288">
        <v>0.11899999999999999</v>
      </c>
      <c r="H200" s="297">
        <f>IF($D200&lt;&gt;"",VLOOKUP($D200,'2-SINAPI OUTUBRO 2017'!$A$1:$D$11396,4,FALSE),"")</f>
        <v>17.29</v>
      </c>
      <c r="I200" s="289">
        <f t="shared" si="25"/>
        <v>2.0575099999999997</v>
      </c>
    </row>
    <row r="201" spans="2:9" hidden="1">
      <c r="B201" s="268"/>
      <c r="C201" s="123"/>
      <c r="D201" s="269"/>
      <c r="E201" s="270"/>
      <c r="F201" s="123"/>
      <c r="G201" s="601"/>
      <c r="H201" s="271"/>
      <c r="I201" s="290"/>
    </row>
    <row r="202" spans="2:9" ht="25.5" hidden="1">
      <c r="B202" s="272" t="s">
        <v>13216</v>
      </c>
      <c r="C202" s="391"/>
      <c r="D202" s="392"/>
      <c r="E202" s="273" t="s">
        <v>13217</v>
      </c>
      <c r="F202" s="274" t="s">
        <v>6</v>
      </c>
      <c r="G202" s="275">
        <v>1</v>
      </c>
      <c r="H202" s="276"/>
      <c r="I202" s="304">
        <f>SUM(I203:I208)</f>
        <v>6.9308899999999998</v>
      </c>
    </row>
    <row r="203" spans="2:9" hidden="1">
      <c r="B203" s="259" t="s">
        <v>13183</v>
      </c>
      <c r="C203" s="262" t="s">
        <v>9</v>
      </c>
      <c r="D203" s="261">
        <v>122</v>
      </c>
      <c r="E203" s="278" t="str">
        <f>IF($D203&lt;&gt;"",VLOOKUP($D203,'2-SINAPI OUTUBRO 2017'!$A$1:$D$11396,2,FALSE),"")</f>
        <v>ADESIVO PLASTICO PARA PVC, FRASCO COM 850 GR</v>
      </c>
      <c r="F203" s="279" t="str">
        <f>IF($D203&lt;&gt;"",VLOOKUP($D203,'2-SINAPI OUTUBRO 2017'!$A$1:$D$11396,3,FALSE),"")</f>
        <v xml:space="preserve">UN    </v>
      </c>
      <c r="G203" s="288">
        <v>8.9999999999999993E-3</v>
      </c>
      <c r="H203" s="297">
        <f>IF($D203&lt;&gt;"",VLOOKUP($D203,'2-SINAPI OUTUBRO 2017'!$A$1:$D$11396,4,FALSE),"")</f>
        <v>45.16</v>
      </c>
      <c r="I203" s="289">
        <f t="shared" ref="I203:I208" si="26">H203*G203</f>
        <v>0.40643999999999991</v>
      </c>
    </row>
    <row r="204" spans="2:9" ht="25.5" hidden="1">
      <c r="B204" s="259" t="s">
        <v>13183</v>
      </c>
      <c r="C204" s="262" t="s">
        <v>9</v>
      </c>
      <c r="D204" s="263">
        <v>3538</v>
      </c>
      <c r="E204" s="278" t="str">
        <f>IF($D204&lt;&gt;"",VLOOKUP($D204,'2-SINAPI OUTUBRO 2017'!$A$1:$D$11396,2,FALSE),"")</f>
        <v>JOELHO DE REDUCAO, PVC SOLDAVEL, 90 GRAUS,  32 MM X 25 MM, PARA AGUA FRIA PREDIAL</v>
      </c>
      <c r="F204" s="279" t="str">
        <f>IF($D204&lt;&gt;"",VLOOKUP($D204,'2-SINAPI OUTUBRO 2017'!$A$1:$D$11396,3,FALSE),"")</f>
        <v xml:space="preserve">UN    </v>
      </c>
      <c r="G204" s="288">
        <v>1</v>
      </c>
      <c r="H204" s="297">
        <f>IF($D204&lt;&gt;"",VLOOKUP($D204,'2-SINAPI OUTUBRO 2017'!$A$1:$D$11396,4,FALSE),"")</f>
        <v>2.27</v>
      </c>
      <c r="I204" s="289">
        <f t="shared" si="26"/>
        <v>2.27</v>
      </c>
    </row>
    <row r="205" spans="2:9" hidden="1">
      <c r="B205" s="259" t="s">
        <v>13183</v>
      </c>
      <c r="C205" s="262" t="s">
        <v>9</v>
      </c>
      <c r="D205" s="263">
        <v>20083</v>
      </c>
      <c r="E205" s="278" t="str">
        <f>IF($D205&lt;&gt;"",VLOOKUP($D205,'2-SINAPI OUTUBRO 2017'!$A$1:$D$11396,2,FALSE),"")</f>
        <v>SOLUCAO LIMPADORA PARA PVC, FRASCO COM 1000 CM3</v>
      </c>
      <c r="F205" s="279" t="str">
        <f>IF($D205&lt;&gt;"",VLOOKUP($D205,'2-SINAPI OUTUBRO 2017'!$A$1:$D$11396,3,FALSE),"")</f>
        <v xml:space="preserve">UN    </v>
      </c>
      <c r="G205" s="288">
        <v>1.0999999999999999E-2</v>
      </c>
      <c r="H205" s="297">
        <f>IF($D205&lt;&gt;"",VLOOKUP($D205,'2-SINAPI OUTUBRO 2017'!$A$1:$D$11396,4,FALSE),"")</f>
        <v>39.22</v>
      </c>
      <c r="I205" s="289">
        <f t="shared" si="26"/>
        <v>0.43141999999999997</v>
      </c>
    </row>
    <row r="206" spans="2:9" hidden="1">
      <c r="B206" s="259" t="s">
        <v>13183</v>
      </c>
      <c r="C206" s="262" t="s">
        <v>9</v>
      </c>
      <c r="D206" s="263">
        <v>38383</v>
      </c>
      <c r="E206" s="278" t="str">
        <f>IF($D206&lt;&gt;"",VLOOKUP($D206,'2-SINAPI OUTUBRO 2017'!$A$1:$D$11396,2,FALSE),"")</f>
        <v>LIXA D'AGUA EM FOLHA, GRAO 100</v>
      </c>
      <c r="F206" s="279" t="str">
        <f>IF($D206&lt;&gt;"",VLOOKUP($D206,'2-SINAPI OUTUBRO 2017'!$A$1:$D$11396,3,FALSE),"")</f>
        <v xml:space="preserve">UN    </v>
      </c>
      <c r="G206" s="288">
        <v>0.06</v>
      </c>
      <c r="H206" s="297">
        <f>IF($D206&lt;&gt;"",VLOOKUP($D206,'2-SINAPI OUTUBRO 2017'!$A$1:$D$11396,4,FALSE),"")</f>
        <v>1.5</v>
      </c>
      <c r="I206" s="289">
        <f t="shared" si="26"/>
        <v>0.09</v>
      </c>
    </row>
    <row r="207" spans="2:9" ht="25.5" hidden="1">
      <c r="B207" s="259" t="s">
        <v>13184</v>
      </c>
      <c r="C207" s="262" t="s">
        <v>9</v>
      </c>
      <c r="D207" s="263">
        <v>88248</v>
      </c>
      <c r="E207" s="278" t="str">
        <f>IF($D207&lt;&gt;"",VLOOKUP($D207,'2-SINAPI OUTUBRO 2017'!$A$1:$D$11396,2,FALSE),"")</f>
        <v>AUXILIAR DE ENCANADOR OU BOMBEIRO HIDRÁULICO COM ENCARGOS COMPLEMENTARES</v>
      </c>
      <c r="F207" s="279" t="str">
        <f>IF($D207&lt;&gt;"",VLOOKUP($D207,'2-SINAPI OUTUBRO 2017'!$A$1:$D$11396,3,FALSE),"")</f>
        <v>H</v>
      </c>
      <c r="G207" s="288">
        <v>0.11899999999999999</v>
      </c>
      <c r="H207" s="297">
        <f>IF($D207&lt;&gt;"",VLOOKUP($D207,'2-SINAPI OUTUBRO 2017'!$A$1:$D$11396,4,FALSE),"")</f>
        <v>14.08</v>
      </c>
      <c r="I207" s="289">
        <f t="shared" si="26"/>
        <v>1.6755199999999999</v>
      </c>
    </row>
    <row r="208" spans="2:9" ht="25.5" hidden="1">
      <c r="B208" s="259" t="s">
        <v>13184</v>
      </c>
      <c r="C208" s="262" t="s">
        <v>9</v>
      </c>
      <c r="D208" s="263">
        <v>88267</v>
      </c>
      <c r="E208" s="278" t="str">
        <f>IF($D208&lt;&gt;"",VLOOKUP($D208,'2-SINAPI OUTUBRO 2017'!$A$1:$D$11396,2,FALSE),"")</f>
        <v>ENCANADOR OU BOMBEIRO HIDRÁULICO COM ENCARGOS COMPLEMENTARES</v>
      </c>
      <c r="F208" s="279" t="str">
        <f>IF($D208&lt;&gt;"",VLOOKUP($D208,'2-SINAPI OUTUBRO 2017'!$A$1:$D$11396,3,FALSE),"")</f>
        <v>H</v>
      </c>
      <c r="G208" s="288">
        <v>0.11899999999999999</v>
      </c>
      <c r="H208" s="297">
        <f>IF($D208&lt;&gt;"",VLOOKUP($D208,'2-SINAPI OUTUBRO 2017'!$A$1:$D$11396,4,FALSE),"")</f>
        <v>17.29</v>
      </c>
      <c r="I208" s="289">
        <f t="shared" si="26"/>
        <v>2.0575099999999997</v>
      </c>
    </row>
    <row r="209" spans="2:9" hidden="1">
      <c r="B209" s="268"/>
      <c r="C209" s="123"/>
      <c r="D209" s="269"/>
      <c r="E209" s="270"/>
      <c r="F209" s="123"/>
      <c r="G209" s="601"/>
      <c r="H209" s="271"/>
      <c r="I209" s="290"/>
    </row>
    <row r="210" spans="2:9" ht="25.5" hidden="1">
      <c r="B210" s="272" t="s">
        <v>13218</v>
      </c>
      <c r="C210" s="391"/>
      <c r="D210" s="392"/>
      <c r="E210" s="273" t="s">
        <v>13219</v>
      </c>
      <c r="F210" s="274" t="s">
        <v>6</v>
      </c>
      <c r="G210" s="275">
        <v>1</v>
      </c>
      <c r="H210" s="276"/>
      <c r="I210" s="304">
        <f>SUM(I211:I216)</f>
        <v>8.2308899999999987</v>
      </c>
    </row>
    <row r="211" spans="2:9" hidden="1">
      <c r="B211" s="259" t="s">
        <v>13183</v>
      </c>
      <c r="C211" s="262" t="s">
        <v>9</v>
      </c>
      <c r="D211" s="261">
        <v>122</v>
      </c>
      <c r="E211" s="278" t="str">
        <f>IF($D211&lt;&gt;"",VLOOKUP($D211,'2-SINAPI OUTUBRO 2017'!$A$1:$D$11396,2,FALSE),"")</f>
        <v>ADESIVO PLASTICO PARA PVC, FRASCO COM 850 GR</v>
      </c>
      <c r="F211" s="279" t="str">
        <f>IF($D211&lt;&gt;"",VLOOKUP($D211,'2-SINAPI OUTUBRO 2017'!$A$1:$D$11396,3,FALSE),"")</f>
        <v xml:space="preserve">UN    </v>
      </c>
      <c r="G211" s="288">
        <v>8.9999999999999993E-3</v>
      </c>
      <c r="H211" s="297">
        <f>IF($D211&lt;&gt;"",VLOOKUP($D211,'2-SINAPI OUTUBRO 2017'!$A$1:$D$11396,4,FALSE),"")</f>
        <v>45.16</v>
      </c>
      <c r="I211" s="289">
        <f t="shared" ref="I211:I216" si="27">H211*G211</f>
        <v>0.40643999999999991</v>
      </c>
    </row>
    <row r="212" spans="2:9" ht="25.5" hidden="1">
      <c r="B212" s="259" t="s">
        <v>13183</v>
      </c>
      <c r="C212" s="262" t="s">
        <v>13143</v>
      </c>
      <c r="D212" s="263"/>
      <c r="E212" s="278" t="s">
        <v>13220</v>
      </c>
      <c r="F212" s="279" t="s">
        <v>6</v>
      </c>
      <c r="G212" s="288">
        <v>1</v>
      </c>
      <c r="H212" s="297">
        <v>3.57</v>
      </c>
      <c r="I212" s="289">
        <f t="shared" si="27"/>
        <v>3.57</v>
      </c>
    </row>
    <row r="213" spans="2:9" hidden="1">
      <c r="B213" s="259" t="s">
        <v>13183</v>
      </c>
      <c r="C213" s="262" t="s">
        <v>9</v>
      </c>
      <c r="D213" s="263">
        <v>20083</v>
      </c>
      <c r="E213" s="278" t="str">
        <f>IF($D213&lt;&gt;"",VLOOKUP($D213,'2-SINAPI OUTUBRO 2017'!$A$1:$D$11396,2,FALSE),"")</f>
        <v>SOLUCAO LIMPADORA PARA PVC, FRASCO COM 1000 CM3</v>
      </c>
      <c r="F213" s="279" t="str">
        <f>IF($D213&lt;&gt;"",VLOOKUP($D213,'2-SINAPI OUTUBRO 2017'!$A$1:$D$11396,3,FALSE),"")</f>
        <v xml:space="preserve">UN    </v>
      </c>
      <c r="G213" s="288">
        <v>1.0999999999999999E-2</v>
      </c>
      <c r="H213" s="297">
        <f>IF($D213&lt;&gt;"",VLOOKUP($D213,'2-SINAPI OUTUBRO 2017'!$A$1:$D$11396,4,FALSE),"")</f>
        <v>39.22</v>
      </c>
      <c r="I213" s="289">
        <f t="shared" si="27"/>
        <v>0.43141999999999997</v>
      </c>
    </row>
    <row r="214" spans="2:9" hidden="1">
      <c r="B214" s="259" t="s">
        <v>13183</v>
      </c>
      <c r="C214" s="262" t="s">
        <v>9</v>
      </c>
      <c r="D214" s="263">
        <v>38383</v>
      </c>
      <c r="E214" s="278" t="str">
        <f>IF($D214&lt;&gt;"",VLOOKUP($D214,'2-SINAPI OUTUBRO 2017'!$A$1:$D$11396,2,FALSE),"")</f>
        <v>LIXA D'AGUA EM FOLHA, GRAO 100</v>
      </c>
      <c r="F214" s="279" t="str">
        <f>IF($D214&lt;&gt;"",VLOOKUP($D214,'2-SINAPI OUTUBRO 2017'!$A$1:$D$11396,3,FALSE),"")</f>
        <v xml:space="preserve">UN    </v>
      </c>
      <c r="G214" s="288">
        <v>0.06</v>
      </c>
      <c r="H214" s="297">
        <f>IF($D214&lt;&gt;"",VLOOKUP($D214,'2-SINAPI OUTUBRO 2017'!$A$1:$D$11396,4,FALSE),"")</f>
        <v>1.5</v>
      </c>
      <c r="I214" s="289">
        <f t="shared" si="27"/>
        <v>0.09</v>
      </c>
    </row>
    <row r="215" spans="2:9" ht="25.5" hidden="1">
      <c r="B215" s="259" t="s">
        <v>13184</v>
      </c>
      <c r="C215" s="262" t="s">
        <v>9</v>
      </c>
      <c r="D215" s="263">
        <v>88248</v>
      </c>
      <c r="E215" s="278" t="str">
        <f>IF($D215&lt;&gt;"",VLOOKUP($D215,'2-SINAPI OUTUBRO 2017'!$A$1:$D$11396,2,FALSE),"")</f>
        <v>AUXILIAR DE ENCANADOR OU BOMBEIRO HIDRÁULICO COM ENCARGOS COMPLEMENTARES</v>
      </c>
      <c r="F215" s="279" t="str">
        <f>IF($D215&lt;&gt;"",VLOOKUP($D215,'2-SINAPI OUTUBRO 2017'!$A$1:$D$11396,3,FALSE),"")</f>
        <v>H</v>
      </c>
      <c r="G215" s="288">
        <v>0.11899999999999999</v>
      </c>
      <c r="H215" s="297">
        <f>IF($D215&lt;&gt;"",VLOOKUP($D215,'2-SINAPI OUTUBRO 2017'!$A$1:$D$11396,4,FALSE),"")</f>
        <v>14.08</v>
      </c>
      <c r="I215" s="289">
        <f t="shared" si="27"/>
        <v>1.6755199999999999</v>
      </c>
    </row>
    <row r="216" spans="2:9" ht="25.5" hidden="1">
      <c r="B216" s="259" t="s">
        <v>13184</v>
      </c>
      <c r="C216" s="262" t="s">
        <v>9</v>
      </c>
      <c r="D216" s="263">
        <v>88267</v>
      </c>
      <c r="E216" s="278" t="str">
        <f>IF($D216&lt;&gt;"",VLOOKUP($D216,'2-SINAPI OUTUBRO 2017'!$A$1:$D$11396,2,FALSE),"")</f>
        <v>ENCANADOR OU BOMBEIRO HIDRÁULICO COM ENCARGOS COMPLEMENTARES</v>
      </c>
      <c r="F216" s="279" t="str">
        <f>IF($D216&lt;&gt;"",VLOOKUP($D216,'2-SINAPI OUTUBRO 2017'!$A$1:$D$11396,3,FALSE),"")</f>
        <v>H</v>
      </c>
      <c r="G216" s="288">
        <v>0.11899999999999999</v>
      </c>
      <c r="H216" s="297">
        <f>IF($D216&lt;&gt;"",VLOOKUP($D216,'2-SINAPI OUTUBRO 2017'!$A$1:$D$11396,4,FALSE),"")</f>
        <v>17.29</v>
      </c>
      <c r="I216" s="289">
        <f t="shared" si="27"/>
        <v>2.0575099999999997</v>
      </c>
    </row>
    <row r="217" spans="2:9" hidden="1">
      <c r="B217" s="268"/>
      <c r="C217" s="123"/>
      <c r="D217" s="269"/>
      <c r="E217" s="270"/>
      <c r="F217" s="123"/>
      <c r="G217" s="601"/>
      <c r="H217" s="271"/>
      <c r="I217" s="290"/>
    </row>
    <row r="218" spans="2:9" ht="30" hidden="1" customHeight="1">
      <c r="B218" s="272" t="s">
        <v>13221</v>
      </c>
      <c r="C218" s="391"/>
      <c r="D218" s="392"/>
      <c r="E218" s="273" t="s">
        <v>13222</v>
      </c>
      <c r="F218" s="274" t="s">
        <v>6</v>
      </c>
      <c r="G218" s="275">
        <v>1</v>
      </c>
      <c r="H218" s="276"/>
      <c r="I218" s="304">
        <f>SUM(I219:I224)</f>
        <v>57.904590000000006</v>
      </c>
    </row>
    <row r="219" spans="2:9" hidden="1">
      <c r="B219" s="259" t="s">
        <v>13183</v>
      </c>
      <c r="C219" s="262" t="s">
        <v>9</v>
      </c>
      <c r="D219" s="261">
        <v>122</v>
      </c>
      <c r="E219" s="278" t="str">
        <f>IF($D219&lt;&gt;"",VLOOKUP($D219,'2-SINAPI OUTUBRO 2017'!$A$1:$D$11396,2,FALSE),"")</f>
        <v>ADESIVO PLASTICO PARA PVC, FRASCO COM 850 GR</v>
      </c>
      <c r="F219" s="279" t="str">
        <f>IF($D219&lt;&gt;"",VLOOKUP($D219,'2-SINAPI OUTUBRO 2017'!$A$1:$D$11396,3,FALSE),"")</f>
        <v xml:space="preserve">UN    </v>
      </c>
      <c r="G219" s="288">
        <v>0.06</v>
      </c>
      <c r="H219" s="297">
        <f>IF($D219&lt;&gt;"",VLOOKUP($D219,'2-SINAPI OUTUBRO 2017'!$A$1:$D$11396,4,FALSE),"")</f>
        <v>45.16</v>
      </c>
      <c r="I219" s="289">
        <f t="shared" ref="I219:I224" si="28">H219*G219</f>
        <v>2.7095999999999996</v>
      </c>
    </row>
    <row r="220" spans="2:9" ht="45" hidden="1" customHeight="1">
      <c r="B220" s="259" t="s">
        <v>13183</v>
      </c>
      <c r="C220" s="262" t="s">
        <v>13152</v>
      </c>
      <c r="D220" s="263"/>
      <c r="E220" s="278" t="s">
        <v>13223</v>
      </c>
      <c r="F220" s="279" t="str">
        <f>IF($D220&lt;&gt;"",VLOOKUP($D220,'2-SINAPI OUTUBRO 2017'!$A$1:$D$11396,3,FALSE),"")</f>
        <v/>
      </c>
      <c r="G220" s="288">
        <v>1</v>
      </c>
      <c r="H220" s="297">
        <v>45.5</v>
      </c>
      <c r="I220" s="289">
        <f t="shared" si="28"/>
        <v>45.5</v>
      </c>
    </row>
    <row r="221" spans="2:9" hidden="1">
      <c r="B221" s="259" t="s">
        <v>13183</v>
      </c>
      <c r="C221" s="262" t="s">
        <v>9</v>
      </c>
      <c r="D221" s="263">
        <v>20083</v>
      </c>
      <c r="E221" s="278" t="str">
        <f>IF($D221&lt;&gt;"",VLOOKUP($D221,'2-SINAPI OUTUBRO 2017'!$A$1:$D$11396,2,FALSE),"")</f>
        <v>SOLUCAO LIMPADORA PARA PVC, FRASCO COM 1000 CM3</v>
      </c>
      <c r="F221" s="279" t="str">
        <f>IF($D221&lt;&gt;"",VLOOKUP($D221,'2-SINAPI OUTUBRO 2017'!$A$1:$D$11396,3,FALSE),"")</f>
        <v xml:space="preserve">UN    </v>
      </c>
      <c r="G221" s="288">
        <v>7.8E-2</v>
      </c>
      <c r="H221" s="297">
        <f>IF($D221&lt;&gt;"",VLOOKUP($D221,'2-SINAPI OUTUBRO 2017'!$A$1:$D$11396,4,FALSE),"")</f>
        <v>39.22</v>
      </c>
      <c r="I221" s="289">
        <f t="shared" si="28"/>
        <v>3.0591599999999999</v>
      </c>
    </row>
    <row r="222" spans="2:9" hidden="1">
      <c r="B222" s="259" t="s">
        <v>13183</v>
      </c>
      <c r="C222" s="262" t="s">
        <v>9</v>
      </c>
      <c r="D222" s="263">
        <v>38383</v>
      </c>
      <c r="E222" s="278" t="str">
        <f>IF($D222&lt;&gt;"",VLOOKUP($D222,'2-SINAPI OUTUBRO 2017'!$A$1:$D$11396,2,FALSE),"")</f>
        <v>LIXA D'AGUA EM FOLHA, GRAO 100</v>
      </c>
      <c r="F222" s="279" t="str">
        <f>IF($D222&lt;&gt;"",VLOOKUP($D222,'2-SINAPI OUTUBRO 2017'!$A$1:$D$11396,3,FALSE),"")</f>
        <v xml:space="preserve">UN    </v>
      </c>
      <c r="G222" s="288">
        <v>5.2999999999999999E-2</v>
      </c>
      <c r="H222" s="297">
        <f>IF($D222&lt;&gt;"",VLOOKUP($D222,'2-SINAPI OUTUBRO 2017'!$A$1:$D$11396,4,FALSE),"")</f>
        <v>1.5</v>
      </c>
      <c r="I222" s="289">
        <f t="shared" si="28"/>
        <v>7.9500000000000001E-2</v>
      </c>
    </row>
    <row r="223" spans="2:9" ht="25.5" hidden="1">
      <c r="B223" s="259" t="s">
        <v>13184</v>
      </c>
      <c r="C223" s="262" t="s">
        <v>9</v>
      </c>
      <c r="D223" s="263">
        <v>88248</v>
      </c>
      <c r="E223" s="278" t="str">
        <f>IF($D223&lt;&gt;"",VLOOKUP($D223,'2-SINAPI OUTUBRO 2017'!$A$1:$D$11396,2,FALSE),"")</f>
        <v>AUXILIAR DE ENCANADOR OU BOMBEIRO HIDRÁULICO COM ENCARGOS COMPLEMENTARES</v>
      </c>
      <c r="F223" s="279" t="str">
        <f>IF($D223&lt;&gt;"",VLOOKUP($D223,'2-SINAPI OUTUBRO 2017'!$A$1:$D$11396,3,FALSE),"")</f>
        <v>H</v>
      </c>
      <c r="G223" s="288">
        <v>0.20899999999999999</v>
      </c>
      <c r="H223" s="297">
        <f>IF($D223&lt;&gt;"",VLOOKUP($D223,'2-SINAPI OUTUBRO 2017'!$A$1:$D$11396,4,FALSE),"")</f>
        <v>14.08</v>
      </c>
      <c r="I223" s="289">
        <f t="shared" si="28"/>
        <v>2.94272</v>
      </c>
    </row>
    <row r="224" spans="2:9" ht="25.5" hidden="1">
      <c r="B224" s="259" t="s">
        <v>13184</v>
      </c>
      <c r="C224" s="262" t="s">
        <v>9</v>
      </c>
      <c r="D224" s="263">
        <v>88267</v>
      </c>
      <c r="E224" s="278" t="str">
        <f>IF($D224&lt;&gt;"",VLOOKUP($D224,'2-SINAPI OUTUBRO 2017'!$A$1:$D$11396,2,FALSE),"")</f>
        <v>ENCANADOR OU BOMBEIRO HIDRÁULICO COM ENCARGOS COMPLEMENTARES</v>
      </c>
      <c r="F224" s="279" t="str">
        <f>IF($D224&lt;&gt;"",VLOOKUP($D224,'2-SINAPI OUTUBRO 2017'!$A$1:$D$11396,3,FALSE),"")</f>
        <v>H</v>
      </c>
      <c r="G224" s="288">
        <v>0.20899999999999999</v>
      </c>
      <c r="H224" s="297">
        <f>IF($D224&lt;&gt;"",VLOOKUP($D224,'2-SINAPI OUTUBRO 2017'!$A$1:$D$11396,4,FALSE),"")</f>
        <v>17.29</v>
      </c>
      <c r="I224" s="289">
        <f t="shared" si="28"/>
        <v>3.6136099999999995</v>
      </c>
    </row>
    <row r="225" spans="2:9" hidden="1">
      <c r="B225" s="268"/>
      <c r="C225" s="123"/>
      <c r="D225" s="269"/>
      <c r="E225" s="270"/>
      <c r="F225" s="123"/>
      <c r="G225" s="601"/>
      <c r="H225" s="271"/>
      <c r="I225" s="290"/>
    </row>
    <row r="226" spans="2:9" ht="25.5" hidden="1">
      <c r="B226" s="272" t="s">
        <v>13224</v>
      </c>
      <c r="C226" s="391"/>
      <c r="D226" s="392"/>
      <c r="E226" s="273" t="s">
        <v>13225</v>
      </c>
      <c r="F226" s="274" t="s">
        <v>6</v>
      </c>
      <c r="G226" s="275">
        <v>1</v>
      </c>
      <c r="H226" s="276"/>
      <c r="I226" s="304">
        <f>SUM(I227:I229)</f>
        <v>249.20000000000002</v>
      </c>
    </row>
    <row r="227" spans="2:9" ht="25.5" hidden="1">
      <c r="B227" s="259" t="s">
        <v>13138</v>
      </c>
      <c r="C227" s="262" t="s">
        <v>9</v>
      </c>
      <c r="D227" s="383">
        <v>88248</v>
      </c>
      <c r="E227" s="278" t="str">
        <f>IF($D227&lt;&gt;"",VLOOKUP($D227,'2-SINAPI OUTUBRO 2017'!$A$1:$D$11396,2,FALSE),"")</f>
        <v>AUXILIAR DE ENCANADOR OU BOMBEIRO HIDRÁULICO COM ENCARGOS COMPLEMENTARES</v>
      </c>
      <c r="F227" s="279" t="str">
        <f>IF($D227&lt;&gt;"",VLOOKUP($D227,'2-SINAPI OUTUBRO 2017'!$A$1:$D$11396,3,FALSE),"")</f>
        <v>H</v>
      </c>
      <c r="G227" s="288">
        <v>1</v>
      </c>
      <c r="H227" s="297">
        <f>IF($D227&lt;&gt;"",VLOOKUP($D227,'2-SINAPI OUTUBRO 2017'!$A$1:$D$11396,4,FALSE),"")</f>
        <v>14.08</v>
      </c>
      <c r="I227" s="289">
        <f t="shared" ref="I227:I229" si="29">H227*G227</f>
        <v>14.08</v>
      </c>
    </row>
    <row r="228" spans="2:9" ht="25.5" hidden="1">
      <c r="B228" s="259" t="s">
        <v>13138</v>
      </c>
      <c r="C228" s="262" t="s">
        <v>9</v>
      </c>
      <c r="D228" s="383">
        <v>88267</v>
      </c>
      <c r="E228" s="278" t="str">
        <f>IF($D228&lt;&gt;"",VLOOKUP($D228,'2-SINAPI OUTUBRO 2017'!$A$1:$D$11396,2,FALSE),"")</f>
        <v>ENCANADOR OU BOMBEIRO HIDRÁULICO COM ENCARGOS COMPLEMENTARES</v>
      </c>
      <c r="F228" s="279" t="str">
        <f>IF($D228&lt;&gt;"",VLOOKUP($D228,'2-SINAPI OUTUBRO 2017'!$A$1:$D$11396,3,FALSE),"")</f>
        <v>H</v>
      </c>
      <c r="G228" s="288">
        <v>1</v>
      </c>
      <c r="H228" s="297">
        <f>IF($D228&lt;&gt;"",VLOOKUP($D228,'2-SINAPI OUTUBRO 2017'!$A$1:$D$11396,4,FALSE),"")</f>
        <v>17.29</v>
      </c>
      <c r="I228" s="289">
        <f t="shared" ref="I228" si="30">H228*G228</f>
        <v>17.29</v>
      </c>
    </row>
    <row r="229" spans="2:9" ht="25.5" hidden="1">
      <c r="B229" s="259" t="s">
        <v>13183</v>
      </c>
      <c r="C229" s="262" t="s">
        <v>9</v>
      </c>
      <c r="D229" s="263">
        <v>36206</v>
      </c>
      <c r="E229" s="278" t="str">
        <f>IF($D229&lt;&gt;"",VLOOKUP($D229,'2-SINAPI OUTUBRO 2017'!$A$1:$D$11396,2,FALSE),"")</f>
        <v>BARRA DE APOIO RETA, EM ACO INOX POLIDO, COMPRIMENTO 90 CM, DIAMETRO MINIMO 3 CM</v>
      </c>
      <c r="F229" s="279" t="str">
        <f>IF($D229&lt;&gt;"",VLOOKUP($D229,'2-SINAPI OUTUBRO 2017'!$A$1:$D$11396,3,FALSE),"")</f>
        <v xml:space="preserve">UN    </v>
      </c>
      <c r="G229" s="288">
        <v>1</v>
      </c>
      <c r="H229" s="297">
        <f>IF($D229&lt;&gt;"",VLOOKUP($D229,'2-SINAPI OUTUBRO 2017'!$A$1:$D$11396,4,FALSE),"")</f>
        <v>217.83</v>
      </c>
      <c r="I229" s="289">
        <f t="shared" si="29"/>
        <v>217.83</v>
      </c>
    </row>
    <row r="230" spans="2:9" hidden="1">
      <c r="B230" s="268"/>
      <c r="C230" s="123"/>
      <c r="D230" s="269"/>
      <c r="E230" s="270"/>
      <c r="F230" s="123"/>
      <c r="G230" s="601"/>
      <c r="H230" s="271"/>
      <c r="I230" s="290"/>
    </row>
    <row r="231" spans="2:9" ht="25.5" hidden="1">
      <c r="B231" s="272" t="s">
        <v>13226</v>
      </c>
      <c r="C231" s="391"/>
      <c r="D231" s="392"/>
      <c r="E231" s="273" t="s">
        <v>13227</v>
      </c>
      <c r="F231" s="274" t="s">
        <v>6</v>
      </c>
      <c r="G231" s="275">
        <v>1</v>
      </c>
      <c r="H231" s="276"/>
      <c r="I231" s="304">
        <f>SUM(I232:I234)</f>
        <v>490.56</v>
      </c>
    </row>
    <row r="232" spans="2:9" ht="25.5" hidden="1">
      <c r="B232" s="259" t="s">
        <v>13138</v>
      </c>
      <c r="C232" s="262" t="s">
        <v>9</v>
      </c>
      <c r="D232" s="383">
        <v>88248</v>
      </c>
      <c r="E232" s="278" t="str">
        <f>IF($D232&lt;&gt;"",VLOOKUP($D232,'2-SINAPI OUTUBRO 2017'!$A$1:$D$11396,2,FALSE),"")</f>
        <v>AUXILIAR DE ENCANADOR OU BOMBEIRO HIDRÁULICO COM ENCARGOS COMPLEMENTARES</v>
      </c>
      <c r="F232" s="279" t="str">
        <f>IF($D232&lt;&gt;"",VLOOKUP($D232,'2-SINAPI OUTUBRO 2017'!$A$1:$D$11396,3,FALSE),"")</f>
        <v>H</v>
      </c>
      <c r="G232" s="288">
        <v>1</v>
      </c>
      <c r="H232" s="297">
        <f>IF($D232&lt;&gt;"",VLOOKUP($D232,'2-SINAPI OUTUBRO 2017'!$A$1:$D$11396,4,FALSE),"")</f>
        <v>14.08</v>
      </c>
      <c r="I232" s="289">
        <f t="shared" ref="I232:I234" si="31">H232*G232</f>
        <v>14.08</v>
      </c>
    </row>
    <row r="233" spans="2:9" ht="25.5" hidden="1">
      <c r="B233" s="259" t="s">
        <v>13138</v>
      </c>
      <c r="C233" s="262" t="s">
        <v>9</v>
      </c>
      <c r="D233" s="383">
        <v>88267</v>
      </c>
      <c r="E233" s="278" t="str">
        <f>IF($D233&lt;&gt;"",VLOOKUP($D233,'2-SINAPI OUTUBRO 2017'!$A$1:$D$11396,2,FALSE),"")</f>
        <v>ENCANADOR OU BOMBEIRO HIDRÁULICO COM ENCARGOS COMPLEMENTARES</v>
      </c>
      <c r="F233" s="279" t="str">
        <f>IF($D233&lt;&gt;"",VLOOKUP($D233,'2-SINAPI OUTUBRO 2017'!$A$1:$D$11396,3,FALSE),"")</f>
        <v>H</v>
      </c>
      <c r="G233" s="288">
        <v>1</v>
      </c>
      <c r="H233" s="297">
        <f>IF($D233&lt;&gt;"",VLOOKUP($D233,'2-SINAPI OUTUBRO 2017'!$A$1:$D$11396,4,FALSE),"")</f>
        <v>17.29</v>
      </c>
      <c r="I233" s="289">
        <f t="shared" si="31"/>
        <v>17.29</v>
      </c>
    </row>
    <row r="234" spans="2:9" ht="25.5" hidden="1">
      <c r="B234" s="259" t="s">
        <v>13183</v>
      </c>
      <c r="C234" s="262" t="s">
        <v>9</v>
      </c>
      <c r="D234" s="263">
        <v>36211</v>
      </c>
      <c r="E234" s="278" t="str">
        <f>IF($D234&lt;&gt;"",VLOOKUP($D234,'2-SINAPI OUTUBRO 2017'!$A$1:$D$11396,2,FALSE),"")</f>
        <v>BARRA DE APOIO LAVATORIO, EM ACO INOX POLIDO, *40 X 50* CM,  DIAMETRO MINIMO 3 CM</v>
      </c>
      <c r="F234" s="279" t="str">
        <f>IF($D234&lt;&gt;"",VLOOKUP($D234,'2-SINAPI OUTUBRO 2017'!$A$1:$D$11396,3,FALSE),"")</f>
        <v xml:space="preserve">UN    </v>
      </c>
      <c r="G234" s="288">
        <v>1</v>
      </c>
      <c r="H234" s="297">
        <f>IF($D234&lt;&gt;"",VLOOKUP($D234,'2-SINAPI OUTUBRO 2017'!$A$1:$D$11396,4,FALSE),"")</f>
        <v>459.19</v>
      </c>
      <c r="I234" s="289">
        <f t="shared" si="31"/>
        <v>459.19</v>
      </c>
    </row>
    <row r="235" spans="2:9" hidden="1">
      <c r="B235" s="268"/>
      <c r="C235" s="123"/>
      <c r="D235" s="269"/>
      <c r="E235" s="270"/>
      <c r="F235" s="123"/>
      <c r="G235" s="601"/>
      <c r="H235" s="271"/>
      <c r="I235" s="290"/>
    </row>
    <row r="236" spans="2:9" ht="89.25" hidden="1">
      <c r="B236" s="272" t="s">
        <v>13228</v>
      </c>
      <c r="C236" s="391"/>
      <c r="D236" s="392"/>
      <c r="E236" s="386" t="s">
        <v>13229</v>
      </c>
      <c r="F236" s="274" t="s">
        <v>6</v>
      </c>
      <c r="G236" s="275">
        <v>1</v>
      </c>
      <c r="H236" s="276"/>
      <c r="I236" s="304">
        <f>SUM(I237:I245)</f>
        <v>16501.754656000001</v>
      </c>
    </row>
    <row r="237" spans="2:9" ht="14.25" hidden="1">
      <c r="B237" s="385" t="s">
        <v>13138</v>
      </c>
      <c r="C237" s="262" t="s">
        <v>9</v>
      </c>
      <c r="D237" s="384">
        <v>88317</v>
      </c>
      <c r="E237" s="278" t="str">
        <f>IF($D237&lt;&gt;"",VLOOKUP($D237,'2-SINAPI OUTUBRO 2017'!$A$1:$D$11396,2,FALSE),"")</f>
        <v>SOLDADOR COM ENCARGOS COMPLEMENTARES</v>
      </c>
      <c r="F237" s="279" t="str">
        <f>IF($D237&lt;&gt;"",VLOOKUP($D237,'2-SINAPI OUTUBRO 2017'!$A$1:$D$11396,3,FALSE),"")</f>
        <v>H</v>
      </c>
      <c r="G237" s="288">
        <f>0.03*(G240+G241)</f>
        <v>43.708799999999997</v>
      </c>
      <c r="H237" s="297">
        <f>IF($D237&lt;&gt;"",VLOOKUP($D237,'2-SINAPI OUTUBRO 2017'!$A$1:$D$11396,4,FALSE),"")</f>
        <v>16.8</v>
      </c>
      <c r="I237" s="289">
        <f t="shared" ref="I237:I240" si="32">H237*G237</f>
        <v>734.30783999999994</v>
      </c>
    </row>
    <row r="238" spans="2:9" ht="14.25" hidden="1">
      <c r="B238" s="385" t="s">
        <v>13138</v>
      </c>
      <c r="C238" s="262" t="s">
        <v>9</v>
      </c>
      <c r="D238" s="384">
        <v>88315</v>
      </c>
      <c r="E238" s="278" t="str">
        <f>IF($D238&lt;&gt;"",VLOOKUP($D238,'2-SINAPI OUTUBRO 2017'!$A$1:$D$11396,2,FALSE),"")</f>
        <v>SERRALHEIRO COM ENCARGOS COMPLEMENTARES</v>
      </c>
      <c r="F238" s="279" t="str">
        <f>IF($D238&lt;&gt;"",VLOOKUP($D238,'2-SINAPI OUTUBRO 2017'!$A$1:$D$11396,3,FALSE),"")</f>
        <v>H</v>
      </c>
      <c r="G238" s="288">
        <f>0.05*(G240+G241)</f>
        <v>72.847999999999999</v>
      </c>
      <c r="H238" s="297">
        <f>IF($D238&lt;&gt;"",VLOOKUP($D238,'2-SINAPI OUTUBRO 2017'!$A$1:$D$11396,4,FALSE),"")</f>
        <v>16.11</v>
      </c>
      <c r="I238" s="289">
        <f t="shared" ref="I238" si="33">H238*G238</f>
        <v>1173.5812799999999</v>
      </c>
    </row>
    <row r="239" spans="2:9" ht="14.25" hidden="1">
      <c r="B239" s="385" t="s">
        <v>13138</v>
      </c>
      <c r="C239" s="262" t="s">
        <v>9</v>
      </c>
      <c r="D239" s="384">
        <v>88251</v>
      </c>
      <c r="E239" s="278" t="str">
        <f>IF($D239&lt;&gt;"",VLOOKUP($D239,'2-SINAPI OUTUBRO 2017'!$A$1:$D$11396,2,FALSE),"")</f>
        <v>AUXILIAR DE SERRALHEIRO COM ENCARGOS COMPLEMENTARES</v>
      </c>
      <c r="F239" s="279" t="str">
        <f>IF($D239&lt;&gt;"",VLOOKUP($D239,'2-SINAPI OUTUBRO 2017'!$A$1:$D$11396,3,FALSE),"")</f>
        <v>H</v>
      </c>
      <c r="G239" s="288">
        <f>0.04*(G240+G241)</f>
        <v>58.278400000000005</v>
      </c>
      <c r="H239" s="297">
        <f>IF($D239&lt;&gt;"",VLOOKUP($D239,'2-SINAPI OUTUBRO 2017'!$A$1:$D$11396,4,FALSE),"")</f>
        <v>13.24</v>
      </c>
      <c r="I239" s="289">
        <f t="shared" si="32"/>
        <v>771.60601600000007</v>
      </c>
    </row>
    <row r="240" spans="2:9" ht="14.25" hidden="1">
      <c r="B240" s="385" t="s">
        <v>13137</v>
      </c>
      <c r="C240" s="262" t="s">
        <v>9</v>
      </c>
      <c r="D240" s="384">
        <v>1319</v>
      </c>
      <c r="E240" s="278" t="str">
        <f>IF($D240&lt;&gt;"",VLOOKUP($D240,'2-SINAPI OUTUBRO 2017'!$A$1:$D$11396,2,FALSE),"")</f>
        <v>CHAPA DE ACO FINA A QUENTE BITOLA MSG 3/16 ", E = 4,75 MM (38,00 KG/M2)</v>
      </c>
      <c r="F240" s="279" t="str">
        <f>IF($D240&lt;&gt;"",VLOOKUP($D240,'2-SINAPI OUTUBRO 2017'!$A$1:$D$11396,3,FALSE),"")</f>
        <v xml:space="preserve">KG    </v>
      </c>
      <c r="G240" s="288">
        <f>(2*3.14*0.6*5)*38+(2*2*3.14*0.25)*38</f>
        <v>835.24</v>
      </c>
      <c r="H240" s="297">
        <f>IF($D240&lt;&gt;"",VLOOKUP($D240,'2-SINAPI OUTUBRO 2017'!$A$1:$D$11396,4,FALSE),"")</f>
        <v>7.09</v>
      </c>
      <c r="I240" s="289">
        <f t="shared" si="32"/>
        <v>5921.8516</v>
      </c>
    </row>
    <row r="241" spans="2:9" ht="14.25" hidden="1">
      <c r="B241" s="385" t="s">
        <v>13137</v>
      </c>
      <c r="C241" s="262" t="s">
        <v>9</v>
      </c>
      <c r="D241" s="384">
        <v>1321</v>
      </c>
      <c r="E241" s="278" t="str">
        <f>IF($D241&lt;&gt;"",VLOOKUP($D241,'2-SINAPI OUTUBRO 2017'!$A$1:$D$11396,2,FALSE),"")</f>
        <v>CHAPA DE ACO FINA A QUENTE BITOLA MSG 13, E = 2,25 MM (18,00 KG/M2)</v>
      </c>
      <c r="F241" s="279" t="str">
        <f>IF($D241&lt;&gt;"",VLOOKUP($D241,'2-SINAPI OUTUBRO 2017'!$A$1:$D$11396,3,FALSE),"")</f>
        <v xml:space="preserve">KG    </v>
      </c>
      <c r="G241" s="288">
        <f>(2*3.14*1*5)*18+(2*2*3.14*0.25)*18</f>
        <v>621.72</v>
      </c>
      <c r="H241" s="297">
        <f>IF($D241&lt;&gt;"",VLOOKUP($D241,'2-SINAPI OUTUBRO 2017'!$A$1:$D$11396,4,FALSE),"")</f>
        <v>7.74</v>
      </c>
      <c r="I241" s="289">
        <f t="shared" ref="I241" si="34">H241*G241</f>
        <v>4812.1128000000008</v>
      </c>
    </row>
    <row r="242" spans="2:9" ht="38.25" hidden="1">
      <c r="B242" s="385" t="s">
        <v>13138</v>
      </c>
      <c r="C242" s="262" t="s">
        <v>9</v>
      </c>
      <c r="D242" s="384" t="s">
        <v>1121</v>
      </c>
      <c r="E242" s="278" t="str">
        <f>IF($D242&lt;&gt;"",VLOOKUP($D242,'2-SINAPI OUTUBRO 2017'!$A$1:$D$11396,2,FALSE),"")</f>
        <v>PINTURA ESMALTE FOSCO, DUAS DEMAOS, SOBRE SUPERFICIE METALICA, INCLUSO UMA DEMAO DE FUNDO ANTICORROSIVO. UTILIZACAO DE REVOLVER ( AR-COMPRIMIDO).</v>
      </c>
      <c r="F242" s="279" t="str">
        <f>IF($D242&lt;&gt;"",VLOOKUP($D242,'2-SINAPI OUTUBRO 2017'!$A$1:$D$11396,3,FALSE),"")</f>
        <v>M2</v>
      </c>
      <c r="G242" s="288">
        <f>2*3.14*0.63*5*2+2*3.14*1*5*2+2*2*3.14*0.25*2*2</f>
        <v>114.92400000000001</v>
      </c>
      <c r="H242" s="297">
        <f>IF($D242&lt;&gt;"",VLOOKUP($D242,'2-SINAPI OUTUBRO 2017'!$A$1:$D$11396,4,FALSE),"")</f>
        <v>13.88</v>
      </c>
      <c r="I242" s="289">
        <f t="shared" ref="I242:I244" si="35">H242*G242</f>
        <v>1595.1451200000001</v>
      </c>
    </row>
    <row r="243" spans="2:9" ht="14.25" hidden="1">
      <c r="B243" s="385" t="s">
        <v>13138</v>
      </c>
      <c r="C243" s="262" t="s">
        <v>9</v>
      </c>
      <c r="D243" s="384">
        <v>88278</v>
      </c>
      <c r="E243" s="278" t="str">
        <f>IF($D243&lt;&gt;"",VLOOKUP($D243,'2-SINAPI OUTUBRO 2017'!$A$1:$D$11396,2,FALSE),"")</f>
        <v>MONTADOR DE ESTRUTURA METÁLICA COM ENCARGOS COMPLEMENTARES</v>
      </c>
      <c r="F243" s="279" t="str">
        <f>IF($D243&lt;&gt;"",VLOOKUP($D243,'2-SINAPI OUTUBRO 2017'!$A$1:$D$11396,3,FALSE),"")</f>
        <v>H</v>
      </c>
      <c r="G243" s="288">
        <v>5</v>
      </c>
      <c r="H243" s="297">
        <f>IF($D243&lt;&gt;"",VLOOKUP($D243,'2-SINAPI OUTUBRO 2017'!$A$1:$D$11396,4,FALSE),"")</f>
        <v>11.09</v>
      </c>
      <c r="I243" s="289">
        <f t="shared" si="35"/>
        <v>55.45</v>
      </c>
    </row>
    <row r="244" spans="2:9" ht="38.25" hidden="1">
      <c r="B244" s="385" t="s">
        <v>13137</v>
      </c>
      <c r="C244" s="262" t="s">
        <v>9</v>
      </c>
      <c r="D244" s="384">
        <v>89272</v>
      </c>
      <c r="E244" s="278" t="str">
        <f>IF($D244&lt;&gt;"",VLOOKUP($D244,'2-SINAPI OUTUBRO 2017'!$A$1:$D$11396,2,FALSE),"")</f>
        <v>GUINDASTE HIDRÁULICO AUTOPROPELIDO, COM LANÇA TELESCÓPICA 28,80 M, CAPACIDADE MÁXIMA 30 T, POTÊNCIA 97 KW, TRAÇÃO 4 X 4 - CHP DIURNO. AF_11/2014</v>
      </c>
      <c r="F244" s="279" t="str">
        <f>IF($D244&lt;&gt;"",VLOOKUP($D244,'2-SINAPI OUTUBRO 2017'!$A$1:$D$11396,3,FALSE),"")</f>
        <v>CHP</v>
      </c>
      <c r="G244" s="288">
        <v>5</v>
      </c>
      <c r="H244" s="297">
        <f>IF($D244&lt;&gt;"",VLOOKUP($D244,'2-SINAPI OUTUBRO 2017'!$A$1:$D$11396,4,FALSE),"")</f>
        <v>149.78</v>
      </c>
      <c r="I244" s="289">
        <f t="shared" si="35"/>
        <v>748.9</v>
      </c>
    </row>
    <row r="245" spans="2:9" ht="25.5" hidden="1">
      <c r="B245" s="385" t="s">
        <v>13137</v>
      </c>
      <c r="C245" s="262" t="s">
        <v>9</v>
      </c>
      <c r="D245" s="384">
        <v>39746</v>
      </c>
      <c r="E245" s="278" t="str">
        <f>IF($D245&lt;&gt;"",VLOOKUP($D245,'2-SINAPI OUTUBRO 2017'!$A$1:$D$11396,2,FALSE),"")</f>
        <v>CHUMBADOR DE ACO, 1" X 600 MM, PARA POSTES DE ACO COM BASE, INCLUSO PORCA E ARRUELA</v>
      </c>
      <c r="F245" s="279" t="str">
        <f>IF($D245&lt;&gt;"",VLOOKUP($D245,'2-SINAPI OUTUBRO 2017'!$A$1:$D$11396,3,FALSE),"")</f>
        <v xml:space="preserve">UN    </v>
      </c>
      <c r="G245" s="288">
        <v>6</v>
      </c>
      <c r="H245" s="297">
        <f>IF($D245&lt;&gt;"",VLOOKUP($D245,'2-SINAPI OUTUBRO 2017'!$A$1:$D$11396,4,FALSE),"")</f>
        <v>114.8</v>
      </c>
      <c r="I245" s="289">
        <f t="shared" ref="I245" si="36">H245*G245</f>
        <v>688.8</v>
      </c>
    </row>
    <row r="246" spans="2:9" hidden="1">
      <c r="B246" s="268"/>
      <c r="C246" s="123"/>
      <c r="D246" s="269"/>
      <c r="E246" s="270"/>
      <c r="F246" s="123"/>
      <c r="G246" s="601"/>
      <c r="H246" s="271"/>
      <c r="I246" s="290"/>
    </row>
    <row r="247" spans="2:9" ht="63.75" hidden="1">
      <c r="B247" s="272" t="s">
        <v>13230</v>
      </c>
      <c r="C247" s="391"/>
      <c r="D247" s="392"/>
      <c r="E247" s="386" t="s">
        <v>13231</v>
      </c>
      <c r="F247" s="274" t="s">
        <v>6</v>
      </c>
      <c r="G247" s="275">
        <v>1</v>
      </c>
      <c r="H247" s="276"/>
      <c r="I247" s="304">
        <f>SUM(I248:I256)</f>
        <v>13389.438287999999</v>
      </c>
    </row>
    <row r="248" spans="2:9" ht="21" hidden="1" customHeight="1">
      <c r="B248" s="385" t="s">
        <v>13138</v>
      </c>
      <c r="C248" s="262" t="s">
        <v>9</v>
      </c>
      <c r="D248" s="384">
        <v>88317</v>
      </c>
      <c r="E248" s="278" t="str">
        <f>IF($D248&lt;&gt;"",VLOOKUP($D248,'2-SINAPI OUTUBRO 2017'!$A$1:$D$11396,2,FALSE),"")</f>
        <v>SOLDADOR COM ENCARGOS COMPLEMENTARES</v>
      </c>
      <c r="F248" s="279" t="str">
        <f>IF($D248&lt;&gt;"",VLOOKUP($D248,'2-SINAPI OUTUBRO 2017'!$A$1:$D$11396,3,FALSE),"")</f>
        <v>H</v>
      </c>
      <c r="G248" s="288">
        <f>0.03*(G251+G252)</f>
        <v>42.955200000000005</v>
      </c>
      <c r="H248" s="297">
        <f>IF($D248&lt;&gt;"",VLOOKUP($D248,'2-SINAPI OUTUBRO 2017'!$A$1:$D$11396,4,FALSE),"")</f>
        <v>16.8</v>
      </c>
      <c r="I248" s="289">
        <f t="shared" ref="I248:I256" si="37">H248*G248</f>
        <v>721.64736000000016</v>
      </c>
    </row>
    <row r="249" spans="2:9" ht="18.75" hidden="1" customHeight="1">
      <c r="B249" s="385" t="s">
        <v>13138</v>
      </c>
      <c r="C249" s="262" t="s">
        <v>9</v>
      </c>
      <c r="D249" s="384">
        <v>88315</v>
      </c>
      <c r="E249" s="278" t="str">
        <f>IF($D249&lt;&gt;"",VLOOKUP($D249,'2-SINAPI OUTUBRO 2017'!$A$1:$D$11396,2,FALSE),"")</f>
        <v>SERRALHEIRO COM ENCARGOS COMPLEMENTARES</v>
      </c>
      <c r="F249" s="279" t="str">
        <f>IF($D249&lt;&gt;"",VLOOKUP($D249,'2-SINAPI OUTUBRO 2017'!$A$1:$D$11396,3,FALSE),"")</f>
        <v>H</v>
      </c>
      <c r="G249" s="288">
        <f>0.03*(G251+G252)</f>
        <v>42.955200000000005</v>
      </c>
      <c r="H249" s="297">
        <f>IF($D249&lt;&gt;"",VLOOKUP($D249,'2-SINAPI OUTUBRO 2017'!$A$1:$D$11396,4,FALSE),"")</f>
        <v>16.11</v>
      </c>
      <c r="I249" s="289">
        <f t="shared" si="37"/>
        <v>692.00827200000003</v>
      </c>
    </row>
    <row r="250" spans="2:9" ht="18" hidden="1" customHeight="1">
      <c r="B250" s="385" t="s">
        <v>13138</v>
      </c>
      <c r="C250" s="262" t="s">
        <v>9</v>
      </c>
      <c r="D250" s="384">
        <v>88251</v>
      </c>
      <c r="E250" s="278" t="str">
        <f>IF($D250&lt;&gt;"",VLOOKUP($D250,'2-SINAPI OUTUBRO 2017'!$A$1:$D$11396,2,FALSE),"")</f>
        <v>AUXILIAR DE SERRALHEIRO COM ENCARGOS COMPLEMENTARES</v>
      </c>
      <c r="F250" s="279" t="str">
        <f>IF($D250&lt;&gt;"",VLOOKUP($D250,'2-SINAPI OUTUBRO 2017'!$A$1:$D$11396,3,FALSE),"")</f>
        <v>H</v>
      </c>
      <c r="G250" s="288">
        <f>0.035*(G251+G252)</f>
        <v>50.11440000000001</v>
      </c>
      <c r="H250" s="297">
        <f>IF($D250&lt;&gt;"",VLOOKUP($D250,'2-SINAPI OUTUBRO 2017'!$A$1:$D$11396,4,FALSE),"")</f>
        <v>13.24</v>
      </c>
      <c r="I250" s="289">
        <f t="shared" si="37"/>
        <v>663.51465600000017</v>
      </c>
    </row>
    <row r="251" spans="2:9" ht="29.25" hidden="1" customHeight="1">
      <c r="B251" s="385" t="s">
        <v>13137</v>
      </c>
      <c r="C251" s="262" t="s">
        <v>9</v>
      </c>
      <c r="D251" s="384">
        <v>1319</v>
      </c>
      <c r="E251" s="278" t="str">
        <f>IF($D251&lt;&gt;"",VLOOKUP($D251,'2-SINAPI OUTUBRO 2017'!$A$1:$D$11396,2,FALSE),"")</f>
        <v>CHAPA DE ACO FINA A QUENTE BITOLA MSG 3/16 ", E = 4,75 MM (38,00 KG/M2)</v>
      </c>
      <c r="F251" s="279" t="str">
        <f>IF($D251&lt;&gt;"",VLOOKUP($D251,'2-SINAPI OUTUBRO 2017'!$A$1:$D$11396,3,FALSE),"")</f>
        <v xml:space="preserve">KG    </v>
      </c>
      <c r="G251" s="288">
        <f>(2*3.14*1.5*2.5)*38+(3*3*3.14*0.25)*38*2</f>
        <v>1431.8400000000001</v>
      </c>
      <c r="H251" s="297">
        <f>IF($D251&lt;&gt;"",VLOOKUP($D251,'2-SINAPI OUTUBRO 2017'!$A$1:$D$11396,4,FALSE),"")</f>
        <v>7.09</v>
      </c>
      <c r="I251" s="289">
        <f t="shared" si="37"/>
        <v>10151.7456</v>
      </c>
    </row>
    <row r="252" spans="2:9" ht="14.25" hidden="1">
      <c r="B252" s="385" t="s">
        <v>13137</v>
      </c>
      <c r="C252" s="262" t="s">
        <v>9</v>
      </c>
      <c r="D252" s="384">
        <v>1321</v>
      </c>
      <c r="E252" s="278" t="str">
        <f>IF($D252&lt;&gt;"",VLOOKUP($D252,'2-SINAPI OUTUBRO 2017'!$A$1:$D$11396,2,FALSE),"")</f>
        <v>CHAPA DE ACO FINA A QUENTE BITOLA MSG 13, E = 2,25 MM (18,00 KG/M2)</v>
      </c>
      <c r="F252" s="279" t="str">
        <f>IF($D252&lt;&gt;"",VLOOKUP($D252,'2-SINAPI OUTUBRO 2017'!$A$1:$D$11396,3,FALSE),"")</f>
        <v xml:space="preserve">KG    </v>
      </c>
      <c r="G252" s="288">
        <v>0</v>
      </c>
      <c r="H252" s="297">
        <f>IF($D252&lt;&gt;"",VLOOKUP($D252,'2-SINAPI OUTUBRO 2017'!$A$1:$D$11396,4,FALSE),"")</f>
        <v>7.74</v>
      </c>
      <c r="I252" s="289">
        <f t="shared" si="37"/>
        <v>0</v>
      </c>
    </row>
    <row r="253" spans="2:9" ht="46.5" hidden="1" customHeight="1">
      <c r="B253" s="385" t="s">
        <v>13138</v>
      </c>
      <c r="C253" s="262" t="s">
        <v>9</v>
      </c>
      <c r="D253" s="384" t="s">
        <v>1121</v>
      </c>
      <c r="E253" s="278" t="str">
        <f>IF($D253&lt;&gt;"",VLOOKUP($D253,'2-SINAPI OUTUBRO 2017'!$A$1:$D$11396,2,FALSE),"")</f>
        <v>PINTURA ESMALTE FOSCO, DUAS DEMAOS, SOBRE SUPERFICIE METALICA, INCLUSO UMA DEMAO DE FUNDO ANTICORROSIVO. UTILIZACAO DE REVOLVER ( AR-COMPRIMIDO).</v>
      </c>
      <c r="F253" s="279" t="str">
        <f>IF($D253&lt;&gt;"",VLOOKUP($D253,'2-SINAPI OUTUBRO 2017'!$A$1:$D$11396,3,FALSE),"")</f>
        <v>M2</v>
      </c>
      <c r="G253" s="288">
        <f>(2*3.14*1.5*2.5)*2+(3*3*3.14*0.25)*2</f>
        <v>61.230000000000004</v>
      </c>
      <c r="H253" s="297">
        <f>IF($D253&lt;&gt;"",VLOOKUP($D253,'2-SINAPI OUTUBRO 2017'!$A$1:$D$11396,4,FALSE),"")</f>
        <v>13.88</v>
      </c>
      <c r="I253" s="289">
        <f t="shared" si="37"/>
        <v>849.87240000000008</v>
      </c>
    </row>
    <row r="254" spans="2:9" ht="14.25" hidden="1">
      <c r="B254" s="385" t="s">
        <v>13138</v>
      </c>
      <c r="C254" s="262" t="s">
        <v>9</v>
      </c>
      <c r="D254" s="384">
        <v>88278</v>
      </c>
      <c r="E254" s="278" t="str">
        <f>IF($D254&lt;&gt;"",VLOOKUP($D254,'2-SINAPI OUTUBRO 2017'!$A$1:$D$11396,2,FALSE),"")</f>
        <v>MONTADOR DE ESTRUTURA METÁLICA COM ENCARGOS COMPLEMENTARES</v>
      </c>
      <c r="F254" s="279" t="str">
        <f>IF($D254&lt;&gt;"",VLOOKUP($D254,'2-SINAPI OUTUBRO 2017'!$A$1:$D$11396,3,FALSE),"")</f>
        <v>H</v>
      </c>
      <c r="G254" s="288">
        <v>1</v>
      </c>
      <c r="H254" s="297">
        <f>IF($D254&lt;&gt;"",VLOOKUP($D254,'2-SINAPI OUTUBRO 2017'!$A$1:$D$11396,4,FALSE),"")</f>
        <v>11.09</v>
      </c>
      <c r="I254" s="289">
        <f t="shared" si="37"/>
        <v>11.09</v>
      </c>
    </row>
    <row r="255" spans="2:9" ht="38.25" hidden="1">
      <c r="B255" s="385" t="s">
        <v>13137</v>
      </c>
      <c r="C255" s="262" t="s">
        <v>9</v>
      </c>
      <c r="D255" s="384">
        <v>89272</v>
      </c>
      <c r="E255" s="278" t="str">
        <f>IF($D255&lt;&gt;"",VLOOKUP($D255,'2-SINAPI OUTUBRO 2017'!$A$1:$D$11396,2,FALSE),"")</f>
        <v>GUINDASTE HIDRÁULICO AUTOPROPELIDO, COM LANÇA TELESCÓPICA 28,80 M, CAPACIDADE MÁXIMA 30 T, POTÊNCIA 97 KW, TRAÇÃO 4 X 4 - CHP DIURNO. AF_11/2014</v>
      </c>
      <c r="F255" s="279" t="str">
        <f>IF($D255&lt;&gt;"",VLOOKUP($D255,'2-SINAPI OUTUBRO 2017'!$A$1:$D$11396,3,FALSE),"")</f>
        <v>CHP</v>
      </c>
      <c r="G255" s="288">
        <v>2</v>
      </c>
      <c r="H255" s="297">
        <f>IF($D255&lt;&gt;"",VLOOKUP($D255,'2-SINAPI OUTUBRO 2017'!$A$1:$D$11396,4,FALSE),"")</f>
        <v>149.78</v>
      </c>
      <c r="I255" s="289">
        <f t="shared" si="37"/>
        <v>299.56</v>
      </c>
    </row>
    <row r="256" spans="2:9" ht="25.5" hidden="1">
      <c r="B256" s="385" t="s">
        <v>13137</v>
      </c>
      <c r="C256" s="262" t="s">
        <v>9</v>
      </c>
      <c r="D256" s="384">
        <v>39746</v>
      </c>
      <c r="E256" s="278" t="str">
        <f>IF($D256&lt;&gt;"",VLOOKUP($D256,'2-SINAPI OUTUBRO 2017'!$A$1:$D$11396,2,FALSE),"")</f>
        <v>CHUMBADOR DE ACO, 1" X 600 MM, PARA POSTES DE ACO COM BASE, INCLUSO PORCA E ARRUELA</v>
      </c>
      <c r="F256" s="279" t="str">
        <f>IF($D256&lt;&gt;"",VLOOKUP($D256,'2-SINAPI OUTUBRO 2017'!$A$1:$D$11396,3,FALSE),"")</f>
        <v xml:space="preserve">UN    </v>
      </c>
      <c r="G256" s="288">
        <v>0</v>
      </c>
      <c r="H256" s="297">
        <f>IF($D256&lt;&gt;"",VLOOKUP($D256,'2-SINAPI OUTUBRO 2017'!$A$1:$D$11396,4,FALSE),"")</f>
        <v>114.8</v>
      </c>
      <c r="I256" s="289">
        <f t="shared" si="37"/>
        <v>0</v>
      </c>
    </row>
    <row r="257" spans="2:9" hidden="1">
      <c r="B257" s="268"/>
      <c r="C257" s="123"/>
      <c r="D257" s="269"/>
      <c r="E257" s="270"/>
      <c r="F257" s="123"/>
      <c r="G257" s="601"/>
      <c r="H257" s="271"/>
      <c r="I257" s="290"/>
    </row>
    <row r="258" spans="2:9" hidden="1">
      <c r="B258" s="268"/>
      <c r="C258" s="123"/>
      <c r="D258" s="269"/>
      <c r="E258" s="270"/>
      <c r="F258" s="123"/>
      <c r="G258" s="601"/>
      <c r="H258" s="271"/>
      <c r="I258" s="290"/>
    </row>
    <row r="259" spans="2:9" hidden="1">
      <c r="B259" s="394" t="s">
        <v>798</v>
      </c>
      <c r="C259" s="123"/>
      <c r="D259" s="269"/>
      <c r="E259" s="270"/>
      <c r="F259" s="123"/>
      <c r="G259" s="601"/>
      <c r="H259" s="271"/>
      <c r="I259" s="290"/>
    </row>
    <row r="260" spans="2:9" hidden="1">
      <c r="B260" s="268"/>
      <c r="C260" s="123"/>
      <c r="D260" s="269"/>
      <c r="E260" s="270"/>
      <c r="F260" s="123"/>
      <c r="G260" s="601"/>
      <c r="H260" s="271"/>
      <c r="I260" s="290"/>
    </row>
    <row r="261" spans="2:9" hidden="1">
      <c r="B261" s="272" t="s">
        <v>13232</v>
      </c>
      <c r="C261" s="391"/>
      <c r="D261" s="392"/>
      <c r="E261" s="273" t="s">
        <v>13233</v>
      </c>
      <c r="F261" s="274" t="s">
        <v>6</v>
      </c>
      <c r="G261" s="275">
        <v>1</v>
      </c>
      <c r="H261" s="276"/>
      <c r="I261" s="304">
        <f>SUM(I262:I269)</f>
        <v>34.069167999999991</v>
      </c>
    </row>
    <row r="262" spans="2:9" hidden="1">
      <c r="B262" s="259" t="s">
        <v>13183</v>
      </c>
      <c r="C262" s="262" t="s">
        <v>9</v>
      </c>
      <c r="D262" s="388">
        <v>122</v>
      </c>
      <c r="E262" s="278" t="str">
        <f>IF($D262&lt;&gt;"",VLOOKUP($D262,'2-SINAPI OUTUBRO 2017'!$A$1:$D$11396,2,FALSE),"")</f>
        <v>ADESIVO PLASTICO PARA PVC, FRASCO COM 850 GR</v>
      </c>
      <c r="F262" s="279" t="str">
        <f>IF($D262&lt;&gt;"",VLOOKUP($D262,'2-SINAPI OUTUBRO 2017'!$A$1:$D$11396,3,FALSE),"")</f>
        <v xml:space="preserve">UN    </v>
      </c>
      <c r="G262" s="288">
        <v>1.4800000000000001E-2</v>
      </c>
      <c r="H262" s="297">
        <f>IF($D262&lt;&gt;"",VLOOKUP($D262,'2-SINAPI OUTUBRO 2017'!$A$1:$D$11396,4,FALSE),"")</f>
        <v>45.16</v>
      </c>
      <c r="I262" s="289">
        <f t="shared" ref="I262:I269" si="38">H262*G262</f>
        <v>0.66836799999999996</v>
      </c>
    </row>
    <row r="263" spans="2:9" ht="25.5" hidden="1">
      <c r="B263" s="259" t="s">
        <v>13183</v>
      </c>
      <c r="C263" s="262" t="s">
        <v>9</v>
      </c>
      <c r="D263" s="388">
        <v>298</v>
      </c>
      <c r="E263" s="278" t="str">
        <f>IF($D263&lt;&gt;"",VLOOKUP($D263,'2-SINAPI OUTUBRO 2017'!$A$1:$D$11396,2,FALSE),"")</f>
        <v>ANEL BORRACHA DN 75 MM, PARA TUBO SERIE REFORCADA ESGOTO PREDIAL</v>
      </c>
      <c r="F263" s="279" t="str">
        <f>IF($D263&lt;&gt;"",VLOOKUP($D263,'2-SINAPI OUTUBRO 2017'!$A$1:$D$11396,3,FALSE),"")</f>
        <v xml:space="preserve">UN    </v>
      </c>
      <c r="G263" s="288">
        <v>1</v>
      </c>
      <c r="H263" s="297">
        <f>IF($D263&lt;&gt;"",VLOOKUP($D263,'2-SINAPI OUTUBRO 2017'!$A$1:$D$11396,4,FALSE),"")</f>
        <v>1.8</v>
      </c>
      <c r="I263" s="289">
        <f t="shared" si="38"/>
        <v>1.8</v>
      </c>
    </row>
    <row r="264" spans="2:9" hidden="1">
      <c r="B264" s="259" t="s">
        <v>13183</v>
      </c>
      <c r="C264" s="262" t="s">
        <v>9</v>
      </c>
      <c r="D264" s="388">
        <v>11717</v>
      </c>
      <c r="E264" s="278" t="str">
        <f>IF($D264&lt;&gt;"",VLOOKUP($D264,'2-SINAPI OUTUBRO 2017'!$A$1:$D$11396,2,FALSE),"")</f>
        <v>CAIXA SIFONADA PVC, 150 X 150 X 50 MM, COM GRELHA REDONDA BRANCA</v>
      </c>
      <c r="F264" s="279" t="str">
        <f>IF($D264&lt;&gt;"",VLOOKUP($D264,'2-SINAPI OUTUBRO 2017'!$A$1:$D$11396,3,FALSE),"")</f>
        <v xml:space="preserve">UN    </v>
      </c>
      <c r="G264" s="288">
        <v>1</v>
      </c>
      <c r="H264" s="297">
        <f>IF($D264&lt;&gt;"",VLOOKUP($D264,'2-SINAPI OUTUBRO 2017'!$A$1:$D$11396,4,FALSE),"")</f>
        <v>23.58</v>
      </c>
      <c r="I264" s="289">
        <f t="shared" si="38"/>
        <v>23.58</v>
      </c>
    </row>
    <row r="265" spans="2:9" ht="25.5" hidden="1">
      <c r="B265" s="259" t="s">
        <v>13183</v>
      </c>
      <c r="C265" s="262" t="s">
        <v>9</v>
      </c>
      <c r="D265" s="388">
        <v>20078</v>
      </c>
      <c r="E265" s="278" t="str">
        <f>IF($D265&lt;&gt;"",VLOOKUP($D265,'2-SINAPI OUTUBRO 2017'!$A$1:$D$11396,2,FALSE),"")</f>
        <v>PASTA LUBRIFICANTE PARA TUBOS E CONEXOES COM JUNTA ELASTICA (USO EM PVC, ACO, POLIETILENO E OUTROS) ( DE *400* G)</v>
      </c>
      <c r="F265" s="279" t="str">
        <f>IF($D265&lt;&gt;"",VLOOKUP($D265,'2-SINAPI OUTUBRO 2017'!$A$1:$D$11396,3,FALSE),"")</f>
        <v xml:space="preserve">UN    </v>
      </c>
      <c r="G265" s="288">
        <v>0.03</v>
      </c>
      <c r="H265" s="297">
        <f>IF($D265&lt;&gt;"",VLOOKUP($D265,'2-SINAPI OUTUBRO 2017'!$A$1:$D$11396,4,FALSE),"")</f>
        <v>16.53</v>
      </c>
      <c r="I265" s="289">
        <f t="shared" si="38"/>
        <v>0.49590000000000001</v>
      </c>
    </row>
    <row r="266" spans="2:9" hidden="1">
      <c r="B266" s="259" t="s">
        <v>13183</v>
      </c>
      <c r="C266" s="262" t="s">
        <v>9</v>
      </c>
      <c r="D266" s="388">
        <v>20083</v>
      </c>
      <c r="E266" s="278" t="str">
        <f>IF($D266&lt;&gt;"",VLOOKUP($D266,'2-SINAPI OUTUBRO 2017'!$A$1:$D$11396,2,FALSE),"")</f>
        <v>SOLUCAO LIMPADORA PARA PVC, FRASCO COM 1000 CM3</v>
      </c>
      <c r="F266" s="279" t="str">
        <f>IF($D266&lt;&gt;"",VLOOKUP($D266,'2-SINAPI OUTUBRO 2017'!$A$1:$D$11396,3,FALSE),"")</f>
        <v xml:space="preserve">UN    </v>
      </c>
      <c r="G266" s="288">
        <v>2.2499999999999999E-2</v>
      </c>
      <c r="H266" s="297">
        <f>IF($D266&lt;&gt;"",VLOOKUP($D266,'2-SINAPI OUTUBRO 2017'!$A$1:$D$11396,4,FALSE),"")</f>
        <v>39.22</v>
      </c>
      <c r="I266" s="289">
        <f t="shared" si="38"/>
        <v>0.88244999999999996</v>
      </c>
    </row>
    <row r="267" spans="2:9" hidden="1">
      <c r="B267" s="259" t="s">
        <v>13183</v>
      </c>
      <c r="C267" s="262" t="s">
        <v>9</v>
      </c>
      <c r="D267" s="388">
        <v>38383</v>
      </c>
      <c r="E267" s="278" t="str">
        <f>IF($D267&lt;&gt;"",VLOOKUP($D267,'2-SINAPI OUTUBRO 2017'!$A$1:$D$11396,2,FALSE),"")</f>
        <v>LIXA D'AGUA EM FOLHA, GRAO 100</v>
      </c>
      <c r="F267" s="279" t="str">
        <f>IF($D267&lt;&gt;"",VLOOKUP($D267,'2-SINAPI OUTUBRO 2017'!$A$1:$D$11396,3,FALSE),"")</f>
        <v xml:space="preserve">UN    </v>
      </c>
      <c r="G267" s="288">
        <v>3.6499999999999998E-2</v>
      </c>
      <c r="H267" s="297">
        <f>IF($D267&lt;&gt;"",VLOOKUP($D267,'2-SINAPI OUTUBRO 2017'!$A$1:$D$11396,4,FALSE),"")</f>
        <v>1.5</v>
      </c>
      <c r="I267" s="289">
        <f t="shared" si="38"/>
        <v>5.4749999999999993E-2</v>
      </c>
    </row>
    <row r="268" spans="2:9" ht="25.5" hidden="1">
      <c r="B268" s="259" t="s">
        <v>13184</v>
      </c>
      <c r="C268" s="262" t="s">
        <v>9</v>
      </c>
      <c r="D268" s="388">
        <v>88248</v>
      </c>
      <c r="E268" s="278" t="str">
        <f>IF($D268&lt;&gt;"",VLOOKUP($D268,'2-SINAPI OUTUBRO 2017'!$A$1:$D$11396,2,FALSE),"")</f>
        <v>AUXILIAR DE ENCANADOR OU BOMBEIRO HIDRÁULICO COM ENCARGOS COMPLEMENTARES</v>
      </c>
      <c r="F268" s="279" t="str">
        <f>IF($D268&lt;&gt;"",VLOOKUP($D268,'2-SINAPI OUTUBRO 2017'!$A$1:$D$11396,3,FALSE),"")</f>
        <v>H</v>
      </c>
      <c r="G268" s="288">
        <v>0.21</v>
      </c>
      <c r="H268" s="297">
        <f>IF($D268&lt;&gt;"",VLOOKUP($D268,'2-SINAPI OUTUBRO 2017'!$A$1:$D$11396,4,FALSE),"")</f>
        <v>14.08</v>
      </c>
      <c r="I268" s="289">
        <f t="shared" si="38"/>
        <v>2.9567999999999999</v>
      </c>
    </row>
    <row r="269" spans="2:9" ht="25.5" hidden="1">
      <c r="B269" s="259" t="s">
        <v>13184</v>
      </c>
      <c r="C269" s="262" t="s">
        <v>9</v>
      </c>
      <c r="D269" s="388">
        <v>88267</v>
      </c>
      <c r="E269" s="278" t="str">
        <f>IF($D269&lt;&gt;"",VLOOKUP($D269,'2-SINAPI OUTUBRO 2017'!$A$1:$D$11396,2,FALSE),"")</f>
        <v>ENCANADOR OU BOMBEIRO HIDRÁULICO COM ENCARGOS COMPLEMENTARES</v>
      </c>
      <c r="F269" s="279" t="str">
        <f>IF($D269&lt;&gt;"",VLOOKUP($D269,'2-SINAPI OUTUBRO 2017'!$A$1:$D$11396,3,FALSE),"")</f>
        <v>H</v>
      </c>
      <c r="G269" s="288">
        <v>0.21</v>
      </c>
      <c r="H269" s="297">
        <f>IF($D269&lt;&gt;"",VLOOKUP($D269,'2-SINAPI OUTUBRO 2017'!$A$1:$D$11396,4,FALSE),"")</f>
        <v>17.29</v>
      </c>
      <c r="I269" s="289">
        <f t="shared" si="38"/>
        <v>3.6308999999999996</v>
      </c>
    </row>
    <row r="270" spans="2:9" hidden="1">
      <c r="B270" s="268"/>
      <c r="C270" s="123"/>
      <c r="D270" s="269"/>
      <c r="E270" s="270"/>
      <c r="F270" s="123"/>
      <c r="G270" s="601"/>
      <c r="H270" s="271"/>
      <c r="I270" s="290"/>
    </row>
    <row r="271" spans="2:9" ht="25.5" hidden="1">
      <c r="B271" s="272" t="s">
        <v>13234</v>
      </c>
      <c r="C271" s="391"/>
      <c r="D271" s="392"/>
      <c r="E271" s="273" t="s">
        <v>13235</v>
      </c>
      <c r="F271" s="274" t="s">
        <v>6</v>
      </c>
      <c r="G271" s="275">
        <v>1</v>
      </c>
      <c r="H271" s="276"/>
      <c r="I271" s="304">
        <f>SUM(I272:I276)</f>
        <v>43.862859999999998</v>
      </c>
    </row>
    <row r="272" spans="2:9" hidden="1">
      <c r="B272" s="259" t="s">
        <v>13183</v>
      </c>
      <c r="C272" s="262" t="s">
        <v>9</v>
      </c>
      <c r="D272" s="388">
        <v>301</v>
      </c>
      <c r="E272" s="278" t="str">
        <f>IF($D272&lt;&gt;"",VLOOKUP($D272,'2-SINAPI OUTUBRO 2017'!$A$1:$D$11396,2,FALSE),"")</f>
        <v>ANEL BORRACHA PARA TUBO ESGOTO PREDIAL, DN 100 MM (NBR 5688)</v>
      </c>
      <c r="F272" s="279" t="str">
        <f>IF($D272&lt;&gt;"",VLOOKUP($D272,'2-SINAPI OUTUBRO 2017'!$A$1:$D$11396,3,FALSE),"")</f>
        <v xml:space="preserve">UN    </v>
      </c>
      <c r="G272" s="288">
        <v>2</v>
      </c>
      <c r="H272" s="297">
        <f>IF($D272&lt;&gt;"",VLOOKUP($D272,'2-SINAPI OUTUBRO 2017'!$A$1:$D$11396,4,FALSE),"")</f>
        <v>1.98</v>
      </c>
      <c r="I272" s="289">
        <f t="shared" ref="I272:I275" si="39">H272*G272</f>
        <v>3.96</v>
      </c>
    </row>
    <row r="273" spans="2:9" ht="25.5" hidden="1">
      <c r="B273" s="259" t="s">
        <v>13183</v>
      </c>
      <c r="C273" s="262" t="s">
        <v>9</v>
      </c>
      <c r="D273" s="388">
        <v>3659</v>
      </c>
      <c r="E273" s="278" t="str">
        <f>IF($D273&lt;&gt;"",VLOOKUP($D273,'2-SINAPI OUTUBRO 2017'!$A$1:$D$11396,2,FALSE),"")</f>
        <v>JUNCAO SIMPLES, PVC, DN 100 X 50 MM, SERIE NORMAL PARA ESGOTO PREDIAL</v>
      </c>
      <c r="F273" s="279" t="str">
        <f>IF($D273&lt;&gt;"",VLOOKUP($D273,'2-SINAPI OUTUBRO 2017'!$A$1:$D$11396,3,FALSE),"")</f>
        <v xml:space="preserve">UN    </v>
      </c>
      <c r="G273" s="288">
        <v>1</v>
      </c>
      <c r="H273" s="297">
        <f>IF($D273&lt;&gt;"",VLOOKUP($D273,'2-SINAPI OUTUBRO 2017'!$A$1:$D$11396,4,FALSE),"")</f>
        <v>10.74</v>
      </c>
      <c r="I273" s="289">
        <f t="shared" si="39"/>
        <v>10.74</v>
      </c>
    </row>
    <row r="274" spans="2:9" ht="25.5" hidden="1">
      <c r="B274" s="259" t="s">
        <v>13183</v>
      </c>
      <c r="C274" s="262" t="s">
        <v>9</v>
      </c>
      <c r="D274" s="388">
        <v>20078</v>
      </c>
      <c r="E274" s="278" t="str">
        <f>IF($D274&lt;&gt;"",VLOOKUP($D274,'2-SINAPI OUTUBRO 2017'!$A$1:$D$11396,2,FALSE),"")</f>
        <v>PASTA LUBRIFICANTE PARA TUBOS E CONEXOES COM JUNTA ELASTICA (USO EM PVC, ACO, POLIETILENO E OUTROS) ( DE *400* G)</v>
      </c>
      <c r="F274" s="279" t="str">
        <f>IF($D274&lt;&gt;"",VLOOKUP($D274,'2-SINAPI OUTUBRO 2017'!$A$1:$D$11396,3,FALSE),"")</f>
        <v xml:space="preserve">UN    </v>
      </c>
      <c r="G274" s="288">
        <v>9.1999999999999998E-2</v>
      </c>
      <c r="H274" s="297">
        <f>IF($D274&lt;&gt;"",VLOOKUP($D274,'2-SINAPI OUTUBRO 2017'!$A$1:$D$11396,4,FALSE),"")</f>
        <v>16.53</v>
      </c>
      <c r="I274" s="289">
        <f t="shared" si="39"/>
        <v>1.5207600000000001</v>
      </c>
    </row>
    <row r="275" spans="2:9" ht="25.5" hidden="1">
      <c r="B275" s="259" t="s">
        <v>13184</v>
      </c>
      <c r="C275" s="262" t="s">
        <v>9</v>
      </c>
      <c r="D275" s="388">
        <v>88248</v>
      </c>
      <c r="E275" s="278" t="str">
        <f>IF($D275&lt;&gt;"",VLOOKUP($D275,'2-SINAPI OUTUBRO 2017'!$A$1:$D$11396,2,FALSE),"")</f>
        <v>AUXILIAR DE ENCANADOR OU BOMBEIRO HIDRÁULICO COM ENCARGOS COMPLEMENTARES</v>
      </c>
      <c r="F275" s="279" t="str">
        <f>IF($D275&lt;&gt;"",VLOOKUP($D275,'2-SINAPI OUTUBRO 2017'!$A$1:$D$11396,3,FALSE),"")</f>
        <v>H</v>
      </c>
      <c r="G275" s="288">
        <v>0.33</v>
      </c>
      <c r="H275" s="297">
        <f>IF($D275&lt;&gt;"",VLOOKUP($D275,'2-SINAPI OUTUBRO 2017'!$A$1:$D$11396,4,FALSE),"")</f>
        <v>14.08</v>
      </c>
      <c r="I275" s="289">
        <f t="shared" si="39"/>
        <v>4.6463999999999999</v>
      </c>
    </row>
    <row r="276" spans="2:9" ht="25.5" hidden="1">
      <c r="B276" s="259" t="s">
        <v>13184</v>
      </c>
      <c r="C276" s="262" t="s">
        <v>9</v>
      </c>
      <c r="D276" s="388">
        <v>88267</v>
      </c>
      <c r="E276" s="278" t="str">
        <f>IF($D276&lt;&gt;"",VLOOKUP($D276,'2-SINAPI OUTUBRO 2017'!$A$1:$D$11396,2,FALSE),"")</f>
        <v>ENCANADOR OU BOMBEIRO HIDRÁULICO COM ENCARGOS COMPLEMENTARES</v>
      </c>
      <c r="F276" s="279" t="str">
        <f>IF($D276&lt;&gt;"",VLOOKUP($D276,'2-SINAPI OUTUBRO 2017'!$A$1:$D$11396,3,FALSE),"")</f>
        <v>H</v>
      </c>
      <c r="G276" s="288">
        <v>1.33</v>
      </c>
      <c r="H276" s="297">
        <f>IF($D276&lt;&gt;"",VLOOKUP($D276,'2-SINAPI OUTUBRO 2017'!$A$1:$D$11396,4,FALSE),"")</f>
        <v>17.29</v>
      </c>
      <c r="I276" s="289">
        <f t="shared" ref="I276" si="40">H276*G276</f>
        <v>22.995699999999999</v>
      </c>
    </row>
    <row r="277" spans="2:9" hidden="1">
      <c r="B277" s="268"/>
      <c r="C277" s="123"/>
      <c r="D277" s="269"/>
      <c r="E277" s="270"/>
      <c r="F277" s="123"/>
      <c r="G277" s="601"/>
      <c r="H277" s="271"/>
      <c r="I277" s="290"/>
    </row>
    <row r="278" spans="2:9" ht="25.5" hidden="1">
      <c r="B278" s="272" t="s">
        <v>13236</v>
      </c>
      <c r="C278" s="391"/>
      <c r="D278" s="392"/>
      <c r="E278" s="273" t="s">
        <v>13237</v>
      </c>
      <c r="F278" s="274" t="s">
        <v>6</v>
      </c>
      <c r="G278" s="275">
        <v>1</v>
      </c>
      <c r="H278" s="276"/>
      <c r="I278" s="304">
        <f>SUM(I279:I283)</f>
        <v>12.798700000000002</v>
      </c>
    </row>
    <row r="279" spans="2:9" hidden="1">
      <c r="B279" s="259" t="s">
        <v>13183</v>
      </c>
      <c r="C279" s="262" t="s">
        <v>9</v>
      </c>
      <c r="D279" s="388">
        <v>296</v>
      </c>
      <c r="E279" s="278" t="str">
        <f>IF($D279&lt;&gt;"",VLOOKUP($D279,'2-SINAPI OUTUBRO 2017'!$A$1:$D$11396,2,FALSE),"")</f>
        <v>ANEL BORRACHA PARA TUBO ESGOTO PREDIAL DN 50 MM (NBR 5688)</v>
      </c>
      <c r="F279" s="279" t="str">
        <f>IF($D279&lt;&gt;"",VLOOKUP($D279,'2-SINAPI OUTUBRO 2017'!$A$1:$D$11396,3,FALSE),"")</f>
        <v xml:space="preserve">UN    </v>
      </c>
      <c r="G279" s="288">
        <v>1</v>
      </c>
      <c r="H279" s="297">
        <f>IF($D279&lt;&gt;"",VLOOKUP($D279,'2-SINAPI OUTUBRO 2017'!$A$1:$D$11396,4,FALSE),"")</f>
        <v>1.1100000000000001</v>
      </c>
      <c r="I279" s="289">
        <f t="shared" ref="I279:I283" si="41">H279*G279</f>
        <v>1.1100000000000001</v>
      </c>
    </row>
    <row r="280" spans="2:9" hidden="1">
      <c r="B280" s="259" t="s">
        <v>13183</v>
      </c>
      <c r="C280" s="262" t="s">
        <v>9</v>
      </c>
      <c r="D280" s="388">
        <v>10765</v>
      </c>
      <c r="E280" s="278" t="str">
        <f>IF($D280&lt;&gt;"",VLOOKUP($D280,'2-SINAPI OUTUBRO 2017'!$A$1:$D$11396,2,FALSE),"")</f>
        <v>CURVA PVC LONGA 45G, DN 50 MM, PARA ESGOTO PREDIAL</v>
      </c>
      <c r="F280" s="279" t="str">
        <f>IF($D280&lt;&gt;"",VLOOKUP($D280,'2-SINAPI OUTUBRO 2017'!$A$1:$D$11396,3,FALSE),"")</f>
        <v xml:space="preserve">UN    </v>
      </c>
      <c r="G280" s="288">
        <v>1</v>
      </c>
      <c r="H280" s="297">
        <f>IF($D280&lt;&gt;"",VLOOKUP($D280,'2-SINAPI OUTUBRO 2017'!$A$1:$D$11396,4,FALSE),"")</f>
        <v>7.28</v>
      </c>
      <c r="I280" s="289">
        <f t="shared" si="41"/>
        <v>7.28</v>
      </c>
    </row>
    <row r="281" spans="2:9" ht="25.5" hidden="1">
      <c r="B281" s="259" t="s">
        <v>13183</v>
      </c>
      <c r="C281" s="262" t="s">
        <v>9</v>
      </c>
      <c r="D281" s="388">
        <v>20078</v>
      </c>
      <c r="E281" s="278" t="str">
        <f>IF($D281&lt;&gt;"",VLOOKUP($D281,'2-SINAPI OUTUBRO 2017'!$A$1:$D$11396,2,FALSE),"")</f>
        <v>PASTA LUBRIFICANTE PARA TUBOS E CONEXOES COM JUNTA ELASTICA (USO EM PVC, ACO, POLIETILENO E OUTROS) ( DE *400* G)</v>
      </c>
      <c r="F281" s="279" t="str">
        <f>IF($D281&lt;&gt;"",VLOOKUP($D281,'2-SINAPI OUTUBRO 2017'!$A$1:$D$11396,3,FALSE),"")</f>
        <v xml:space="preserve">UN    </v>
      </c>
      <c r="G281" s="288">
        <v>0.02</v>
      </c>
      <c r="H281" s="297">
        <f>IF($D281&lt;&gt;"",VLOOKUP($D281,'2-SINAPI OUTUBRO 2017'!$A$1:$D$11396,4,FALSE),"")</f>
        <v>16.53</v>
      </c>
      <c r="I281" s="289">
        <f t="shared" si="41"/>
        <v>0.3306</v>
      </c>
    </row>
    <row r="282" spans="2:9" ht="25.5" hidden="1">
      <c r="B282" s="259" t="s">
        <v>13184</v>
      </c>
      <c r="C282" s="262" t="s">
        <v>9</v>
      </c>
      <c r="D282" s="388">
        <v>88248</v>
      </c>
      <c r="E282" s="278" t="str">
        <f>IF($D282&lt;&gt;"",VLOOKUP($D282,'2-SINAPI OUTUBRO 2017'!$A$1:$D$11396,2,FALSE),"")</f>
        <v>AUXILIAR DE ENCANADOR OU BOMBEIRO HIDRÁULICO COM ENCARGOS COMPLEMENTARES</v>
      </c>
      <c r="F282" s="279" t="str">
        <f>IF($D282&lt;&gt;"",VLOOKUP($D282,'2-SINAPI OUTUBRO 2017'!$A$1:$D$11396,3,FALSE),"")</f>
        <v>H</v>
      </c>
      <c r="G282" s="288">
        <v>0.13</v>
      </c>
      <c r="H282" s="297">
        <f>IF($D282&lt;&gt;"",VLOOKUP($D282,'2-SINAPI OUTUBRO 2017'!$A$1:$D$11396,4,FALSE),"")</f>
        <v>14.08</v>
      </c>
      <c r="I282" s="289">
        <f t="shared" si="41"/>
        <v>1.8304</v>
      </c>
    </row>
    <row r="283" spans="2:9" ht="25.5" hidden="1">
      <c r="B283" s="259" t="s">
        <v>13184</v>
      </c>
      <c r="C283" s="262" t="s">
        <v>9</v>
      </c>
      <c r="D283" s="388">
        <v>88267</v>
      </c>
      <c r="E283" s="278" t="str">
        <f>IF($D283&lt;&gt;"",VLOOKUP($D283,'2-SINAPI OUTUBRO 2017'!$A$1:$D$11396,2,FALSE),"")</f>
        <v>ENCANADOR OU BOMBEIRO HIDRÁULICO COM ENCARGOS COMPLEMENTARES</v>
      </c>
      <c r="F283" s="279" t="str">
        <f>IF($D283&lt;&gt;"",VLOOKUP($D283,'2-SINAPI OUTUBRO 2017'!$A$1:$D$11396,3,FALSE),"")</f>
        <v>H</v>
      </c>
      <c r="G283" s="288">
        <v>0.13</v>
      </c>
      <c r="H283" s="297">
        <f>IF($D283&lt;&gt;"",VLOOKUP($D283,'2-SINAPI OUTUBRO 2017'!$A$1:$D$11396,4,FALSE),"")</f>
        <v>17.29</v>
      </c>
      <c r="I283" s="289">
        <f t="shared" si="41"/>
        <v>2.2477</v>
      </c>
    </row>
    <row r="284" spans="2:9" hidden="1">
      <c r="B284" s="268"/>
      <c r="C284" s="123"/>
      <c r="D284" s="269"/>
      <c r="E284" s="270"/>
      <c r="F284" s="123"/>
      <c r="G284" s="601"/>
      <c r="H284" s="271"/>
      <c r="I284" s="290"/>
    </row>
    <row r="285" spans="2:9" ht="25.5" hidden="1">
      <c r="B285" s="272" t="s">
        <v>13238</v>
      </c>
      <c r="C285" s="391"/>
      <c r="D285" s="392"/>
      <c r="E285" s="273" t="s">
        <v>13239</v>
      </c>
      <c r="F285" s="274" t="s">
        <v>6</v>
      </c>
      <c r="G285" s="275">
        <v>1</v>
      </c>
      <c r="H285" s="276"/>
      <c r="I285" s="304">
        <f>SUM(I286:I290)</f>
        <v>25.538699999999999</v>
      </c>
    </row>
    <row r="286" spans="2:9" hidden="1">
      <c r="B286" s="259" t="s">
        <v>13183</v>
      </c>
      <c r="C286" s="262" t="s">
        <v>9</v>
      </c>
      <c r="D286" s="388">
        <v>296</v>
      </c>
      <c r="E286" s="278" t="str">
        <f>IF($D286&lt;&gt;"",VLOOKUP($D286,'2-SINAPI OUTUBRO 2017'!$A$1:$D$11396,2,FALSE),"")</f>
        <v>ANEL BORRACHA PARA TUBO ESGOTO PREDIAL DN 50 MM (NBR 5688)</v>
      </c>
      <c r="F286" s="279" t="str">
        <f>IF($D286&lt;&gt;"",VLOOKUP($D286,'2-SINAPI OUTUBRO 2017'!$A$1:$D$11396,3,FALSE),"")</f>
        <v xml:space="preserve">UN    </v>
      </c>
      <c r="G286" s="288">
        <v>1</v>
      </c>
      <c r="H286" s="297">
        <f>IF($D286&lt;&gt;"",VLOOKUP($D286,'2-SINAPI OUTUBRO 2017'!$A$1:$D$11396,4,FALSE),"")</f>
        <v>1.1100000000000001</v>
      </c>
      <c r="I286" s="289">
        <f t="shared" ref="I286:I290" si="42">H286*G286</f>
        <v>1.1100000000000001</v>
      </c>
    </row>
    <row r="287" spans="2:9" hidden="1">
      <c r="B287" s="259" t="s">
        <v>13183</v>
      </c>
      <c r="C287" s="262" t="s">
        <v>9</v>
      </c>
      <c r="D287" s="388">
        <v>10767</v>
      </c>
      <c r="E287" s="278" t="str">
        <f>IF($D287&lt;&gt;"",VLOOKUP($D287,'2-SINAPI OUTUBRO 2017'!$A$1:$D$11396,2,FALSE),"")</f>
        <v>CURVA PVC LONGA 45G, DN 75 MM, PARA ESGOTO PREDIAL</v>
      </c>
      <c r="F287" s="279" t="str">
        <f>IF($D287&lt;&gt;"",VLOOKUP($D287,'2-SINAPI OUTUBRO 2017'!$A$1:$D$11396,3,FALSE),"")</f>
        <v xml:space="preserve">UN    </v>
      </c>
      <c r="G287" s="288">
        <v>1</v>
      </c>
      <c r="H287" s="297">
        <f>IF($D287&lt;&gt;"",VLOOKUP($D287,'2-SINAPI OUTUBRO 2017'!$A$1:$D$11396,4,FALSE),"")</f>
        <v>20.02</v>
      </c>
      <c r="I287" s="289">
        <f t="shared" si="42"/>
        <v>20.02</v>
      </c>
    </row>
    <row r="288" spans="2:9" ht="25.5" hidden="1">
      <c r="B288" s="259" t="s">
        <v>13183</v>
      </c>
      <c r="C288" s="262" t="s">
        <v>9</v>
      </c>
      <c r="D288" s="388">
        <v>20078</v>
      </c>
      <c r="E288" s="278" t="str">
        <f>IF($D288&lt;&gt;"",VLOOKUP($D288,'2-SINAPI OUTUBRO 2017'!$A$1:$D$11396,2,FALSE),"")</f>
        <v>PASTA LUBRIFICANTE PARA TUBOS E CONEXOES COM JUNTA ELASTICA (USO EM PVC, ACO, POLIETILENO E OUTROS) ( DE *400* G)</v>
      </c>
      <c r="F288" s="279" t="str">
        <f>IF($D288&lt;&gt;"",VLOOKUP($D288,'2-SINAPI OUTUBRO 2017'!$A$1:$D$11396,3,FALSE),"")</f>
        <v xml:space="preserve">UN    </v>
      </c>
      <c r="G288" s="288">
        <v>0.02</v>
      </c>
      <c r="H288" s="297">
        <f>IF($D288&lt;&gt;"",VLOOKUP($D288,'2-SINAPI OUTUBRO 2017'!$A$1:$D$11396,4,FALSE),"")</f>
        <v>16.53</v>
      </c>
      <c r="I288" s="289">
        <f t="shared" si="42"/>
        <v>0.3306</v>
      </c>
    </row>
    <row r="289" spans="2:11" ht="25.5" hidden="1">
      <c r="B289" s="259" t="s">
        <v>13184</v>
      </c>
      <c r="C289" s="262" t="s">
        <v>9</v>
      </c>
      <c r="D289" s="388">
        <v>88248</v>
      </c>
      <c r="E289" s="278" t="str">
        <f>IF($D289&lt;&gt;"",VLOOKUP($D289,'2-SINAPI OUTUBRO 2017'!$A$1:$D$11396,2,FALSE),"")</f>
        <v>AUXILIAR DE ENCANADOR OU BOMBEIRO HIDRÁULICO COM ENCARGOS COMPLEMENTARES</v>
      </c>
      <c r="F289" s="279" t="str">
        <f>IF($D289&lt;&gt;"",VLOOKUP($D289,'2-SINAPI OUTUBRO 2017'!$A$1:$D$11396,3,FALSE),"")</f>
        <v>H</v>
      </c>
      <c r="G289" s="288">
        <v>0.13</v>
      </c>
      <c r="H289" s="297">
        <f>IF($D289&lt;&gt;"",VLOOKUP($D289,'2-SINAPI OUTUBRO 2017'!$A$1:$D$11396,4,FALSE),"")</f>
        <v>14.08</v>
      </c>
      <c r="I289" s="289">
        <f t="shared" si="42"/>
        <v>1.8304</v>
      </c>
    </row>
    <row r="290" spans="2:11" ht="25.5" hidden="1">
      <c r="B290" s="259" t="s">
        <v>13184</v>
      </c>
      <c r="C290" s="262" t="s">
        <v>9</v>
      </c>
      <c r="D290" s="388">
        <v>88267</v>
      </c>
      <c r="E290" s="278" t="str">
        <f>IF($D290&lt;&gt;"",VLOOKUP($D290,'2-SINAPI OUTUBRO 2017'!$A$1:$D$11396,2,FALSE),"")</f>
        <v>ENCANADOR OU BOMBEIRO HIDRÁULICO COM ENCARGOS COMPLEMENTARES</v>
      </c>
      <c r="F290" s="279" t="str">
        <f>IF($D290&lt;&gt;"",VLOOKUP($D290,'2-SINAPI OUTUBRO 2017'!$A$1:$D$11396,3,FALSE),"")</f>
        <v>H</v>
      </c>
      <c r="G290" s="288">
        <v>0.13</v>
      </c>
      <c r="H290" s="297">
        <f>IF($D290&lt;&gt;"",VLOOKUP($D290,'2-SINAPI OUTUBRO 2017'!$A$1:$D$11396,4,FALSE),"")</f>
        <v>17.29</v>
      </c>
      <c r="I290" s="289">
        <f t="shared" si="42"/>
        <v>2.2477</v>
      </c>
    </row>
    <row r="291" spans="2:11" hidden="1">
      <c r="B291" s="268"/>
      <c r="C291" s="123"/>
      <c r="D291" s="269"/>
      <c r="E291" s="270"/>
      <c r="F291" s="123"/>
      <c r="G291" s="601"/>
      <c r="H291" s="271"/>
      <c r="I291" s="290"/>
    </row>
    <row r="292" spans="2:11" ht="25.5" hidden="1">
      <c r="B292" s="272" t="s">
        <v>13240</v>
      </c>
      <c r="C292" s="391"/>
      <c r="D292" s="392"/>
      <c r="E292" s="273" t="s">
        <v>13241</v>
      </c>
      <c r="F292" s="274" t="s">
        <v>6</v>
      </c>
      <c r="G292" s="275">
        <v>1</v>
      </c>
      <c r="H292" s="276"/>
      <c r="I292" s="304">
        <f>SUM(I293:I297)</f>
        <v>8.2706999999999997</v>
      </c>
    </row>
    <row r="293" spans="2:11" ht="25.5" hidden="1">
      <c r="B293" s="259" t="s">
        <v>13183</v>
      </c>
      <c r="C293" s="262" t="s">
        <v>9</v>
      </c>
      <c r="D293" s="388">
        <v>298</v>
      </c>
      <c r="E293" s="278" t="str">
        <f>IF($D293&lt;&gt;"",VLOOKUP($D293,'2-SINAPI OUTUBRO 2017'!$A$1:$D$11396,2,FALSE),"")</f>
        <v>ANEL BORRACHA DN 75 MM, PARA TUBO SERIE REFORCADA ESGOTO PREDIAL</v>
      </c>
      <c r="F293" s="279" t="str">
        <f>IF($D293&lt;&gt;"",VLOOKUP($D293,'2-SINAPI OUTUBRO 2017'!$A$1:$D$11396,3,FALSE),"")</f>
        <v xml:space="preserve">UN    </v>
      </c>
      <c r="G293" s="288">
        <v>1</v>
      </c>
      <c r="H293" s="297">
        <f>IF($D293&lt;&gt;"",VLOOKUP($D293,'2-SINAPI OUTUBRO 2017'!$A$1:$D$11396,4,FALSE),"")</f>
        <v>1.8</v>
      </c>
      <c r="I293" s="289">
        <f t="shared" ref="I293:I297" si="43">H293*G293</f>
        <v>1.8</v>
      </c>
    </row>
    <row r="294" spans="2:11" ht="25.5" hidden="1">
      <c r="B294" s="259" t="s">
        <v>13183</v>
      </c>
      <c r="C294" s="262" t="s">
        <v>9</v>
      </c>
      <c r="D294" s="388">
        <v>20045</v>
      </c>
      <c r="E294" s="278" t="str">
        <f>IF($D294&lt;&gt;"",VLOOKUP($D294,'2-SINAPI OUTUBRO 2017'!$A$1:$D$11396,2,FALSE),"")</f>
        <v>REDUCAO EXCENTRICA PVC, SERIE R, DN 75 X 50 MM, PARA ESGOTO PREDIAL</v>
      </c>
      <c r="F294" s="279" t="str">
        <f>IF($D294&lt;&gt;"",VLOOKUP($D294,'2-SINAPI OUTUBRO 2017'!$A$1:$D$11396,3,FALSE),"")</f>
        <v xml:space="preserve">UN    </v>
      </c>
      <c r="G294" s="288">
        <v>1</v>
      </c>
      <c r="H294" s="297">
        <f>IF($D294&lt;&gt;"",VLOOKUP($D294,'2-SINAPI OUTUBRO 2017'!$A$1:$D$11396,4,FALSE),"")</f>
        <v>4.72</v>
      </c>
      <c r="I294" s="289">
        <f t="shared" si="43"/>
        <v>4.72</v>
      </c>
    </row>
    <row r="295" spans="2:11" ht="25.5" hidden="1">
      <c r="B295" s="259" t="s">
        <v>13183</v>
      </c>
      <c r="C295" s="262" t="s">
        <v>9</v>
      </c>
      <c r="D295" s="388">
        <v>20078</v>
      </c>
      <c r="E295" s="278" t="str">
        <f>IF($D295&lt;&gt;"",VLOOKUP($D295,'2-SINAPI OUTUBRO 2017'!$A$1:$D$11396,2,FALSE),"")</f>
        <v>PASTA LUBRIFICANTE PARA TUBOS E CONEXOES COM JUNTA ELASTICA (USO EM PVC, ACO, POLIETILENO E OUTROS) ( DE *400* G)</v>
      </c>
      <c r="F295" s="279" t="str">
        <f>IF($D295&lt;&gt;"",VLOOKUP($D295,'2-SINAPI OUTUBRO 2017'!$A$1:$D$11396,3,FALSE),"")</f>
        <v xml:space="preserve">UN    </v>
      </c>
      <c r="G295" s="288">
        <v>0.03</v>
      </c>
      <c r="H295" s="297">
        <f>IF($D295&lt;&gt;"",VLOOKUP($D295,'2-SINAPI OUTUBRO 2017'!$A$1:$D$11396,4,FALSE),"")</f>
        <v>16.53</v>
      </c>
      <c r="I295" s="289">
        <f t="shared" si="43"/>
        <v>0.49590000000000001</v>
      </c>
    </row>
    <row r="296" spans="2:11" ht="25.5" hidden="1">
      <c r="B296" s="259" t="s">
        <v>13184</v>
      </c>
      <c r="C296" s="262" t="s">
        <v>9</v>
      </c>
      <c r="D296" s="388">
        <v>88248</v>
      </c>
      <c r="E296" s="278" t="str">
        <f>IF($D296&lt;&gt;"",VLOOKUP($D296,'2-SINAPI OUTUBRO 2017'!$A$1:$D$11396,2,FALSE),"")</f>
        <v>AUXILIAR DE ENCANADOR OU BOMBEIRO HIDRÁULICO COM ENCARGOS COMPLEMENTARES</v>
      </c>
      <c r="F296" s="279" t="str">
        <f>IF($D296&lt;&gt;"",VLOOKUP($D296,'2-SINAPI OUTUBRO 2017'!$A$1:$D$11396,3,FALSE),"")</f>
        <v>H</v>
      </c>
      <c r="G296" s="288">
        <v>0.04</v>
      </c>
      <c r="H296" s="297">
        <f>IF($D296&lt;&gt;"",VLOOKUP($D296,'2-SINAPI OUTUBRO 2017'!$A$1:$D$11396,4,FALSE),"")</f>
        <v>14.08</v>
      </c>
      <c r="I296" s="289">
        <f t="shared" si="43"/>
        <v>0.56320000000000003</v>
      </c>
    </row>
    <row r="297" spans="2:11" ht="25.5" hidden="1">
      <c r="B297" s="259" t="s">
        <v>13184</v>
      </c>
      <c r="C297" s="262" t="s">
        <v>9</v>
      </c>
      <c r="D297" s="388">
        <v>88267</v>
      </c>
      <c r="E297" s="278" t="str">
        <f>IF($D297&lt;&gt;"",VLOOKUP($D297,'2-SINAPI OUTUBRO 2017'!$A$1:$D$11396,2,FALSE),"")</f>
        <v>ENCANADOR OU BOMBEIRO HIDRÁULICO COM ENCARGOS COMPLEMENTARES</v>
      </c>
      <c r="F297" s="279" t="str">
        <f>IF($D297&lt;&gt;"",VLOOKUP($D297,'2-SINAPI OUTUBRO 2017'!$A$1:$D$11396,3,FALSE),"")</f>
        <v>H</v>
      </c>
      <c r="G297" s="288">
        <v>0.04</v>
      </c>
      <c r="H297" s="297">
        <f>IF($D297&lt;&gt;"",VLOOKUP($D297,'2-SINAPI OUTUBRO 2017'!$A$1:$D$11396,4,FALSE),"")</f>
        <v>17.29</v>
      </c>
      <c r="I297" s="289">
        <f t="shared" si="43"/>
        <v>0.69159999999999999</v>
      </c>
    </row>
    <row r="298" spans="2:11" hidden="1">
      <c r="B298" s="268"/>
      <c r="C298" s="123"/>
      <c r="D298" s="269"/>
      <c r="E298" s="270"/>
      <c r="F298" s="123"/>
      <c r="G298" s="601"/>
      <c r="H298" s="271"/>
      <c r="I298" s="290"/>
    </row>
    <row r="299" spans="2:11" ht="25.5" hidden="1">
      <c r="B299" s="272" t="s">
        <v>13242</v>
      </c>
      <c r="C299" s="391"/>
      <c r="D299" s="392"/>
      <c r="E299" s="273" t="s">
        <v>829</v>
      </c>
      <c r="F299" s="274" t="s">
        <v>6</v>
      </c>
      <c r="G299" s="275">
        <v>1</v>
      </c>
      <c r="H299" s="276"/>
      <c r="I299" s="304">
        <f>SUM(I300:I315)</f>
        <v>12992.766725000001</v>
      </c>
    </row>
    <row r="300" spans="2:11" ht="25.5" hidden="1">
      <c r="B300" s="259" t="s">
        <v>13138</v>
      </c>
      <c r="C300" s="262" t="s">
        <v>9</v>
      </c>
      <c r="D300" s="389">
        <v>96521</v>
      </c>
      <c r="E300" s="278" t="str">
        <f>IF($D300&lt;&gt;"",VLOOKUP($D300,'2-SINAPI OUTUBRO 2017'!$A$1:$D$11396,2,FALSE),"")</f>
        <v>ESCAVAÇÃO MECANIZADA PARA BLOCO DE COROAMENTO OU SAPATA, COM PREVISÃO DE FÔRMA, COM RETROESCAVADEIRA. AF_06/2017</v>
      </c>
      <c r="F300" s="279" t="str">
        <f>IF($D300&lt;&gt;"",VLOOKUP($D300,'2-SINAPI OUTUBRO 2017'!$A$1:$D$11396,3,FALSE),"")</f>
        <v>M3</v>
      </c>
      <c r="G300" s="288">
        <f>2.5*4.5*2.83</f>
        <v>31.837500000000002</v>
      </c>
      <c r="H300" s="297">
        <f>IF($D300&lt;&gt;"",VLOOKUP($D300,'2-SINAPI OUTUBRO 2017'!$A$1:$D$11396,4,FALSE),"")</f>
        <v>28.24</v>
      </c>
      <c r="I300" s="289">
        <f t="shared" ref="I300:I306" si="44">H300*G300</f>
        <v>899.09100000000001</v>
      </c>
      <c r="K300" s="258">
        <f>2*4*2.8</f>
        <v>22.4</v>
      </c>
    </row>
    <row r="301" spans="2:11" ht="38.25" hidden="1">
      <c r="B301" s="259" t="s">
        <v>13138</v>
      </c>
      <c r="C301" s="262" t="s">
        <v>9</v>
      </c>
      <c r="D301" s="389">
        <v>94040</v>
      </c>
      <c r="E301" s="278" t="str">
        <f>IF($D301&lt;&gt;"",VLOOKUP($D301,'2-SINAPI OUTUBRO 2017'!$A$1:$D$11396,2,FALSE),"")</f>
        <v>ESCORAMENTO DE VALA, TIPO PONTALETEAMENTO, COM PROFUNDIDADE DE 1,5 A 3,0 M, LARGURA MAIOR OU IGUAL A 1,5 M E MENOR QUE 2,5 M, EM LOCAL COM NÍVEL ALTO DE INTERFERÊNCIA. AF_06/2016</v>
      </c>
      <c r="F301" s="279" t="str">
        <f>IF($D301&lt;&gt;"",VLOOKUP($D301,'2-SINAPI OUTUBRO 2017'!$A$1:$D$11396,3,FALSE),"")</f>
        <v>M2</v>
      </c>
      <c r="G301" s="288">
        <f>(2+4)*2*2</f>
        <v>24</v>
      </c>
      <c r="H301" s="297">
        <f>IF($D301&lt;&gt;"",VLOOKUP($D301,'2-SINAPI OUTUBRO 2017'!$A$1:$D$11396,4,FALSE),"")</f>
        <v>15.6</v>
      </c>
      <c r="I301" s="289">
        <f t="shared" ref="I301" si="45">H301*G301</f>
        <v>374.4</v>
      </c>
    </row>
    <row r="302" spans="2:11" ht="25.5" hidden="1">
      <c r="B302" s="259" t="s">
        <v>13138</v>
      </c>
      <c r="C302" s="262" t="s">
        <v>9</v>
      </c>
      <c r="D302" s="389">
        <v>95241</v>
      </c>
      <c r="E302" s="278" t="str">
        <f>IF($D302&lt;&gt;"",VLOOKUP($D302,'2-SINAPI OUTUBRO 2017'!$A$1:$D$11396,2,FALSE),"")</f>
        <v>LASTRO DE CONCRETO MAGRO, APLICADO EM PISOS OU RADIERS, ESPESSURA DE 5 CM. AF_07_2016</v>
      </c>
      <c r="F302" s="279" t="str">
        <f>IF($D302&lt;&gt;"",VLOOKUP($D302,'2-SINAPI OUTUBRO 2017'!$A$1:$D$11396,3,FALSE),"")</f>
        <v>M2</v>
      </c>
      <c r="G302" s="288">
        <f>2*4</f>
        <v>8</v>
      </c>
      <c r="H302" s="297">
        <f>IF($D302&lt;&gt;"",VLOOKUP($D302,'2-SINAPI OUTUBRO 2017'!$A$1:$D$11396,4,FALSE),"")</f>
        <v>19.02</v>
      </c>
      <c r="I302" s="289">
        <f t="shared" ref="I302" si="46">H302*G302</f>
        <v>152.16</v>
      </c>
    </row>
    <row r="303" spans="2:11" ht="25.5" hidden="1" customHeight="1">
      <c r="B303" s="259" t="s">
        <v>13184</v>
      </c>
      <c r="C303" s="262" t="s">
        <v>9</v>
      </c>
      <c r="D303" s="389">
        <v>96542</v>
      </c>
      <c r="E303" s="278" t="str">
        <f>IF($D303&lt;&gt;"",VLOOKUP($D303,'2-SINAPI OUTUBRO 2017'!$A$1:$D$11396,2,FALSE),"")</f>
        <v>FABRICAÇÃO, MONTAGEM E DESMONTAGEM DE FÔRMA PARA VIGA BALDRAME, EM CHAPA DE MADEIRA COMPENSADA RESINADA, E=17 MM, 4 UTILIZAÇÕES. AF_06/2017</v>
      </c>
      <c r="F303" s="279" t="str">
        <f>IF($D303&lt;&gt;"",VLOOKUP($D303,'2-SINAPI OUTUBRO 2017'!$A$1:$D$11396,3,FALSE),"")</f>
        <v>M2</v>
      </c>
      <c r="G303" s="288">
        <f>(2+4)*2*2.8*2</f>
        <v>67.199999999999989</v>
      </c>
      <c r="H303" s="297">
        <f>IF($D303&lt;&gt;"",VLOOKUP($D303,'2-SINAPI OUTUBRO 2017'!$A$1:$D$11396,4,FALSE),"")</f>
        <v>54.1</v>
      </c>
      <c r="I303" s="289">
        <f>H303*G303</f>
        <v>3635.5199999999995</v>
      </c>
    </row>
    <row r="304" spans="2:11" ht="25.5" hidden="1">
      <c r="B304" s="259" t="s">
        <v>13184</v>
      </c>
      <c r="C304" s="262" t="s">
        <v>9</v>
      </c>
      <c r="D304" s="389">
        <v>96546</v>
      </c>
      <c r="E304" s="278" t="str">
        <f>IF($D304&lt;&gt;"",VLOOKUP($D304,'2-SINAPI OUTUBRO 2017'!$A$1:$D$11396,2,FALSE),"")</f>
        <v>ARMAÇÃO DE BLOCO, VIGA BALDRAME OU SAPATA UTILIZANDO AÇO CA-50 DE 10 MM - MONTAGEM. AF_06/2017</v>
      </c>
      <c r="F304" s="279" t="str">
        <f>IF($D304&lt;&gt;"",VLOOKUP($D304,'2-SINAPI OUTUBRO 2017'!$A$1:$D$11396,3,FALSE),"")</f>
        <v>KG</v>
      </c>
      <c r="G304" s="288">
        <f>G305*60</f>
        <v>302.39999999999998</v>
      </c>
      <c r="H304" s="297">
        <f>IF($D304&lt;&gt;"",VLOOKUP($D304,'2-SINAPI OUTUBRO 2017'!$A$1:$D$11396,4,FALSE),"")</f>
        <v>6.68</v>
      </c>
      <c r="I304" s="289">
        <f>H304*G304</f>
        <v>2020.0319999999997</v>
      </c>
    </row>
    <row r="305" spans="2:9" ht="25.5" hidden="1">
      <c r="B305" s="259" t="s">
        <v>13138</v>
      </c>
      <c r="C305" s="262" t="s">
        <v>9</v>
      </c>
      <c r="D305" s="388">
        <v>94965</v>
      </c>
      <c r="E305" s="278" t="str">
        <f>IF($D305&lt;&gt;"",VLOOKUP($D305,'2-SINAPI OUTUBRO 2017'!$A$1:$D$11396,2,FALSE),"")</f>
        <v>CONCRETO FCK = 25MPA, TRAÇO 1:2,3:2,7 (CIMENTO/ AREIA MÉDIA/ BRITA 1)  - PREPARO MECÂNICO COM BETONEIRA 400 L. AF_07/2016</v>
      </c>
      <c r="F305" s="279" t="str">
        <f>IF($D305&lt;&gt;"",VLOOKUP($D305,'2-SINAPI OUTUBRO 2017'!$A$1:$D$11396,3,FALSE),"")</f>
        <v>M3</v>
      </c>
      <c r="G305" s="288">
        <f>(2+4)*2*2.8*0.15</f>
        <v>5.0399999999999991</v>
      </c>
      <c r="H305" s="297">
        <f>IF($D305&lt;&gt;"",VLOOKUP($D305,'2-SINAPI OUTUBRO 2017'!$A$1:$D$11396,4,FALSE),"")</f>
        <v>307.16000000000003</v>
      </c>
      <c r="I305" s="289">
        <f t="shared" si="44"/>
        <v>1548.0863999999999</v>
      </c>
    </row>
    <row r="306" spans="2:9" hidden="1">
      <c r="B306" s="259" t="s">
        <v>13138</v>
      </c>
      <c r="C306" s="262" t="s">
        <v>9</v>
      </c>
      <c r="D306" s="389" t="s">
        <v>339</v>
      </c>
      <c r="E306" s="278" t="str">
        <f>IF($D306&lt;&gt;"",VLOOKUP($D306,'2-SINAPI OUTUBRO 2017'!$A$1:$D$11396,2,FALSE),"")</f>
        <v>LANCAMENTO/APLICACAO MANUAL DE CONCRETO EM FUNDACOES</v>
      </c>
      <c r="F306" s="279" t="str">
        <f>IF($D306&lt;&gt;"",VLOOKUP($D306,'2-SINAPI OUTUBRO 2017'!$A$1:$D$11396,3,FALSE),"")</f>
        <v>M3</v>
      </c>
      <c r="G306" s="288">
        <f>G305</f>
        <v>5.0399999999999991</v>
      </c>
      <c r="H306" s="297">
        <f>IF($D306&lt;&gt;"",VLOOKUP($D306,'2-SINAPI OUTUBRO 2017'!$A$1:$D$11396,4,FALSE),"")</f>
        <v>89.94</v>
      </c>
      <c r="I306" s="289">
        <f t="shared" si="44"/>
        <v>453.29759999999993</v>
      </c>
    </row>
    <row r="307" spans="2:9" ht="25.5" hidden="1" customHeight="1">
      <c r="B307" s="259" t="s">
        <v>13184</v>
      </c>
      <c r="C307" s="262" t="s">
        <v>9</v>
      </c>
      <c r="D307" s="389">
        <v>87879</v>
      </c>
      <c r="E307" s="278" t="str">
        <f>IF($D307&lt;&gt;"",VLOOKUP($D307,'2-SINAPI OUTUBRO 2017'!$A$1:$D$11396,2,FALSE),"")</f>
        <v>CHAPISCO APLICADO EM ALVENARIAS E ESTRUTURAS DE CONCRETO INTERNAS, COM COLHER DE PEDREIRO.  ARGAMASSA TRAÇO 1:3 COM PREPARO EM BETONEIRA 400L. AF_06/2014</v>
      </c>
      <c r="F307" s="279" t="str">
        <f>IF($D307&lt;&gt;"",VLOOKUP($D307,'2-SINAPI OUTUBRO 2017'!$A$1:$D$11396,3,FALSE),"")</f>
        <v>M2</v>
      </c>
      <c r="G307" s="288">
        <f>(2+4)*2*2.8</f>
        <v>33.599999999999994</v>
      </c>
      <c r="H307" s="297">
        <f>IF($D307&lt;&gt;"",VLOOKUP($D307,'2-SINAPI OUTUBRO 2017'!$A$1:$D$11396,4,FALSE),"")</f>
        <v>2.65</v>
      </c>
      <c r="I307" s="289">
        <f t="shared" ref="I307:I308" si="47">H307*G307</f>
        <v>89.039999999999978</v>
      </c>
    </row>
    <row r="308" spans="2:9" ht="25.5" hidden="1" customHeight="1">
      <c r="B308" s="259" t="s">
        <v>13184</v>
      </c>
      <c r="C308" s="262" t="s">
        <v>9</v>
      </c>
      <c r="D308" s="389">
        <v>87547</v>
      </c>
      <c r="E308" s="278" t="str">
        <f>IF($D308&lt;&gt;"",VLOOKUP($D308,'2-SINAPI OUTUBRO 2017'!$A$1:$D$11396,2,FALSE),"")</f>
        <v>MASSA ÚNICA, PARA RECEBIMENTO DE PINTURA, EM ARGAMASSA TRAÇO 1:2:8, PREPARO MECÂNICO COM BETONEIRA 400L, APLICADA MANUALMENTE EM FACES INTERNAS DE PAREDES, ESPESSURA DE 10MM, COM EXECUÇÃO DE TALISCAS. AF_06/2014</v>
      </c>
      <c r="F308" s="279" t="str">
        <f>IF($D308&lt;&gt;"",VLOOKUP($D308,'2-SINAPI OUTUBRO 2017'!$A$1:$D$11396,3,FALSE),"")</f>
        <v>M2</v>
      </c>
      <c r="G308" s="288">
        <f>G307</f>
        <v>33.599999999999994</v>
      </c>
      <c r="H308" s="297">
        <f>IF($D308&lt;&gt;"",VLOOKUP($D308,'2-SINAPI OUTUBRO 2017'!$A$1:$D$11396,4,FALSE),"")</f>
        <v>15.09</v>
      </c>
      <c r="I308" s="289">
        <f t="shared" si="47"/>
        <v>507.02399999999989</v>
      </c>
    </row>
    <row r="309" spans="2:9" ht="25.5" hidden="1">
      <c r="B309" s="259" t="s">
        <v>13184</v>
      </c>
      <c r="C309" s="262" t="s">
        <v>9</v>
      </c>
      <c r="D309" s="389" t="s">
        <v>353</v>
      </c>
      <c r="E309" s="278" t="str">
        <f>IF($D309&lt;&gt;"",VLOOKUP($D309,'2-SINAPI OUTUBRO 2017'!$A$1:$D$11396,2,FALSE),"")</f>
        <v>IMPERMEABILIZACAO DE ESTRUTURAS ENTERRADAS, COM TINTA ASFALTICA, DUAS DEMAOS.</v>
      </c>
      <c r="F309" s="279" t="str">
        <f>IF($D309&lt;&gt;"",VLOOKUP($D309,'2-SINAPI OUTUBRO 2017'!$A$1:$D$11396,3,FALSE),"")</f>
        <v>M2</v>
      </c>
      <c r="G309" s="288">
        <f>G308+8</f>
        <v>41.599999999999994</v>
      </c>
      <c r="H309" s="297">
        <f>IF($D309&lt;&gt;"",VLOOKUP($D309,'2-SINAPI OUTUBRO 2017'!$A$1:$D$11396,4,FALSE),"")</f>
        <v>8.15</v>
      </c>
      <c r="I309" s="289">
        <f t="shared" ref="I309" si="48">H309*G309</f>
        <v>339.03999999999996</v>
      </c>
    </row>
    <row r="310" spans="2:9" ht="25.5" hidden="1" customHeight="1">
      <c r="B310" s="259" t="s">
        <v>13184</v>
      </c>
      <c r="C310" s="262" t="s">
        <v>9</v>
      </c>
      <c r="D310" s="389">
        <v>92267</v>
      </c>
      <c r="E310" s="278" t="str">
        <f>IF($D310&lt;&gt;"",VLOOKUP($D310,'2-SINAPI OUTUBRO 2017'!$A$1:$D$11396,2,FALSE),"")</f>
        <v>FABRICAÇÃO DE FÔRMA PARA LAJES, EM CHAPA DE MADEIRA COMPENSADA RESINADA, E = 17 MM. AF_12/2015</v>
      </c>
      <c r="F310" s="279" t="str">
        <f>IF($D310&lt;&gt;"",VLOOKUP($D310,'2-SINAPI OUTUBRO 2017'!$A$1:$D$11396,3,FALSE),"")</f>
        <v>M2</v>
      </c>
      <c r="G310" s="288">
        <f>G311</f>
        <v>8</v>
      </c>
      <c r="H310" s="297">
        <f>IF($D310&lt;&gt;"",VLOOKUP($D310,'2-SINAPI OUTUBRO 2017'!$A$1:$D$11396,4,FALSE),"")</f>
        <v>26.22</v>
      </c>
      <c r="I310" s="289">
        <f t="shared" ref="I310" si="49">H310*G310</f>
        <v>209.76</v>
      </c>
    </row>
    <row r="311" spans="2:9" ht="38.25" hidden="1">
      <c r="B311" s="259" t="s">
        <v>13184</v>
      </c>
      <c r="C311" s="262" t="s">
        <v>9</v>
      </c>
      <c r="D311" s="389">
        <v>94998</v>
      </c>
      <c r="E311" s="278" t="str">
        <f>IF($D311&lt;&gt;"",VLOOKUP($D311,'2-SINAPI OUTUBRO 2017'!$A$1:$D$11396,2,FALSE),"")</f>
        <v>EXECUÇÃO DE PASSEIO (CALÇADA) OU PISO DE CONCRETO COM CONCRETO MOLDADO IN LOCO, FEITO EM OBRA, ACABAMENTO CONVENCIONAL, ESPESSURA 12 CM, ARMADO. AF_07/2016</v>
      </c>
      <c r="F311" s="279" t="str">
        <f>IF($D311&lt;&gt;"",VLOOKUP($D311,'2-SINAPI OUTUBRO 2017'!$A$1:$D$11396,3,FALSE),"")</f>
        <v>M2</v>
      </c>
      <c r="G311" s="288">
        <v>8</v>
      </c>
      <c r="H311" s="297">
        <f>IF($D311&lt;&gt;"",VLOOKUP($D311,'2-SINAPI OUTUBRO 2017'!$A$1:$D$11396,4,FALSE),"")</f>
        <v>88.62</v>
      </c>
      <c r="I311" s="289">
        <f t="shared" ref="I311" si="50">H311*G311</f>
        <v>708.96</v>
      </c>
    </row>
    <row r="312" spans="2:9" hidden="1">
      <c r="B312" s="259" t="s">
        <v>13184</v>
      </c>
      <c r="C312" s="262" t="s">
        <v>9</v>
      </c>
      <c r="D312" s="389" t="s">
        <v>348</v>
      </c>
      <c r="E312" s="278" t="str">
        <f>IF($D312&lt;&gt;"",VLOOKUP($D312,'2-SINAPI OUTUBRO 2017'!$A$1:$D$11396,2,FALSE),"")</f>
        <v>REATERRO DE VALA COM COMPACTAÇÃO MANUAL</v>
      </c>
      <c r="F312" s="279" t="str">
        <f>IF($D312&lt;&gt;"",VLOOKUP($D312,'2-SINAPI OUTUBRO 2017'!$A$1:$D$11396,3,FALSE),"")</f>
        <v>M3</v>
      </c>
      <c r="G312" s="288">
        <f>G300-K300</f>
        <v>9.4375000000000036</v>
      </c>
      <c r="H312" s="297">
        <f>IF($D312&lt;&gt;"",VLOOKUP($D312,'2-SINAPI OUTUBRO 2017'!$A$1:$D$11396,4,FALSE),"")</f>
        <v>41.13</v>
      </c>
      <c r="I312" s="289">
        <f t="shared" ref="I312:I315" si="51">H312*G312</f>
        <v>388.16437500000018</v>
      </c>
    </row>
    <row r="313" spans="2:9" ht="25.5" hidden="1" customHeight="1">
      <c r="B313" s="259" t="s">
        <v>13138</v>
      </c>
      <c r="C313" s="262" t="s">
        <v>9</v>
      </c>
      <c r="D313" s="264">
        <v>83627</v>
      </c>
      <c r="E313" s="278" t="str">
        <f>IF($D313&lt;&gt;"",VLOOKUP($D313,'2-SINAPI OUTUBRO 2017'!$A$1:$D$11396,2,FALSE),"")</f>
        <v>TAMPAO FOFO ARTICULADO, CLASSE B125 CARGA MAX 12,5 T, REDONDO TAMPA 600 MM, REDE PLUVIAL/ESGOTO, P = CHAMINE CX AREIA / POCO VISITA ASSENTADO COM ARG CIM/AREIA 1:4, FORNECIMENTO E ASSENTAMENTO</v>
      </c>
      <c r="F313" s="279" t="str">
        <f>IF($D313&lt;&gt;"",VLOOKUP($D313,'2-SINAPI OUTUBRO 2017'!$A$1:$D$11396,3,FALSE),"")</f>
        <v>UN</v>
      </c>
      <c r="G313" s="288">
        <v>1</v>
      </c>
      <c r="H313" s="297">
        <f>IF($D313&lt;&gt;"",VLOOKUP($D313,'2-SINAPI OUTUBRO 2017'!$A$1:$D$11396,4,FALSE),"")</f>
        <v>414.94</v>
      </c>
      <c r="I313" s="289">
        <f t="shared" si="51"/>
        <v>414.94</v>
      </c>
    </row>
    <row r="314" spans="2:9" hidden="1">
      <c r="B314" s="259" t="s">
        <v>13184</v>
      </c>
      <c r="C314" s="262" t="s">
        <v>9</v>
      </c>
      <c r="D314" s="389">
        <v>72897</v>
      </c>
      <c r="E314" s="278" t="str">
        <f>IF($D314&lt;&gt;"",VLOOKUP($D314,'2-SINAPI OUTUBRO 2017'!$A$1:$D$11396,2,FALSE),"")</f>
        <v>CARGA MANUAL DE ENTULHO EM CAMINHAO BASCULANTE 6 M3</v>
      </c>
      <c r="F314" s="279" t="str">
        <f>IF($D314&lt;&gt;"",VLOOKUP($D314,'2-SINAPI OUTUBRO 2017'!$A$1:$D$11396,3,FALSE),"")</f>
        <v>M3</v>
      </c>
      <c r="G314" s="288">
        <f>G300*1.3</f>
        <v>41.388750000000002</v>
      </c>
      <c r="H314" s="297">
        <f>IF($D314&lt;&gt;"",VLOOKUP($D314,'2-SINAPI OUTUBRO 2017'!$A$1:$D$11396,4,FALSE),"")</f>
        <v>16.48</v>
      </c>
      <c r="I314" s="289">
        <f t="shared" si="51"/>
        <v>682.08660000000009</v>
      </c>
    </row>
    <row r="315" spans="2:9" ht="25.5" hidden="1">
      <c r="B315" s="259" t="s">
        <v>13184</v>
      </c>
      <c r="C315" s="262" t="s">
        <v>9</v>
      </c>
      <c r="D315" s="264">
        <v>95302</v>
      </c>
      <c r="E315" s="278" t="str">
        <f>IF($D315&lt;&gt;"",VLOOKUP($D315,'2-SINAPI OUTUBRO 2017'!$A$1:$D$11396,2,FALSE),"")</f>
        <v>TRANSPORTE COM CAMINHÃO BASCULANTE 6 M3 EM RODOVIA PAVIMENTADA ( PARA DISTÂNCIAS SUPERIORES A 4 KM)</v>
      </c>
      <c r="F315" s="279" t="str">
        <f>IF($D315&lt;&gt;"",VLOOKUP($D315,'2-SINAPI OUTUBRO 2017'!$A$1:$D$11396,3,FALSE),"")</f>
        <v>M3XKM</v>
      </c>
      <c r="G315" s="288">
        <f>G314*10</f>
        <v>413.88750000000005</v>
      </c>
      <c r="H315" s="297">
        <f>IF($D315&lt;&gt;"",VLOOKUP($D315,'2-SINAPI OUTUBRO 2017'!$A$1:$D$11396,4,FALSE),"")</f>
        <v>1.38</v>
      </c>
      <c r="I315" s="289">
        <f t="shared" si="51"/>
        <v>571.16475000000003</v>
      </c>
    </row>
    <row r="316" spans="2:9" hidden="1">
      <c r="B316" s="268"/>
      <c r="C316" s="123"/>
      <c r="D316" s="269"/>
      <c r="E316" s="270"/>
      <c r="F316" s="123"/>
      <c r="G316" s="601"/>
      <c r="H316" s="271"/>
      <c r="I316" s="290"/>
    </row>
    <row r="317" spans="2:9" ht="25.5" hidden="1">
      <c r="B317" s="272" t="s">
        <v>13243</v>
      </c>
      <c r="C317" s="391"/>
      <c r="D317" s="392"/>
      <c r="E317" s="273" t="s">
        <v>830</v>
      </c>
      <c r="F317" s="274" t="s">
        <v>6</v>
      </c>
      <c r="G317" s="275">
        <v>1</v>
      </c>
      <c r="H317" s="276"/>
      <c r="I317" s="304">
        <f>SUM(I318:I330)</f>
        <v>13368.314652000001</v>
      </c>
    </row>
    <row r="318" spans="2:9" ht="25.5" hidden="1">
      <c r="B318" s="259" t="s">
        <v>13138</v>
      </c>
      <c r="C318" s="262" t="s">
        <v>9</v>
      </c>
      <c r="D318" s="389">
        <v>96521</v>
      </c>
      <c r="E318" s="278" t="str">
        <f>IF($D318&lt;&gt;"",VLOOKUP($D318,'2-SINAPI OUTUBRO 2017'!$A$1:$D$11396,2,FALSE),"")</f>
        <v>ESCAVAÇÃO MECANIZADA PARA BLOCO DE COROAMENTO OU SAPATA, COM PREVISÃO DE FÔRMA, COM RETROESCAVADEIRA. AF_06/2017</v>
      </c>
      <c r="F318" s="279" t="str">
        <f>IF($D318&lt;&gt;"",VLOOKUP($D318,'2-SINAPI OUTUBRO 2017'!$A$1:$D$11396,3,FALSE),"")</f>
        <v>M3</v>
      </c>
      <c r="G318" s="288">
        <f>4.2*4.2*1.7</f>
        <v>29.988</v>
      </c>
      <c r="H318" s="297">
        <f>IF($D318&lt;&gt;"",VLOOKUP($D318,'2-SINAPI OUTUBRO 2017'!$A$1:$D$11396,4,FALSE),"")</f>
        <v>28.24</v>
      </c>
      <c r="I318" s="289">
        <f t="shared" ref="I318" si="52">H318*G318</f>
        <v>846.86111999999991</v>
      </c>
    </row>
    <row r="319" spans="2:9" ht="38.25" hidden="1">
      <c r="B319" s="259" t="s">
        <v>13184</v>
      </c>
      <c r="C319" s="262" t="s">
        <v>9</v>
      </c>
      <c r="D319" s="389">
        <v>96542</v>
      </c>
      <c r="E319" s="278" t="str">
        <f>IF($D319&lt;&gt;"",VLOOKUP($D319,'2-SINAPI OUTUBRO 2017'!$A$1:$D$11396,2,FALSE),"")</f>
        <v>FABRICAÇÃO, MONTAGEM E DESMONTAGEM DE FÔRMA PARA VIGA BALDRAME, EM CHAPA DE MADEIRA COMPENSADA RESINADA, E=17 MM, 4 UTILIZAÇÕES. AF_06/2017</v>
      </c>
      <c r="F319" s="279" t="str">
        <f>IF($D319&lt;&gt;"",VLOOKUP($D319,'2-SINAPI OUTUBRO 2017'!$A$1:$D$11396,3,FALSE),"")</f>
        <v>M2</v>
      </c>
      <c r="G319" s="288">
        <f>(4.2*4)*1.75+4.2*0.75*2+4.2*1*2</f>
        <v>44.1</v>
      </c>
      <c r="H319" s="297">
        <f>IF($D319&lt;&gt;"",VLOOKUP($D319,'2-SINAPI OUTUBRO 2017'!$A$1:$D$11396,4,FALSE),"")</f>
        <v>54.1</v>
      </c>
      <c r="I319" s="289">
        <f>H319*G319</f>
        <v>2385.81</v>
      </c>
    </row>
    <row r="320" spans="2:9" ht="25.5" hidden="1">
      <c r="B320" s="259" t="s">
        <v>13184</v>
      </c>
      <c r="C320" s="262" t="s">
        <v>9</v>
      </c>
      <c r="D320" s="389">
        <v>96546</v>
      </c>
      <c r="E320" s="278" t="str">
        <f>IF($D320&lt;&gt;"",VLOOKUP($D320,'2-SINAPI OUTUBRO 2017'!$A$1:$D$11396,2,FALSE),"")</f>
        <v>ARMAÇÃO DE BLOCO, VIGA BALDRAME OU SAPATA UTILIZANDO AÇO CA-50 DE 10 MM - MONTAGEM. AF_06/2017</v>
      </c>
      <c r="F320" s="279" t="str">
        <f>IF($D320&lt;&gt;"",VLOOKUP($D320,'2-SINAPI OUTUBRO 2017'!$A$1:$D$11396,3,FALSE),"")</f>
        <v>KG</v>
      </c>
      <c r="G320" s="288">
        <f>G321*60</f>
        <v>283.5</v>
      </c>
      <c r="H320" s="297">
        <f>IF($D320&lt;&gt;"",VLOOKUP($D320,'2-SINAPI OUTUBRO 2017'!$A$1:$D$11396,4,FALSE),"")</f>
        <v>6.68</v>
      </c>
      <c r="I320" s="289">
        <f>H320*G320</f>
        <v>1893.78</v>
      </c>
    </row>
    <row r="321" spans="2:11" ht="25.5" hidden="1">
      <c r="B321" s="259" t="s">
        <v>13138</v>
      </c>
      <c r="C321" s="262" t="s">
        <v>9</v>
      </c>
      <c r="D321" s="388">
        <v>94965</v>
      </c>
      <c r="E321" s="278" t="str">
        <f>IF($D321&lt;&gt;"",VLOOKUP($D321,'2-SINAPI OUTUBRO 2017'!$A$1:$D$11396,2,FALSE),"")</f>
        <v>CONCRETO FCK = 25MPA, TRAÇO 1:2,3:2,7 (CIMENTO/ AREIA MÉDIA/ BRITA 1)  - PREPARO MECÂNICO COM BETONEIRA 400 L. AF_07/2016</v>
      </c>
      <c r="F321" s="279" t="str">
        <f>IF($D321&lt;&gt;"",VLOOKUP($D321,'2-SINAPI OUTUBRO 2017'!$A$1:$D$11396,3,FALSE),"")</f>
        <v>M3</v>
      </c>
      <c r="G321" s="288">
        <f>4.2*5*1.5*0.15</f>
        <v>4.7249999999999996</v>
      </c>
      <c r="H321" s="297">
        <f>IF($D321&lt;&gt;"",VLOOKUP($D321,'2-SINAPI OUTUBRO 2017'!$A$1:$D$11396,4,FALSE),"")</f>
        <v>307.16000000000003</v>
      </c>
      <c r="I321" s="289">
        <f t="shared" ref="I321:I328" si="53">H321*G321</f>
        <v>1451.3309999999999</v>
      </c>
    </row>
    <row r="322" spans="2:11" hidden="1">
      <c r="B322" s="259" t="s">
        <v>13138</v>
      </c>
      <c r="C322" s="262" t="s">
        <v>9</v>
      </c>
      <c r="D322" s="389" t="s">
        <v>339</v>
      </c>
      <c r="E322" s="278" t="str">
        <f>IF($D322&lt;&gt;"",VLOOKUP($D322,'2-SINAPI OUTUBRO 2017'!$A$1:$D$11396,2,FALSE),"")</f>
        <v>LANCAMENTO/APLICACAO MANUAL DE CONCRETO EM FUNDACOES</v>
      </c>
      <c r="F322" s="279" t="str">
        <f>IF($D322&lt;&gt;"",VLOOKUP($D322,'2-SINAPI OUTUBRO 2017'!$A$1:$D$11396,3,FALSE),"")</f>
        <v>M3</v>
      </c>
      <c r="G322" s="288">
        <f>G321</f>
        <v>4.7249999999999996</v>
      </c>
      <c r="H322" s="297">
        <f>IF($D322&lt;&gt;"",VLOOKUP($D322,'2-SINAPI OUTUBRO 2017'!$A$1:$D$11396,4,FALSE),"")</f>
        <v>89.94</v>
      </c>
      <c r="I322" s="289">
        <f t="shared" si="53"/>
        <v>424.96649999999994</v>
      </c>
    </row>
    <row r="323" spans="2:11" ht="25.5" hidden="1">
      <c r="B323" s="259" t="s">
        <v>13138</v>
      </c>
      <c r="C323" s="262" t="s">
        <v>9</v>
      </c>
      <c r="D323" s="389">
        <v>92267</v>
      </c>
      <c r="E323" s="278" t="str">
        <f>IF($D323&lt;&gt;"",VLOOKUP($D323,'2-SINAPI OUTUBRO 2017'!$A$1:$D$11396,2,FALSE),"")</f>
        <v>FABRICAÇÃO DE FÔRMA PARA LAJES, EM CHAPA DE MADEIRA COMPENSADA RESINADA, E = 17 MM. AF_12/2015</v>
      </c>
      <c r="F323" s="279" t="str">
        <f>IF($D323&lt;&gt;"",VLOOKUP($D323,'2-SINAPI OUTUBRO 2017'!$A$1:$D$11396,3,FALSE),"")</f>
        <v>M2</v>
      </c>
      <c r="G323" s="288">
        <f>4.2*4.2</f>
        <v>17.64</v>
      </c>
      <c r="H323" s="297">
        <f>IF($D323&lt;&gt;"",VLOOKUP($D323,'2-SINAPI OUTUBRO 2017'!$A$1:$D$11396,4,FALSE),"")</f>
        <v>26.22</v>
      </c>
      <c r="I323" s="289">
        <f t="shared" ref="I323" si="54">H323*G323</f>
        <v>462.52080000000001</v>
      </c>
    </row>
    <row r="324" spans="2:11" ht="38.25" hidden="1">
      <c r="B324" s="259" t="s">
        <v>13184</v>
      </c>
      <c r="C324" s="262" t="s">
        <v>9</v>
      </c>
      <c r="D324" s="389">
        <v>94998</v>
      </c>
      <c r="E324" s="278" t="str">
        <f>IF($D324&lt;&gt;"",VLOOKUP($D324,'2-SINAPI OUTUBRO 2017'!$A$1:$D$11396,2,FALSE),"")</f>
        <v>EXECUÇÃO DE PASSEIO (CALÇADA) OU PISO DE CONCRETO COM CONCRETO MOLDADO IN LOCO, FEITO EM OBRA, ACABAMENTO CONVENCIONAL, ESPESSURA 12 CM, ARMADO. AF_07/2016</v>
      </c>
      <c r="F324" s="279" t="str">
        <f>IF($D324&lt;&gt;"",VLOOKUP($D324,'2-SINAPI OUTUBRO 2017'!$A$1:$D$11396,3,FALSE),"")</f>
        <v>M2</v>
      </c>
      <c r="G324" s="288">
        <f>4.2*4.2</f>
        <v>17.64</v>
      </c>
      <c r="H324" s="297">
        <f>IF($D324&lt;&gt;"",VLOOKUP($D324,'2-SINAPI OUTUBRO 2017'!$A$1:$D$11396,4,FALSE),"")</f>
        <v>88.62</v>
      </c>
      <c r="I324" s="289">
        <f t="shared" si="53"/>
        <v>1563.2568000000001</v>
      </c>
    </row>
    <row r="325" spans="2:11" hidden="1">
      <c r="B325" s="259" t="s">
        <v>13184</v>
      </c>
      <c r="C325" s="262" t="s">
        <v>9</v>
      </c>
      <c r="D325" s="389">
        <v>72897</v>
      </c>
      <c r="E325" s="278" t="str">
        <f>IF($D325&lt;&gt;"",VLOOKUP($D325,'2-SINAPI OUTUBRO 2017'!$A$1:$D$11396,2,FALSE),"")</f>
        <v>CARGA MANUAL DE ENTULHO EM CAMINHAO BASCULANTE 6 M3</v>
      </c>
      <c r="F325" s="279" t="str">
        <f>IF($D325&lt;&gt;"",VLOOKUP($D325,'2-SINAPI OUTUBRO 2017'!$A$1:$D$11396,3,FALSE),"")</f>
        <v>M3</v>
      </c>
      <c r="G325" s="288">
        <f>G318*1.3</f>
        <v>38.984400000000001</v>
      </c>
      <c r="H325" s="297">
        <f>IF($D325&lt;&gt;"",VLOOKUP($D325,'2-SINAPI OUTUBRO 2017'!$A$1:$D$11396,4,FALSE),"")</f>
        <v>16.48</v>
      </c>
      <c r="I325" s="289">
        <f t="shared" si="53"/>
        <v>642.46291200000007</v>
      </c>
    </row>
    <row r="326" spans="2:11" ht="25.5" hidden="1">
      <c r="B326" s="259" t="s">
        <v>13184</v>
      </c>
      <c r="C326" s="262" t="s">
        <v>9</v>
      </c>
      <c r="D326" s="264">
        <v>95302</v>
      </c>
      <c r="E326" s="278" t="str">
        <f>IF($D326&lt;&gt;"",VLOOKUP($D326,'2-SINAPI OUTUBRO 2017'!$A$1:$D$11396,2,FALSE),"")</f>
        <v>TRANSPORTE COM CAMINHÃO BASCULANTE 6 M3 EM RODOVIA PAVIMENTADA ( PARA DISTÂNCIAS SUPERIORES A 4 KM)</v>
      </c>
      <c r="F326" s="279" t="str">
        <f>IF($D326&lt;&gt;"",VLOOKUP($D326,'2-SINAPI OUTUBRO 2017'!$A$1:$D$11396,3,FALSE),"")</f>
        <v>M3XKM</v>
      </c>
      <c r="G326" s="288">
        <f>G325*10</f>
        <v>389.84399999999999</v>
      </c>
      <c r="H326" s="297">
        <f>IF($D326&lt;&gt;"",VLOOKUP($D326,'2-SINAPI OUTUBRO 2017'!$A$1:$D$11396,4,FALSE),"")</f>
        <v>1.38</v>
      </c>
      <c r="I326" s="289">
        <f t="shared" si="53"/>
        <v>537.98471999999992</v>
      </c>
    </row>
    <row r="327" spans="2:11" ht="25.5" hidden="1" customHeight="1">
      <c r="B327" s="259" t="s">
        <v>13138</v>
      </c>
      <c r="C327" s="262" t="s">
        <v>9</v>
      </c>
      <c r="D327" s="264">
        <v>83627</v>
      </c>
      <c r="E327" s="278" t="str">
        <f>IF($D327&lt;&gt;"",VLOOKUP($D327,'2-SINAPI OUTUBRO 2017'!$A$1:$D$11396,2,FALSE),"")</f>
        <v>TAMPAO FOFO ARTICULADO, CLASSE B125 CARGA MAX 12,5 T, REDONDO TAMPA 600 MM, REDE PLUVIAL/ESGOTO, P = CHAMINE CX AREIA / POCO VISITA ASSENTADO COM ARG CIM/AREIA 1:4, FORNECIMENTO E ASSENTAMENTO</v>
      </c>
      <c r="F327" s="279" t="str">
        <f>IF($D327&lt;&gt;"",VLOOKUP($D327,'2-SINAPI OUTUBRO 2017'!$A$1:$D$11396,3,FALSE),"")</f>
        <v>UN</v>
      </c>
      <c r="G327" s="288">
        <v>3</v>
      </c>
      <c r="H327" s="297">
        <f>IF($D327&lt;&gt;"",VLOOKUP($D327,'2-SINAPI OUTUBRO 2017'!$A$1:$D$11396,4,FALSE),"")</f>
        <v>414.94</v>
      </c>
      <c r="I327" s="289">
        <f t="shared" si="53"/>
        <v>1244.82</v>
      </c>
    </row>
    <row r="328" spans="2:11" ht="38.25" hidden="1">
      <c r="B328" s="259" t="s">
        <v>13137</v>
      </c>
      <c r="C328" s="262" t="s">
        <v>9</v>
      </c>
      <c r="D328" s="264">
        <v>38052</v>
      </c>
      <c r="E328" s="278" t="str">
        <f>IF($D328&lt;&gt;"",VLOOKUP($D328,'2-SINAPI OUTUBRO 2017'!$A$1:$D$11396,2,FALSE),"")</f>
        <v>TUBO DRENO, CORRUGADO, ESPIRALADO, FLEXIVEL, PERFURADO, EM POLIETILENO DE ALTA DENSIDADE (PEAD), DN 100 MM, (4") PARA DRENAGEM - EM ROLO (NORMA DNIT 093/2006 - E.M)</v>
      </c>
      <c r="F328" s="279" t="str">
        <f>IF($D328&lt;&gt;"",VLOOKUP($D328,'2-SINAPI OUTUBRO 2017'!$A$1:$D$11396,3,FALSE),"")</f>
        <v xml:space="preserve">M     </v>
      </c>
      <c r="G328" s="288">
        <f>4.2*4</f>
        <v>16.8</v>
      </c>
      <c r="H328" s="297">
        <f>IF($D328&lt;&gt;"",VLOOKUP($D328,'2-SINAPI OUTUBRO 2017'!$A$1:$D$11396,4,FALSE),"")</f>
        <v>4.2</v>
      </c>
      <c r="I328" s="289">
        <f t="shared" si="53"/>
        <v>70.56</v>
      </c>
    </row>
    <row r="329" spans="2:11" hidden="1">
      <c r="B329" s="259" t="s">
        <v>13138</v>
      </c>
      <c r="C329" s="262" t="s">
        <v>9</v>
      </c>
      <c r="D329" s="264">
        <v>6514</v>
      </c>
      <c r="E329" s="278" t="str">
        <f>IF($D329&lt;&gt;"",VLOOKUP($D329,'2-SINAPI OUTUBRO 2017'!$A$1:$D$11396,2,FALSE),"")</f>
        <v>FORNECIMENTO E LANCAMENTO DE BRITA N. 4</v>
      </c>
      <c r="F329" s="279" t="str">
        <f>IF($D329&lt;&gt;"",VLOOKUP($D329,'2-SINAPI OUTUBRO 2017'!$A$1:$D$11396,3,FALSE),"")</f>
        <v>M3</v>
      </c>
      <c r="G329" s="288">
        <f>4.2*4.2*1.2</f>
        <v>21.167999999999999</v>
      </c>
      <c r="H329" s="297">
        <f>IF($D329&lt;&gt;"",VLOOKUP($D329,'2-SINAPI OUTUBRO 2017'!$A$1:$D$11396,4,FALSE),"")</f>
        <v>84.35</v>
      </c>
      <c r="I329" s="289">
        <f t="shared" ref="I329" si="55">H329*G329</f>
        <v>1785.5207999999998</v>
      </c>
    </row>
    <row r="330" spans="2:11" ht="25.5" hidden="1">
      <c r="B330" s="259" t="s">
        <v>13137</v>
      </c>
      <c r="C330" s="262" t="s">
        <v>9</v>
      </c>
      <c r="D330" s="264">
        <v>9840</v>
      </c>
      <c r="E330" s="278" t="str">
        <f>IF($D330&lt;&gt;"",VLOOKUP($D330,'2-SINAPI OUTUBRO 2017'!$A$1:$D$11396,2,FALSE),"")</f>
        <v>TUBO PVC, PBV, SERIE R, DN 150 MM, PARA ESGOTO OU AGUAS PLUVIAIS PREDIAL (NBR 5688)</v>
      </c>
      <c r="F330" s="279" t="str">
        <f>IF($D330&lt;&gt;"",VLOOKUP($D330,'2-SINAPI OUTUBRO 2017'!$A$1:$D$11396,3,FALSE),"")</f>
        <v xml:space="preserve">M     </v>
      </c>
      <c r="G330" s="288">
        <v>2</v>
      </c>
      <c r="H330" s="297">
        <f>IF($D330&lt;&gt;"",VLOOKUP($D330,'2-SINAPI OUTUBRO 2017'!$A$1:$D$11396,4,FALSE),"")</f>
        <v>29.22</v>
      </c>
      <c r="I330" s="289">
        <f t="shared" ref="I330" si="56">H330*G330</f>
        <v>58.44</v>
      </c>
    </row>
    <row r="331" spans="2:11" hidden="1">
      <c r="B331" s="268"/>
      <c r="C331" s="123"/>
      <c r="D331" s="43"/>
      <c r="E331" s="380"/>
      <c r="F331" s="381"/>
      <c r="G331" s="603"/>
      <c r="H331" s="382"/>
      <c r="I331" s="290"/>
    </row>
    <row r="332" spans="2:11" ht="63.75" hidden="1">
      <c r="B332" s="272" t="s">
        <v>13244</v>
      </c>
      <c r="C332" s="391"/>
      <c r="D332" s="392"/>
      <c r="E332" s="273" t="s">
        <v>13245</v>
      </c>
      <c r="F332" s="274" t="s">
        <v>6</v>
      </c>
      <c r="G332" s="275">
        <v>1</v>
      </c>
      <c r="H332" s="276"/>
      <c r="I332" s="304">
        <f>SUM(I333:I347)</f>
        <v>13294.657720000001</v>
      </c>
      <c r="J332" s="258">
        <f>4*4*3.14*0.25*2.5</f>
        <v>31.400000000000002</v>
      </c>
      <c r="K332" s="258">
        <f>I332/J332</f>
        <v>423.39674267515926</v>
      </c>
    </row>
    <row r="333" spans="2:11" ht="25.5" hidden="1">
      <c r="B333" s="259" t="s">
        <v>13138</v>
      </c>
      <c r="C333" s="262" t="s">
        <v>9</v>
      </c>
      <c r="D333" s="389">
        <v>96521</v>
      </c>
      <c r="E333" s="278" t="str">
        <f>IF($D333&lt;&gt;"",VLOOKUP($D333,'2-SINAPI OUTUBRO 2017'!$A$1:$D$11396,2,FALSE),"")</f>
        <v>ESCAVAÇÃO MECANIZADA PARA BLOCO DE COROAMENTO OU SAPATA, COM PREVISÃO DE FÔRMA, COM RETROESCAVADEIRA. AF_06/2017</v>
      </c>
      <c r="F333" s="279" t="str">
        <f>IF($D333&lt;&gt;"",VLOOKUP($D333,'2-SINAPI OUTUBRO 2017'!$A$1:$D$11396,3,FALSE),"")</f>
        <v>M3</v>
      </c>
      <c r="G333" s="288">
        <f>4*4*3.14*0.25*2.5</f>
        <v>31.400000000000002</v>
      </c>
      <c r="H333" s="297">
        <f>IF($D333&lt;&gt;"",VLOOKUP($D333,'2-SINAPI OUTUBRO 2017'!$A$1:$D$11396,4,FALSE),"")</f>
        <v>28.24</v>
      </c>
      <c r="I333" s="289">
        <f t="shared" ref="I333:I335" si="57">H333*G333</f>
        <v>886.73599999999999</v>
      </c>
    </row>
    <row r="334" spans="2:11" ht="38.25" hidden="1">
      <c r="B334" s="259" t="s">
        <v>13138</v>
      </c>
      <c r="C334" s="262" t="s">
        <v>9</v>
      </c>
      <c r="D334" s="389">
        <v>94040</v>
      </c>
      <c r="E334" s="278" t="str">
        <f>IF($D334&lt;&gt;"",VLOOKUP($D334,'2-SINAPI OUTUBRO 2017'!$A$1:$D$11396,2,FALSE),"")</f>
        <v>ESCORAMENTO DE VALA, TIPO PONTALETEAMENTO, COM PROFUNDIDADE DE 1,5 A 3,0 M, LARGURA MAIOR OU IGUAL A 1,5 M E MENOR QUE 2,5 M, EM LOCAL COM NÍVEL ALTO DE INTERFERÊNCIA. AF_06/2016</v>
      </c>
      <c r="F334" s="279" t="str">
        <f>IF($D334&lt;&gt;"",VLOOKUP($D334,'2-SINAPI OUTUBRO 2017'!$A$1:$D$11396,3,FALSE),"")</f>
        <v>M2</v>
      </c>
      <c r="G334" s="288">
        <f>2*3.14*2*2</f>
        <v>25.12</v>
      </c>
      <c r="H334" s="297">
        <f>IF($D334&lt;&gt;"",VLOOKUP($D334,'2-SINAPI OUTUBRO 2017'!$A$1:$D$11396,4,FALSE),"")</f>
        <v>15.6</v>
      </c>
      <c r="I334" s="289">
        <f t="shared" si="57"/>
        <v>391.87200000000001</v>
      </c>
    </row>
    <row r="335" spans="2:11" hidden="1">
      <c r="B335" s="259" t="s">
        <v>13138</v>
      </c>
      <c r="C335" s="262" t="s">
        <v>9</v>
      </c>
      <c r="D335" s="389" t="s">
        <v>12465</v>
      </c>
      <c r="E335" s="278" t="str">
        <f>IF($D335&lt;&gt;"",VLOOKUP($D335,'2-SINAPI OUTUBRO 2017'!$A$1:$D$11396,2,FALSE),"")</f>
        <v>CAMADA DRENANTE COM BRITA NUM 3</v>
      </c>
      <c r="F335" s="279" t="str">
        <f>IF($D335&lt;&gt;"",VLOOKUP($D335,'2-SINAPI OUTUBRO 2017'!$A$1:$D$11396,3,FALSE),"")</f>
        <v>M3</v>
      </c>
      <c r="G335" s="288">
        <f>4*4*3.14*0.25*0.3</f>
        <v>3.7679999999999998</v>
      </c>
      <c r="H335" s="297">
        <f>IF($D335&lt;&gt;"",VLOOKUP($D335,'2-SINAPI OUTUBRO 2017'!$A$1:$D$11396,4,FALSE),"")</f>
        <v>88.94</v>
      </c>
      <c r="I335" s="289">
        <f t="shared" si="57"/>
        <v>335.12591999999995</v>
      </c>
    </row>
    <row r="336" spans="2:11" ht="38.25" hidden="1" customHeight="1">
      <c r="B336" s="259" t="s">
        <v>13184</v>
      </c>
      <c r="C336" s="262" t="s">
        <v>9</v>
      </c>
      <c r="D336" s="389">
        <v>96258</v>
      </c>
      <c r="E336" s="278" t="str">
        <f>IF($D336&lt;&gt;"",VLOOKUP($D336,'2-SINAPI OUTUBRO 2017'!$A$1:$D$11396,2,FALSE),"")</f>
        <v>MONTAGEM E DESMONTAGEM DE FÔRMA DE PILARES CIRCULARES, COM ÁREA MÉDIA DAS SEÇÕES MAIOR QUE 0,28 M², PÉ-DIREITO SIMPLES, EM MADEIRA, 2 UTILIZAÇÕES. AF_06/2017</v>
      </c>
      <c r="F336" s="279" t="str">
        <f>IF($D336&lt;&gt;"",VLOOKUP($D336,'2-SINAPI OUTUBRO 2017'!$A$1:$D$11396,3,FALSE),"")</f>
        <v>M2</v>
      </c>
      <c r="G336" s="288">
        <f>2*3.14*2*2.5+4*0.95</f>
        <v>35.200000000000003</v>
      </c>
      <c r="H336" s="297">
        <f>IF($D336&lt;&gt;"",VLOOKUP($D336,'2-SINAPI OUTUBRO 2017'!$A$1:$D$11396,4,FALSE),"")</f>
        <v>97.68</v>
      </c>
      <c r="I336" s="289">
        <f>H336*G336</f>
        <v>3438.3360000000007</v>
      </c>
    </row>
    <row r="337" spans="2:9" ht="25.5" hidden="1">
      <c r="B337" s="259" t="s">
        <v>13184</v>
      </c>
      <c r="C337" s="262" t="s">
        <v>9</v>
      </c>
      <c r="D337" s="389">
        <v>95584</v>
      </c>
      <c r="E337" s="278" t="str">
        <f>IF($D337&lt;&gt;"",VLOOKUP($D337,'2-SINAPI OUTUBRO 2017'!$A$1:$D$11396,2,FALSE),"")</f>
        <v>MONTAGEM DE ARMADURA TRANSVERSAL DE ESTACAS DE SEÇÃO CIRCULAR, DIÂMETRO = 6,3 MM. AF_11/2016</v>
      </c>
      <c r="F337" s="279" t="str">
        <f>IF($D337&lt;&gt;"",VLOOKUP($D337,'2-SINAPI OUTUBRO 2017'!$A$1:$D$11396,3,FALSE),"")</f>
        <v>KG</v>
      </c>
      <c r="G337" s="288">
        <f>G338*60</f>
        <v>293.39999999999998</v>
      </c>
      <c r="H337" s="297">
        <f>IF($D337&lt;&gt;"",VLOOKUP($D337,'2-SINAPI OUTUBRO 2017'!$A$1:$D$11396,4,FALSE),"")</f>
        <v>7.72</v>
      </c>
      <c r="I337" s="289">
        <f>H337*G337</f>
        <v>2265.0479999999998</v>
      </c>
    </row>
    <row r="338" spans="2:9" ht="25.5" hidden="1">
      <c r="B338" s="259" t="s">
        <v>13138</v>
      </c>
      <c r="C338" s="262" t="s">
        <v>9</v>
      </c>
      <c r="D338" s="388">
        <v>94965</v>
      </c>
      <c r="E338" s="278" t="str">
        <f>IF($D338&lt;&gt;"",VLOOKUP($D338,'2-SINAPI OUTUBRO 2017'!$A$1:$D$11396,2,FALSE),"")</f>
        <v>CONCRETO FCK = 25MPA, TRAÇO 1:2,3:2,7 (CIMENTO/ AREIA MÉDIA/ BRITA 1)  - PREPARO MECÂNICO COM BETONEIRA 400 L. AF_07/2016</v>
      </c>
      <c r="F338" s="279" t="str">
        <f>IF($D338&lt;&gt;"",VLOOKUP($D338,'2-SINAPI OUTUBRO 2017'!$A$1:$D$11396,3,FALSE),"")</f>
        <v>M3</v>
      </c>
      <c r="G338" s="288">
        <f>2*3.14*2*0.15*2.5+4*0.15*0.3</f>
        <v>4.8899999999999997</v>
      </c>
      <c r="H338" s="297">
        <f>IF($D338&lt;&gt;"",VLOOKUP($D338,'2-SINAPI OUTUBRO 2017'!$A$1:$D$11396,4,FALSE),"")</f>
        <v>307.16000000000003</v>
      </c>
      <c r="I338" s="289">
        <f t="shared" ref="I338:I343" si="58">H338*G338</f>
        <v>1502.0124000000001</v>
      </c>
    </row>
    <row r="339" spans="2:9" hidden="1">
      <c r="B339" s="259" t="s">
        <v>13138</v>
      </c>
      <c r="C339" s="262" t="s">
        <v>9</v>
      </c>
      <c r="D339" s="389" t="s">
        <v>339</v>
      </c>
      <c r="E339" s="278" t="str">
        <f>IF($D339&lt;&gt;"",VLOOKUP($D339,'2-SINAPI OUTUBRO 2017'!$A$1:$D$11396,2,FALSE),"")</f>
        <v>LANCAMENTO/APLICACAO MANUAL DE CONCRETO EM FUNDACOES</v>
      </c>
      <c r="F339" s="279" t="str">
        <f>IF($D339&lt;&gt;"",VLOOKUP($D339,'2-SINAPI OUTUBRO 2017'!$A$1:$D$11396,3,FALSE),"")</f>
        <v>M3</v>
      </c>
      <c r="G339" s="288">
        <f>G338</f>
        <v>4.8899999999999997</v>
      </c>
      <c r="H339" s="297">
        <f>IF($D339&lt;&gt;"",VLOOKUP($D339,'2-SINAPI OUTUBRO 2017'!$A$1:$D$11396,4,FALSE),"")</f>
        <v>89.94</v>
      </c>
      <c r="I339" s="289">
        <f t="shared" si="58"/>
        <v>439.80659999999995</v>
      </c>
    </row>
    <row r="340" spans="2:9" ht="25.5" hidden="1">
      <c r="B340" s="259" t="s">
        <v>13138</v>
      </c>
      <c r="C340" s="262" t="s">
        <v>9</v>
      </c>
      <c r="D340" s="389">
        <v>92267</v>
      </c>
      <c r="E340" s="278" t="str">
        <f>IF($D340&lt;&gt;"",VLOOKUP($D340,'2-SINAPI OUTUBRO 2017'!$A$1:$D$11396,2,FALSE),"")</f>
        <v>FABRICAÇÃO DE FÔRMA PARA LAJES, EM CHAPA DE MADEIRA COMPENSADA RESINADA, E = 17 MM. AF_12/2015</v>
      </c>
      <c r="F340" s="279" t="str">
        <f>IF($D340&lt;&gt;"",VLOOKUP($D340,'2-SINAPI OUTUBRO 2017'!$A$1:$D$11396,3,FALSE),"")</f>
        <v>M2</v>
      </c>
      <c r="G340" s="288">
        <f>4*4*3.14*0.25</f>
        <v>12.56</v>
      </c>
      <c r="H340" s="297">
        <f>IF($D340&lt;&gt;"",VLOOKUP($D340,'2-SINAPI OUTUBRO 2017'!$A$1:$D$11396,4,FALSE),"")</f>
        <v>26.22</v>
      </c>
      <c r="I340" s="289">
        <f t="shared" ref="I340" si="59">H340*G340</f>
        <v>329.32319999999999</v>
      </c>
    </row>
    <row r="341" spans="2:9" ht="38.25" hidden="1">
      <c r="B341" s="259" t="s">
        <v>13184</v>
      </c>
      <c r="C341" s="262" t="s">
        <v>9</v>
      </c>
      <c r="D341" s="389">
        <v>94998</v>
      </c>
      <c r="E341" s="278" t="str">
        <f>IF($D341&lt;&gt;"",VLOOKUP($D341,'2-SINAPI OUTUBRO 2017'!$A$1:$D$11396,2,FALSE),"")</f>
        <v>EXECUÇÃO DE PASSEIO (CALÇADA) OU PISO DE CONCRETO COM CONCRETO MOLDADO IN LOCO, FEITO EM OBRA, ACABAMENTO CONVENCIONAL, ESPESSURA 12 CM, ARMADO. AF_07/2016</v>
      </c>
      <c r="F341" s="279" t="str">
        <f>IF($D341&lt;&gt;"",VLOOKUP($D341,'2-SINAPI OUTUBRO 2017'!$A$1:$D$11396,3,FALSE),"")</f>
        <v>M2</v>
      </c>
      <c r="G341" s="288">
        <f>4*4*3.14*0.25</f>
        <v>12.56</v>
      </c>
      <c r="H341" s="297">
        <f>IF($D341&lt;&gt;"",VLOOKUP($D341,'2-SINAPI OUTUBRO 2017'!$A$1:$D$11396,4,FALSE),"")</f>
        <v>88.62</v>
      </c>
      <c r="I341" s="289">
        <f t="shared" si="58"/>
        <v>1113.0672000000002</v>
      </c>
    </row>
    <row r="342" spans="2:9" hidden="1">
      <c r="B342" s="259" t="s">
        <v>13184</v>
      </c>
      <c r="C342" s="262" t="s">
        <v>9</v>
      </c>
      <c r="D342" s="389">
        <v>72897</v>
      </c>
      <c r="E342" s="278" t="str">
        <f>IF($D342&lt;&gt;"",VLOOKUP($D342,'2-SINAPI OUTUBRO 2017'!$A$1:$D$11396,2,FALSE),"")</f>
        <v>CARGA MANUAL DE ENTULHO EM CAMINHAO BASCULANTE 6 M3</v>
      </c>
      <c r="F342" s="279" t="str">
        <f>IF($D342&lt;&gt;"",VLOOKUP($D342,'2-SINAPI OUTUBRO 2017'!$A$1:$D$11396,3,FALSE),"")</f>
        <v>M3</v>
      </c>
      <c r="G342" s="288">
        <f>G333*1.3</f>
        <v>40.820000000000007</v>
      </c>
      <c r="H342" s="297">
        <f>IF($D342&lt;&gt;"",VLOOKUP($D342,'2-SINAPI OUTUBRO 2017'!$A$1:$D$11396,4,FALSE),"")</f>
        <v>16.48</v>
      </c>
      <c r="I342" s="289">
        <f t="shared" si="58"/>
        <v>672.71360000000016</v>
      </c>
    </row>
    <row r="343" spans="2:9" ht="25.5" hidden="1">
      <c r="B343" s="259" t="s">
        <v>13184</v>
      </c>
      <c r="C343" s="262" t="s">
        <v>9</v>
      </c>
      <c r="D343" s="264">
        <v>95302</v>
      </c>
      <c r="E343" s="278" t="str">
        <f>IF($D343&lt;&gt;"",VLOOKUP($D343,'2-SINAPI OUTUBRO 2017'!$A$1:$D$11396,2,FALSE),"")</f>
        <v>TRANSPORTE COM CAMINHÃO BASCULANTE 6 M3 EM RODOVIA PAVIMENTADA ( PARA DISTÂNCIAS SUPERIORES A 4 KM)</v>
      </c>
      <c r="F343" s="279" t="str">
        <f>IF($D343&lt;&gt;"",VLOOKUP($D343,'2-SINAPI OUTUBRO 2017'!$A$1:$D$11396,3,FALSE),"")</f>
        <v>M3XKM</v>
      </c>
      <c r="G343" s="288">
        <f>G342*10</f>
        <v>408.20000000000005</v>
      </c>
      <c r="H343" s="297">
        <f>IF($D343&lt;&gt;"",VLOOKUP($D343,'2-SINAPI OUTUBRO 2017'!$A$1:$D$11396,4,FALSE),"")</f>
        <v>1.38</v>
      </c>
      <c r="I343" s="289">
        <f t="shared" si="58"/>
        <v>563.31600000000003</v>
      </c>
    </row>
    <row r="344" spans="2:9" hidden="1">
      <c r="B344" s="259"/>
      <c r="C344" s="262" t="s">
        <v>90</v>
      </c>
      <c r="D344" s="264"/>
      <c r="E344" s="278" t="str">
        <f>IF($D344&lt;&gt;"",VLOOKUP($D344,'2-SINAPI OUTUBRO 2017'!$A$1:$D$11396,2,FALSE),"")</f>
        <v/>
      </c>
      <c r="F344" s="279" t="str">
        <f>IF($D344&lt;&gt;"",VLOOKUP($D344,'2-SINAPI OUTUBRO 2017'!$A$1:$D$11396,3,FALSE),"")</f>
        <v/>
      </c>
      <c r="G344" s="288">
        <f>G336</f>
        <v>35.200000000000003</v>
      </c>
      <c r="H344" s="297">
        <v>20</v>
      </c>
      <c r="I344" s="289">
        <f t="shared" ref="I344:I345" si="60">H344*G344</f>
        <v>704</v>
      </c>
    </row>
    <row r="345" spans="2:9" ht="25.5" hidden="1" customHeight="1">
      <c r="B345" s="259" t="s">
        <v>13183</v>
      </c>
      <c r="C345" s="262" t="s">
        <v>9</v>
      </c>
      <c r="D345" s="264">
        <v>9867</v>
      </c>
      <c r="E345" s="278" t="str">
        <f>IF($D345&lt;&gt;"",VLOOKUP($D345,'2-SINAPI OUTUBRO 2017'!$A$1:$D$11396,2,FALSE),"")</f>
        <v>TUBO PVC, SOLDAVEL, DN 20 MM, AGUA FRIA (NBR-5648)</v>
      </c>
      <c r="F345" s="279" t="str">
        <f>IF($D345&lt;&gt;"",VLOOKUP($D345,'2-SINAPI OUTUBRO 2017'!$A$1:$D$11396,3,FALSE),"")</f>
        <v xml:space="preserve">M     </v>
      </c>
      <c r="G345" s="288">
        <f>G344*15*0.17</f>
        <v>89.76</v>
      </c>
      <c r="H345" s="297">
        <f>IF($D345&lt;&gt;"",VLOOKUP($D345,'2-SINAPI OUTUBRO 2017'!$A$1:$D$11396,4,FALSE),"")</f>
        <v>2.33</v>
      </c>
      <c r="I345" s="289">
        <f t="shared" si="60"/>
        <v>209.14080000000001</v>
      </c>
    </row>
    <row r="346" spans="2:9" ht="25.5" hidden="1" customHeight="1">
      <c r="B346" s="259" t="s">
        <v>13138</v>
      </c>
      <c r="C346" s="262" t="s">
        <v>9</v>
      </c>
      <c r="D346" s="264">
        <v>83627</v>
      </c>
      <c r="E346" s="278" t="str">
        <f>IF($D346&lt;&gt;"",VLOOKUP($D346,'2-SINAPI OUTUBRO 2017'!$A$1:$D$11396,2,FALSE),"")</f>
        <v>TAMPAO FOFO ARTICULADO, CLASSE B125 CARGA MAX 12,5 T, REDONDO TAMPA 600 MM, REDE PLUVIAL/ESGOTO, P = CHAMINE CX AREIA / POCO VISITA ASSENTADO COM ARG CIM/AREIA 1:4, FORNECIMENTO E ASSENTAMENTO</v>
      </c>
      <c r="F346" s="279" t="str">
        <f>IF($D346&lt;&gt;"",VLOOKUP($D346,'2-SINAPI OUTUBRO 2017'!$A$1:$D$11396,3,FALSE),"")</f>
        <v>UN</v>
      </c>
      <c r="G346" s="288">
        <v>1</v>
      </c>
      <c r="H346" s="297">
        <f>IF($D346&lt;&gt;"",VLOOKUP($D346,'2-SINAPI OUTUBRO 2017'!$A$1:$D$11396,4,FALSE),"")</f>
        <v>414.94</v>
      </c>
      <c r="I346" s="289">
        <f t="shared" ref="I346" si="61">H346*G346</f>
        <v>414.94</v>
      </c>
    </row>
    <row r="347" spans="2:9" ht="51" hidden="1" customHeight="1">
      <c r="B347" s="259" t="s">
        <v>13138</v>
      </c>
      <c r="C347" s="262" t="s">
        <v>9</v>
      </c>
      <c r="D347" s="264">
        <v>9840</v>
      </c>
      <c r="E347" s="278" t="str">
        <f>IF($D347&lt;&gt;"",VLOOKUP($D347,'2-SINAPI OUTUBRO 2017'!$A$1:$D$11396,2,FALSE),"")</f>
        <v>TUBO PVC, PBV, SERIE R, DN 150 MM, PARA ESGOTO OU AGUAS PLUVIAIS PREDIAL (NBR 5688)</v>
      </c>
      <c r="F347" s="279" t="str">
        <f>IF($D347&lt;&gt;"",VLOOKUP($D347,'2-SINAPI OUTUBRO 2017'!$A$1:$D$11396,3,FALSE),"")</f>
        <v xml:space="preserve">M     </v>
      </c>
      <c r="G347" s="288">
        <v>1</v>
      </c>
      <c r="H347" s="297">
        <f>IF($D347&lt;&gt;"",VLOOKUP($D347,'2-SINAPI OUTUBRO 2017'!$A$1:$D$11396,4,FALSE),"")</f>
        <v>29.22</v>
      </c>
      <c r="I347" s="289">
        <f t="shared" ref="I347" si="62">H347*G347</f>
        <v>29.22</v>
      </c>
    </row>
    <row r="348" spans="2:9" hidden="1">
      <c r="B348" s="268"/>
      <c r="C348" s="123"/>
      <c r="D348" s="269"/>
      <c r="E348" s="270"/>
      <c r="F348" s="123"/>
      <c r="G348" s="601"/>
      <c r="H348" s="271"/>
      <c r="I348" s="290"/>
    </row>
    <row r="349" spans="2:9" ht="25.5" hidden="1">
      <c r="B349" s="272" t="s">
        <v>13246</v>
      </c>
      <c r="C349" s="391"/>
      <c r="D349" s="392"/>
      <c r="E349" s="273" t="s">
        <v>13247</v>
      </c>
      <c r="F349" s="274" t="s">
        <v>6</v>
      </c>
      <c r="G349" s="275">
        <v>1</v>
      </c>
      <c r="H349" s="276"/>
      <c r="I349" s="304">
        <f>SUM(I350:I368)</f>
        <v>1986.7944</v>
      </c>
    </row>
    <row r="350" spans="2:9" ht="15" hidden="1">
      <c r="B350" s="259"/>
      <c r="C350" s="262"/>
      <c r="D350" s="507"/>
      <c r="E350" s="308" t="s">
        <v>13248</v>
      </c>
      <c r="F350" s="279"/>
      <c r="G350" s="288"/>
      <c r="H350" s="297"/>
      <c r="I350" s="289"/>
    </row>
    <row r="351" spans="2:9" ht="25.5" hidden="1">
      <c r="B351" s="259" t="s">
        <v>13138</v>
      </c>
      <c r="C351" s="262" t="s">
        <v>9</v>
      </c>
      <c r="D351" s="277" t="s">
        <v>1134</v>
      </c>
      <c r="E351" s="278" t="str">
        <f>IF($D351&lt;&gt;"",VLOOKUP($D351,'2-SINAPI OUTUBRO 2017'!$A$1:$D$11396,2,FALSE),"")</f>
        <v>FORMA TABUA P/ CONCRETO EM FUNDACAO RADIER C/ REAPROVEITAMENTO 3X.</v>
      </c>
      <c r="F351" s="279" t="str">
        <f>IF($D351&lt;&gt;"",VLOOKUP($D351,'2-SINAPI OUTUBRO 2017'!$A$1:$D$11396,3,FALSE),"")</f>
        <v>M2</v>
      </c>
      <c r="G351" s="280">
        <f>(2*2+0.9*2)*0.15</f>
        <v>0.87</v>
      </c>
      <c r="H351" s="297">
        <f>IF($D351&lt;&gt;"",VLOOKUP($D351,'2-SINAPI OUTUBRO 2017'!$A$1:$D$11396,4,FALSE),"")</f>
        <v>32.07</v>
      </c>
      <c r="I351" s="289">
        <f>G351*H351</f>
        <v>27.9009</v>
      </c>
    </row>
    <row r="352" spans="2:9" ht="25.5" hidden="1">
      <c r="B352" s="259" t="s">
        <v>13138</v>
      </c>
      <c r="C352" s="262" t="s">
        <v>9</v>
      </c>
      <c r="D352" s="277">
        <v>92793</v>
      </c>
      <c r="E352" s="278" t="str">
        <f>IF($D352&lt;&gt;"",VLOOKUP($D352,'2-SINAPI OUTUBRO 2017'!$A$1:$D$11396,2,FALSE),"")</f>
        <v>CORTE E DOBRA DE AÇO CA-50, DIÂMETRO DE 8,0 MM, UTILIZADO EM ESTRUTURAS DIVERSAS, EXCETO LAJES. AF_12/2015</v>
      </c>
      <c r="F352" s="279" t="str">
        <f>IF($D352&lt;&gt;"",VLOOKUP($D352,'2-SINAPI OUTUBRO 2017'!$A$1:$D$11396,3,FALSE),"")</f>
        <v>KG</v>
      </c>
      <c r="G352" s="280">
        <f>G353*10</f>
        <v>3</v>
      </c>
      <c r="H352" s="297">
        <f>IF($D352&lt;&gt;"",VLOOKUP($D352,'2-SINAPI OUTUBRO 2017'!$A$1:$D$11396,4,FALSE),"")</f>
        <v>5.47</v>
      </c>
      <c r="I352" s="289">
        <f>G352*H352</f>
        <v>16.41</v>
      </c>
    </row>
    <row r="353" spans="2:9" ht="25.5" hidden="1">
      <c r="B353" s="259" t="s">
        <v>13138</v>
      </c>
      <c r="C353" s="262" t="s">
        <v>9</v>
      </c>
      <c r="D353" s="388">
        <v>94965</v>
      </c>
      <c r="E353" s="278" t="str">
        <f>IF($D353&lt;&gt;"",VLOOKUP($D353,'2-SINAPI OUTUBRO 2017'!$A$1:$D$11396,2,FALSE),"")</f>
        <v>CONCRETO FCK = 25MPA, TRAÇO 1:2,3:2,7 (CIMENTO/ AREIA MÉDIA/ BRITA 1)  - PREPARO MECÂNICO COM BETONEIRA 400 L. AF_07/2016</v>
      </c>
      <c r="F353" s="279" t="str">
        <f>IF($D353&lt;&gt;"",VLOOKUP($D353,'2-SINAPI OUTUBRO 2017'!$A$1:$D$11396,3,FALSE),"")</f>
        <v>M3</v>
      </c>
      <c r="G353" s="280">
        <f>2*1*0.15</f>
        <v>0.3</v>
      </c>
      <c r="H353" s="297">
        <f>IF($D353&lt;&gt;"",VLOOKUP($D353,'2-SINAPI OUTUBRO 2017'!$A$1:$D$11396,4,FALSE),"")</f>
        <v>307.16000000000003</v>
      </c>
      <c r="I353" s="289">
        <f t="shared" ref="I353:I368" si="63">G353*H353</f>
        <v>92.14800000000001</v>
      </c>
    </row>
    <row r="354" spans="2:9" hidden="1">
      <c r="B354" s="259" t="s">
        <v>13138</v>
      </c>
      <c r="C354" s="262" t="s">
        <v>9</v>
      </c>
      <c r="D354" s="277" t="s">
        <v>339</v>
      </c>
      <c r="E354" s="278" t="str">
        <f>IF($D354&lt;&gt;"",VLOOKUP($D354,'2-SINAPI OUTUBRO 2017'!$A$1:$D$11396,2,FALSE),"")</f>
        <v>LANCAMENTO/APLICACAO MANUAL DE CONCRETO EM FUNDACOES</v>
      </c>
      <c r="F354" s="279" t="str">
        <f>IF($D354&lt;&gt;"",VLOOKUP($D354,'2-SINAPI OUTUBRO 2017'!$A$1:$D$11396,3,FALSE),"")</f>
        <v>M3</v>
      </c>
      <c r="G354" s="280">
        <f>G353</f>
        <v>0.3</v>
      </c>
      <c r="H354" s="297">
        <f>IF($D354&lt;&gt;"",VLOOKUP($D354,'2-SINAPI OUTUBRO 2017'!$A$1:$D$11396,4,FALSE),"")</f>
        <v>89.94</v>
      </c>
      <c r="I354" s="289">
        <f t="shared" si="63"/>
        <v>26.981999999999999</v>
      </c>
    </row>
    <row r="355" spans="2:9" hidden="1">
      <c r="B355" s="259" t="s">
        <v>13138</v>
      </c>
      <c r="C355" s="262" t="s">
        <v>9</v>
      </c>
      <c r="D355" s="277">
        <v>40780</v>
      </c>
      <c r="E355" s="278" t="str">
        <f>IF($D355&lt;&gt;"",VLOOKUP($D355,'2-SINAPI OUTUBRO 2017'!$A$1:$D$11396,2,FALSE),"")</f>
        <v>REGULARIZAÇÃO DE SUPERFICIE DE CONCRETO APARENTE</v>
      </c>
      <c r="F355" s="279" t="str">
        <f>IF($D355&lt;&gt;"",VLOOKUP($D355,'2-SINAPI OUTUBRO 2017'!$A$1:$D$11396,3,FALSE),"")</f>
        <v>M2</v>
      </c>
      <c r="G355" s="280">
        <f>2*1</f>
        <v>2</v>
      </c>
      <c r="H355" s="297">
        <f>IF($D355&lt;&gt;"",VLOOKUP($D355,'2-SINAPI OUTUBRO 2017'!$A$1:$D$11396,4,FALSE),"")</f>
        <v>8.1</v>
      </c>
      <c r="I355" s="289">
        <f t="shared" si="63"/>
        <v>16.2</v>
      </c>
    </row>
    <row r="356" spans="2:9" ht="15" hidden="1">
      <c r="B356" s="259"/>
      <c r="C356" s="262"/>
      <c r="D356" s="507"/>
      <c r="E356" s="308" t="s">
        <v>13249</v>
      </c>
      <c r="F356" s="279"/>
      <c r="G356" s="280"/>
      <c r="H356" s="297"/>
      <c r="I356" s="289"/>
    </row>
    <row r="357" spans="2:9" ht="51" hidden="1">
      <c r="B357" s="259" t="s">
        <v>13138</v>
      </c>
      <c r="C357" s="262" t="s">
        <v>9</v>
      </c>
      <c r="D357" s="277">
        <v>89312</v>
      </c>
      <c r="E357" s="278" t="str">
        <f>IF($D357&lt;&gt;"",VLOOKUP($D357,'2-SINAPI OUTUBRO 2017'!$A$1:$D$11396,2,FALSE),"")</f>
        <v>ALVENARIA ESTRUTURAL DE BLOCOS CERÂMICOS 14X19X29, (ESPESSURA DE 14 CM), PARA PAREDES COM ÁREA LÍQUIDA MAIOR OU IGUAL A 6M², COM VÃOS, UTILIZANDO COLHER DE PEDREIRO E ARGAMASSA DE ASSENTAMENTO COM PREPARO EM BETONEIRA. AF_12/2014</v>
      </c>
      <c r="F357" s="279" t="str">
        <f>IF($D357&lt;&gt;"",VLOOKUP($D357,'2-SINAPI OUTUBRO 2017'!$A$1:$D$11396,3,FALSE),"")</f>
        <v>M2</v>
      </c>
      <c r="G357" s="280">
        <f>(0.6*2+1.5)*1.5</f>
        <v>4.0500000000000007</v>
      </c>
      <c r="H357" s="297">
        <f>IF($D357&lt;&gt;"",VLOOKUP($D357,'2-SINAPI OUTUBRO 2017'!$A$1:$D$11396,4,FALSE),"")</f>
        <v>64.930000000000007</v>
      </c>
      <c r="I357" s="289">
        <f t="shared" si="63"/>
        <v>262.96650000000005</v>
      </c>
    </row>
    <row r="358" spans="2:9" ht="38.25" hidden="1">
      <c r="B358" s="259" t="s">
        <v>13138</v>
      </c>
      <c r="C358" s="262" t="s">
        <v>9</v>
      </c>
      <c r="D358" s="277">
        <v>87905</v>
      </c>
      <c r="E358" s="278" t="str">
        <f>IF($D358&lt;&gt;"",VLOOKUP($D358,'2-SINAPI OUTUBRO 2017'!$A$1:$D$11396,2,FALSE),"")</f>
        <v>CHAPISCO APLICADO EM ALVENARIA (COM PRESENÇA DE VÃOS) E ESTRUTURAS DE CONCRETO DE FACHADA, COM COLHER DE PEDREIRO.  ARGAMASSA TRAÇO 1:3 COM PREPARO EM BETONEIRA 400L. AF_06/2014</v>
      </c>
      <c r="F358" s="279" t="str">
        <f>IF($D358&lt;&gt;"",VLOOKUP($D358,'2-SINAPI OUTUBRO 2017'!$A$1:$D$11396,3,FALSE),"")</f>
        <v>M2</v>
      </c>
      <c r="G358" s="280">
        <f>G357*2</f>
        <v>8.1000000000000014</v>
      </c>
      <c r="H358" s="297">
        <f>IF($D358&lt;&gt;"",VLOOKUP($D358,'2-SINAPI OUTUBRO 2017'!$A$1:$D$11396,4,FALSE),"")</f>
        <v>5.71</v>
      </c>
      <c r="I358" s="289">
        <f t="shared" si="63"/>
        <v>46.251000000000005</v>
      </c>
    </row>
    <row r="359" spans="2:9" ht="51" hidden="1">
      <c r="B359" s="259" t="s">
        <v>13138</v>
      </c>
      <c r="C359" s="262" t="s">
        <v>9</v>
      </c>
      <c r="D359" s="277">
        <v>87529</v>
      </c>
      <c r="E359" s="278" t="str">
        <f>IF($D359&lt;&gt;"",VLOOKUP($D359,'2-SINAPI OUTUBRO 2017'!$A$1:$D$11396,2,FALSE),"")</f>
        <v>MASSA ÚNICA, PARA RECEBIMENTO DE PINTURA, EM ARGAMASSA TRAÇO 1:2:8, PREPARO MECÂNICO COM BETONEIRA 400L, APLICADA MANUALMENTE EM FACES INTERNAS DE PAREDES, ESPESSURA DE 20MM, COM EXECUÇÃO DE TALISCAS. AF_06/2014</v>
      </c>
      <c r="F359" s="279" t="str">
        <f>IF($D359&lt;&gt;"",VLOOKUP($D359,'2-SINAPI OUTUBRO 2017'!$A$1:$D$11396,3,FALSE),"")</f>
        <v>M2</v>
      </c>
      <c r="G359" s="280">
        <f>G358</f>
        <v>8.1000000000000014</v>
      </c>
      <c r="H359" s="297">
        <f>IF($D359&lt;&gt;"",VLOOKUP($D359,'2-SINAPI OUTUBRO 2017'!$A$1:$D$11396,4,FALSE),"")</f>
        <v>23.4</v>
      </c>
      <c r="I359" s="289">
        <f t="shared" si="63"/>
        <v>189.54000000000002</v>
      </c>
    </row>
    <row r="360" spans="2:9" ht="25.5" hidden="1">
      <c r="B360" s="259" t="s">
        <v>13138</v>
      </c>
      <c r="C360" s="262" t="s">
        <v>9</v>
      </c>
      <c r="D360" s="277">
        <v>88415</v>
      </c>
      <c r="E360" s="278" t="str">
        <f>IF($D360&lt;&gt;"",VLOOKUP($D360,'2-SINAPI OUTUBRO 2017'!$A$1:$D$11396,2,FALSE),"")</f>
        <v>APLICAÇÃO MANUAL DE FUNDO SELADOR ACRÍLICO EM PAREDES EXTERNAS DE CASAS. AF_06/2014</v>
      </c>
      <c r="F360" s="279" t="str">
        <f>IF($D360&lt;&gt;"",VLOOKUP($D360,'2-SINAPI OUTUBRO 2017'!$A$1:$D$11396,3,FALSE),"")</f>
        <v>M2</v>
      </c>
      <c r="G360" s="280">
        <f>G359</f>
        <v>8.1000000000000014</v>
      </c>
      <c r="H360" s="297">
        <f>IF($D360&lt;&gt;"",VLOOKUP($D360,'2-SINAPI OUTUBRO 2017'!$A$1:$D$11396,4,FALSE),"")</f>
        <v>1.77</v>
      </c>
      <c r="I360" s="289">
        <f t="shared" si="63"/>
        <v>14.337000000000003</v>
      </c>
    </row>
    <row r="361" spans="2:9" ht="25.5" hidden="1">
      <c r="B361" s="259" t="s">
        <v>13138</v>
      </c>
      <c r="C361" s="262" t="s">
        <v>9</v>
      </c>
      <c r="D361" s="277">
        <v>88489</v>
      </c>
      <c r="E361" s="278" t="str">
        <f>IF($D361&lt;&gt;"",VLOOKUP($D361,'2-SINAPI OUTUBRO 2017'!$A$1:$D$11396,2,FALSE),"")</f>
        <v>APLICAÇÃO MANUAL DE PINTURA COM TINTA LÁTEX ACRÍLICA EM PAREDES, DUAS DEMÃOS. AF_06/2014</v>
      </c>
      <c r="F361" s="279" t="str">
        <f>IF($D361&lt;&gt;"",VLOOKUP($D361,'2-SINAPI OUTUBRO 2017'!$A$1:$D$11396,3,FALSE),"")</f>
        <v>M2</v>
      </c>
      <c r="G361" s="280">
        <f>G360</f>
        <v>8.1000000000000014</v>
      </c>
      <c r="H361" s="297">
        <f>IF($D361&lt;&gt;"",VLOOKUP($D361,'2-SINAPI OUTUBRO 2017'!$A$1:$D$11396,4,FALSE),"")</f>
        <v>10</v>
      </c>
      <c r="I361" s="289">
        <f t="shared" si="63"/>
        <v>81.000000000000014</v>
      </c>
    </row>
    <row r="362" spans="2:9" hidden="1">
      <c r="B362" s="259" t="s">
        <v>13138</v>
      </c>
      <c r="C362" s="262" t="s">
        <v>9</v>
      </c>
      <c r="D362" s="277" t="s">
        <v>12899</v>
      </c>
      <c r="E362" s="278" t="str">
        <f>IF($D362&lt;&gt;"",VLOOKUP($D362,'2-SINAPI OUTUBRO 2017'!$A$1:$D$11396,2,FALSE),"")</f>
        <v>PORTAO DE FERRO COM VARA 1/2", COM REQUADRO</v>
      </c>
      <c r="F362" s="279" t="str">
        <f>IF($D362&lt;&gt;"",VLOOKUP($D362,'2-SINAPI OUTUBRO 2017'!$A$1:$D$11396,3,FALSE),"")</f>
        <v>M2</v>
      </c>
      <c r="G362" s="280">
        <f>1.5*1.5</f>
        <v>2.25</v>
      </c>
      <c r="H362" s="297">
        <f>IF($D362&lt;&gt;"",VLOOKUP($D362,'2-SINAPI OUTUBRO 2017'!$A$1:$D$11396,4,FALSE),"")</f>
        <v>378.04</v>
      </c>
      <c r="I362" s="289">
        <f t="shared" si="63"/>
        <v>850.59</v>
      </c>
    </row>
    <row r="363" spans="2:9" ht="15" hidden="1">
      <c r="B363" s="259"/>
      <c r="C363" s="262"/>
      <c r="D363" s="507"/>
      <c r="E363" s="308" t="s">
        <v>13250</v>
      </c>
      <c r="F363" s="279"/>
      <c r="G363" s="280"/>
      <c r="H363" s="297"/>
      <c r="I363" s="289"/>
    </row>
    <row r="364" spans="2:9" ht="38.25" hidden="1">
      <c r="B364" s="259" t="s">
        <v>13138</v>
      </c>
      <c r="C364" s="262" t="s">
        <v>9</v>
      </c>
      <c r="D364" s="277">
        <v>92448</v>
      </c>
      <c r="E364" s="278" t="str">
        <f>IF($D364&lt;&gt;"",VLOOKUP($D364,'2-SINAPI OUTUBRO 2017'!$A$1:$D$11396,2,FALSE),"")</f>
        <v>MONTAGEM E DESMONTAGEM DE FÔRMA DE VIGA, ESCORAMENTO COM PONTALETE DE MADEIRA, PÉ-DIREITO SIMPLES, EM MADEIRA SERRADA, 4 UTILIZAÇÕES. AF_12/2015</v>
      </c>
      <c r="F364" s="279" t="str">
        <f>IF($D364&lt;&gt;"",VLOOKUP($D364,'2-SINAPI OUTUBRO 2017'!$A$1:$D$11396,3,FALSE),"")</f>
        <v>M2</v>
      </c>
      <c r="G364" s="280">
        <f>2*1</f>
        <v>2</v>
      </c>
      <c r="H364" s="297">
        <f>IF($D364&lt;&gt;"",VLOOKUP($D364,'2-SINAPI OUTUBRO 2017'!$A$1:$D$11396,4,FALSE),"")</f>
        <v>65.77</v>
      </c>
      <c r="I364" s="289">
        <f t="shared" si="63"/>
        <v>131.54</v>
      </c>
    </row>
    <row r="365" spans="2:9" ht="38.25" hidden="1">
      <c r="B365" s="259" t="s">
        <v>13138</v>
      </c>
      <c r="C365" s="262" t="s">
        <v>9</v>
      </c>
      <c r="D365" s="277">
        <v>92786</v>
      </c>
      <c r="E365" s="278" t="str">
        <f>IF($D365&lt;&gt;"",VLOOKUP($D365,'2-SINAPI OUTUBRO 2017'!$A$1:$D$11396,2,FALSE),"")</f>
        <v>ARMAÇÃO DE LAJE DE UMA ESTRUTURA CONVENCIONAL DE CONCRETO ARMADO EM UMA EDIFICAÇÃO TÉRREA OU SOBRADO UTILIZANDO AÇO CA-50 DE 8,0 MM - MONTAGEM. AF_12/2015</v>
      </c>
      <c r="F365" s="279" t="str">
        <f>IF($D365&lt;&gt;"",VLOOKUP($D365,'2-SINAPI OUTUBRO 2017'!$A$1:$D$11396,3,FALSE),"")</f>
        <v>KG</v>
      </c>
      <c r="G365" s="280">
        <f>10*G366</f>
        <v>3</v>
      </c>
      <c r="H365" s="297">
        <f>IF($D365&lt;&gt;"",VLOOKUP($D365,'2-SINAPI OUTUBRO 2017'!$A$1:$D$11396,4,FALSE),"")</f>
        <v>7.25</v>
      </c>
      <c r="I365" s="289">
        <f t="shared" si="63"/>
        <v>21.75</v>
      </c>
    </row>
    <row r="366" spans="2:9" ht="25.5" hidden="1">
      <c r="B366" s="259" t="s">
        <v>13138</v>
      </c>
      <c r="C366" s="262" t="s">
        <v>9</v>
      </c>
      <c r="D366" s="388">
        <v>94965</v>
      </c>
      <c r="E366" s="278" t="str">
        <f>IF($D366&lt;&gt;"",VLOOKUP($D366,'2-SINAPI OUTUBRO 2017'!$A$1:$D$11396,2,FALSE),"")</f>
        <v>CONCRETO FCK = 25MPA, TRAÇO 1:2,3:2,7 (CIMENTO/ AREIA MÉDIA/ BRITA 1)  - PREPARO MECÂNICO COM BETONEIRA 400 L. AF_07/2016</v>
      </c>
      <c r="F366" s="279" t="str">
        <f>IF($D366&lt;&gt;"",VLOOKUP($D366,'2-SINAPI OUTUBRO 2017'!$A$1:$D$11396,3,FALSE),"")</f>
        <v>M3</v>
      </c>
      <c r="G366" s="280">
        <f>2*1*0.15</f>
        <v>0.3</v>
      </c>
      <c r="H366" s="297">
        <f>IF($D366&lt;&gt;"",VLOOKUP($D366,'2-SINAPI OUTUBRO 2017'!$A$1:$D$11396,4,FALSE),"")</f>
        <v>307.16000000000003</v>
      </c>
      <c r="I366" s="289">
        <f t="shared" si="63"/>
        <v>92.14800000000001</v>
      </c>
    </row>
    <row r="367" spans="2:9" ht="25.5" hidden="1">
      <c r="B367" s="259" t="s">
        <v>13138</v>
      </c>
      <c r="C367" s="262" t="s">
        <v>9</v>
      </c>
      <c r="D367" s="277">
        <v>92873</v>
      </c>
      <c r="E367" s="278" t="str">
        <f>IF($D367&lt;&gt;"",VLOOKUP($D367,'2-SINAPI OUTUBRO 2017'!$A$1:$D$11396,2,FALSE),"")</f>
        <v>LANÇAMENTO COM USO DE BALDES, ADENSAMENTO E ACABAMENTO DE CONCRETO EM ESTRUTURAS. AF_12/2015</v>
      </c>
      <c r="F367" s="279" t="str">
        <f>IF($D367&lt;&gt;"",VLOOKUP($D367,'2-SINAPI OUTUBRO 2017'!$A$1:$D$11396,3,FALSE),"")</f>
        <v>M3</v>
      </c>
      <c r="G367" s="280">
        <f>G366</f>
        <v>0.3</v>
      </c>
      <c r="H367" s="297">
        <f>IF($D367&lt;&gt;"",VLOOKUP($D367,'2-SINAPI OUTUBRO 2017'!$A$1:$D$11396,4,FALSE),"")</f>
        <v>139.37</v>
      </c>
      <c r="I367" s="289">
        <f t="shared" si="63"/>
        <v>41.811</v>
      </c>
    </row>
    <row r="368" spans="2:9" ht="25.5" hidden="1">
      <c r="B368" s="259" t="s">
        <v>13138</v>
      </c>
      <c r="C368" s="262" t="s">
        <v>9</v>
      </c>
      <c r="D368" s="277">
        <v>83731</v>
      </c>
      <c r="E368" s="278" t="str">
        <f>IF($D368&lt;&gt;"",VLOOKUP($D368,'2-SINAPI OUTUBRO 2017'!$A$1:$D$11396,2,FALSE),"")</f>
        <v>IMPERMEABILIZACAO DE SUPERFICIE COM ARGAMASSA DE CIMENTO E AREIA, TRACO 1:3, COM ADITIVO IMPERMEABILIZANTE, E=3 CM</v>
      </c>
      <c r="F368" s="279" t="str">
        <f>IF($D368&lt;&gt;"",VLOOKUP($D368,'2-SINAPI OUTUBRO 2017'!$A$1:$D$11396,3,FALSE),"")</f>
        <v>M2</v>
      </c>
      <c r="G368" s="280">
        <f>2*1</f>
        <v>2</v>
      </c>
      <c r="H368" s="297">
        <f>IF($D368&lt;&gt;"",VLOOKUP($D368,'2-SINAPI OUTUBRO 2017'!$A$1:$D$11396,4,FALSE),"")</f>
        <v>37.61</v>
      </c>
      <c r="I368" s="289">
        <f t="shared" si="63"/>
        <v>75.22</v>
      </c>
    </row>
    <row r="369" spans="2:9" hidden="1">
      <c r="B369" s="268"/>
      <c r="C369" s="123"/>
      <c r="D369" s="269"/>
      <c r="E369" s="270"/>
      <c r="F369" s="123"/>
      <c r="G369" s="601"/>
      <c r="H369" s="271"/>
      <c r="I369" s="290"/>
    </row>
    <row r="370" spans="2:9" hidden="1">
      <c r="B370" s="394" t="s">
        <v>13251</v>
      </c>
      <c r="C370" s="123"/>
      <c r="D370" s="269"/>
      <c r="E370" s="270"/>
      <c r="F370" s="123"/>
      <c r="G370" s="601"/>
      <c r="H370" s="271"/>
      <c r="I370" s="290"/>
    </row>
    <row r="371" spans="2:9" hidden="1">
      <c r="B371" s="268"/>
      <c r="C371" s="123"/>
      <c r="D371" s="269"/>
      <c r="E371" s="270"/>
      <c r="F371" s="123"/>
      <c r="G371" s="601"/>
      <c r="H371" s="271"/>
      <c r="I371" s="290"/>
    </row>
    <row r="372" spans="2:9" ht="38.25" hidden="1">
      <c r="B372" s="272" t="s">
        <v>13252</v>
      </c>
      <c r="C372" s="391"/>
      <c r="D372" s="392"/>
      <c r="E372" s="273" t="s">
        <v>13253</v>
      </c>
      <c r="F372" s="274" t="s">
        <v>837</v>
      </c>
      <c r="G372" s="275">
        <v>1</v>
      </c>
      <c r="H372" s="276"/>
      <c r="I372" s="304">
        <f>SUM(I373:I375)</f>
        <v>11.704000000000001</v>
      </c>
    </row>
    <row r="373" spans="2:9" ht="25.5" hidden="1">
      <c r="B373" s="259" t="s">
        <v>13183</v>
      </c>
      <c r="C373" s="262" t="s">
        <v>9</v>
      </c>
      <c r="D373" s="395">
        <v>39634</v>
      </c>
      <c r="E373" s="278" t="str">
        <f>IF($D373&lt;&gt;"",VLOOKUP($D373,'2-SINAPI OUTUBRO 2017'!$A$1:$D$11396,2,FALSE),"")</f>
        <v>FITA ADESIVA ANTICORROSIVA DE PVC FLEXIVEL, COR PRETA, PARA PROTECAO TUBULACAO, 50 MM X 30 M (L X C), E= *0,25* MM</v>
      </c>
      <c r="F373" s="279" t="str">
        <f>IF($D373&lt;&gt;"",VLOOKUP($D373,'2-SINAPI OUTUBRO 2017'!$A$1:$D$11396,3,FALSE),"")</f>
        <v xml:space="preserve">M     </v>
      </c>
      <c r="G373" s="288">
        <v>1</v>
      </c>
      <c r="H373" s="297">
        <f>IF($D373&lt;&gt;"",VLOOKUP($D373,'2-SINAPI OUTUBRO 2017'!$A$1:$D$11396,4,FALSE),"")</f>
        <v>5.43</v>
      </c>
      <c r="I373" s="289">
        <f t="shared" ref="I373:I375" si="64">H373*G373</f>
        <v>5.43</v>
      </c>
    </row>
    <row r="374" spans="2:9" ht="25.5" hidden="1">
      <c r="B374" s="259" t="s">
        <v>13184</v>
      </c>
      <c r="C374" s="262" t="s">
        <v>9</v>
      </c>
      <c r="D374" s="261">
        <v>88248</v>
      </c>
      <c r="E374" s="278" t="str">
        <f>IF($D374&lt;&gt;"",VLOOKUP($D374,'2-SINAPI OUTUBRO 2017'!$A$1:$D$11396,2,FALSE),"")</f>
        <v>AUXILIAR DE ENCANADOR OU BOMBEIRO HIDRÁULICO COM ENCARGOS COMPLEMENTARES</v>
      </c>
      <c r="F374" s="279" t="str">
        <f>IF($D374&lt;&gt;"",VLOOKUP($D374,'2-SINAPI OUTUBRO 2017'!$A$1:$D$11396,3,FALSE),"")</f>
        <v>H</v>
      </c>
      <c r="G374" s="260">
        <v>0.2</v>
      </c>
      <c r="H374" s="297">
        <f>IF($D374&lt;&gt;"",VLOOKUP($D374,'2-SINAPI OUTUBRO 2017'!$A$1:$D$11396,4,FALSE),"")</f>
        <v>14.08</v>
      </c>
      <c r="I374" s="289">
        <f t="shared" si="64"/>
        <v>2.8160000000000003</v>
      </c>
    </row>
    <row r="375" spans="2:9" ht="25.5" hidden="1">
      <c r="B375" s="259" t="s">
        <v>13184</v>
      </c>
      <c r="C375" s="262" t="s">
        <v>9</v>
      </c>
      <c r="D375" s="261">
        <v>88267</v>
      </c>
      <c r="E375" s="278" t="str">
        <f>IF($D375&lt;&gt;"",VLOOKUP($D375,'2-SINAPI OUTUBRO 2017'!$A$1:$D$11396,2,FALSE),"")</f>
        <v>ENCANADOR OU BOMBEIRO HIDRÁULICO COM ENCARGOS COMPLEMENTARES</v>
      </c>
      <c r="F375" s="279" t="str">
        <f>IF($D375&lt;&gt;"",VLOOKUP($D375,'2-SINAPI OUTUBRO 2017'!$A$1:$D$11396,3,FALSE),"")</f>
        <v>H</v>
      </c>
      <c r="G375" s="260">
        <v>0.2</v>
      </c>
      <c r="H375" s="297">
        <f>IF($D375&lt;&gt;"",VLOOKUP($D375,'2-SINAPI OUTUBRO 2017'!$A$1:$D$11396,4,FALSE),"")</f>
        <v>17.29</v>
      </c>
      <c r="I375" s="289">
        <f t="shared" si="64"/>
        <v>3.4580000000000002</v>
      </c>
    </row>
    <row r="376" spans="2:9" hidden="1">
      <c r="B376" s="268"/>
      <c r="C376" s="123"/>
      <c r="D376" s="269"/>
      <c r="E376" s="270"/>
      <c r="F376" s="123"/>
      <c r="G376" s="601"/>
      <c r="H376" s="271"/>
      <c r="I376" s="290"/>
    </row>
    <row r="377" spans="2:9" ht="25.5" hidden="1">
      <c r="B377" s="272" t="s">
        <v>13254</v>
      </c>
      <c r="C377" s="391"/>
      <c r="D377" s="392"/>
      <c r="E377" s="273" t="s">
        <v>13255</v>
      </c>
      <c r="F377" s="274" t="s">
        <v>6</v>
      </c>
      <c r="G377" s="275">
        <v>1</v>
      </c>
      <c r="H377" s="276"/>
      <c r="I377" s="304">
        <f>SUM(I378:I382)</f>
        <v>45.032129999999995</v>
      </c>
    </row>
    <row r="378" spans="2:9" hidden="1">
      <c r="B378" s="259" t="s">
        <v>13183</v>
      </c>
      <c r="C378" s="262" t="s">
        <v>9</v>
      </c>
      <c r="D378" s="395">
        <v>3148</v>
      </c>
      <c r="E378" s="278" t="str">
        <f>IF($D378&lt;&gt;"",VLOOKUP($D378,'2-SINAPI OUTUBRO 2017'!$A$1:$D$11396,2,FALSE),"")</f>
        <v>FITA VEDA ROSCA EM ROLOS DE 18 MM X 50 M (L X C)</v>
      </c>
      <c r="F378" s="279" t="str">
        <f>IF($D378&lt;&gt;"",VLOOKUP($D378,'2-SINAPI OUTUBRO 2017'!$A$1:$D$11396,3,FALSE),"")</f>
        <v xml:space="preserve">UN    </v>
      </c>
      <c r="G378" s="288">
        <v>1.6E-2</v>
      </c>
      <c r="H378" s="297">
        <f>IF($D378&lt;&gt;"",VLOOKUP($D378,'2-SINAPI OUTUBRO 2017'!$A$1:$D$11396,4,FALSE),"")</f>
        <v>10.29</v>
      </c>
      <c r="I378" s="289">
        <f t="shared" ref="I378:I382" si="65">H378*G378</f>
        <v>0.16463999999999998</v>
      </c>
    </row>
    <row r="379" spans="2:9" hidden="1">
      <c r="B379" s="259" t="s">
        <v>13183</v>
      </c>
      <c r="C379" s="262" t="s">
        <v>9</v>
      </c>
      <c r="D379" s="395">
        <v>11749</v>
      </c>
      <c r="E379" s="278" t="str">
        <f>IF($D379&lt;&gt;"",VLOOKUP($D379,'2-SINAPI OUTUBRO 2017'!$A$1:$D$11396,2,FALSE),"")</f>
        <v>VALVULA DE ESFERA BRUTA EM BRONZE, BITOLA 3/4 " (REF 1552-B)</v>
      </c>
      <c r="F379" s="279" t="str">
        <f>IF($D379&lt;&gt;"",VLOOKUP($D379,'2-SINAPI OUTUBRO 2017'!$A$1:$D$11396,3,FALSE),"")</f>
        <v xml:space="preserve">UN    </v>
      </c>
      <c r="G379" s="288">
        <v>1</v>
      </c>
      <c r="H379" s="297">
        <f>IF($D379&lt;&gt;"",VLOOKUP($D379,'2-SINAPI OUTUBRO 2017'!$A$1:$D$11396,4,FALSE),"")</f>
        <v>26.15</v>
      </c>
      <c r="I379" s="289">
        <f t="shared" si="65"/>
        <v>26.15</v>
      </c>
    </row>
    <row r="380" spans="2:9" hidden="1">
      <c r="B380" s="259" t="s">
        <v>13183</v>
      </c>
      <c r="C380" s="262" t="s">
        <v>9</v>
      </c>
      <c r="D380" s="261">
        <v>7307</v>
      </c>
      <c r="E380" s="278" t="str">
        <f>IF($D380&lt;&gt;"",VLOOKUP($D380,'2-SINAPI OUTUBRO 2017'!$A$1:$D$11396,2,FALSE),"")</f>
        <v>FUNDO ANTICORROSIVO PARA METAIS FERROSOS (ZARCAO)</v>
      </c>
      <c r="F380" s="279" t="str">
        <f>IF($D380&lt;&gt;"",VLOOKUP($D380,'2-SINAPI OUTUBRO 2017'!$A$1:$D$11396,3,FALSE),"")</f>
        <v xml:space="preserve">L     </v>
      </c>
      <c r="G380" s="260">
        <v>6.0000000000000001E-3</v>
      </c>
      <c r="H380" s="297">
        <f>IF($D380&lt;&gt;"",VLOOKUP($D380,'2-SINAPI OUTUBRO 2017'!$A$1:$D$11396,4,FALSE),"")</f>
        <v>19.18</v>
      </c>
      <c r="I380" s="289">
        <f t="shared" si="65"/>
        <v>0.11508</v>
      </c>
    </row>
    <row r="381" spans="2:9" ht="25.5" hidden="1">
      <c r="B381" s="259" t="s">
        <v>13184</v>
      </c>
      <c r="C381" s="262" t="s">
        <v>9</v>
      </c>
      <c r="D381" s="261">
        <v>88248</v>
      </c>
      <c r="E381" s="278" t="str">
        <f>IF($D381&lt;&gt;"",VLOOKUP($D381,'2-SINAPI OUTUBRO 2017'!$A$1:$D$11396,2,FALSE),"")</f>
        <v>AUXILIAR DE ENCANADOR OU BOMBEIRO HIDRÁULICO COM ENCARGOS COMPLEMENTARES</v>
      </c>
      <c r="F381" s="279" t="str">
        <f>IF($D381&lt;&gt;"",VLOOKUP($D381,'2-SINAPI OUTUBRO 2017'!$A$1:$D$11396,3,FALSE),"")</f>
        <v>H</v>
      </c>
      <c r="G381" s="260">
        <v>0.59299999999999997</v>
      </c>
      <c r="H381" s="297">
        <f>IF($D381&lt;&gt;"",VLOOKUP($D381,'2-SINAPI OUTUBRO 2017'!$A$1:$D$11396,4,FALSE),"")</f>
        <v>14.08</v>
      </c>
      <c r="I381" s="289">
        <f t="shared" si="65"/>
        <v>8.3494399999999995</v>
      </c>
    </row>
    <row r="382" spans="2:9" ht="25.5" hidden="1">
      <c r="B382" s="259" t="s">
        <v>13184</v>
      </c>
      <c r="C382" s="262" t="s">
        <v>9</v>
      </c>
      <c r="D382" s="261">
        <v>88267</v>
      </c>
      <c r="E382" s="278" t="str">
        <f>IF($D382&lt;&gt;"",VLOOKUP($D382,'2-SINAPI OUTUBRO 2017'!$A$1:$D$11396,2,FALSE),"")</f>
        <v>ENCANADOR OU BOMBEIRO HIDRÁULICO COM ENCARGOS COMPLEMENTARES</v>
      </c>
      <c r="F382" s="279" t="str">
        <f>IF($D382&lt;&gt;"",VLOOKUP($D382,'2-SINAPI OUTUBRO 2017'!$A$1:$D$11396,3,FALSE),"")</f>
        <v>H</v>
      </c>
      <c r="G382" s="260">
        <v>0.59299999999999997</v>
      </c>
      <c r="H382" s="297">
        <f>IF($D382&lt;&gt;"",VLOOKUP($D382,'2-SINAPI OUTUBRO 2017'!$A$1:$D$11396,4,FALSE),"")</f>
        <v>17.29</v>
      </c>
      <c r="I382" s="289">
        <f t="shared" si="65"/>
        <v>10.252969999999999</v>
      </c>
    </row>
    <row r="383" spans="2:9" hidden="1">
      <c r="B383" s="268"/>
      <c r="C383" s="123"/>
      <c r="D383" s="269"/>
      <c r="E383" s="270"/>
      <c r="F383" s="123"/>
      <c r="G383" s="601"/>
      <c r="H383" s="271"/>
      <c r="I383" s="290"/>
    </row>
    <row r="384" spans="2:9" ht="25.5" hidden="1">
      <c r="B384" s="272" t="s">
        <v>13256</v>
      </c>
      <c r="C384" s="391"/>
      <c r="D384" s="392"/>
      <c r="E384" s="273" t="s">
        <v>13257</v>
      </c>
      <c r="F384" s="274" t="s">
        <v>6</v>
      </c>
      <c r="G384" s="275">
        <v>1</v>
      </c>
      <c r="H384" s="276"/>
      <c r="I384" s="304">
        <f>SUM(I385:I389)</f>
        <v>28.443770000000001</v>
      </c>
    </row>
    <row r="385" spans="2:9" hidden="1">
      <c r="B385" s="259" t="s">
        <v>13183</v>
      </c>
      <c r="C385" s="262" t="s">
        <v>9</v>
      </c>
      <c r="D385" s="395">
        <v>3148</v>
      </c>
      <c r="E385" s="278" t="str">
        <f>IF($D385&lt;&gt;"",VLOOKUP($D385,'2-SINAPI OUTUBRO 2017'!$A$1:$D$11396,2,FALSE),"")</f>
        <v>FITA VEDA ROSCA EM ROLOS DE 18 MM X 50 M (L X C)</v>
      </c>
      <c r="F385" s="279" t="str">
        <f>IF($D385&lt;&gt;"",VLOOKUP($D385,'2-SINAPI OUTUBRO 2017'!$A$1:$D$11396,3,FALSE),"")</f>
        <v xml:space="preserve">UN    </v>
      </c>
      <c r="G385" s="288">
        <v>1.6E-2</v>
      </c>
      <c r="H385" s="297">
        <f>IF($D385&lt;&gt;"",VLOOKUP($D385,'2-SINAPI OUTUBRO 2017'!$A$1:$D$11396,4,FALSE),"")</f>
        <v>10.29</v>
      </c>
      <c r="I385" s="289">
        <f t="shared" ref="I385:I389" si="66">H385*G385</f>
        <v>0.16463999999999998</v>
      </c>
    </row>
    <row r="386" spans="2:9" hidden="1">
      <c r="B386" s="259" t="s">
        <v>13183</v>
      </c>
      <c r="C386" s="262" t="s">
        <v>9</v>
      </c>
      <c r="D386" s="395">
        <v>6302</v>
      </c>
      <c r="E386" s="278" t="str">
        <f>IF($D386&lt;&gt;"",VLOOKUP($D386,'2-SINAPI OUTUBRO 2017'!$A$1:$D$11396,2,FALSE),"")</f>
        <v>TE DE REDUCAO DE FERRO GALVANIZADO, COM ROSCA BSP, DE 3/4" X 1/2"</v>
      </c>
      <c r="F386" s="279" t="str">
        <f>IF($D386&lt;&gt;"",VLOOKUP($D386,'2-SINAPI OUTUBRO 2017'!$A$1:$D$11396,3,FALSE),"")</f>
        <v xml:space="preserve">UN    </v>
      </c>
      <c r="G386" s="288">
        <v>1</v>
      </c>
      <c r="H386" s="297">
        <f>IF($D386&lt;&gt;"",VLOOKUP($D386,'2-SINAPI OUTUBRO 2017'!$A$1:$D$11396,4,FALSE),"")</f>
        <v>9.6</v>
      </c>
      <c r="I386" s="289">
        <f t="shared" si="66"/>
        <v>9.6</v>
      </c>
    </row>
    <row r="387" spans="2:9" hidden="1">
      <c r="B387" s="259" t="s">
        <v>13183</v>
      </c>
      <c r="C387" s="262" t="s">
        <v>9</v>
      </c>
      <c r="D387" s="261">
        <v>7307</v>
      </c>
      <c r="E387" s="278" t="str">
        <f>IF($D387&lt;&gt;"",VLOOKUP($D387,'2-SINAPI OUTUBRO 2017'!$A$1:$D$11396,2,FALSE),"")</f>
        <v>FUNDO ANTICORROSIVO PARA METAIS FERROSOS (ZARCAO)</v>
      </c>
      <c r="F387" s="279" t="str">
        <f>IF($D387&lt;&gt;"",VLOOKUP($D387,'2-SINAPI OUTUBRO 2017'!$A$1:$D$11396,3,FALSE),"")</f>
        <v xml:space="preserve">L     </v>
      </c>
      <c r="G387" s="260">
        <v>4.0000000000000001E-3</v>
      </c>
      <c r="H387" s="297">
        <f>IF($D387&lt;&gt;"",VLOOKUP($D387,'2-SINAPI OUTUBRO 2017'!$A$1:$D$11396,4,FALSE),"")</f>
        <v>19.18</v>
      </c>
      <c r="I387" s="289">
        <f t="shared" si="66"/>
        <v>7.6719999999999997E-2</v>
      </c>
    </row>
    <row r="388" spans="2:9" ht="25.5" hidden="1">
      <c r="B388" s="259" t="s">
        <v>13184</v>
      </c>
      <c r="C388" s="262" t="s">
        <v>9</v>
      </c>
      <c r="D388" s="261">
        <v>88248</v>
      </c>
      <c r="E388" s="278" t="str">
        <f>IF($D388&lt;&gt;"",VLOOKUP($D388,'2-SINAPI OUTUBRO 2017'!$A$1:$D$11396,2,FALSE),"")</f>
        <v>AUXILIAR DE ENCANADOR OU BOMBEIRO HIDRÁULICO COM ENCARGOS COMPLEMENTARES</v>
      </c>
      <c r="F388" s="279" t="str">
        <f>IF($D388&lt;&gt;"",VLOOKUP($D388,'2-SINAPI OUTUBRO 2017'!$A$1:$D$11396,3,FALSE),"")</f>
        <v>H</v>
      </c>
      <c r="G388" s="260">
        <v>0.59299999999999997</v>
      </c>
      <c r="H388" s="297">
        <f>IF($D388&lt;&gt;"",VLOOKUP($D388,'2-SINAPI OUTUBRO 2017'!$A$1:$D$11396,4,FALSE),"")</f>
        <v>14.08</v>
      </c>
      <c r="I388" s="289">
        <f t="shared" si="66"/>
        <v>8.3494399999999995</v>
      </c>
    </row>
    <row r="389" spans="2:9" ht="25.5" hidden="1">
      <c r="B389" s="259" t="s">
        <v>13184</v>
      </c>
      <c r="C389" s="262" t="s">
        <v>9</v>
      </c>
      <c r="D389" s="261">
        <v>88267</v>
      </c>
      <c r="E389" s="278" t="str">
        <f>IF($D389&lt;&gt;"",VLOOKUP($D389,'2-SINAPI OUTUBRO 2017'!$A$1:$D$11396,2,FALSE),"")</f>
        <v>ENCANADOR OU BOMBEIRO HIDRÁULICO COM ENCARGOS COMPLEMENTARES</v>
      </c>
      <c r="F389" s="279" t="str">
        <f>IF($D389&lt;&gt;"",VLOOKUP($D389,'2-SINAPI OUTUBRO 2017'!$A$1:$D$11396,3,FALSE),"")</f>
        <v>H</v>
      </c>
      <c r="G389" s="260">
        <v>0.59299999999999997</v>
      </c>
      <c r="H389" s="297">
        <f>IF($D389&lt;&gt;"",VLOOKUP($D389,'2-SINAPI OUTUBRO 2017'!$A$1:$D$11396,4,FALSE),"")</f>
        <v>17.29</v>
      </c>
      <c r="I389" s="289">
        <f t="shared" si="66"/>
        <v>10.252969999999999</v>
      </c>
    </row>
    <row r="390" spans="2:9" hidden="1">
      <c r="B390" s="268"/>
      <c r="C390" s="123"/>
      <c r="D390" s="269"/>
      <c r="E390" s="270"/>
      <c r="F390" s="123"/>
      <c r="G390" s="601"/>
      <c r="H390" s="271"/>
      <c r="I390" s="290"/>
    </row>
    <row r="391" spans="2:9" hidden="1">
      <c r="B391" s="272" t="s">
        <v>13258</v>
      </c>
      <c r="C391" s="391"/>
      <c r="D391" s="392"/>
      <c r="E391" s="273" t="s">
        <v>13259</v>
      </c>
      <c r="F391" s="274" t="s">
        <v>6</v>
      </c>
      <c r="G391" s="275">
        <v>1</v>
      </c>
      <c r="H391" s="276"/>
      <c r="I391" s="304">
        <f>SUM(I392:I395)</f>
        <v>82.309300000000007</v>
      </c>
    </row>
    <row r="392" spans="2:9" hidden="1">
      <c r="B392" s="259" t="s">
        <v>13183</v>
      </c>
      <c r="C392" s="262" t="s">
        <v>9</v>
      </c>
      <c r="D392" s="395">
        <v>3146</v>
      </c>
      <c r="E392" s="278" t="str">
        <f>IF($D392&lt;&gt;"",VLOOKUP($D392,'2-SINAPI OUTUBRO 2017'!$A$1:$D$11396,2,FALSE),"")</f>
        <v>FITA VEDA ROSCA EM ROLOS DE 18 MM X 10 M (L X C)</v>
      </c>
      <c r="F392" s="279" t="str">
        <f>IF($D392&lt;&gt;"",VLOOKUP($D392,'2-SINAPI OUTUBRO 2017'!$A$1:$D$11396,3,FALSE),"")</f>
        <v xml:space="preserve">UN    </v>
      </c>
      <c r="G392" s="288">
        <v>0.02</v>
      </c>
      <c r="H392" s="297">
        <f>IF($D392&lt;&gt;"",VLOOKUP($D392,'2-SINAPI OUTUBRO 2017'!$A$1:$D$11396,4,FALSE),"")</f>
        <v>2.79</v>
      </c>
      <c r="I392" s="289">
        <f t="shared" ref="I392:I395" si="67">H392*G392</f>
        <v>5.5800000000000002E-2</v>
      </c>
    </row>
    <row r="393" spans="2:9" hidden="1">
      <c r="B393" s="259" t="s">
        <v>13183</v>
      </c>
      <c r="C393" s="262" t="s">
        <v>13143</v>
      </c>
      <c r="D393" s="261"/>
      <c r="E393" s="278" t="s">
        <v>13260</v>
      </c>
      <c r="F393" s="279" t="str">
        <f>IF($D393&lt;&gt;"",VLOOKUP($D393,'2-SINAPI OUTUBRO 2017'!$A$1:$D$11396,3,FALSE),"")</f>
        <v/>
      </c>
      <c r="G393" s="260">
        <v>1</v>
      </c>
      <c r="H393" s="297">
        <v>65</v>
      </c>
      <c r="I393" s="289">
        <f t="shared" si="67"/>
        <v>65</v>
      </c>
    </row>
    <row r="394" spans="2:9" ht="25.5" hidden="1">
      <c r="B394" s="259" t="s">
        <v>13184</v>
      </c>
      <c r="C394" s="262" t="s">
        <v>9</v>
      </c>
      <c r="D394" s="261">
        <v>88248</v>
      </c>
      <c r="E394" s="278" t="str">
        <f>IF($D394&lt;&gt;"",VLOOKUP($D394,'2-SINAPI OUTUBRO 2017'!$A$1:$D$11396,2,FALSE),"")</f>
        <v>AUXILIAR DE ENCANADOR OU BOMBEIRO HIDRÁULICO COM ENCARGOS COMPLEMENTARES</v>
      </c>
      <c r="F394" s="279" t="str">
        <f>IF($D394&lt;&gt;"",VLOOKUP($D394,'2-SINAPI OUTUBRO 2017'!$A$1:$D$11396,3,FALSE),"")</f>
        <v>H</v>
      </c>
      <c r="G394" s="260">
        <v>0.55000000000000004</v>
      </c>
      <c r="H394" s="297">
        <f>IF($D394&lt;&gt;"",VLOOKUP($D394,'2-SINAPI OUTUBRO 2017'!$A$1:$D$11396,4,FALSE),"")</f>
        <v>14.08</v>
      </c>
      <c r="I394" s="289">
        <f t="shared" si="67"/>
        <v>7.7440000000000007</v>
      </c>
    </row>
    <row r="395" spans="2:9" ht="25.5" hidden="1">
      <c r="B395" s="259" t="s">
        <v>13184</v>
      </c>
      <c r="C395" s="262" t="s">
        <v>9</v>
      </c>
      <c r="D395" s="261">
        <v>88267</v>
      </c>
      <c r="E395" s="278" t="str">
        <f>IF($D395&lt;&gt;"",VLOOKUP($D395,'2-SINAPI OUTUBRO 2017'!$A$1:$D$11396,2,FALSE),"")</f>
        <v>ENCANADOR OU BOMBEIRO HIDRÁULICO COM ENCARGOS COMPLEMENTARES</v>
      </c>
      <c r="F395" s="279" t="str">
        <f>IF($D395&lt;&gt;"",VLOOKUP($D395,'2-SINAPI OUTUBRO 2017'!$A$1:$D$11396,3,FALSE),"")</f>
        <v>H</v>
      </c>
      <c r="G395" s="260">
        <v>0.55000000000000004</v>
      </c>
      <c r="H395" s="297">
        <f>IF($D395&lt;&gt;"",VLOOKUP($D395,'2-SINAPI OUTUBRO 2017'!$A$1:$D$11396,4,FALSE),"")</f>
        <v>17.29</v>
      </c>
      <c r="I395" s="289">
        <f t="shared" si="67"/>
        <v>9.509500000000001</v>
      </c>
    </row>
    <row r="396" spans="2:9" hidden="1">
      <c r="B396" s="268"/>
      <c r="C396" s="123"/>
      <c r="D396" s="269"/>
      <c r="E396" s="270"/>
      <c r="F396" s="123"/>
      <c r="G396" s="601"/>
      <c r="H396" s="271"/>
      <c r="I396" s="290"/>
    </row>
    <row r="397" spans="2:9" ht="38.25" hidden="1">
      <c r="B397" s="272" t="s">
        <v>13261</v>
      </c>
      <c r="C397" s="391"/>
      <c r="D397" s="392"/>
      <c r="E397" s="273" t="s">
        <v>13262</v>
      </c>
      <c r="F397" s="274" t="s">
        <v>6</v>
      </c>
      <c r="G397" s="275">
        <v>1</v>
      </c>
      <c r="H397" s="276"/>
      <c r="I397" s="304">
        <f>SUM(I398:I401)</f>
        <v>136.4863</v>
      </c>
    </row>
    <row r="398" spans="2:9" hidden="1">
      <c r="B398" s="259" t="s">
        <v>13183</v>
      </c>
      <c r="C398" s="262" t="s">
        <v>9</v>
      </c>
      <c r="D398" s="395">
        <v>3146</v>
      </c>
      <c r="E398" s="278" t="str">
        <f>IF($D398&lt;&gt;"",VLOOKUP($D398,'2-SINAPI OUTUBRO 2017'!$A$1:$D$11396,2,FALSE),"")</f>
        <v>FITA VEDA ROSCA EM ROLOS DE 18 MM X 10 M (L X C)</v>
      </c>
      <c r="F398" s="279" t="str">
        <f>IF($D398&lt;&gt;"",VLOOKUP($D398,'2-SINAPI OUTUBRO 2017'!$A$1:$D$11396,3,FALSE),"")</f>
        <v xml:space="preserve">UN    </v>
      </c>
      <c r="G398" s="288">
        <v>0.02</v>
      </c>
      <c r="H398" s="297">
        <f>IF($D398&lt;&gt;"",VLOOKUP($D398,'2-SINAPI OUTUBRO 2017'!$A$1:$D$11396,4,FALSE),"")</f>
        <v>2.79</v>
      </c>
      <c r="I398" s="289">
        <f t="shared" ref="I398:I400" si="68">H398*G398</f>
        <v>5.5800000000000002E-2</v>
      </c>
    </row>
    <row r="399" spans="2:9" ht="25.5" hidden="1">
      <c r="B399" s="259" t="s">
        <v>13183</v>
      </c>
      <c r="C399" s="262" t="s">
        <v>9</v>
      </c>
      <c r="D399" s="261">
        <v>12898</v>
      </c>
      <c r="E399" s="278" t="str">
        <f>IF($D399&lt;&gt;"",VLOOKUP($D399,'2-SINAPI OUTUBRO 2017'!$A$1:$D$11396,2,FALSE),"")</f>
        <v>MANOMETRO COM CAIXA EM ACO PINTADO, ESCALA *10* KGF/CM2 (*10* BAR), DIAMETRO NOMINAL DE 100 MM, CONEXAO DE 1/2"</v>
      </c>
      <c r="F399" s="279" t="str">
        <f>IF($D399&lt;&gt;"",VLOOKUP($D399,'2-SINAPI OUTUBRO 2017'!$A$1:$D$11396,3,FALSE),"")</f>
        <v xml:space="preserve">UN    </v>
      </c>
      <c r="G399" s="260">
        <v>1</v>
      </c>
      <c r="H399" s="297">
        <f>IF($D399&lt;&gt;"",VLOOKUP($D399,'2-SINAPI OUTUBRO 2017'!$A$1:$D$11396,4,FALSE),"")</f>
        <v>116.04</v>
      </c>
      <c r="I399" s="289">
        <f t="shared" si="68"/>
        <v>116.04</v>
      </c>
    </row>
    <row r="400" spans="2:9" ht="25.5" hidden="1">
      <c r="B400" s="259" t="s">
        <v>13184</v>
      </c>
      <c r="C400" s="262" t="s">
        <v>9</v>
      </c>
      <c r="D400" s="261">
        <v>88248</v>
      </c>
      <c r="E400" s="278" t="str">
        <f>IF($D400&lt;&gt;"",VLOOKUP($D400,'2-SINAPI OUTUBRO 2017'!$A$1:$D$11396,2,FALSE),"")</f>
        <v>AUXILIAR DE ENCANADOR OU BOMBEIRO HIDRÁULICO COM ENCARGOS COMPLEMENTARES</v>
      </c>
      <c r="F400" s="279" t="str">
        <f>IF($D400&lt;&gt;"",VLOOKUP($D400,'2-SINAPI OUTUBRO 2017'!$A$1:$D$11396,3,FALSE),"")</f>
        <v>H</v>
      </c>
      <c r="G400" s="260">
        <v>0.65</v>
      </c>
      <c r="H400" s="297">
        <f>IF($D400&lt;&gt;"",VLOOKUP($D400,'2-SINAPI OUTUBRO 2017'!$A$1:$D$11396,4,FALSE),"")</f>
        <v>14.08</v>
      </c>
      <c r="I400" s="289">
        <f t="shared" si="68"/>
        <v>9.152000000000001</v>
      </c>
    </row>
    <row r="401" spans="2:9" ht="25.5" hidden="1">
      <c r="B401" s="259" t="s">
        <v>13184</v>
      </c>
      <c r="C401" s="262" t="s">
        <v>9</v>
      </c>
      <c r="D401" s="261">
        <v>88267</v>
      </c>
      <c r="E401" s="278" t="str">
        <f>IF($D401&lt;&gt;"",VLOOKUP($D401,'2-SINAPI OUTUBRO 2017'!$A$1:$D$11396,2,FALSE),"")</f>
        <v>ENCANADOR OU BOMBEIRO HIDRÁULICO COM ENCARGOS COMPLEMENTARES</v>
      </c>
      <c r="F401" s="279" t="str">
        <f>IF($D401&lt;&gt;"",VLOOKUP($D401,'2-SINAPI OUTUBRO 2017'!$A$1:$D$11396,3,FALSE),"")</f>
        <v>H</v>
      </c>
      <c r="G401" s="260">
        <v>0.65</v>
      </c>
      <c r="H401" s="297">
        <f>IF($D401&lt;&gt;"",VLOOKUP($D401,'2-SINAPI OUTUBRO 2017'!$A$1:$D$11396,4,FALSE),"")</f>
        <v>17.29</v>
      </c>
      <c r="I401" s="289">
        <f t="shared" ref="I401" si="69">H401*G401</f>
        <v>11.2385</v>
      </c>
    </row>
    <row r="402" spans="2:9" hidden="1">
      <c r="B402" s="268"/>
      <c r="C402" s="123"/>
      <c r="D402" s="269"/>
      <c r="E402" s="270"/>
      <c r="F402" s="123"/>
      <c r="G402" s="601"/>
      <c r="H402" s="271"/>
      <c r="I402" s="290"/>
    </row>
    <row r="403" spans="2:9" ht="25.5" hidden="1">
      <c r="B403" s="272" t="s">
        <v>13263</v>
      </c>
      <c r="C403" s="391"/>
      <c r="D403" s="392"/>
      <c r="E403" s="273" t="s">
        <v>13264</v>
      </c>
      <c r="F403" s="274" t="str">
        <f>F404</f>
        <v xml:space="preserve">M     </v>
      </c>
      <c r="G403" s="275">
        <v>1</v>
      </c>
      <c r="H403" s="276"/>
      <c r="I403" s="304">
        <f>SUM(I404:I406)</f>
        <v>14.855</v>
      </c>
    </row>
    <row r="404" spans="2:9" hidden="1">
      <c r="B404" s="259" t="s">
        <v>13183</v>
      </c>
      <c r="C404" s="262" t="s">
        <v>9</v>
      </c>
      <c r="D404" s="395">
        <v>38829</v>
      </c>
      <c r="E404" s="278" t="str">
        <f>IF($D404&lt;&gt;"",VLOOKUP($D404,'2-SINAPI OUTUBRO 2017'!$A$1:$D$11396,2,FALSE),"")</f>
        <v>TUBO MULTICAMADA PEX, DN 20 MM, PARA INSTALACOES A GAS (AMARELO)</v>
      </c>
      <c r="F404" s="279" t="str">
        <f>IF($D404&lt;&gt;"",VLOOKUP($D404,'2-SINAPI OUTUBRO 2017'!$A$1:$D$11396,3,FALSE),"")</f>
        <v xml:space="preserve">M     </v>
      </c>
      <c r="G404" s="288">
        <v>1.05</v>
      </c>
      <c r="H404" s="297">
        <f>IF($D404&lt;&gt;"",VLOOKUP($D404,'2-SINAPI OUTUBRO 2017'!$A$1:$D$11396,4,FALSE),"")</f>
        <v>11.16</v>
      </c>
      <c r="I404" s="289">
        <f t="shared" ref="I404:I406" si="70">H404*G404</f>
        <v>11.718</v>
      </c>
    </row>
    <row r="405" spans="2:9" ht="25.5" hidden="1">
      <c r="B405" s="259" t="s">
        <v>13184</v>
      </c>
      <c r="C405" s="262" t="s">
        <v>9</v>
      </c>
      <c r="D405" s="261">
        <v>88248</v>
      </c>
      <c r="E405" s="278" t="str">
        <f>IF($D405&lt;&gt;"",VLOOKUP($D405,'2-SINAPI OUTUBRO 2017'!$A$1:$D$11396,2,FALSE),"")</f>
        <v>AUXILIAR DE ENCANADOR OU BOMBEIRO HIDRÁULICO COM ENCARGOS COMPLEMENTARES</v>
      </c>
      <c r="F405" s="279" t="str">
        <f>IF($D405&lt;&gt;"",VLOOKUP($D405,'2-SINAPI OUTUBRO 2017'!$A$1:$D$11396,3,FALSE),"")</f>
        <v>H</v>
      </c>
      <c r="G405" s="260">
        <v>0.1</v>
      </c>
      <c r="H405" s="297">
        <f>IF($D405&lt;&gt;"",VLOOKUP($D405,'2-SINAPI OUTUBRO 2017'!$A$1:$D$11396,4,FALSE),"")</f>
        <v>14.08</v>
      </c>
      <c r="I405" s="289">
        <f t="shared" si="70"/>
        <v>1.4080000000000001</v>
      </c>
    </row>
    <row r="406" spans="2:9" ht="25.5" hidden="1">
      <c r="B406" s="259" t="s">
        <v>13184</v>
      </c>
      <c r="C406" s="262" t="s">
        <v>9</v>
      </c>
      <c r="D406" s="261">
        <v>88267</v>
      </c>
      <c r="E406" s="278" t="str">
        <f>IF($D406&lt;&gt;"",VLOOKUP($D406,'2-SINAPI OUTUBRO 2017'!$A$1:$D$11396,2,FALSE),"")</f>
        <v>ENCANADOR OU BOMBEIRO HIDRÁULICO COM ENCARGOS COMPLEMENTARES</v>
      </c>
      <c r="F406" s="279" t="str">
        <f>IF($D406&lt;&gt;"",VLOOKUP($D406,'2-SINAPI OUTUBRO 2017'!$A$1:$D$11396,3,FALSE),"")</f>
        <v>H</v>
      </c>
      <c r="G406" s="260">
        <v>0.1</v>
      </c>
      <c r="H406" s="297">
        <f>IF($D406&lt;&gt;"",VLOOKUP($D406,'2-SINAPI OUTUBRO 2017'!$A$1:$D$11396,4,FALSE),"")</f>
        <v>17.29</v>
      </c>
      <c r="I406" s="289">
        <f t="shared" si="70"/>
        <v>1.7290000000000001</v>
      </c>
    </row>
    <row r="407" spans="2:9" hidden="1">
      <c r="B407" s="268"/>
      <c r="C407" s="123"/>
      <c r="D407" s="269"/>
      <c r="E407" s="270"/>
      <c r="F407" s="123"/>
      <c r="G407" s="601"/>
      <c r="H407" s="271"/>
      <c r="I407" s="290"/>
    </row>
    <row r="408" spans="2:9" ht="63.75" hidden="1" customHeight="1">
      <c r="B408" s="272" t="s">
        <v>13265</v>
      </c>
      <c r="C408" s="391"/>
      <c r="D408" s="392"/>
      <c r="E408" s="273" t="s">
        <v>13266</v>
      </c>
      <c r="F408" s="274" t="s">
        <v>6</v>
      </c>
      <c r="G408" s="275">
        <v>1</v>
      </c>
      <c r="H408" s="276"/>
      <c r="I408" s="304">
        <f>SUM(I409:I411)</f>
        <v>47.652409999999996</v>
      </c>
    </row>
    <row r="409" spans="2:9" ht="38.25" hidden="1">
      <c r="B409" s="259" t="s">
        <v>13183</v>
      </c>
      <c r="C409" s="262" t="s">
        <v>9</v>
      </c>
      <c r="D409" s="395">
        <v>37558</v>
      </c>
      <c r="E409" s="278" t="str">
        <f>IF($D409&lt;&gt;"",VLOOKUP($D409,'2-SINAPI OUTUBRO 2017'!$A$1:$D$11396,2,FALSE),"")</f>
        <v>PLACA DE SINALIZACAO DE SEGURANCA CONTRA INCENDIO, FOTOLUMINESCENTE, RETANGULAR, *20 X 40* CM, EM PVC *2* MM ANTI-CHAMAS (SIMBOLOS, CORES E PICTOGRAMAS CONFORME NBR 13434)</v>
      </c>
      <c r="F409" s="279" t="str">
        <f>IF($D409&lt;&gt;"",VLOOKUP($D409,'2-SINAPI OUTUBRO 2017'!$A$1:$D$11396,3,FALSE),"")</f>
        <v xml:space="preserve">UN    </v>
      </c>
      <c r="G409" s="288">
        <v>1</v>
      </c>
      <c r="H409" s="297">
        <f>IF($D409&lt;&gt;"",VLOOKUP($D409,'2-SINAPI OUTUBRO 2017'!$A$1:$D$11396,4,FALSE),"")</f>
        <v>29.05</v>
      </c>
      <c r="I409" s="289">
        <f t="shared" ref="I409:I411" si="71">H409*G409</f>
        <v>29.05</v>
      </c>
    </row>
    <row r="410" spans="2:9" ht="25.5" hidden="1">
      <c r="B410" s="259" t="s">
        <v>13184</v>
      </c>
      <c r="C410" s="262" t="s">
        <v>9</v>
      </c>
      <c r="D410" s="261">
        <v>88248</v>
      </c>
      <c r="E410" s="278" t="str">
        <f>IF($D410&lt;&gt;"",VLOOKUP($D410,'2-SINAPI OUTUBRO 2017'!$A$1:$D$11396,2,FALSE),"")</f>
        <v>AUXILIAR DE ENCANADOR OU BOMBEIRO HIDRÁULICO COM ENCARGOS COMPLEMENTARES</v>
      </c>
      <c r="F410" s="279" t="str">
        <f>IF($D410&lt;&gt;"",VLOOKUP($D410,'2-SINAPI OUTUBRO 2017'!$A$1:$D$11396,3,FALSE),"")</f>
        <v>H</v>
      </c>
      <c r="G410" s="260">
        <v>0.59299999999999997</v>
      </c>
      <c r="H410" s="297">
        <f>IF($D410&lt;&gt;"",VLOOKUP($D410,'2-SINAPI OUTUBRO 2017'!$A$1:$D$11396,4,FALSE),"")</f>
        <v>14.08</v>
      </c>
      <c r="I410" s="289">
        <f t="shared" si="71"/>
        <v>8.3494399999999995</v>
      </c>
    </row>
    <row r="411" spans="2:9" ht="25.5" hidden="1">
      <c r="B411" s="259" t="s">
        <v>13184</v>
      </c>
      <c r="C411" s="262" t="s">
        <v>9</v>
      </c>
      <c r="D411" s="261">
        <v>88267</v>
      </c>
      <c r="E411" s="278" t="str">
        <f>IF($D411&lt;&gt;"",VLOOKUP($D411,'2-SINAPI OUTUBRO 2017'!$A$1:$D$11396,2,FALSE),"")</f>
        <v>ENCANADOR OU BOMBEIRO HIDRÁULICO COM ENCARGOS COMPLEMENTARES</v>
      </c>
      <c r="F411" s="279" t="str">
        <f>IF($D411&lt;&gt;"",VLOOKUP($D411,'2-SINAPI OUTUBRO 2017'!$A$1:$D$11396,3,FALSE),"")</f>
        <v>H</v>
      </c>
      <c r="G411" s="260">
        <v>0.59299999999999997</v>
      </c>
      <c r="H411" s="297">
        <f>IF($D411&lt;&gt;"",VLOOKUP($D411,'2-SINAPI OUTUBRO 2017'!$A$1:$D$11396,4,FALSE),"")</f>
        <v>17.29</v>
      </c>
      <c r="I411" s="289">
        <f t="shared" si="71"/>
        <v>10.252969999999999</v>
      </c>
    </row>
    <row r="412" spans="2:9" hidden="1">
      <c r="B412" s="268"/>
      <c r="C412" s="123"/>
      <c r="D412" s="269"/>
      <c r="E412" s="270"/>
      <c r="F412" s="123"/>
      <c r="G412" s="601"/>
      <c r="H412" s="271"/>
      <c r="I412" s="290"/>
    </row>
    <row r="413" spans="2:9" ht="59.25" hidden="1" customHeight="1">
      <c r="B413" s="272" t="s">
        <v>13267</v>
      </c>
      <c r="C413" s="391"/>
      <c r="D413" s="392"/>
      <c r="E413" s="273" t="s">
        <v>13268</v>
      </c>
      <c r="F413" s="274" t="s">
        <v>6</v>
      </c>
      <c r="G413" s="275">
        <v>1</v>
      </c>
      <c r="H413" s="276"/>
      <c r="I413" s="304">
        <f>SUM(I414:I416)</f>
        <v>49.272410000000001</v>
      </c>
    </row>
    <row r="414" spans="2:9" ht="38.25" hidden="1">
      <c r="B414" s="259" t="s">
        <v>13183</v>
      </c>
      <c r="C414" s="262" t="s">
        <v>9</v>
      </c>
      <c r="D414" s="395">
        <v>37560</v>
      </c>
      <c r="E414" s="278" t="str">
        <f>IF($D414&lt;&gt;"",VLOOKUP($D414,'2-SINAPI OUTUBRO 2017'!$A$1:$D$11396,2,FALSE),"")</f>
        <v>PLACA DE SINALIZACAO DE SEGURANCA CONTRA INCENDIO - ALERTA, TRIANGULAR, BASE DE *30* CM, EM PVC *2* MM ANTI-CHAMAS (SIMBOLOS, CORES E PICTOGRAMAS CONFORME NBR 13434)</v>
      </c>
      <c r="F414" s="279" t="str">
        <f>IF($D414&lt;&gt;"",VLOOKUP($D414,'2-SINAPI OUTUBRO 2017'!$A$1:$D$11396,3,FALSE),"")</f>
        <v xml:space="preserve">UN    </v>
      </c>
      <c r="G414" s="288">
        <v>1</v>
      </c>
      <c r="H414" s="297">
        <f>IF($D414&lt;&gt;"",VLOOKUP($D414,'2-SINAPI OUTUBRO 2017'!$A$1:$D$11396,4,FALSE),"")</f>
        <v>30.67</v>
      </c>
      <c r="I414" s="289">
        <f t="shared" ref="I414:I416" si="72">H414*G414</f>
        <v>30.67</v>
      </c>
    </row>
    <row r="415" spans="2:9" ht="25.5" hidden="1">
      <c r="B415" s="259" t="s">
        <v>13184</v>
      </c>
      <c r="C415" s="262" t="s">
        <v>9</v>
      </c>
      <c r="D415" s="261">
        <v>88248</v>
      </c>
      <c r="E415" s="278" t="str">
        <f>IF($D415&lt;&gt;"",VLOOKUP($D415,'2-SINAPI OUTUBRO 2017'!$A$1:$D$11396,2,FALSE),"")</f>
        <v>AUXILIAR DE ENCANADOR OU BOMBEIRO HIDRÁULICO COM ENCARGOS COMPLEMENTARES</v>
      </c>
      <c r="F415" s="279" t="str">
        <f>IF($D415&lt;&gt;"",VLOOKUP($D415,'2-SINAPI OUTUBRO 2017'!$A$1:$D$11396,3,FALSE),"")</f>
        <v>H</v>
      </c>
      <c r="G415" s="260">
        <v>0.59299999999999997</v>
      </c>
      <c r="H415" s="297">
        <f>IF($D415&lt;&gt;"",VLOOKUP($D415,'2-SINAPI OUTUBRO 2017'!$A$1:$D$11396,4,FALSE),"")</f>
        <v>14.08</v>
      </c>
      <c r="I415" s="289">
        <f t="shared" si="72"/>
        <v>8.3494399999999995</v>
      </c>
    </row>
    <row r="416" spans="2:9" ht="25.5" hidden="1">
      <c r="B416" s="259" t="s">
        <v>13184</v>
      </c>
      <c r="C416" s="262" t="s">
        <v>9</v>
      </c>
      <c r="D416" s="261">
        <v>88267</v>
      </c>
      <c r="E416" s="278" t="str">
        <f>IF($D416&lt;&gt;"",VLOOKUP($D416,'2-SINAPI OUTUBRO 2017'!$A$1:$D$11396,2,FALSE),"")</f>
        <v>ENCANADOR OU BOMBEIRO HIDRÁULICO COM ENCARGOS COMPLEMENTARES</v>
      </c>
      <c r="F416" s="279" t="str">
        <f>IF($D416&lt;&gt;"",VLOOKUP($D416,'2-SINAPI OUTUBRO 2017'!$A$1:$D$11396,3,FALSE),"")</f>
        <v>H</v>
      </c>
      <c r="G416" s="260">
        <v>0.59299999999999997</v>
      </c>
      <c r="H416" s="297">
        <f>IF($D416&lt;&gt;"",VLOOKUP($D416,'2-SINAPI OUTUBRO 2017'!$A$1:$D$11396,4,FALSE),"")</f>
        <v>17.29</v>
      </c>
      <c r="I416" s="289">
        <f t="shared" si="72"/>
        <v>10.252969999999999</v>
      </c>
    </row>
    <row r="417" spans="2:9" hidden="1">
      <c r="B417" s="268"/>
      <c r="C417" s="123"/>
      <c r="D417" s="269"/>
      <c r="E417" s="270"/>
      <c r="F417" s="123"/>
      <c r="G417" s="601"/>
      <c r="H417" s="271"/>
      <c r="I417" s="290"/>
    </row>
    <row r="418" spans="2:9" hidden="1">
      <c r="B418" s="394" t="s">
        <v>13269</v>
      </c>
      <c r="C418" s="123"/>
      <c r="D418" s="269"/>
      <c r="E418" s="270"/>
      <c r="F418" s="123"/>
      <c r="G418" s="601"/>
      <c r="H418" s="271"/>
      <c r="I418" s="290"/>
    </row>
    <row r="419" spans="2:9" hidden="1">
      <c r="B419" s="268"/>
      <c r="C419" s="123"/>
      <c r="D419" s="269"/>
      <c r="E419" s="270"/>
      <c r="F419" s="123"/>
      <c r="G419" s="601"/>
      <c r="H419" s="271"/>
      <c r="I419" s="290"/>
    </row>
    <row r="420" spans="2:9" ht="25.5" hidden="1">
      <c r="B420" s="272" t="s">
        <v>13270</v>
      </c>
      <c r="C420" s="391"/>
      <c r="D420" s="392"/>
      <c r="E420" s="273" t="s">
        <v>13271</v>
      </c>
      <c r="F420" s="274" t="s">
        <v>6</v>
      </c>
      <c r="G420" s="275">
        <v>1</v>
      </c>
      <c r="H420" s="276"/>
      <c r="I420" s="304">
        <f>SUM(I421:I423)</f>
        <v>2.5555000000000003</v>
      </c>
    </row>
    <row r="421" spans="2:9" hidden="1">
      <c r="B421" s="259" t="s">
        <v>13183</v>
      </c>
      <c r="C421" s="262" t="s">
        <v>9</v>
      </c>
      <c r="D421" s="395">
        <v>39212</v>
      </c>
      <c r="E421" s="278" t="str">
        <f>IF($D421&lt;&gt;"",VLOOKUP($D421,'2-SINAPI OUTUBRO 2017'!$A$1:$D$11396,2,FALSE),"")</f>
        <v>ARRUELA EM ALUMINIO, COM ROSCA, DE 1 1/2", PARA ELETRODUTO</v>
      </c>
      <c r="F421" s="279" t="str">
        <f>IF($D421&lt;&gt;"",VLOOKUP($D421,'2-SINAPI OUTUBRO 2017'!$A$1:$D$11396,3,FALSE),"")</f>
        <v xml:space="preserve">UN    </v>
      </c>
      <c r="G421" s="288">
        <v>1</v>
      </c>
      <c r="H421" s="297">
        <f>IF($D421&lt;&gt;"",VLOOKUP($D421,'2-SINAPI OUTUBRO 2017'!$A$1:$D$11396,4,FALSE),"")</f>
        <v>0.97</v>
      </c>
      <c r="I421" s="289">
        <f t="shared" ref="I421:I423" si="73">H421*G421</f>
        <v>0.97</v>
      </c>
    </row>
    <row r="422" spans="2:9" hidden="1">
      <c r="B422" s="259" t="s">
        <v>13184</v>
      </c>
      <c r="C422" s="262" t="s">
        <v>9</v>
      </c>
      <c r="D422" s="277">
        <v>88247</v>
      </c>
      <c r="E422" s="278" t="str">
        <f>IF($D422&lt;&gt;"",VLOOKUP($D422,'2-SINAPI OUTUBRO 2017'!$A$1:$D$11396,2,FALSE),"")</f>
        <v>AUXILIAR DE ELETRICISTA COM ENCARGOS COMPLEMENTARES</v>
      </c>
      <c r="F422" s="279" t="str">
        <f>IF($D422&lt;&gt;"",VLOOKUP($D422,'2-SINAPI OUTUBRO 2017'!$A$1:$D$11396,3,FALSE),"")</f>
        <v>H</v>
      </c>
      <c r="G422" s="260">
        <v>0.05</v>
      </c>
      <c r="H422" s="297">
        <f>IF($D422&lt;&gt;"",VLOOKUP($D422,'2-SINAPI OUTUBRO 2017'!$A$1:$D$11396,4,FALSE),"")</f>
        <v>14.23</v>
      </c>
      <c r="I422" s="289">
        <f t="shared" si="73"/>
        <v>0.71150000000000002</v>
      </c>
    </row>
    <row r="423" spans="2:9" hidden="1">
      <c r="B423" s="259" t="s">
        <v>13184</v>
      </c>
      <c r="C423" s="262" t="s">
        <v>9</v>
      </c>
      <c r="D423" s="277">
        <v>88264</v>
      </c>
      <c r="E423" s="278" t="str">
        <f>IF($D423&lt;&gt;"",VLOOKUP($D423,'2-SINAPI OUTUBRO 2017'!$A$1:$D$11396,2,FALSE),"")</f>
        <v>ELETRICISTA COM ENCARGOS COMPLEMENTARES</v>
      </c>
      <c r="F423" s="279" t="str">
        <f>IF($D423&lt;&gt;"",VLOOKUP($D423,'2-SINAPI OUTUBRO 2017'!$A$1:$D$11396,3,FALSE),"")</f>
        <v>H</v>
      </c>
      <c r="G423" s="260">
        <v>0.05</v>
      </c>
      <c r="H423" s="297">
        <f>IF($D423&lt;&gt;"",VLOOKUP($D423,'2-SINAPI OUTUBRO 2017'!$A$1:$D$11396,4,FALSE),"")</f>
        <v>17.48</v>
      </c>
      <c r="I423" s="289">
        <f t="shared" si="73"/>
        <v>0.87400000000000011</v>
      </c>
    </row>
    <row r="424" spans="2:9" hidden="1">
      <c r="B424" s="268"/>
      <c r="C424" s="123"/>
      <c r="D424" s="269"/>
      <c r="E424" s="270"/>
      <c r="F424" s="123"/>
      <c r="G424" s="601"/>
      <c r="H424" s="271"/>
      <c r="I424" s="290"/>
    </row>
    <row r="425" spans="2:9" ht="25.5" hidden="1">
      <c r="B425" s="272" t="s">
        <v>13272</v>
      </c>
      <c r="C425" s="391"/>
      <c r="D425" s="392"/>
      <c r="E425" s="273" t="s">
        <v>13273</v>
      </c>
      <c r="F425" s="274" t="s">
        <v>6</v>
      </c>
      <c r="G425" s="275">
        <v>1</v>
      </c>
      <c r="H425" s="276"/>
      <c r="I425" s="304">
        <f>SUM(I426:I428)</f>
        <v>1.8955000000000002</v>
      </c>
    </row>
    <row r="426" spans="2:9" hidden="1">
      <c r="B426" s="259" t="s">
        <v>13183</v>
      </c>
      <c r="C426" s="262" t="s">
        <v>9</v>
      </c>
      <c r="D426" s="395">
        <v>39209</v>
      </c>
      <c r="E426" s="278" t="str">
        <f>IF($D426&lt;&gt;"",VLOOKUP($D426,'2-SINAPI OUTUBRO 2017'!$A$1:$D$11396,2,FALSE),"")</f>
        <v>ARRUELA EM ALUMINIO, COM ROSCA, DE 3/4", PARA ELETRODUTO</v>
      </c>
      <c r="F426" s="279" t="str">
        <f>IF($D426&lt;&gt;"",VLOOKUP($D426,'2-SINAPI OUTUBRO 2017'!$A$1:$D$11396,3,FALSE),"")</f>
        <v xml:space="preserve">UN    </v>
      </c>
      <c r="G426" s="288">
        <v>1</v>
      </c>
      <c r="H426" s="297">
        <f>IF($D426&lt;&gt;"",VLOOKUP($D426,'2-SINAPI OUTUBRO 2017'!$A$1:$D$11396,4,FALSE),"")</f>
        <v>0.31</v>
      </c>
      <c r="I426" s="289">
        <f t="shared" ref="I426:I428" si="74">H426*G426</f>
        <v>0.31</v>
      </c>
    </row>
    <row r="427" spans="2:9" hidden="1">
      <c r="B427" s="259" t="s">
        <v>13184</v>
      </c>
      <c r="C427" s="262" t="s">
        <v>9</v>
      </c>
      <c r="D427" s="277">
        <v>88247</v>
      </c>
      <c r="E427" s="278" t="str">
        <f>IF($D427&lt;&gt;"",VLOOKUP($D427,'2-SINAPI OUTUBRO 2017'!$A$1:$D$11396,2,FALSE),"")</f>
        <v>AUXILIAR DE ELETRICISTA COM ENCARGOS COMPLEMENTARES</v>
      </c>
      <c r="F427" s="279" t="str">
        <f>IF($D427&lt;&gt;"",VLOOKUP($D427,'2-SINAPI OUTUBRO 2017'!$A$1:$D$11396,3,FALSE),"")</f>
        <v>H</v>
      </c>
      <c r="G427" s="260">
        <v>0.05</v>
      </c>
      <c r="H427" s="297">
        <f>IF($D427&lt;&gt;"",VLOOKUP($D427,'2-SINAPI OUTUBRO 2017'!$A$1:$D$11396,4,FALSE),"")</f>
        <v>14.23</v>
      </c>
      <c r="I427" s="289">
        <f t="shared" si="74"/>
        <v>0.71150000000000002</v>
      </c>
    </row>
    <row r="428" spans="2:9" hidden="1">
      <c r="B428" s="259" t="s">
        <v>13184</v>
      </c>
      <c r="C428" s="262" t="s">
        <v>9</v>
      </c>
      <c r="D428" s="277">
        <v>88264</v>
      </c>
      <c r="E428" s="278" t="str">
        <f>IF($D428&lt;&gt;"",VLOOKUP($D428,'2-SINAPI OUTUBRO 2017'!$A$1:$D$11396,2,FALSE),"")</f>
        <v>ELETRICISTA COM ENCARGOS COMPLEMENTARES</v>
      </c>
      <c r="F428" s="279" t="str">
        <f>IF($D428&lt;&gt;"",VLOOKUP($D428,'2-SINAPI OUTUBRO 2017'!$A$1:$D$11396,3,FALSE),"")</f>
        <v>H</v>
      </c>
      <c r="G428" s="260">
        <v>0.05</v>
      </c>
      <c r="H428" s="297">
        <f>IF($D428&lt;&gt;"",VLOOKUP($D428,'2-SINAPI OUTUBRO 2017'!$A$1:$D$11396,4,FALSE),"")</f>
        <v>17.48</v>
      </c>
      <c r="I428" s="289">
        <f t="shared" si="74"/>
        <v>0.87400000000000011</v>
      </c>
    </row>
    <row r="429" spans="2:9" hidden="1">
      <c r="B429" s="268"/>
      <c r="C429" s="123"/>
      <c r="D429" s="269"/>
      <c r="E429" s="270"/>
      <c r="F429" s="123"/>
      <c r="G429" s="601"/>
      <c r="H429" s="271"/>
      <c r="I429" s="290"/>
    </row>
    <row r="430" spans="2:9" ht="38.25" hidden="1" customHeight="1">
      <c r="B430" s="272" t="s">
        <v>13274</v>
      </c>
      <c r="C430" s="391"/>
      <c r="D430" s="392"/>
      <c r="E430" s="273" t="s">
        <v>13275</v>
      </c>
      <c r="F430" s="274" t="s">
        <v>6</v>
      </c>
      <c r="G430" s="275">
        <v>1</v>
      </c>
      <c r="H430" s="276"/>
      <c r="I430" s="304">
        <f>SUM(I431:I433)</f>
        <v>12.053000000000001</v>
      </c>
    </row>
    <row r="431" spans="2:9" ht="36" hidden="1" customHeight="1">
      <c r="B431" s="259" t="s">
        <v>13183</v>
      </c>
      <c r="C431" s="262" t="s">
        <v>9</v>
      </c>
      <c r="D431" s="395">
        <v>397</v>
      </c>
      <c r="E431" s="278" t="str">
        <f>IF($D431&lt;&gt;"",VLOOKUP($D431,'2-SINAPI OUTUBRO 2017'!$A$1:$D$11396,2,FALSE),"")</f>
        <v>ABRACADEIRA EM ACO PARA AMARRACAO DE ELETRODUTOS, TIPO D, COM 2 1/2" E PARAFUSO DE FIXACAO</v>
      </c>
      <c r="F431" s="279" t="str">
        <f>IF($D431&lt;&gt;"",VLOOKUP($D431,'2-SINAPI OUTUBRO 2017'!$A$1:$D$11396,3,FALSE),"")</f>
        <v xml:space="preserve">UN    </v>
      </c>
      <c r="G431" s="288">
        <v>1</v>
      </c>
      <c r="H431" s="297">
        <f>IF($D431&lt;&gt;"",VLOOKUP($D431,'2-SINAPI OUTUBRO 2017'!$A$1:$D$11396,4,FALSE),"")</f>
        <v>2.54</v>
      </c>
      <c r="I431" s="289">
        <f t="shared" ref="I431:I433" si="75">H431*G431</f>
        <v>2.54</v>
      </c>
    </row>
    <row r="432" spans="2:9" hidden="1">
      <c r="B432" s="259" t="s">
        <v>13184</v>
      </c>
      <c r="C432" s="262" t="s">
        <v>9</v>
      </c>
      <c r="D432" s="277">
        <v>88247</v>
      </c>
      <c r="E432" s="278" t="str">
        <f>IF($D432&lt;&gt;"",VLOOKUP($D432,'2-SINAPI OUTUBRO 2017'!$A$1:$D$11396,2,FALSE),"")</f>
        <v>AUXILIAR DE ELETRICISTA COM ENCARGOS COMPLEMENTARES</v>
      </c>
      <c r="F432" s="279" t="str">
        <f>IF($D432&lt;&gt;"",VLOOKUP($D432,'2-SINAPI OUTUBRO 2017'!$A$1:$D$11396,3,FALSE),"")</f>
        <v>H</v>
      </c>
      <c r="G432" s="260">
        <v>0.3</v>
      </c>
      <c r="H432" s="297">
        <f>IF($D432&lt;&gt;"",VLOOKUP($D432,'2-SINAPI OUTUBRO 2017'!$A$1:$D$11396,4,FALSE),"")</f>
        <v>14.23</v>
      </c>
      <c r="I432" s="289">
        <f t="shared" si="75"/>
        <v>4.2690000000000001</v>
      </c>
    </row>
    <row r="433" spans="2:9" hidden="1">
      <c r="B433" s="259" t="s">
        <v>13184</v>
      </c>
      <c r="C433" s="262" t="s">
        <v>9</v>
      </c>
      <c r="D433" s="277">
        <v>88264</v>
      </c>
      <c r="E433" s="278" t="str">
        <f>IF($D433&lt;&gt;"",VLOOKUP($D433,'2-SINAPI OUTUBRO 2017'!$A$1:$D$11396,2,FALSE),"")</f>
        <v>ELETRICISTA COM ENCARGOS COMPLEMENTARES</v>
      </c>
      <c r="F433" s="279" t="str">
        <f>IF($D433&lt;&gt;"",VLOOKUP($D433,'2-SINAPI OUTUBRO 2017'!$A$1:$D$11396,3,FALSE),"")</f>
        <v>H</v>
      </c>
      <c r="G433" s="260">
        <v>0.3</v>
      </c>
      <c r="H433" s="297">
        <f>IF($D433&lt;&gt;"",VLOOKUP($D433,'2-SINAPI OUTUBRO 2017'!$A$1:$D$11396,4,FALSE),"")</f>
        <v>17.48</v>
      </c>
      <c r="I433" s="289">
        <f t="shared" si="75"/>
        <v>5.2439999999999998</v>
      </c>
    </row>
    <row r="434" spans="2:9" hidden="1">
      <c r="B434" s="268"/>
      <c r="C434" s="123"/>
      <c r="D434" s="269"/>
      <c r="E434" s="270"/>
      <c r="F434" s="123"/>
      <c r="G434" s="601"/>
      <c r="H434" s="271"/>
      <c r="I434" s="290"/>
    </row>
    <row r="435" spans="2:9" ht="25.5" hidden="1">
      <c r="B435" s="272" t="s">
        <v>13276</v>
      </c>
      <c r="C435" s="391"/>
      <c r="D435" s="392"/>
      <c r="E435" s="273" t="s">
        <v>13277</v>
      </c>
      <c r="F435" s="274" t="s">
        <v>6</v>
      </c>
      <c r="G435" s="275">
        <v>1</v>
      </c>
      <c r="H435" s="276"/>
      <c r="I435" s="304">
        <f>SUM(I436:I438)</f>
        <v>4.2810000000000006</v>
      </c>
    </row>
    <row r="436" spans="2:9" hidden="1">
      <c r="B436" s="259" t="s">
        <v>13183</v>
      </c>
      <c r="C436" s="262" t="s">
        <v>9</v>
      </c>
      <c r="D436" s="395">
        <v>39178</v>
      </c>
      <c r="E436" s="278" t="str">
        <f>IF($D436&lt;&gt;"",VLOOKUP($D436,'2-SINAPI OUTUBRO 2017'!$A$1:$D$11396,2,FALSE),"")</f>
        <v>BUCHA EM ALUMINIO, COM ROSCA, DE  1 1/2", PARA ELETRODUTO</v>
      </c>
      <c r="F436" s="279" t="str">
        <f>IF($D436&lt;&gt;"",VLOOKUP($D436,'2-SINAPI OUTUBRO 2017'!$A$1:$D$11396,3,FALSE),"")</f>
        <v xml:space="preserve">UN    </v>
      </c>
      <c r="G436" s="288">
        <v>1</v>
      </c>
      <c r="H436" s="297">
        <f>IF($D436&lt;&gt;"",VLOOKUP($D436,'2-SINAPI OUTUBRO 2017'!$A$1:$D$11396,4,FALSE),"")</f>
        <v>1.1100000000000001</v>
      </c>
      <c r="I436" s="289">
        <f t="shared" ref="I436:I438" si="76">H436*G436</f>
        <v>1.1100000000000001</v>
      </c>
    </row>
    <row r="437" spans="2:9" hidden="1">
      <c r="B437" s="259" t="s">
        <v>13184</v>
      </c>
      <c r="C437" s="262" t="s">
        <v>9</v>
      </c>
      <c r="D437" s="277">
        <v>88247</v>
      </c>
      <c r="E437" s="278" t="str">
        <f>IF($D437&lt;&gt;"",VLOOKUP($D437,'2-SINAPI OUTUBRO 2017'!$A$1:$D$11396,2,FALSE),"")</f>
        <v>AUXILIAR DE ELETRICISTA COM ENCARGOS COMPLEMENTARES</v>
      </c>
      <c r="F437" s="279" t="str">
        <f>IF($D437&lt;&gt;"",VLOOKUP($D437,'2-SINAPI OUTUBRO 2017'!$A$1:$D$11396,3,FALSE),"")</f>
        <v>H</v>
      </c>
      <c r="G437" s="260">
        <v>0.1</v>
      </c>
      <c r="H437" s="297">
        <f>IF($D437&lt;&gt;"",VLOOKUP($D437,'2-SINAPI OUTUBRO 2017'!$A$1:$D$11396,4,FALSE),"")</f>
        <v>14.23</v>
      </c>
      <c r="I437" s="289">
        <f t="shared" si="76"/>
        <v>1.423</v>
      </c>
    </row>
    <row r="438" spans="2:9" hidden="1">
      <c r="B438" s="259" t="s">
        <v>13184</v>
      </c>
      <c r="C438" s="262" t="s">
        <v>9</v>
      </c>
      <c r="D438" s="277">
        <v>88264</v>
      </c>
      <c r="E438" s="278" t="str">
        <f>IF($D438&lt;&gt;"",VLOOKUP($D438,'2-SINAPI OUTUBRO 2017'!$A$1:$D$11396,2,FALSE),"")</f>
        <v>ELETRICISTA COM ENCARGOS COMPLEMENTARES</v>
      </c>
      <c r="F438" s="279" t="str">
        <f>IF($D438&lt;&gt;"",VLOOKUP($D438,'2-SINAPI OUTUBRO 2017'!$A$1:$D$11396,3,FALSE),"")</f>
        <v>H</v>
      </c>
      <c r="G438" s="260">
        <v>0.1</v>
      </c>
      <c r="H438" s="297">
        <f>IF($D438&lt;&gt;"",VLOOKUP($D438,'2-SINAPI OUTUBRO 2017'!$A$1:$D$11396,4,FALSE),"")</f>
        <v>17.48</v>
      </c>
      <c r="I438" s="289">
        <f t="shared" si="76"/>
        <v>1.7480000000000002</v>
      </c>
    </row>
    <row r="439" spans="2:9" hidden="1">
      <c r="B439" s="268"/>
      <c r="C439" s="123"/>
      <c r="D439" s="269"/>
      <c r="E439" s="270"/>
      <c r="F439" s="123"/>
      <c r="G439" s="601"/>
      <c r="H439" s="271"/>
      <c r="I439" s="290"/>
    </row>
    <row r="440" spans="2:9" ht="25.5" hidden="1">
      <c r="B440" s="272" t="s">
        <v>13278</v>
      </c>
      <c r="C440" s="391"/>
      <c r="D440" s="392"/>
      <c r="E440" s="273" t="s">
        <v>13279</v>
      </c>
      <c r="F440" s="274" t="s">
        <v>6</v>
      </c>
      <c r="G440" s="275">
        <v>1</v>
      </c>
      <c r="H440" s="276"/>
      <c r="I440" s="304">
        <f>SUM(I441:I443)</f>
        <v>3.7810000000000001</v>
      </c>
    </row>
    <row r="441" spans="2:9" hidden="1">
      <c r="B441" s="259" t="s">
        <v>13183</v>
      </c>
      <c r="C441" s="262" t="s">
        <v>9</v>
      </c>
      <c r="D441" s="395">
        <v>39175</v>
      </c>
      <c r="E441" s="278" t="str">
        <f>IF($D441&lt;&gt;"",VLOOKUP($D441,'2-SINAPI OUTUBRO 2017'!$A$1:$D$11396,2,FALSE),"")</f>
        <v>BUCHA EM ALUMINIO, COM ROSCA, DE 3/4", PARA ELETRODUTO</v>
      </c>
      <c r="F441" s="279" t="str">
        <f>IF($D441&lt;&gt;"",VLOOKUP($D441,'2-SINAPI OUTUBRO 2017'!$A$1:$D$11396,3,FALSE),"")</f>
        <v xml:space="preserve">UN    </v>
      </c>
      <c r="G441" s="288">
        <v>1</v>
      </c>
      <c r="H441" s="297">
        <f>IF($D441&lt;&gt;"",VLOOKUP($D441,'2-SINAPI OUTUBRO 2017'!$A$1:$D$11396,4,FALSE),"")</f>
        <v>0.61</v>
      </c>
      <c r="I441" s="289">
        <f t="shared" ref="I441:I443" si="77">H441*G441</f>
        <v>0.61</v>
      </c>
    </row>
    <row r="442" spans="2:9" hidden="1">
      <c r="B442" s="259" t="s">
        <v>13184</v>
      </c>
      <c r="C442" s="262" t="s">
        <v>9</v>
      </c>
      <c r="D442" s="277">
        <v>88247</v>
      </c>
      <c r="E442" s="278" t="str">
        <f>IF($D442&lt;&gt;"",VLOOKUP($D442,'2-SINAPI OUTUBRO 2017'!$A$1:$D$11396,2,FALSE),"")</f>
        <v>AUXILIAR DE ELETRICISTA COM ENCARGOS COMPLEMENTARES</v>
      </c>
      <c r="F442" s="279" t="str">
        <f>IF($D442&lt;&gt;"",VLOOKUP($D442,'2-SINAPI OUTUBRO 2017'!$A$1:$D$11396,3,FALSE),"")</f>
        <v>H</v>
      </c>
      <c r="G442" s="260">
        <v>0.1</v>
      </c>
      <c r="H442" s="297">
        <f>IF($D442&lt;&gt;"",VLOOKUP($D442,'2-SINAPI OUTUBRO 2017'!$A$1:$D$11396,4,FALSE),"")</f>
        <v>14.23</v>
      </c>
      <c r="I442" s="289">
        <f t="shared" si="77"/>
        <v>1.423</v>
      </c>
    </row>
    <row r="443" spans="2:9" hidden="1">
      <c r="B443" s="259" t="s">
        <v>13184</v>
      </c>
      <c r="C443" s="262" t="s">
        <v>9</v>
      </c>
      <c r="D443" s="277">
        <v>88264</v>
      </c>
      <c r="E443" s="278" t="str">
        <f>IF($D443&lt;&gt;"",VLOOKUP($D443,'2-SINAPI OUTUBRO 2017'!$A$1:$D$11396,2,FALSE),"")</f>
        <v>ELETRICISTA COM ENCARGOS COMPLEMENTARES</v>
      </c>
      <c r="F443" s="279" t="str">
        <f>IF($D443&lt;&gt;"",VLOOKUP($D443,'2-SINAPI OUTUBRO 2017'!$A$1:$D$11396,3,FALSE),"")</f>
        <v>H</v>
      </c>
      <c r="G443" s="260">
        <v>0.1</v>
      </c>
      <c r="H443" s="297">
        <f>IF($D443&lt;&gt;"",VLOOKUP($D443,'2-SINAPI OUTUBRO 2017'!$A$1:$D$11396,4,FALSE),"")</f>
        <v>17.48</v>
      </c>
      <c r="I443" s="289">
        <f t="shared" si="77"/>
        <v>1.7480000000000002</v>
      </c>
    </row>
    <row r="444" spans="2:9" hidden="1">
      <c r="B444" s="268"/>
      <c r="C444" s="123"/>
      <c r="D444" s="269"/>
      <c r="E444" s="270"/>
      <c r="F444" s="123"/>
      <c r="G444" s="601"/>
      <c r="H444" s="271"/>
      <c r="I444" s="290"/>
    </row>
    <row r="445" spans="2:9" ht="25.5" hidden="1">
      <c r="B445" s="272" t="s">
        <v>13280</v>
      </c>
      <c r="C445" s="391"/>
      <c r="D445" s="392"/>
      <c r="E445" s="273" t="s">
        <v>13281</v>
      </c>
      <c r="F445" s="274" t="s">
        <v>6</v>
      </c>
      <c r="G445" s="275">
        <v>1</v>
      </c>
      <c r="H445" s="276"/>
      <c r="I445" s="304">
        <f>SUM(I446:I448)</f>
        <v>33.627499999999998</v>
      </c>
    </row>
    <row r="446" spans="2:9" hidden="1">
      <c r="B446" s="259" t="s">
        <v>13183</v>
      </c>
      <c r="C446" s="262" t="s">
        <v>9</v>
      </c>
      <c r="D446" s="395">
        <v>12411</v>
      </c>
      <c r="E446" s="278" t="str">
        <f>IF($D446&lt;&gt;"",VLOOKUP($D446,'2-SINAPI OUTUBRO 2017'!$A$1:$D$11396,2,FALSE),"")</f>
        <v>PLUG OU BUJAO DE FERRO GALVANIZADO, DE 2 1/2"</v>
      </c>
      <c r="F446" s="279" t="str">
        <f>IF($D446&lt;&gt;"",VLOOKUP($D446,'2-SINAPI OUTUBRO 2017'!$A$1:$D$11396,3,FALSE),"")</f>
        <v xml:space="preserve">UN    </v>
      </c>
      <c r="G446" s="288">
        <v>1</v>
      </c>
      <c r="H446" s="297">
        <f>IF($D446&lt;&gt;"",VLOOKUP($D446,'2-SINAPI OUTUBRO 2017'!$A$1:$D$11396,4,FALSE),"")</f>
        <v>25.7</v>
      </c>
      <c r="I446" s="289">
        <f t="shared" ref="I446:I448" si="78">H446*G446</f>
        <v>25.7</v>
      </c>
    </row>
    <row r="447" spans="2:9" hidden="1">
      <c r="B447" s="259" t="s">
        <v>13184</v>
      </c>
      <c r="C447" s="262" t="s">
        <v>9</v>
      </c>
      <c r="D447" s="277">
        <v>88247</v>
      </c>
      <c r="E447" s="278" t="str">
        <f>IF($D447&lt;&gt;"",VLOOKUP($D447,'2-SINAPI OUTUBRO 2017'!$A$1:$D$11396,2,FALSE),"")</f>
        <v>AUXILIAR DE ELETRICISTA COM ENCARGOS COMPLEMENTARES</v>
      </c>
      <c r="F447" s="279" t="str">
        <f>IF($D447&lt;&gt;"",VLOOKUP($D447,'2-SINAPI OUTUBRO 2017'!$A$1:$D$11396,3,FALSE),"")</f>
        <v>H</v>
      </c>
      <c r="G447" s="260">
        <v>0.25</v>
      </c>
      <c r="H447" s="297">
        <f>IF($D447&lt;&gt;"",VLOOKUP($D447,'2-SINAPI OUTUBRO 2017'!$A$1:$D$11396,4,FALSE),"")</f>
        <v>14.23</v>
      </c>
      <c r="I447" s="289">
        <f t="shared" si="78"/>
        <v>3.5575000000000001</v>
      </c>
    </row>
    <row r="448" spans="2:9" hidden="1">
      <c r="B448" s="259" t="s">
        <v>13184</v>
      </c>
      <c r="C448" s="262" t="s">
        <v>9</v>
      </c>
      <c r="D448" s="277">
        <v>88264</v>
      </c>
      <c r="E448" s="278" t="str">
        <f>IF($D448&lt;&gt;"",VLOOKUP($D448,'2-SINAPI OUTUBRO 2017'!$A$1:$D$11396,2,FALSE),"")</f>
        <v>ELETRICISTA COM ENCARGOS COMPLEMENTARES</v>
      </c>
      <c r="F448" s="279" t="str">
        <f>IF($D448&lt;&gt;"",VLOOKUP($D448,'2-SINAPI OUTUBRO 2017'!$A$1:$D$11396,3,FALSE),"")</f>
        <v>H</v>
      </c>
      <c r="G448" s="260">
        <v>0.25</v>
      </c>
      <c r="H448" s="297">
        <f>IF($D448&lt;&gt;"",VLOOKUP($D448,'2-SINAPI OUTUBRO 2017'!$A$1:$D$11396,4,FALSE),"")</f>
        <v>17.48</v>
      </c>
      <c r="I448" s="289">
        <f t="shared" si="78"/>
        <v>4.37</v>
      </c>
    </row>
    <row r="449" spans="2:9" hidden="1">
      <c r="B449" s="268"/>
      <c r="C449" s="123"/>
      <c r="D449" s="269"/>
      <c r="E449" s="270"/>
      <c r="F449" s="123"/>
      <c r="G449" s="601"/>
      <c r="H449" s="271"/>
      <c r="I449" s="290"/>
    </row>
    <row r="450" spans="2:9" ht="25.5" hidden="1">
      <c r="B450" s="272" t="s">
        <v>13282</v>
      </c>
      <c r="C450" s="391"/>
      <c r="D450" s="392"/>
      <c r="E450" s="273" t="s">
        <v>13283</v>
      </c>
      <c r="F450" s="274" t="s">
        <v>6</v>
      </c>
      <c r="G450" s="275">
        <v>1</v>
      </c>
      <c r="H450" s="276"/>
      <c r="I450" s="304">
        <f>SUM(I451:I453)</f>
        <v>15.081440000000001</v>
      </c>
    </row>
    <row r="451" spans="2:9" ht="25.5" hidden="1">
      <c r="B451" s="259" t="s">
        <v>13183</v>
      </c>
      <c r="C451" s="262" t="s">
        <v>9</v>
      </c>
      <c r="D451" s="395">
        <v>12033</v>
      </c>
      <c r="E451" s="278" t="str">
        <f>IF($D451&lt;&gt;"",VLOOKUP($D451,'2-SINAPI OUTUBRO 2017'!$A$1:$D$11396,2,FALSE),"")</f>
        <v>CURVA 180 GRAUS, DE PVC RIGIDO ROSCAVEL, DE 1 1/2", PARA ELETRODUTO</v>
      </c>
      <c r="F451" s="279" t="str">
        <f>IF($D451&lt;&gt;"",VLOOKUP($D451,'2-SINAPI OUTUBRO 2017'!$A$1:$D$11396,3,FALSE),"")</f>
        <v xml:space="preserve">UN    </v>
      </c>
      <c r="G451" s="288">
        <v>1</v>
      </c>
      <c r="H451" s="297">
        <f>IF($D451&lt;&gt;"",VLOOKUP($D451,'2-SINAPI OUTUBRO 2017'!$A$1:$D$11396,4,FALSE),"")</f>
        <v>6.71</v>
      </c>
      <c r="I451" s="289">
        <f t="shared" ref="I451:I453" si="79">H451*G451</f>
        <v>6.71</v>
      </c>
    </row>
    <row r="452" spans="2:9" hidden="1">
      <c r="B452" s="259" t="s">
        <v>13184</v>
      </c>
      <c r="C452" s="262" t="s">
        <v>9</v>
      </c>
      <c r="D452" s="263">
        <v>88247</v>
      </c>
      <c r="E452" s="278" t="str">
        <f>IF($D452&lt;&gt;"",VLOOKUP($D452,'2-SINAPI OUTUBRO 2017'!$A$1:$D$11396,2,FALSE),"")</f>
        <v>AUXILIAR DE ELETRICISTA COM ENCARGOS COMPLEMENTARES</v>
      </c>
      <c r="F452" s="279" t="str">
        <f>IF($D452&lt;&gt;"",VLOOKUP($D452,'2-SINAPI OUTUBRO 2017'!$A$1:$D$11396,3,FALSE),"")</f>
        <v>H</v>
      </c>
      <c r="G452" s="260">
        <v>0.26400000000000001</v>
      </c>
      <c r="H452" s="297">
        <f>IF($D452&lt;&gt;"",VLOOKUP($D452,'2-SINAPI OUTUBRO 2017'!$A$1:$D$11396,4,FALSE),"")</f>
        <v>14.23</v>
      </c>
      <c r="I452" s="289">
        <f t="shared" si="79"/>
        <v>3.7567200000000005</v>
      </c>
    </row>
    <row r="453" spans="2:9" hidden="1">
      <c r="B453" s="259" t="s">
        <v>13184</v>
      </c>
      <c r="C453" s="262" t="s">
        <v>9</v>
      </c>
      <c r="D453" s="263">
        <v>88264</v>
      </c>
      <c r="E453" s="278" t="str">
        <f>IF($D453&lt;&gt;"",VLOOKUP($D453,'2-SINAPI OUTUBRO 2017'!$A$1:$D$11396,2,FALSE),"")</f>
        <v>ELETRICISTA COM ENCARGOS COMPLEMENTARES</v>
      </c>
      <c r="F453" s="279" t="str">
        <f>IF($D453&lt;&gt;"",VLOOKUP($D453,'2-SINAPI OUTUBRO 2017'!$A$1:$D$11396,3,FALSE),"")</f>
        <v>H</v>
      </c>
      <c r="G453" s="260">
        <v>0.26400000000000001</v>
      </c>
      <c r="H453" s="297">
        <f>IF($D453&lt;&gt;"",VLOOKUP($D453,'2-SINAPI OUTUBRO 2017'!$A$1:$D$11396,4,FALSE),"")</f>
        <v>17.48</v>
      </c>
      <c r="I453" s="289">
        <f t="shared" si="79"/>
        <v>4.6147200000000002</v>
      </c>
    </row>
    <row r="454" spans="2:9" hidden="1">
      <c r="B454" s="268"/>
      <c r="C454" s="123"/>
      <c r="D454" s="269"/>
      <c r="E454" s="270"/>
      <c r="F454" s="123"/>
      <c r="G454" s="601"/>
      <c r="H454" s="271"/>
      <c r="I454" s="290"/>
    </row>
    <row r="455" spans="2:9" ht="25.5" hidden="1">
      <c r="B455" s="272" t="s">
        <v>13284</v>
      </c>
      <c r="C455" s="391"/>
      <c r="D455" s="392"/>
      <c r="E455" s="273" t="s">
        <v>13285</v>
      </c>
      <c r="F455" s="274" t="s">
        <v>6</v>
      </c>
      <c r="G455" s="275">
        <v>1</v>
      </c>
      <c r="H455" s="276"/>
      <c r="I455" s="304">
        <f>SUM(I456:I458)</f>
        <v>14.324560000000002</v>
      </c>
    </row>
    <row r="456" spans="2:9" ht="25.5" hidden="1">
      <c r="B456" s="259" t="s">
        <v>13183</v>
      </c>
      <c r="C456" s="262" t="s">
        <v>9</v>
      </c>
      <c r="D456" s="395">
        <v>1875</v>
      </c>
      <c r="E456" s="278" t="str">
        <f>IF($D456&lt;&gt;"",VLOOKUP($D456,'2-SINAPI OUTUBRO 2017'!$A$1:$D$11396,2,FALSE),"")</f>
        <v>CURVA 90 GRAUS, LONGA, DE PVC RIGIDO ROSCAVEL, DE 1 1/2", PARA ELETRODUTO</v>
      </c>
      <c r="F456" s="279" t="str">
        <f>IF($D456&lt;&gt;"",VLOOKUP($D456,'2-SINAPI OUTUBRO 2017'!$A$1:$D$11396,3,FALSE),"")</f>
        <v xml:space="preserve">UN    </v>
      </c>
      <c r="G456" s="288">
        <v>1</v>
      </c>
      <c r="H456" s="297">
        <f>IF($D456&lt;&gt;"",VLOOKUP($D456,'2-SINAPI OUTUBRO 2017'!$A$1:$D$11396,4,FALSE),"")</f>
        <v>3.67</v>
      </c>
      <c r="I456" s="289">
        <f t="shared" ref="I456:I458" si="80">H456*G456</f>
        <v>3.67</v>
      </c>
    </row>
    <row r="457" spans="2:9" hidden="1">
      <c r="B457" s="259" t="s">
        <v>13184</v>
      </c>
      <c r="C457" s="262" t="s">
        <v>9</v>
      </c>
      <c r="D457" s="263">
        <v>88247</v>
      </c>
      <c r="E457" s="278" t="str">
        <f>IF($D457&lt;&gt;"",VLOOKUP($D457,'2-SINAPI OUTUBRO 2017'!$A$1:$D$11396,2,FALSE),"")</f>
        <v>AUXILIAR DE ELETRICISTA COM ENCARGOS COMPLEMENTARES</v>
      </c>
      <c r="F457" s="279" t="str">
        <f>IF($D457&lt;&gt;"",VLOOKUP($D457,'2-SINAPI OUTUBRO 2017'!$A$1:$D$11396,3,FALSE),"")</f>
        <v>H</v>
      </c>
      <c r="G457" s="260">
        <v>0.33600000000000002</v>
      </c>
      <c r="H457" s="297">
        <f>IF($D457&lt;&gt;"",VLOOKUP($D457,'2-SINAPI OUTUBRO 2017'!$A$1:$D$11396,4,FALSE),"")</f>
        <v>14.23</v>
      </c>
      <c r="I457" s="289">
        <f t="shared" si="80"/>
        <v>4.7812800000000006</v>
      </c>
    </row>
    <row r="458" spans="2:9" hidden="1">
      <c r="B458" s="259" t="s">
        <v>13184</v>
      </c>
      <c r="C458" s="262" t="s">
        <v>9</v>
      </c>
      <c r="D458" s="263">
        <v>88264</v>
      </c>
      <c r="E458" s="278" t="str">
        <f>IF($D458&lt;&gt;"",VLOOKUP($D458,'2-SINAPI OUTUBRO 2017'!$A$1:$D$11396,2,FALSE),"")</f>
        <v>ELETRICISTA COM ENCARGOS COMPLEMENTARES</v>
      </c>
      <c r="F458" s="279" t="str">
        <f>IF($D458&lt;&gt;"",VLOOKUP($D458,'2-SINAPI OUTUBRO 2017'!$A$1:$D$11396,3,FALSE),"")</f>
        <v>H</v>
      </c>
      <c r="G458" s="260">
        <v>0.33600000000000002</v>
      </c>
      <c r="H458" s="297">
        <f>IF($D458&lt;&gt;"",VLOOKUP($D458,'2-SINAPI OUTUBRO 2017'!$A$1:$D$11396,4,FALSE),"")</f>
        <v>17.48</v>
      </c>
      <c r="I458" s="289">
        <f t="shared" si="80"/>
        <v>5.8732800000000003</v>
      </c>
    </row>
    <row r="459" spans="2:9" hidden="1">
      <c r="B459" s="268"/>
      <c r="C459" s="123"/>
      <c r="D459" s="269"/>
      <c r="E459" s="270"/>
      <c r="F459" s="123"/>
      <c r="G459" s="601"/>
      <c r="H459" s="271"/>
      <c r="I459" s="290"/>
    </row>
    <row r="460" spans="2:9" ht="25.5" hidden="1">
      <c r="B460" s="272" t="s">
        <v>13286</v>
      </c>
      <c r="C460" s="391"/>
      <c r="D460" s="392"/>
      <c r="E460" s="273" t="s">
        <v>13287</v>
      </c>
      <c r="F460" s="274" t="s">
        <v>6</v>
      </c>
      <c r="G460" s="275">
        <v>1</v>
      </c>
      <c r="H460" s="276"/>
      <c r="I460" s="304">
        <f>SUM(I461:I463)</f>
        <v>12.42456</v>
      </c>
    </row>
    <row r="461" spans="2:9" ht="25.5" hidden="1">
      <c r="B461" s="259" t="s">
        <v>13183</v>
      </c>
      <c r="C461" s="262" t="s">
        <v>9</v>
      </c>
      <c r="D461" s="395">
        <v>1879</v>
      </c>
      <c r="E461" s="278" t="str">
        <f>IF($D461&lt;&gt;"",VLOOKUP($D461,'2-SINAPI OUTUBRO 2017'!$A$1:$D$11396,2,FALSE),"")</f>
        <v>CURVA 90 GRAUS, LONGA, DE PVC RIGIDO ROSCAVEL, DE 3/4", PARA ELETRODUTO</v>
      </c>
      <c r="F461" s="279" t="str">
        <f>IF($D461&lt;&gt;"",VLOOKUP($D461,'2-SINAPI OUTUBRO 2017'!$A$1:$D$11396,3,FALSE),"")</f>
        <v xml:space="preserve">UN    </v>
      </c>
      <c r="G461" s="288">
        <v>1</v>
      </c>
      <c r="H461" s="297">
        <f>IF($D461&lt;&gt;"",VLOOKUP($D461,'2-SINAPI OUTUBRO 2017'!$A$1:$D$11396,4,FALSE),"")</f>
        <v>1.77</v>
      </c>
      <c r="I461" s="289">
        <f t="shared" ref="I461:I463" si="81">H461*G461</f>
        <v>1.77</v>
      </c>
    </row>
    <row r="462" spans="2:9" hidden="1">
      <c r="B462" s="259" t="s">
        <v>13184</v>
      </c>
      <c r="C462" s="262" t="s">
        <v>9</v>
      </c>
      <c r="D462" s="263">
        <v>88247</v>
      </c>
      <c r="E462" s="278" t="str">
        <f>IF($D462&lt;&gt;"",VLOOKUP($D462,'2-SINAPI OUTUBRO 2017'!$A$1:$D$11396,2,FALSE),"")</f>
        <v>AUXILIAR DE ELETRICISTA COM ENCARGOS COMPLEMENTARES</v>
      </c>
      <c r="F462" s="279" t="str">
        <f>IF($D462&lt;&gt;"",VLOOKUP($D462,'2-SINAPI OUTUBRO 2017'!$A$1:$D$11396,3,FALSE),"")</f>
        <v>H</v>
      </c>
      <c r="G462" s="260">
        <v>0.33600000000000002</v>
      </c>
      <c r="H462" s="297">
        <f>IF($D462&lt;&gt;"",VLOOKUP($D462,'2-SINAPI OUTUBRO 2017'!$A$1:$D$11396,4,FALSE),"")</f>
        <v>14.23</v>
      </c>
      <c r="I462" s="289">
        <f t="shared" si="81"/>
        <v>4.7812800000000006</v>
      </c>
    </row>
    <row r="463" spans="2:9" hidden="1">
      <c r="B463" s="259" t="s">
        <v>13184</v>
      </c>
      <c r="C463" s="262" t="s">
        <v>9</v>
      </c>
      <c r="D463" s="263">
        <v>88264</v>
      </c>
      <c r="E463" s="278" t="str">
        <f>IF($D463&lt;&gt;"",VLOOKUP($D463,'2-SINAPI OUTUBRO 2017'!$A$1:$D$11396,2,FALSE),"")</f>
        <v>ELETRICISTA COM ENCARGOS COMPLEMENTARES</v>
      </c>
      <c r="F463" s="279" t="str">
        <f>IF($D463&lt;&gt;"",VLOOKUP($D463,'2-SINAPI OUTUBRO 2017'!$A$1:$D$11396,3,FALSE),"")</f>
        <v>H</v>
      </c>
      <c r="G463" s="260">
        <v>0.33600000000000002</v>
      </c>
      <c r="H463" s="297">
        <f>IF($D463&lt;&gt;"",VLOOKUP($D463,'2-SINAPI OUTUBRO 2017'!$A$1:$D$11396,4,FALSE),"")</f>
        <v>17.48</v>
      </c>
      <c r="I463" s="289">
        <f t="shared" si="81"/>
        <v>5.8732800000000003</v>
      </c>
    </row>
    <row r="464" spans="2:9" hidden="1">
      <c r="B464" s="268"/>
      <c r="C464" s="123"/>
      <c r="D464" s="269"/>
      <c r="E464" s="270"/>
      <c r="F464" s="123"/>
      <c r="G464" s="601"/>
      <c r="H464" s="271"/>
      <c r="I464" s="290"/>
    </row>
    <row r="465" spans="2:9" ht="25.5" hidden="1">
      <c r="B465" s="272" t="s">
        <v>13288</v>
      </c>
      <c r="C465" s="391"/>
      <c r="D465" s="392"/>
      <c r="E465" s="273" t="s">
        <v>13289</v>
      </c>
      <c r="F465" s="274" t="s">
        <v>6</v>
      </c>
      <c r="G465" s="275">
        <v>1</v>
      </c>
      <c r="H465" s="276"/>
      <c r="I465" s="304">
        <f>SUM(I466:I468)</f>
        <v>12.612065999999999</v>
      </c>
    </row>
    <row r="466" spans="2:9" ht="25.5" hidden="1">
      <c r="B466" s="259" t="s">
        <v>13183</v>
      </c>
      <c r="C466" s="262" t="s">
        <v>9</v>
      </c>
      <c r="D466" s="395">
        <v>2640</v>
      </c>
      <c r="E466" s="278" t="str">
        <f>IF($D466&lt;&gt;"",VLOOKUP($D466,'2-SINAPI OUTUBRO 2017'!$A$1:$D$11396,2,FALSE),"")</f>
        <v>LUVA PARA ELETRODUTO, EM ACO GALVANIZADO ELETROLITICO, DIAMETRO DE 65 MM (2 1/2")</v>
      </c>
      <c r="F466" s="279" t="str">
        <f>IF($D466&lt;&gt;"",VLOOKUP($D466,'2-SINAPI OUTUBRO 2017'!$A$1:$D$11396,3,FALSE),"")</f>
        <v xml:space="preserve">UN    </v>
      </c>
      <c r="G466" s="288">
        <v>1</v>
      </c>
      <c r="H466" s="297">
        <f>IF($D466&lt;&gt;"",VLOOKUP($D466,'2-SINAPI OUTUBRO 2017'!$A$1:$D$11396,4,FALSE),"")</f>
        <v>5.49</v>
      </c>
      <c r="I466" s="289">
        <f t="shared" ref="I466:I468" si="82">H466*G466</f>
        <v>5.49</v>
      </c>
    </row>
    <row r="467" spans="2:9" hidden="1">
      <c r="B467" s="259" t="s">
        <v>13184</v>
      </c>
      <c r="C467" s="262" t="s">
        <v>9</v>
      </c>
      <c r="D467" s="263">
        <v>88247</v>
      </c>
      <c r="E467" s="278" t="str">
        <f>IF($D467&lt;&gt;"",VLOOKUP($D467,'2-SINAPI OUTUBRO 2017'!$A$1:$D$11396,2,FALSE),"")</f>
        <v>AUXILIAR DE ELETRICISTA COM ENCARGOS COMPLEMENTARES</v>
      </c>
      <c r="F467" s="279" t="str">
        <f>IF($D467&lt;&gt;"",VLOOKUP($D467,'2-SINAPI OUTUBRO 2017'!$A$1:$D$11396,3,FALSE),"")</f>
        <v>H</v>
      </c>
      <c r="G467" s="260">
        <v>0.22459999999999999</v>
      </c>
      <c r="H467" s="297">
        <f>IF($D467&lt;&gt;"",VLOOKUP($D467,'2-SINAPI OUTUBRO 2017'!$A$1:$D$11396,4,FALSE),"")</f>
        <v>14.23</v>
      </c>
      <c r="I467" s="289">
        <f t="shared" si="82"/>
        <v>3.1960579999999998</v>
      </c>
    </row>
    <row r="468" spans="2:9" hidden="1">
      <c r="B468" s="259" t="s">
        <v>13184</v>
      </c>
      <c r="C468" s="262" t="s">
        <v>9</v>
      </c>
      <c r="D468" s="263">
        <v>88264</v>
      </c>
      <c r="E468" s="278" t="str">
        <f>IF($D468&lt;&gt;"",VLOOKUP($D468,'2-SINAPI OUTUBRO 2017'!$A$1:$D$11396,2,FALSE),"")</f>
        <v>ELETRICISTA COM ENCARGOS COMPLEMENTARES</v>
      </c>
      <c r="F468" s="279" t="str">
        <f>IF($D468&lt;&gt;"",VLOOKUP($D468,'2-SINAPI OUTUBRO 2017'!$A$1:$D$11396,3,FALSE),"")</f>
        <v>H</v>
      </c>
      <c r="G468" s="260">
        <v>0.22459999999999999</v>
      </c>
      <c r="H468" s="297">
        <f>IF($D468&lt;&gt;"",VLOOKUP($D468,'2-SINAPI OUTUBRO 2017'!$A$1:$D$11396,4,FALSE),"")</f>
        <v>17.48</v>
      </c>
      <c r="I468" s="289">
        <f t="shared" si="82"/>
        <v>3.9260079999999999</v>
      </c>
    </row>
    <row r="469" spans="2:9" hidden="1">
      <c r="B469" s="268"/>
      <c r="C469" s="123"/>
      <c r="D469" s="269"/>
      <c r="E469" s="270"/>
      <c r="F469" s="123"/>
      <c r="G469" s="601"/>
      <c r="H469" s="271"/>
      <c r="I469" s="290"/>
    </row>
    <row r="470" spans="2:9" ht="32.25" customHeight="1">
      <c r="B470" s="272" t="s">
        <v>13290</v>
      </c>
      <c r="C470" s="391"/>
      <c r="D470" s="392"/>
      <c r="E470" s="273" t="s">
        <v>13291</v>
      </c>
      <c r="F470" s="274" t="str">
        <f>F471</f>
        <v xml:space="preserve">M     </v>
      </c>
      <c r="G470" s="275">
        <v>1</v>
      </c>
      <c r="H470" s="276"/>
      <c r="I470" s="304">
        <f>SUM(I471:I472)</f>
        <v>3.8315999999999999</v>
      </c>
    </row>
    <row r="471" spans="2:9">
      <c r="B471" s="259" t="s">
        <v>13183</v>
      </c>
      <c r="C471" s="262" t="s">
        <v>9</v>
      </c>
      <c r="D471" s="395">
        <v>404</v>
      </c>
      <c r="E471" s="278" t="str">
        <f>IF($D471&lt;&gt;"",VLOOKUP($D471,'2-SINAPI OUTUBRO 2017'!$A$1:$D$11396,2,FALSE),"")</f>
        <v>FITA ISOLANTE DE BORRACHA AUTOFUSAO, USO ATE 69 KV (ALTA TENSAO)</v>
      </c>
      <c r="F471" s="279" t="str">
        <f>IF($D471&lt;&gt;"",VLOOKUP($D471,'2-SINAPI OUTUBRO 2017'!$A$1:$D$11396,3,FALSE),"")</f>
        <v xml:space="preserve">M     </v>
      </c>
      <c r="G471" s="288">
        <v>1.02</v>
      </c>
      <c r="H471" s="297">
        <f>IF($D471&lt;&gt;"",VLOOKUP($D471,'2-SINAPI OUTUBRO 2017'!$A$1:$D$11396,4,FALSE),"")</f>
        <v>1.7</v>
      </c>
      <c r="I471" s="289">
        <f t="shared" ref="I471:I472" si="83">H471*G471</f>
        <v>1.734</v>
      </c>
    </row>
    <row r="472" spans="2:9">
      <c r="B472" s="259" t="s">
        <v>13184</v>
      </c>
      <c r="C472" s="262" t="s">
        <v>9</v>
      </c>
      <c r="D472" s="263">
        <v>88264</v>
      </c>
      <c r="E472" s="278" t="str">
        <f>IF($D472&lt;&gt;"",VLOOKUP($D472,'2-SINAPI OUTUBRO 2017'!$A$1:$D$11396,2,FALSE),"")</f>
        <v>ELETRICISTA COM ENCARGOS COMPLEMENTARES</v>
      </c>
      <c r="F472" s="279" t="str">
        <f>IF($D472&lt;&gt;"",VLOOKUP($D472,'2-SINAPI OUTUBRO 2017'!$A$1:$D$11396,3,FALSE),"")</f>
        <v>H</v>
      </c>
      <c r="G472" s="260">
        <v>0.12</v>
      </c>
      <c r="H472" s="297">
        <f>IF($D472&lt;&gt;"",VLOOKUP($D472,'2-SINAPI OUTUBRO 2017'!$A$1:$D$11396,4,FALSE),"")</f>
        <v>17.48</v>
      </c>
      <c r="I472" s="289">
        <f t="shared" si="83"/>
        <v>2.0975999999999999</v>
      </c>
    </row>
    <row r="473" spans="2:9">
      <c r="B473" s="268"/>
      <c r="C473" s="123"/>
      <c r="D473" s="269"/>
      <c r="E473" s="270"/>
      <c r="F473" s="123"/>
      <c r="G473" s="601"/>
      <c r="H473" s="271"/>
      <c r="I473" s="290"/>
    </row>
    <row r="474" spans="2:9" ht="61.5" hidden="1" customHeight="1">
      <c r="B474" s="272" t="s">
        <v>13292</v>
      </c>
      <c r="C474" s="391"/>
      <c r="D474" s="392"/>
      <c r="E474" s="273" t="s">
        <v>13293</v>
      </c>
      <c r="F474" s="274" t="s">
        <v>6</v>
      </c>
      <c r="G474" s="275">
        <v>1</v>
      </c>
      <c r="H474" s="276"/>
      <c r="I474" s="304">
        <f>SUM(I475:I477)</f>
        <v>37.997499999999995</v>
      </c>
    </row>
    <row r="475" spans="2:9" ht="38.25" hidden="1">
      <c r="B475" s="259" t="s">
        <v>13183</v>
      </c>
      <c r="C475" s="262" t="s">
        <v>9</v>
      </c>
      <c r="D475" s="395">
        <v>38089</v>
      </c>
      <c r="E475" s="278" t="str">
        <f>IF($D475&lt;&gt;"",VLOOKUP($D475,'2-SINAPI OUTUBRO 2017'!$A$1:$D$11396,2,FALSE),"")</f>
        <v>VARIADOR DE VELOCIDADE PARA VENTILADOR 127V, 150W + 2 INTERRUPTORES PARALELOS, PARA REVERSAO E LAMPADA, CONJUNTO MONTADO PARA EMBUTIR 4" X 2" (PLACA + SUPORTE + MODULOS)</v>
      </c>
      <c r="F475" s="279" t="str">
        <f>IF($D475&lt;&gt;"",VLOOKUP($D475,'2-SINAPI OUTUBRO 2017'!$A$1:$D$11396,3,FALSE),"")</f>
        <v xml:space="preserve">UN    </v>
      </c>
      <c r="G475" s="288">
        <v>1</v>
      </c>
      <c r="H475" s="297">
        <f>IF($D475&lt;&gt;"",VLOOKUP($D475,'2-SINAPI OUTUBRO 2017'!$A$1:$D$11396,4,FALSE),"")</f>
        <v>30.07</v>
      </c>
      <c r="I475" s="289">
        <f t="shared" ref="I475:I477" si="84">H475*G475</f>
        <v>30.07</v>
      </c>
    </row>
    <row r="476" spans="2:9" hidden="1">
      <c r="B476" s="259" t="s">
        <v>13184</v>
      </c>
      <c r="C476" s="262" t="s">
        <v>9</v>
      </c>
      <c r="D476" s="263">
        <v>88247</v>
      </c>
      <c r="E476" s="278" t="str">
        <f>IF($D476&lt;&gt;"",VLOOKUP($D476,'2-SINAPI OUTUBRO 2017'!$A$1:$D$11396,2,FALSE),"")</f>
        <v>AUXILIAR DE ELETRICISTA COM ENCARGOS COMPLEMENTARES</v>
      </c>
      <c r="F476" s="279" t="str">
        <f>IF($D476&lt;&gt;"",VLOOKUP($D476,'2-SINAPI OUTUBRO 2017'!$A$1:$D$11396,3,FALSE),"")</f>
        <v>H</v>
      </c>
      <c r="G476" s="260">
        <v>0.25</v>
      </c>
      <c r="H476" s="297">
        <f>IF($D476&lt;&gt;"",VLOOKUP($D476,'2-SINAPI OUTUBRO 2017'!$A$1:$D$11396,4,FALSE),"")</f>
        <v>14.23</v>
      </c>
      <c r="I476" s="289">
        <f t="shared" si="84"/>
        <v>3.5575000000000001</v>
      </c>
    </row>
    <row r="477" spans="2:9" hidden="1">
      <c r="B477" s="259" t="s">
        <v>13184</v>
      </c>
      <c r="C477" s="262" t="s">
        <v>9</v>
      </c>
      <c r="D477" s="263">
        <v>88264</v>
      </c>
      <c r="E477" s="278" t="str">
        <f>IF($D477&lt;&gt;"",VLOOKUP($D477,'2-SINAPI OUTUBRO 2017'!$A$1:$D$11396,2,FALSE),"")</f>
        <v>ELETRICISTA COM ENCARGOS COMPLEMENTARES</v>
      </c>
      <c r="F477" s="279" t="str">
        <f>IF($D477&lt;&gt;"",VLOOKUP($D477,'2-SINAPI OUTUBRO 2017'!$A$1:$D$11396,3,FALSE),"")</f>
        <v>H</v>
      </c>
      <c r="G477" s="260">
        <v>0.25</v>
      </c>
      <c r="H477" s="297">
        <f>IF($D477&lt;&gt;"",VLOOKUP($D477,'2-SINAPI OUTUBRO 2017'!$A$1:$D$11396,4,FALSE),"")</f>
        <v>17.48</v>
      </c>
      <c r="I477" s="289">
        <f t="shared" si="84"/>
        <v>4.37</v>
      </c>
    </row>
    <row r="478" spans="2:9" hidden="1">
      <c r="B478" s="268"/>
      <c r="C478" s="123"/>
      <c r="D478" s="269"/>
      <c r="E478" s="270"/>
      <c r="F478" s="123"/>
      <c r="G478" s="601"/>
      <c r="H478" s="271"/>
      <c r="I478" s="290"/>
    </row>
    <row r="479" spans="2:9" hidden="1">
      <c r="B479" s="272" t="s">
        <v>13294</v>
      </c>
      <c r="C479" s="391"/>
      <c r="D479" s="392"/>
      <c r="E479" s="273" t="s">
        <v>13295</v>
      </c>
      <c r="F479" s="274" t="s">
        <v>6</v>
      </c>
      <c r="G479" s="275">
        <v>1</v>
      </c>
      <c r="H479" s="276"/>
      <c r="I479" s="304">
        <f>SUM(I480:I482)</f>
        <v>241.70999999999998</v>
      </c>
    </row>
    <row r="480" spans="2:9" hidden="1">
      <c r="B480" s="259" t="s">
        <v>13183</v>
      </c>
      <c r="C480" s="262" t="s">
        <v>13143</v>
      </c>
      <c r="D480" s="395"/>
      <c r="E480" s="278" t="s">
        <v>13296</v>
      </c>
      <c r="F480" s="279" t="s">
        <v>6</v>
      </c>
      <c r="G480" s="288">
        <v>1</v>
      </c>
      <c r="H480" s="297">
        <v>210</v>
      </c>
      <c r="I480" s="289">
        <f t="shared" ref="I480:I482" si="85">H480*G480</f>
        <v>210</v>
      </c>
    </row>
    <row r="481" spans="2:9" hidden="1">
      <c r="B481" s="259" t="s">
        <v>13184</v>
      </c>
      <c r="C481" s="262" t="s">
        <v>9</v>
      </c>
      <c r="D481" s="263">
        <v>88247</v>
      </c>
      <c r="E481" s="278" t="str">
        <f>IF($D481&lt;&gt;"",VLOOKUP($D481,'2-SINAPI OUTUBRO 2017'!$A$1:$D$11396,2,FALSE),"")</f>
        <v>AUXILIAR DE ELETRICISTA COM ENCARGOS COMPLEMENTARES</v>
      </c>
      <c r="F481" s="279" t="str">
        <f>IF($D481&lt;&gt;"",VLOOKUP($D481,'2-SINAPI OUTUBRO 2017'!$A$1:$D$11396,3,FALSE),"")</f>
        <v>H</v>
      </c>
      <c r="G481" s="260">
        <v>1</v>
      </c>
      <c r="H481" s="297">
        <f>IF($D481&lt;&gt;"",VLOOKUP($D481,'2-SINAPI OUTUBRO 2017'!$A$1:$D$11396,4,FALSE),"")</f>
        <v>14.23</v>
      </c>
      <c r="I481" s="289">
        <f t="shared" si="85"/>
        <v>14.23</v>
      </c>
    </row>
    <row r="482" spans="2:9" hidden="1">
      <c r="B482" s="259" t="s">
        <v>13184</v>
      </c>
      <c r="C482" s="262" t="s">
        <v>9</v>
      </c>
      <c r="D482" s="263">
        <v>88264</v>
      </c>
      <c r="E482" s="278" t="str">
        <f>IF($D482&lt;&gt;"",VLOOKUP($D482,'2-SINAPI OUTUBRO 2017'!$A$1:$D$11396,2,FALSE),"")</f>
        <v>ELETRICISTA COM ENCARGOS COMPLEMENTARES</v>
      </c>
      <c r="F482" s="279" t="str">
        <f>IF($D482&lt;&gt;"",VLOOKUP($D482,'2-SINAPI OUTUBRO 2017'!$A$1:$D$11396,3,FALSE),"")</f>
        <v>H</v>
      </c>
      <c r="G482" s="260">
        <v>1</v>
      </c>
      <c r="H482" s="297">
        <f>IF($D482&lt;&gt;"",VLOOKUP($D482,'2-SINAPI OUTUBRO 2017'!$A$1:$D$11396,4,FALSE),"")</f>
        <v>17.48</v>
      </c>
      <c r="I482" s="289">
        <f t="shared" si="85"/>
        <v>17.48</v>
      </c>
    </row>
    <row r="483" spans="2:9" hidden="1">
      <c r="B483" s="268"/>
      <c r="C483" s="123"/>
      <c r="D483" s="269"/>
      <c r="E483" s="270"/>
      <c r="F483" s="123"/>
      <c r="G483" s="601"/>
      <c r="H483" s="271"/>
      <c r="I483" s="290"/>
    </row>
    <row r="484" spans="2:9" ht="25.5" hidden="1">
      <c r="B484" s="272" t="s">
        <v>13297</v>
      </c>
      <c r="C484" s="391"/>
      <c r="D484" s="392"/>
      <c r="E484" s="273" t="s">
        <v>13298</v>
      </c>
      <c r="F484" s="274" t="s">
        <v>6</v>
      </c>
      <c r="G484" s="275">
        <v>1</v>
      </c>
      <c r="H484" s="276"/>
      <c r="I484" s="304">
        <f>SUM(I485:I487)</f>
        <v>115.905</v>
      </c>
    </row>
    <row r="485" spans="2:9" ht="33.75" hidden="1" customHeight="1">
      <c r="B485" s="259" t="s">
        <v>13183</v>
      </c>
      <c r="C485" s="262" t="s">
        <v>9</v>
      </c>
      <c r="D485" s="395">
        <v>39467</v>
      </c>
      <c r="E485" s="278" t="str">
        <f>IF($D485&lt;&gt;"",VLOOKUP($D485,'2-SINAPI OUTUBRO 2017'!$A$1:$D$11396,2,FALSE),"")</f>
        <v>DISPOSITIVO DPS CLASSE II, 1 POLO, TENSAO MAXIMA DE 175 V, CORRENTE MAXIMA DE *45* KA (TIPO AC)</v>
      </c>
      <c r="F485" s="279" t="str">
        <f>IF($D485&lt;&gt;"",VLOOKUP($D485,'2-SINAPI OUTUBRO 2017'!$A$1:$D$11396,3,FALSE),"")</f>
        <v xml:space="preserve">UN    </v>
      </c>
      <c r="G485" s="288">
        <v>1</v>
      </c>
      <c r="H485" s="297">
        <f>IF($D485&lt;&gt;"",VLOOKUP($D485,'2-SINAPI OUTUBRO 2017'!$A$1:$D$11396,4,FALSE),"")</f>
        <v>68.34</v>
      </c>
      <c r="I485" s="289">
        <f t="shared" ref="I485:I487" si="86">H485*G485</f>
        <v>68.34</v>
      </c>
    </row>
    <row r="486" spans="2:9" hidden="1">
      <c r="B486" s="259" t="s">
        <v>13184</v>
      </c>
      <c r="C486" s="262" t="s">
        <v>9</v>
      </c>
      <c r="D486" s="263">
        <v>88247</v>
      </c>
      <c r="E486" s="278" t="str">
        <f>IF($D486&lt;&gt;"",VLOOKUP($D486,'2-SINAPI OUTUBRO 2017'!$A$1:$D$11396,2,FALSE),"")</f>
        <v>AUXILIAR DE ELETRICISTA COM ENCARGOS COMPLEMENTARES</v>
      </c>
      <c r="F486" s="279" t="str">
        <f>IF($D486&lt;&gt;"",VLOOKUP($D486,'2-SINAPI OUTUBRO 2017'!$A$1:$D$11396,3,FALSE),"")</f>
        <v>H</v>
      </c>
      <c r="G486" s="260">
        <v>1.5</v>
      </c>
      <c r="H486" s="297">
        <f>IF($D486&lt;&gt;"",VLOOKUP($D486,'2-SINAPI OUTUBRO 2017'!$A$1:$D$11396,4,FALSE),"")</f>
        <v>14.23</v>
      </c>
      <c r="I486" s="289">
        <f t="shared" si="86"/>
        <v>21.344999999999999</v>
      </c>
    </row>
    <row r="487" spans="2:9" hidden="1">
      <c r="B487" s="259" t="s">
        <v>13184</v>
      </c>
      <c r="C487" s="262" t="s">
        <v>9</v>
      </c>
      <c r="D487" s="263">
        <v>88264</v>
      </c>
      <c r="E487" s="278" t="str">
        <f>IF($D487&lt;&gt;"",VLOOKUP($D487,'2-SINAPI OUTUBRO 2017'!$A$1:$D$11396,2,FALSE),"")</f>
        <v>ELETRICISTA COM ENCARGOS COMPLEMENTARES</v>
      </c>
      <c r="F487" s="279" t="str">
        <f>IF($D487&lt;&gt;"",VLOOKUP($D487,'2-SINAPI OUTUBRO 2017'!$A$1:$D$11396,3,FALSE),"")</f>
        <v>H</v>
      </c>
      <c r="G487" s="260">
        <v>1.5</v>
      </c>
      <c r="H487" s="297">
        <f>IF($D487&lt;&gt;"",VLOOKUP($D487,'2-SINAPI OUTUBRO 2017'!$A$1:$D$11396,4,FALSE),"")</f>
        <v>17.48</v>
      </c>
      <c r="I487" s="289">
        <f t="shared" si="86"/>
        <v>26.22</v>
      </c>
    </row>
    <row r="488" spans="2:9" hidden="1">
      <c r="B488" s="268"/>
      <c r="C488" s="123"/>
      <c r="D488" s="269"/>
      <c r="E488" s="270"/>
      <c r="F488" s="123"/>
      <c r="G488" s="601"/>
      <c r="H488" s="271"/>
      <c r="I488" s="290"/>
    </row>
    <row r="489" spans="2:9" ht="38.25">
      <c r="B489" s="272" t="s">
        <v>13299</v>
      </c>
      <c r="C489" s="391"/>
      <c r="D489" s="392"/>
      <c r="E489" s="273" t="s">
        <v>13300</v>
      </c>
      <c r="F489" s="274" t="s">
        <v>6</v>
      </c>
      <c r="G489" s="275">
        <v>1</v>
      </c>
      <c r="H489" s="276"/>
      <c r="I489" s="304">
        <f>SUM(I490:I492)</f>
        <v>32.378999999999998</v>
      </c>
    </row>
    <row r="490" spans="2:9" ht="41.25" customHeight="1">
      <c r="B490" s="259" t="s">
        <v>13183</v>
      </c>
      <c r="C490" s="262" t="s">
        <v>9</v>
      </c>
      <c r="D490" s="395">
        <v>39246</v>
      </c>
      <c r="E490" s="278" t="str">
        <f>IF($D490&lt;&gt;"",VLOOKUP($D490,'2-SINAPI OUTUBRO 2017'!$A$1:$D$11396,2,FALSE),"")</f>
        <v>ELETRODUTODUTO PEAD FLEXIVEL PAREDE SIMPLES, CORRUGACAO HELICOIDAL, COR PRETA, SEM ROSCA, DE 1 1/2",  PARA CABEAMENTO SUBTERRANEO (NBR 15715)</v>
      </c>
      <c r="F490" s="279" t="str">
        <f>IF($D490&lt;&gt;"",VLOOKUP($D490,'2-SINAPI OUTUBRO 2017'!$A$1:$D$11396,3,FALSE),"")</f>
        <v xml:space="preserve">M     </v>
      </c>
      <c r="G490" s="288">
        <v>1</v>
      </c>
      <c r="H490" s="297">
        <f>IF($D490&lt;&gt;"",VLOOKUP($D490,'2-SINAPI OUTUBRO 2017'!$A$1:$D$11396,4,FALSE),"")</f>
        <v>3.84</v>
      </c>
      <c r="I490" s="289">
        <f t="shared" ref="I490:I492" si="87">H490*G490</f>
        <v>3.84</v>
      </c>
    </row>
    <row r="491" spans="2:9">
      <c r="B491" s="259" t="s">
        <v>13184</v>
      </c>
      <c r="C491" s="262" t="s">
        <v>9</v>
      </c>
      <c r="D491" s="263">
        <v>88247</v>
      </c>
      <c r="E491" s="278" t="str">
        <f>IF($D491&lt;&gt;"",VLOOKUP($D491,'2-SINAPI OUTUBRO 2017'!$A$1:$D$11396,2,FALSE),"")</f>
        <v>AUXILIAR DE ELETRICISTA COM ENCARGOS COMPLEMENTARES</v>
      </c>
      <c r="F491" s="279" t="str">
        <f>IF($D491&lt;&gt;"",VLOOKUP($D491,'2-SINAPI OUTUBRO 2017'!$A$1:$D$11396,3,FALSE),"")</f>
        <v>H</v>
      </c>
      <c r="G491" s="260">
        <v>0.9</v>
      </c>
      <c r="H491" s="297">
        <f>IF($D491&lt;&gt;"",VLOOKUP($D491,'2-SINAPI OUTUBRO 2017'!$A$1:$D$11396,4,FALSE),"")</f>
        <v>14.23</v>
      </c>
      <c r="I491" s="289">
        <f t="shared" si="87"/>
        <v>12.807</v>
      </c>
    </row>
    <row r="492" spans="2:9">
      <c r="B492" s="259" t="s">
        <v>13184</v>
      </c>
      <c r="C492" s="262" t="s">
        <v>9</v>
      </c>
      <c r="D492" s="263">
        <v>88264</v>
      </c>
      <c r="E492" s="278" t="str">
        <f>IF($D492&lt;&gt;"",VLOOKUP($D492,'2-SINAPI OUTUBRO 2017'!$A$1:$D$11396,2,FALSE),"")</f>
        <v>ELETRICISTA COM ENCARGOS COMPLEMENTARES</v>
      </c>
      <c r="F492" s="279" t="str">
        <f>IF($D492&lt;&gt;"",VLOOKUP($D492,'2-SINAPI OUTUBRO 2017'!$A$1:$D$11396,3,FALSE),"")</f>
        <v>H</v>
      </c>
      <c r="G492" s="260">
        <v>0.9</v>
      </c>
      <c r="H492" s="297">
        <f>IF($D492&lt;&gt;"",VLOOKUP($D492,'2-SINAPI OUTUBRO 2017'!$A$1:$D$11396,4,FALSE),"")</f>
        <v>17.48</v>
      </c>
      <c r="I492" s="289">
        <f t="shared" si="87"/>
        <v>15.732000000000001</v>
      </c>
    </row>
    <row r="493" spans="2:9">
      <c r="B493" s="268"/>
      <c r="C493" s="123"/>
      <c r="D493" s="269"/>
      <c r="E493" s="270"/>
      <c r="F493" s="123"/>
      <c r="G493" s="601"/>
      <c r="H493" s="271"/>
      <c r="I493" s="290"/>
    </row>
    <row r="494" spans="2:9" ht="38.25">
      <c r="B494" s="272" t="s">
        <v>13301</v>
      </c>
      <c r="C494" s="391"/>
      <c r="D494" s="392"/>
      <c r="E494" s="273" t="s">
        <v>13302</v>
      </c>
      <c r="F494" s="274" t="s">
        <v>6</v>
      </c>
      <c r="G494" s="275">
        <v>1</v>
      </c>
      <c r="H494" s="276"/>
      <c r="I494" s="304">
        <f>SUM(I495:I497)</f>
        <v>34.058999999999997</v>
      </c>
    </row>
    <row r="495" spans="2:9" ht="43.5" customHeight="1">
      <c r="B495" s="259" t="s">
        <v>13183</v>
      </c>
      <c r="C495" s="262" t="s">
        <v>9</v>
      </c>
      <c r="D495" s="395">
        <v>2446</v>
      </c>
      <c r="E495" s="278" t="str">
        <f>IF($D495&lt;&gt;"",VLOOKUP($D495,'2-SINAPI OUTUBRO 2017'!$A$1:$D$11396,2,FALSE),"")</f>
        <v>ELETRODUTO/DUTO PEAD FLEXIVEL PAREDE SIMPLES, CORRUGACAO HELICOIDAL, COR PRETA, SEM ROSCA, DE 2",  PARA CABEAMENTO SUBTERRANEO (NBR 15715)</v>
      </c>
      <c r="F495" s="279" t="str">
        <f>IF($D495&lt;&gt;"",VLOOKUP($D495,'2-SINAPI OUTUBRO 2017'!$A$1:$D$11396,3,FALSE),"")</f>
        <v xml:space="preserve">M     </v>
      </c>
      <c r="G495" s="288">
        <v>1</v>
      </c>
      <c r="H495" s="297">
        <f>IF($D495&lt;&gt;"",VLOOKUP($D495,'2-SINAPI OUTUBRO 2017'!$A$1:$D$11396,4,FALSE),"")</f>
        <v>5.52</v>
      </c>
      <c r="I495" s="289">
        <f t="shared" ref="I495:I497" si="88">H495*G495</f>
        <v>5.52</v>
      </c>
    </row>
    <row r="496" spans="2:9">
      <c r="B496" s="259" t="s">
        <v>13184</v>
      </c>
      <c r="C496" s="262" t="s">
        <v>9</v>
      </c>
      <c r="D496" s="263">
        <v>88247</v>
      </c>
      <c r="E496" s="278" t="str">
        <f>IF($D496&lt;&gt;"",VLOOKUP($D496,'2-SINAPI OUTUBRO 2017'!$A$1:$D$11396,2,FALSE),"")</f>
        <v>AUXILIAR DE ELETRICISTA COM ENCARGOS COMPLEMENTARES</v>
      </c>
      <c r="F496" s="279" t="str">
        <f>IF($D496&lt;&gt;"",VLOOKUP($D496,'2-SINAPI OUTUBRO 2017'!$A$1:$D$11396,3,FALSE),"")</f>
        <v>H</v>
      </c>
      <c r="G496" s="260">
        <v>0.9</v>
      </c>
      <c r="H496" s="297">
        <f>IF($D496&lt;&gt;"",VLOOKUP($D496,'2-SINAPI OUTUBRO 2017'!$A$1:$D$11396,4,FALSE),"")</f>
        <v>14.23</v>
      </c>
      <c r="I496" s="289">
        <f t="shared" si="88"/>
        <v>12.807</v>
      </c>
    </row>
    <row r="497" spans="2:9">
      <c r="B497" s="259" t="s">
        <v>13184</v>
      </c>
      <c r="C497" s="262" t="s">
        <v>9</v>
      </c>
      <c r="D497" s="263">
        <v>88264</v>
      </c>
      <c r="E497" s="278" t="str">
        <f>IF($D497&lt;&gt;"",VLOOKUP($D497,'2-SINAPI OUTUBRO 2017'!$A$1:$D$11396,2,FALSE),"")</f>
        <v>ELETRICISTA COM ENCARGOS COMPLEMENTARES</v>
      </c>
      <c r="F497" s="279" t="str">
        <f>IF($D497&lt;&gt;"",VLOOKUP($D497,'2-SINAPI OUTUBRO 2017'!$A$1:$D$11396,3,FALSE),"")</f>
        <v>H</v>
      </c>
      <c r="G497" s="260">
        <v>0.9</v>
      </c>
      <c r="H497" s="297">
        <f>IF($D497&lt;&gt;"",VLOOKUP($D497,'2-SINAPI OUTUBRO 2017'!$A$1:$D$11396,4,FALSE),"")</f>
        <v>17.48</v>
      </c>
      <c r="I497" s="289">
        <f t="shared" si="88"/>
        <v>15.732000000000001</v>
      </c>
    </row>
    <row r="498" spans="2:9">
      <c r="B498" s="268"/>
      <c r="C498" s="123"/>
      <c r="D498" s="269"/>
      <c r="E498" s="270"/>
      <c r="F498" s="123"/>
      <c r="G498" s="601"/>
      <c r="H498" s="271"/>
      <c r="I498" s="290"/>
    </row>
    <row r="499" spans="2:9" ht="38.25">
      <c r="B499" s="272" t="s">
        <v>13303</v>
      </c>
      <c r="C499" s="391"/>
      <c r="D499" s="392"/>
      <c r="E499" s="273" t="s">
        <v>13304</v>
      </c>
      <c r="F499" s="274" t="s">
        <v>6</v>
      </c>
      <c r="G499" s="275">
        <v>1</v>
      </c>
      <c r="H499" s="276"/>
      <c r="I499" s="304">
        <f>SUM(I500:I502)</f>
        <v>42.611000000000004</v>
      </c>
    </row>
    <row r="500" spans="2:9" ht="53.25" customHeight="1">
      <c r="B500" s="259" t="s">
        <v>13183</v>
      </c>
      <c r="C500" s="262" t="s">
        <v>9</v>
      </c>
      <c r="D500" s="395">
        <v>2442</v>
      </c>
      <c r="E500" s="278" t="str">
        <f>IF($D500&lt;&gt;"",VLOOKUP($D500,'2-SINAPI OUTUBRO 2017'!$A$1:$D$11396,2,FALSE),"")</f>
        <v>ELETRODUTO/DUTO PEAD FLEXIVEL PAREDE SIMPLES, CORRUGACAO HELICOIDAL, COR PRETA, SEM ROSCA, DE 3",  PARA CABEAMENTO SUBTERRANEO (NBR 15715)</v>
      </c>
      <c r="F500" s="279" t="str">
        <f>IF($D500&lt;&gt;"",VLOOKUP($D500,'2-SINAPI OUTUBRO 2017'!$A$1:$D$11396,3,FALSE),"")</f>
        <v xml:space="preserve">M     </v>
      </c>
      <c r="G500" s="288">
        <v>1</v>
      </c>
      <c r="H500" s="297">
        <f>IF($D500&lt;&gt;"",VLOOKUP($D500,'2-SINAPI OUTUBRO 2017'!$A$1:$D$11396,4,FALSE),"")</f>
        <v>7.73</v>
      </c>
      <c r="I500" s="289">
        <f t="shared" ref="I500:I502" si="89">H500*G500</f>
        <v>7.73</v>
      </c>
    </row>
    <row r="501" spans="2:9">
      <c r="B501" s="259" t="s">
        <v>13184</v>
      </c>
      <c r="C501" s="262" t="s">
        <v>9</v>
      </c>
      <c r="D501" s="263">
        <v>88247</v>
      </c>
      <c r="E501" s="278" t="str">
        <f>IF($D501&lt;&gt;"",VLOOKUP($D501,'2-SINAPI OUTUBRO 2017'!$A$1:$D$11396,2,FALSE),"")</f>
        <v>AUXILIAR DE ELETRICISTA COM ENCARGOS COMPLEMENTARES</v>
      </c>
      <c r="F501" s="279" t="str">
        <f>IF($D501&lt;&gt;"",VLOOKUP($D501,'2-SINAPI OUTUBRO 2017'!$A$1:$D$11396,3,FALSE),"")</f>
        <v>H</v>
      </c>
      <c r="G501" s="260">
        <v>1.1000000000000001</v>
      </c>
      <c r="H501" s="297">
        <f>IF($D501&lt;&gt;"",VLOOKUP($D501,'2-SINAPI OUTUBRO 2017'!$A$1:$D$11396,4,FALSE),"")</f>
        <v>14.23</v>
      </c>
      <c r="I501" s="289">
        <f t="shared" si="89"/>
        <v>15.653000000000002</v>
      </c>
    </row>
    <row r="502" spans="2:9">
      <c r="B502" s="259" t="s">
        <v>13184</v>
      </c>
      <c r="C502" s="262" t="s">
        <v>9</v>
      </c>
      <c r="D502" s="263">
        <v>88264</v>
      </c>
      <c r="E502" s="278" t="str">
        <f>IF($D502&lt;&gt;"",VLOOKUP($D502,'2-SINAPI OUTUBRO 2017'!$A$1:$D$11396,2,FALSE),"")</f>
        <v>ELETRICISTA COM ENCARGOS COMPLEMENTARES</v>
      </c>
      <c r="F502" s="279" t="str">
        <f>IF($D502&lt;&gt;"",VLOOKUP($D502,'2-SINAPI OUTUBRO 2017'!$A$1:$D$11396,3,FALSE),"")</f>
        <v>H</v>
      </c>
      <c r="G502" s="260">
        <v>1.1000000000000001</v>
      </c>
      <c r="H502" s="297">
        <f>IF($D502&lt;&gt;"",VLOOKUP($D502,'2-SINAPI OUTUBRO 2017'!$A$1:$D$11396,4,FALSE),"")</f>
        <v>17.48</v>
      </c>
      <c r="I502" s="289">
        <f t="shared" si="89"/>
        <v>19.228000000000002</v>
      </c>
    </row>
    <row r="503" spans="2:9">
      <c r="B503" s="268"/>
      <c r="C503" s="123"/>
      <c r="D503" s="269"/>
      <c r="E503" s="270"/>
      <c r="F503" s="123"/>
      <c r="G503" s="601"/>
      <c r="H503" s="271"/>
      <c r="I503" s="290"/>
    </row>
    <row r="504" spans="2:9" ht="38.25">
      <c r="B504" s="272" t="s">
        <v>13305</v>
      </c>
      <c r="C504" s="391"/>
      <c r="D504" s="392"/>
      <c r="E504" s="273" t="s">
        <v>13306</v>
      </c>
      <c r="F504" s="274" t="s">
        <v>6</v>
      </c>
      <c r="G504" s="275">
        <v>1</v>
      </c>
      <c r="H504" s="276"/>
      <c r="I504" s="304">
        <f>SUM(I505:I507)</f>
        <v>46.2</v>
      </c>
    </row>
    <row r="505" spans="2:9" ht="53.25" customHeight="1">
      <c r="B505" s="259" t="s">
        <v>13183</v>
      </c>
      <c r="C505" s="262" t="s">
        <v>9</v>
      </c>
      <c r="D505" s="395">
        <v>39248</v>
      </c>
      <c r="E505" s="278" t="str">
        <f>IF($D505&lt;&gt;"",VLOOKUP($D505,'2-SINAPI OUTUBRO 2017'!$A$1:$D$11396,2,FALSE),"")</f>
        <v>ELETRODUTODUTO PEAD FLEXIVEL PAREDE SIMPLES, CORRUGACAO HELICOIDAL, COR PRETA, SEM ROSCA, DE 4",  PARA CABEAMENTO SUBTERRANEO (NBR 15715)</v>
      </c>
      <c r="F505" s="279" t="str">
        <f>IF($D505&lt;&gt;"",VLOOKUP($D505,'2-SINAPI OUTUBRO 2017'!$A$1:$D$11396,3,FALSE),"")</f>
        <v xml:space="preserve">M     </v>
      </c>
      <c r="G505" s="288">
        <v>1.05</v>
      </c>
      <c r="H505" s="297">
        <f>IF($D505&lt;&gt;"",VLOOKUP($D505,'2-SINAPI OUTUBRO 2017'!$A$1:$D$11396,4,FALSE),"")</f>
        <v>10.78</v>
      </c>
      <c r="I505" s="289">
        <f t="shared" ref="I505:I507" si="90">H505*G505</f>
        <v>11.318999999999999</v>
      </c>
    </row>
    <row r="506" spans="2:9">
      <c r="B506" s="259" t="s">
        <v>13184</v>
      </c>
      <c r="C506" s="262" t="s">
        <v>9</v>
      </c>
      <c r="D506" s="263">
        <v>88247</v>
      </c>
      <c r="E506" s="278" t="str">
        <f>IF($D506&lt;&gt;"",VLOOKUP($D506,'2-SINAPI OUTUBRO 2017'!$A$1:$D$11396,2,FALSE),"")</f>
        <v>AUXILIAR DE ELETRICISTA COM ENCARGOS COMPLEMENTARES</v>
      </c>
      <c r="F506" s="279" t="str">
        <f>IF($D506&lt;&gt;"",VLOOKUP($D506,'2-SINAPI OUTUBRO 2017'!$A$1:$D$11396,3,FALSE),"")</f>
        <v>H</v>
      </c>
      <c r="G506" s="260">
        <v>1.1000000000000001</v>
      </c>
      <c r="H506" s="297">
        <f>IF($D506&lt;&gt;"",VLOOKUP($D506,'2-SINAPI OUTUBRO 2017'!$A$1:$D$11396,4,FALSE),"")</f>
        <v>14.23</v>
      </c>
      <c r="I506" s="289">
        <f t="shared" si="90"/>
        <v>15.653000000000002</v>
      </c>
    </row>
    <row r="507" spans="2:9">
      <c r="B507" s="259" t="s">
        <v>13184</v>
      </c>
      <c r="C507" s="262" t="s">
        <v>9</v>
      </c>
      <c r="D507" s="263">
        <v>88264</v>
      </c>
      <c r="E507" s="278" t="str">
        <f>IF($D507&lt;&gt;"",VLOOKUP($D507,'2-SINAPI OUTUBRO 2017'!$A$1:$D$11396,2,FALSE),"")</f>
        <v>ELETRICISTA COM ENCARGOS COMPLEMENTARES</v>
      </c>
      <c r="F507" s="279" t="str">
        <f>IF($D507&lt;&gt;"",VLOOKUP($D507,'2-SINAPI OUTUBRO 2017'!$A$1:$D$11396,3,FALSE),"")</f>
        <v>H</v>
      </c>
      <c r="G507" s="260">
        <v>1.1000000000000001</v>
      </c>
      <c r="H507" s="297">
        <f>IF($D507&lt;&gt;"",VLOOKUP($D507,'2-SINAPI OUTUBRO 2017'!$A$1:$D$11396,4,FALSE),"")</f>
        <v>17.48</v>
      </c>
      <c r="I507" s="289">
        <f t="shared" si="90"/>
        <v>19.228000000000002</v>
      </c>
    </row>
    <row r="508" spans="2:9">
      <c r="B508" s="268"/>
      <c r="C508" s="123"/>
      <c r="D508" s="269"/>
      <c r="E508" s="270"/>
      <c r="F508" s="123"/>
      <c r="G508" s="601"/>
      <c r="H508" s="271"/>
      <c r="I508" s="290"/>
    </row>
    <row r="509" spans="2:9" ht="25.5">
      <c r="B509" s="272" t="s">
        <v>13307</v>
      </c>
      <c r="C509" s="391"/>
      <c r="D509" s="392"/>
      <c r="E509" s="273" t="s">
        <v>13308</v>
      </c>
      <c r="F509" s="274" t="s">
        <v>6</v>
      </c>
      <c r="G509" s="275">
        <v>1</v>
      </c>
      <c r="H509" s="276"/>
      <c r="I509" s="304">
        <f>SUM(I510:I513)</f>
        <v>57.678000000000004</v>
      </c>
    </row>
    <row r="510" spans="2:9">
      <c r="B510" s="259" t="s">
        <v>13183</v>
      </c>
      <c r="C510" s="262" t="s">
        <v>9</v>
      </c>
      <c r="D510" s="277">
        <v>38781</v>
      </c>
      <c r="E510" s="278" t="str">
        <f>IF($D510&lt;&gt;"",VLOOKUP($D510,'2-SINAPI OUTUBRO 2017'!$A$1:$D$11396,2,FALSE),"")</f>
        <v>LAMPADA FLUORESCENTE ESPIRAL BRANCA 45 W, BASE E27 (127/220 V)</v>
      </c>
      <c r="F510" s="279" t="str">
        <f>IF($D510&lt;&gt;"",VLOOKUP($D510,'2-SINAPI OUTUBRO 2017'!$A$1:$D$11396,3,FALSE),"")</f>
        <v xml:space="preserve">UN    </v>
      </c>
      <c r="G510" s="288">
        <v>1</v>
      </c>
      <c r="H510" s="297">
        <f>IF($D510&lt;&gt;"",VLOOKUP($D510,'2-SINAPI OUTUBRO 2017'!$A$1:$D$11396,4,FALSE),"")</f>
        <v>30.12</v>
      </c>
      <c r="I510" s="289">
        <f t="shared" ref="I510:I512" si="91">H510*G510</f>
        <v>30.12</v>
      </c>
    </row>
    <row r="511" spans="2:9" ht="25.5">
      <c r="B511" s="259" t="s">
        <v>13184</v>
      </c>
      <c r="C511" s="262" t="s">
        <v>9</v>
      </c>
      <c r="D511" s="277">
        <v>38773</v>
      </c>
      <c r="E511" s="278" t="str">
        <f>IF($D511&lt;&gt;"",VLOOKUP($D511,'2-SINAPI OUTUBRO 2017'!$A$1:$D$11396,2,FALSE),"")</f>
        <v>LUMINARIA DE TETO PLAFON/PLAFONIER EM PLASTICO COM BASE E27, POTENCIA MAXIMA 60 W (NAO INCLUI LAMPADA)</v>
      </c>
      <c r="F511" s="279" t="str">
        <f>IF($D511&lt;&gt;"",VLOOKUP($D511,'2-SINAPI OUTUBRO 2017'!$A$1:$D$11396,3,FALSE),"")</f>
        <v xml:space="preserve">UN    </v>
      </c>
      <c r="G511" s="260">
        <v>1</v>
      </c>
      <c r="H511" s="297">
        <f>IF($D511&lt;&gt;"",VLOOKUP($D511,'2-SINAPI OUTUBRO 2017'!$A$1:$D$11396,4,FALSE),"")</f>
        <v>2.19</v>
      </c>
      <c r="I511" s="289">
        <f t="shared" si="91"/>
        <v>2.19</v>
      </c>
    </row>
    <row r="512" spans="2:9">
      <c r="B512" s="259" t="s">
        <v>13184</v>
      </c>
      <c r="C512" s="262" t="s">
        <v>9</v>
      </c>
      <c r="D512" s="277">
        <v>88247</v>
      </c>
      <c r="E512" s="278" t="str">
        <f>IF($D512&lt;&gt;"",VLOOKUP($D512,'2-SINAPI OUTUBRO 2017'!$A$1:$D$11396,2,FALSE),"")</f>
        <v>AUXILIAR DE ELETRICISTA COM ENCARGOS COMPLEMENTARES</v>
      </c>
      <c r="F512" s="279" t="str">
        <f>IF($D512&lt;&gt;"",VLOOKUP($D512,'2-SINAPI OUTUBRO 2017'!$A$1:$D$11396,3,FALSE),"")</f>
        <v>H</v>
      </c>
      <c r="G512" s="260">
        <v>0.8</v>
      </c>
      <c r="H512" s="297">
        <f>IF($D512&lt;&gt;"",VLOOKUP($D512,'2-SINAPI OUTUBRO 2017'!$A$1:$D$11396,4,FALSE),"")</f>
        <v>14.23</v>
      </c>
      <c r="I512" s="289">
        <f t="shared" si="91"/>
        <v>11.384</v>
      </c>
    </row>
    <row r="513" spans="2:9">
      <c r="B513" s="259" t="s">
        <v>13184</v>
      </c>
      <c r="C513" s="262" t="s">
        <v>9</v>
      </c>
      <c r="D513" s="277">
        <v>88264</v>
      </c>
      <c r="E513" s="278" t="str">
        <f>IF($D513&lt;&gt;"",VLOOKUP($D513,'2-SINAPI OUTUBRO 2017'!$A$1:$D$11396,2,FALSE),"")</f>
        <v>ELETRICISTA COM ENCARGOS COMPLEMENTARES</v>
      </c>
      <c r="F513" s="279" t="str">
        <f>IF($D513&lt;&gt;"",VLOOKUP($D513,'2-SINAPI OUTUBRO 2017'!$A$1:$D$11396,3,FALSE),"")</f>
        <v>H</v>
      </c>
      <c r="G513" s="260">
        <v>0.8</v>
      </c>
      <c r="H513" s="297">
        <f>IF($D513&lt;&gt;"",VLOOKUP($D513,'2-SINAPI OUTUBRO 2017'!$A$1:$D$11396,4,FALSE),"")</f>
        <v>17.48</v>
      </c>
      <c r="I513" s="289">
        <f t="shared" ref="I513" si="92">H513*G513</f>
        <v>13.984000000000002</v>
      </c>
    </row>
    <row r="514" spans="2:9">
      <c r="B514" s="268"/>
      <c r="C514" s="123"/>
      <c r="D514" s="269"/>
      <c r="E514" s="270"/>
      <c r="F514" s="123"/>
      <c r="G514" s="601"/>
      <c r="H514" s="271"/>
      <c r="I514" s="290"/>
    </row>
    <row r="515" spans="2:9" ht="25.5">
      <c r="B515" s="272" t="s">
        <v>13309</v>
      </c>
      <c r="C515" s="391"/>
      <c r="D515" s="392"/>
      <c r="E515" s="273" t="s">
        <v>13310</v>
      </c>
      <c r="F515" s="274" t="s">
        <v>6</v>
      </c>
      <c r="G515" s="275">
        <v>1</v>
      </c>
      <c r="H515" s="276"/>
      <c r="I515" s="304">
        <f>SUM(I516:I519)</f>
        <v>174.261</v>
      </c>
    </row>
    <row r="516" spans="2:9" ht="25.5">
      <c r="B516" s="259" t="s">
        <v>13183</v>
      </c>
      <c r="C516" s="262" t="s">
        <v>9</v>
      </c>
      <c r="D516" s="277">
        <v>34641</v>
      </c>
      <c r="E516" s="278" t="str">
        <f>IF($D516&lt;&gt;"",VLOOKUP($D516,'2-SINAPI OUTUBRO 2017'!$A$1:$D$11396,2,FALSE),"")</f>
        <v>CAIXA INSPECAO EM CONCRETO PARA ATERRAMENTO E PARA RAIOS DIAMETRO = 300 MM</v>
      </c>
      <c r="F516" s="279" t="str">
        <f>IF($D516&lt;&gt;"",VLOOKUP($D516,'2-SINAPI OUTUBRO 2017'!$A$1:$D$11396,3,FALSE),"")</f>
        <v xml:space="preserve">UN    </v>
      </c>
      <c r="G516" s="288">
        <v>1</v>
      </c>
      <c r="H516" s="297">
        <f>IF($D516&lt;&gt;"",VLOOKUP($D516,'2-SINAPI OUTUBRO 2017'!$A$1:$D$11396,4,FALSE),"")</f>
        <v>55.04</v>
      </c>
      <c r="I516" s="289">
        <f t="shared" ref="I516:I518" si="93">H516*G516</f>
        <v>55.04</v>
      </c>
    </row>
    <row r="517" spans="2:9">
      <c r="B517" s="259" t="s">
        <v>13184</v>
      </c>
      <c r="C517" s="262" t="s">
        <v>9</v>
      </c>
      <c r="D517" s="277">
        <v>88247</v>
      </c>
      <c r="E517" s="278" t="str">
        <f>IF($D517&lt;&gt;"",VLOOKUP($D517,'2-SINAPI OUTUBRO 2017'!$A$1:$D$11396,2,FALSE),"")</f>
        <v>AUXILIAR DE ELETRICISTA COM ENCARGOS COMPLEMENTARES</v>
      </c>
      <c r="F517" s="279" t="str">
        <f>IF($D517&lt;&gt;"",VLOOKUP($D517,'2-SINAPI OUTUBRO 2017'!$A$1:$D$11396,3,FALSE),"")</f>
        <v>H</v>
      </c>
      <c r="G517" s="260">
        <v>1.1000000000000001</v>
      </c>
      <c r="H517" s="297">
        <f>IF($D517&lt;&gt;"",VLOOKUP($D517,'2-SINAPI OUTUBRO 2017'!$A$1:$D$11396,4,FALSE),"")</f>
        <v>14.23</v>
      </c>
      <c r="I517" s="289">
        <f t="shared" si="93"/>
        <v>15.653000000000002</v>
      </c>
    </row>
    <row r="518" spans="2:9">
      <c r="B518" s="259" t="s">
        <v>13184</v>
      </c>
      <c r="C518" s="262" t="s">
        <v>9</v>
      </c>
      <c r="D518" s="277">
        <v>88264</v>
      </c>
      <c r="E518" s="278" t="str">
        <f>IF($D518&lt;&gt;"",VLOOKUP($D518,'2-SINAPI OUTUBRO 2017'!$A$1:$D$11396,2,FALSE),"")</f>
        <v>ELETRICISTA COM ENCARGOS COMPLEMENTARES</v>
      </c>
      <c r="F518" s="279" t="str">
        <f>IF($D518&lt;&gt;"",VLOOKUP($D518,'2-SINAPI OUTUBRO 2017'!$A$1:$D$11396,3,FALSE),"")</f>
        <v>H</v>
      </c>
      <c r="G518" s="260">
        <v>1.1000000000000001</v>
      </c>
      <c r="H518" s="297">
        <f>IF($D518&lt;&gt;"",VLOOKUP($D518,'2-SINAPI OUTUBRO 2017'!$A$1:$D$11396,4,FALSE),"")</f>
        <v>17.48</v>
      </c>
      <c r="I518" s="289">
        <f t="shared" si="93"/>
        <v>19.228000000000002</v>
      </c>
    </row>
    <row r="519" spans="2:9" ht="25.5">
      <c r="B519" s="259" t="s">
        <v>13183</v>
      </c>
      <c r="C519" s="262" t="s">
        <v>9</v>
      </c>
      <c r="D519" s="277">
        <v>11315</v>
      </c>
      <c r="E519" s="278" t="str">
        <f>IF($D519&lt;&gt;"",VLOOKUP($D519,'2-SINAPI OUTUBRO 2017'!$A$1:$D$11396,2,FALSE),"")</f>
        <v>TAMPAO FOFO SIMPLES COM BASE, CLASSE A15 CARGA MAX 1,5 T, 300 X 300 MM, REDE PLUVIAL/ESGOTO</v>
      </c>
      <c r="F519" s="279" t="str">
        <f>IF($D519&lt;&gt;"",VLOOKUP($D519,'2-SINAPI OUTUBRO 2017'!$A$1:$D$11396,3,FALSE),"")</f>
        <v xml:space="preserve">UN    </v>
      </c>
      <c r="G519" s="260">
        <v>1</v>
      </c>
      <c r="H519" s="297">
        <f>IF($D519&lt;&gt;"",VLOOKUP($D519,'2-SINAPI OUTUBRO 2017'!$A$1:$D$11396,4,FALSE),"")</f>
        <v>84.34</v>
      </c>
      <c r="I519" s="289">
        <f t="shared" ref="I519" si="94">H519*G519</f>
        <v>84.34</v>
      </c>
    </row>
    <row r="520" spans="2:9">
      <c r="B520" s="268"/>
      <c r="C520" s="123"/>
      <c r="D520" s="269"/>
      <c r="E520" s="270"/>
      <c r="F520" s="123"/>
      <c r="G520" s="601"/>
      <c r="H520" s="271"/>
      <c r="I520" s="290"/>
    </row>
    <row r="521" spans="2:9" ht="38.25">
      <c r="B521" s="272" t="s">
        <v>13311</v>
      </c>
      <c r="C521" s="391"/>
      <c r="D521" s="392"/>
      <c r="E521" s="273" t="s">
        <v>13312</v>
      </c>
      <c r="F521" s="274" t="s">
        <v>6</v>
      </c>
      <c r="G521" s="275">
        <v>1</v>
      </c>
      <c r="H521" s="276"/>
      <c r="I521" s="304">
        <f>SUM(I522:I524)</f>
        <v>76.830500000000001</v>
      </c>
    </row>
    <row r="522" spans="2:9" ht="25.5">
      <c r="B522" s="259" t="s">
        <v>13183</v>
      </c>
      <c r="C522" s="262" t="s">
        <v>9</v>
      </c>
      <c r="D522" s="277">
        <v>3405</v>
      </c>
      <c r="E522" s="278" t="str">
        <f>IF($D522&lt;&gt;"",VLOOKUP($D522,'2-SINAPI OUTUBRO 2017'!$A$1:$D$11396,2,FALSE),"")</f>
        <v>ISOLADOR DE PORCELANA SUSPENSO, DISCO TIPO GARFO OLHAL, DIAMETRO DE 152 MM, PARA TENSAO DE *15* KV</v>
      </c>
      <c r="F522" s="279" t="str">
        <f>IF($D522&lt;&gt;"",VLOOKUP($D522,'2-SINAPI OUTUBRO 2017'!$A$1:$D$11396,3,FALSE),"")</f>
        <v xml:space="preserve">UN    </v>
      </c>
      <c r="G522" s="288">
        <v>1</v>
      </c>
      <c r="H522" s="297">
        <f>IF($D522&lt;&gt;"",VLOOKUP($D522,'2-SINAPI OUTUBRO 2017'!$A$1:$D$11396,4,FALSE),"")</f>
        <v>59.39</v>
      </c>
      <c r="I522" s="289">
        <f t="shared" ref="I522:I524" si="95">H522*G522</f>
        <v>59.39</v>
      </c>
    </row>
    <row r="523" spans="2:9">
      <c r="B523" s="259" t="s">
        <v>13184</v>
      </c>
      <c r="C523" s="262" t="s">
        <v>9</v>
      </c>
      <c r="D523" s="277">
        <v>88247</v>
      </c>
      <c r="E523" s="278" t="str">
        <f>IF($D523&lt;&gt;"",VLOOKUP($D523,'2-SINAPI OUTUBRO 2017'!$A$1:$D$11396,2,FALSE),"")</f>
        <v>AUXILIAR DE ELETRICISTA COM ENCARGOS COMPLEMENTARES</v>
      </c>
      <c r="F523" s="279" t="str">
        <f>IF($D523&lt;&gt;"",VLOOKUP($D523,'2-SINAPI OUTUBRO 2017'!$A$1:$D$11396,3,FALSE),"")</f>
        <v>H</v>
      </c>
      <c r="G523" s="260">
        <v>0.55000000000000004</v>
      </c>
      <c r="H523" s="297">
        <f>IF($D523&lt;&gt;"",VLOOKUP($D523,'2-SINAPI OUTUBRO 2017'!$A$1:$D$11396,4,FALSE),"")</f>
        <v>14.23</v>
      </c>
      <c r="I523" s="289">
        <f t="shared" si="95"/>
        <v>7.8265000000000011</v>
      </c>
    </row>
    <row r="524" spans="2:9">
      <c r="B524" s="259" t="s">
        <v>13184</v>
      </c>
      <c r="C524" s="262" t="s">
        <v>9</v>
      </c>
      <c r="D524" s="277">
        <v>88264</v>
      </c>
      <c r="E524" s="278" t="str">
        <f>IF($D524&lt;&gt;"",VLOOKUP($D524,'2-SINAPI OUTUBRO 2017'!$A$1:$D$11396,2,FALSE),"")</f>
        <v>ELETRICISTA COM ENCARGOS COMPLEMENTARES</v>
      </c>
      <c r="F524" s="279" t="str">
        <f>IF($D524&lt;&gt;"",VLOOKUP($D524,'2-SINAPI OUTUBRO 2017'!$A$1:$D$11396,3,FALSE),"")</f>
        <v>H</v>
      </c>
      <c r="G524" s="260">
        <v>0.55000000000000004</v>
      </c>
      <c r="H524" s="297">
        <f>IF($D524&lt;&gt;"",VLOOKUP($D524,'2-SINAPI OUTUBRO 2017'!$A$1:$D$11396,4,FALSE),"")</f>
        <v>17.48</v>
      </c>
      <c r="I524" s="289">
        <f t="shared" si="95"/>
        <v>9.6140000000000008</v>
      </c>
    </row>
    <row r="525" spans="2:9">
      <c r="B525" s="268"/>
      <c r="C525" s="123"/>
      <c r="D525" s="269"/>
      <c r="E525" s="270"/>
      <c r="F525" s="123"/>
      <c r="G525" s="601"/>
      <c r="H525" s="271"/>
      <c r="I525" s="290"/>
    </row>
    <row r="526" spans="2:9" ht="41.25" customHeight="1">
      <c r="B526" s="272" t="s">
        <v>13313</v>
      </c>
      <c r="C526" s="391"/>
      <c r="D526" s="392"/>
      <c r="E526" s="273" t="s">
        <v>13314</v>
      </c>
      <c r="F526" s="274" t="s">
        <v>837</v>
      </c>
      <c r="G526" s="275">
        <v>1</v>
      </c>
      <c r="H526" s="276"/>
      <c r="I526" s="304">
        <f>SUM(I527:I530)</f>
        <v>42.997153000000012</v>
      </c>
    </row>
    <row r="527" spans="2:9" ht="25.5">
      <c r="B527" s="259" t="s">
        <v>13183</v>
      </c>
      <c r="C527" s="262" t="s">
        <v>9</v>
      </c>
      <c r="D527" s="263">
        <v>21131</v>
      </c>
      <c r="E527" s="278" t="str">
        <f>IF($D527&lt;&gt;"",VLOOKUP($D527,'2-SINAPI OUTUBRO 2017'!$A$1:$D$11396,2,FALSE),"")</f>
        <v>ELETRODUTO EM ACO GALVANIZADO ELETROLITICO, SEMI-PESADO, DIAMETRO 2 1/2", PAREDE DE 1,52 MM</v>
      </c>
      <c r="F527" s="279" t="str">
        <f>IF($D527&lt;&gt;"",VLOOKUP($D527,'2-SINAPI OUTUBRO 2017'!$A$1:$D$11396,3,FALSE),"")</f>
        <v xml:space="preserve">M     </v>
      </c>
      <c r="G527" s="288">
        <v>1.05</v>
      </c>
      <c r="H527" s="297">
        <f>IF($D527&lt;&gt;"",VLOOKUP($D527,'2-SINAPI OUTUBRO 2017'!$A$1:$D$11396,4,FALSE),"")</f>
        <v>30.35</v>
      </c>
      <c r="I527" s="289">
        <f t="shared" ref="I527:I529" si="96">H527*G527</f>
        <v>31.867500000000003</v>
      </c>
    </row>
    <row r="528" spans="2:9">
      <c r="B528" s="259" t="s">
        <v>13184</v>
      </c>
      <c r="C528" s="262" t="s">
        <v>9</v>
      </c>
      <c r="D528" s="263">
        <v>88247</v>
      </c>
      <c r="E528" s="278" t="str">
        <f>IF($D528&lt;&gt;"",VLOOKUP($D528,'2-SINAPI OUTUBRO 2017'!$A$1:$D$11396,2,FALSE),"")</f>
        <v>AUXILIAR DE ELETRICISTA COM ENCARGOS COMPLEMENTARES</v>
      </c>
      <c r="F528" s="279" t="str">
        <f>IF($D528&lt;&gt;"",VLOOKUP($D528,'2-SINAPI OUTUBRO 2017'!$A$1:$D$11396,3,FALSE),"")</f>
        <v>H</v>
      </c>
      <c r="G528" s="260">
        <v>0.23430000000000001</v>
      </c>
      <c r="H528" s="297">
        <f>IF($D528&lt;&gt;"",VLOOKUP($D528,'2-SINAPI OUTUBRO 2017'!$A$1:$D$11396,4,FALSE),"")</f>
        <v>14.23</v>
      </c>
      <c r="I528" s="289">
        <f t="shared" si="96"/>
        <v>3.3340890000000001</v>
      </c>
    </row>
    <row r="529" spans="2:9">
      <c r="B529" s="259" t="s">
        <v>13184</v>
      </c>
      <c r="C529" s="262" t="s">
        <v>9</v>
      </c>
      <c r="D529" s="263">
        <v>88264</v>
      </c>
      <c r="E529" s="278" t="str">
        <f>IF($D529&lt;&gt;"",VLOOKUP($D529,'2-SINAPI OUTUBRO 2017'!$A$1:$D$11396,2,FALSE),"")</f>
        <v>ELETRICISTA COM ENCARGOS COMPLEMENTARES</v>
      </c>
      <c r="F529" s="279" t="str">
        <f>IF($D529&lt;&gt;"",VLOOKUP($D529,'2-SINAPI OUTUBRO 2017'!$A$1:$D$11396,3,FALSE),"")</f>
        <v>H</v>
      </c>
      <c r="G529" s="260">
        <v>0.23430000000000001</v>
      </c>
      <c r="H529" s="297">
        <f>IF($D529&lt;&gt;"",VLOOKUP($D529,'2-SINAPI OUTUBRO 2017'!$A$1:$D$11396,4,FALSE),"")</f>
        <v>17.48</v>
      </c>
      <c r="I529" s="289">
        <f t="shared" si="96"/>
        <v>4.0955640000000004</v>
      </c>
    </row>
    <row r="530" spans="2:9" ht="38.25">
      <c r="B530" s="259" t="s">
        <v>13184</v>
      </c>
      <c r="C530" s="262" t="s">
        <v>9</v>
      </c>
      <c r="D530" s="263">
        <v>91174</v>
      </c>
      <c r="E530" s="278" t="str">
        <f>IF($D530&lt;&gt;"",VLOOKUP($D530,'2-SINAPI OUTUBRO 2017'!$A$1:$D$11396,2,FALSE),"")</f>
        <v>FIXAÇÃO DE TUBOS VERTICAIS DE PPR DIÂMETROS MAIORES QUE 40 MM E MENORES OU IGUAIS A 75 MM COM ABRAÇADEIRA METÁLICA RÍGIDA TIPO D 1 1/2", FIXADA EM PERFILADO EM ALVENARIA. AF_05/2015</v>
      </c>
      <c r="F530" s="279" t="str">
        <f>IF($D530&lt;&gt;"",VLOOKUP($D530,'2-SINAPI OUTUBRO 2017'!$A$1:$D$11396,3,FALSE),"")</f>
        <v>M</v>
      </c>
      <c r="G530" s="260">
        <v>2</v>
      </c>
      <c r="H530" s="297">
        <f>IF($D530&lt;&gt;"",VLOOKUP($D530,'2-SINAPI OUTUBRO 2017'!$A$1:$D$11396,4,FALSE),"")</f>
        <v>1.85</v>
      </c>
      <c r="I530" s="289">
        <f t="shared" ref="I530" si="97">H530*G530</f>
        <v>3.7</v>
      </c>
    </row>
    <row r="531" spans="2:9">
      <c r="B531" s="268"/>
      <c r="C531" s="123"/>
      <c r="D531" s="269"/>
      <c r="E531" s="270"/>
      <c r="F531" s="123"/>
      <c r="G531" s="601"/>
      <c r="H531" s="271"/>
      <c r="I531" s="290"/>
    </row>
    <row r="532" spans="2:9" ht="41.25" customHeight="1">
      <c r="B532" s="272" t="s">
        <v>13315</v>
      </c>
      <c r="C532" s="391"/>
      <c r="D532" s="392"/>
      <c r="E532" s="273" t="s">
        <v>13316</v>
      </c>
      <c r="F532" s="274" t="s">
        <v>6</v>
      </c>
      <c r="G532" s="275">
        <v>1</v>
      </c>
      <c r="H532" s="276"/>
      <c r="I532" s="304">
        <f>SUM(I533:I535)</f>
        <v>267.77999999999997</v>
      </c>
    </row>
    <row r="533" spans="2:9" ht="25.5">
      <c r="B533" s="259" t="s">
        <v>13183</v>
      </c>
      <c r="C533" s="262" t="s">
        <v>9</v>
      </c>
      <c r="D533" s="263">
        <v>13393</v>
      </c>
      <c r="E533" s="278" t="str">
        <f>IF($D533&lt;&gt;"",VLOOKUP($D533,'2-SINAPI OUTUBRO 2017'!$A$1:$D$11396,2,FALSE),"")</f>
        <v>QUADRO DE DISTRIBUICAO COM BARRAMENTO TRIFASICO, DE EMBUTIR, EM CHAPA DE ACO GALVANIZADO, PARA 12 DISJUNTORES DIN, 100 A</v>
      </c>
      <c r="F533" s="279" t="str">
        <f>IF($D533&lt;&gt;"",VLOOKUP($D533,'2-SINAPI OUTUBRO 2017'!$A$1:$D$11396,3,FALSE),"")</f>
        <v xml:space="preserve">UN    </v>
      </c>
      <c r="G533" s="288">
        <v>1</v>
      </c>
      <c r="H533" s="297">
        <f>IF($D533&lt;&gt;"",VLOOKUP($D533,'2-SINAPI OUTUBRO 2017'!$A$1:$D$11396,4,FALSE),"")</f>
        <v>236.07</v>
      </c>
      <c r="I533" s="289">
        <f t="shared" ref="I533:I535" si="98">H533*G533</f>
        <v>236.07</v>
      </c>
    </row>
    <row r="534" spans="2:9">
      <c r="B534" s="259" t="s">
        <v>13184</v>
      </c>
      <c r="C534" s="262" t="s">
        <v>9</v>
      </c>
      <c r="D534" s="263">
        <v>88247</v>
      </c>
      <c r="E534" s="278" t="str">
        <f>IF($D534&lt;&gt;"",VLOOKUP($D534,'2-SINAPI OUTUBRO 2017'!$A$1:$D$11396,2,FALSE),"")</f>
        <v>AUXILIAR DE ELETRICISTA COM ENCARGOS COMPLEMENTARES</v>
      </c>
      <c r="F534" s="279" t="str">
        <f>IF($D534&lt;&gt;"",VLOOKUP($D534,'2-SINAPI OUTUBRO 2017'!$A$1:$D$11396,3,FALSE),"")</f>
        <v>H</v>
      </c>
      <c r="G534" s="260">
        <v>1</v>
      </c>
      <c r="H534" s="297">
        <f>IF($D534&lt;&gt;"",VLOOKUP($D534,'2-SINAPI OUTUBRO 2017'!$A$1:$D$11396,4,FALSE),"")</f>
        <v>14.23</v>
      </c>
      <c r="I534" s="289">
        <f t="shared" si="98"/>
        <v>14.23</v>
      </c>
    </row>
    <row r="535" spans="2:9">
      <c r="B535" s="259" t="s">
        <v>13184</v>
      </c>
      <c r="C535" s="262" t="s">
        <v>9</v>
      </c>
      <c r="D535" s="263">
        <v>88264</v>
      </c>
      <c r="E535" s="278" t="str">
        <f>IF($D535&lt;&gt;"",VLOOKUP($D535,'2-SINAPI OUTUBRO 2017'!$A$1:$D$11396,2,FALSE),"")</f>
        <v>ELETRICISTA COM ENCARGOS COMPLEMENTARES</v>
      </c>
      <c r="F535" s="279" t="str">
        <f>IF($D535&lt;&gt;"",VLOOKUP($D535,'2-SINAPI OUTUBRO 2017'!$A$1:$D$11396,3,FALSE),"")</f>
        <v>H</v>
      </c>
      <c r="G535" s="260">
        <v>1</v>
      </c>
      <c r="H535" s="297">
        <f>IF($D535&lt;&gt;"",VLOOKUP($D535,'2-SINAPI OUTUBRO 2017'!$A$1:$D$11396,4,FALSE),"")</f>
        <v>17.48</v>
      </c>
      <c r="I535" s="289">
        <f t="shared" si="98"/>
        <v>17.48</v>
      </c>
    </row>
    <row r="536" spans="2:9">
      <c r="B536" s="268"/>
      <c r="C536" s="123"/>
      <c r="D536" s="269"/>
      <c r="E536" s="270"/>
      <c r="F536" s="123"/>
      <c r="G536" s="601"/>
      <c r="H536" s="271"/>
      <c r="I536" s="290"/>
    </row>
    <row r="537" spans="2:9" ht="38.25">
      <c r="B537" s="272" t="s">
        <v>13317</v>
      </c>
      <c r="C537" s="391"/>
      <c r="D537" s="392"/>
      <c r="E537" s="273" t="s">
        <v>13316</v>
      </c>
      <c r="F537" s="274" t="s">
        <v>6</v>
      </c>
      <c r="G537" s="275">
        <v>1</v>
      </c>
      <c r="H537" s="276"/>
      <c r="I537" s="304">
        <f>SUM(I538:I540)</f>
        <v>361.48</v>
      </c>
    </row>
    <row r="538" spans="2:9" ht="25.5">
      <c r="B538" s="259" t="s">
        <v>13183</v>
      </c>
      <c r="C538" s="262" t="s">
        <v>9</v>
      </c>
      <c r="D538" s="263">
        <v>12038</v>
      </c>
      <c r="E538" s="278" t="str">
        <f>IF($D538&lt;&gt;"",VLOOKUP($D538,'2-SINAPI OUTUBRO 2017'!$A$1:$D$11396,2,FALSE),"")</f>
        <v>QUADRO DE DISTRIBUICAO COM BARRAMENTO TRIFASICO, DE SOBREPOR, EM CHAPA DE ACO GALVANIZADO, PARA 18 DISJUNTORES DIN, 100 A</v>
      </c>
      <c r="F538" s="279" t="str">
        <f>IF($D538&lt;&gt;"",VLOOKUP($D538,'2-SINAPI OUTUBRO 2017'!$A$1:$D$11396,3,FALSE),"")</f>
        <v xml:space="preserve">UN    </v>
      </c>
      <c r="G538" s="288">
        <v>1</v>
      </c>
      <c r="H538" s="297">
        <f>IF($D538&lt;&gt;"",VLOOKUP($D538,'2-SINAPI OUTUBRO 2017'!$A$1:$D$11396,4,FALSE),"")</f>
        <v>329.77</v>
      </c>
      <c r="I538" s="289">
        <f t="shared" ref="I538:I540" si="99">H538*G538</f>
        <v>329.77</v>
      </c>
    </row>
    <row r="539" spans="2:9">
      <c r="B539" s="259" t="s">
        <v>13184</v>
      </c>
      <c r="C539" s="262" t="s">
        <v>9</v>
      </c>
      <c r="D539" s="263">
        <v>88247</v>
      </c>
      <c r="E539" s="278" t="str">
        <f>IF($D539&lt;&gt;"",VLOOKUP($D539,'2-SINAPI OUTUBRO 2017'!$A$1:$D$11396,2,FALSE),"")</f>
        <v>AUXILIAR DE ELETRICISTA COM ENCARGOS COMPLEMENTARES</v>
      </c>
      <c r="F539" s="279" t="str">
        <f>IF($D539&lt;&gt;"",VLOOKUP($D539,'2-SINAPI OUTUBRO 2017'!$A$1:$D$11396,3,FALSE),"")</f>
        <v>H</v>
      </c>
      <c r="G539" s="260">
        <v>1</v>
      </c>
      <c r="H539" s="297">
        <f>IF($D539&lt;&gt;"",VLOOKUP($D539,'2-SINAPI OUTUBRO 2017'!$A$1:$D$11396,4,FALSE),"")</f>
        <v>14.23</v>
      </c>
      <c r="I539" s="289">
        <f t="shared" si="99"/>
        <v>14.23</v>
      </c>
    </row>
    <row r="540" spans="2:9">
      <c r="B540" s="259" t="s">
        <v>13184</v>
      </c>
      <c r="C540" s="262" t="s">
        <v>9</v>
      </c>
      <c r="D540" s="263">
        <v>88264</v>
      </c>
      <c r="E540" s="278" t="str">
        <f>IF($D540&lt;&gt;"",VLOOKUP($D540,'2-SINAPI OUTUBRO 2017'!$A$1:$D$11396,2,FALSE),"")</f>
        <v>ELETRICISTA COM ENCARGOS COMPLEMENTARES</v>
      </c>
      <c r="F540" s="279" t="str">
        <f>IF($D540&lt;&gt;"",VLOOKUP($D540,'2-SINAPI OUTUBRO 2017'!$A$1:$D$11396,3,FALSE),"")</f>
        <v>H</v>
      </c>
      <c r="G540" s="260">
        <v>1</v>
      </c>
      <c r="H540" s="297">
        <f>IF($D540&lt;&gt;"",VLOOKUP($D540,'2-SINAPI OUTUBRO 2017'!$A$1:$D$11396,4,FALSE),"")</f>
        <v>17.48</v>
      </c>
      <c r="I540" s="289">
        <f t="shared" si="99"/>
        <v>17.48</v>
      </c>
    </row>
    <row r="541" spans="2:9" hidden="1">
      <c r="B541" s="268"/>
      <c r="C541" s="123"/>
      <c r="D541" s="269"/>
      <c r="E541" s="270"/>
      <c r="F541" s="123"/>
      <c r="G541" s="601"/>
      <c r="H541" s="271"/>
      <c r="I541" s="290"/>
    </row>
    <row r="542" spans="2:9" hidden="1">
      <c r="B542" s="268"/>
      <c r="C542" s="123"/>
      <c r="D542" s="269"/>
      <c r="E542" s="270"/>
      <c r="F542" s="123"/>
      <c r="G542" s="601"/>
      <c r="H542" s="271"/>
      <c r="I542" s="290"/>
    </row>
    <row r="543" spans="2:9" hidden="1">
      <c r="B543" s="268"/>
      <c r="C543" s="123"/>
      <c r="D543" s="269"/>
      <c r="E543" s="270"/>
      <c r="F543" s="123"/>
      <c r="G543" s="601"/>
      <c r="H543" s="271"/>
      <c r="I543" s="290"/>
    </row>
    <row r="544" spans="2:9" hidden="1">
      <c r="B544" s="268"/>
      <c r="C544" s="123"/>
      <c r="D544" s="269"/>
      <c r="E544" s="270"/>
      <c r="F544" s="123"/>
      <c r="G544" s="601"/>
      <c r="H544" s="271"/>
      <c r="I544" s="290"/>
    </row>
    <row r="545" spans="2:11" hidden="1">
      <c r="B545" s="268"/>
      <c r="C545" s="123"/>
      <c r="D545" s="269"/>
      <c r="E545" s="270"/>
      <c r="F545" s="123"/>
      <c r="G545" s="601"/>
      <c r="H545" s="271"/>
      <c r="I545" s="290"/>
    </row>
    <row r="546" spans="2:11" ht="25.5" hidden="1">
      <c r="B546" s="272" t="s">
        <v>13318</v>
      </c>
      <c r="C546" s="391"/>
      <c r="D546" s="392"/>
      <c r="E546" s="273" t="s">
        <v>13319</v>
      </c>
      <c r="F546" s="274" t="s">
        <v>6</v>
      </c>
      <c r="G546" s="275">
        <v>1</v>
      </c>
      <c r="H546" s="276"/>
      <c r="I546" s="304">
        <f>SUM(I547:I549)</f>
        <v>165.12449999999998</v>
      </c>
    </row>
    <row r="547" spans="2:11" hidden="1">
      <c r="B547" s="259" t="s">
        <v>13183</v>
      </c>
      <c r="C547" s="262" t="s">
        <v>13143</v>
      </c>
      <c r="D547" s="263"/>
      <c r="E547" s="278" t="s">
        <v>13320</v>
      </c>
      <c r="F547" s="279" t="s">
        <v>6</v>
      </c>
      <c r="G547" s="288">
        <v>1</v>
      </c>
      <c r="H547" s="297">
        <v>135</v>
      </c>
      <c r="I547" s="289">
        <f t="shared" ref="I547:I549" si="100">H547*G547</f>
        <v>135</v>
      </c>
    </row>
    <row r="548" spans="2:11" hidden="1">
      <c r="B548" s="259" t="s">
        <v>13184</v>
      </c>
      <c r="C548" s="262" t="s">
        <v>9</v>
      </c>
      <c r="D548" s="263">
        <v>88247</v>
      </c>
      <c r="E548" s="278" t="str">
        <f>IF($D548&lt;&gt;"",VLOOKUP($D548,'2-SINAPI OUTUBRO 2017'!$A$1:$D$11396,2,FALSE),"")</f>
        <v>AUXILIAR DE ELETRICISTA COM ENCARGOS COMPLEMENTARES</v>
      </c>
      <c r="F548" s="279" t="str">
        <f>IF($D548&lt;&gt;"",VLOOKUP($D548,'2-SINAPI OUTUBRO 2017'!$A$1:$D$11396,3,FALSE),"")</f>
        <v>H</v>
      </c>
      <c r="G548" s="260">
        <v>0.95</v>
      </c>
      <c r="H548" s="297">
        <f>IF($D548&lt;&gt;"",VLOOKUP($D548,'2-SINAPI OUTUBRO 2017'!$A$1:$D$11396,4,FALSE),"")</f>
        <v>14.23</v>
      </c>
      <c r="I548" s="289">
        <f t="shared" si="100"/>
        <v>13.5185</v>
      </c>
    </row>
    <row r="549" spans="2:11" hidden="1">
      <c r="B549" s="259" t="s">
        <v>13184</v>
      </c>
      <c r="C549" s="262" t="s">
        <v>9</v>
      </c>
      <c r="D549" s="263">
        <v>88264</v>
      </c>
      <c r="E549" s="278" t="str">
        <f>IF($D549&lt;&gt;"",VLOOKUP($D549,'2-SINAPI OUTUBRO 2017'!$A$1:$D$11396,2,FALSE),"")</f>
        <v>ELETRICISTA COM ENCARGOS COMPLEMENTARES</v>
      </c>
      <c r="F549" s="279" t="str">
        <f>IF($D549&lt;&gt;"",VLOOKUP($D549,'2-SINAPI OUTUBRO 2017'!$A$1:$D$11396,3,FALSE),"")</f>
        <v>H</v>
      </c>
      <c r="G549" s="260">
        <v>0.95</v>
      </c>
      <c r="H549" s="297">
        <f>IF($D549&lt;&gt;"",VLOOKUP($D549,'2-SINAPI OUTUBRO 2017'!$A$1:$D$11396,4,FALSE),"")</f>
        <v>17.48</v>
      </c>
      <c r="I549" s="289">
        <f t="shared" si="100"/>
        <v>16.605999999999998</v>
      </c>
    </row>
    <row r="550" spans="2:11" hidden="1">
      <c r="B550" s="268"/>
      <c r="C550" s="123"/>
      <c r="D550" s="269"/>
      <c r="E550" s="270"/>
      <c r="F550" s="123"/>
      <c r="G550" s="601"/>
      <c r="H550" s="271"/>
      <c r="I550" s="290"/>
    </row>
    <row r="551" spans="2:11" hidden="1">
      <c r="B551" s="394" t="s">
        <v>13321</v>
      </c>
      <c r="C551" s="123"/>
      <c r="D551" s="269"/>
      <c r="E551" s="270"/>
      <c r="F551" s="123"/>
      <c r="G551" s="601"/>
      <c r="H551" s="271"/>
      <c r="I551" s="290"/>
    </row>
    <row r="552" spans="2:11" hidden="1">
      <c r="B552" s="268"/>
      <c r="C552" s="123"/>
      <c r="D552" s="269"/>
      <c r="E552" s="270"/>
      <c r="F552" s="123"/>
      <c r="G552" s="601"/>
      <c r="H552" s="271"/>
      <c r="I552" s="290"/>
    </row>
    <row r="553" spans="2:11" hidden="1">
      <c r="B553" s="272" t="s">
        <v>13322</v>
      </c>
      <c r="C553" s="391"/>
      <c r="D553" s="392"/>
      <c r="E553" s="273" t="s">
        <v>1008</v>
      </c>
      <c r="F553" s="274" t="s">
        <v>3004</v>
      </c>
      <c r="G553" s="275"/>
      <c r="H553" s="276"/>
      <c r="I553" s="304">
        <f>SUM(I554:I556)</f>
        <v>9.3464999999999989</v>
      </c>
      <c r="J553" s="258">
        <f>TRUNC((I553/100+1)*H553,2)</f>
        <v>0</v>
      </c>
      <c r="K553" s="258">
        <f>TRUNC(G553*J553,2)</f>
        <v>0</v>
      </c>
    </row>
    <row r="554" spans="2:11" hidden="1">
      <c r="B554" s="462" t="s">
        <v>502</v>
      </c>
      <c r="C554" s="472" t="s">
        <v>9</v>
      </c>
      <c r="D554" s="263">
        <v>88264</v>
      </c>
      <c r="E554" s="278" t="str">
        <f>IF($D554&lt;&gt;"",VLOOKUP($D554,'2-SINAPI OUTUBRO 2017'!$A$1:$D$11396,2,FALSE),"")</f>
        <v>ELETRICISTA COM ENCARGOS COMPLEMENTARES</v>
      </c>
      <c r="F554" s="279" t="str">
        <f>IF($D554&lt;&gt;"",VLOOKUP($D554,'2-SINAPI OUTUBRO 2017'!$A$1:$D$11396,3,FALSE),"")</f>
        <v>H</v>
      </c>
      <c r="G554" s="464">
        <v>0.15</v>
      </c>
      <c r="H554" s="297">
        <f>IF($D554&lt;&gt;"",VLOOKUP($D554,'2-SINAPI OUTUBRO 2017'!$A$1:$D$11396,4,FALSE),"")</f>
        <v>17.48</v>
      </c>
      <c r="I554" s="289">
        <f t="shared" ref="I554:I556" si="101">H554*G554</f>
        <v>2.6219999999999999</v>
      </c>
      <c r="J554" s="505">
        <f>TRUNC((I554/100+1)*H554,2)</f>
        <v>17.93</v>
      </c>
      <c r="K554" s="466">
        <f>ROUND(G554*J554,2)</f>
        <v>2.69</v>
      </c>
    </row>
    <row r="555" spans="2:11" hidden="1">
      <c r="B555" s="462" t="s">
        <v>502</v>
      </c>
      <c r="C555" s="472" t="s">
        <v>9</v>
      </c>
      <c r="D555" s="263">
        <v>88247</v>
      </c>
      <c r="E555" s="278" t="str">
        <f>IF($D555&lt;&gt;"",VLOOKUP($D555,'2-SINAPI OUTUBRO 2017'!$A$1:$D$11396,2,FALSE),"")</f>
        <v>AUXILIAR DE ELETRICISTA COM ENCARGOS COMPLEMENTARES</v>
      </c>
      <c r="F555" s="279" t="str">
        <f>IF($D555&lt;&gt;"",VLOOKUP($D555,'2-SINAPI OUTUBRO 2017'!$A$1:$D$11396,3,FALSE),"")</f>
        <v>H</v>
      </c>
      <c r="G555" s="464">
        <v>0.15</v>
      </c>
      <c r="H555" s="297">
        <f>IF($D555&lt;&gt;"",VLOOKUP($D555,'2-SINAPI OUTUBRO 2017'!$A$1:$D$11396,4,FALSE),"")</f>
        <v>14.23</v>
      </c>
      <c r="I555" s="289">
        <f t="shared" si="101"/>
        <v>2.1345000000000001</v>
      </c>
      <c r="J555" s="505">
        <f>TRUNC((I555/100+1)*H555,2)</f>
        <v>14.53</v>
      </c>
      <c r="K555" s="466">
        <f>ROUND(G555*J555,2)</f>
        <v>2.1800000000000002</v>
      </c>
    </row>
    <row r="556" spans="2:11" hidden="1">
      <c r="B556" s="462" t="s">
        <v>502</v>
      </c>
      <c r="C556" s="472" t="s">
        <v>90</v>
      </c>
      <c r="D556" s="472"/>
      <c r="E556" s="463" t="s">
        <v>13323</v>
      </c>
      <c r="F556" s="472" t="s">
        <v>3004</v>
      </c>
      <c r="G556" s="464">
        <v>1</v>
      </c>
      <c r="H556" s="465">
        <v>4.59</v>
      </c>
      <c r="I556" s="289">
        <f t="shared" si="101"/>
        <v>4.59</v>
      </c>
      <c r="J556" s="505">
        <f>TRUNC((I556/100+1)*H556,2)</f>
        <v>4.8</v>
      </c>
      <c r="K556" s="466">
        <f>ROUND(G556*J556,2)</f>
        <v>4.8</v>
      </c>
    </row>
    <row r="557" spans="2:11" hidden="1">
      <c r="B557" s="467"/>
      <c r="C557" s="473"/>
      <c r="D557" s="473"/>
      <c r="E557" s="468"/>
      <c r="F557" s="473"/>
      <c r="G557" s="469"/>
      <c r="H557" s="470"/>
      <c r="I557" s="471"/>
      <c r="J557" s="506"/>
      <c r="K557" s="471"/>
    </row>
    <row r="558" spans="2:11" hidden="1">
      <c r="B558" s="272" t="s">
        <v>13324</v>
      </c>
      <c r="C558" s="391"/>
      <c r="D558" s="392"/>
      <c r="E558" s="273" t="s">
        <v>1009</v>
      </c>
      <c r="F558" s="274" t="s">
        <v>6979</v>
      </c>
      <c r="G558" s="275"/>
      <c r="H558" s="276"/>
      <c r="I558" s="304">
        <f>SUM(I559:I561)</f>
        <v>45.61</v>
      </c>
      <c r="J558" s="258">
        <f>TRUNC((I558/100+1)*H558,2)</f>
        <v>0</v>
      </c>
      <c r="K558" s="258">
        <f>TRUNC(G558*J558,2)</f>
        <v>0</v>
      </c>
    </row>
    <row r="559" spans="2:11" hidden="1">
      <c r="B559" s="462" t="s">
        <v>502</v>
      </c>
      <c r="C559" s="472" t="s">
        <v>9</v>
      </c>
      <c r="D559" s="263">
        <v>88264</v>
      </c>
      <c r="E559" s="278" t="str">
        <f>IF($D559&lt;&gt;"",VLOOKUP($D559,'2-SINAPI OUTUBRO 2017'!$A$1:$D$11396,2,FALSE),"")</f>
        <v>ELETRICISTA COM ENCARGOS COMPLEMENTARES</v>
      </c>
      <c r="F559" s="279" t="str">
        <f>IF($D559&lt;&gt;"",VLOOKUP($D559,'2-SINAPI OUTUBRO 2017'!$A$1:$D$11396,3,FALSE),"")</f>
        <v>H</v>
      </c>
      <c r="G559" s="464">
        <v>1</v>
      </c>
      <c r="H559" s="297">
        <f>IF($D559&lt;&gt;"",VLOOKUP($D559,'2-SINAPI OUTUBRO 2017'!$A$1:$D$11396,4,FALSE),"")</f>
        <v>17.48</v>
      </c>
      <c r="I559" s="289">
        <f t="shared" ref="I559:I561" si="102">H559*G559</f>
        <v>17.48</v>
      </c>
      <c r="J559" s="505">
        <f>TRUNC((I559/100+1)*H559,2)</f>
        <v>20.53</v>
      </c>
      <c r="K559" s="466">
        <f>ROUND(G559*J559,2)</f>
        <v>20.53</v>
      </c>
    </row>
    <row r="560" spans="2:11" hidden="1">
      <c r="B560" s="462" t="s">
        <v>502</v>
      </c>
      <c r="C560" s="472" t="s">
        <v>9</v>
      </c>
      <c r="D560" s="263">
        <v>88247</v>
      </c>
      <c r="E560" s="278" t="str">
        <f>IF($D560&lt;&gt;"",VLOOKUP($D560,'2-SINAPI OUTUBRO 2017'!$A$1:$D$11396,2,FALSE),"")</f>
        <v>AUXILIAR DE ELETRICISTA COM ENCARGOS COMPLEMENTARES</v>
      </c>
      <c r="F560" s="279" t="str">
        <f>IF($D560&lt;&gt;"",VLOOKUP($D560,'2-SINAPI OUTUBRO 2017'!$A$1:$D$11396,3,FALSE),"")</f>
        <v>H</v>
      </c>
      <c r="G560" s="464">
        <v>1</v>
      </c>
      <c r="H560" s="297">
        <f>IF($D560&lt;&gt;"",VLOOKUP($D560,'2-SINAPI OUTUBRO 2017'!$A$1:$D$11396,4,FALSE),"")</f>
        <v>14.23</v>
      </c>
      <c r="I560" s="289">
        <f t="shared" si="102"/>
        <v>14.23</v>
      </c>
      <c r="J560" s="505">
        <f>TRUNC((I560/100+1)*H560,2)</f>
        <v>16.25</v>
      </c>
      <c r="K560" s="466">
        <f>ROUND(G560*J560,2)</f>
        <v>16.25</v>
      </c>
    </row>
    <row r="561" spans="2:11" hidden="1">
      <c r="B561" s="462" t="s">
        <v>502</v>
      </c>
      <c r="C561" s="472" t="s">
        <v>90</v>
      </c>
      <c r="D561" s="472"/>
      <c r="E561" s="463" t="s">
        <v>13325</v>
      </c>
      <c r="F561" s="472" t="s">
        <v>6979</v>
      </c>
      <c r="G561" s="464">
        <v>1</v>
      </c>
      <c r="H561" s="465">
        <v>13.9</v>
      </c>
      <c r="I561" s="289">
        <f t="shared" si="102"/>
        <v>13.9</v>
      </c>
      <c r="J561" s="505">
        <f>TRUNC((I561/100+1)*H561,2)</f>
        <v>15.83</v>
      </c>
      <c r="K561" s="466">
        <f>ROUND(G561*J561,2)</f>
        <v>15.83</v>
      </c>
    </row>
    <row r="562" spans="2:11" hidden="1">
      <c r="B562" s="467"/>
      <c r="C562" s="473"/>
      <c r="D562" s="473"/>
      <c r="E562" s="468"/>
      <c r="F562" s="473"/>
      <c r="G562" s="469"/>
      <c r="H562" s="470"/>
      <c r="I562" s="471"/>
      <c r="J562" s="506"/>
      <c r="K562" s="471"/>
    </row>
    <row r="563" spans="2:11" hidden="1">
      <c r="B563" s="272" t="s">
        <v>13326</v>
      </c>
      <c r="C563" s="391"/>
      <c r="D563" s="392"/>
      <c r="E563" s="273" t="s">
        <v>1010</v>
      </c>
      <c r="F563" s="274" t="s">
        <v>3004</v>
      </c>
      <c r="G563" s="275"/>
      <c r="H563" s="276"/>
      <c r="I563" s="304">
        <f>SUM(I564:I566)</f>
        <v>3211.59</v>
      </c>
      <c r="J563" s="258">
        <f>TRUNC((I563/100+1)*H563,2)</f>
        <v>0</v>
      </c>
      <c r="K563" s="258">
        <f>TRUNC(G563*J563,2)</f>
        <v>0</v>
      </c>
    </row>
    <row r="564" spans="2:11" hidden="1">
      <c r="B564" s="462" t="s">
        <v>502</v>
      </c>
      <c r="C564" s="472" t="s">
        <v>9</v>
      </c>
      <c r="D564" s="263">
        <v>88264</v>
      </c>
      <c r="E564" s="278" t="str">
        <f>IF($D564&lt;&gt;"",VLOOKUP($D564,'2-SINAPI OUTUBRO 2017'!$A$1:$D$11396,2,FALSE),"")</f>
        <v>ELETRICISTA COM ENCARGOS COMPLEMENTARES</v>
      </c>
      <c r="F564" s="279" t="str">
        <f>IF($D564&lt;&gt;"",VLOOKUP($D564,'2-SINAPI OUTUBRO 2017'!$A$1:$D$11396,3,FALSE),"")</f>
        <v>H</v>
      </c>
      <c r="G564" s="464">
        <v>24</v>
      </c>
      <c r="H564" s="297">
        <f>IF($D564&lt;&gt;"",VLOOKUP($D564,'2-SINAPI OUTUBRO 2017'!$A$1:$D$11396,4,FALSE),"")</f>
        <v>17.48</v>
      </c>
      <c r="I564" s="289">
        <f t="shared" ref="I564:I566" si="103">H564*G564</f>
        <v>419.52</v>
      </c>
      <c r="J564" s="505">
        <f>TRUNC((I564/100+1)*H564,2)</f>
        <v>90.81</v>
      </c>
      <c r="K564" s="466">
        <f>ROUND(G564*J564,2)</f>
        <v>2179.44</v>
      </c>
    </row>
    <row r="565" spans="2:11" hidden="1">
      <c r="B565" s="462" t="s">
        <v>502</v>
      </c>
      <c r="C565" s="472" t="s">
        <v>9</v>
      </c>
      <c r="D565" s="263">
        <v>88247</v>
      </c>
      <c r="E565" s="278" t="str">
        <f>IF($D565&lt;&gt;"",VLOOKUP($D565,'2-SINAPI OUTUBRO 2017'!$A$1:$D$11396,2,FALSE),"")</f>
        <v>AUXILIAR DE ELETRICISTA COM ENCARGOS COMPLEMENTARES</v>
      </c>
      <c r="F565" s="279" t="str">
        <f>IF($D565&lt;&gt;"",VLOOKUP($D565,'2-SINAPI OUTUBRO 2017'!$A$1:$D$11396,3,FALSE),"")</f>
        <v>H</v>
      </c>
      <c r="G565" s="464">
        <v>24</v>
      </c>
      <c r="H565" s="297">
        <f>IF($D565&lt;&gt;"",VLOOKUP($D565,'2-SINAPI OUTUBRO 2017'!$A$1:$D$11396,4,FALSE),"")</f>
        <v>14.23</v>
      </c>
      <c r="I565" s="289">
        <f t="shared" si="103"/>
        <v>341.52</v>
      </c>
      <c r="J565" s="505">
        <f>TRUNC((I565/100+1)*H565,2)</f>
        <v>62.82</v>
      </c>
      <c r="K565" s="466">
        <f>ROUND(G565*J565,2)</f>
        <v>1507.68</v>
      </c>
    </row>
    <row r="566" spans="2:11" hidden="1">
      <c r="B566" s="462" t="s">
        <v>502</v>
      </c>
      <c r="C566" s="472" t="s">
        <v>90</v>
      </c>
      <c r="D566" s="472"/>
      <c r="E566" s="463" t="s">
        <v>13327</v>
      </c>
      <c r="F566" s="472" t="s">
        <v>3004</v>
      </c>
      <c r="G566" s="464">
        <v>1</v>
      </c>
      <c r="H566" s="465">
        <v>2450.5500000000002</v>
      </c>
      <c r="I566" s="289">
        <f t="shared" si="103"/>
        <v>2450.5500000000002</v>
      </c>
      <c r="J566" s="505">
        <f>TRUNC((I566/100+1)*H566,2)</f>
        <v>62502.5</v>
      </c>
      <c r="K566" s="466">
        <f>ROUND(G566*J566,2)</f>
        <v>62502.5</v>
      </c>
    </row>
    <row r="567" spans="2:11" hidden="1">
      <c r="B567" s="467"/>
      <c r="C567" s="473"/>
      <c r="D567" s="473"/>
      <c r="E567" s="468"/>
      <c r="F567" s="473"/>
      <c r="G567" s="469"/>
      <c r="H567" s="470"/>
      <c r="I567" s="471"/>
      <c r="J567" s="506"/>
      <c r="K567" s="471"/>
    </row>
    <row r="568" spans="2:11" hidden="1">
      <c r="B568" s="272" t="s">
        <v>13328</v>
      </c>
      <c r="C568" s="391"/>
      <c r="D568" s="392"/>
      <c r="E568" s="273" t="s">
        <v>1011</v>
      </c>
      <c r="F568" s="274" t="s">
        <v>3004</v>
      </c>
      <c r="G568" s="275"/>
      <c r="H568" s="276"/>
      <c r="I568" s="304">
        <f>SUM(I569:I570)</f>
        <v>27.472299999999997</v>
      </c>
      <c r="J568" s="258">
        <f>TRUNC((I568/100+1)*H568,2)</f>
        <v>0</v>
      </c>
      <c r="K568" s="258">
        <f>TRUNC(G568*J568,2)</f>
        <v>0</v>
      </c>
    </row>
    <row r="569" spans="2:11" hidden="1">
      <c r="B569" s="462" t="s">
        <v>502</v>
      </c>
      <c r="C569" s="472" t="s">
        <v>90</v>
      </c>
      <c r="D569" s="472"/>
      <c r="E569" s="463" t="s">
        <v>13329</v>
      </c>
      <c r="F569" s="472" t="s">
        <v>3004</v>
      </c>
      <c r="G569" s="464">
        <v>1</v>
      </c>
      <c r="H569" s="465">
        <v>27.33</v>
      </c>
      <c r="I569" s="289">
        <f t="shared" ref="I569:I570" si="104">H569*G569</f>
        <v>27.33</v>
      </c>
      <c r="J569" s="505">
        <f>TRUNC((I569/100+1)*H569,2)</f>
        <v>34.79</v>
      </c>
      <c r="K569" s="466">
        <f>ROUND(G569*J569,2)</f>
        <v>34.79</v>
      </c>
    </row>
    <row r="570" spans="2:11" hidden="1">
      <c r="B570" s="462" t="s">
        <v>502</v>
      </c>
      <c r="C570" s="472" t="s">
        <v>9</v>
      </c>
      <c r="D570" s="263">
        <v>88247</v>
      </c>
      <c r="E570" s="278" t="str">
        <f>IF($D570&lt;&gt;"",VLOOKUP($D570,'2-SINAPI OUTUBRO 2017'!$A$1:$D$11396,2,FALSE),"")</f>
        <v>AUXILIAR DE ELETRICISTA COM ENCARGOS COMPLEMENTARES</v>
      </c>
      <c r="F570" s="279" t="str">
        <f>IF($D570&lt;&gt;"",VLOOKUP($D570,'2-SINAPI OUTUBRO 2017'!$A$1:$D$11396,3,FALSE),"")</f>
        <v>H</v>
      </c>
      <c r="G570" s="464">
        <v>0.01</v>
      </c>
      <c r="H570" s="297">
        <f>IF($D570&lt;&gt;"",VLOOKUP($D570,'2-SINAPI OUTUBRO 2017'!$A$1:$D$11396,4,FALSE),"")</f>
        <v>14.23</v>
      </c>
      <c r="I570" s="289">
        <f t="shared" si="104"/>
        <v>0.14230000000000001</v>
      </c>
      <c r="J570" s="505">
        <f>TRUNC((I570/100+1)*H570,2)</f>
        <v>14.25</v>
      </c>
      <c r="K570" s="466">
        <f>ROUND(G570*J570,2)</f>
        <v>0.14000000000000001</v>
      </c>
    </row>
    <row r="571" spans="2:11" hidden="1">
      <c r="B571" s="467"/>
      <c r="C571" s="473"/>
      <c r="D571" s="473"/>
      <c r="E571" s="468"/>
      <c r="F571" s="473"/>
      <c r="G571" s="469"/>
      <c r="H571" s="470"/>
      <c r="I571" s="471"/>
      <c r="J571" s="506"/>
      <c r="K571" s="471"/>
    </row>
    <row r="572" spans="2:11" hidden="1">
      <c r="B572" s="272" t="s">
        <v>13330</v>
      </c>
      <c r="C572" s="391"/>
      <c r="D572" s="392"/>
      <c r="E572" s="273" t="s">
        <v>1012</v>
      </c>
      <c r="F572" s="274" t="s">
        <v>3004</v>
      </c>
      <c r="G572" s="275"/>
      <c r="H572" s="276"/>
      <c r="I572" s="304">
        <f>SUM(I573:I574)</f>
        <v>1.0123</v>
      </c>
      <c r="J572" s="258">
        <f>TRUNC((I572/100+1)*H572,2)</f>
        <v>0</v>
      </c>
      <c r="K572" s="258">
        <f>TRUNC(G572*J572,2)</f>
        <v>0</v>
      </c>
    </row>
    <row r="573" spans="2:11" hidden="1">
      <c r="B573" s="462" t="s">
        <v>502</v>
      </c>
      <c r="C573" s="472" t="s">
        <v>9</v>
      </c>
      <c r="D573" s="263">
        <v>88247</v>
      </c>
      <c r="E573" s="278" t="str">
        <f>IF($D573&lt;&gt;"",VLOOKUP($D573,'2-SINAPI OUTUBRO 2017'!$A$1:$D$11396,2,FALSE),"")</f>
        <v>AUXILIAR DE ELETRICISTA COM ENCARGOS COMPLEMENTARES</v>
      </c>
      <c r="F573" s="279" t="str">
        <f>IF($D573&lt;&gt;"",VLOOKUP($D573,'2-SINAPI OUTUBRO 2017'!$A$1:$D$11396,3,FALSE),"")</f>
        <v>H</v>
      </c>
      <c r="G573" s="464">
        <v>0.01</v>
      </c>
      <c r="H573" s="297">
        <f>IF($D573&lt;&gt;"",VLOOKUP($D573,'2-SINAPI OUTUBRO 2017'!$A$1:$D$11396,4,FALSE),"")</f>
        <v>14.23</v>
      </c>
      <c r="I573" s="289">
        <f t="shared" ref="I573:I574" si="105">H573*G573</f>
        <v>0.14230000000000001</v>
      </c>
      <c r="J573" s="505">
        <f>TRUNC((I573/100+1)*H573,2)</f>
        <v>14.25</v>
      </c>
      <c r="K573" s="466">
        <f>ROUND(G573*J573,2)</f>
        <v>0.14000000000000001</v>
      </c>
    </row>
    <row r="574" spans="2:11" hidden="1">
      <c r="B574" s="462" t="s">
        <v>502</v>
      </c>
      <c r="C574" s="472" t="s">
        <v>90</v>
      </c>
      <c r="D574" s="472"/>
      <c r="E574" s="463" t="s">
        <v>1012</v>
      </c>
      <c r="F574" s="472" t="s">
        <v>3004</v>
      </c>
      <c r="G574" s="464">
        <v>1</v>
      </c>
      <c r="H574" s="465">
        <v>0.87</v>
      </c>
      <c r="I574" s="289">
        <f t="shared" si="105"/>
        <v>0.87</v>
      </c>
      <c r="J574" s="505">
        <f>TRUNC((I574/100+1)*H574,2)</f>
        <v>0.87</v>
      </c>
      <c r="K574" s="466">
        <f>ROUND(G574*J574,2)</f>
        <v>0.87</v>
      </c>
    </row>
    <row r="575" spans="2:11" hidden="1">
      <c r="B575" s="467"/>
      <c r="C575" s="473"/>
      <c r="D575" s="473"/>
      <c r="E575" s="468"/>
      <c r="F575" s="473"/>
      <c r="G575" s="469"/>
      <c r="H575" s="470"/>
      <c r="I575" s="471"/>
      <c r="J575" s="506"/>
      <c r="K575" s="471"/>
    </row>
    <row r="576" spans="2:11" hidden="1">
      <c r="B576" s="272" t="s">
        <v>13331</v>
      </c>
      <c r="C576" s="391"/>
      <c r="D576" s="392"/>
      <c r="E576" s="273" t="s">
        <v>1013</v>
      </c>
      <c r="F576" s="274" t="s">
        <v>3004</v>
      </c>
      <c r="G576" s="275"/>
      <c r="H576" s="276"/>
      <c r="I576" s="304">
        <f>SUM(I577:I579)</f>
        <v>245.90190000000001</v>
      </c>
      <c r="J576" s="258">
        <f>TRUNC((I576/100+1)*H576,2)</f>
        <v>0</v>
      </c>
      <c r="K576" s="258">
        <f>TRUNC(G576*J576,2)</f>
        <v>0</v>
      </c>
    </row>
    <row r="577" spans="2:11" hidden="1">
      <c r="B577" s="462" t="s">
        <v>502</v>
      </c>
      <c r="C577" s="472" t="s">
        <v>9</v>
      </c>
      <c r="D577" s="472">
        <v>88316</v>
      </c>
      <c r="E577" s="278" t="str">
        <f>IF($D577&lt;&gt;"",VLOOKUP($D577,'2-SINAPI OUTUBRO 2017'!$A$1:$D$11396,2,FALSE),"")</f>
        <v>SERVENTE COM ENCARGOS COMPLEMENTARES</v>
      </c>
      <c r="F577" s="279" t="str">
        <f>IF($D577&lt;&gt;"",VLOOKUP($D577,'2-SINAPI OUTUBRO 2017'!$A$1:$D$11396,3,FALSE),"")</f>
        <v>H</v>
      </c>
      <c r="G577" s="464">
        <v>11.89</v>
      </c>
      <c r="H577" s="297">
        <f>IF($D577&lt;&gt;"",VLOOKUP($D577,'2-SINAPI OUTUBRO 2017'!$A$1:$D$11396,4,FALSE),"")</f>
        <v>13.71</v>
      </c>
      <c r="I577" s="289">
        <f t="shared" ref="I577:I579" si="106">H577*G577</f>
        <v>163.01190000000003</v>
      </c>
      <c r="J577" s="505">
        <f>TRUNC((I577/100+1)*H577,2)</f>
        <v>36.049999999999997</v>
      </c>
      <c r="K577" s="466">
        <f>ROUND(G577*J577,2)</f>
        <v>428.63</v>
      </c>
    </row>
    <row r="578" spans="2:11" hidden="1">
      <c r="B578" s="462" t="s">
        <v>502</v>
      </c>
      <c r="C578" s="472" t="s">
        <v>9</v>
      </c>
      <c r="D578" s="472">
        <v>88309</v>
      </c>
      <c r="E578" s="278" t="str">
        <f>IF($D578&lt;&gt;"",VLOOKUP($D578,'2-SINAPI OUTUBRO 2017'!$A$1:$D$11396,2,FALSE),"")</f>
        <v>PEDREIRO COM ENCARGOS COMPLEMENTARES</v>
      </c>
      <c r="F578" s="279" t="str">
        <f>IF($D578&lt;&gt;"",VLOOKUP($D578,'2-SINAPI OUTUBRO 2017'!$A$1:$D$11396,3,FALSE),"")</f>
        <v>H</v>
      </c>
      <c r="G578" s="464">
        <v>1</v>
      </c>
      <c r="H578" s="297">
        <f>IF($D578&lt;&gt;"",VLOOKUP($D578,'2-SINAPI OUTUBRO 2017'!$A$1:$D$11396,4,FALSE),"")</f>
        <v>16.89</v>
      </c>
      <c r="I578" s="289">
        <f t="shared" si="106"/>
        <v>16.89</v>
      </c>
      <c r="J578" s="505">
        <f>TRUNC((I578/100+1)*H578,2)</f>
        <v>19.739999999999998</v>
      </c>
      <c r="K578" s="466">
        <f>ROUND(G578*J578,2)</f>
        <v>19.739999999999998</v>
      </c>
    </row>
    <row r="579" spans="2:11" ht="25.5" hidden="1">
      <c r="B579" s="462" t="s">
        <v>502</v>
      </c>
      <c r="C579" s="472" t="s">
        <v>9</v>
      </c>
      <c r="D579" s="474">
        <v>1524</v>
      </c>
      <c r="E579" s="278" t="str">
        <f>IF($D579&lt;&gt;"",VLOOKUP($D579,'2-SINAPI OUTUBRO 2017'!$A$1:$D$11396,2,FALSE),"")</f>
        <v>CONCRETO USINADO BOMBEAVEL, CLASSE DE RESISTENCIA C20, COM BRITA 0 E 1, SLUMP = 100 +/- 20 MM, INCLUI SERVICO DE BOMBEAMENTO (NBR 8953)</v>
      </c>
      <c r="F579" s="279" t="str">
        <f>IF($D579&lt;&gt;"",VLOOKUP($D579,'2-SINAPI OUTUBRO 2017'!$A$1:$D$11396,3,FALSE),"")</f>
        <v xml:space="preserve">M3    </v>
      </c>
      <c r="G579" s="464">
        <v>0.2</v>
      </c>
      <c r="H579" s="297">
        <f>IF($D579&lt;&gt;"",VLOOKUP($D579,'2-SINAPI OUTUBRO 2017'!$A$1:$D$11396,4,FALSE),"")</f>
        <v>330</v>
      </c>
      <c r="I579" s="289">
        <f t="shared" si="106"/>
        <v>66</v>
      </c>
      <c r="J579" s="505">
        <f>TRUNC((I579/100+1)*H579,2)</f>
        <v>547.79999999999995</v>
      </c>
      <c r="K579" s="466">
        <f>ROUND(G579*J579,2)</f>
        <v>109.56</v>
      </c>
    </row>
    <row r="580" spans="2:11" hidden="1">
      <c r="B580" s="467"/>
      <c r="C580" s="473"/>
      <c r="D580" s="473"/>
      <c r="E580" s="468"/>
      <c r="F580" s="473"/>
      <c r="G580" s="469"/>
      <c r="H580" s="470"/>
      <c r="I580" s="471"/>
      <c r="J580" s="506"/>
      <c r="K580" s="471"/>
    </row>
    <row r="581" spans="2:11" hidden="1">
      <c r="B581" s="272" t="s">
        <v>13332</v>
      </c>
      <c r="C581" s="391"/>
      <c r="D581" s="392"/>
      <c r="E581" s="273" t="s">
        <v>1014</v>
      </c>
      <c r="F581" s="274" t="s">
        <v>3004</v>
      </c>
      <c r="G581" s="275"/>
      <c r="H581" s="276"/>
      <c r="I581" s="304">
        <f>SUM(I582:I584)</f>
        <v>7.6364999999999998</v>
      </c>
      <c r="J581" s="258">
        <f>TRUNC((I581/100+1)*H581,2)</f>
        <v>0</v>
      </c>
      <c r="K581" s="258">
        <f>TRUNC(G581*J581,2)</f>
        <v>0</v>
      </c>
    </row>
    <row r="582" spans="2:11" hidden="1">
      <c r="B582" s="462" t="s">
        <v>502</v>
      </c>
      <c r="C582" s="472" t="s">
        <v>9</v>
      </c>
      <c r="D582" s="263">
        <v>88264</v>
      </c>
      <c r="E582" s="278" t="str">
        <f>IF($D582&lt;&gt;"",VLOOKUP($D582,'2-SINAPI OUTUBRO 2017'!$A$1:$D$11396,2,FALSE),"")</f>
        <v>ELETRICISTA COM ENCARGOS COMPLEMENTARES</v>
      </c>
      <c r="F582" s="279" t="str">
        <f>IF($D582&lt;&gt;"",VLOOKUP($D582,'2-SINAPI OUTUBRO 2017'!$A$1:$D$11396,3,FALSE),"")</f>
        <v>H</v>
      </c>
      <c r="G582" s="464">
        <v>0.15</v>
      </c>
      <c r="H582" s="297">
        <f>IF($D582&lt;&gt;"",VLOOKUP($D582,'2-SINAPI OUTUBRO 2017'!$A$1:$D$11396,4,FALSE),"")</f>
        <v>17.48</v>
      </c>
      <c r="I582" s="289">
        <f t="shared" ref="I582:I584" si="107">H582*G582</f>
        <v>2.6219999999999999</v>
      </c>
      <c r="J582" s="505">
        <f>TRUNC((I582/100+1)*H582,2)</f>
        <v>17.93</v>
      </c>
      <c r="K582" s="466">
        <f>ROUND(G582*J582,2)</f>
        <v>2.69</v>
      </c>
    </row>
    <row r="583" spans="2:11" hidden="1">
      <c r="B583" s="462" t="s">
        <v>502</v>
      </c>
      <c r="C583" s="472" t="s">
        <v>9</v>
      </c>
      <c r="D583" s="263">
        <v>88247</v>
      </c>
      <c r="E583" s="278" t="str">
        <f>IF($D583&lt;&gt;"",VLOOKUP($D583,'2-SINAPI OUTUBRO 2017'!$A$1:$D$11396,2,FALSE),"")</f>
        <v>AUXILIAR DE ELETRICISTA COM ENCARGOS COMPLEMENTARES</v>
      </c>
      <c r="F583" s="279" t="str">
        <f>IF($D583&lt;&gt;"",VLOOKUP($D583,'2-SINAPI OUTUBRO 2017'!$A$1:$D$11396,3,FALSE),"")</f>
        <v>H</v>
      </c>
      <c r="G583" s="464">
        <v>0.15</v>
      </c>
      <c r="H583" s="297">
        <f>IF($D583&lt;&gt;"",VLOOKUP($D583,'2-SINAPI OUTUBRO 2017'!$A$1:$D$11396,4,FALSE),"")</f>
        <v>14.23</v>
      </c>
      <c r="I583" s="289">
        <f t="shared" si="107"/>
        <v>2.1345000000000001</v>
      </c>
      <c r="J583" s="505">
        <f>TRUNC((I583/100+1)*H583,2)</f>
        <v>14.53</v>
      </c>
      <c r="K583" s="466">
        <f>ROUND(G583*J583,2)</f>
        <v>2.1800000000000002</v>
      </c>
    </row>
    <row r="584" spans="2:11" hidden="1">
      <c r="B584" s="462" t="s">
        <v>502</v>
      </c>
      <c r="C584" s="472" t="s">
        <v>90</v>
      </c>
      <c r="D584" s="472"/>
      <c r="E584" s="463" t="s">
        <v>13333</v>
      </c>
      <c r="F584" s="472" t="s">
        <v>3004</v>
      </c>
      <c r="G584" s="464">
        <v>1</v>
      </c>
      <c r="H584" s="465">
        <v>2.88</v>
      </c>
      <c r="I584" s="289">
        <f t="shared" si="107"/>
        <v>2.88</v>
      </c>
      <c r="J584" s="505">
        <f>TRUNC((I584/100+1)*H584,2)</f>
        <v>2.96</v>
      </c>
      <c r="K584" s="466">
        <f>ROUND(G584*J584,2)</f>
        <v>2.96</v>
      </c>
    </row>
    <row r="585" spans="2:11" hidden="1">
      <c r="B585" s="467"/>
      <c r="C585" s="473"/>
      <c r="D585" s="473"/>
      <c r="E585" s="468"/>
      <c r="F585" s="473"/>
      <c r="G585" s="469"/>
      <c r="H585" s="470"/>
      <c r="I585" s="471"/>
      <c r="J585" s="506"/>
      <c r="K585" s="471"/>
    </row>
    <row r="586" spans="2:11" ht="25.5" hidden="1">
      <c r="B586" s="272" t="s">
        <v>13334</v>
      </c>
      <c r="C586" s="391"/>
      <c r="D586" s="392"/>
      <c r="E586" s="273" t="s">
        <v>1015</v>
      </c>
      <c r="F586" s="274" t="s">
        <v>3004</v>
      </c>
      <c r="G586" s="275"/>
      <c r="H586" s="276"/>
      <c r="I586" s="304">
        <f>SUM(I587:I589)</f>
        <v>40.253</v>
      </c>
      <c r="J586" s="258">
        <f>TRUNC((I586/100+1)*H586,2)</f>
        <v>0</v>
      </c>
      <c r="K586" s="258">
        <f>TRUNC(G586*J586,2)</f>
        <v>0</v>
      </c>
    </row>
    <row r="587" spans="2:11" hidden="1">
      <c r="B587" s="462" t="s">
        <v>502</v>
      </c>
      <c r="C587" s="472" t="s">
        <v>9</v>
      </c>
      <c r="D587" s="263">
        <v>88264</v>
      </c>
      <c r="E587" s="278" t="str">
        <f>IF($D587&lt;&gt;"",VLOOKUP($D587,'2-SINAPI OUTUBRO 2017'!$A$1:$D$11396,2,FALSE),"")</f>
        <v>ELETRICISTA COM ENCARGOS COMPLEMENTARES</v>
      </c>
      <c r="F587" s="279" t="str">
        <f>IF($D587&lt;&gt;"",VLOOKUP($D587,'2-SINAPI OUTUBRO 2017'!$A$1:$D$11396,3,FALSE),"")</f>
        <v>H</v>
      </c>
      <c r="G587" s="464">
        <v>0.3</v>
      </c>
      <c r="H587" s="297">
        <f>IF($D587&lt;&gt;"",VLOOKUP($D587,'2-SINAPI OUTUBRO 2017'!$A$1:$D$11396,4,FALSE),"")</f>
        <v>17.48</v>
      </c>
      <c r="I587" s="289">
        <f t="shared" ref="I587:I589" si="108">H587*G587</f>
        <v>5.2439999999999998</v>
      </c>
      <c r="J587" s="505">
        <f>TRUNC((I587/100+1)*H587,2)</f>
        <v>18.39</v>
      </c>
      <c r="K587" s="466">
        <f>ROUND(G587*J587,2)</f>
        <v>5.52</v>
      </c>
    </row>
    <row r="588" spans="2:11" hidden="1">
      <c r="B588" s="462" t="s">
        <v>502</v>
      </c>
      <c r="C588" s="472" t="s">
        <v>9</v>
      </c>
      <c r="D588" s="263">
        <v>88247</v>
      </c>
      <c r="E588" s="278" t="str">
        <f>IF($D588&lt;&gt;"",VLOOKUP($D588,'2-SINAPI OUTUBRO 2017'!$A$1:$D$11396,2,FALSE),"")</f>
        <v>AUXILIAR DE ELETRICISTA COM ENCARGOS COMPLEMENTARES</v>
      </c>
      <c r="F588" s="279" t="str">
        <f>IF($D588&lt;&gt;"",VLOOKUP($D588,'2-SINAPI OUTUBRO 2017'!$A$1:$D$11396,3,FALSE),"")</f>
        <v>H</v>
      </c>
      <c r="G588" s="464">
        <v>0.3</v>
      </c>
      <c r="H588" s="297">
        <f>IF($D588&lt;&gt;"",VLOOKUP($D588,'2-SINAPI OUTUBRO 2017'!$A$1:$D$11396,4,FALSE),"")</f>
        <v>14.23</v>
      </c>
      <c r="I588" s="289">
        <f t="shared" si="108"/>
        <v>4.2690000000000001</v>
      </c>
      <c r="J588" s="505">
        <f>TRUNC((I588/100+1)*H588,2)</f>
        <v>14.83</v>
      </c>
      <c r="K588" s="466">
        <f>ROUND(G588*J588,2)</f>
        <v>4.45</v>
      </c>
    </row>
    <row r="589" spans="2:11" ht="24" hidden="1">
      <c r="B589" s="462" t="s">
        <v>502</v>
      </c>
      <c r="C589" s="472" t="s">
        <v>90</v>
      </c>
      <c r="D589" s="472"/>
      <c r="E589" s="463" t="s">
        <v>13335</v>
      </c>
      <c r="F589" s="472" t="s">
        <v>3004</v>
      </c>
      <c r="G589" s="464">
        <v>1</v>
      </c>
      <c r="H589" s="465">
        <v>30.74</v>
      </c>
      <c r="I589" s="289">
        <f t="shared" si="108"/>
        <v>30.74</v>
      </c>
      <c r="J589" s="505">
        <f>TRUNC((I589/100+1)*H589,2)</f>
        <v>40.18</v>
      </c>
      <c r="K589" s="466">
        <f>ROUND(G589*J589,2)</f>
        <v>40.18</v>
      </c>
    </row>
    <row r="590" spans="2:11" hidden="1">
      <c r="B590" s="467"/>
      <c r="C590" s="473"/>
      <c r="D590" s="473"/>
      <c r="E590" s="468"/>
      <c r="F590" s="473"/>
      <c r="G590" s="469"/>
      <c r="H590" s="470"/>
      <c r="I590" s="471"/>
      <c r="J590" s="506"/>
      <c r="K590" s="471"/>
    </row>
    <row r="591" spans="2:11" hidden="1">
      <c r="B591" s="272" t="s">
        <v>13336</v>
      </c>
      <c r="C591" s="391"/>
      <c r="D591" s="392"/>
      <c r="E591" s="273" t="s">
        <v>1016</v>
      </c>
      <c r="F591" s="274" t="s">
        <v>837</v>
      </c>
      <c r="G591" s="275"/>
      <c r="H591" s="276"/>
      <c r="I591" s="304">
        <f>SUM(I592:I594)</f>
        <v>12.1591</v>
      </c>
      <c r="J591" s="258">
        <f>TRUNC((I591/100+1)*H591,2)</f>
        <v>0</v>
      </c>
      <c r="K591" s="258">
        <f>TRUNC(G591*J591,2)</f>
        <v>0</v>
      </c>
    </row>
    <row r="592" spans="2:11" hidden="1">
      <c r="B592" s="462" t="s">
        <v>502</v>
      </c>
      <c r="C592" s="472" t="s">
        <v>9</v>
      </c>
      <c r="D592" s="263">
        <v>88264</v>
      </c>
      <c r="E592" s="278" t="str">
        <f>IF($D592&lt;&gt;"",VLOOKUP($D592,'2-SINAPI OUTUBRO 2017'!$A$1:$D$11396,2,FALSE),"")</f>
        <v>ELETRICISTA COM ENCARGOS COMPLEMENTARES</v>
      </c>
      <c r="F592" s="279" t="str">
        <f>IF($D592&lt;&gt;"",VLOOKUP($D592,'2-SINAPI OUTUBRO 2017'!$A$1:$D$11396,3,FALSE),"")</f>
        <v>H</v>
      </c>
      <c r="G592" s="464">
        <v>0.21</v>
      </c>
      <c r="H592" s="297">
        <f>IF($D592&lt;&gt;"",VLOOKUP($D592,'2-SINAPI OUTUBRO 2017'!$A$1:$D$11396,4,FALSE),"")</f>
        <v>17.48</v>
      </c>
      <c r="I592" s="289">
        <f t="shared" ref="I592:I594" si="109">H592*G592</f>
        <v>3.6707999999999998</v>
      </c>
      <c r="J592" s="505">
        <f>TRUNC((I592/100+1)*H592,2)</f>
        <v>18.12</v>
      </c>
      <c r="K592" s="466">
        <f>ROUND(G592*J592,2)</f>
        <v>3.81</v>
      </c>
    </row>
    <row r="593" spans="2:11" hidden="1">
      <c r="B593" s="462" t="s">
        <v>502</v>
      </c>
      <c r="C593" s="472" t="s">
        <v>9</v>
      </c>
      <c r="D593" s="263">
        <v>88247</v>
      </c>
      <c r="E593" s="278" t="str">
        <f>IF($D593&lt;&gt;"",VLOOKUP($D593,'2-SINAPI OUTUBRO 2017'!$A$1:$D$11396,2,FALSE),"")</f>
        <v>AUXILIAR DE ELETRICISTA COM ENCARGOS COMPLEMENTARES</v>
      </c>
      <c r="F593" s="279" t="str">
        <f>IF($D593&lt;&gt;"",VLOOKUP($D593,'2-SINAPI OUTUBRO 2017'!$A$1:$D$11396,3,FALSE),"")</f>
        <v>H</v>
      </c>
      <c r="G593" s="464">
        <v>0.21</v>
      </c>
      <c r="H593" s="297">
        <f>IF($D593&lt;&gt;"",VLOOKUP($D593,'2-SINAPI OUTUBRO 2017'!$A$1:$D$11396,4,FALSE),"")</f>
        <v>14.23</v>
      </c>
      <c r="I593" s="289">
        <f t="shared" si="109"/>
        <v>2.9883000000000002</v>
      </c>
      <c r="J593" s="505">
        <f>TRUNC((I593/100+1)*H593,2)</f>
        <v>14.65</v>
      </c>
      <c r="K593" s="466">
        <f>ROUND(G593*J593,2)</f>
        <v>3.08</v>
      </c>
    </row>
    <row r="594" spans="2:11" hidden="1">
      <c r="B594" s="462" t="s">
        <v>502</v>
      </c>
      <c r="C594" s="472" t="s">
        <v>90</v>
      </c>
      <c r="D594" s="472"/>
      <c r="E594" s="463" t="s">
        <v>13337</v>
      </c>
      <c r="F594" s="472" t="s">
        <v>837</v>
      </c>
      <c r="G594" s="464">
        <v>1</v>
      </c>
      <c r="H594" s="465">
        <v>5.5</v>
      </c>
      <c r="I594" s="289">
        <f t="shared" si="109"/>
        <v>5.5</v>
      </c>
      <c r="J594" s="505">
        <f>TRUNC((I594/100+1)*H594,2)</f>
        <v>5.8</v>
      </c>
      <c r="K594" s="466">
        <f>ROUND(G594*J594,2)</f>
        <v>5.8</v>
      </c>
    </row>
    <row r="595" spans="2:11" hidden="1">
      <c r="B595" s="467"/>
      <c r="C595" s="473"/>
      <c r="D595" s="473"/>
      <c r="E595" s="468"/>
      <c r="F595" s="473"/>
      <c r="G595" s="469"/>
      <c r="H595" s="470"/>
      <c r="I595" s="471"/>
      <c r="J595" s="506"/>
      <c r="K595" s="471"/>
    </row>
    <row r="596" spans="2:11" hidden="1">
      <c r="B596" s="272" t="s">
        <v>13338</v>
      </c>
      <c r="C596" s="391"/>
      <c r="D596" s="392"/>
      <c r="E596" s="273" t="s">
        <v>1017</v>
      </c>
      <c r="F596" s="274" t="s">
        <v>837</v>
      </c>
      <c r="G596" s="275"/>
      <c r="H596" s="276"/>
      <c r="I596" s="304">
        <f>SUM(I597:I599)</f>
        <v>5.6509999999999998</v>
      </c>
      <c r="J596" s="258">
        <f>TRUNC((I596/100+1)*H596,2)</f>
        <v>0</v>
      </c>
      <c r="K596" s="258">
        <f>TRUNC(G596*J596,2)</f>
        <v>0</v>
      </c>
    </row>
    <row r="597" spans="2:11" hidden="1">
      <c r="B597" s="462" t="s">
        <v>502</v>
      </c>
      <c r="C597" s="472" t="s">
        <v>9</v>
      </c>
      <c r="D597" s="263">
        <v>88264</v>
      </c>
      <c r="E597" s="278" t="str">
        <f>IF($D597&lt;&gt;"",VLOOKUP($D597,'2-SINAPI OUTUBRO 2017'!$A$1:$D$11396,2,FALSE),"")</f>
        <v>ELETRICISTA COM ENCARGOS COMPLEMENTARES</v>
      </c>
      <c r="F597" s="279" t="str">
        <f>IF($D597&lt;&gt;"",VLOOKUP($D597,'2-SINAPI OUTUBRO 2017'!$A$1:$D$11396,3,FALSE),"")</f>
        <v>H</v>
      </c>
      <c r="G597" s="464">
        <v>0.1</v>
      </c>
      <c r="H597" s="297">
        <f>IF($D597&lt;&gt;"",VLOOKUP($D597,'2-SINAPI OUTUBRO 2017'!$A$1:$D$11396,4,FALSE),"")</f>
        <v>17.48</v>
      </c>
      <c r="I597" s="289">
        <f t="shared" ref="I597:I599" si="110">H597*G597</f>
        <v>1.7480000000000002</v>
      </c>
      <c r="J597" s="505">
        <f>TRUNC((I597/100+1)*H597,2)</f>
        <v>17.78</v>
      </c>
      <c r="K597" s="466">
        <f>ROUND(G597*J597,2)</f>
        <v>1.78</v>
      </c>
    </row>
    <row r="598" spans="2:11" hidden="1">
      <c r="B598" s="462" t="s">
        <v>502</v>
      </c>
      <c r="C598" s="472" t="s">
        <v>9</v>
      </c>
      <c r="D598" s="263">
        <v>88247</v>
      </c>
      <c r="E598" s="278" t="str">
        <f>IF($D598&lt;&gt;"",VLOOKUP($D598,'2-SINAPI OUTUBRO 2017'!$A$1:$D$11396,2,FALSE),"")</f>
        <v>AUXILIAR DE ELETRICISTA COM ENCARGOS COMPLEMENTARES</v>
      </c>
      <c r="F598" s="279" t="str">
        <f>IF($D598&lt;&gt;"",VLOOKUP($D598,'2-SINAPI OUTUBRO 2017'!$A$1:$D$11396,3,FALSE),"")</f>
        <v>H</v>
      </c>
      <c r="G598" s="464">
        <v>0.1</v>
      </c>
      <c r="H598" s="297">
        <f>IF($D598&lt;&gt;"",VLOOKUP($D598,'2-SINAPI OUTUBRO 2017'!$A$1:$D$11396,4,FALSE),"")</f>
        <v>14.23</v>
      </c>
      <c r="I598" s="289">
        <f t="shared" si="110"/>
        <v>1.423</v>
      </c>
      <c r="J598" s="505">
        <f>TRUNC((I598/100+1)*H598,2)</f>
        <v>14.43</v>
      </c>
      <c r="K598" s="466">
        <f>ROUND(G598*J598,2)</f>
        <v>1.44</v>
      </c>
    </row>
    <row r="599" spans="2:11" hidden="1">
      <c r="B599" s="462" t="s">
        <v>502</v>
      </c>
      <c r="C599" s="472" t="s">
        <v>90</v>
      </c>
      <c r="D599" s="472"/>
      <c r="E599" s="463" t="s">
        <v>1017</v>
      </c>
      <c r="F599" s="472" t="s">
        <v>837</v>
      </c>
      <c r="G599" s="464">
        <v>1</v>
      </c>
      <c r="H599" s="465">
        <v>2.48</v>
      </c>
      <c r="I599" s="289">
        <f t="shared" si="110"/>
        <v>2.48</v>
      </c>
      <c r="J599" s="505">
        <f>TRUNC((I599/100+1)*H599,2)</f>
        <v>2.54</v>
      </c>
      <c r="K599" s="466">
        <f>ROUND(G599*J599,2)</f>
        <v>2.54</v>
      </c>
    </row>
    <row r="600" spans="2:11" hidden="1">
      <c r="B600" s="467"/>
      <c r="C600" s="473"/>
      <c r="D600" s="473"/>
      <c r="E600" s="468"/>
      <c r="F600" s="473"/>
      <c r="G600" s="469"/>
      <c r="H600" s="470"/>
      <c r="I600" s="471"/>
      <c r="J600" s="506"/>
      <c r="K600" s="471"/>
    </row>
    <row r="601" spans="2:11" hidden="1">
      <c r="B601" s="272" t="s">
        <v>13339</v>
      </c>
      <c r="C601" s="391"/>
      <c r="D601" s="392"/>
      <c r="E601" s="273" t="s">
        <v>1018</v>
      </c>
      <c r="F601" s="274" t="s">
        <v>837</v>
      </c>
      <c r="G601" s="275"/>
      <c r="H601" s="276"/>
      <c r="I601" s="304">
        <f>SUM(I602:I604)</f>
        <v>18.913600000000002</v>
      </c>
      <c r="J601" s="258">
        <f>TRUNC((I601/100+1)*H601,2)</f>
        <v>0</v>
      </c>
      <c r="K601" s="258">
        <f>TRUNC(G601*J601,2)</f>
        <v>0</v>
      </c>
    </row>
    <row r="602" spans="2:11" hidden="1">
      <c r="B602" s="462" t="s">
        <v>502</v>
      </c>
      <c r="C602" s="472" t="s">
        <v>9</v>
      </c>
      <c r="D602" s="263">
        <v>88264</v>
      </c>
      <c r="E602" s="278" t="str">
        <f>IF($D602&lt;&gt;"",VLOOKUP($D602,'2-SINAPI OUTUBRO 2017'!$A$1:$D$11396,2,FALSE),"")</f>
        <v>ELETRICISTA COM ENCARGOS COMPLEMENTARES</v>
      </c>
      <c r="F602" s="279" t="str">
        <f>IF($D602&lt;&gt;"",VLOOKUP($D602,'2-SINAPI OUTUBRO 2017'!$A$1:$D$11396,3,FALSE),"")</f>
        <v>H</v>
      </c>
      <c r="G602" s="464">
        <v>0.16</v>
      </c>
      <c r="H602" s="297">
        <f>IF($D602&lt;&gt;"",VLOOKUP($D602,'2-SINAPI OUTUBRO 2017'!$A$1:$D$11396,4,FALSE),"")</f>
        <v>17.48</v>
      </c>
      <c r="I602" s="289">
        <f t="shared" ref="I602:I604" si="111">H602*G602</f>
        <v>2.7968000000000002</v>
      </c>
      <c r="J602" s="505">
        <f>TRUNC((I602/100+1)*H602,2)</f>
        <v>17.96</v>
      </c>
      <c r="K602" s="466">
        <f>ROUND(G602*J602,2)</f>
        <v>2.87</v>
      </c>
    </row>
    <row r="603" spans="2:11" hidden="1">
      <c r="B603" s="462" t="s">
        <v>502</v>
      </c>
      <c r="C603" s="472" t="s">
        <v>9</v>
      </c>
      <c r="D603" s="263">
        <v>88247</v>
      </c>
      <c r="E603" s="278" t="str">
        <f>IF($D603&lt;&gt;"",VLOOKUP($D603,'2-SINAPI OUTUBRO 2017'!$A$1:$D$11396,2,FALSE),"")</f>
        <v>AUXILIAR DE ELETRICISTA COM ENCARGOS COMPLEMENTARES</v>
      </c>
      <c r="F603" s="279" t="str">
        <f>IF($D603&lt;&gt;"",VLOOKUP($D603,'2-SINAPI OUTUBRO 2017'!$A$1:$D$11396,3,FALSE),"")</f>
        <v>H</v>
      </c>
      <c r="G603" s="464">
        <v>0.16</v>
      </c>
      <c r="H603" s="297">
        <f>IF($D603&lt;&gt;"",VLOOKUP($D603,'2-SINAPI OUTUBRO 2017'!$A$1:$D$11396,4,FALSE),"")</f>
        <v>14.23</v>
      </c>
      <c r="I603" s="289">
        <f t="shared" si="111"/>
        <v>2.2768000000000002</v>
      </c>
      <c r="J603" s="505">
        <f>TRUNC((I603/100+1)*H603,2)</f>
        <v>14.55</v>
      </c>
      <c r="K603" s="466">
        <f>ROUND(G603*J603,2)</f>
        <v>2.33</v>
      </c>
    </row>
    <row r="604" spans="2:11" hidden="1">
      <c r="B604" s="462" t="s">
        <v>502</v>
      </c>
      <c r="C604" s="472" t="s">
        <v>90</v>
      </c>
      <c r="D604" s="472"/>
      <c r="E604" s="463" t="s">
        <v>1018</v>
      </c>
      <c r="F604" s="472" t="s">
        <v>837</v>
      </c>
      <c r="G604" s="464">
        <v>1</v>
      </c>
      <c r="H604" s="465">
        <v>13.84</v>
      </c>
      <c r="I604" s="289">
        <f t="shared" si="111"/>
        <v>13.84</v>
      </c>
      <c r="J604" s="505">
        <f>TRUNC((I604/100+1)*H604,2)</f>
        <v>15.75</v>
      </c>
      <c r="K604" s="466">
        <f>ROUND(G604*J604,2)</f>
        <v>15.75</v>
      </c>
    </row>
    <row r="605" spans="2:11" hidden="1">
      <c r="B605" s="467"/>
      <c r="C605" s="473"/>
      <c r="D605" s="473"/>
      <c r="E605" s="468"/>
      <c r="F605" s="473"/>
      <c r="G605" s="469"/>
      <c r="H605" s="470"/>
      <c r="I605" s="471"/>
      <c r="J605" s="506"/>
      <c r="K605" s="471"/>
    </row>
    <row r="606" spans="2:11" hidden="1">
      <c r="B606" s="272" t="s">
        <v>13340</v>
      </c>
      <c r="C606" s="391"/>
      <c r="D606" s="392"/>
      <c r="E606" s="273" t="s">
        <v>1019</v>
      </c>
      <c r="F606" s="274" t="s">
        <v>3004</v>
      </c>
      <c r="G606" s="275"/>
      <c r="H606" s="276"/>
      <c r="I606" s="304">
        <f>SUM(I607:I615)</f>
        <v>225.91915299999999</v>
      </c>
      <c r="J606" s="258">
        <f t="shared" ref="J606:J615" si="112">TRUNC((I606/100+1)*H606,2)</f>
        <v>0</v>
      </c>
      <c r="K606" s="258">
        <f>TRUNC(G606*J606,2)</f>
        <v>0</v>
      </c>
    </row>
    <row r="607" spans="2:11" hidden="1">
      <c r="B607" s="462" t="s">
        <v>502</v>
      </c>
      <c r="C607" s="472" t="s">
        <v>9</v>
      </c>
      <c r="D607" s="472">
        <v>88316</v>
      </c>
      <c r="E607" s="278" t="str">
        <f>IF($D607&lt;&gt;"",VLOOKUP($D607,'2-SINAPI OUTUBRO 2017'!$A$1:$D$11396,2,FALSE),"")</f>
        <v>SERVENTE COM ENCARGOS COMPLEMENTARES</v>
      </c>
      <c r="F607" s="279" t="str">
        <f>IF($D607&lt;&gt;"",VLOOKUP($D607,'2-SINAPI OUTUBRO 2017'!$A$1:$D$11396,3,FALSE),"")</f>
        <v>H</v>
      </c>
      <c r="G607" s="464">
        <v>6.04</v>
      </c>
      <c r="H607" s="297">
        <f>IF($D607&lt;&gt;"",VLOOKUP($D607,'2-SINAPI OUTUBRO 2017'!$A$1:$D$11396,4,FALSE),"")</f>
        <v>13.71</v>
      </c>
      <c r="I607" s="289">
        <f t="shared" ref="I607:I615" si="113">H607*G607</f>
        <v>82.808400000000006</v>
      </c>
      <c r="J607" s="505">
        <f t="shared" si="112"/>
        <v>25.06</v>
      </c>
      <c r="K607" s="466">
        <f t="shared" ref="K607:K615" si="114">ROUND(G607*J607,2)</f>
        <v>151.36000000000001</v>
      </c>
    </row>
    <row r="608" spans="2:11" hidden="1">
      <c r="B608" s="462" t="s">
        <v>502</v>
      </c>
      <c r="C608" s="472" t="s">
        <v>9</v>
      </c>
      <c r="D608" s="472">
        <v>88309</v>
      </c>
      <c r="E608" s="278" t="str">
        <f>IF($D608&lt;&gt;"",VLOOKUP($D608,'2-SINAPI OUTUBRO 2017'!$A$1:$D$11396,2,FALSE),"")</f>
        <v>PEDREIRO COM ENCARGOS COMPLEMENTARES</v>
      </c>
      <c r="F608" s="279" t="str">
        <f>IF($D608&lt;&gt;"",VLOOKUP($D608,'2-SINAPI OUTUBRO 2017'!$A$1:$D$11396,3,FALSE),"")</f>
        <v>H</v>
      </c>
      <c r="G608" s="464">
        <v>3.8</v>
      </c>
      <c r="H608" s="297">
        <f>IF($D608&lt;&gt;"",VLOOKUP($D608,'2-SINAPI OUTUBRO 2017'!$A$1:$D$11396,4,FALSE),"")</f>
        <v>16.89</v>
      </c>
      <c r="I608" s="289">
        <f t="shared" si="113"/>
        <v>64.182000000000002</v>
      </c>
      <c r="J608" s="505">
        <f t="shared" si="112"/>
        <v>27.73</v>
      </c>
      <c r="K608" s="466">
        <f t="shared" si="114"/>
        <v>105.37</v>
      </c>
    </row>
    <row r="609" spans="2:11" hidden="1">
      <c r="B609" s="462" t="s">
        <v>502</v>
      </c>
      <c r="C609" s="472" t="s">
        <v>9</v>
      </c>
      <c r="D609" s="474">
        <v>1379</v>
      </c>
      <c r="E609" s="278" t="str">
        <f>IF($D609&lt;&gt;"",VLOOKUP($D609,'2-SINAPI OUTUBRO 2017'!$A$1:$D$11396,2,FALSE),"")</f>
        <v>CIMENTO PORTLAND COMPOSTO CP II-32</v>
      </c>
      <c r="F609" s="279" t="str">
        <f>IF($D609&lt;&gt;"",VLOOKUP($D609,'2-SINAPI OUTUBRO 2017'!$A$1:$D$11396,3,FALSE),"")</f>
        <v xml:space="preserve">KG    </v>
      </c>
      <c r="G609" s="464">
        <v>25</v>
      </c>
      <c r="H609" s="297">
        <f>IF($D609&lt;&gt;"",VLOOKUP($D609,'2-SINAPI OUTUBRO 2017'!$A$1:$D$11396,4,FALSE),"")</f>
        <v>0.49</v>
      </c>
      <c r="I609" s="289">
        <f t="shared" si="113"/>
        <v>12.25</v>
      </c>
      <c r="J609" s="505">
        <f t="shared" si="112"/>
        <v>0.55000000000000004</v>
      </c>
      <c r="K609" s="466">
        <f t="shared" si="114"/>
        <v>13.75</v>
      </c>
    </row>
    <row r="610" spans="2:11" ht="25.5" hidden="1">
      <c r="B610" s="462" t="s">
        <v>502</v>
      </c>
      <c r="C610" s="472" t="s">
        <v>9</v>
      </c>
      <c r="D610" s="474">
        <v>370</v>
      </c>
      <c r="E610" s="278" t="str">
        <f>IF($D610&lt;&gt;"",VLOOKUP($D610,'2-SINAPI OUTUBRO 2017'!$A$1:$D$11396,2,FALSE),"")</f>
        <v>AREIA MEDIA - POSTO JAZIDA/FORNECEDOR (RETIRADO NA JAZIDA, SEM TRANSPORTE)</v>
      </c>
      <c r="F610" s="279" t="str">
        <f>IF($D610&lt;&gt;"",VLOOKUP($D610,'2-SINAPI OUTUBRO 2017'!$A$1:$D$11396,3,FALSE),"")</f>
        <v xml:space="preserve">M3    </v>
      </c>
      <c r="G610" s="464">
        <v>0.108</v>
      </c>
      <c r="H610" s="297">
        <f>IF($D610&lt;&gt;"",VLOOKUP($D610,'2-SINAPI OUTUBRO 2017'!$A$1:$D$11396,4,FALSE),"")</f>
        <v>60</v>
      </c>
      <c r="I610" s="289">
        <f t="shared" si="113"/>
        <v>6.4799999999999995</v>
      </c>
      <c r="J610" s="505">
        <f t="shared" si="112"/>
        <v>63.88</v>
      </c>
      <c r="K610" s="466">
        <f t="shared" si="114"/>
        <v>6.9</v>
      </c>
    </row>
    <row r="611" spans="2:11" hidden="1">
      <c r="B611" s="462" t="s">
        <v>502</v>
      </c>
      <c r="C611" s="472" t="s">
        <v>9</v>
      </c>
      <c r="D611" s="474">
        <v>1106</v>
      </c>
      <c r="E611" s="278" t="str">
        <f>IF($D611&lt;&gt;"",VLOOKUP($D611,'2-SINAPI OUTUBRO 2017'!$A$1:$D$11396,2,FALSE),"")</f>
        <v>CAL HIDRATADA CH-I PARA ARGAMASSAS</v>
      </c>
      <c r="F611" s="279" t="str">
        <f>IF($D611&lt;&gt;"",VLOOKUP($D611,'2-SINAPI OUTUBRO 2017'!$A$1:$D$11396,3,FALSE),"")</f>
        <v xml:space="preserve">KG    </v>
      </c>
      <c r="G611" s="464">
        <v>8.25</v>
      </c>
      <c r="H611" s="297">
        <f>IF($D611&lt;&gt;"",VLOOKUP($D611,'2-SINAPI OUTUBRO 2017'!$A$1:$D$11396,4,FALSE),"")</f>
        <v>0.55000000000000004</v>
      </c>
      <c r="I611" s="289">
        <f t="shared" si="113"/>
        <v>4.5375000000000005</v>
      </c>
      <c r="J611" s="505">
        <f t="shared" si="112"/>
        <v>0.56999999999999995</v>
      </c>
      <c r="K611" s="466">
        <f t="shared" si="114"/>
        <v>4.7</v>
      </c>
    </row>
    <row r="612" spans="2:11" hidden="1">
      <c r="B612" s="462" t="s">
        <v>502</v>
      </c>
      <c r="C612" s="472" t="s">
        <v>9</v>
      </c>
      <c r="D612" s="474">
        <v>7258</v>
      </c>
      <c r="E612" s="278" t="str">
        <f>IF($D612&lt;&gt;"",VLOOKUP($D612,'2-SINAPI OUTUBRO 2017'!$A$1:$D$11396,2,FALSE),"")</f>
        <v>TIJOLO CERAMICO MACICO *5 X 10 X 20* CM</v>
      </c>
      <c r="F612" s="279" t="str">
        <f>IF($D612&lt;&gt;"",VLOOKUP($D612,'2-SINAPI OUTUBRO 2017'!$A$1:$D$11396,3,FALSE),"")</f>
        <v xml:space="preserve">UN    </v>
      </c>
      <c r="G612" s="464">
        <v>138</v>
      </c>
      <c r="H612" s="297">
        <f>IF($D612&lt;&gt;"",VLOOKUP($D612,'2-SINAPI OUTUBRO 2017'!$A$1:$D$11396,4,FALSE),"")</f>
        <v>0.35</v>
      </c>
      <c r="I612" s="289">
        <f t="shared" si="113"/>
        <v>48.3</v>
      </c>
      <c r="J612" s="505">
        <f t="shared" si="112"/>
        <v>0.51</v>
      </c>
      <c r="K612" s="466">
        <f t="shared" si="114"/>
        <v>70.38</v>
      </c>
    </row>
    <row r="613" spans="2:11" hidden="1">
      <c r="B613" s="462" t="s">
        <v>502</v>
      </c>
      <c r="C613" s="472" t="s">
        <v>90</v>
      </c>
      <c r="D613" s="472"/>
      <c r="E613" s="463" t="s">
        <v>13341</v>
      </c>
      <c r="F613" s="472" t="s">
        <v>6979</v>
      </c>
      <c r="G613" s="464">
        <v>0.875</v>
      </c>
      <c r="H613" s="465">
        <v>4.4800000000000004</v>
      </c>
      <c r="I613" s="289">
        <f t="shared" si="113"/>
        <v>3.9200000000000004</v>
      </c>
      <c r="J613" s="505">
        <f t="shared" si="112"/>
        <v>4.6500000000000004</v>
      </c>
      <c r="K613" s="466">
        <f t="shared" si="114"/>
        <v>4.07</v>
      </c>
    </row>
    <row r="614" spans="2:11" hidden="1">
      <c r="B614" s="462" t="s">
        <v>502</v>
      </c>
      <c r="C614" s="472" t="s">
        <v>90</v>
      </c>
      <c r="D614" s="472"/>
      <c r="E614" s="463" t="s">
        <v>13342</v>
      </c>
      <c r="F614" s="472" t="s">
        <v>1100</v>
      </c>
      <c r="G614" s="464">
        <v>0.1</v>
      </c>
      <c r="H614" s="465">
        <v>25.72</v>
      </c>
      <c r="I614" s="289">
        <f t="shared" si="113"/>
        <v>2.5720000000000001</v>
      </c>
      <c r="J614" s="505">
        <f t="shared" si="112"/>
        <v>26.38</v>
      </c>
      <c r="K614" s="466">
        <f t="shared" si="114"/>
        <v>2.64</v>
      </c>
    </row>
    <row r="615" spans="2:11" ht="25.5" hidden="1">
      <c r="B615" s="462" t="s">
        <v>502</v>
      </c>
      <c r="C615" s="472" t="s">
        <v>9</v>
      </c>
      <c r="D615" s="474">
        <v>4718</v>
      </c>
      <c r="E615" s="278" t="str">
        <f>IF($D615&lt;&gt;"",VLOOKUP($D615,'2-SINAPI OUTUBRO 2017'!$A$1:$D$11396,2,FALSE),"")</f>
        <v>PEDRA BRITADA N. 2 (19 A 38 MM) POSTO PEDREIRA/FORNECEDOR, SEM FRETE</v>
      </c>
      <c r="F615" s="279" t="str">
        <f>IF($D615&lt;&gt;"",VLOOKUP($D615,'2-SINAPI OUTUBRO 2017'!$A$1:$D$11396,3,FALSE),"")</f>
        <v xml:space="preserve">M3    </v>
      </c>
      <c r="G615" s="464">
        <v>1.7489999999999999E-2</v>
      </c>
      <c r="H615" s="297">
        <f>IF($D615&lt;&gt;"",VLOOKUP($D615,'2-SINAPI OUTUBRO 2017'!$A$1:$D$11396,4,FALSE),"")</f>
        <v>49.7</v>
      </c>
      <c r="I615" s="289">
        <f t="shared" si="113"/>
        <v>0.86925299999999994</v>
      </c>
      <c r="J615" s="505">
        <f t="shared" si="112"/>
        <v>50.13</v>
      </c>
      <c r="K615" s="466">
        <f t="shared" si="114"/>
        <v>0.88</v>
      </c>
    </row>
    <row r="616" spans="2:11" hidden="1">
      <c r="B616" s="467"/>
      <c r="C616" s="473"/>
      <c r="D616" s="473"/>
      <c r="E616" s="468"/>
      <c r="F616" s="473"/>
      <c r="G616" s="469"/>
      <c r="H616" s="470"/>
      <c r="I616" s="471"/>
      <c r="J616" s="506"/>
      <c r="K616" s="471"/>
    </row>
    <row r="617" spans="2:11" hidden="1">
      <c r="B617" s="272" t="s">
        <v>13343</v>
      </c>
      <c r="C617" s="391"/>
      <c r="D617" s="392"/>
      <c r="E617" s="273" t="s">
        <v>1020</v>
      </c>
      <c r="F617" s="274" t="s">
        <v>3004</v>
      </c>
      <c r="G617" s="275"/>
      <c r="H617" s="276"/>
      <c r="I617" s="304">
        <f>SUM(I618:I620)</f>
        <v>34.920999999999999</v>
      </c>
      <c r="J617" s="258">
        <f>TRUNC((I617/100+1)*H617,2)</f>
        <v>0</v>
      </c>
      <c r="K617" s="258">
        <f>TRUNC(G617*J617,2)</f>
        <v>0</v>
      </c>
    </row>
    <row r="618" spans="2:11" hidden="1">
      <c r="B618" s="462" t="s">
        <v>502</v>
      </c>
      <c r="C618" s="472" t="s">
        <v>9</v>
      </c>
      <c r="D618" s="263">
        <v>88264</v>
      </c>
      <c r="E618" s="278" t="str">
        <f>IF($D618&lt;&gt;"",VLOOKUP($D618,'2-SINAPI OUTUBRO 2017'!$A$1:$D$11396,2,FALSE),"")</f>
        <v>ELETRICISTA COM ENCARGOS COMPLEMENTARES</v>
      </c>
      <c r="F618" s="279" t="str">
        <f>IF($D618&lt;&gt;"",VLOOKUP($D618,'2-SINAPI OUTUBRO 2017'!$A$1:$D$11396,3,FALSE),"")</f>
        <v>H</v>
      </c>
      <c r="G618" s="464">
        <v>0.1</v>
      </c>
      <c r="H618" s="297">
        <f>IF($D618&lt;&gt;"",VLOOKUP($D618,'2-SINAPI OUTUBRO 2017'!$A$1:$D$11396,4,FALSE),"")</f>
        <v>17.48</v>
      </c>
      <c r="I618" s="289">
        <f t="shared" ref="I618:I620" si="115">H618*G618</f>
        <v>1.7480000000000002</v>
      </c>
      <c r="J618" s="505">
        <f>TRUNC((I618/100+1)*H618,2)</f>
        <v>17.78</v>
      </c>
      <c r="K618" s="466">
        <f>ROUND(G618*J618,2)</f>
        <v>1.78</v>
      </c>
    </row>
    <row r="619" spans="2:11" hidden="1">
      <c r="B619" s="462" t="s">
        <v>502</v>
      </c>
      <c r="C619" s="472" t="s">
        <v>9</v>
      </c>
      <c r="D619" s="263">
        <v>88247</v>
      </c>
      <c r="E619" s="278" t="str">
        <f>IF($D619&lt;&gt;"",VLOOKUP($D619,'2-SINAPI OUTUBRO 2017'!$A$1:$D$11396,2,FALSE),"")</f>
        <v>AUXILIAR DE ELETRICISTA COM ENCARGOS COMPLEMENTARES</v>
      </c>
      <c r="F619" s="279" t="str">
        <f>IF($D619&lt;&gt;"",VLOOKUP($D619,'2-SINAPI OUTUBRO 2017'!$A$1:$D$11396,3,FALSE),"")</f>
        <v>H</v>
      </c>
      <c r="G619" s="464">
        <v>0.1</v>
      </c>
      <c r="H619" s="297">
        <f>IF($D619&lt;&gt;"",VLOOKUP($D619,'2-SINAPI OUTUBRO 2017'!$A$1:$D$11396,4,FALSE),"")</f>
        <v>14.23</v>
      </c>
      <c r="I619" s="289">
        <f t="shared" si="115"/>
        <v>1.423</v>
      </c>
      <c r="J619" s="505">
        <f>TRUNC((I619/100+1)*H619,2)</f>
        <v>14.43</v>
      </c>
      <c r="K619" s="466">
        <f>ROUND(G619*J619,2)</f>
        <v>1.44</v>
      </c>
    </row>
    <row r="620" spans="2:11" hidden="1">
      <c r="B620" s="462" t="s">
        <v>502</v>
      </c>
      <c r="C620" s="472" t="s">
        <v>90</v>
      </c>
      <c r="D620" s="472"/>
      <c r="E620" s="463" t="s">
        <v>1020</v>
      </c>
      <c r="F620" s="472" t="s">
        <v>3004</v>
      </c>
      <c r="G620" s="464">
        <v>1</v>
      </c>
      <c r="H620" s="465">
        <v>31.75</v>
      </c>
      <c r="I620" s="289">
        <f t="shared" si="115"/>
        <v>31.75</v>
      </c>
      <c r="J620" s="505">
        <f>TRUNC((I620/100+1)*H620,2)</f>
        <v>41.83</v>
      </c>
      <c r="K620" s="466">
        <f>ROUND(G620*J620,2)</f>
        <v>41.83</v>
      </c>
    </row>
    <row r="621" spans="2:11" hidden="1">
      <c r="B621" s="467"/>
      <c r="C621" s="473"/>
      <c r="D621" s="473"/>
      <c r="E621" s="468"/>
      <c r="F621" s="473"/>
      <c r="G621" s="469"/>
      <c r="H621" s="470"/>
      <c r="I621" s="471"/>
      <c r="J621" s="506"/>
      <c r="K621" s="471"/>
    </row>
    <row r="622" spans="2:11" hidden="1">
      <c r="B622" s="272" t="s">
        <v>13344</v>
      </c>
      <c r="C622" s="391"/>
      <c r="D622" s="392"/>
      <c r="E622" s="273" t="s">
        <v>1021</v>
      </c>
      <c r="F622" s="274" t="s">
        <v>3004</v>
      </c>
      <c r="G622" s="275"/>
      <c r="H622" s="276"/>
      <c r="I622" s="304">
        <f>SUM(I623:I625)</f>
        <v>306.33999999999997</v>
      </c>
      <c r="J622" s="258">
        <f>TRUNC((I622/100+1)*H622,2)</f>
        <v>0</v>
      </c>
      <c r="K622" s="258">
        <f>TRUNC(G622*J622,2)</f>
        <v>0</v>
      </c>
    </row>
    <row r="623" spans="2:11" hidden="1">
      <c r="B623" s="462" t="s">
        <v>502</v>
      </c>
      <c r="C623" s="472" t="s">
        <v>9</v>
      </c>
      <c r="D623" s="263">
        <v>88264</v>
      </c>
      <c r="E623" s="278" t="str">
        <f>IF($D623&lt;&gt;"",VLOOKUP($D623,'2-SINAPI OUTUBRO 2017'!$A$1:$D$11396,2,FALSE),"")</f>
        <v>ELETRICISTA COM ENCARGOS COMPLEMENTARES</v>
      </c>
      <c r="F623" s="279" t="str">
        <f>IF($D623&lt;&gt;"",VLOOKUP($D623,'2-SINAPI OUTUBRO 2017'!$A$1:$D$11396,3,FALSE),"")</f>
        <v>H</v>
      </c>
      <c r="G623" s="464">
        <v>2</v>
      </c>
      <c r="H623" s="297">
        <f>IF($D623&lt;&gt;"",VLOOKUP($D623,'2-SINAPI OUTUBRO 2017'!$A$1:$D$11396,4,FALSE),"")</f>
        <v>17.48</v>
      </c>
      <c r="I623" s="289">
        <f t="shared" ref="I623:I625" si="116">H623*G623</f>
        <v>34.96</v>
      </c>
      <c r="J623" s="505">
        <f>TRUNC((I623/100+1)*H623,2)</f>
        <v>23.59</v>
      </c>
      <c r="K623" s="466">
        <f>ROUND(G623*J623,2)</f>
        <v>47.18</v>
      </c>
    </row>
    <row r="624" spans="2:11" hidden="1">
      <c r="B624" s="462" t="s">
        <v>502</v>
      </c>
      <c r="C624" s="472" t="s">
        <v>9</v>
      </c>
      <c r="D624" s="263">
        <v>88247</v>
      </c>
      <c r="E624" s="278" t="str">
        <f>IF($D624&lt;&gt;"",VLOOKUP($D624,'2-SINAPI OUTUBRO 2017'!$A$1:$D$11396,2,FALSE),"")</f>
        <v>AUXILIAR DE ELETRICISTA COM ENCARGOS COMPLEMENTARES</v>
      </c>
      <c r="F624" s="279" t="str">
        <f>IF($D624&lt;&gt;"",VLOOKUP($D624,'2-SINAPI OUTUBRO 2017'!$A$1:$D$11396,3,FALSE),"")</f>
        <v>H</v>
      </c>
      <c r="G624" s="464">
        <v>2</v>
      </c>
      <c r="H624" s="297">
        <f>IF($D624&lt;&gt;"",VLOOKUP($D624,'2-SINAPI OUTUBRO 2017'!$A$1:$D$11396,4,FALSE),"")</f>
        <v>14.23</v>
      </c>
      <c r="I624" s="289">
        <f t="shared" si="116"/>
        <v>28.46</v>
      </c>
      <c r="J624" s="505">
        <f>TRUNC((I624/100+1)*H624,2)</f>
        <v>18.27</v>
      </c>
      <c r="K624" s="466">
        <f>ROUND(G624*J624,2)</f>
        <v>36.54</v>
      </c>
    </row>
    <row r="625" spans="2:11" hidden="1">
      <c r="B625" s="462" t="s">
        <v>502</v>
      </c>
      <c r="C625" s="472" t="s">
        <v>90</v>
      </c>
      <c r="D625" s="472"/>
      <c r="E625" s="463" t="s">
        <v>1021</v>
      </c>
      <c r="F625" s="472" t="s">
        <v>3004</v>
      </c>
      <c r="G625" s="464">
        <v>1</v>
      </c>
      <c r="H625" s="465">
        <v>242.92</v>
      </c>
      <c r="I625" s="289">
        <f t="shared" si="116"/>
        <v>242.92</v>
      </c>
      <c r="J625" s="505">
        <f>TRUNC((I625/100+1)*H625,2)</f>
        <v>833.02</v>
      </c>
      <c r="K625" s="466">
        <f>ROUND(G625*J625,2)</f>
        <v>833.02</v>
      </c>
    </row>
    <row r="626" spans="2:11" hidden="1">
      <c r="B626" s="467"/>
      <c r="C626" s="473"/>
      <c r="D626" s="473"/>
      <c r="E626" s="468"/>
      <c r="F626" s="473"/>
      <c r="G626" s="469"/>
      <c r="H626" s="470"/>
      <c r="I626" s="471"/>
      <c r="J626" s="506"/>
      <c r="K626" s="471"/>
    </row>
    <row r="627" spans="2:11" hidden="1">
      <c r="B627" s="272" t="s">
        <v>13345</v>
      </c>
      <c r="C627" s="391"/>
      <c r="D627" s="392"/>
      <c r="E627" s="273" t="s">
        <v>1022</v>
      </c>
      <c r="F627" s="274" t="s">
        <v>3004</v>
      </c>
      <c r="G627" s="275"/>
      <c r="H627" s="276"/>
      <c r="I627" s="304">
        <f>SUM(I628:I630)</f>
        <v>12.3955</v>
      </c>
      <c r="J627" s="258">
        <f>TRUNC((I627/100+1)*H627,2)</f>
        <v>0</v>
      </c>
      <c r="K627" s="258">
        <f>TRUNC(G627*J627,2)</f>
        <v>0</v>
      </c>
    </row>
    <row r="628" spans="2:11" hidden="1">
      <c r="B628" s="462" t="s">
        <v>502</v>
      </c>
      <c r="C628" s="472" t="s">
        <v>9</v>
      </c>
      <c r="D628" s="263">
        <v>88264</v>
      </c>
      <c r="E628" s="278" t="str">
        <f>IF($D628&lt;&gt;"",VLOOKUP($D628,'2-SINAPI OUTUBRO 2017'!$A$1:$D$11396,2,FALSE),"")</f>
        <v>ELETRICISTA COM ENCARGOS COMPLEMENTARES</v>
      </c>
      <c r="F628" s="279" t="str">
        <f>IF($D628&lt;&gt;"",VLOOKUP($D628,'2-SINAPI OUTUBRO 2017'!$A$1:$D$11396,3,FALSE),"")</f>
        <v>H</v>
      </c>
      <c r="G628" s="464">
        <v>0.05</v>
      </c>
      <c r="H628" s="297">
        <f>IF($D628&lt;&gt;"",VLOOKUP($D628,'2-SINAPI OUTUBRO 2017'!$A$1:$D$11396,4,FALSE),"")</f>
        <v>17.48</v>
      </c>
      <c r="I628" s="289">
        <f t="shared" ref="I628:I630" si="117">H628*G628</f>
        <v>0.87400000000000011</v>
      </c>
      <c r="J628" s="505">
        <f>TRUNC((I628/100+1)*H628,2)</f>
        <v>17.63</v>
      </c>
      <c r="K628" s="466">
        <f>ROUND(G628*J628,2)</f>
        <v>0.88</v>
      </c>
    </row>
    <row r="629" spans="2:11" hidden="1">
      <c r="B629" s="462" t="s">
        <v>502</v>
      </c>
      <c r="C629" s="472" t="s">
        <v>9</v>
      </c>
      <c r="D629" s="263">
        <v>88247</v>
      </c>
      <c r="E629" s="278" t="str">
        <f>IF($D629&lt;&gt;"",VLOOKUP($D629,'2-SINAPI OUTUBRO 2017'!$A$1:$D$11396,2,FALSE),"")</f>
        <v>AUXILIAR DE ELETRICISTA COM ENCARGOS COMPLEMENTARES</v>
      </c>
      <c r="F629" s="279" t="str">
        <f>IF($D629&lt;&gt;"",VLOOKUP($D629,'2-SINAPI OUTUBRO 2017'!$A$1:$D$11396,3,FALSE),"")</f>
        <v>H</v>
      </c>
      <c r="G629" s="464">
        <v>0.05</v>
      </c>
      <c r="H629" s="297">
        <f>IF($D629&lt;&gt;"",VLOOKUP($D629,'2-SINAPI OUTUBRO 2017'!$A$1:$D$11396,4,FALSE),"")</f>
        <v>14.23</v>
      </c>
      <c r="I629" s="289">
        <f t="shared" si="117"/>
        <v>0.71150000000000002</v>
      </c>
      <c r="J629" s="505">
        <f>TRUNC((I629/100+1)*H629,2)</f>
        <v>14.33</v>
      </c>
      <c r="K629" s="466">
        <f>ROUND(G629*J629,2)</f>
        <v>0.72</v>
      </c>
    </row>
    <row r="630" spans="2:11" hidden="1">
      <c r="B630" s="462" t="s">
        <v>502</v>
      </c>
      <c r="C630" s="472" t="s">
        <v>90</v>
      </c>
      <c r="D630" s="472"/>
      <c r="E630" s="463" t="s">
        <v>1022</v>
      </c>
      <c r="F630" s="472" t="s">
        <v>3004</v>
      </c>
      <c r="G630" s="464">
        <v>1</v>
      </c>
      <c r="H630" s="465">
        <v>10.81</v>
      </c>
      <c r="I630" s="289">
        <f t="shared" si="117"/>
        <v>10.81</v>
      </c>
      <c r="J630" s="505">
        <f>TRUNC((I630/100+1)*H630,2)</f>
        <v>11.97</v>
      </c>
      <c r="K630" s="466">
        <f>ROUND(G630*J630,2)</f>
        <v>11.97</v>
      </c>
    </row>
    <row r="631" spans="2:11" hidden="1">
      <c r="B631" s="467"/>
      <c r="C631" s="473"/>
      <c r="D631" s="473"/>
      <c r="E631" s="468"/>
      <c r="F631" s="473"/>
      <c r="G631" s="469"/>
      <c r="H631" s="470"/>
      <c r="I631" s="471"/>
      <c r="J631" s="506"/>
      <c r="K631" s="471"/>
    </row>
    <row r="632" spans="2:11" hidden="1">
      <c r="B632" s="272" t="s">
        <v>13346</v>
      </c>
      <c r="C632" s="391"/>
      <c r="D632" s="392"/>
      <c r="E632" s="273" t="s">
        <v>1023</v>
      </c>
      <c r="F632" s="274" t="s">
        <v>3004</v>
      </c>
      <c r="G632" s="275"/>
      <c r="H632" s="276"/>
      <c r="I632" s="304">
        <f>SUM(I633:I635)</f>
        <v>5.7855000000000008</v>
      </c>
      <c r="J632" s="258">
        <f>TRUNC((I632/100+1)*H632,2)</f>
        <v>0</v>
      </c>
      <c r="K632" s="258">
        <f>TRUNC(G632*J632,2)</f>
        <v>0</v>
      </c>
    </row>
    <row r="633" spans="2:11" hidden="1">
      <c r="B633" s="462" t="s">
        <v>502</v>
      </c>
      <c r="C633" s="472" t="s">
        <v>9</v>
      </c>
      <c r="D633" s="263">
        <v>88264</v>
      </c>
      <c r="E633" s="278" t="str">
        <f>IF($D633&lt;&gt;"",VLOOKUP($D633,'2-SINAPI OUTUBRO 2017'!$A$1:$D$11396,2,FALSE),"")</f>
        <v>ELETRICISTA COM ENCARGOS COMPLEMENTARES</v>
      </c>
      <c r="F633" s="279" t="str">
        <f>IF($D633&lt;&gt;"",VLOOKUP($D633,'2-SINAPI OUTUBRO 2017'!$A$1:$D$11396,3,FALSE),"")</f>
        <v>H</v>
      </c>
      <c r="G633" s="464">
        <v>0.05</v>
      </c>
      <c r="H633" s="297">
        <f>IF($D633&lt;&gt;"",VLOOKUP($D633,'2-SINAPI OUTUBRO 2017'!$A$1:$D$11396,4,FALSE),"")</f>
        <v>17.48</v>
      </c>
      <c r="I633" s="289">
        <f t="shared" ref="I633:I635" si="118">H633*G633</f>
        <v>0.87400000000000011</v>
      </c>
      <c r="J633" s="505">
        <f>TRUNC((I633/100+1)*H633,2)</f>
        <v>17.63</v>
      </c>
      <c r="K633" s="466">
        <f>ROUND(G633*J633,2)</f>
        <v>0.88</v>
      </c>
    </row>
    <row r="634" spans="2:11" hidden="1">
      <c r="B634" s="462" t="s">
        <v>502</v>
      </c>
      <c r="C634" s="472" t="s">
        <v>9</v>
      </c>
      <c r="D634" s="263">
        <v>88247</v>
      </c>
      <c r="E634" s="278" t="str">
        <f>IF($D634&lt;&gt;"",VLOOKUP($D634,'2-SINAPI OUTUBRO 2017'!$A$1:$D$11396,2,FALSE),"")</f>
        <v>AUXILIAR DE ELETRICISTA COM ENCARGOS COMPLEMENTARES</v>
      </c>
      <c r="F634" s="279" t="str">
        <f>IF($D634&lt;&gt;"",VLOOKUP($D634,'2-SINAPI OUTUBRO 2017'!$A$1:$D$11396,3,FALSE),"")</f>
        <v>H</v>
      </c>
      <c r="G634" s="464">
        <v>0.05</v>
      </c>
      <c r="H634" s="297">
        <f>IF($D634&lt;&gt;"",VLOOKUP($D634,'2-SINAPI OUTUBRO 2017'!$A$1:$D$11396,4,FALSE),"")</f>
        <v>14.23</v>
      </c>
      <c r="I634" s="289">
        <f t="shared" si="118"/>
        <v>0.71150000000000002</v>
      </c>
      <c r="J634" s="505">
        <f>TRUNC((I634/100+1)*H634,2)</f>
        <v>14.33</v>
      </c>
      <c r="K634" s="466">
        <f>ROUND(G634*J634,2)</f>
        <v>0.72</v>
      </c>
    </row>
    <row r="635" spans="2:11" hidden="1">
      <c r="B635" s="462"/>
      <c r="C635" s="472" t="s">
        <v>90</v>
      </c>
      <c r="D635" s="472"/>
      <c r="E635" s="463" t="s">
        <v>1023</v>
      </c>
      <c r="F635" s="472" t="s">
        <v>3004</v>
      </c>
      <c r="G635" s="464">
        <v>1</v>
      </c>
      <c r="H635" s="465">
        <v>4.2</v>
      </c>
      <c r="I635" s="289">
        <f t="shared" si="118"/>
        <v>4.2</v>
      </c>
      <c r="J635" s="505">
        <f>TRUNC((I635/100+1)*H635,2)</f>
        <v>4.37</v>
      </c>
      <c r="K635" s="466">
        <f>ROUND(G635*J635,2)</f>
        <v>4.37</v>
      </c>
    </row>
    <row r="636" spans="2:11" hidden="1">
      <c r="B636" s="467"/>
      <c r="C636" s="473"/>
      <c r="D636" s="473"/>
      <c r="E636" s="468"/>
      <c r="F636" s="473"/>
      <c r="G636" s="469"/>
      <c r="H636" s="470"/>
      <c r="I636" s="471"/>
      <c r="J636" s="506"/>
      <c r="K636" s="471"/>
    </row>
    <row r="637" spans="2:11" hidden="1">
      <c r="B637" s="272" t="s">
        <v>13347</v>
      </c>
      <c r="C637" s="391"/>
      <c r="D637" s="392"/>
      <c r="E637" s="273" t="s">
        <v>1024</v>
      </c>
      <c r="F637" s="274" t="s">
        <v>3004</v>
      </c>
      <c r="G637" s="275"/>
      <c r="H637" s="276"/>
      <c r="I637" s="304">
        <f>SUM(I638:I640)</f>
        <v>118.52500000000001</v>
      </c>
      <c r="J637" s="258">
        <f>TRUNC((I637/100+1)*H637,2)</f>
        <v>0</v>
      </c>
      <c r="K637" s="258">
        <f>TRUNC(G637*J637,2)</f>
        <v>0</v>
      </c>
    </row>
    <row r="638" spans="2:11" hidden="1">
      <c r="B638" s="462" t="s">
        <v>502</v>
      </c>
      <c r="C638" s="472" t="s">
        <v>9</v>
      </c>
      <c r="D638" s="263">
        <v>88264</v>
      </c>
      <c r="E638" s="278" t="str">
        <f>IF($D638&lt;&gt;"",VLOOKUP($D638,'2-SINAPI OUTUBRO 2017'!$A$1:$D$11396,2,FALSE),"")</f>
        <v>ELETRICISTA COM ENCARGOS COMPLEMENTARES</v>
      </c>
      <c r="F638" s="279" t="str">
        <f>IF($D638&lt;&gt;"",VLOOKUP($D638,'2-SINAPI OUTUBRO 2017'!$A$1:$D$11396,3,FALSE),"")</f>
        <v>H</v>
      </c>
      <c r="G638" s="464">
        <v>0.5</v>
      </c>
      <c r="H638" s="297">
        <f>IF($D638&lt;&gt;"",VLOOKUP($D638,'2-SINAPI OUTUBRO 2017'!$A$1:$D$11396,4,FALSE),"")</f>
        <v>17.48</v>
      </c>
      <c r="I638" s="289">
        <f t="shared" ref="I638:I640" si="119">H638*G638</f>
        <v>8.74</v>
      </c>
      <c r="J638" s="505">
        <f>TRUNC((I638/100+1)*H638,2)</f>
        <v>19</v>
      </c>
      <c r="K638" s="466">
        <f>ROUND(G638*J638,2)</f>
        <v>9.5</v>
      </c>
    </row>
    <row r="639" spans="2:11" hidden="1">
      <c r="B639" s="462" t="s">
        <v>502</v>
      </c>
      <c r="C639" s="472" t="s">
        <v>9</v>
      </c>
      <c r="D639" s="263">
        <v>88247</v>
      </c>
      <c r="E639" s="278" t="str">
        <f>IF($D639&lt;&gt;"",VLOOKUP($D639,'2-SINAPI OUTUBRO 2017'!$A$1:$D$11396,2,FALSE),"")</f>
        <v>AUXILIAR DE ELETRICISTA COM ENCARGOS COMPLEMENTARES</v>
      </c>
      <c r="F639" s="279" t="str">
        <f>IF($D639&lt;&gt;"",VLOOKUP($D639,'2-SINAPI OUTUBRO 2017'!$A$1:$D$11396,3,FALSE),"")</f>
        <v>H</v>
      </c>
      <c r="G639" s="464">
        <v>0.5</v>
      </c>
      <c r="H639" s="297">
        <f>IF($D639&lt;&gt;"",VLOOKUP($D639,'2-SINAPI OUTUBRO 2017'!$A$1:$D$11396,4,FALSE),"")</f>
        <v>14.23</v>
      </c>
      <c r="I639" s="289">
        <f t="shared" si="119"/>
        <v>7.1150000000000002</v>
      </c>
      <c r="J639" s="505">
        <f>TRUNC((I639/100+1)*H639,2)</f>
        <v>15.24</v>
      </c>
      <c r="K639" s="466">
        <f>ROUND(G639*J639,2)</f>
        <v>7.62</v>
      </c>
    </row>
    <row r="640" spans="2:11" hidden="1">
      <c r="B640" s="462" t="s">
        <v>502</v>
      </c>
      <c r="C640" s="472" t="s">
        <v>90</v>
      </c>
      <c r="D640" s="472"/>
      <c r="E640" s="463" t="s">
        <v>1024</v>
      </c>
      <c r="F640" s="472" t="s">
        <v>3004</v>
      </c>
      <c r="G640" s="464">
        <v>1</v>
      </c>
      <c r="H640" s="465">
        <v>102.67</v>
      </c>
      <c r="I640" s="289">
        <f t="shared" si="119"/>
        <v>102.67</v>
      </c>
      <c r="J640" s="505">
        <f>TRUNC((I640/100+1)*H640,2)</f>
        <v>208.08</v>
      </c>
      <c r="K640" s="466">
        <f>ROUND(G640*J640,2)</f>
        <v>208.08</v>
      </c>
    </row>
    <row r="641" spans="2:11" hidden="1">
      <c r="B641" s="467"/>
      <c r="C641" s="473"/>
      <c r="D641" s="473"/>
      <c r="E641" s="468"/>
      <c r="F641" s="473"/>
      <c r="G641" s="469"/>
      <c r="H641" s="470"/>
      <c r="I641" s="471"/>
      <c r="J641" s="506"/>
      <c r="K641" s="471"/>
    </row>
    <row r="642" spans="2:11" hidden="1">
      <c r="B642" s="272" t="s">
        <v>13348</v>
      </c>
      <c r="C642" s="391"/>
      <c r="D642" s="392"/>
      <c r="E642" s="273" t="s">
        <v>1025</v>
      </c>
      <c r="F642" s="274" t="s">
        <v>3004</v>
      </c>
      <c r="G642" s="275"/>
      <c r="H642" s="276"/>
      <c r="I642" s="304">
        <f>SUM(I643:I645)</f>
        <v>43.293999999999997</v>
      </c>
      <c r="J642" s="258">
        <f>TRUNC((I642/100+1)*H642,2)</f>
        <v>0</v>
      </c>
      <c r="K642" s="258">
        <f>TRUNC(G642*J642,2)</f>
        <v>0</v>
      </c>
    </row>
    <row r="643" spans="2:11" hidden="1">
      <c r="B643" s="462" t="s">
        <v>502</v>
      </c>
      <c r="C643" s="472" t="s">
        <v>9</v>
      </c>
      <c r="D643" s="263">
        <v>88264</v>
      </c>
      <c r="E643" s="278" t="str">
        <f>IF($D643&lt;&gt;"",VLOOKUP($D643,'2-SINAPI OUTUBRO 2017'!$A$1:$D$11396,2,FALSE),"")</f>
        <v>ELETRICISTA COM ENCARGOS COMPLEMENTARES</v>
      </c>
      <c r="F643" s="279" t="str">
        <f>IF($D643&lt;&gt;"",VLOOKUP($D643,'2-SINAPI OUTUBRO 2017'!$A$1:$D$11396,3,FALSE),"")</f>
        <v>H</v>
      </c>
      <c r="G643" s="464">
        <v>0.4</v>
      </c>
      <c r="H643" s="297">
        <f>IF($D643&lt;&gt;"",VLOOKUP($D643,'2-SINAPI OUTUBRO 2017'!$A$1:$D$11396,4,FALSE),"")</f>
        <v>17.48</v>
      </c>
      <c r="I643" s="289">
        <f t="shared" ref="I643:I645" si="120">H643*G643</f>
        <v>6.9920000000000009</v>
      </c>
      <c r="J643" s="505">
        <f>TRUNC((I643/100+1)*H643,2)</f>
        <v>18.7</v>
      </c>
      <c r="K643" s="466">
        <f>ROUND(G643*J643,2)</f>
        <v>7.48</v>
      </c>
    </row>
    <row r="644" spans="2:11" hidden="1">
      <c r="B644" s="462" t="s">
        <v>502</v>
      </c>
      <c r="C644" s="472" t="s">
        <v>9</v>
      </c>
      <c r="D644" s="263">
        <v>88247</v>
      </c>
      <c r="E644" s="278" t="str">
        <f>IF($D644&lt;&gt;"",VLOOKUP($D644,'2-SINAPI OUTUBRO 2017'!$A$1:$D$11396,2,FALSE),"")</f>
        <v>AUXILIAR DE ELETRICISTA COM ENCARGOS COMPLEMENTARES</v>
      </c>
      <c r="F644" s="279" t="str">
        <f>IF($D644&lt;&gt;"",VLOOKUP($D644,'2-SINAPI OUTUBRO 2017'!$A$1:$D$11396,3,FALSE),"")</f>
        <v>H</v>
      </c>
      <c r="G644" s="464">
        <v>0.4</v>
      </c>
      <c r="H644" s="297">
        <f>IF($D644&lt;&gt;"",VLOOKUP($D644,'2-SINAPI OUTUBRO 2017'!$A$1:$D$11396,4,FALSE),"")</f>
        <v>14.23</v>
      </c>
      <c r="I644" s="289">
        <f t="shared" si="120"/>
        <v>5.6920000000000002</v>
      </c>
      <c r="J644" s="505">
        <f>TRUNC((I644/100+1)*H644,2)</f>
        <v>15.03</v>
      </c>
      <c r="K644" s="466">
        <f>ROUND(G644*J644,2)</f>
        <v>6.01</v>
      </c>
    </row>
    <row r="645" spans="2:11" ht="25.5" hidden="1">
      <c r="B645" s="462" t="s">
        <v>502</v>
      </c>
      <c r="C645" s="472" t="s">
        <v>9</v>
      </c>
      <c r="D645" s="474">
        <v>1878</v>
      </c>
      <c r="E645" s="278" t="str">
        <f>IF($D645&lt;&gt;"",VLOOKUP($D645,'2-SINAPI OUTUBRO 2017'!$A$1:$D$11396,2,FALSE),"")</f>
        <v>CURVA 90 GRAUS, LONGA, DE PVC RIGIDO ROSCAVEL, DE 4", PARA ELETRODUTO</v>
      </c>
      <c r="F645" s="279" t="str">
        <f>IF($D645&lt;&gt;"",VLOOKUP($D645,'2-SINAPI OUTUBRO 2017'!$A$1:$D$11396,3,FALSE),"")</f>
        <v xml:space="preserve">UN    </v>
      </c>
      <c r="G645" s="464">
        <v>1</v>
      </c>
      <c r="H645" s="297">
        <f>IF($D645&lt;&gt;"",VLOOKUP($D645,'2-SINAPI OUTUBRO 2017'!$A$1:$D$11396,4,FALSE),"")</f>
        <v>30.61</v>
      </c>
      <c r="I645" s="289">
        <f t="shared" si="120"/>
        <v>30.61</v>
      </c>
      <c r="J645" s="505">
        <f>TRUNC((I645/100+1)*H645,2)</f>
        <v>39.97</v>
      </c>
      <c r="K645" s="466">
        <f>ROUND(G645*J645,2)</f>
        <v>39.97</v>
      </c>
    </row>
    <row r="646" spans="2:11" hidden="1">
      <c r="B646" s="467"/>
      <c r="C646" s="473"/>
      <c r="D646" s="473"/>
      <c r="E646" s="468"/>
      <c r="F646" s="473"/>
      <c r="G646" s="469"/>
      <c r="H646" s="470"/>
      <c r="I646" s="471"/>
      <c r="J646" s="506"/>
      <c r="K646" s="471"/>
    </row>
    <row r="647" spans="2:11" hidden="1">
      <c r="B647" s="272" t="s">
        <v>13349</v>
      </c>
      <c r="C647" s="391"/>
      <c r="D647" s="392"/>
      <c r="E647" s="273" t="s">
        <v>1026</v>
      </c>
      <c r="F647" s="274" t="s">
        <v>837</v>
      </c>
      <c r="G647" s="275"/>
      <c r="H647" s="276"/>
      <c r="I647" s="304">
        <f>SUM(I648:I650)</f>
        <v>90.49799999999999</v>
      </c>
      <c r="J647" s="258">
        <f>TRUNC((I647/100+1)*H647,2)</f>
        <v>0</v>
      </c>
      <c r="K647" s="258">
        <f>TRUNC(G647*J647,2)</f>
        <v>0</v>
      </c>
    </row>
    <row r="648" spans="2:11" hidden="1">
      <c r="B648" s="462" t="s">
        <v>502</v>
      </c>
      <c r="C648" s="472" t="s">
        <v>9</v>
      </c>
      <c r="D648" s="263">
        <v>88264</v>
      </c>
      <c r="E648" s="278" t="str">
        <f>IF($D648&lt;&gt;"",VLOOKUP($D648,'2-SINAPI OUTUBRO 2017'!$A$1:$D$11396,2,FALSE),"")</f>
        <v>ELETRICISTA COM ENCARGOS COMPLEMENTARES</v>
      </c>
      <c r="F648" s="279" t="str">
        <f>IF($D648&lt;&gt;"",VLOOKUP($D648,'2-SINAPI OUTUBRO 2017'!$A$1:$D$11396,3,FALSE),"")</f>
        <v>H</v>
      </c>
      <c r="G648" s="464">
        <v>0.8</v>
      </c>
      <c r="H648" s="297">
        <f>IF($D648&lt;&gt;"",VLOOKUP($D648,'2-SINAPI OUTUBRO 2017'!$A$1:$D$11396,4,FALSE),"")</f>
        <v>17.48</v>
      </c>
      <c r="I648" s="289">
        <f t="shared" ref="I648:I650" si="121">H648*G648</f>
        <v>13.984000000000002</v>
      </c>
      <c r="J648" s="505">
        <f>TRUNC((I648/100+1)*H648,2)</f>
        <v>19.920000000000002</v>
      </c>
      <c r="K648" s="466">
        <f>ROUND(G648*J648,2)</f>
        <v>15.94</v>
      </c>
    </row>
    <row r="649" spans="2:11" hidden="1">
      <c r="B649" s="462" t="s">
        <v>502</v>
      </c>
      <c r="C649" s="472" t="s">
        <v>9</v>
      </c>
      <c r="D649" s="263">
        <v>88247</v>
      </c>
      <c r="E649" s="278" t="str">
        <f>IF($D649&lt;&gt;"",VLOOKUP($D649,'2-SINAPI OUTUBRO 2017'!$A$1:$D$11396,2,FALSE),"")</f>
        <v>AUXILIAR DE ELETRICISTA COM ENCARGOS COMPLEMENTARES</v>
      </c>
      <c r="F649" s="279" t="str">
        <f>IF($D649&lt;&gt;"",VLOOKUP($D649,'2-SINAPI OUTUBRO 2017'!$A$1:$D$11396,3,FALSE),"")</f>
        <v>H</v>
      </c>
      <c r="G649" s="464">
        <v>0.8</v>
      </c>
      <c r="H649" s="297">
        <f>IF($D649&lt;&gt;"",VLOOKUP($D649,'2-SINAPI OUTUBRO 2017'!$A$1:$D$11396,4,FALSE),"")</f>
        <v>14.23</v>
      </c>
      <c r="I649" s="289">
        <f t="shared" si="121"/>
        <v>11.384</v>
      </c>
      <c r="J649" s="505">
        <f>TRUNC((I649/100+1)*H649,2)</f>
        <v>15.84</v>
      </c>
      <c r="K649" s="466">
        <f>ROUND(G649*J649,2)</f>
        <v>12.67</v>
      </c>
    </row>
    <row r="650" spans="2:11" hidden="1">
      <c r="B650" s="462" t="s">
        <v>502</v>
      </c>
      <c r="C650" s="472" t="s">
        <v>90</v>
      </c>
      <c r="D650" s="472"/>
      <c r="E650" s="463" t="s">
        <v>13350</v>
      </c>
      <c r="F650" s="472" t="s">
        <v>837</v>
      </c>
      <c r="G650" s="464">
        <v>1</v>
      </c>
      <c r="H650" s="465">
        <v>65.13</v>
      </c>
      <c r="I650" s="289">
        <f t="shared" si="121"/>
        <v>65.13</v>
      </c>
      <c r="J650" s="505">
        <f>TRUNC((I650/100+1)*H650,2)</f>
        <v>107.54</v>
      </c>
      <c r="K650" s="466">
        <f>ROUND(G650*J650,2)</f>
        <v>107.54</v>
      </c>
    </row>
    <row r="651" spans="2:11" hidden="1">
      <c r="B651" s="467"/>
      <c r="C651" s="473"/>
      <c r="D651" s="473"/>
      <c r="E651" s="468"/>
      <c r="F651" s="473"/>
      <c r="G651" s="469"/>
      <c r="H651" s="470"/>
      <c r="I651" s="471"/>
      <c r="J651" s="506"/>
      <c r="K651" s="471"/>
    </row>
    <row r="652" spans="2:11" hidden="1">
      <c r="B652" s="272" t="s">
        <v>13351</v>
      </c>
      <c r="C652" s="391"/>
      <c r="D652" s="392"/>
      <c r="E652" s="273" t="s">
        <v>1027</v>
      </c>
      <c r="F652" s="274" t="s">
        <v>3004</v>
      </c>
      <c r="G652" s="275"/>
      <c r="H652" s="276"/>
      <c r="I652" s="304">
        <f>SUM(I653:I655)</f>
        <v>7.5921000000000003</v>
      </c>
      <c r="J652" s="258">
        <f>TRUNC((I652/100+1)*H652,2)</f>
        <v>0</v>
      </c>
      <c r="K652" s="258">
        <f>TRUNC(G652*J652,2)</f>
        <v>0</v>
      </c>
    </row>
    <row r="653" spans="2:11" hidden="1">
      <c r="B653" s="462" t="s">
        <v>502</v>
      </c>
      <c r="C653" s="472" t="s">
        <v>9</v>
      </c>
      <c r="D653" s="263">
        <v>88264</v>
      </c>
      <c r="E653" s="278" t="str">
        <f>IF($D653&lt;&gt;"",VLOOKUP($D653,'2-SINAPI OUTUBRO 2017'!$A$1:$D$11396,2,FALSE),"")</f>
        <v>ELETRICISTA COM ENCARGOS COMPLEMENTARES</v>
      </c>
      <c r="F653" s="279" t="str">
        <f>IF($D653&lt;&gt;"",VLOOKUP($D653,'2-SINAPI OUTUBRO 2017'!$A$1:$D$11396,3,FALSE),"")</f>
        <v>H</v>
      </c>
      <c r="G653" s="464">
        <v>0.15</v>
      </c>
      <c r="H653" s="297">
        <f>IF($D653&lt;&gt;"",VLOOKUP($D653,'2-SINAPI OUTUBRO 2017'!$A$1:$D$11396,4,FALSE),"")</f>
        <v>17.48</v>
      </c>
      <c r="I653" s="289">
        <f t="shared" ref="I653:I655" si="122">H653*G653</f>
        <v>2.6219999999999999</v>
      </c>
      <c r="J653" s="505">
        <f>TRUNC((I653/100+1)*H653,2)</f>
        <v>17.93</v>
      </c>
      <c r="K653" s="466">
        <f>ROUND(G653*J653,2)</f>
        <v>2.69</v>
      </c>
    </row>
    <row r="654" spans="2:11" hidden="1">
      <c r="B654" s="462" t="s">
        <v>502</v>
      </c>
      <c r="C654" s="472" t="s">
        <v>9</v>
      </c>
      <c r="D654" s="263">
        <v>88247</v>
      </c>
      <c r="E654" s="278" t="str">
        <f>IF($D654&lt;&gt;"",VLOOKUP($D654,'2-SINAPI OUTUBRO 2017'!$A$1:$D$11396,2,FALSE),"")</f>
        <v>AUXILIAR DE ELETRICISTA COM ENCARGOS COMPLEMENTARES</v>
      </c>
      <c r="F654" s="279" t="str">
        <f>IF($D654&lt;&gt;"",VLOOKUP($D654,'2-SINAPI OUTUBRO 2017'!$A$1:$D$11396,3,FALSE),"")</f>
        <v>H</v>
      </c>
      <c r="G654" s="464">
        <v>0.15</v>
      </c>
      <c r="H654" s="297">
        <f>IF($D654&lt;&gt;"",VLOOKUP($D654,'2-SINAPI OUTUBRO 2017'!$A$1:$D$11396,4,FALSE),"")</f>
        <v>14.23</v>
      </c>
      <c r="I654" s="289">
        <f t="shared" si="122"/>
        <v>2.1345000000000001</v>
      </c>
      <c r="J654" s="505">
        <f>TRUNC((I654/100+1)*H654,2)</f>
        <v>14.53</v>
      </c>
      <c r="K654" s="466">
        <f>ROUND(G654*J654,2)</f>
        <v>2.1800000000000002</v>
      </c>
    </row>
    <row r="655" spans="2:11" hidden="1">
      <c r="B655" s="462" t="s">
        <v>502</v>
      </c>
      <c r="C655" s="472" t="s">
        <v>90</v>
      </c>
      <c r="D655" s="472"/>
      <c r="E655" s="463" t="s">
        <v>1027</v>
      </c>
      <c r="F655" s="472" t="s">
        <v>3004</v>
      </c>
      <c r="G655" s="464">
        <v>1.02</v>
      </c>
      <c r="H655" s="465">
        <v>2.78</v>
      </c>
      <c r="I655" s="289">
        <f t="shared" si="122"/>
        <v>2.8355999999999999</v>
      </c>
      <c r="J655" s="505">
        <f>TRUNC((I655/100+1)*H655,2)</f>
        <v>2.85</v>
      </c>
      <c r="K655" s="466">
        <f>ROUND(G655*J655,2)</f>
        <v>2.91</v>
      </c>
    </row>
    <row r="656" spans="2:11" hidden="1">
      <c r="B656" s="467"/>
      <c r="C656" s="473"/>
      <c r="D656" s="473"/>
      <c r="E656" s="468"/>
      <c r="F656" s="473"/>
      <c r="G656" s="469"/>
      <c r="H656" s="470"/>
      <c r="I656" s="471"/>
      <c r="J656" s="506"/>
      <c r="K656" s="471"/>
    </row>
    <row r="657" spans="2:11" hidden="1">
      <c r="B657" s="272" t="s">
        <v>13352</v>
      </c>
      <c r="C657" s="391"/>
      <c r="D657" s="392"/>
      <c r="E657" s="273" t="s">
        <v>1028</v>
      </c>
      <c r="F657" s="274" t="s">
        <v>3004</v>
      </c>
      <c r="G657" s="275"/>
      <c r="H657" s="276"/>
      <c r="I657" s="304">
        <f>SUM(I658:I660)</f>
        <v>23.987499999999997</v>
      </c>
      <c r="J657" s="258">
        <f>TRUNC((I657/100+1)*H657,2)</f>
        <v>0</v>
      </c>
      <c r="K657" s="258">
        <f>TRUNC(G657*J657,2)</f>
        <v>0</v>
      </c>
    </row>
    <row r="658" spans="2:11" hidden="1">
      <c r="B658" s="462" t="s">
        <v>502</v>
      </c>
      <c r="C658" s="472" t="s">
        <v>9</v>
      </c>
      <c r="D658" s="263">
        <v>88264</v>
      </c>
      <c r="E658" s="278" t="str">
        <f>IF($D658&lt;&gt;"",VLOOKUP($D658,'2-SINAPI OUTUBRO 2017'!$A$1:$D$11396,2,FALSE),"")</f>
        <v>ELETRICISTA COM ENCARGOS COMPLEMENTARES</v>
      </c>
      <c r="F658" s="279" t="str">
        <f>IF($D658&lt;&gt;"",VLOOKUP($D658,'2-SINAPI OUTUBRO 2017'!$A$1:$D$11396,3,FALSE),"")</f>
        <v>H</v>
      </c>
      <c r="G658" s="464">
        <v>0.25</v>
      </c>
      <c r="H658" s="297">
        <f>IF($D658&lt;&gt;"",VLOOKUP($D658,'2-SINAPI OUTUBRO 2017'!$A$1:$D$11396,4,FALSE),"")</f>
        <v>17.48</v>
      </c>
      <c r="I658" s="289">
        <f t="shared" ref="I658:I660" si="123">H658*G658</f>
        <v>4.37</v>
      </c>
      <c r="J658" s="505">
        <f>TRUNC((I658/100+1)*H658,2)</f>
        <v>18.239999999999998</v>
      </c>
      <c r="K658" s="466">
        <f>ROUND(G658*J658,2)</f>
        <v>4.5599999999999996</v>
      </c>
    </row>
    <row r="659" spans="2:11" hidden="1">
      <c r="B659" s="462" t="s">
        <v>502</v>
      </c>
      <c r="C659" s="472" t="s">
        <v>9</v>
      </c>
      <c r="D659" s="263">
        <v>88247</v>
      </c>
      <c r="E659" s="278" t="str">
        <f>IF($D659&lt;&gt;"",VLOOKUP($D659,'2-SINAPI OUTUBRO 2017'!$A$1:$D$11396,2,FALSE),"")</f>
        <v>AUXILIAR DE ELETRICISTA COM ENCARGOS COMPLEMENTARES</v>
      </c>
      <c r="F659" s="279" t="str">
        <f>IF($D659&lt;&gt;"",VLOOKUP($D659,'2-SINAPI OUTUBRO 2017'!$A$1:$D$11396,3,FALSE),"")</f>
        <v>H</v>
      </c>
      <c r="G659" s="464">
        <v>0.25</v>
      </c>
      <c r="H659" s="297">
        <f>IF($D659&lt;&gt;"",VLOOKUP($D659,'2-SINAPI OUTUBRO 2017'!$A$1:$D$11396,4,FALSE),"")</f>
        <v>14.23</v>
      </c>
      <c r="I659" s="289">
        <f t="shared" si="123"/>
        <v>3.5575000000000001</v>
      </c>
      <c r="J659" s="505">
        <f>TRUNC((I659/100+1)*H659,2)</f>
        <v>14.73</v>
      </c>
      <c r="K659" s="466">
        <f>ROUND(G659*J659,2)</f>
        <v>3.68</v>
      </c>
    </row>
    <row r="660" spans="2:11" hidden="1">
      <c r="B660" s="462" t="s">
        <v>502</v>
      </c>
      <c r="C660" s="472" t="s">
        <v>90</v>
      </c>
      <c r="D660" s="472"/>
      <c r="E660" s="463" t="s">
        <v>13353</v>
      </c>
      <c r="F660" s="472" t="s">
        <v>3004</v>
      </c>
      <c r="G660" s="464">
        <v>1</v>
      </c>
      <c r="H660" s="465">
        <v>16.059999999999999</v>
      </c>
      <c r="I660" s="289">
        <f t="shared" si="123"/>
        <v>16.059999999999999</v>
      </c>
      <c r="J660" s="505">
        <f>TRUNC((I660/100+1)*H660,2)</f>
        <v>18.63</v>
      </c>
      <c r="K660" s="466">
        <f>ROUND(G660*J660,2)</f>
        <v>18.63</v>
      </c>
    </row>
    <row r="661" spans="2:11" hidden="1">
      <c r="B661" s="467"/>
      <c r="C661" s="473"/>
      <c r="D661" s="473"/>
      <c r="E661" s="468"/>
      <c r="F661" s="473"/>
      <c r="G661" s="469"/>
      <c r="H661" s="470"/>
      <c r="I661" s="471"/>
      <c r="J661" s="506"/>
      <c r="K661" s="471"/>
    </row>
    <row r="662" spans="2:11" ht="25.5" hidden="1">
      <c r="B662" s="272" t="s">
        <v>13354</v>
      </c>
      <c r="C662" s="391"/>
      <c r="D662" s="392"/>
      <c r="E662" s="273" t="s">
        <v>1029</v>
      </c>
      <c r="F662" s="274" t="s">
        <v>3004</v>
      </c>
      <c r="G662" s="275"/>
      <c r="H662" s="276"/>
      <c r="I662" s="304">
        <f>SUM(I663:I665)</f>
        <v>43.89</v>
      </c>
      <c r="J662" s="258">
        <f>TRUNC((I662/100+1)*H662,2)</f>
        <v>0</v>
      </c>
      <c r="K662" s="258">
        <f>TRUNC(G662*J662,2)</f>
        <v>0</v>
      </c>
    </row>
    <row r="663" spans="2:11" hidden="1">
      <c r="B663" s="462" t="s">
        <v>502</v>
      </c>
      <c r="C663" s="472" t="s">
        <v>9</v>
      </c>
      <c r="D663" s="263">
        <v>88264</v>
      </c>
      <c r="E663" s="278" t="str">
        <f>IF($D663&lt;&gt;"",VLOOKUP($D663,'2-SINAPI OUTUBRO 2017'!$A$1:$D$11396,2,FALSE),"")</f>
        <v>ELETRICISTA COM ENCARGOS COMPLEMENTARES</v>
      </c>
      <c r="F663" s="279" t="str">
        <f>IF($D663&lt;&gt;"",VLOOKUP($D663,'2-SINAPI OUTUBRO 2017'!$A$1:$D$11396,3,FALSE),"")</f>
        <v>H</v>
      </c>
      <c r="G663" s="464">
        <v>1</v>
      </c>
      <c r="H663" s="297">
        <f>IF($D663&lt;&gt;"",VLOOKUP($D663,'2-SINAPI OUTUBRO 2017'!$A$1:$D$11396,4,FALSE),"")</f>
        <v>17.48</v>
      </c>
      <c r="I663" s="289">
        <f t="shared" ref="I663:I665" si="124">H663*G663</f>
        <v>17.48</v>
      </c>
      <c r="J663" s="505">
        <f>TRUNC((I663/100+1)*H663,2)</f>
        <v>20.53</v>
      </c>
      <c r="K663" s="466">
        <f>ROUND(G663*J663,2)</f>
        <v>20.53</v>
      </c>
    </row>
    <row r="664" spans="2:11" hidden="1">
      <c r="B664" s="462" t="s">
        <v>502</v>
      </c>
      <c r="C664" s="472" t="s">
        <v>9</v>
      </c>
      <c r="D664" s="263">
        <v>88247</v>
      </c>
      <c r="E664" s="278" t="str">
        <f>IF($D664&lt;&gt;"",VLOOKUP($D664,'2-SINAPI OUTUBRO 2017'!$A$1:$D$11396,2,FALSE),"")</f>
        <v>AUXILIAR DE ELETRICISTA COM ENCARGOS COMPLEMENTARES</v>
      </c>
      <c r="F664" s="279" t="str">
        <f>IF($D664&lt;&gt;"",VLOOKUP($D664,'2-SINAPI OUTUBRO 2017'!$A$1:$D$11396,3,FALSE),"")</f>
        <v>H</v>
      </c>
      <c r="G664" s="464">
        <v>1</v>
      </c>
      <c r="H664" s="297">
        <f>IF($D664&lt;&gt;"",VLOOKUP($D664,'2-SINAPI OUTUBRO 2017'!$A$1:$D$11396,4,FALSE),"")</f>
        <v>14.23</v>
      </c>
      <c r="I664" s="289">
        <f t="shared" si="124"/>
        <v>14.23</v>
      </c>
      <c r="J664" s="505">
        <f>TRUNC((I664/100+1)*H664,2)</f>
        <v>16.25</v>
      </c>
      <c r="K664" s="466">
        <f>ROUND(G664*J664,2)</f>
        <v>16.25</v>
      </c>
    </row>
    <row r="665" spans="2:11" hidden="1">
      <c r="B665" s="462" t="s">
        <v>502</v>
      </c>
      <c r="C665" s="472" t="s">
        <v>90</v>
      </c>
      <c r="D665" s="472"/>
      <c r="E665" s="463" t="s">
        <v>13355</v>
      </c>
      <c r="F665" s="472" t="s">
        <v>837</v>
      </c>
      <c r="G665" s="464">
        <v>1</v>
      </c>
      <c r="H665" s="465">
        <v>12.18</v>
      </c>
      <c r="I665" s="289">
        <f t="shared" si="124"/>
        <v>12.18</v>
      </c>
      <c r="J665" s="505">
        <f>TRUNC((I665/100+1)*H665,2)</f>
        <v>13.66</v>
      </c>
      <c r="K665" s="466">
        <f>ROUND(G665*J665,2)</f>
        <v>13.66</v>
      </c>
    </row>
    <row r="666" spans="2:11" hidden="1">
      <c r="B666" s="467"/>
      <c r="C666" s="473"/>
      <c r="D666" s="473"/>
      <c r="E666" s="468"/>
      <c r="F666" s="473"/>
      <c r="G666" s="469"/>
      <c r="H666" s="470"/>
      <c r="I666" s="471"/>
      <c r="J666" s="506"/>
      <c r="K666" s="471"/>
    </row>
    <row r="667" spans="2:11" ht="25.5" hidden="1">
      <c r="B667" s="272" t="s">
        <v>13356</v>
      </c>
      <c r="C667" s="391"/>
      <c r="D667" s="392"/>
      <c r="E667" s="273" t="s">
        <v>1030</v>
      </c>
      <c r="F667" s="274" t="s">
        <v>3004</v>
      </c>
      <c r="G667" s="275"/>
      <c r="H667" s="276"/>
      <c r="I667" s="304">
        <f>SUM(I668:I670)</f>
        <v>43.89</v>
      </c>
      <c r="J667" s="258">
        <f>TRUNC((I667/100+1)*H667,2)</f>
        <v>0</v>
      </c>
      <c r="K667" s="258">
        <f>TRUNC(G667*J667,2)</f>
        <v>0</v>
      </c>
    </row>
    <row r="668" spans="2:11" hidden="1">
      <c r="B668" s="462" t="s">
        <v>502</v>
      </c>
      <c r="C668" s="472" t="s">
        <v>9</v>
      </c>
      <c r="D668" s="263">
        <v>88264</v>
      </c>
      <c r="E668" s="278" t="str">
        <f>IF($D668&lt;&gt;"",VLOOKUP($D668,'2-SINAPI OUTUBRO 2017'!$A$1:$D$11396,2,FALSE),"")</f>
        <v>ELETRICISTA COM ENCARGOS COMPLEMENTARES</v>
      </c>
      <c r="F668" s="279" t="str">
        <f>IF($D668&lt;&gt;"",VLOOKUP($D668,'2-SINAPI OUTUBRO 2017'!$A$1:$D$11396,3,FALSE),"")</f>
        <v>H</v>
      </c>
      <c r="G668" s="464">
        <v>1</v>
      </c>
      <c r="H668" s="297">
        <f>IF($D668&lt;&gt;"",VLOOKUP($D668,'2-SINAPI OUTUBRO 2017'!$A$1:$D$11396,4,FALSE),"")</f>
        <v>17.48</v>
      </c>
      <c r="I668" s="289">
        <f t="shared" ref="I668:I670" si="125">H668*G668</f>
        <v>17.48</v>
      </c>
      <c r="J668" s="505">
        <f>TRUNC((I668/100+1)*H668,2)</f>
        <v>20.53</v>
      </c>
      <c r="K668" s="466">
        <f>ROUND(G668*J668,2)</f>
        <v>20.53</v>
      </c>
    </row>
    <row r="669" spans="2:11" hidden="1">
      <c r="B669" s="462" t="s">
        <v>502</v>
      </c>
      <c r="C669" s="472" t="s">
        <v>9</v>
      </c>
      <c r="D669" s="263">
        <v>88247</v>
      </c>
      <c r="E669" s="278" t="str">
        <f>IF($D669&lt;&gt;"",VLOOKUP($D669,'2-SINAPI OUTUBRO 2017'!$A$1:$D$11396,2,FALSE),"")</f>
        <v>AUXILIAR DE ELETRICISTA COM ENCARGOS COMPLEMENTARES</v>
      </c>
      <c r="F669" s="279" t="str">
        <f>IF($D669&lt;&gt;"",VLOOKUP($D669,'2-SINAPI OUTUBRO 2017'!$A$1:$D$11396,3,FALSE),"")</f>
        <v>H</v>
      </c>
      <c r="G669" s="464">
        <v>1</v>
      </c>
      <c r="H669" s="297">
        <f>IF($D669&lt;&gt;"",VLOOKUP($D669,'2-SINAPI OUTUBRO 2017'!$A$1:$D$11396,4,FALSE),"")</f>
        <v>14.23</v>
      </c>
      <c r="I669" s="289">
        <f t="shared" si="125"/>
        <v>14.23</v>
      </c>
      <c r="J669" s="505">
        <f>TRUNC((I669/100+1)*H669,2)</f>
        <v>16.25</v>
      </c>
      <c r="K669" s="466">
        <f>ROUND(G669*J669,2)</f>
        <v>16.25</v>
      </c>
    </row>
    <row r="670" spans="2:11" hidden="1">
      <c r="B670" s="462" t="s">
        <v>502</v>
      </c>
      <c r="C670" s="472" t="s">
        <v>90</v>
      </c>
      <c r="D670" s="472"/>
      <c r="E670" s="463" t="s">
        <v>13357</v>
      </c>
      <c r="F670" s="472" t="s">
        <v>837</v>
      </c>
      <c r="G670" s="464">
        <v>1</v>
      </c>
      <c r="H670" s="465">
        <v>12.18</v>
      </c>
      <c r="I670" s="289">
        <f t="shared" si="125"/>
        <v>12.18</v>
      </c>
      <c r="J670" s="505">
        <f>TRUNC((I670/100+1)*H670,2)</f>
        <v>13.66</v>
      </c>
      <c r="K670" s="466">
        <f>ROUND(G670*J670,2)</f>
        <v>13.66</v>
      </c>
    </row>
    <row r="671" spans="2:11" hidden="1">
      <c r="B671" s="467"/>
      <c r="C671" s="473"/>
      <c r="D671" s="473"/>
      <c r="E671" s="468"/>
      <c r="F671" s="473"/>
      <c r="G671" s="469"/>
      <c r="H671" s="470"/>
      <c r="I671" s="471"/>
      <c r="J671" s="506"/>
      <c r="K671" s="471"/>
    </row>
    <row r="672" spans="2:11" ht="25.5" hidden="1">
      <c r="B672" s="272" t="s">
        <v>13358</v>
      </c>
      <c r="C672" s="391"/>
      <c r="D672" s="392"/>
      <c r="E672" s="273" t="s">
        <v>1031</v>
      </c>
      <c r="F672" s="274" t="s">
        <v>3004</v>
      </c>
      <c r="G672" s="275"/>
      <c r="H672" s="276"/>
      <c r="I672" s="304">
        <f>SUM(I673:I675)</f>
        <v>43.89</v>
      </c>
      <c r="J672" s="258">
        <f>TRUNC((I672/100+1)*H672,2)</f>
        <v>0</v>
      </c>
      <c r="K672" s="258">
        <f>TRUNC(G672*J672,2)</f>
        <v>0</v>
      </c>
    </row>
    <row r="673" spans="2:11" hidden="1">
      <c r="B673" s="462" t="s">
        <v>502</v>
      </c>
      <c r="C673" s="472" t="s">
        <v>9</v>
      </c>
      <c r="D673" s="263">
        <v>88264</v>
      </c>
      <c r="E673" s="278" t="str">
        <f>IF($D673&lt;&gt;"",VLOOKUP($D673,'2-SINAPI OUTUBRO 2017'!$A$1:$D$11396,2,FALSE),"")</f>
        <v>ELETRICISTA COM ENCARGOS COMPLEMENTARES</v>
      </c>
      <c r="F673" s="279" t="str">
        <f>IF($D673&lt;&gt;"",VLOOKUP($D673,'2-SINAPI OUTUBRO 2017'!$A$1:$D$11396,3,FALSE),"")</f>
        <v>H</v>
      </c>
      <c r="G673" s="464">
        <v>1</v>
      </c>
      <c r="H673" s="297">
        <f>IF($D673&lt;&gt;"",VLOOKUP($D673,'2-SINAPI OUTUBRO 2017'!$A$1:$D$11396,4,FALSE),"")</f>
        <v>17.48</v>
      </c>
      <c r="I673" s="289">
        <f t="shared" ref="I673:I675" si="126">H673*G673</f>
        <v>17.48</v>
      </c>
      <c r="J673" s="505">
        <f>TRUNC((I673/100+1)*H673,2)</f>
        <v>20.53</v>
      </c>
      <c r="K673" s="466">
        <f>ROUND(G673*J673,2)</f>
        <v>20.53</v>
      </c>
    </row>
    <row r="674" spans="2:11" hidden="1">
      <c r="B674" s="462" t="s">
        <v>502</v>
      </c>
      <c r="C674" s="472" t="s">
        <v>9</v>
      </c>
      <c r="D674" s="263">
        <v>88247</v>
      </c>
      <c r="E674" s="278" t="str">
        <f>IF($D674&lt;&gt;"",VLOOKUP($D674,'2-SINAPI OUTUBRO 2017'!$A$1:$D$11396,2,FALSE),"")</f>
        <v>AUXILIAR DE ELETRICISTA COM ENCARGOS COMPLEMENTARES</v>
      </c>
      <c r="F674" s="279" t="str">
        <f>IF($D674&lt;&gt;"",VLOOKUP($D674,'2-SINAPI OUTUBRO 2017'!$A$1:$D$11396,3,FALSE),"")</f>
        <v>H</v>
      </c>
      <c r="G674" s="464">
        <v>1</v>
      </c>
      <c r="H674" s="297">
        <f>IF($D674&lt;&gt;"",VLOOKUP($D674,'2-SINAPI OUTUBRO 2017'!$A$1:$D$11396,4,FALSE),"")</f>
        <v>14.23</v>
      </c>
      <c r="I674" s="289">
        <f t="shared" si="126"/>
        <v>14.23</v>
      </c>
      <c r="J674" s="505">
        <f>TRUNC((I674/100+1)*H674,2)</f>
        <v>16.25</v>
      </c>
      <c r="K674" s="466">
        <f>ROUND(G674*J674,2)</f>
        <v>16.25</v>
      </c>
    </row>
    <row r="675" spans="2:11" hidden="1">
      <c r="B675" s="462" t="s">
        <v>502</v>
      </c>
      <c r="C675" s="472" t="s">
        <v>90</v>
      </c>
      <c r="D675" s="472"/>
      <c r="E675" s="463" t="s">
        <v>13359</v>
      </c>
      <c r="F675" s="472" t="s">
        <v>837</v>
      </c>
      <c r="G675" s="464">
        <v>1</v>
      </c>
      <c r="H675" s="465">
        <v>12.18</v>
      </c>
      <c r="I675" s="289">
        <f t="shared" si="126"/>
        <v>12.18</v>
      </c>
      <c r="J675" s="505">
        <f>TRUNC((I675/100+1)*H675,2)</f>
        <v>13.66</v>
      </c>
      <c r="K675" s="466">
        <f>ROUND(G675*J675,2)</f>
        <v>13.66</v>
      </c>
    </row>
    <row r="676" spans="2:11" hidden="1">
      <c r="B676" s="467"/>
      <c r="C676" s="473"/>
      <c r="D676" s="473"/>
      <c r="E676" s="468"/>
      <c r="F676" s="473"/>
      <c r="G676" s="469"/>
      <c r="H676" s="470"/>
      <c r="I676" s="471"/>
      <c r="J676" s="506"/>
      <c r="K676" s="471"/>
    </row>
    <row r="677" spans="2:11" hidden="1">
      <c r="B677" s="272" t="s">
        <v>13360</v>
      </c>
      <c r="C677" s="391"/>
      <c r="D677" s="392"/>
      <c r="E677" s="273" t="s">
        <v>1032</v>
      </c>
      <c r="F677" s="274" t="s">
        <v>3004</v>
      </c>
      <c r="G677" s="275"/>
      <c r="H677" s="276"/>
      <c r="I677" s="304">
        <f>SUM(I678:I680)</f>
        <v>39.673000000000002</v>
      </c>
      <c r="J677" s="258">
        <f>TRUNC((I677/100+1)*H677,2)</f>
        <v>0</v>
      </c>
      <c r="K677" s="258">
        <f>TRUNC(G677*J677,2)</f>
        <v>0</v>
      </c>
    </row>
    <row r="678" spans="2:11" hidden="1">
      <c r="B678" s="462" t="s">
        <v>502</v>
      </c>
      <c r="C678" s="472" t="s">
        <v>9</v>
      </c>
      <c r="D678" s="263">
        <v>88264</v>
      </c>
      <c r="E678" s="278" t="str">
        <f>IF($D678&lt;&gt;"",VLOOKUP($D678,'2-SINAPI OUTUBRO 2017'!$A$1:$D$11396,2,FALSE),"")</f>
        <v>ELETRICISTA COM ENCARGOS COMPLEMENTARES</v>
      </c>
      <c r="F678" s="279" t="str">
        <f>IF($D678&lt;&gt;"",VLOOKUP($D678,'2-SINAPI OUTUBRO 2017'!$A$1:$D$11396,3,FALSE),"")</f>
        <v>H</v>
      </c>
      <c r="G678" s="464">
        <v>0.3</v>
      </c>
      <c r="H678" s="297">
        <f>IF($D678&lt;&gt;"",VLOOKUP($D678,'2-SINAPI OUTUBRO 2017'!$A$1:$D$11396,4,FALSE),"")</f>
        <v>17.48</v>
      </c>
      <c r="I678" s="289">
        <f t="shared" ref="I678:I680" si="127">H678*G678</f>
        <v>5.2439999999999998</v>
      </c>
      <c r="J678" s="505">
        <f>TRUNC((I678/100+1)*H678,2)</f>
        <v>18.39</v>
      </c>
      <c r="K678" s="466">
        <f>ROUND(G678*J678,2)</f>
        <v>5.52</v>
      </c>
    </row>
    <row r="679" spans="2:11" hidden="1">
      <c r="B679" s="462" t="s">
        <v>502</v>
      </c>
      <c r="C679" s="472" t="s">
        <v>9</v>
      </c>
      <c r="D679" s="263">
        <v>88247</v>
      </c>
      <c r="E679" s="278" t="str">
        <f>IF($D679&lt;&gt;"",VLOOKUP($D679,'2-SINAPI OUTUBRO 2017'!$A$1:$D$11396,2,FALSE),"")</f>
        <v>AUXILIAR DE ELETRICISTA COM ENCARGOS COMPLEMENTARES</v>
      </c>
      <c r="F679" s="279" t="str">
        <f>IF($D679&lt;&gt;"",VLOOKUP($D679,'2-SINAPI OUTUBRO 2017'!$A$1:$D$11396,3,FALSE),"")</f>
        <v>H</v>
      </c>
      <c r="G679" s="464">
        <v>0.3</v>
      </c>
      <c r="H679" s="297">
        <f>IF($D679&lt;&gt;"",VLOOKUP($D679,'2-SINAPI OUTUBRO 2017'!$A$1:$D$11396,4,FALSE),"")</f>
        <v>14.23</v>
      </c>
      <c r="I679" s="289">
        <f t="shared" si="127"/>
        <v>4.2690000000000001</v>
      </c>
      <c r="J679" s="505">
        <f>TRUNC((I679/100+1)*H679,2)</f>
        <v>14.83</v>
      </c>
      <c r="K679" s="466">
        <f>ROUND(G679*J679,2)</f>
        <v>4.45</v>
      </c>
    </row>
    <row r="680" spans="2:11" hidden="1">
      <c r="B680" s="462"/>
      <c r="C680" s="472" t="s">
        <v>90</v>
      </c>
      <c r="D680" s="472"/>
      <c r="E680" s="463" t="s">
        <v>1032</v>
      </c>
      <c r="F680" s="472" t="s">
        <v>3004</v>
      </c>
      <c r="G680" s="464">
        <v>1</v>
      </c>
      <c r="H680" s="465">
        <v>30.16</v>
      </c>
      <c r="I680" s="289">
        <f t="shared" si="127"/>
        <v>30.16</v>
      </c>
      <c r="J680" s="505">
        <f>TRUNC((I680/100+1)*H680,2)</f>
        <v>39.25</v>
      </c>
      <c r="K680" s="466">
        <f>ROUND(G680*J680,2)</f>
        <v>39.25</v>
      </c>
    </row>
    <row r="681" spans="2:11" hidden="1">
      <c r="B681" s="467"/>
      <c r="C681" s="473"/>
      <c r="D681" s="473"/>
      <c r="E681" s="468"/>
      <c r="F681" s="473"/>
      <c r="G681" s="469"/>
      <c r="H681" s="470"/>
      <c r="I681" s="471"/>
      <c r="J681" s="506"/>
      <c r="K681" s="471"/>
    </row>
    <row r="682" spans="2:11" hidden="1">
      <c r="B682" s="272" t="s">
        <v>13361</v>
      </c>
      <c r="C682" s="391"/>
      <c r="D682" s="392"/>
      <c r="E682" s="273" t="s">
        <v>1033</v>
      </c>
      <c r="F682" s="274" t="s">
        <v>3004</v>
      </c>
      <c r="G682" s="275"/>
      <c r="H682" s="276"/>
      <c r="I682" s="304">
        <f>SUM(I683:I685)</f>
        <v>11.945499999999999</v>
      </c>
      <c r="J682" s="258">
        <f>TRUNC((I682/100+1)*H682,2)</f>
        <v>0</v>
      </c>
      <c r="K682" s="258">
        <f>TRUNC(G682*J682,2)</f>
        <v>0</v>
      </c>
    </row>
    <row r="683" spans="2:11" hidden="1">
      <c r="B683" s="462" t="s">
        <v>502</v>
      </c>
      <c r="C683" s="472" t="s">
        <v>9</v>
      </c>
      <c r="D683" s="263">
        <v>88264</v>
      </c>
      <c r="E683" s="278" t="str">
        <f>IF($D683&lt;&gt;"",VLOOKUP($D683,'2-SINAPI OUTUBRO 2017'!$A$1:$D$11396,2,FALSE),"")</f>
        <v>ELETRICISTA COM ENCARGOS COMPLEMENTARES</v>
      </c>
      <c r="F683" s="279" t="str">
        <f>IF($D683&lt;&gt;"",VLOOKUP($D683,'2-SINAPI OUTUBRO 2017'!$A$1:$D$11396,3,FALSE),"")</f>
        <v>H</v>
      </c>
      <c r="G683" s="464">
        <v>0.05</v>
      </c>
      <c r="H683" s="297">
        <f>IF($D683&lt;&gt;"",VLOOKUP($D683,'2-SINAPI OUTUBRO 2017'!$A$1:$D$11396,4,FALSE),"")</f>
        <v>17.48</v>
      </c>
      <c r="I683" s="289">
        <f t="shared" ref="I683:I685" si="128">H683*G683</f>
        <v>0.87400000000000011</v>
      </c>
      <c r="J683" s="505">
        <f>TRUNC((I683/100+1)*H683,2)</f>
        <v>17.63</v>
      </c>
      <c r="K683" s="466">
        <f>ROUND(G683*J683,2)</f>
        <v>0.88</v>
      </c>
    </row>
    <row r="684" spans="2:11" hidden="1">
      <c r="B684" s="462" t="s">
        <v>502</v>
      </c>
      <c r="C684" s="472" t="s">
        <v>9</v>
      </c>
      <c r="D684" s="263">
        <v>88247</v>
      </c>
      <c r="E684" s="278" t="str">
        <f>IF($D684&lt;&gt;"",VLOOKUP($D684,'2-SINAPI OUTUBRO 2017'!$A$1:$D$11396,2,FALSE),"")</f>
        <v>AUXILIAR DE ELETRICISTA COM ENCARGOS COMPLEMENTARES</v>
      </c>
      <c r="F684" s="279" t="str">
        <f>IF($D684&lt;&gt;"",VLOOKUP($D684,'2-SINAPI OUTUBRO 2017'!$A$1:$D$11396,3,FALSE),"")</f>
        <v>H</v>
      </c>
      <c r="G684" s="464">
        <v>0.05</v>
      </c>
      <c r="H684" s="297">
        <f>IF($D684&lt;&gt;"",VLOOKUP($D684,'2-SINAPI OUTUBRO 2017'!$A$1:$D$11396,4,FALSE),"")</f>
        <v>14.23</v>
      </c>
      <c r="I684" s="289">
        <f t="shared" si="128"/>
        <v>0.71150000000000002</v>
      </c>
      <c r="J684" s="505">
        <f>TRUNC((I684/100+1)*H684,2)</f>
        <v>14.33</v>
      </c>
      <c r="K684" s="466">
        <f>ROUND(G684*J684,2)</f>
        <v>0.72</v>
      </c>
    </row>
    <row r="685" spans="2:11" hidden="1">
      <c r="B685" s="462" t="s">
        <v>502</v>
      </c>
      <c r="C685" s="472" t="s">
        <v>90</v>
      </c>
      <c r="D685" s="472"/>
      <c r="E685" s="463" t="s">
        <v>1033</v>
      </c>
      <c r="F685" s="472" t="s">
        <v>3004</v>
      </c>
      <c r="G685" s="464">
        <v>1</v>
      </c>
      <c r="H685" s="465">
        <v>10.36</v>
      </c>
      <c r="I685" s="289">
        <f t="shared" si="128"/>
        <v>10.36</v>
      </c>
      <c r="J685" s="505">
        <f>TRUNC((I685/100+1)*H685,2)</f>
        <v>11.43</v>
      </c>
      <c r="K685" s="466">
        <f>ROUND(G685*J685,2)</f>
        <v>11.43</v>
      </c>
    </row>
    <row r="686" spans="2:11" hidden="1">
      <c r="B686" s="467"/>
      <c r="C686" s="473"/>
      <c r="D686" s="473"/>
      <c r="E686" s="468"/>
      <c r="F686" s="473"/>
      <c r="G686" s="469"/>
      <c r="H686" s="470"/>
      <c r="I686" s="471"/>
      <c r="J686" s="506"/>
      <c r="K686" s="471"/>
    </row>
    <row r="687" spans="2:11" hidden="1">
      <c r="B687" s="272" t="s">
        <v>13362</v>
      </c>
      <c r="C687" s="391"/>
      <c r="D687" s="392"/>
      <c r="E687" s="273" t="s">
        <v>1034</v>
      </c>
      <c r="F687" s="274" t="s">
        <v>3004</v>
      </c>
      <c r="G687" s="275"/>
      <c r="H687" s="276"/>
      <c r="I687" s="304">
        <f>SUM(I688:I690)</f>
        <v>47.085500000000003</v>
      </c>
      <c r="J687" s="258">
        <f>TRUNC((I687/100+1)*H687,2)</f>
        <v>0</v>
      </c>
      <c r="K687" s="258">
        <f>TRUNC(G687*J687,2)</f>
        <v>0</v>
      </c>
    </row>
    <row r="688" spans="2:11" hidden="1">
      <c r="B688" s="462" t="s">
        <v>502</v>
      </c>
      <c r="C688" s="472" t="s">
        <v>9</v>
      </c>
      <c r="D688" s="263">
        <v>88264</v>
      </c>
      <c r="E688" s="278" t="str">
        <f>IF($D688&lt;&gt;"",VLOOKUP($D688,'2-SINAPI OUTUBRO 2017'!$A$1:$D$11396,2,FALSE),"")</f>
        <v>ELETRICISTA COM ENCARGOS COMPLEMENTARES</v>
      </c>
      <c r="F688" s="279" t="str">
        <f>IF($D688&lt;&gt;"",VLOOKUP($D688,'2-SINAPI OUTUBRO 2017'!$A$1:$D$11396,3,FALSE),"")</f>
        <v>H</v>
      </c>
      <c r="G688" s="464">
        <v>0.05</v>
      </c>
      <c r="H688" s="297">
        <f>IF($D688&lt;&gt;"",VLOOKUP($D688,'2-SINAPI OUTUBRO 2017'!$A$1:$D$11396,4,FALSE),"")</f>
        <v>17.48</v>
      </c>
      <c r="I688" s="289">
        <f t="shared" ref="I688:I690" si="129">H688*G688</f>
        <v>0.87400000000000011</v>
      </c>
      <c r="J688" s="505">
        <f>TRUNC((I688/100+1)*H688,2)</f>
        <v>17.63</v>
      </c>
      <c r="K688" s="466">
        <f>ROUND(G688*J688,2)</f>
        <v>0.88</v>
      </c>
    </row>
    <row r="689" spans="2:11" hidden="1">
      <c r="B689" s="462" t="s">
        <v>502</v>
      </c>
      <c r="C689" s="472" t="s">
        <v>9</v>
      </c>
      <c r="D689" s="263">
        <v>88247</v>
      </c>
      <c r="E689" s="278" t="str">
        <f>IF($D689&lt;&gt;"",VLOOKUP($D689,'2-SINAPI OUTUBRO 2017'!$A$1:$D$11396,2,FALSE),"")</f>
        <v>AUXILIAR DE ELETRICISTA COM ENCARGOS COMPLEMENTARES</v>
      </c>
      <c r="F689" s="279" t="str">
        <f>IF($D689&lt;&gt;"",VLOOKUP($D689,'2-SINAPI OUTUBRO 2017'!$A$1:$D$11396,3,FALSE),"")</f>
        <v>H</v>
      </c>
      <c r="G689" s="464">
        <v>0.05</v>
      </c>
      <c r="H689" s="297">
        <f>IF($D689&lt;&gt;"",VLOOKUP($D689,'2-SINAPI OUTUBRO 2017'!$A$1:$D$11396,4,FALSE),"")</f>
        <v>14.23</v>
      </c>
      <c r="I689" s="289">
        <f t="shared" si="129"/>
        <v>0.71150000000000002</v>
      </c>
      <c r="J689" s="505">
        <f>TRUNC((I689/100+1)*H689,2)</f>
        <v>14.33</v>
      </c>
      <c r="K689" s="466">
        <f>ROUND(G689*J689,2)</f>
        <v>0.72</v>
      </c>
    </row>
    <row r="690" spans="2:11" hidden="1">
      <c r="B690" s="462" t="s">
        <v>502</v>
      </c>
      <c r="C690" s="472" t="s">
        <v>90</v>
      </c>
      <c r="D690" s="472"/>
      <c r="E690" s="463" t="s">
        <v>13363</v>
      </c>
      <c r="F690" s="472" t="s">
        <v>3004</v>
      </c>
      <c r="G690" s="464">
        <v>1</v>
      </c>
      <c r="H690" s="465">
        <v>45.5</v>
      </c>
      <c r="I690" s="289">
        <f t="shared" si="129"/>
        <v>45.5</v>
      </c>
      <c r="J690" s="505">
        <f>TRUNC((I690/100+1)*H690,2)</f>
        <v>66.2</v>
      </c>
      <c r="K690" s="466">
        <f>ROUND(G690*J690,2)</f>
        <v>66.2</v>
      </c>
    </row>
    <row r="691" spans="2:11" hidden="1">
      <c r="B691" s="467"/>
      <c r="C691" s="473"/>
      <c r="D691" s="473"/>
      <c r="E691" s="468"/>
      <c r="F691" s="473"/>
      <c r="G691" s="469"/>
      <c r="H691" s="470"/>
      <c r="I691" s="471"/>
      <c r="J691" s="506"/>
      <c r="K691" s="471"/>
    </row>
    <row r="692" spans="2:11" hidden="1">
      <c r="B692" s="272" t="s">
        <v>13364</v>
      </c>
      <c r="C692" s="391"/>
      <c r="D692" s="392"/>
      <c r="E692" s="273" t="s">
        <v>1035</v>
      </c>
      <c r="F692" s="274" t="s">
        <v>3004</v>
      </c>
      <c r="G692" s="275"/>
      <c r="H692" s="276"/>
      <c r="I692" s="304">
        <f>SUM(I693:I695)</f>
        <v>38.935500000000005</v>
      </c>
      <c r="J692" s="258">
        <f>TRUNC((I692/100+1)*H692,2)</f>
        <v>0</v>
      </c>
      <c r="K692" s="258">
        <f>TRUNC(G692*J692,2)</f>
        <v>0</v>
      </c>
    </row>
    <row r="693" spans="2:11" hidden="1">
      <c r="B693" s="462" t="s">
        <v>502</v>
      </c>
      <c r="C693" s="472" t="s">
        <v>9</v>
      </c>
      <c r="D693" s="263">
        <v>88264</v>
      </c>
      <c r="E693" s="278" t="str">
        <f>IF($D693&lt;&gt;"",VLOOKUP($D693,'2-SINAPI OUTUBRO 2017'!$A$1:$D$11396,2,FALSE),"")</f>
        <v>ELETRICISTA COM ENCARGOS COMPLEMENTARES</v>
      </c>
      <c r="F693" s="279" t="str">
        <f>IF($D693&lt;&gt;"",VLOOKUP($D693,'2-SINAPI OUTUBRO 2017'!$A$1:$D$11396,3,FALSE),"")</f>
        <v>H</v>
      </c>
      <c r="G693" s="464">
        <v>0.05</v>
      </c>
      <c r="H693" s="297">
        <f>IF($D693&lt;&gt;"",VLOOKUP($D693,'2-SINAPI OUTUBRO 2017'!$A$1:$D$11396,4,FALSE),"")</f>
        <v>17.48</v>
      </c>
      <c r="I693" s="289">
        <f t="shared" ref="I693:I695" si="130">H693*G693</f>
        <v>0.87400000000000011</v>
      </c>
      <c r="J693" s="505">
        <f>TRUNC((I693/100+1)*H693,2)</f>
        <v>17.63</v>
      </c>
      <c r="K693" s="466">
        <f>ROUND(G693*J693,2)</f>
        <v>0.88</v>
      </c>
    </row>
    <row r="694" spans="2:11" hidden="1">
      <c r="B694" s="462" t="s">
        <v>502</v>
      </c>
      <c r="C694" s="472" t="s">
        <v>9</v>
      </c>
      <c r="D694" s="263">
        <v>88247</v>
      </c>
      <c r="E694" s="278" t="str">
        <f>IF($D694&lt;&gt;"",VLOOKUP($D694,'2-SINAPI OUTUBRO 2017'!$A$1:$D$11396,2,FALSE),"")</f>
        <v>AUXILIAR DE ELETRICISTA COM ENCARGOS COMPLEMENTARES</v>
      </c>
      <c r="F694" s="279" t="str">
        <f>IF($D694&lt;&gt;"",VLOOKUP($D694,'2-SINAPI OUTUBRO 2017'!$A$1:$D$11396,3,FALSE),"")</f>
        <v>H</v>
      </c>
      <c r="G694" s="464">
        <v>0.05</v>
      </c>
      <c r="H694" s="297">
        <f>IF($D694&lt;&gt;"",VLOOKUP($D694,'2-SINAPI OUTUBRO 2017'!$A$1:$D$11396,4,FALSE),"")</f>
        <v>14.23</v>
      </c>
      <c r="I694" s="289">
        <f t="shared" si="130"/>
        <v>0.71150000000000002</v>
      </c>
      <c r="J694" s="505">
        <f>TRUNC((I694/100+1)*H694,2)</f>
        <v>14.33</v>
      </c>
      <c r="K694" s="466">
        <f>ROUND(G694*J694,2)</f>
        <v>0.72</v>
      </c>
    </row>
    <row r="695" spans="2:11" hidden="1">
      <c r="B695" s="462" t="s">
        <v>502</v>
      </c>
      <c r="C695" s="472" t="s">
        <v>90</v>
      </c>
      <c r="D695" s="472"/>
      <c r="E695" s="463" t="s">
        <v>13365</v>
      </c>
      <c r="F695" s="472" t="s">
        <v>3004</v>
      </c>
      <c r="G695" s="464">
        <v>1</v>
      </c>
      <c r="H695" s="465">
        <v>37.35</v>
      </c>
      <c r="I695" s="289">
        <f t="shared" si="130"/>
        <v>37.35</v>
      </c>
      <c r="J695" s="505">
        <f>TRUNC((I695/100+1)*H695,2)</f>
        <v>51.3</v>
      </c>
      <c r="K695" s="466">
        <f>ROUND(G695*J695,2)</f>
        <v>51.3</v>
      </c>
    </row>
    <row r="696" spans="2:11" hidden="1">
      <c r="B696" s="467"/>
      <c r="C696" s="473"/>
      <c r="D696" s="473"/>
      <c r="E696" s="468"/>
      <c r="F696" s="473"/>
      <c r="G696" s="469"/>
      <c r="H696" s="470"/>
      <c r="I696" s="471"/>
      <c r="J696" s="506"/>
      <c r="K696" s="471"/>
    </row>
    <row r="697" spans="2:11" hidden="1">
      <c r="B697" s="272" t="s">
        <v>13366</v>
      </c>
      <c r="C697" s="391"/>
      <c r="D697" s="392"/>
      <c r="E697" s="273" t="s">
        <v>1036</v>
      </c>
      <c r="F697" s="274" t="s">
        <v>3004</v>
      </c>
      <c r="G697" s="275"/>
      <c r="H697" s="276"/>
      <c r="I697" s="304">
        <f>SUM(I698:I700)</f>
        <v>17.181000000000001</v>
      </c>
      <c r="J697" s="258">
        <f>TRUNC((I697/100+1)*H697,2)</f>
        <v>0</v>
      </c>
      <c r="K697" s="258">
        <f>TRUNC(G697*J697,2)</f>
        <v>0</v>
      </c>
    </row>
    <row r="698" spans="2:11" hidden="1">
      <c r="B698" s="462" t="s">
        <v>502</v>
      </c>
      <c r="C698" s="472" t="s">
        <v>9</v>
      </c>
      <c r="D698" s="263">
        <v>88264</v>
      </c>
      <c r="E698" s="278" t="str">
        <f>IF($D698&lt;&gt;"",VLOOKUP($D698,'2-SINAPI OUTUBRO 2017'!$A$1:$D$11396,2,FALSE),"")</f>
        <v>ELETRICISTA COM ENCARGOS COMPLEMENTARES</v>
      </c>
      <c r="F698" s="279" t="str">
        <f>IF($D698&lt;&gt;"",VLOOKUP($D698,'2-SINAPI OUTUBRO 2017'!$A$1:$D$11396,3,FALSE),"")</f>
        <v>H</v>
      </c>
      <c r="G698" s="464">
        <v>0.1</v>
      </c>
      <c r="H698" s="297">
        <f>IF($D698&lt;&gt;"",VLOOKUP($D698,'2-SINAPI OUTUBRO 2017'!$A$1:$D$11396,4,FALSE),"")</f>
        <v>17.48</v>
      </c>
      <c r="I698" s="289">
        <f t="shared" ref="I698:I700" si="131">H698*G698</f>
        <v>1.7480000000000002</v>
      </c>
      <c r="J698" s="505">
        <f>TRUNC((I698/100+1)*H698,2)</f>
        <v>17.78</v>
      </c>
      <c r="K698" s="466">
        <f>ROUND(G698*J698,2)</f>
        <v>1.78</v>
      </c>
    </row>
    <row r="699" spans="2:11" hidden="1">
      <c r="B699" s="462" t="s">
        <v>502</v>
      </c>
      <c r="C699" s="472" t="s">
        <v>9</v>
      </c>
      <c r="D699" s="263">
        <v>88247</v>
      </c>
      <c r="E699" s="278" t="str">
        <f>IF($D699&lt;&gt;"",VLOOKUP($D699,'2-SINAPI OUTUBRO 2017'!$A$1:$D$11396,2,FALSE),"")</f>
        <v>AUXILIAR DE ELETRICISTA COM ENCARGOS COMPLEMENTARES</v>
      </c>
      <c r="F699" s="279" t="str">
        <f>IF($D699&lt;&gt;"",VLOOKUP($D699,'2-SINAPI OUTUBRO 2017'!$A$1:$D$11396,3,FALSE),"")</f>
        <v>H</v>
      </c>
      <c r="G699" s="464">
        <v>0.1</v>
      </c>
      <c r="H699" s="297">
        <f>IF($D699&lt;&gt;"",VLOOKUP($D699,'2-SINAPI OUTUBRO 2017'!$A$1:$D$11396,4,FALSE),"")</f>
        <v>14.23</v>
      </c>
      <c r="I699" s="289">
        <f t="shared" si="131"/>
        <v>1.423</v>
      </c>
      <c r="J699" s="505">
        <f>TRUNC((I699/100+1)*H699,2)</f>
        <v>14.43</v>
      </c>
      <c r="K699" s="466">
        <f>ROUND(G699*J699,2)</f>
        <v>1.44</v>
      </c>
    </row>
    <row r="700" spans="2:11" hidden="1">
      <c r="B700" s="462" t="s">
        <v>502</v>
      </c>
      <c r="C700" s="472" t="s">
        <v>90</v>
      </c>
      <c r="D700" s="472"/>
      <c r="E700" s="463" t="s">
        <v>1036</v>
      </c>
      <c r="F700" s="472" t="s">
        <v>3004</v>
      </c>
      <c r="G700" s="464">
        <v>1</v>
      </c>
      <c r="H700" s="465">
        <v>14.01</v>
      </c>
      <c r="I700" s="289">
        <f t="shared" si="131"/>
        <v>14.01</v>
      </c>
      <c r="J700" s="505">
        <f>TRUNC((I700/100+1)*H700,2)</f>
        <v>15.97</v>
      </c>
      <c r="K700" s="466">
        <f>ROUND(G700*J700,2)</f>
        <v>15.97</v>
      </c>
    </row>
    <row r="701" spans="2:11" hidden="1">
      <c r="B701" s="467"/>
      <c r="C701" s="473"/>
      <c r="D701" s="473"/>
      <c r="E701" s="468"/>
      <c r="F701" s="473"/>
      <c r="G701" s="469"/>
      <c r="H701" s="470"/>
      <c r="I701" s="471"/>
      <c r="J701" s="506"/>
      <c r="K701" s="471"/>
    </row>
    <row r="702" spans="2:11" hidden="1">
      <c r="B702" s="272" t="s">
        <v>13367</v>
      </c>
      <c r="C702" s="391"/>
      <c r="D702" s="392"/>
      <c r="E702" s="273" t="s">
        <v>1037</v>
      </c>
      <c r="F702" s="274" t="s">
        <v>3004</v>
      </c>
      <c r="G702" s="275"/>
      <c r="H702" s="276"/>
      <c r="I702" s="304">
        <f>SUM(I703:I705)</f>
        <v>65.754999999999995</v>
      </c>
      <c r="J702" s="258">
        <f>TRUNC((I702/100+1)*H702,2)</f>
        <v>0</v>
      </c>
      <c r="K702" s="258">
        <f>TRUNC(G702*J702,2)</f>
        <v>0</v>
      </c>
    </row>
    <row r="703" spans="2:11" hidden="1">
      <c r="B703" s="462" t="s">
        <v>502</v>
      </c>
      <c r="C703" s="472" t="s">
        <v>9</v>
      </c>
      <c r="D703" s="263">
        <v>88264</v>
      </c>
      <c r="E703" s="278" t="str">
        <f>IF($D703&lt;&gt;"",VLOOKUP($D703,'2-SINAPI OUTUBRO 2017'!$A$1:$D$11396,2,FALSE),"")</f>
        <v>ELETRICISTA COM ENCARGOS COMPLEMENTARES</v>
      </c>
      <c r="F703" s="279" t="str">
        <f>IF($D703&lt;&gt;"",VLOOKUP($D703,'2-SINAPI OUTUBRO 2017'!$A$1:$D$11396,3,FALSE),"")</f>
        <v>H</v>
      </c>
      <c r="G703" s="464">
        <v>0.5</v>
      </c>
      <c r="H703" s="297">
        <f>IF($D703&lt;&gt;"",VLOOKUP($D703,'2-SINAPI OUTUBRO 2017'!$A$1:$D$11396,4,FALSE),"")</f>
        <v>17.48</v>
      </c>
      <c r="I703" s="289">
        <f t="shared" ref="I703:I705" si="132">H703*G703</f>
        <v>8.74</v>
      </c>
      <c r="J703" s="505">
        <f>TRUNC((I703/100+1)*H703,2)</f>
        <v>19</v>
      </c>
      <c r="K703" s="466">
        <f>ROUND(G703*J703,2)</f>
        <v>9.5</v>
      </c>
    </row>
    <row r="704" spans="2:11" hidden="1">
      <c r="B704" s="462" t="s">
        <v>502</v>
      </c>
      <c r="C704" s="472" t="s">
        <v>9</v>
      </c>
      <c r="D704" s="263">
        <v>88247</v>
      </c>
      <c r="E704" s="278" t="str">
        <f>IF($D704&lt;&gt;"",VLOOKUP($D704,'2-SINAPI OUTUBRO 2017'!$A$1:$D$11396,2,FALSE),"")</f>
        <v>AUXILIAR DE ELETRICISTA COM ENCARGOS COMPLEMENTARES</v>
      </c>
      <c r="F704" s="279" t="str">
        <f>IF($D704&lt;&gt;"",VLOOKUP($D704,'2-SINAPI OUTUBRO 2017'!$A$1:$D$11396,3,FALSE),"")</f>
        <v>H</v>
      </c>
      <c r="G704" s="464">
        <v>0.5</v>
      </c>
      <c r="H704" s="297">
        <f>IF($D704&lt;&gt;"",VLOOKUP($D704,'2-SINAPI OUTUBRO 2017'!$A$1:$D$11396,4,FALSE),"")</f>
        <v>14.23</v>
      </c>
      <c r="I704" s="289">
        <f t="shared" si="132"/>
        <v>7.1150000000000002</v>
      </c>
      <c r="J704" s="505">
        <f>TRUNC((I704/100+1)*H704,2)</f>
        <v>15.24</v>
      </c>
      <c r="K704" s="466">
        <f>ROUND(G704*J704,2)</f>
        <v>7.62</v>
      </c>
    </row>
    <row r="705" spans="2:11" hidden="1">
      <c r="B705" s="462" t="s">
        <v>502</v>
      </c>
      <c r="C705" s="472" t="s">
        <v>90</v>
      </c>
      <c r="D705" s="472"/>
      <c r="E705" s="463" t="s">
        <v>13368</v>
      </c>
      <c r="F705" s="472" t="s">
        <v>3004</v>
      </c>
      <c r="G705" s="464">
        <v>1</v>
      </c>
      <c r="H705" s="465">
        <v>49.9</v>
      </c>
      <c r="I705" s="289">
        <f t="shared" si="132"/>
        <v>49.9</v>
      </c>
      <c r="J705" s="505">
        <f>TRUNC((I705/100+1)*H705,2)</f>
        <v>74.8</v>
      </c>
      <c r="K705" s="466">
        <f>ROUND(G705*J705,2)</f>
        <v>74.8</v>
      </c>
    </row>
    <row r="706" spans="2:11" hidden="1">
      <c r="B706" s="467"/>
      <c r="C706" s="473"/>
      <c r="D706" s="473"/>
      <c r="E706" s="468"/>
      <c r="F706" s="473"/>
      <c r="G706" s="469"/>
      <c r="H706" s="470"/>
      <c r="I706" s="471"/>
      <c r="J706" s="506"/>
      <c r="K706" s="471"/>
    </row>
    <row r="707" spans="2:11" hidden="1">
      <c r="B707" s="272" t="s">
        <v>13369</v>
      </c>
      <c r="C707" s="391"/>
      <c r="D707" s="392"/>
      <c r="E707" s="273" t="s">
        <v>1038</v>
      </c>
      <c r="F707" s="274" t="s">
        <v>3004</v>
      </c>
      <c r="G707" s="275"/>
      <c r="H707" s="276"/>
      <c r="I707" s="304">
        <f>SUM(I708:I710)</f>
        <v>71.355000000000004</v>
      </c>
      <c r="J707" s="258">
        <f>TRUNC((I707/100+1)*H707,2)</f>
        <v>0</v>
      </c>
      <c r="K707" s="258">
        <f>TRUNC(G707*J707,2)</f>
        <v>0</v>
      </c>
    </row>
    <row r="708" spans="2:11" hidden="1">
      <c r="B708" s="462" t="s">
        <v>502</v>
      </c>
      <c r="C708" s="472" t="s">
        <v>9</v>
      </c>
      <c r="D708" s="263">
        <v>88264</v>
      </c>
      <c r="E708" s="278" t="str">
        <f>IF($D708&lt;&gt;"",VLOOKUP($D708,'2-SINAPI OUTUBRO 2017'!$A$1:$D$11396,2,FALSE),"")</f>
        <v>ELETRICISTA COM ENCARGOS COMPLEMENTARES</v>
      </c>
      <c r="F708" s="279" t="str">
        <f>IF($D708&lt;&gt;"",VLOOKUP($D708,'2-SINAPI OUTUBRO 2017'!$A$1:$D$11396,3,FALSE),"")</f>
        <v>H</v>
      </c>
      <c r="G708" s="464">
        <v>0.5</v>
      </c>
      <c r="H708" s="297">
        <f>IF($D708&lt;&gt;"",VLOOKUP($D708,'2-SINAPI OUTUBRO 2017'!$A$1:$D$11396,4,FALSE),"")</f>
        <v>17.48</v>
      </c>
      <c r="I708" s="289">
        <f t="shared" ref="I708:I710" si="133">H708*G708</f>
        <v>8.74</v>
      </c>
      <c r="J708" s="505">
        <f>TRUNC((I708/100+1)*H708,2)</f>
        <v>19</v>
      </c>
      <c r="K708" s="466">
        <f>ROUND(G708*J708,2)</f>
        <v>9.5</v>
      </c>
    </row>
    <row r="709" spans="2:11" hidden="1">
      <c r="B709" s="462" t="s">
        <v>502</v>
      </c>
      <c r="C709" s="472" t="s">
        <v>9</v>
      </c>
      <c r="D709" s="263">
        <v>88247</v>
      </c>
      <c r="E709" s="278" t="str">
        <f>IF($D709&lt;&gt;"",VLOOKUP($D709,'2-SINAPI OUTUBRO 2017'!$A$1:$D$11396,2,FALSE),"")</f>
        <v>AUXILIAR DE ELETRICISTA COM ENCARGOS COMPLEMENTARES</v>
      </c>
      <c r="F709" s="279" t="str">
        <f>IF($D709&lt;&gt;"",VLOOKUP($D709,'2-SINAPI OUTUBRO 2017'!$A$1:$D$11396,3,FALSE),"")</f>
        <v>H</v>
      </c>
      <c r="G709" s="464">
        <v>0.5</v>
      </c>
      <c r="H709" s="297">
        <f>IF($D709&lt;&gt;"",VLOOKUP($D709,'2-SINAPI OUTUBRO 2017'!$A$1:$D$11396,4,FALSE),"")</f>
        <v>14.23</v>
      </c>
      <c r="I709" s="289">
        <f t="shared" si="133"/>
        <v>7.1150000000000002</v>
      </c>
      <c r="J709" s="505">
        <f>TRUNC((I709/100+1)*H709,2)</f>
        <v>15.24</v>
      </c>
      <c r="K709" s="466">
        <f>ROUND(G709*J709,2)</f>
        <v>7.62</v>
      </c>
    </row>
    <row r="710" spans="2:11" hidden="1">
      <c r="B710" s="462" t="s">
        <v>502</v>
      </c>
      <c r="C710" s="472" t="s">
        <v>90</v>
      </c>
      <c r="D710" s="472"/>
      <c r="E710" s="463" t="s">
        <v>1038</v>
      </c>
      <c r="F710" s="472" t="s">
        <v>3004</v>
      </c>
      <c r="G710" s="464">
        <v>1</v>
      </c>
      <c r="H710" s="465">
        <v>55.5</v>
      </c>
      <c r="I710" s="289">
        <f t="shared" si="133"/>
        <v>55.5</v>
      </c>
      <c r="J710" s="505">
        <f>TRUNC((I710/100+1)*H710,2)</f>
        <v>86.3</v>
      </c>
      <c r="K710" s="466">
        <f>ROUND(G710*J710,2)</f>
        <v>86.3</v>
      </c>
    </row>
    <row r="711" spans="2:11" hidden="1">
      <c r="B711" s="467"/>
      <c r="C711" s="473"/>
      <c r="D711" s="473"/>
      <c r="E711" s="468"/>
      <c r="F711" s="473"/>
      <c r="G711" s="469"/>
      <c r="H711" s="470"/>
      <c r="I711" s="471"/>
      <c r="J711" s="506"/>
      <c r="K711" s="471"/>
    </row>
    <row r="712" spans="2:11" hidden="1">
      <c r="B712" s="272" t="s">
        <v>13370</v>
      </c>
      <c r="C712" s="391"/>
      <c r="D712" s="392"/>
      <c r="E712" s="273" t="s">
        <v>1039</v>
      </c>
      <c r="F712" s="274" t="s">
        <v>3004</v>
      </c>
      <c r="G712" s="275"/>
      <c r="H712" s="276"/>
      <c r="I712" s="304">
        <f>SUM(I713:I715)</f>
        <v>84.734999999999999</v>
      </c>
      <c r="J712" s="258">
        <f>TRUNC((I712/100+1)*H712,2)</f>
        <v>0</v>
      </c>
      <c r="K712" s="258">
        <f>TRUNC(G712*J712,2)</f>
        <v>0</v>
      </c>
    </row>
    <row r="713" spans="2:11" hidden="1">
      <c r="B713" s="462" t="s">
        <v>502</v>
      </c>
      <c r="C713" s="472" t="s">
        <v>9</v>
      </c>
      <c r="D713" s="263">
        <v>88264</v>
      </c>
      <c r="E713" s="278" t="str">
        <f>IF($D713&lt;&gt;"",VLOOKUP($D713,'2-SINAPI OUTUBRO 2017'!$A$1:$D$11396,2,FALSE),"")</f>
        <v>ELETRICISTA COM ENCARGOS COMPLEMENTARES</v>
      </c>
      <c r="F713" s="279" t="str">
        <f>IF($D713&lt;&gt;"",VLOOKUP($D713,'2-SINAPI OUTUBRO 2017'!$A$1:$D$11396,3,FALSE),"")</f>
        <v>H</v>
      </c>
      <c r="G713" s="464">
        <v>0.5</v>
      </c>
      <c r="H713" s="297">
        <f>IF($D713&lt;&gt;"",VLOOKUP($D713,'2-SINAPI OUTUBRO 2017'!$A$1:$D$11396,4,FALSE),"")</f>
        <v>17.48</v>
      </c>
      <c r="I713" s="289">
        <f t="shared" ref="I713:I715" si="134">H713*G713</f>
        <v>8.74</v>
      </c>
      <c r="J713" s="505">
        <f>TRUNC((I713/100+1)*H713,2)</f>
        <v>19</v>
      </c>
      <c r="K713" s="466">
        <f>ROUND(G713*J713,2)</f>
        <v>9.5</v>
      </c>
    </row>
    <row r="714" spans="2:11" hidden="1">
      <c r="B714" s="462" t="s">
        <v>502</v>
      </c>
      <c r="C714" s="472" t="s">
        <v>9</v>
      </c>
      <c r="D714" s="263">
        <v>88247</v>
      </c>
      <c r="E714" s="278" t="str">
        <f>IF($D714&lt;&gt;"",VLOOKUP($D714,'2-SINAPI OUTUBRO 2017'!$A$1:$D$11396,2,FALSE),"")</f>
        <v>AUXILIAR DE ELETRICISTA COM ENCARGOS COMPLEMENTARES</v>
      </c>
      <c r="F714" s="279" t="str">
        <f>IF($D714&lt;&gt;"",VLOOKUP($D714,'2-SINAPI OUTUBRO 2017'!$A$1:$D$11396,3,FALSE),"")</f>
        <v>H</v>
      </c>
      <c r="G714" s="464">
        <v>0.5</v>
      </c>
      <c r="H714" s="297">
        <f>IF($D714&lt;&gt;"",VLOOKUP($D714,'2-SINAPI OUTUBRO 2017'!$A$1:$D$11396,4,FALSE),"")</f>
        <v>14.23</v>
      </c>
      <c r="I714" s="289">
        <f t="shared" si="134"/>
        <v>7.1150000000000002</v>
      </c>
      <c r="J714" s="505">
        <f>TRUNC((I714/100+1)*H714,2)</f>
        <v>15.24</v>
      </c>
      <c r="K714" s="466">
        <f>ROUND(G714*J714,2)</f>
        <v>7.62</v>
      </c>
    </row>
    <row r="715" spans="2:11" hidden="1">
      <c r="B715" s="462" t="s">
        <v>502</v>
      </c>
      <c r="C715" s="472" t="s">
        <v>90</v>
      </c>
      <c r="D715" s="472"/>
      <c r="E715" s="463" t="s">
        <v>1039</v>
      </c>
      <c r="F715" s="472" t="s">
        <v>3004</v>
      </c>
      <c r="G715" s="464">
        <v>1</v>
      </c>
      <c r="H715" s="465">
        <v>68.88</v>
      </c>
      <c r="I715" s="289">
        <f t="shared" si="134"/>
        <v>68.88</v>
      </c>
      <c r="J715" s="505">
        <f>TRUNC((I715/100+1)*H715,2)</f>
        <v>116.32</v>
      </c>
      <c r="K715" s="466">
        <f>ROUND(G715*J715,2)</f>
        <v>116.32</v>
      </c>
    </row>
    <row r="716" spans="2:11" hidden="1">
      <c r="B716" s="467"/>
      <c r="C716" s="473"/>
      <c r="D716" s="473"/>
      <c r="E716" s="468"/>
      <c r="F716" s="473"/>
      <c r="G716" s="469"/>
      <c r="H716" s="470"/>
      <c r="I716" s="471"/>
      <c r="J716" s="506"/>
      <c r="K716" s="471"/>
    </row>
    <row r="717" spans="2:11" hidden="1">
      <c r="B717" s="272" t="s">
        <v>13371</v>
      </c>
      <c r="C717" s="391"/>
      <c r="D717" s="392"/>
      <c r="E717" s="273" t="s">
        <v>1040</v>
      </c>
      <c r="F717" s="274" t="s">
        <v>3004</v>
      </c>
      <c r="G717" s="275"/>
      <c r="H717" s="276"/>
      <c r="I717" s="304">
        <f>SUM(I718:I720)</f>
        <v>20.323</v>
      </c>
      <c r="J717" s="258">
        <f>TRUNC((I717/100+1)*H717,2)</f>
        <v>0</v>
      </c>
      <c r="K717" s="258">
        <f>TRUNC(G717*J717,2)</f>
        <v>0</v>
      </c>
    </row>
    <row r="718" spans="2:11" hidden="1">
      <c r="B718" s="462" t="s">
        <v>502</v>
      </c>
      <c r="C718" s="472" t="s">
        <v>9</v>
      </c>
      <c r="D718" s="263">
        <v>88264</v>
      </c>
      <c r="E718" s="278" t="str">
        <f>IF($D718&lt;&gt;"",VLOOKUP($D718,'2-SINAPI OUTUBRO 2017'!$A$1:$D$11396,2,FALSE),"")</f>
        <v>ELETRICISTA COM ENCARGOS COMPLEMENTARES</v>
      </c>
      <c r="F718" s="279" t="str">
        <f>IF($D718&lt;&gt;"",VLOOKUP($D718,'2-SINAPI OUTUBRO 2017'!$A$1:$D$11396,3,FALSE),"")</f>
        <v>H</v>
      </c>
      <c r="G718" s="464">
        <v>0.3</v>
      </c>
      <c r="H718" s="297">
        <f>IF($D718&lt;&gt;"",VLOOKUP($D718,'2-SINAPI OUTUBRO 2017'!$A$1:$D$11396,4,FALSE),"")</f>
        <v>17.48</v>
      </c>
      <c r="I718" s="289">
        <f t="shared" ref="I718:I720" si="135">H718*G718</f>
        <v>5.2439999999999998</v>
      </c>
      <c r="J718" s="505">
        <f>TRUNC((I718/100+1)*H718,2)</f>
        <v>18.39</v>
      </c>
      <c r="K718" s="466">
        <f>ROUND(G718*J718,2)</f>
        <v>5.52</v>
      </c>
    </row>
    <row r="719" spans="2:11" hidden="1">
      <c r="B719" s="462" t="s">
        <v>502</v>
      </c>
      <c r="C719" s="472" t="s">
        <v>9</v>
      </c>
      <c r="D719" s="263">
        <v>88247</v>
      </c>
      <c r="E719" s="278" t="str">
        <f>IF($D719&lt;&gt;"",VLOOKUP($D719,'2-SINAPI OUTUBRO 2017'!$A$1:$D$11396,2,FALSE),"")</f>
        <v>AUXILIAR DE ELETRICISTA COM ENCARGOS COMPLEMENTARES</v>
      </c>
      <c r="F719" s="279" t="str">
        <f>IF($D719&lt;&gt;"",VLOOKUP($D719,'2-SINAPI OUTUBRO 2017'!$A$1:$D$11396,3,FALSE),"")</f>
        <v>H</v>
      </c>
      <c r="G719" s="464">
        <v>0.3</v>
      </c>
      <c r="H719" s="297">
        <f>IF($D719&lt;&gt;"",VLOOKUP($D719,'2-SINAPI OUTUBRO 2017'!$A$1:$D$11396,4,FALSE),"")</f>
        <v>14.23</v>
      </c>
      <c r="I719" s="289">
        <f t="shared" si="135"/>
        <v>4.2690000000000001</v>
      </c>
      <c r="J719" s="505">
        <f>TRUNC((I719/100+1)*H719,2)</f>
        <v>14.83</v>
      </c>
      <c r="K719" s="466">
        <f>ROUND(G719*J719,2)</f>
        <v>4.45</v>
      </c>
    </row>
    <row r="720" spans="2:11" hidden="1">
      <c r="B720" s="462" t="s">
        <v>502</v>
      </c>
      <c r="C720" s="472" t="s">
        <v>90</v>
      </c>
      <c r="D720" s="472"/>
      <c r="E720" s="463" t="s">
        <v>1040</v>
      </c>
      <c r="F720" s="472" t="s">
        <v>3004</v>
      </c>
      <c r="G720" s="464">
        <v>1</v>
      </c>
      <c r="H720" s="465">
        <v>10.81</v>
      </c>
      <c r="I720" s="289">
        <f t="shared" si="135"/>
        <v>10.81</v>
      </c>
      <c r="J720" s="505">
        <f>TRUNC((I720/100+1)*H720,2)</f>
        <v>11.97</v>
      </c>
      <c r="K720" s="466">
        <f>ROUND(G720*J720,2)</f>
        <v>11.97</v>
      </c>
    </row>
    <row r="721" spans="2:11" hidden="1">
      <c r="B721" s="467"/>
      <c r="C721" s="473"/>
      <c r="D721" s="473"/>
      <c r="E721" s="468"/>
      <c r="F721" s="473"/>
      <c r="G721" s="469"/>
      <c r="H721" s="470"/>
      <c r="I721" s="471"/>
      <c r="J721" s="506"/>
      <c r="K721" s="471"/>
    </row>
    <row r="722" spans="2:11" hidden="1">
      <c r="B722" s="272" t="s">
        <v>13372</v>
      </c>
      <c r="C722" s="391"/>
      <c r="D722" s="392"/>
      <c r="E722" s="273" t="s">
        <v>1041</v>
      </c>
      <c r="F722" s="274" t="s">
        <v>6979</v>
      </c>
      <c r="G722" s="275"/>
      <c r="H722" s="276"/>
      <c r="I722" s="304">
        <f>SUM(I723:I725)</f>
        <v>45.138000000000005</v>
      </c>
      <c r="J722" s="258">
        <f>TRUNC((I722/100+1)*H722,2)</f>
        <v>0</v>
      </c>
      <c r="K722" s="258">
        <f>TRUNC(G722*J722,2)</f>
        <v>0</v>
      </c>
    </row>
    <row r="723" spans="2:11" hidden="1">
      <c r="B723" s="462" t="s">
        <v>502</v>
      </c>
      <c r="C723" s="472" t="s">
        <v>9</v>
      </c>
      <c r="D723" s="263">
        <v>88264</v>
      </c>
      <c r="E723" s="278" t="str">
        <f>IF($D723&lt;&gt;"",VLOOKUP($D723,'2-SINAPI OUTUBRO 2017'!$A$1:$D$11396,2,FALSE),"")</f>
        <v>ELETRICISTA COM ENCARGOS COMPLEMENTARES</v>
      </c>
      <c r="F723" s="279" t="str">
        <f>IF($D723&lt;&gt;"",VLOOKUP($D723,'2-SINAPI OUTUBRO 2017'!$A$1:$D$11396,3,FALSE),"")</f>
        <v>H</v>
      </c>
      <c r="G723" s="464">
        <v>0.8</v>
      </c>
      <c r="H723" s="297">
        <f>IF($D723&lt;&gt;"",VLOOKUP($D723,'2-SINAPI OUTUBRO 2017'!$A$1:$D$11396,4,FALSE),"")</f>
        <v>17.48</v>
      </c>
      <c r="I723" s="289">
        <f t="shared" ref="I723:I725" si="136">H723*G723</f>
        <v>13.984000000000002</v>
      </c>
      <c r="J723" s="505">
        <f>TRUNC((I723/100+1)*H723,2)</f>
        <v>19.920000000000002</v>
      </c>
      <c r="K723" s="466">
        <f>ROUND(G723*J723,2)</f>
        <v>15.94</v>
      </c>
    </row>
    <row r="724" spans="2:11" hidden="1">
      <c r="B724" s="462" t="s">
        <v>502</v>
      </c>
      <c r="C724" s="472" t="s">
        <v>9</v>
      </c>
      <c r="D724" s="263">
        <v>88247</v>
      </c>
      <c r="E724" s="278" t="str">
        <f>IF($D724&lt;&gt;"",VLOOKUP($D724,'2-SINAPI OUTUBRO 2017'!$A$1:$D$11396,2,FALSE),"")</f>
        <v>AUXILIAR DE ELETRICISTA COM ENCARGOS COMPLEMENTARES</v>
      </c>
      <c r="F724" s="279" t="str">
        <f>IF($D724&lt;&gt;"",VLOOKUP($D724,'2-SINAPI OUTUBRO 2017'!$A$1:$D$11396,3,FALSE),"")</f>
        <v>H</v>
      </c>
      <c r="G724" s="464">
        <v>0.8</v>
      </c>
      <c r="H724" s="297">
        <f>IF($D724&lt;&gt;"",VLOOKUP($D724,'2-SINAPI OUTUBRO 2017'!$A$1:$D$11396,4,FALSE),"")</f>
        <v>14.23</v>
      </c>
      <c r="I724" s="289">
        <f t="shared" si="136"/>
        <v>11.384</v>
      </c>
      <c r="J724" s="505">
        <f>TRUNC((I724/100+1)*H724,2)</f>
        <v>15.84</v>
      </c>
      <c r="K724" s="466">
        <f>ROUND(G724*J724,2)</f>
        <v>12.67</v>
      </c>
    </row>
    <row r="725" spans="2:11" hidden="1">
      <c r="B725" s="462" t="s">
        <v>502</v>
      </c>
      <c r="C725" s="472" t="s">
        <v>90</v>
      </c>
      <c r="D725" s="472"/>
      <c r="E725" s="463" t="s">
        <v>1041</v>
      </c>
      <c r="F725" s="472" t="s">
        <v>6979</v>
      </c>
      <c r="G725" s="464">
        <v>1</v>
      </c>
      <c r="H725" s="465">
        <v>19.77</v>
      </c>
      <c r="I725" s="289">
        <f t="shared" si="136"/>
        <v>19.77</v>
      </c>
      <c r="J725" s="505">
        <f>TRUNC((I725/100+1)*H725,2)</f>
        <v>23.67</v>
      </c>
      <c r="K725" s="466">
        <f>ROUND(G725*J725,2)</f>
        <v>23.67</v>
      </c>
    </row>
    <row r="726" spans="2:11" hidden="1">
      <c r="B726" s="467"/>
      <c r="C726" s="473"/>
      <c r="D726" s="473"/>
      <c r="E726" s="468"/>
      <c r="F726" s="473"/>
      <c r="G726" s="469"/>
      <c r="H726" s="470"/>
      <c r="I726" s="471"/>
      <c r="J726" s="506"/>
      <c r="K726" s="471"/>
    </row>
    <row r="727" spans="2:11" hidden="1">
      <c r="B727" s="272" t="s">
        <v>13373</v>
      </c>
      <c r="C727" s="391"/>
      <c r="D727" s="392"/>
      <c r="E727" s="273" t="s">
        <v>1042</v>
      </c>
      <c r="F727" s="274" t="s">
        <v>3004</v>
      </c>
      <c r="G727" s="275"/>
      <c r="H727" s="276"/>
      <c r="I727" s="304">
        <f>SUM(I728:I744)</f>
        <v>677.27049999999997</v>
      </c>
      <c r="J727" s="258">
        <f t="shared" ref="J727:J744" si="137">TRUNC((I727/100+1)*H727,2)</f>
        <v>0</v>
      </c>
      <c r="K727" s="258">
        <f>TRUNC(G727*J727,2)</f>
        <v>0</v>
      </c>
    </row>
    <row r="728" spans="2:11" hidden="1">
      <c r="B728" s="462" t="s">
        <v>502</v>
      </c>
      <c r="C728" s="472" t="s">
        <v>9</v>
      </c>
      <c r="D728" s="472">
        <v>88316</v>
      </c>
      <c r="E728" s="278" t="str">
        <f>IF($D728&lt;&gt;"",VLOOKUP($D728,'2-SINAPI OUTUBRO 2017'!$A$1:$D$11396,2,FALSE),"")</f>
        <v>SERVENTE COM ENCARGOS COMPLEMENTARES</v>
      </c>
      <c r="F728" s="279" t="str">
        <f>IF($D728&lt;&gt;"",VLOOKUP($D728,'2-SINAPI OUTUBRO 2017'!$A$1:$D$11396,3,FALSE),"")</f>
        <v>H</v>
      </c>
      <c r="G728" s="464">
        <v>4</v>
      </c>
      <c r="H728" s="297">
        <f>IF($D728&lt;&gt;"",VLOOKUP($D728,'2-SINAPI OUTUBRO 2017'!$A$1:$D$11396,4,FALSE),"")</f>
        <v>13.71</v>
      </c>
      <c r="I728" s="289">
        <f t="shared" ref="I728:I744" si="138">H728*G728</f>
        <v>54.84</v>
      </c>
      <c r="J728" s="505">
        <f t="shared" si="137"/>
        <v>21.22</v>
      </c>
      <c r="K728" s="466">
        <f t="shared" ref="K728:K744" si="139">ROUND(G728*J728,2)</f>
        <v>84.88</v>
      </c>
    </row>
    <row r="729" spans="2:11" hidden="1">
      <c r="B729" s="462" t="s">
        <v>502</v>
      </c>
      <c r="C729" s="472" t="s">
        <v>9</v>
      </c>
      <c r="D729" s="472">
        <v>88309</v>
      </c>
      <c r="E729" s="278" t="str">
        <f>IF($D729&lt;&gt;"",VLOOKUP($D729,'2-SINAPI OUTUBRO 2017'!$A$1:$D$11396,2,FALSE),"")</f>
        <v>PEDREIRO COM ENCARGOS COMPLEMENTARES</v>
      </c>
      <c r="F729" s="279" t="str">
        <f>IF($D729&lt;&gt;"",VLOOKUP($D729,'2-SINAPI OUTUBRO 2017'!$A$1:$D$11396,3,FALSE),"")</f>
        <v>H</v>
      </c>
      <c r="G729" s="464">
        <v>4</v>
      </c>
      <c r="H729" s="297">
        <f>IF($D729&lt;&gt;"",VLOOKUP($D729,'2-SINAPI OUTUBRO 2017'!$A$1:$D$11396,4,FALSE),"")</f>
        <v>16.89</v>
      </c>
      <c r="I729" s="289">
        <f t="shared" si="138"/>
        <v>67.56</v>
      </c>
      <c r="J729" s="505">
        <f t="shared" si="137"/>
        <v>28.3</v>
      </c>
      <c r="K729" s="466">
        <f t="shared" si="139"/>
        <v>113.2</v>
      </c>
    </row>
    <row r="730" spans="2:11" hidden="1">
      <c r="B730" s="462" t="s">
        <v>502</v>
      </c>
      <c r="C730" s="472" t="s">
        <v>9</v>
      </c>
      <c r="D730" s="472">
        <v>88245</v>
      </c>
      <c r="E730" s="278" t="str">
        <f>IF($D730&lt;&gt;"",VLOOKUP($D730,'2-SINAPI OUTUBRO 2017'!$A$1:$D$11396,2,FALSE),"")</f>
        <v>ARMADOR COM ENCARGOS COMPLEMENTARES</v>
      </c>
      <c r="F730" s="279" t="str">
        <f>IF($D730&lt;&gt;"",VLOOKUP($D730,'2-SINAPI OUTUBRO 2017'!$A$1:$D$11396,3,FALSE),"")</f>
        <v>H</v>
      </c>
      <c r="G730" s="464">
        <v>2</v>
      </c>
      <c r="H730" s="297">
        <f>IF($D730&lt;&gt;"",VLOOKUP($D730,'2-SINAPI OUTUBRO 2017'!$A$1:$D$11396,4,FALSE),"")</f>
        <v>16.8</v>
      </c>
      <c r="I730" s="289">
        <f t="shared" si="138"/>
        <v>33.6</v>
      </c>
      <c r="J730" s="505">
        <f t="shared" si="137"/>
        <v>22.44</v>
      </c>
      <c r="K730" s="466">
        <f t="shared" si="139"/>
        <v>44.88</v>
      </c>
    </row>
    <row r="731" spans="2:11" hidden="1">
      <c r="B731" s="462" t="s">
        <v>502</v>
      </c>
      <c r="C731" s="472" t="s">
        <v>9</v>
      </c>
      <c r="D731" s="472">
        <v>88310</v>
      </c>
      <c r="E731" s="278" t="str">
        <f>IF($D731&lt;&gt;"",VLOOKUP($D731,'2-SINAPI OUTUBRO 2017'!$A$1:$D$11396,2,FALSE),"")</f>
        <v>PINTOR COM ENCARGOS COMPLEMENTARES</v>
      </c>
      <c r="F731" s="279" t="str">
        <f>IF($D731&lt;&gt;"",VLOOKUP($D731,'2-SINAPI OUTUBRO 2017'!$A$1:$D$11396,3,FALSE),"")</f>
        <v>H</v>
      </c>
      <c r="G731" s="464">
        <v>2</v>
      </c>
      <c r="H731" s="297">
        <f>IF($D731&lt;&gt;"",VLOOKUP($D731,'2-SINAPI OUTUBRO 2017'!$A$1:$D$11396,4,FALSE),"")</f>
        <v>16.829999999999998</v>
      </c>
      <c r="I731" s="289">
        <f t="shared" si="138"/>
        <v>33.659999999999997</v>
      </c>
      <c r="J731" s="505">
        <f t="shared" si="137"/>
        <v>22.49</v>
      </c>
      <c r="K731" s="466">
        <f t="shared" si="139"/>
        <v>44.98</v>
      </c>
    </row>
    <row r="732" spans="2:11" hidden="1">
      <c r="B732" s="462" t="s">
        <v>502</v>
      </c>
      <c r="C732" s="472" t="s">
        <v>9</v>
      </c>
      <c r="D732" s="472">
        <v>88262</v>
      </c>
      <c r="E732" s="278" t="str">
        <f>IF($D732&lt;&gt;"",VLOOKUP($D732,'2-SINAPI OUTUBRO 2017'!$A$1:$D$11396,2,FALSE),"")</f>
        <v>CARPINTEIRO DE FORMAS COM ENCARGOS COMPLEMENTARES</v>
      </c>
      <c r="F732" s="279" t="str">
        <f>IF($D732&lt;&gt;"",VLOOKUP($D732,'2-SINAPI OUTUBRO 2017'!$A$1:$D$11396,3,FALSE),"")</f>
        <v>H</v>
      </c>
      <c r="G732" s="464">
        <v>1</v>
      </c>
      <c r="H732" s="297">
        <f>IF($D732&lt;&gt;"",VLOOKUP($D732,'2-SINAPI OUTUBRO 2017'!$A$1:$D$11396,4,FALSE),"")</f>
        <v>16.8</v>
      </c>
      <c r="I732" s="289">
        <f t="shared" si="138"/>
        <v>16.8</v>
      </c>
      <c r="J732" s="505">
        <f t="shared" si="137"/>
        <v>19.62</v>
      </c>
      <c r="K732" s="466">
        <f t="shared" si="139"/>
        <v>19.62</v>
      </c>
    </row>
    <row r="733" spans="2:11" hidden="1">
      <c r="B733" s="462" t="s">
        <v>502</v>
      </c>
      <c r="C733" s="472" t="s">
        <v>9</v>
      </c>
      <c r="D733" s="474">
        <v>7271</v>
      </c>
      <c r="E733" s="278" t="str">
        <f>IF($D733&lt;&gt;"",VLOOKUP($D733,'2-SINAPI OUTUBRO 2017'!$A$1:$D$11396,2,FALSE),"")</f>
        <v>BLOCO CERAMICO (ALVENARIA DE VEDACAO), 8 FUROS, DE 9 X 19 X 19 CM</v>
      </c>
      <c r="F733" s="279" t="str">
        <f>IF($D733&lt;&gt;"",VLOOKUP($D733,'2-SINAPI OUTUBRO 2017'!$A$1:$D$11396,3,FALSE),"")</f>
        <v xml:space="preserve">UN    </v>
      </c>
      <c r="G733" s="464">
        <v>110</v>
      </c>
      <c r="H733" s="297">
        <f>IF($D733&lt;&gt;"",VLOOKUP($D733,'2-SINAPI OUTUBRO 2017'!$A$1:$D$11396,4,FALSE),"")</f>
        <v>0.55000000000000004</v>
      </c>
      <c r="I733" s="289">
        <f t="shared" si="138"/>
        <v>60.500000000000007</v>
      </c>
      <c r="J733" s="505">
        <f t="shared" si="137"/>
        <v>0.88</v>
      </c>
      <c r="K733" s="466">
        <f t="shared" si="139"/>
        <v>96.8</v>
      </c>
    </row>
    <row r="734" spans="2:11" hidden="1">
      <c r="B734" s="462" t="s">
        <v>502</v>
      </c>
      <c r="C734" s="472" t="s">
        <v>9</v>
      </c>
      <c r="D734" s="474">
        <v>1379</v>
      </c>
      <c r="E734" s="278" t="str">
        <f>IF($D734&lt;&gt;"",VLOOKUP($D734,'2-SINAPI OUTUBRO 2017'!$A$1:$D$11396,2,FALSE),"")</f>
        <v>CIMENTO PORTLAND COMPOSTO CP II-32</v>
      </c>
      <c r="F734" s="279" t="str">
        <f>IF($D734&lt;&gt;"",VLOOKUP($D734,'2-SINAPI OUTUBRO 2017'!$A$1:$D$11396,3,FALSE),"")</f>
        <v xml:space="preserve">KG    </v>
      </c>
      <c r="G734" s="464">
        <v>80</v>
      </c>
      <c r="H734" s="297">
        <f>IF($D734&lt;&gt;"",VLOOKUP($D734,'2-SINAPI OUTUBRO 2017'!$A$1:$D$11396,4,FALSE),"")</f>
        <v>0.49</v>
      </c>
      <c r="I734" s="289">
        <f t="shared" si="138"/>
        <v>39.200000000000003</v>
      </c>
      <c r="J734" s="505">
        <f t="shared" si="137"/>
        <v>0.68</v>
      </c>
      <c r="K734" s="466">
        <f t="shared" si="139"/>
        <v>54.4</v>
      </c>
    </row>
    <row r="735" spans="2:11" ht="25.5" hidden="1">
      <c r="B735" s="462" t="s">
        <v>502</v>
      </c>
      <c r="C735" s="472" t="s">
        <v>9</v>
      </c>
      <c r="D735" s="474">
        <v>370</v>
      </c>
      <c r="E735" s="278" t="str">
        <f>IF($D735&lt;&gt;"",VLOOKUP($D735,'2-SINAPI OUTUBRO 2017'!$A$1:$D$11396,2,FALSE),"")</f>
        <v>AREIA MEDIA - POSTO JAZIDA/FORNECEDOR (RETIRADO NA JAZIDA, SEM TRANSPORTE)</v>
      </c>
      <c r="F735" s="279" t="str">
        <f>IF($D735&lt;&gt;"",VLOOKUP($D735,'2-SINAPI OUTUBRO 2017'!$A$1:$D$11396,3,FALSE),"")</f>
        <v xml:space="preserve">M3    </v>
      </c>
      <c r="G735" s="464">
        <v>0.11</v>
      </c>
      <c r="H735" s="297">
        <f>IF($D735&lt;&gt;"",VLOOKUP($D735,'2-SINAPI OUTUBRO 2017'!$A$1:$D$11396,4,FALSE),"")</f>
        <v>60</v>
      </c>
      <c r="I735" s="289">
        <f t="shared" si="138"/>
        <v>6.6</v>
      </c>
      <c r="J735" s="505">
        <f t="shared" si="137"/>
        <v>63.96</v>
      </c>
      <c r="K735" s="466">
        <f t="shared" si="139"/>
        <v>7.04</v>
      </c>
    </row>
    <row r="736" spans="2:11" hidden="1">
      <c r="B736" s="462" t="s">
        <v>502</v>
      </c>
      <c r="C736" s="472" t="s">
        <v>9</v>
      </c>
      <c r="D736" s="474">
        <v>1106</v>
      </c>
      <c r="E736" s="278" t="str">
        <f>IF($D736&lt;&gt;"",VLOOKUP($D736,'2-SINAPI OUTUBRO 2017'!$A$1:$D$11396,2,FALSE),"")</f>
        <v>CAL HIDRATADA CH-I PARA ARGAMASSAS</v>
      </c>
      <c r="F736" s="279" t="str">
        <f>IF($D736&lt;&gt;"",VLOOKUP($D736,'2-SINAPI OUTUBRO 2017'!$A$1:$D$11396,3,FALSE),"")</f>
        <v xml:space="preserve">KG    </v>
      </c>
      <c r="G736" s="464">
        <v>45</v>
      </c>
      <c r="H736" s="297">
        <f>IF($D736&lt;&gt;"",VLOOKUP($D736,'2-SINAPI OUTUBRO 2017'!$A$1:$D$11396,4,FALSE),"")</f>
        <v>0.55000000000000004</v>
      </c>
      <c r="I736" s="289">
        <f t="shared" si="138"/>
        <v>24.750000000000004</v>
      </c>
      <c r="J736" s="505">
        <f t="shared" si="137"/>
        <v>0.68</v>
      </c>
      <c r="K736" s="466">
        <f t="shared" si="139"/>
        <v>30.6</v>
      </c>
    </row>
    <row r="737" spans="2:11" ht="25.5" hidden="1">
      <c r="B737" s="462" t="s">
        <v>502</v>
      </c>
      <c r="C737" s="472" t="s">
        <v>9</v>
      </c>
      <c r="D737" s="474">
        <v>4721</v>
      </c>
      <c r="E737" s="278" t="str">
        <f>IF($D737&lt;&gt;"",VLOOKUP($D737,'2-SINAPI OUTUBRO 2017'!$A$1:$D$11396,2,FALSE),"")</f>
        <v>PEDRA BRITADA N. 1 (9,5 a 19 MM) POSTO PEDREIRA/FORNECEDOR, SEM FRETE</v>
      </c>
      <c r="F737" s="279" t="str">
        <f>IF($D737&lt;&gt;"",VLOOKUP($D737,'2-SINAPI OUTUBRO 2017'!$A$1:$D$11396,3,FALSE),"")</f>
        <v xml:space="preserve">M3    </v>
      </c>
      <c r="G737" s="464">
        <v>0.15</v>
      </c>
      <c r="H737" s="297">
        <f>IF($D737&lt;&gt;"",VLOOKUP($D737,'2-SINAPI OUTUBRO 2017'!$A$1:$D$11396,4,FALSE),"")</f>
        <v>49.7</v>
      </c>
      <c r="I737" s="289">
        <f t="shared" si="138"/>
        <v>7.4550000000000001</v>
      </c>
      <c r="J737" s="505">
        <f t="shared" si="137"/>
        <v>53.4</v>
      </c>
      <c r="K737" s="466">
        <f t="shared" si="139"/>
        <v>8.01</v>
      </c>
    </row>
    <row r="738" spans="2:11" hidden="1">
      <c r="B738" s="462" t="s">
        <v>502</v>
      </c>
      <c r="C738" s="472" t="s">
        <v>9</v>
      </c>
      <c r="D738" s="474">
        <v>27</v>
      </c>
      <c r="E738" s="278" t="str">
        <f>IF($D738&lt;&gt;"",VLOOKUP($D738,'2-SINAPI OUTUBRO 2017'!$A$1:$D$11396,2,FALSE),"")</f>
        <v>ACO CA-50, 16,0 MM, VERGALHAO</v>
      </c>
      <c r="F738" s="279" t="str">
        <f>IF($D738&lt;&gt;"",VLOOKUP($D738,'2-SINAPI OUTUBRO 2017'!$A$1:$D$11396,3,FALSE),"")</f>
        <v xml:space="preserve">KG    </v>
      </c>
      <c r="G738" s="464">
        <v>7.25</v>
      </c>
      <c r="H738" s="297">
        <f>IF($D738&lt;&gt;"",VLOOKUP($D738,'2-SINAPI OUTUBRO 2017'!$A$1:$D$11396,4,FALSE),"")</f>
        <v>3.69</v>
      </c>
      <c r="I738" s="289">
        <f t="shared" si="138"/>
        <v>26.752500000000001</v>
      </c>
      <c r="J738" s="505">
        <f t="shared" si="137"/>
        <v>4.67</v>
      </c>
      <c r="K738" s="466">
        <f t="shared" si="139"/>
        <v>33.86</v>
      </c>
    </row>
    <row r="739" spans="2:11" ht="25.5" hidden="1">
      <c r="B739" s="462" t="s">
        <v>502</v>
      </c>
      <c r="C739" s="472" t="s">
        <v>9</v>
      </c>
      <c r="D739" s="474">
        <v>2692</v>
      </c>
      <c r="E739" s="278" t="str">
        <f>IF($D739&lt;&gt;"",VLOOKUP($D739,'2-SINAPI OUTUBRO 2017'!$A$1:$D$11396,2,FALSE),"")</f>
        <v>DESMOLDANTE PROTETOR PARA FORMAS DE MADEIRA, DE BASE OLEOSA EMULSIONADA EM AGUA</v>
      </c>
      <c r="F739" s="279" t="str">
        <f>IF($D739&lt;&gt;"",VLOOKUP($D739,'2-SINAPI OUTUBRO 2017'!$A$1:$D$11396,3,FALSE),"")</f>
        <v xml:space="preserve">L     </v>
      </c>
      <c r="G739" s="464">
        <v>3.5</v>
      </c>
      <c r="H739" s="297">
        <f>IF($D739&lt;&gt;"",VLOOKUP($D739,'2-SINAPI OUTUBRO 2017'!$A$1:$D$11396,4,FALSE),"")</f>
        <v>6.04</v>
      </c>
      <c r="I739" s="289">
        <f t="shared" si="138"/>
        <v>21.14</v>
      </c>
      <c r="J739" s="505">
        <f t="shared" si="137"/>
        <v>7.31</v>
      </c>
      <c r="K739" s="466">
        <f t="shared" si="139"/>
        <v>25.59</v>
      </c>
    </row>
    <row r="740" spans="2:11" hidden="1">
      <c r="B740" s="462" t="s">
        <v>502</v>
      </c>
      <c r="C740" s="472" t="s">
        <v>90</v>
      </c>
      <c r="D740" s="472"/>
      <c r="E740" s="463" t="s">
        <v>13374</v>
      </c>
      <c r="F740" s="472" t="s">
        <v>585</v>
      </c>
      <c r="G740" s="464">
        <v>0.05</v>
      </c>
      <c r="H740" s="465">
        <v>1149.42</v>
      </c>
      <c r="I740" s="289">
        <f t="shared" si="138"/>
        <v>57.471000000000004</v>
      </c>
      <c r="J740" s="505">
        <f t="shared" si="137"/>
        <v>1810</v>
      </c>
      <c r="K740" s="466">
        <f t="shared" si="139"/>
        <v>90.5</v>
      </c>
    </row>
    <row r="741" spans="2:11" hidden="1">
      <c r="B741" s="462" t="s">
        <v>502</v>
      </c>
      <c r="C741" s="472" t="s">
        <v>9</v>
      </c>
      <c r="D741" s="474">
        <v>5061</v>
      </c>
      <c r="E741" s="278" t="str">
        <f>IF($D741&lt;&gt;"",VLOOKUP($D741,'2-SINAPI OUTUBRO 2017'!$A$1:$D$11396,2,FALSE),"")</f>
        <v>PREGO DE ACO POLIDO COM CABECA 18 X 27 (2 1/2 X 10)</v>
      </c>
      <c r="F741" s="279" t="str">
        <f>IF($D741&lt;&gt;"",VLOOKUP($D741,'2-SINAPI OUTUBRO 2017'!$A$1:$D$11396,3,FALSE),"")</f>
        <v xml:space="preserve">KG    </v>
      </c>
      <c r="G741" s="464">
        <v>0.5</v>
      </c>
      <c r="H741" s="297">
        <f>IF($D741&lt;&gt;"",VLOOKUP($D741,'2-SINAPI OUTUBRO 2017'!$A$1:$D$11396,4,FALSE),"")</f>
        <v>8.42</v>
      </c>
      <c r="I741" s="289">
        <f t="shared" si="138"/>
        <v>4.21</v>
      </c>
      <c r="J741" s="505">
        <f t="shared" si="137"/>
        <v>8.77</v>
      </c>
      <c r="K741" s="466">
        <f t="shared" si="139"/>
        <v>4.3899999999999997</v>
      </c>
    </row>
    <row r="742" spans="2:11" hidden="1">
      <c r="B742" s="462" t="s">
        <v>502</v>
      </c>
      <c r="C742" s="472" t="s">
        <v>9</v>
      </c>
      <c r="D742" s="474">
        <v>6085</v>
      </c>
      <c r="E742" s="278" t="str">
        <f>IF($D742&lt;&gt;"",VLOOKUP($D742,'2-SINAPI OUTUBRO 2017'!$A$1:$D$11396,2,FALSE),"")</f>
        <v>SELADOR ACRILICO PAREDES INTERNAS/EXTERNAS</v>
      </c>
      <c r="F742" s="279" t="str">
        <f>IF($D742&lt;&gt;"",VLOOKUP($D742,'2-SINAPI OUTUBRO 2017'!$A$1:$D$11396,3,FALSE),"")</f>
        <v xml:space="preserve">L     </v>
      </c>
      <c r="G742" s="464">
        <v>2.5</v>
      </c>
      <c r="H742" s="297">
        <f>IF($D742&lt;&gt;"",VLOOKUP($D742,'2-SINAPI OUTUBRO 2017'!$A$1:$D$11396,4,FALSE),"")</f>
        <v>4.25</v>
      </c>
      <c r="I742" s="289">
        <f t="shared" si="138"/>
        <v>10.625</v>
      </c>
      <c r="J742" s="505">
        <f t="shared" si="137"/>
        <v>4.7</v>
      </c>
      <c r="K742" s="466">
        <f t="shared" si="139"/>
        <v>11.75</v>
      </c>
    </row>
    <row r="743" spans="2:11" hidden="1">
      <c r="B743" s="462" t="s">
        <v>502</v>
      </c>
      <c r="C743" s="472" t="s">
        <v>9</v>
      </c>
      <c r="D743" s="474">
        <v>7350</v>
      </c>
      <c r="E743" s="278" t="str">
        <f>IF($D743&lt;&gt;"",VLOOKUP($D743,'2-SINAPI OUTUBRO 2017'!$A$1:$D$11396,2,FALSE),"")</f>
        <v>TINTA ACRILICA PARA CERAMICA</v>
      </c>
      <c r="F743" s="279" t="str">
        <f>IF($D743&lt;&gt;"",VLOOKUP($D743,'2-SINAPI OUTUBRO 2017'!$A$1:$D$11396,3,FALSE),"")</f>
        <v xml:space="preserve">L     </v>
      </c>
      <c r="G743" s="464">
        <v>9.6</v>
      </c>
      <c r="H743" s="297">
        <f>IF($D743&lt;&gt;"",VLOOKUP($D743,'2-SINAPI OUTUBRO 2017'!$A$1:$D$11396,4,FALSE),"")</f>
        <v>21.36</v>
      </c>
      <c r="I743" s="289">
        <f t="shared" si="138"/>
        <v>205.05599999999998</v>
      </c>
      <c r="J743" s="505">
        <f t="shared" si="137"/>
        <v>65.150000000000006</v>
      </c>
      <c r="K743" s="466">
        <f t="shared" si="139"/>
        <v>625.44000000000005</v>
      </c>
    </row>
    <row r="744" spans="2:11" hidden="1">
      <c r="B744" s="462" t="s">
        <v>502</v>
      </c>
      <c r="C744" s="472" t="s">
        <v>90</v>
      </c>
      <c r="D744" s="472"/>
      <c r="E744" s="463" t="s">
        <v>2522</v>
      </c>
      <c r="F744" s="472" t="s">
        <v>7798</v>
      </c>
      <c r="G744" s="464">
        <v>1.1000000000000001</v>
      </c>
      <c r="H744" s="465">
        <v>6.41</v>
      </c>
      <c r="I744" s="289">
        <f t="shared" si="138"/>
        <v>7.051000000000001</v>
      </c>
      <c r="J744" s="505">
        <f t="shared" si="137"/>
        <v>6.86</v>
      </c>
      <c r="K744" s="466">
        <f t="shared" si="139"/>
        <v>7.55</v>
      </c>
    </row>
    <row r="745" spans="2:11" hidden="1">
      <c r="B745" s="467"/>
      <c r="C745" s="473"/>
      <c r="D745" s="473"/>
      <c r="E745" s="468"/>
      <c r="F745" s="473"/>
      <c r="G745" s="469"/>
      <c r="H745" s="470"/>
      <c r="I745" s="471"/>
      <c r="J745" s="506"/>
      <c r="K745" s="471"/>
    </row>
    <row r="746" spans="2:11" hidden="1">
      <c r="B746" s="272" t="s">
        <v>13375</v>
      </c>
      <c r="C746" s="391"/>
      <c r="D746" s="392"/>
      <c r="E746" s="273" t="s">
        <v>1043</v>
      </c>
      <c r="F746" s="274" t="s">
        <v>3004</v>
      </c>
      <c r="G746" s="275"/>
      <c r="H746" s="276"/>
      <c r="I746" s="304">
        <f>SUM(I747:I749)</f>
        <v>23.645</v>
      </c>
      <c r="J746" s="258">
        <f>TRUNC((I746/100+1)*H746,2)</f>
        <v>0</v>
      </c>
      <c r="K746" s="258">
        <f>TRUNC(G746*J746,2)</f>
        <v>0</v>
      </c>
    </row>
    <row r="747" spans="2:11" hidden="1">
      <c r="B747" s="462" t="s">
        <v>502</v>
      </c>
      <c r="C747" s="472" t="s">
        <v>9</v>
      </c>
      <c r="D747" s="263">
        <v>88264</v>
      </c>
      <c r="E747" s="278" t="str">
        <f>IF($D747&lt;&gt;"",VLOOKUP($D747,'2-SINAPI OUTUBRO 2017'!$A$1:$D$11396,2,FALSE),"")</f>
        <v>ELETRICISTA COM ENCARGOS COMPLEMENTARES</v>
      </c>
      <c r="F747" s="279" t="str">
        <f>IF($D747&lt;&gt;"",VLOOKUP($D747,'2-SINAPI OUTUBRO 2017'!$A$1:$D$11396,3,FALSE),"")</f>
        <v>H</v>
      </c>
      <c r="G747" s="464">
        <v>0.5</v>
      </c>
      <c r="H747" s="297">
        <f>IF($D747&lt;&gt;"",VLOOKUP($D747,'2-SINAPI OUTUBRO 2017'!$A$1:$D$11396,4,FALSE),"")</f>
        <v>17.48</v>
      </c>
      <c r="I747" s="289">
        <f t="shared" ref="I747:I749" si="140">H747*G747</f>
        <v>8.74</v>
      </c>
      <c r="J747" s="505">
        <f>TRUNC((I747/100+1)*H747,2)</f>
        <v>19</v>
      </c>
      <c r="K747" s="466">
        <f>ROUND(G747*J747,2)</f>
        <v>9.5</v>
      </c>
    </row>
    <row r="748" spans="2:11" hidden="1">
      <c r="B748" s="462" t="s">
        <v>502</v>
      </c>
      <c r="C748" s="472" t="s">
        <v>9</v>
      </c>
      <c r="D748" s="263">
        <v>88247</v>
      </c>
      <c r="E748" s="278" t="str">
        <f>IF($D748&lt;&gt;"",VLOOKUP($D748,'2-SINAPI OUTUBRO 2017'!$A$1:$D$11396,2,FALSE),"")</f>
        <v>AUXILIAR DE ELETRICISTA COM ENCARGOS COMPLEMENTARES</v>
      </c>
      <c r="F748" s="279" t="str">
        <f>IF($D748&lt;&gt;"",VLOOKUP($D748,'2-SINAPI OUTUBRO 2017'!$A$1:$D$11396,3,FALSE),"")</f>
        <v>H</v>
      </c>
      <c r="G748" s="464">
        <v>0.5</v>
      </c>
      <c r="H748" s="297">
        <f>IF($D748&lt;&gt;"",VLOOKUP($D748,'2-SINAPI OUTUBRO 2017'!$A$1:$D$11396,4,FALSE),"")</f>
        <v>14.23</v>
      </c>
      <c r="I748" s="289">
        <f t="shared" si="140"/>
        <v>7.1150000000000002</v>
      </c>
      <c r="J748" s="505">
        <f>TRUNC((I748/100+1)*H748,2)</f>
        <v>15.24</v>
      </c>
      <c r="K748" s="466">
        <f>ROUND(G748*J748,2)</f>
        <v>7.62</v>
      </c>
    </row>
    <row r="749" spans="2:11" hidden="1">
      <c r="B749" s="462" t="s">
        <v>502</v>
      </c>
      <c r="C749" s="472" t="s">
        <v>90</v>
      </c>
      <c r="D749" s="472"/>
      <c r="E749" s="463" t="s">
        <v>1043</v>
      </c>
      <c r="F749" s="472" t="s">
        <v>3004</v>
      </c>
      <c r="G749" s="464">
        <v>1</v>
      </c>
      <c r="H749" s="465">
        <v>7.79</v>
      </c>
      <c r="I749" s="289">
        <f t="shared" si="140"/>
        <v>7.79</v>
      </c>
      <c r="J749" s="505">
        <f>TRUNC((I749/100+1)*H749,2)</f>
        <v>8.39</v>
      </c>
      <c r="K749" s="466">
        <f>ROUND(G749*J749,2)</f>
        <v>8.39</v>
      </c>
    </row>
    <row r="750" spans="2:11" hidden="1">
      <c r="B750" s="467"/>
      <c r="C750" s="473"/>
      <c r="D750" s="473"/>
      <c r="E750" s="468"/>
      <c r="F750" s="473"/>
      <c r="G750" s="469"/>
      <c r="H750" s="470"/>
      <c r="I750" s="471"/>
      <c r="J750" s="506"/>
      <c r="K750" s="471"/>
    </row>
    <row r="751" spans="2:11" hidden="1">
      <c r="B751" s="272" t="s">
        <v>13376</v>
      </c>
      <c r="C751" s="391"/>
      <c r="D751" s="392"/>
      <c r="E751" s="273" t="s">
        <v>1044</v>
      </c>
      <c r="F751" s="274" t="s">
        <v>3004</v>
      </c>
      <c r="G751" s="275"/>
      <c r="H751" s="276"/>
      <c r="I751" s="304">
        <f>SUM(I752:I754)</f>
        <v>10.2842</v>
      </c>
      <c r="J751" s="258">
        <f>TRUNC((I751/100+1)*H751,2)</f>
        <v>0</v>
      </c>
      <c r="K751" s="258">
        <f>TRUNC(G751*J751,2)</f>
        <v>0</v>
      </c>
    </row>
    <row r="752" spans="2:11" hidden="1">
      <c r="B752" s="462" t="s">
        <v>502</v>
      </c>
      <c r="C752" s="472" t="s">
        <v>9</v>
      </c>
      <c r="D752" s="263">
        <v>88264</v>
      </c>
      <c r="E752" s="278" t="str">
        <f>IF($D752&lt;&gt;"",VLOOKUP($D752,'2-SINAPI OUTUBRO 2017'!$A$1:$D$11396,2,FALSE),"")</f>
        <v>ELETRICISTA COM ENCARGOS COMPLEMENTARES</v>
      </c>
      <c r="F752" s="279" t="str">
        <f>IF($D752&lt;&gt;"",VLOOKUP($D752,'2-SINAPI OUTUBRO 2017'!$A$1:$D$11396,3,FALSE),"")</f>
        <v>H</v>
      </c>
      <c r="G752" s="464">
        <v>0.02</v>
      </c>
      <c r="H752" s="297">
        <f>IF($D752&lt;&gt;"",VLOOKUP($D752,'2-SINAPI OUTUBRO 2017'!$A$1:$D$11396,4,FALSE),"")</f>
        <v>17.48</v>
      </c>
      <c r="I752" s="289">
        <f t="shared" ref="I752:I754" si="141">H752*G752</f>
        <v>0.34960000000000002</v>
      </c>
      <c r="J752" s="505">
        <f>TRUNC((I752/100+1)*H752,2)</f>
        <v>17.54</v>
      </c>
      <c r="K752" s="466">
        <f>ROUND(G752*J752,2)</f>
        <v>0.35</v>
      </c>
    </row>
    <row r="753" spans="2:11" hidden="1">
      <c r="B753" s="462" t="s">
        <v>502</v>
      </c>
      <c r="C753" s="472" t="s">
        <v>9</v>
      </c>
      <c r="D753" s="263">
        <v>88247</v>
      </c>
      <c r="E753" s="278" t="str">
        <f>IF($D753&lt;&gt;"",VLOOKUP($D753,'2-SINAPI OUTUBRO 2017'!$A$1:$D$11396,2,FALSE),"")</f>
        <v>AUXILIAR DE ELETRICISTA COM ENCARGOS COMPLEMENTARES</v>
      </c>
      <c r="F753" s="279" t="str">
        <f>IF($D753&lt;&gt;"",VLOOKUP($D753,'2-SINAPI OUTUBRO 2017'!$A$1:$D$11396,3,FALSE),"")</f>
        <v>H</v>
      </c>
      <c r="G753" s="464">
        <v>0.02</v>
      </c>
      <c r="H753" s="297">
        <f>IF($D753&lt;&gt;"",VLOOKUP($D753,'2-SINAPI OUTUBRO 2017'!$A$1:$D$11396,4,FALSE),"")</f>
        <v>14.23</v>
      </c>
      <c r="I753" s="289">
        <f t="shared" si="141"/>
        <v>0.28460000000000002</v>
      </c>
      <c r="J753" s="505">
        <f>TRUNC((I753/100+1)*H753,2)</f>
        <v>14.27</v>
      </c>
      <c r="K753" s="466">
        <f>ROUND(G753*J753,2)</f>
        <v>0.28999999999999998</v>
      </c>
    </row>
    <row r="754" spans="2:11" hidden="1">
      <c r="B754" s="462" t="s">
        <v>502</v>
      </c>
      <c r="C754" s="472" t="s">
        <v>90</v>
      </c>
      <c r="D754" s="472"/>
      <c r="E754" s="463" t="s">
        <v>1044</v>
      </c>
      <c r="F754" s="472" t="s">
        <v>3004</v>
      </c>
      <c r="G754" s="464">
        <v>1</v>
      </c>
      <c r="H754" s="465">
        <v>9.65</v>
      </c>
      <c r="I754" s="289">
        <f t="shared" si="141"/>
        <v>9.65</v>
      </c>
      <c r="J754" s="505">
        <f>TRUNC((I754/100+1)*H754,2)</f>
        <v>10.58</v>
      </c>
      <c r="K754" s="466">
        <f>ROUND(G754*J754,2)</f>
        <v>10.58</v>
      </c>
    </row>
    <row r="755" spans="2:11" hidden="1">
      <c r="B755" s="467"/>
      <c r="C755" s="473"/>
      <c r="D755" s="473"/>
      <c r="E755" s="468"/>
      <c r="F755" s="473"/>
      <c r="G755" s="469"/>
      <c r="H755" s="470"/>
      <c r="I755" s="471"/>
      <c r="J755" s="506"/>
      <c r="K755" s="471"/>
    </row>
    <row r="756" spans="2:11" hidden="1">
      <c r="B756" s="272" t="s">
        <v>13377</v>
      </c>
      <c r="C756" s="391"/>
      <c r="D756" s="392"/>
      <c r="E756" s="273" t="s">
        <v>1045</v>
      </c>
      <c r="F756" s="274" t="s">
        <v>3004</v>
      </c>
      <c r="G756" s="275"/>
      <c r="H756" s="276"/>
      <c r="I756" s="304">
        <f>SUM(I757:I759)</f>
        <v>215.28</v>
      </c>
      <c r="J756" s="258">
        <f>TRUNC((I756/100+1)*H756,2)</f>
        <v>0</v>
      </c>
      <c r="K756" s="258">
        <f>TRUNC(G756*J756,2)</f>
        <v>0</v>
      </c>
    </row>
    <row r="757" spans="2:11" hidden="1">
      <c r="B757" s="462" t="s">
        <v>502</v>
      </c>
      <c r="C757" s="472" t="s">
        <v>9</v>
      </c>
      <c r="D757" s="263">
        <v>88264</v>
      </c>
      <c r="E757" s="278" t="str">
        <f>IF($D757&lt;&gt;"",VLOOKUP($D757,'2-SINAPI OUTUBRO 2017'!$A$1:$D$11396,2,FALSE),"")</f>
        <v>ELETRICISTA COM ENCARGOS COMPLEMENTARES</v>
      </c>
      <c r="F757" s="279" t="str">
        <f>IF($D757&lt;&gt;"",VLOOKUP($D757,'2-SINAPI OUTUBRO 2017'!$A$1:$D$11396,3,FALSE),"")</f>
        <v>H</v>
      </c>
      <c r="G757" s="464">
        <v>1</v>
      </c>
      <c r="H757" s="297">
        <f>IF($D757&lt;&gt;"",VLOOKUP($D757,'2-SINAPI OUTUBRO 2017'!$A$1:$D$11396,4,FALSE),"")</f>
        <v>17.48</v>
      </c>
      <c r="I757" s="289">
        <f t="shared" ref="I757:I759" si="142">H757*G757</f>
        <v>17.48</v>
      </c>
      <c r="J757" s="505">
        <f>TRUNC((I757/100+1)*H757,2)</f>
        <v>20.53</v>
      </c>
      <c r="K757" s="466">
        <f>ROUND(G757*J757,2)</f>
        <v>20.53</v>
      </c>
    </row>
    <row r="758" spans="2:11" hidden="1">
      <c r="B758" s="462" t="s">
        <v>502</v>
      </c>
      <c r="C758" s="472" t="s">
        <v>9</v>
      </c>
      <c r="D758" s="263">
        <v>88247</v>
      </c>
      <c r="E758" s="278" t="str">
        <f>IF($D758&lt;&gt;"",VLOOKUP($D758,'2-SINAPI OUTUBRO 2017'!$A$1:$D$11396,2,FALSE),"")</f>
        <v>AUXILIAR DE ELETRICISTA COM ENCARGOS COMPLEMENTARES</v>
      </c>
      <c r="F758" s="279" t="str">
        <f>IF($D758&lt;&gt;"",VLOOKUP($D758,'2-SINAPI OUTUBRO 2017'!$A$1:$D$11396,3,FALSE),"")</f>
        <v>H</v>
      </c>
      <c r="G758" s="464">
        <v>1</v>
      </c>
      <c r="H758" s="297">
        <f>IF($D758&lt;&gt;"",VLOOKUP($D758,'2-SINAPI OUTUBRO 2017'!$A$1:$D$11396,4,FALSE),"")</f>
        <v>14.23</v>
      </c>
      <c r="I758" s="289">
        <f t="shared" si="142"/>
        <v>14.23</v>
      </c>
      <c r="J758" s="505">
        <f>TRUNC((I758/100+1)*H758,2)</f>
        <v>16.25</v>
      </c>
      <c r="K758" s="466">
        <f>ROUND(G758*J758,2)</f>
        <v>16.25</v>
      </c>
    </row>
    <row r="759" spans="2:11" hidden="1">
      <c r="B759" s="462" t="s">
        <v>502</v>
      </c>
      <c r="C759" s="472" t="s">
        <v>90</v>
      </c>
      <c r="D759" s="472"/>
      <c r="E759" s="463" t="s">
        <v>13378</v>
      </c>
      <c r="F759" s="472" t="s">
        <v>3004</v>
      </c>
      <c r="G759" s="464">
        <v>1</v>
      </c>
      <c r="H759" s="465">
        <v>183.57</v>
      </c>
      <c r="I759" s="289">
        <f t="shared" si="142"/>
        <v>183.57</v>
      </c>
      <c r="J759" s="505">
        <f>TRUNC((I759/100+1)*H759,2)</f>
        <v>520.54</v>
      </c>
      <c r="K759" s="466">
        <f>ROUND(G759*J759,2)</f>
        <v>520.54</v>
      </c>
    </row>
    <row r="760" spans="2:11" hidden="1">
      <c r="B760" s="467"/>
      <c r="C760" s="473"/>
      <c r="D760" s="473"/>
      <c r="E760" s="468"/>
      <c r="F760" s="473"/>
      <c r="G760" s="469"/>
      <c r="H760" s="470"/>
      <c r="I760" s="471"/>
      <c r="J760" s="506"/>
      <c r="K760" s="471"/>
    </row>
    <row r="761" spans="2:11" hidden="1">
      <c r="B761" s="272" t="s">
        <v>13379</v>
      </c>
      <c r="C761" s="391"/>
      <c r="D761" s="392"/>
      <c r="E761" s="273" t="s">
        <v>1046</v>
      </c>
      <c r="F761" s="274" t="s">
        <v>3004</v>
      </c>
      <c r="G761" s="275"/>
      <c r="H761" s="276"/>
      <c r="I761" s="304">
        <f>SUM(I762:I763)</f>
        <v>5.1922999999999995</v>
      </c>
      <c r="J761" s="258">
        <f>TRUNC((I761/100+1)*H761,2)</f>
        <v>0</v>
      </c>
      <c r="K761" s="258">
        <f>TRUNC(G761*J761,2)</f>
        <v>0</v>
      </c>
    </row>
    <row r="762" spans="2:11" hidden="1">
      <c r="B762" s="462" t="s">
        <v>502</v>
      </c>
      <c r="C762" s="472" t="s">
        <v>9</v>
      </c>
      <c r="D762" s="263">
        <v>88247</v>
      </c>
      <c r="E762" s="278" t="str">
        <f>IF($D762&lt;&gt;"",VLOOKUP($D762,'2-SINAPI OUTUBRO 2017'!$A$1:$D$11396,2,FALSE),"")</f>
        <v>AUXILIAR DE ELETRICISTA COM ENCARGOS COMPLEMENTARES</v>
      </c>
      <c r="F762" s="279" t="str">
        <f>IF($D762&lt;&gt;"",VLOOKUP($D762,'2-SINAPI OUTUBRO 2017'!$A$1:$D$11396,3,FALSE),"")</f>
        <v>H</v>
      </c>
      <c r="G762" s="464">
        <v>0.01</v>
      </c>
      <c r="H762" s="297">
        <f>IF($D762&lt;&gt;"",VLOOKUP($D762,'2-SINAPI OUTUBRO 2017'!$A$1:$D$11396,4,FALSE),"")</f>
        <v>14.23</v>
      </c>
      <c r="I762" s="289">
        <f t="shared" ref="I762:I763" si="143">H762*G762</f>
        <v>0.14230000000000001</v>
      </c>
      <c r="J762" s="505">
        <f>TRUNC((I762/100+1)*H762,2)</f>
        <v>14.25</v>
      </c>
      <c r="K762" s="466">
        <f>ROUND(G762*J762,2)</f>
        <v>0.14000000000000001</v>
      </c>
    </row>
    <row r="763" spans="2:11" hidden="1">
      <c r="B763" s="462" t="s">
        <v>502</v>
      </c>
      <c r="C763" s="472" t="s">
        <v>90</v>
      </c>
      <c r="D763" s="472"/>
      <c r="E763" s="463" t="s">
        <v>13380</v>
      </c>
      <c r="F763" s="472" t="s">
        <v>3004</v>
      </c>
      <c r="G763" s="464">
        <v>1</v>
      </c>
      <c r="H763" s="465">
        <v>5.05</v>
      </c>
      <c r="I763" s="289">
        <f t="shared" si="143"/>
        <v>5.05</v>
      </c>
      <c r="J763" s="505">
        <f>TRUNC((I763/100+1)*H763,2)</f>
        <v>5.3</v>
      </c>
      <c r="K763" s="466">
        <f>ROUND(G763*J763,2)</f>
        <v>5.3</v>
      </c>
    </row>
    <row r="764" spans="2:11" hidden="1">
      <c r="B764" s="467"/>
      <c r="C764" s="473"/>
      <c r="D764" s="473"/>
      <c r="E764" s="468"/>
      <c r="F764" s="473"/>
      <c r="G764" s="469"/>
      <c r="H764" s="470"/>
      <c r="I764" s="471"/>
      <c r="J764" s="506"/>
      <c r="K764" s="471"/>
    </row>
    <row r="765" spans="2:11" hidden="1">
      <c r="B765" s="272" t="s">
        <v>13381</v>
      </c>
      <c r="C765" s="391"/>
      <c r="D765" s="392"/>
      <c r="E765" s="273" t="s">
        <v>1047</v>
      </c>
      <c r="F765" s="274" t="s">
        <v>3004</v>
      </c>
      <c r="G765" s="275"/>
      <c r="H765" s="276"/>
      <c r="I765" s="304">
        <f>SUM(I766:I767)</f>
        <v>5.3323</v>
      </c>
      <c r="J765" s="258">
        <f>TRUNC((I765/100+1)*H765,2)</f>
        <v>0</v>
      </c>
      <c r="K765" s="258">
        <f>TRUNC(G765*J765,2)</f>
        <v>0</v>
      </c>
    </row>
    <row r="766" spans="2:11" hidden="1">
      <c r="B766" s="462" t="s">
        <v>502</v>
      </c>
      <c r="C766" s="472" t="s">
        <v>9</v>
      </c>
      <c r="D766" s="263">
        <v>88247</v>
      </c>
      <c r="E766" s="278" t="str">
        <f>IF($D766&lt;&gt;"",VLOOKUP($D766,'2-SINAPI OUTUBRO 2017'!$A$1:$D$11396,2,FALSE),"")</f>
        <v>AUXILIAR DE ELETRICISTA COM ENCARGOS COMPLEMENTARES</v>
      </c>
      <c r="F766" s="279" t="str">
        <f>IF($D766&lt;&gt;"",VLOOKUP($D766,'2-SINAPI OUTUBRO 2017'!$A$1:$D$11396,3,FALSE),"")</f>
        <v>H</v>
      </c>
      <c r="G766" s="464">
        <v>0.01</v>
      </c>
      <c r="H766" s="297">
        <f>IF($D766&lt;&gt;"",VLOOKUP($D766,'2-SINAPI OUTUBRO 2017'!$A$1:$D$11396,4,FALSE),"")</f>
        <v>14.23</v>
      </c>
      <c r="I766" s="289">
        <f t="shared" ref="I766:I767" si="144">H766*G766</f>
        <v>0.14230000000000001</v>
      </c>
      <c r="J766" s="505">
        <f>TRUNC((I766/100+1)*H766,2)</f>
        <v>14.25</v>
      </c>
      <c r="K766" s="466">
        <f>ROUND(G766*J766,2)</f>
        <v>0.14000000000000001</v>
      </c>
    </row>
    <row r="767" spans="2:11" hidden="1">
      <c r="B767" s="462" t="s">
        <v>502</v>
      </c>
      <c r="C767" s="472" t="s">
        <v>90</v>
      </c>
      <c r="D767" s="472"/>
      <c r="E767" s="463" t="s">
        <v>1047</v>
      </c>
      <c r="F767" s="472" t="s">
        <v>3004</v>
      </c>
      <c r="G767" s="464">
        <v>1</v>
      </c>
      <c r="H767" s="465">
        <v>5.19</v>
      </c>
      <c r="I767" s="289">
        <f t="shared" si="144"/>
        <v>5.19</v>
      </c>
      <c r="J767" s="505">
        <f>TRUNC((I767/100+1)*H767,2)</f>
        <v>5.45</v>
      </c>
      <c r="K767" s="466">
        <f>ROUND(G767*J767,2)</f>
        <v>5.45</v>
      </c>
    </row>
    <row r="768" spans="2:11" hidden="1">
      <c r="B768" s="467"/>
      <c r="C768" s="473"/>
      <c r="D768" s="473"/>
      <c r="E768" s="468"/>
      <c r="F768" s="473"/>
      <c r="G768" s="469"/>
      <c r="H768" s="470"/>
      <c r="I768" s="471"/>
      <c r="J768" s="506"/>
      <c r="K768" s="471"/>
    </row>
    <row r="769" spans="2:11" hidden="1">
      <c r="B769" s="272" t="s">
        <v>13382</v>
      </c>
      <c r="C769" s="391"/>
      <c r="D769" s="392"/>
      <c r="E769" s="273" t="s">
        <v>1048</v>
      </c>
      <c r="F769" s="274" t="s">
        <v>3004</v>
      </c>
      <c r="G769" s="275"/>
      <c r="H769" s="276"/>
      <c r="I769" s="304">
        <f>SUM(I770:I771)</f>
        <v>6.7322999999999995</v>
      </c>
      <c r="J769" s="258">
        <f>TRUNC((I769/100+1)*H769,2)</f>
        <v>0</v>
      </c>
      <c r="K769" s="258">
        <f>TRUNC(G769*J769,2)</f>
        <v>0</v>
      </c>
    </row>
    <row r="770" spans="2:11" hidden="1">
      <c r="B770" s="462" t="s">
        <v>502</v>
      </c>
      <c r="C770" s="472" t="s">
        <v>9</v>
      </c>
      <c r="D770" s="263">
        <v>88247</v>
      </c>
      <c r="E770" s="278" t="str">
        <f>IF($D770&lt;&gt;"",VLOOKUP($D770,'2-SINAPI OUTUBRO 2017'!$A$1:$D$11396,2,FALSE),"")</f>
        <v>AUXILIAR DE ELETRICISTA COM ENCARGOS COMPLEMENTARES</v>
      </c>
      <c r="F770" s="279" t="str">
        <f>IF($D770&lt;&gt;"",VLOOKUP($D770,'2-SINAPI OUTUBRO 2017'!$A$1:$D$11396,3,FALSE),"")</f>
        <v>H</v>
      </c>
      <c r="G770" s="464">
        <v>0.01</v>
      </c>
      <c r="H770" s="297">
        <f>IF($D770&lt;&gt;"",VLOOKUP($D770,'2-SINAPI OUTUBRO 2017'!$A$1:$D$11396,4,FALSE),"")</f>
        <v>14.23</v>
      </c>
      <c r="I770" s="289">
        <f t="shared" ref="I770:I771" si="145">H770*G770</f>
        <v>0.14230000000000001</v>
      </c>
      <c r="J770" s="505">
        <f>TRUNC((I770/100+1)*H770,2)</f>
        <v>14.25</v>
      </c>
      <c r="K770" s="466">
        <f>ROUND(G770*J770,2)</f>
        <v>0.14000000000000001</v>
      </c>
    </row>
    <row r="771" spans="2:11" hidden="1">
      <c r="B771" s="462" t="s">
        <v>502</v>
      </c>
      <c r="C771" s="472" t="s">
        <v>90</v>
      </c>
      <c r="D771" s="472"/>
      <c r="E771" s="463" t="s">
        <v>13383</v>
      </c>
      <c r="F771" s="472" t="s">
        <v>3004</v>
      </c>
      <c r="G771" s="464">
        <v>1</v>
      </c>
      <c r="H771" s="465">
        <v>6.59</v>
      </c>
      <c r="I771" s="289">
        <f t="shared" si="145"/>
        <v>6.59</v>
      </c>
      <c r="J771" s="505">
        <f>TRUNC((I771/100+1)*H771,2)</f>
        <v>7.02</v>
      </c>
      <c r="K771" s="466">
        <f>ROUND(G771*J771,2)</f>
        <v>7.02</v>
      </c>
    </row>
    <row r="772" spans="2:11" hidden="1">
      <c r="B772" s="467"/>
      <c r="C772" s="473"/>
      <c r="D772" s="473"/>
      <c r="E772" s="468"/>
      <c r="F772" s="473"/>
      <c r="G772" s="469"/>
      <c r="H772" s="470"/>
      <c r="I772" s="471"/>
      <c r="J772" s="506"/>
      <c r="K772" s="471"/>
    </row>
    <row r="773" spans="2:11" hidden="1">
      <c r="B773" s="272" t="s">
        <v>13384</v>
      </c>
      <c r="C773" s="391"/>
      <c r="D773" s="392"/>
      <c r="E773" s="273" t="s">
        <v>1049</v>
      </c>
      <c r="F773" s="274" t="s">
        <v>3004</v>
      </c>
      <c r="G773" s="275"/>
      <c r="H773" s="276"/>
      <c r="I773" s="304">
        <f>SUM(I774:I775)</f>
        <v>7.5922999999999998</v>
      </c>
      <c r="J773" s="258">
        <f>TRUNC((I773/100+1)*H773,2)</f>
        <v>0</v>
      </c>
      <c r="K773" s="258">
        <f>TRUNC(G773*J773,2)</f>
        <v>0</v>
      </c>
    </row>
    <row r="774" spans="2:11" hidden="1">
      <c r="B774" s="462" t="s">
        <v>502</v>
      </c>
      <c r="C774" s="472" t="s">
        <v>9</v>
      </c>
      <c r="D774" s="263">
        <v>88247</v>
      </c>
      <c r="E774" s="278" t="str">
        <f>IF($D774&lt;&gt;"",VLOOKUP($D774,'2-SINAPI OUTUBRO 2017'!$A$1:$D$11396,2,FALSE),"")</f>
        <v>AUXILIAR DE ELETRICISTA COM ENCARGOS COMPLEMENTARES</v>
      </c>
      <c r="F774" s="279" t="str">
        <f>IF($D774&lt;&gt;"",VLOOKUP($D774,'2-SINAPI OUTUBRO 2017'!$A$1:$D$11396,3,FALSE),"")</f>
        <v>H</v>
      </c>
      <c r="G774" s="464">
        <v>0.01</v>
      </c>
      <c r="H774" s="297">
        <f>IF($D774&lt;&gt;"",VLOOKUP($D774,'2-SINAPI OUTUBRO 2017'!$A$1:$D$11396,4,FALSE),"")</f>
        <v>14.23</v>
      </c>
      <c r="I774" s="289">
        <f t="shared" ref="I774:I775" si="146">H774*G774</f>
        <v>0.14230000000000001</v>
      </c>
      <c r="J774" s="505">
        <f>TRUNC((I774/100+1)*H774,2)</f>
        <v>14.25</v>
      </c>
      <c r="K774" s="466">
        <f>ROUND(G774*J774,2)</f>
        <v>0.14000000000000001</v>
      </c>
    </row>
    <row r="775" spans="2:11" hidden="1">
      <c r="B775" s="462" t="s">
        <v>502</v>
      </c>
      <c r="C775" s="472" t="s">
        <v>90</v>
      </c>
      <c r="D775" s="472"/>
      <c r="E775" s="463" t="s">
        <v>13385</v>
      </c>
      <c r="F775" s="472" t="s">
        <v>3004</v>
      </c>
      <c r="G775" s="464">
        <v>1</v>
      </c>
      <c r="H775" s="465">
        <v>7.45</v>
      </c>
      <c r="I775" s="289">
        <f t="shared" si="146"/>
        <v>7.45</v>
      </c>
      <c r="J775" s="505">
        <f>TRUNC((I775/100+1)*H775,2)</f>
        <v>8</v>
      </c>
      <c r="K775" s="466">
        <f>ROUND(G775*J775,2)</f>
        <v>8</v>
      </c>
    </row>
    <row r="776" spans="2:11" hidden="1">
      <c r="B776" s="467"/>
      <c r="C776" s="473"/>
      <c r="D776" s="473"/>
      <c r="E776" s="468"/>
      <c r="F776" s="473"/>
      <c r="G776" s="469"/>
      <c r="H776" s="470"/>
      <c r="I776" s="471"/>
      <c r="J776" s="506"/>
      <c r="K776" s="471"/>
    </row>
    <row r="777" spans="2:11" hidden="1">
      <c r="B777" s="272" t="s">
        <v>13386</v>
      </c>
      <c r="C777" s="391"/>
      <c r="D777" s="392"/>
      <c r="E777" s="273" t="s">
        <v>1050</v>
      </c>
      <c r="F777" s="274" t="s">
        <v>3004</v>
      </c>
      <c r="G777" s="275"/>
      <c r="H777" s="276"/>
      <c r="I777" s="304">
        <f>SUM(I778:I779)</f>
        <v>6.8622999999999994</v>
      </c>
      <c r="J777" s="258">
        <f>TRUNC((I777/100+1)*H777,2)</f>
        <v>0</v>
      </c>
      <c r="K777" s="258">
        <f>TRUNC(G777*J777,2)</f>
        <v>0</v>
      </c>
    </row>
    <row r="778" spans="2:11" hidden="1">
      <c r="B778" s="462" t="s">
        <v>502</v>
      </c>
      <c r="C778" s="472" t="s">
        <v>9</v>
      </c>
      <c r="D778" s="263">
        <v>88247</v>
      </c>
      <c r="E778" s="278" t="str">
        <f>IF($D778&lt;&gt;"",VLOOKUP($D778,'2-SINAPI OUTUBRO 2017'!$A$1:$D$11396,2,FALSE),"")</f>
        <v>AUXILIAR DE ELETRICISTA COM ENCARGOS COMPLEMENTARES</v>
      </c>
      <c r="F778" s="279" t="str">
        <f>IF($D778&lt;&gt;"",VLOOKUP($D778,'2-SINAPI OUTUBRO 2017'!$A$1:$D$11396,3,FALSE),"")</f>
        <v>H</v>
      </c>
      <c r="G778" s="464">
        <v>0.01</v>
      </c>
      <c r="H778" s="297">
        <f>IF($D778&lt;&gt;"",VLOOKUP($D778,'2-SINAPI OUTUBRO 2017'!$A$1:$D$11396,4,FALSE),"")</f>
        <v>14.23</v>
      </c>
      <c r="I778" s="289">
        <f t="shared" ref="I778:I779" si="147">H778*G778</f>
        <v>0.14230000000000001</v>
      </c>
      <c r="J778" s="505">
        <f>TRUNC((I778/100+1)*H778,2)</f>
        <v>14.25</v>
      </c>
      <c r="K778" s="466">
        <f>ROUND(G778*J778,2)</f>
        <v>0.14000000000000001</v>
      </c>
    </row>
    <row r="779" spans="2:11" hidden="1">
      <c r="B779" s="462" t="s">
        <v>502</v>
      </c>
      <c r="C779" s="472" t="s">
        <v>90</v>
      </c>
      <c r="D779" s="472"/>
      <c r="E779" s="463" t="s">
        <v>13387</v>
      </c>
      <c r="F779" s="472" t="s">
        <v>3004</v>
      </c>
      <c r="G779" s="464">
        <v>1</v>
      </c>
      <c r="H779" s="465">
        <v>6.72</v>
      </c>
      <c r="I779" s="289">
        <f t="shared" si="147"/>
        <v>6.72</v>
      </c>
      <c r="J779" s="505">
        <f>TRUNC((I779/100+1)*H779,2)</f>
        <v>7.17</v>
      </c>
      <c r="K779" s="466">
        <f>ROUND(G779*J779,2)</f>
        <v>7.17</v>
      </c>
    </row>
    <row r="780" spans="2:11" hidden="1">
      <c r="B780" s="467"/>
      <c r="C780" s="473"/>
      <c r="D780" s="473"/>
      <c r="E780" s="468"/>
      <c r="F780" s="473"/>
      <c r="G780" s="469"/>
      <c r="H780" s="470"/>
      <c r="I780" s="471"/>
      <c r="J780" s="506"/>
      <c r="K780" s="471"/>
    </row>
    <row r="781" spans="2:11" hidden="1">
      <c r="B781" s="272" t="s">
        <v>13388</v>
      </c>
      <c r="C781" s="391"/>
      <c r="D781" s="392"/>
      <c r="E781" s="273" t="s">
        <v>1051</v>
      </c>
      <c r="F781" s="274" t="s">
        <v>3004</v>
      </c>
      <c r="G781" s="275"/>
      <c r="H781" s="276"/>
      <c r="I781" s="304">
        <f>SUM(I782:I784)</f>
        <v>119.995</v>
      </c>
      <c r="J781" s="258">
        <f>TRUNC((I781/100+1)*H781,2)</f>
        <v>0</v>
      </c>
      <c r="K781" s="258">
        <f>TRUNC(G781*J781,2)</f>
        <v>0</v>
      </c>
    </row>
    <row r="782" spans="2:11" hidden="1">
      <c r="B782" s="462" t="s">
        <v>502</v>
      </c>
      <c r="C782" s="472" t="s">
        <v>9</v>
      </c>
      <c r="D782" s="263">
        <v>88264</v>
      </c>
      <c r="E782" s="278" t="str">
        <f>IF($D782&lt;&gt;"",VLOOKUP($D782,'2-SINAPI OUTUBRO 2017'!$A$1:$D$11396,2,FALSE),"")</f>
        <v>ELETRICISTA COM ENCARGOS COMPLEMENTARES</v>
      </c>
      <c r="F782" s="279" t="str">
        <f>IF($D782&lt;&gt;"",VLOOKUP($D782,'2-SINAPI OUTUBRO 2017'!$A$1:$D$11396,3,FALSE),"")</f>
        <v>H</v>
      </c>
      <c r="G782" s="464">
        <v>0.5</v>
      </c>
      <c r="H782" s="297">
        <f>IF($D782&lt;&gt;"",VLOOKUP($D782,'2-SINAPI OUTUBRO 2017'!$A$1:$D$11396,4,FALSE),"")</f>
        <v>17.48</v>
      </c>
      <c r="I782" s="289">
        <f t="shared" ref="I782:I784" si="148">H782*G782</f>
        <v>8.74</v>
      </c>
      <c r="J782" s="505">
        <f>TRUNC((I782/100+1)*H782,2)</f>
        <v>19</v>
      </c>
      <c r="K782" s="466">
        <f>ROUND(G782*J782,2)</f>
        <v>9.5</v>
      </c>
    </row>
    <row r="783" spans="2:11" hidden="1">
      <c r="B783" s="462" t="s">
        <v>502</v>
      </c>
      <c r="C783" s="472" t="s">
        <v>9</v>
      </c>
      <c r="D783" s="263">
        <v>88247</v>
      </c>
      <c r="E783" s="278" t="str">
        <f>IF($D783&lt;&gt;"",VLOOKUP($D783,'2-SINAPI OUTUBRO 2017'!$A$1:$D$11396,2,FALSE),"")</f>
        <v>AUXILIAR DE ELETRICISTA COM ENCARGOS COMPLEMENTARES</v>
      </c>
      <c r="F783" s="279" t="str">
        <f>IF($D783&lt;&gt;"",VLOOKUP($D783,'2-SINAPI OUTUBRO 2017'!$A$1:$D$11396,3,FALSE),"")</f>
        <v>H</v>
      </c>
      <c r="G783" s="464">
        <v>0.5</v>
      </c>
      <c r="H783" s="297">
        <f>IF($D783&lt;&gt;"",VLOOKUP($D783,'2-SINAPI OUTUBRO 2017'!$A$1:$D$11396,4,FALSE),"")</f>
        <v>14.23</v>
      </c>
      <c r="I783" s="289">
        <f t="shared" si="148"/>
        <v>7.1150000000000002</v>
      </c>
      <c r="J783" s="505">
        <f>TRUNC((I783/100+1)*H783,2)</f>
        <v>15.24</v>
      </c>
      <c r="K783" s="466">
        <f>ROUND(G783*J783,2)</f>
        <v>7.62</v>
      </c>
    </row>
    <row r="784" spans="2:11" hidden="1">
      <c r="B784" s="462" t="s">
        <v>502</v>
      </c>
      <c r="C784" s="472" t="s">
        <v>90</v>
      </c>
      <c r="D784" s="472"/>
      <c r="E784" s="463" t="s">
        <v>1051</v>
      </c>
      <c r="F784" s="472" t="s">
        <v>3004</v>
      </c>
      <c r="G784" s="464">
        <v>1</v>
      </c>
      <c r="H784" s="465">
        <v>104.14</v>
      </c>
      <c r="I784" s="289">
        <f t="shared" si="148"/>
        <v>104.14</v>
      </c>
      <c r="J784" s="505">
        <f>TRUNC((I784/100+1)*H784,2)</f>
        <v>212.59</v>
      </c>
      <c r="K784" s="466">
        <f>ROUND(G784*J784,2)</f>
        <v>212.59</v>
      </c>
    </row>
    <row r="785" spans="2:11" hidden="1">
      <c r="B785" s="467"/>
      <c r="C785" s="473"/>
      <c r="D785" s="473"/>
      <c r="E785" s="468"/>
      <c r="F785" s="473"/>
      <c r="G785" s="469"/>
      <c r="H785" s="470"/>
      <c r="I785" s="471"/>
      <c r="J785" s="506"/>
      <c r="K785" s="471"/>
    </row>
    <row r="786" spans="2:11" hidden="1">
      <c r="B786" s="272" t="s">
        <v>13389</v>
      </c>
      <c r="C786" s="391"/>
      <c r="D786" s="392"/>
      <c r="E786" s="273" t="s">
        <v>1052</v>
      </c>
      <c r="F786" s="274" t="s">
        <v>3004</v>
      </c>
      <c r="G786" s="275"/>
      <c r="H786" s="276"/>
      <c r="I786" s="304">
        <f>SUM(I787:I789)</f>
        <v>18.523</v>
      </c>
      <c r="J786" s="258">
        <f>TRUNC((I786/100+1)*H786,2)</f>
        <v>0</v>
      </c>
      <c r="K786" s="258">
        <f>TRUNC(G786*J786,2)</f>
        <v>0</v>
      </c>
    </row>
    <row r="787" spans="2:11" hidden="1">
      <c r="B787" s="462" t="s">
        <v>502</v>
      </c>
      <c r="C787" s="472" t="s">
        <v>9</v>
      </c>
      <c r="D787" s="263">
        <v>88264</v>
      </c>
      <c r="E787" s="278" t="str">
        <f>IF($D787&lt;&gt;"",VLOOKUP($D787,'2-SINAPI OUTUBRO 2017'!$A$1:$D$11396,2,FALSE),"")</f>
        <v>ELETRICISTA COM ENCARGOS COMPLEMENTARES</v>
      </c>
      <c r="F787" s="279" t="str">
        <f>IF($D787&lt;&gt;"",VLOOKUP($D787,'2-SINAPI OUTUBRO 2017'!$A$1:$D$11396,3,FALSE),"")</f>
        <v>H</v>
      </c>
      <c r="G787" s="464">
        <v>0.3</v>
      </c>
      <c r="H787" s="297">
        <f>IF($D787&lt;&gt;"",VLOOKUP($D787,'2-SINAPI OUTUBRO 2017'!$A$1:$D$11396,4,FALSE),"")</f>
        <v>17.48</v>
      </c>
      <c r="I787" s="289">
        <f t="shared" ref="I787:I789" si="149">H787*G787</f>
        <v>5.2439999999999998</v>
      </c>
      <c r="J787" s="505">
        <f>TRUNC((I787/100+1)*H787,2)</f>
        <v>18.39</v>
      </c>
      <c r="K787" s="466">
        <f>ROUND(G787*J787,2)</f>
        <v>5.52</v>
      </c>
    </row>
    <row r="788" spans="2:11" hidden="1">
      <c r="B788" s="462" t="s">
        <v>502</v>
      </c>
      <c r="C788" s="472" t="s">
        <v>9</v>
      </c>
      <c r="D788" s="263">
        <v>88247</v>
      </c>
      <c r="E788" s="278" t="str">
        <f>IF($D788&lt;&gt;"",VLOOKUP($D788,'2-SINAPI OUTUBRO 2017'!$A$1:$D$11396,2,FALSE),"")</f>
        <v>AUXILIAR DE ELETRICISTA COM ENCARGOS COMPLEMENTARES</v>
      </c>
      <c r="F788" s="279" t="str">
        <f>IF($D788&lt;&gt;"",VLOOKUP($D788,'2-SINAPI OUTUBRO 2017'!$A$1:$D$11396,3,FALSE),"")</f>
        <v>H</v>
      </c>
      <c r="G788" s="464">
        <v>0.3</v>
      </c>
      <c r="H788" s="297">
        <f>IF($D788&lt;&gt;"",VLOOKUP($D788,'2-SINAPI OUTUBRO 2017'!$A$1:$D$11396,4,FALSE),"")</f>
        <v>14.23</v>
      </c>
      <c r="I788" s="289">
        <f t="shared" si="149"/>
        <v>4.2690000000000001</v>
      </c>
      <c r="J788" s="505">
        <f>TRUNC((I788/100+1)*H788,2)</f>
        <v>14.83</v>
      </c>
      <c r="K788" s="466">
        <f>ROUND(G788*J788,2)</f>
        <v>4.45</v>
      </c>
    </row>
    <row r="789" spans="2:11" hidden="1">
      <c r="B789" s="462" t="s">
        <v>502</v>
      </c>
      <c r="C789" s="472" t="s">
        <v>90</v>
      </c>
      <c r="D789" s="472"/>
      <c r="E789" s="463" t="s">
        <v>13390</v>
      </c>
      <c r="F789" s="472" t="s">
        <v>3004</v>
      </c>
      <c r="G789" s="464">
        <v>1</v>
      </c>
      <c r="H789" s="465">
        <v>9.01</v>
      </c>
      <c r="I789" s="289">
        <f t="shared" si="149"/>
        <v>9.01</v>
      </c>
      <c r="J789" s="505">
        <f>TRUNC((I789/100+1)*H789,2)</f>
        <v>9.82</v>
      </c>
      <c r="K789" s="466">
        <f>ROUND(G789*J789,2)</f>
        <v>9.82</v>
      </c>
    </row>
    <row r="790" spans="2:11" hidden="1">
      <c r="B790" s="467"/>
      <c r="C790" s="473"/>
      <c r="D790" s="473"/>
      <c r="E790" s="468"/>
      <c r="F790" s="473"/>
      <c r="G790" s="469"/>
      <c r="H790" s="470"/>
      <c r="I790" s="471"/>
      <c r="J790" s="506"/>
      <c r="K790" s="471"/>
    </row>
    <row r="791" spans="2:11" hidden="1">
      <c r="B791" s="272" t="s">
        <v>13391</v>
      </c>
      <c r="C791" s="391"/>
      <c r="D791" s="392"/>
      <c r="E791" s="273" t="s">
        <v>1053</v>
      </c>
      <c r="F791" s="274" t="s">
        <v>3004</v>
      </c>
      <c r="G791" s="275"/>
      <c r="H791" s="276"/>
      <c r="I791" s="304">
        <f>SUM(I792:I794)</f>
        <v>9.6709999999999994</v>
      </c>
      <c r="J791" s="258">
        <f>TRUNC((I791/100+1)*H791,2)</f>
        <v>0</v>
      </c>
      <c r="K791" s="258">
        <f>TRUNC(G791*J791,2)</f>
        <v>0</v>
      </c>
    </row>
    <row r="792" spans="2:11" hidden="1">
      <c r="B792" s="462" t="s">
        <v>502</v>
      </c>
      <c r="C792" s="472" t="s">
        <v>9</v>
      </c>
      <c r="D792" s="263">
        <v>88264</v>
      </c>
      <c r="E792" s="278" t="str">
        <f>IF($D792&lt;&gt;"",VLOOKUP($D792,'2-SINAPI OUTUBRO 2017'!$A$1:$D$11396,2,FALSE),"")</f>
        <v>ELETRICISTA COM ENCARGOS COMPLEMENTARES</v>
      </c>
      <c r="F792" s="279" t="str">
        <f>IF($D792&lt;&gt;"",VLOOKUP($D792,'2-SINAPI OUTUBRO 2017'!$A$1:$D$11396,3,FALSE),"")</f>
        <v>H</v>
      </c>
      <c r="G792" s="464">
        <v>0.1</v>
      </c>
      <c r="H792" s="297">
        <f>IF($D792&lt;&gt;"",VLOOKUP($D792,'2-SINAPI OUTUBRO 2017'!$A$1:$D$11396,4,FALSE),"")</f>
        <v>17.48</v>
      </c>
      <c r="I792" s="289">
        <f t="shared" ref="I792:I794" si="150">H792*G792</f>
        <v>1.7480000000000002</v>
      </c>
      <c r="J792" s="505">
        <f>TRUNC((I792/100+1)*H792,2)</f>
        <v>17.78</v>
      </c>
      <c r="K792" s="466">
        <f>ROUND(G792*J792,2)</f>
        <v>1.78</v>
      </c>
    </row>
    <row r="793" spans="2:11" hidden="1">
      <c r="B793" s="462" t="s">
        <v>502</v>
      </c>
      <c r="C793" s="472" t="s">
        <v>9</v>
      </c>
      <c r="D793" s="263">
        <v>88247</v>
      </c>
      <c r="E793" s="278" t="str">
        <f>IF($D793&lt;&gt;"",VLOOKUP($D793,'2-SINAPI OUTUBRO 2017'!$A$1:$D$11396,2,FALSE),"")</f>
        <v>AUXILIAR DE ELETRICISTA COM ENCARGOS COMPLEMENTARES</v>
      </c>
      <c r="F793" s="279" t="str">
        <f>IF($D793&lt;&gt;"",VLOOKUP($D793,'2-SINAPI OUTUBRO 2017'!$A$1:$D$11396,3,FALSE),"")</f>
        <v>H</v>
      </c>
      <c r="G793" s="464">
        <v>0.1</v>
      </c>
      <c r="H793" s="297">
        <f>IF($D793&lt;&gt;"",VLOOKUP($D793,'2-SINAPI OUTUBRO 2017'!$A$1:$D$11396,4,FALSE),"")</f>
        <v>14.23</v>
      </c>
      <c r="I793" s="289">
        <f t="shared" si="150"/>
        <v>1.423</v>
      </c>
      <c r="J793" s="505">
        <f>TRUNC((I793/100+1)*H793,2)</f>
        <v>14.43</v>
      </c>
      <c r="K793" s="466">
        <f>ROUND(G793*J793,2)</f>
        <v>1.44</v>
      </c>
    </row>
    <row r="794" spans="2:11" hidden="1">
      <c r="B794" s="462"/>
      <c r="C794" s="472" t="s">
        <v>90</v>
      </c>
      <c r="D794" s="472"/>
      <c r="E794" s="463" t="s">
        <v>1053</v>
      </c>
      <c r="F794" s="472" t="s">
        <v>3004</v>
      </c>
      <c r="G794" s="464">
        <v>1</v>
      </c>
      <c r="H794" s="465">
        <v>6.5</v>
      </c>
      <c r="I794" s="289">
        <f t="shared" si="150"/>
        <v>6.5</v>
      </c>
      <c r="J794" s="505">
        <f>TRUNC((I794/100+1)*H794,2)</f>
        <v>6.92</v>
      </c>
      <c r="K794" s="466">
        <f>ROUND(G794*J794,2)</f>
        <v>6.92</v>
      </c>
    </row>
    <row r="795" spans="2:11" hidden="1">
      <c r="B795" s="467"/>
      <c r="C795" s="473"/>
      <c r="D795" s="473"/>
      <c r="E795" s="468"/>
      <c r="F795" s="473"/>
      <c r="G795" s="469"/>
      <c r="H795" s="470"/>
      <c r="I795" s="471"/>
      <c r="J795" s="506"/>
      <c r="K795" s="471"/>
    </row>
    <row r="796" spans="2:11" hidden="1">
      <c r="B796" s="272" t="s">
        <v>13392</v>
      </c>
      <c r="C796" s="391"/>
      <c r="D796" s="392"/>
      <c r="E796" s="273" t="s">
        <v>1054</v>
      </c>
      <c r="F796" s="274" t="s">
        <v>3004</v>
      </c>
      <c r="G796" s="275"/>
      <c r="H796" s="276"/>
      <c r="I796" s="304">
        <f>SUM(I797:I799)</f>
        <v>26.402999999999999</v>
      </c>
      <c r="J796" s="258">
        <f>TRUNC((I796/100+1)*H796,2)</f>
        <v>0</v>
      </c>
      <c r="K796" s="258">
        <f>TRUNC(G796*J796,2)</f>
        <v>0</v>
      </c>
    </row>
    <row r="797" spans="2:11" hidden="1">
      <c r="B797" s="462" t="s">
        <v>502</v>
      </c>
      <c r="C797" s="472" t="s">
        <v>9</v>
      </c>
      <c r="D797" s="263">
        <v>88264</v>
      </c>
      <c r="E797" s="278" t="str">
        <f>IF($D797&lt;&gt;"",VLOOKUP($D797,'2-SINAPI OUTUBRO 2017'!$A$1:$D$11396,2,FALSE),"")</f>
        <v>ELETRICISTA COM ENCARGOS COMPLEMENTARES</v>
      </c>
      <c r="F797" s="279" t="str">
        <f>IF($D797&lt;&gt;"",VLOOKUP($D797,'2-SINAPI OUTUBRO 2017'!$A$1:$D$11396,3,FALSE),"")</f>
        <v>H</v>
      </c>
      <c r="G797" s="464">
        <v>0.3</v>
      </c>
      <c r="H797" s="297">
        <f>IF($D797&lt;&gt;"",VLOOKUP($D797,'2-SINAPI OUTUBRO 2017'!$A$1:$D$11396,4,FALSE),"")</f>
        <v>17.48</v>
      </c>
      <c r="I797" s="289">
        <f t="shared" ref="I797:I804" si="151">H797*G797</f>
        <v>5.2439999999999998</v>
      </c>
      <c r="J797" s="505">
        <f>TRUNC((I797/100+1)*H797,2)</f>
        <v>18.39</v>
      </c>
      <c r="K797" s="466">
        <f>ROUND(G797*J797,2)</f>
        <v>5.52</v>
      </c>
    </row>
    <row r="798" spans="2:11" hidden="1">
      <c r="B798" s="462" t="s">
        <v>502</v>
      </c>
      <c r="C798" s="472" t="s">
        <v>9</v>
      </c>
      <c r="D798" s="263">
        <v>88247</v>
      </c>
      <c r="E798" s="278" t="str">
        <f>IF($D798&lt;&gt;"",VLOOKUP($D798,'2-SINAPI OUTUBRO 2017'!$A$1:$D$11396,2,FALSE),"")</f>
        <v>AUXILIAR DE ELETRICISTA COM ENCARGOS COMPLEMENTARES</v>
      </c>
      <c r="F798" s="279" t="str">
        <f>IF($D798&lt;&gt;"",VLOOKUP($D798,'2-SINAPI OUTUBRO 2017'!$A$1:$D$11396,3,FALSE),"")</f>
        <v>H</v>
      </c>
      <c r="G798" s="464">
        <v>0.3</v>
      </c>
      <c r="H798" s="297">
        <f>IF($D798&lt;&gt;"",VLOOKUP($D798,'2-SINAPI OUTUBRO 2017'!$A$1:$D$11396,4,FALSE),"")</f>
        <v>14.23</v>
      </c>
      <c r="I798" s="289">
        <f t="shared" si="151"/>
        <v>4.2690000000000001</v>
      </c>
      <c r="J798" s="505">
        <f>TRUNC((I798/100+1)*H798,2)</f>
        <v>14.83</v>
      </c>
      <c r="K798" s="466">
        <f>ROUND(G798*J798,2)</f>
        <v>4.45</v>
      </c>
    </row>
    <row r="799" spans="2:11" hidden="1">
      <c r="B799" s="462" t="s">
        <v>502</v>
      </c>
      <c r="C799" s="472" t="s">
        <v>90</v>
      </c>
      <c r="D799" s="472"/>
      <c r="E799" s="463" t="s">
        <v>1054</v>
      </c>
      <c r="F799" s="472" t="s">
        <v>3004</v>
      </c>
      <c r="G799" s="464">
        <v>1</v>
      </c>
      <c r="H799" s="465">
        <v>16.89</v>
      </c>
      <c r="I799" s="289">
        <f t="shared" si="151"/>
        <v>16.89</v>
      </c>
      <c r="J799" s="505">
        <f>TRUNC((I799/100+1)*H799,2)</f>
        <v>19.739999999999998</v>
      </c>
      <c r="K799" s="466">
        <f>ROUND(G799*J799,2)</f>
        <v>19.739999999999998</v>
      </c>
    </row>
    <row r="800" spans="2:11" hidden="1">
      <c r="B800" s="467"/>
      <c r="C800" s="473"/>
      <c r="D800" s="473"/>
      <c r="E800" s="468"/>
      <c r="F800" s="473"/>
      <c r="G800" s="469"/>
      <c r="H800" s="470"/>
      <c r="I800" s="289"/>
      <c r="J800" s="506"/>
      <c r="K800" s="471"/>
    </row>
    <row r="801" spans="2:11" hidden="1">
      <c r="B801" s="272" t="s">
        <v>13393</v>
      </c>
      <c r="C801" s="391"/>
      <c r="D801" s="392"/>
      <c r="E801" s="273" t="s">
        <v>1055</v>
      </c>
      <c r="F801" s="274" t="s">
        <v>3004</v>
      </c>
      <c r="G801" s="275"/>
      <c r="H801" s="276"/>
      <c r="I801" s="304">
        <f>SUM(I802:I804)</f>
        <v>2.9611000000000001</v>
      </c>
      <c r="J801" s="258">
        <f>TRUNC((I801/100+1)*H801,2)</f>
        <v>0</v>
      </c>
      <c r="K801" s="258">
        <f>TRUNC(G801*J801,2)</f>
        <v>0</v>
      </c>
    </row>
    <row r="802" spans="2:11" hidden="1">
      <c r="B802" s="462" t="s">
        <v>502</v>
      </c>
      <c r="C802" s="472" t="s">
        <v>9</v>
      </c>
      <c r="D802" s="263">
        <v>88264</v>
      </c>
      <c r="E802" s="278" t="str">
        <f>IF($D802&lt;&gt;"",VLOOKUP($D802,'2-SINAPI OUTUBRO 2017'!$A$1:$D$11396,2,FALSE),"")</f>
        <v>ELETRICISTA COM ENCARGOS COMPLEMENTARES</v>
      </c>
      <c r="F802" s="279" t="str">
        <f>IF($D802&lt;&gt;"",VLOOKUP($D802,'2-SINAPI OUTUBRO 2017'!$A$1:$D$11396,3,FALSE),"")</f>
        <v>H</v>
      </c>
      <c r="G802" s="464">
        <v>0.02</v>
      </c>
      <c r="H802" s="297">
        <f>IF($D802&lt;&gt;"",VLOOKUP($D802,'2-SINAPI OUTUBRO 2017'!$A$1:$D$11396,4,FALSE),"")</f>
        <v>17.48</v>
      </c>
      <c r="I802" s="289">
        <f t="shared" si="151"/>
        <v>0.34960000000000002</v>
      </c>
      <c r="J802" s="505">
        <f>TRUNC((I802/100+1)*H802,2)</f>
        <v>17.54</v>
      </c>
      <c r="K802" s="466">
        <f>ROUND(G802*J802,2)</f>
        <v>0.35</v>
      </c>
    </row>
    <row r="803" spans="2:11" hidden="1">
      <c r="B803" s="462" t="s">
        <v>502</v>
      </c>
      <c r="C803" s="472" t="s">
        <v>9</v>
      </c>
      <c r="D803" s="263">
        <v>88247</v>
      </c>
      <c r="E803" s="278" t="str">
        <f>IF($D803&lt;&gt;"",VLOOKUP($D803,'2-SINAPI OUTUBRO 2017'!$A$1:$D$11396,2,FALSE),"")</f>
        <v>AUXILIAR DE ELETRICISTA COM ENCARGOS COMPLEMENTARES</v>
      </c>
      <c r="F803" s="279" t="str">
        <f>IF($D803&lt;&gt;"",VLOOKUP($D803,'2-SINAPI OUTUBRO 2017'!$A$1:$D$11396,3,FALSE),"")</f>
        <v>H</v>
      </c>
      <c r="G803" s="464">
        <v>0.05</v>
      </c>
      <c r="H803" s="297">
        <f>IF($D803&lt;&gt;"",VLOOKUP($D803,'2-SINAPI OUTUBRO 2017'!$A$1:$D$11396,4,FALSE),"")</f>
        <v>14.23</v>
      </c>
      <c r="I803" s="289">
        <f t="shared" si="151"/>
        <v>0.71150000000000002</v>
      </c>
      <c r="J803" s="505">
        <f>TRUNC((I803/100+1)*H803,2)</f>
        <v>14.33</v>
      </c>
      <c r="K803" s="466">
        <f>ROUND(G803*J803,2)</f>
        <v>0.72</v>
      </c>
    </row>
    <row r="804" spans="2:11" hidden="1">
      <c r="B804" s="462" t="s">
        <v>502</v>
      </c>
      <c r="C804" s="472" t="s">
        <v>9</v>
      </c>
      <c r="D804" s="474">
        <v>7581</v>
      </c>
      <c r="E804" s="463" t="s">
        <v>3280</v>
      </c>
      <c r="F804" s="472" t="s">
        <v>3004</v>
      </c>
      <c r="G804" s="464">
        <v>1</v>
      </c>
      <c r="H804" s="465">
        <v>1.9</v>
      </c>
      <c r="I804" s="289">
        <f t="shared" si="151"/>
        <v>1.9</v>
      </c>
      <c r="J804" s="505">
        <f>TRUNC((I804/100+1)*H804,2)</f>
        <v>1.93</v>
      </c>
      <c r="K804" s="466">
        <f>ROUND(G804*J804,2)</f>
        <v>1.93</v>
      </c>
    </row>
    <row r="805" spans="2:11" hidden="1">
      <c r="B805" s="467"/>
      <c r="C805" s="473"/>
      <c r="D805" s="473"/>
      <c r="E805" s="468"/>
      <c r="F805" s="473"/>
      <c r="G805" s="469"/>
      <c r="H805" s="470"/>
      <c r="I805" s="471"/>
      <c r="J805" s="506"/>
      <c r="K805" s="471"/>
    </row>
    <row r="806" spans="2:11" ht="25.5" hidden="1">
      <c r="B806" s="272" t="s">
        <v>13394</v>
      </c>
      <c r="C806" s="391"/>
      <c r="D806" s="392"/>
      <c r="E806" s="273" t="s">
        <v>1056</v>
      </c>
      <c r="F806" s="274" t="s">
        <v>3004</v>
      </c>
      <c r="G806" s="275"/>
      <c r="H806" s="276"/>
      <c r="I806" s="304">
        <f>SUM(I807:I810)</f>
        <v>4534.0280000000002</v>
      </c>
      <c r="J806" s="258">
        <f>TRUNC((I806/100+1)*H806,2)</f>
        <v>0</v>
      </c>
      <c r="K806" s="258">
        <f>TRUNC(G806*J806,2)</f>
        <v>0</v>
      </c>
    </row>
    <row r="807" spans="2:11" hidden="1">
      <c r="B807" s="462" t="s">
        <v>502</v>
      </c>
      <c r="C807" s="472" t="s">
        <v>90</v>
      </c>
      <c r="D807" s="472"/>
      <c r="E807" s="463" t="s">
        <v>13395</v>
      </c>
      <c r="F807" s="472" t="s">
        <v>12</v>
      </c>
      <c r="G807" s="464">
        <v>21</v>
      </c>
      <c r="H807" s="465">
        <v>80</v>
      </c>
      <c r="I807" s="289">
        <f t="shared" ref="I807:I810" si="152">H807*G807</f>
        <v>1680</v>
      </c>
      <c r="J807" s="505">
        <f>TRUNC((I807/100+1)*H807,2)</f>
        <v>1424</v>
      </c>
      <c r="K807" s="466">
        <f>ROUND(G807*J807,2)</f>
        <v>29904</v>
      </c>
    </row>
    <row r="808" spans="2:11" hidden="1">
      <c r="B808" s="462" t="s">
        <v>502</v>
      </c>
      <c r="C808" s="472" t="s">
        <v>9</v>
      </c>
      <c r="D808" s="263">
        <v>88247</v>
      </c>
      <c r="E808" s="278" t="str">
        <f>IF($D808&lt;&gt;"",VLOOKUP($D808,'2-SINAPI OUTUBRO 2017'!$A$1:$D$11396,2,FALSE),"")</f>
        <v>AUXILIAR DE ELETRICISTA COM ENCARGOS COMPLEMENTARES</v>
      </c>
      <c r="F808" s="279" t="str">
        <f>IF($D808&lt;&gt;"",VLOOKUP($D808,'2-SINAPI OUTUBRO 2017'!$A$1:$D$11396,3,FALSE),"")</f>
        <v>H</v>
      </c>
      <c r="G808" s="464">
        <v>59.6</v>
      </c>
      <c r="H808" s="297">
        <f>IF($D808&lt;&gt;"",VLOOKUP($D808,'2-SINAPI OUTUBRO 2017'!$A$1:$D$11396,4,FALSE),"")</f>
        <v>14.23</v>
      </c>
      <c r="I808" s="289">
        <f t="shared" si="152"/>
        <v>848.10800000000006</v>
      </c>
      <c r="J808" s="505">
        <f>TRUNC((I808/100+1)*H808,2)</f>
        <v>134.91</v>
      </c>
      <c r="K808" s="466">
        <f>ROUND(G808*J808,2)</f>
        <v>8040.64</v>
      </c>
    </row>
    <row r="809" spans="2:11" hidden="1">
      <c r="B809" s="462" t="s">
        <v>502</v>
      </c>
      <c r="C809" s="472" t="s">
        <v>9</v>
      </c>
      <c r="D809" s="263">
        <v>88264</v>
      </c>
      <c r="E809" s="278" t="str">
        <f>IF($D809&lt;&gt;"",VLOOKUP($D809,'2-SINAPI OUTUBRO 2017'!$A$1:$D$11396,2,FALSE),"")</f>
        <v>ELETRICISTA COM ENCARGOS COMPLEMENTARES</v>
      </c>
      <c r="F809" s="279" t="str">
        <f>IF($D809&lt;&gt;"",VLOOKUP($D809,'2-SINAPI OUTUBRO 2017'!$A$1:$D$11396,3,FALSE),"")</f>
        <v>H</v>
      </c>
      <c r="G809" s="464">
        <v>48</v>
      </c>
      <c r="H809" s="297">
        <f>IF($D809&lt;&gt;"",VLOOKUP($D809,'2-SINAPI OUTUBRO 2017'!$A$1:$D$11396,4,FALSE),"")</f>
        <v>17.48</v>
      </c>
      <c r="I809" s="289">
        <f t="shared" si="152"/>
        <v>839.04</v>
      </c>
      <c r="J809" s="505">
        <f>TRUNC((I809/100+1)*H809,2)</f>
        <v>164.14</v>
      </c>
      <c r="K809" s="466">
        <f>ROUND(G809*J809,2)</f>
        <v>7878.72</v>
      </c>
    </row>
    <row r="810" spans="2:11" hidden="1">
      <c r="B810" s="462" t="s">
        <v>502</v>
      </c>
      <c r="C810" s="472" t="s">
        <v>9</v>
      </c>
      <c r="D810" s="472">
        <v>88266</v>
      </c>
      <c r="E810" s="278" t="str">
        <f>IF($D810&lt;&gt;"",VLOOKUP($D810,'2-SINAPI OUTUBRO 2017'!$A$1:$D$11396,2,FALSE),"")</f>
        <v>ELETROTÉCNICO COM ENCARGOS COMPLEMENTARES</v>
      </c>
      <c r="F810" s="279" t="str">
        <f>IF($D810&lt;&gt;"",VLOOKUP($D810,'2-SINAPI OUTUBRO 2017'!$A$1:$D$11396,3,FALSE),"")</f>
        <v>H</v>
      </c>
      <c r="G810" s="464">
        <v>48</v>
      </c>
      <c r="H810" s="297">
        <f>IF($D810&lt;&gt;"",VLOOKUP($D810,'2-SINAPI OUTUBRO 2017'!$A$1:$D$11396,4,FALSE),"")</f>
        <v>24.31</v>
      </c>
      <c r="I810" s="289">
        <f t="shared" si="152"/>
        <v>1166.8799999999999</v>
      </c>
      <c r="J810" s="505">
        <f>TRUNC((I810/100+1)*H810,2)</f>
        <v>307.97000000000003</v>
      </c>
      <c r="K810" s="466">
        <f>ROUND(G810*J810,2)</f>
        <v>14782.56</v>
      </c>
    </row>
    <row r="811" spans="2:11" hidden="1">
      <c r="B811" s="467"/>
      <c r="C811" s="473"/>
      <c r="D811" s="473"/>
      <c r="E811" s="468"/>
      <c r="F811" s="473"/>
      <c r="G811" s="469"/>
      <c r="H811" s="470"/>
      <c r="I811" s="471"/>
      <c r="J811" s="506"/>
      <c r="K811" s="471"/>
    </row>
    <row r="812" spans="2:11" hidden="1">
      <c r="B812" s="272" t="s">
        <v>13396</v>
      </c>
      <c r="C812" s="391"/>
      <c r="D812" s="392"/>
      <c r="E812" s="273" t="s">
        <v>1057</v>
      </c>
      <c r="F812" s="274" t="s">
        <v>3004</v>
      </c>
      <c r="G812" s="275"/>
      <c r="H812" s="276"/>
      <c r="I812" s="304">
        <f>SUM(I813:I815)</f>
        <v>131.245</v>
      </c>
      <c r="J812" s="258">
        <f>TRUNC((I812/100+1)*H812,2)</f>
        <v>0</v>
      </c>
      <c r="K812" s="258">
        <f>TRUNC(G812*J812,2)</f>
        <v>0</v>
      </c>
    </row>
    <row r="813" spans="2:11" hidden="1">
      <c r="B813" s="462" t="s">
        <v>502</v>
      </c>
      <c r="C813" s="472" t="s">
        <v>9</v>
      </c>
      <c r="D813" s="263">
        <v>88264</v>
      </c>
      <c r="E813" s="278" t="str">
        <f>IF($D813&lt;&gt;"",VLOOKUP($D813,'2-SINAPI OUTUBRO 2017'!$A$1:$D$11396,2,FALSE),"")</f>
        <v>ELETRICISTA COM ENCARGOS COMPLEMENTARES</v>
      </c>
      <c r="F813" s="279" t="str">
        <f>IF($D813&lt;&gt;"",VLOOKUP($D813,'2-SINAPI OUTUBRO 2017'!$A$1:$D$11396,3,FALSE),"")</f>
        <v>H</v>
      </c>
      <c r="G813" s="464">
        <v>0.5</v>
      </c>
      <c r="H813" s="297">
        <f>IF($D813&lt;&gt;"",VLOOKUP($D813,'2-SINAPI OUTUBRO 2017'!$A$1:$D$11396,4,FALSE),"")</f>
        <v>17.48</v>
      </c>
      <c r="I813" s="289">
        <f t="shared" ref="I813:I815" si="153">H813*G813</f>
        <v>8.74</v>
      </c>
      <c r="J813" s="505">
        <f>TRUNC((I813/100+1)*H813,2)</f>
        <v>19</v>
      </c>
      <c r="K813" s="466">
        <f>ROUND(G813*J813,2)</f>
        <v>9.5</v>
      </c>
    </row>
    <row r="814" spans="2:11" hidden="1">
      <c r="B814" s="462" t="s">
        <v>502</v>
      </c>
      <c r="C814" s="472" t="s">
        <v>9</v>
      </c>
      <c r="D814" s="263">
        <v>88247</v>
      </c>
      <c r="E814" s="278" t="str">
        <f>IF($D814&lt;&gt;"",VLOOKUP($D814,'2-SINAPI OUTUBRO 2017'!$A$1:$D$11396,2,FALSE),"")</f>
        <v>AUXILIAR DE ELETRICISTA COM ENCARGOS COMPLEMENTARES</v>
      </c>
      <c r="F814" s="279" t="str">
        <f>IF($D814&lt;&gt;"",VLOOKUP($D814,'2-SINAPI OUTUBRO 2017'!$A$1:$D$11396,3,FALSE),"")</f>
        <v>H</v>
      </c>
      <c r="G814" s="464">
        <v>0.5</v>
      </c>
      <c r="H814" s="297">
        <f>IF($D814&lt;&gt;"",VLOOKUP($D814,'2-SINAPI OUTUBRO 2017'!$A$1:$D$11396,4,FALSE),"")</f>
        <v>14.23</v>
      </c>
      <c r="I814" s="289">
        <f t="shared" si="153"/>
        <v>7.1150000000000002</v>
      </c>
      <c r="J814" s="505">
        <f>TRUNC((I814/100+1)*H814,2)</f>
        <v>15.24</v>
      </c>
      <c r="K814" s="466">
        <f>ROUND(G814*J814,2)</f>
        <v>7.62</v>
      </c>
    </row>
    <row r="815" spans="2:11" hidden="1">
      <c r="B815" s="462" t="s">
        <v>502</v>
      </c>
      <c r="C815" s="472" t="s">
        <v>90</v>
      </c>
      <c r="D815" s="472"/>
      <c r="E815" s="463" t="s">
        <v>1057</v>
      </c>
      <c r="F815" s="472" t="s">
        <v>3004</v>
      </c>
      <c r="G815" s="464">
        <v>1</v>
      </c>
      <c r="H815" s="465">
        <v>115.39</v>
      </c>
      <c r="I815" s="289">
        <f t="shared" si="153"/>
        <v>115.39</v>
      </c>
      <c r="J815" s="505">
        <f>TRUNC((I815/100+1)*H815,2)</f>
        <v>248.53</v>
      </c>
      <c r="K815" s="466">
        <f>ROUND(G815*J815,2)</f>
        <v>248.53</v>
      </c>
    </row>
    <row r="816" spans="2:11" hidden="1">
      <c r="B816" s="467"/>
      <c r="C816" s="473"/>
      <c r="D816" s="473"/>
      <c r="E816" s="468"/>
      <c r="F816" s="473"/>
      <c r="G816" s="469"/>
      <c r="H816" s="470"/>
      <c r="I816" s="471"/>
      <c r="J816" s="506"/>
      <c r="K816" s="471"/>
    </row>
    <row r="817" spans="2:13">
      <c r="B817" s="268"/>
      <c r="C817" s="123"/>
      <c r="D817" s="269"/>
      <c r="E817" s="270"/>
      <c r="F817" s="123"/>
      <c r="G817" s="601"/>
      <c r="H817" s="271"/>
      <c r="I817" s="290"/>
    </row>
    <row r="818" spans="2:13" ht="28.5" customHeight="1">
      <c r="B818" s="272" t="s">
        <v>13397</v>
      </c>
      <c r="C818" s="391"/>
      <c r="D818" s="392"/>
      <c r="E818" s="273" t="s">
        <v>13398</v>
      </c>
      <c r="F818" s="274" t="s">
        <v>6</v>
      </c>
      <c r="G818" s="275">
        <v>1</v>
      </c>
      <c r="H818" s="276"/>
      <c r="I818" s="304">
        <f>SUM(I819:I821)</f>
        <v>1070.56</v>
      </c>
    </row>
    <row r="819" spans="2:13">
      <c r="B819" s="259" t="s">
        <v>13138</v>
      </c>
      <c r="C819" s="262" t="s">
        <v>9</v>
      </c>
      <c r="D819" s="277">
        <v>88309</v>
      </c>
      <c r="E819" s="278" t="str">
        <f>IF($D819&lt;&gt;"",VLOOKUP($D819,'2-SINAPI OUTUBRO 2017'!$A$1:$G$11396,2,FALSE),"")</f>
        <v>PEDREIRO COM ENCARGOS COMPLEMENTARES</v>
      </c>
      <c r="F819" s="279" t="str">
        <f>IF($D819&lt;&gt;"",VLOOKUP($D819,'2-SINAPI OUTUBRO 2017'!$1:$1048576,3,FALSE),"")</f>
        <v>H</v>
      </c>
      <c r="G819" s="288">
        <v>0.5</v>
      </c>
      <c r="H819" s="297">
        <f>IF($D819&lt;&gt;"",VLOOKUP($D819,'2-SINAPI OUTUBRO 2017'!$A$1:$D$11396,4,FALSE),"")</f>
        <v>16.89</v>
      </c>
      <c r="I819" s="289">
        <f>H819*G819</f>
        <v>8.4450000000000003</v>
      </c>
    </row>
    <row r="820" spans="2:13">
      <c r="B820" s="259" t="s">
        <v>13138</v>
      </c>
      <c r="C820" s="262" t="s">
        <v>9</v>
      </c>
      <c r="D820" s="277">
        <v>88316</v>
      </c>
      <c r="E820" s="278" t="str">
        <f>IF($D820&lt;&gt;"",VLOOKUP($D820,'2-SINAPI OUTUBRO 2017'!$A$1:$G$11396,2,FALSE),"")</f>
        <v>SERVENTE COM ENCARGOS COMPLEMENTARES</v>
      </c>
      <c r="F820" s="279" t="str">
        <f>IF($D820&lt;&gt;"",VLOOKUP($D820,'2-SINAPI OUTUBRO 2017'!$1:$1048576,3,FALSE),"")</f>
        <v>H</v>
      </c>
      <c r="G820" s="288">
        <v>0.5</v>
      </c>
      <c r="H820" s="297">
        <f>IF($D820&lt;&gt;"",VLOOKUP($D820,'2-SINAPI OUTUBRO 2017'!$A$1:$D$11396,4,FALSE),"")</f>
        <v>13.71</v>
      </c>
      <c r="I820" s="289">
        <f t="shared" ref="I820:I821" si="154">H820*G820</f>
        <v>6.8550000000000004</v>
      </c>
    </row>
    <row r="821" spans="2:13">
      <c r="B821" s="259" t="s">
        <v>13137</v>
      </c>
      <c r="C821" s="262" t="s">
        <v>9</v>
      </c>
      <c r="D821" s="277">
        <v>10848</v>
      </c>
      <c r="E821" s="278" t="str">
        <f>IF($D821&lt;&gt;"",VLOOKUP($D821,'2-SINAPI OUTUBRO 2017'!$A$1:$G$11396,2,FALSE),"")</f>
        <v>PLACA DE INAUGURACAO METALICA, *40* CM X *60* CM</v>
      </c>
      <c r="F821" s="279" t="str">
        <f>IF($D821&lt;&gt;"",VLOOKUP($D821,'2-SINAPI OUTUBRO 2017'!$1:$1048576,3,FALSE),"")</f>
        <v xml:space="preserve">UN    </v>
      </c>
      <c r="G821" s="288">
        <v>1</v>
      </c>
      <c r="H821" s="297">
        <f>IF($D821&lt;&gt;"",VLOOKUP($D821,'2-SINAPI OUTUBRO 2017'!$A$1:$D$11396,4,FALSE),"")</f>
        <v>1055.26</v>
      </c>
      <c r="I821" s="289">
        <f t="shared" si="154"/>
        <v>1055.26</v>
      </c>
      <c r="M821" s="320"/>
    </row>
    <row r="822" spans="2:13" ht="13.5" thickBot="1">
      <c r="B822" s="508"/>
      <c r="C822" s="509"/>
      <c r="D822" s="510"/>
      <c r="E822" s="511"/>
      <c r="F822" s="509"/>
      <c r="G822" s="512"/>
      <c r="H822" s="513"/>
      <c r="I822" s="514"/>
    </row>
    <row r="823" spans="2:13" ht="38.25">
      <c r="B823" s="272" t="s">
        <v>13399</v>
      </c>
      <c r="C823" s="391"/>
      <c r="D823" s="392"/>
      <c r="E823" s="273" t="s">
        <v>13400</v>
      </c>
      <c r="F823" s="274" t="s">
        <v>6</v>
      </c>
      <c r="G823" s="275">
        <v>1</v>
      </c>
      <c r="H823" s="276"/>
      <c r="I823" s="304">
        <f>SUM(I824:L827)</f>
        <v>17.840589999999999</v>
      </c>
    </row>
    <row r="824" spans="2:13" ht="25.5">
      <c r="B824" s="259" t="s">
        <v>13183</v>
      </c>
      <c r="C824" s="262" t="s">
        <v>9</v>
      </c>
      <c r="D824" s="277">
        <v>1575</v>
      </c>
      <c r="E824" s="278" t="str">
        <f>IF($D824&lt;&gt;"",VLOOKUP($D824,'2-SINAPI OUTUBRO 2017'!$A$1:$G$11396,2,FALSE),"")</f>
        <v>TERMINAL A COMPRESSAO EM COBRE ESTANHADO PARA CABO 16 MM2, 1 FURO E 1 COMPRESSAO, PARA PARAFUSO DE FIXACAO M6</v>
      </c>
      <c r="F824" s="279" t="str">
        <f>IF($D824&lt;&gt;"",VLOOKUP($D824,'2-SINAPI OUTUBRO 2017'!$1:$1048576,3,FALSE),"")</f>
        <v xml:space="preserve">UN    </v>
      </c>
      <c r="G824" s="288">
        <v>1</v>
      </c>
      <c r="H824" s="297">
        <f>IF($D824&lt;&gt;"",VLOOKUP($D824,'2-SINAPI OUTUBRO 2017'!$A$1:$D$11396,4,FALSE),"")</f>
        <v>0.99</v>
      </c>
      <c r="I824" s="289">
        <f>H824*G824</f>
        <v>0.99</v>
      </c>
    </row>
    <row r="825" spans="2:13">
      <c r="B825" s="259" t="s">
        <v>13183</v>
      </c>
      <c r="C825" s="262" t="s">
        <v>9</v>
      </c>
      <c r="D825" s="277">
        <v>34688</v>
      </c>
      <c r="E825" s="278" t="str">
        <f>IF($D825&lt;&gt;"",VLOOKUP($D825,'2-SINAPI OUTUBRO 2017'!$A$1:$G$11396,2,FALSE),"")</f>
        <v>DISJUNTOR TIPO DIN/IEC, MONOPOLAR DE 63 A</v>
      </c>
      <c r="F825" s="279" t="str">
        <f>IF($D825&lt;&gt;"",VLOOKUP($D825,'2-SINAPI OUTUBRO 2017'!$1:$1048576,3,FALSE),"")</f>
        <v xml:space="preserve">UN    </v>
      </c>
      <c r="G825" s="288">
        <v>1</v>
      </c>
      <c r="H825" s="297">
        <f>IF($D825&lt;&gt;"",VLOOKUP($D825,'2-SINAPI OUTUBRO 2017'!$A$1:$D$11396,4,FALSE),"")</f>
        <v>11.5</v>
      </c>
      <c r="I825" s="289">
        <f t="shared" ref="I825:I826" si="155">H825*G825</f>
        <v>11.5</v>
      </c>
    </row>
    <row r="826" spans="2:13">
      <c r="B826" s="259" t="s">
        <v>13184</v>
      </c>
      <c r="C826" s="262" t="s">
        <v>9</v>
      </c>
      <c r="D826" s="277">
        <v>88247</v>
      </c>
      <c r="E826" s="278" t="str">
        <f>IF($D826&lt;&gt;"",VLOOKUP($D826,'2-SINAPI OUTUBRO 2017'!$A$1:$G$11396,2,FALSE),"")</f>
        <v>AUXILIAR DE ELETRICISTA COM ENCARGOS COMPLEMENTARES</v>
      </c>
      <c r="F826" s="279" t="str">
        <f>IF($D826&lt;&gt;"",VLOOKUP($D826,'2-SINAPI OUTUBRO 2017'!$1:$1048576,3,FALSE),"")</f>
        <v>H</v>
      </c>
      <c r="G826" s="288">
        <v>0.189</v>
      </c>
      <c r="H826" s="297">
        <f>IF($D826&lt;&gt;"",VLOOKUP($D826,'2-SINAPI OUTUBRO 2017'!$A$1:$D$11396,4,FALSE),"")</f>
        <v>14.23</v>
      </c>
      <c r="I826" s="289">
        <f t="shared" si="155"/>
        <v>2.68947</v>
      </c>
    </row>
    <row r="827" spans="2:13" ht="25.5">
      <c r="B827" s="259" t="s">
        <v>13184</v>
      </c>
      <c r="C827" s="262" t="s">
        <v>9</v>
      </c>
      <c r="D827" s="277">
        <v>88248</v>
      </c>
      <c r="E827" s="278" t="str">
        <f>IF($D827&lt;&gt;"",VLOOKUP($D827,'2-SINAPI OUTUBRO 2017'!$A$1:$G$11396,2,FALSE),"")</f>
        <v>AUXILIAR DE ENCANADOR OU BOMBEIRO HIDRÁULICO COM ENCARGOS COMPLEMENTARES</v>
      </c>
      <c r="F827" s="279" t="str">
        <f>IF($D827&lt;&gt;"",VLOOKUP($D827,'2-SINAPI OUTUBRO 2017'!$1:$1048576,3,FALSE),"")</f>
        <v>H</v>
      </c>
      <c r="G827" s="288">
        <v>0.189</v>
      </c>
      <c r="H827" s="297">
        <f>IF($D827&lt;&gt;"",VLOOKUP($D827,'2-SINAPI OUTUBRO 2017'!$A$1:$D$11396,4,FALSE),"")</f>
        <v>14.08</v>
      </c>
      <c r="I827" s="289">
        <f t="shared" ref="I827" si="156">H827*G827</f>
        <v>2.6611199999999999</v>
      </c>
    </row>
    <row r="829" spans="2:13" ht="38.25">
      <c r="B829" s="272" t="s">
        <v>13401</v>
      </c>
      <c r="C829" s="391"/>
      <c r="D829" s="392"/>
      <c r="E829" s="273" t="s">
        <v>13402</v>
      </c>
      <c r="F829" s="274" t="s">
        <v>6</v>
      </c>
      <c r="G829" s="275">
        <v>1</v>
      </c>
      <c r="H829" s="276"/>
      <c r="I829" s="304">
        <f>SUM(I830:L833)</f>
        <v>66.240589999999997</v>
      </c>
    </row>
    <row r="830" spans="2:13" ht="25.5">
      <c r="B830" s="259" t="s">
        <v>13183</v>
      </c>
      <c r="C830" s="262" t="s">
        <v>9</v>
      </c>
      <c r="D830" s="277">
        <v>1575</v>
      </c>
      <c r="E830" s="278" t="str">
        <f>IF($D830&lt;&gt;"",VLOOKUP($D830,'2-SINAPI OUTUBRO 2017'!$A$1:$G$11396,2,FALSE),"")</f>
        <v>TERMINAL A COMPRESSAO EM COBRE ESTANHADO PARA CABO 16 MM2, 1 FURO E 1 COMPRESSAO, PARA PARAFUSO DE FIXACAO M6</v>
      </c>
      <c r="F830" s="279" t="str">
        <f>IF($D830&lt;&gt;"",VLOOKUP($D830,'2-SINAPI OUTUBRO 2017'!$1:$1048576,3,FALSE),"")</f>
        <v xml:space="preserve">UN    </v>
      </c>
      <c r="G830" s="288">
        <v>1</v>
      </c>
      <c r="H830" s="297">
        <f>IF($D830&lt;&gt;"",VLOOKUP($D830,'2-SINAPI OUTUBRO 2017'!$A$1:$D$11396,4,FALSE),"")</f>
        <v>0.99</v>
      </c>
      <c r="I830" s="289">
        <f>H830*G830</f>
        <v>0.99</v>
      </c>
    </row>
    <row r="831" spans="2:13" ht="15.75" customHeight="1">
      <c r="B831" s="259" t="s">
        <v>13183</v>
      </c>
      <c r="C831" s="262" t="s">
        <v>13403</v>
      </c>
      <c r="D831" s="277"/>
      <c r="E831" s="278" t="s">
        <v>13404</v>
      </c>
      <c r="F831" s="597" t="s">
        <v>3004</v>
      </c>
      <c r="G831" s="288">
        <v>1</v>
      </c>
      <c r="H831" s="297">
        <v>59.9</v>
      </c>
      <c r="I831" s="289">
        <f t="shared" ref="I831:I833" si="157">H831*G831</f>
        <v>59.9</v>
      </c>
    </row>
    <row r="832" spans="2:13" ht="15" customHeight="1">
      <c r="B832" s="259" t="s">
        <v>13184</v>
      </c>
      <c r="C832" s="262" t="s">
        <v>9</v>
      </c>
      <c r="D832" s="277">
        <v>88247</v>
      </c>
      <c r="E832" s="278" t="str">
        <f>IF($D832&lt;&gt;"",VLOOKUP($D832,'2-SINAPI OUTUBRO 2017'!$A$1:$G$11396,2,FALSE),"")</f>
        <v>AUXILIAR DE ELETRICISTA COM ENCARGOS COMPLEMENTARES</v>
      </c>
      <c r="F832" s="279" t="str">
        <f>IF($D832&lt;&gt;"",VLOOKUP($D832,'2-SINAPI OUTUBRO 2017'!$1:$1048576,3,FALSE),"")</f>
        <v>H</v>
      </c>
      <c r="G832" s="288">
        <v>0.189</v>
      </c>
      <c r="H832" s="297">
        <f>IF($D832&lt;&gt;"",VLOOKUP($D832,'2-SINAPI OUTUBRO 2017'!$A$1:$D$11396,4,FALSE),"")</f>
        <v>14.23</v>
      </c>
      <c r="I832" s="289">
        <f t="shared" si="157"/>
        <v>2.68947</v>
      </c>
    </row>
    <row r="833" spans="2:9" ht="25.5">
      <c r="B833" s="259" t="s">
        <v>13184</v>
      </c>
      <c r="C833" s="262" t="s">
        <v>9</v>
      </c>
      <c r="D833" s="277">
        <v>88248</v>
      </c>
      <c r="E833" s="278" t="str">
        <f>IF($D833&lt;&gt;"",VLOOKUP($D833,'2-SINAPI OUTUBRO 2017'!$A$1:$G$11396,2,FALSE),"")</f>
        <v>AUXILIAR DE ENCANADOR OU BOMBEIRO HIDRÁULICO COM ENCARGOS COMPLEMENTARES</v>
      </c>
      <c r="F833" s="279" t="str">
        <f>IF($D833&lt;&gt;"",VLOOKUP($D833,'2-SINAPI OUTUBRO 2017'!$1:$1048576,3,FALSE),"")</f>
        <v>H</v>
      </c>
      <c r="G833" s="288">
        <v>0.189</v>
      </c>
      <c r="H833" s="297">
        <f>IF($D833&lt;&gt;"",VLOOKUP($D833,'2-SINAPI OUTUBRO 2017'!$A$1:$D$11396,4,FALSE),"")</f>
        <v>14.08</v>
      </c>
      <c r="I833" s="289">
        <f t="shared" si="157"/>
        <v>2.6611199999999999</v>
      </c>
    </row>
    <row r="835" spans="2:9">
      <c r="B835" s="272" t="s">
        <v>13405</v>
      </c>
      <c r="C835" s="391"/>
      <c r="D835" s="392"/>
      <c r="E835" s="273" t="s">
        <v>13406</v>
      </c>
      <c r="F835" s="274" t="s">
        <v>6</v>
      </c>
      <c r="G835" s="275">
        <v>1</v>
      </c>
      <c r="H835" s="276"/>
      <c r="I835" s="304">
        <f>SUM(I836:I838)</f>
        <v>33.045000000000002</v>
      </c>
    </row>
    <row r="836" spans="2:9">
      <c r="B836" s="259" t="s">
        <v>13138</v>
      </c>
      <c r="C836" s="262" t="s">
        <v>9</v>
      </c>
      <c r="D836" s="277">
        <v>88309</v>
      </c>
      <c r="E836" s="278" t="str">
        <f>IF($D836&lt;&gt;"",VLOOKUP($D836,'[2]2-SINAPI NOVEMBRO 2017'!$A$1:$G$11396,2,FALSE),"")</f>
        <v>PEDREIRO COM ENCARGOS COMPLEMENTARES</v>
      </c>
      <c r="F836" s="279" t="str">
        <f>IF($D836&lt;&gt;"",VLOOKUP($D836,'[2]2-SINAPI NOVEMBRO 2017'!$1:$1048576,3,FALSE),"")</f>
        <v>H</v>
      </c>
      <c r="G836" s="288">
        <v>0.5</v>
      </c>
      <c r="H836" s="297">
        <f>IF($D836&lt;&gt;"",VLOOKUP($D836,'[2]2-SINAPI NOVEMBRO 2017'!$A$1:$D$11396,4,FALSE),"")</f>
        <v>17.34</v>
      </c>
      <c r="I836" s="289">
        <f>H836*G836</f>
        <v>8.67</v>
      </c>
    </row>
    <row r="837" spans="2:9">
      <c r="B837" s="259" t="s">
        <v>13138</v>
      </c>
      <c r="C837" s="262" t="s">
        <v>9</v>
      </c>
      <c r="D837" s="277">
        <v>88316</v>
      </c>
      <c r="E837" s="278" t="str">
        <f>IF($D837&lt;&gt;"",VLOOKUP($D837,'[2]2-SINAPI NOVEMBRO 2017'!$A$1:$G$11396,2,FALSE),"")</f>
        <v>SERVENTE COM ENCARGOS COMPLEMENTARES</v>
      </c>
      <c r="F837" s="279" t="str">
        <f>IF($D837&lt;&gt;"",VLOOKUP($D837,'[2]2-SINAPI NOVEMBRO 2017'!$1:$1048576,3,FALSE),"")</f>
        <v>H</v>
      </c>
      <c r="G837" s="288">
        <v>0.5</v>
      </c>
      <c r="H837" s="297">
        <f>IF($D837&lt;&gt;"",VLOOKUP($D837,'[2]2-SINAPI NOVEMBRO 2017'!$A$1:$D$11396,4,FALSE),"")</f>
        <v>14.05</v>
      </c>
      <c r="I837" s="289">
        <f t="shared" ref="I837:I838" si="158">H837*G837</f>
        <v>7.0250000000000004</v>
      </c>
    </row>
    <row r="838" spans="2:9" ht="38.25">
      <c r="B838" s="259" t="s">
        <v>13137</v>
      </c>
      <c r="C838" s="262" t="s">
        <v>9</v>
      </c>
      <c r="D838" s="277">
        <v>37556</v>
      </c>
      <c r="E838" s="278" t="str">
        <f>IF($D838&lt;&gt;"",VLOOKUP($D838,'[2]2-SINAPI NOVEMBRO 2017'!$A$1:$G$11396,2,FALSE),"")</f>
        <v>PLACA DE SINALIZACAO DE SEGURANCA CONTRA INCENDIO, FOTOLUMINESCENTE, QUADRADA, *20 X 20* CM, EM PVC *2* MM ANTI-CHAMAS (SIMBOLOS, CORES E PICTOGRAMAS CONFORME NBR 13434)</v>
      </c>
      <c r="F838" s="279" t="str">
        <f>IF($D838&lt;&gt;"",VLOOKUP($D838,'[2]2-SINAPI NOVEMBRO 2017'!$1:$1048576,3,FALSE),"")</f>
        <v xml:space="preserve">UN    </v>
      </c>
      <c r="G838" s="288">
        <v>1</v>
      </c>
      <c r="H838" s="297">
        <f>IF($D838&lt;&gt;"",VLOOKUP($D838,'[2]2-SINAPI NOVEMBRO 2017'!$A$1:$D$11396,4,FALSE),"")</f>
        <v>17.350000000000001</v>
      </c>
      <c r="I838" s="289">
        <f t="shared" si="158"/>
        <v>17.350000000000001</v>
      </c>
    </row>
    <row r="840" spans="2:9">
      <c r="B840" s="272" t="s">
        <v>13407</v>
      </c>
      <c r="C840" s="391"/>
      <c r="D840" s="392"/>
      <c r="E840" s="273" t="s">
        <v>13398</v>
      </c>
      <c r="F840" s="274" t="s">
        <v>6</v>
      </c>
      <c r="G840" s="275">
        <v>1</v>
      </c>
      <c r="H840" s="276"/>
      <c r="I840" s="304">
        <f>SUM(I841:I843)</f>
        <v>1221.7049999999999</v>
      </c>
    </row>
    <row r="841" spans="2:9">
      <c r="B841" s="259" t="s">
        <v>13138</v>
      </c>
      <c r="C841" s="262" t="s">
        <v>9</v>
      </c>
      <c r="D841" s="277">
        <v>88309</v>
      </c>
      <c r="E841" s="278" t="str">
        <f>IF($D841&lt;&gt;"",VLOOKUP($D841,'[2]2-SINAPI NOVEMBRO 2017'!$A$1:$G$11396,2,FALSE),"")</f>
        <v>PEDREIRO COM ENCARGOS COMPLEMENTARES</v>
      </c>
      <c r="F841" s="279" t="str">
        <f>IF($D841&lt;&gt;"",VLOOKUP($D841,'[2]2-SINAPI NOVEMBRO 2017'!$1:$1048576,3,FALSE),"")</f>
        <v>H</v>
      </c>
      <c r="G841" s="288">
        <v>0.5</v>
      </c>
      <c r="H841" s="297">
        <f>IF($D841&lt;&gt;"",VLOOKUP($D841,'[2]2-SINAPI NOVEMBRO 2017'!$A$1:$D$11396,4,FALSE),"")</f>
        <v>17.34</v>
      </c>
      <c r="I841" s="289">
        <f>H841*G841</f>
        <v>8.67</v>
      </c>
    </row>
    <row r="842" spans="2:9">
      <c r="B842" s="259" t="s">
        <v>13138</v>
      </c>
      <c r="C842" s="262" t="s">
        <v>9</v>
      </c>
      <c r="D842" s="277">
        <v>88316</v>
      </c>
      <c r="E842" s="278" t="str">
        <f>IF($D842&lt;&gt;"",VLOOKUP($D842,'[2]2-SINAPI NOVEMBRO 2017'!$A$1:$G$11396,2,FALSE),"")</f>
        <v>SERVENTE COM ENCARGOS COMPLEMENTARES</v>
      </c>
      <c r="F842" s="279" t="str">
        <f>IF($D842&lt;&gt;"",VLOOKUP($D842,'[2]2-SINAPI NOVEMBRO 2017'!$1:$1048576,3,FALSE),"")</f>
        <v>H</v>
      </c>
      <c r="G842" s="288">
        <v>0.5</v>
      </c>
      <c r="H842" s="297">
        <f>IF($D842&lt;&gt;"",VLOOKUP($D842,'[2]2-SINAPI NOVEMBRO 2017'!$A$1:$D$11396,4,FALSE),"")</f>
        <v>14.05</v>
      </c>
      <c r="I842" s="289">
        <f t="shared" ref="I842:I843" si="159">H842*G842</f>
        <v>7.0250000000000004</v>
      </c>
    </row>
    <row r="843" spans="2:9">
      <c r="B843" s="259" t="s">
        <v>13137</v>
      </c>
      <c r="C843" s="262" t="s">
        <v>9</v>
      </c>
      <c r="D843" s="277">
        <v>10848</v>
      </c>
      <c r="E843" s="278" t="str">
        <f>IF($D843&lt;&gt;"",VLOOKUP($D843,'[2]2-SINAPI NOVEMBRO 2017'!$A$1:$G$11396,2,FALSE),"")</f>
        <v>PLACA DE INAUGURACAO METALICA, *40* CM X *60* CM</v>
      </c>
      <c r="F843" s="279" t="str">
        <f>IF($D843&lt;&gt;"",VLOOKUP($D843,'[2]2-SINAPI NOVEMBRO 2017'!$1:$1048576,3,FALSE),"")</f>
        <v xml:space="preserve">UN    </v>
      </c>
      <c r="G843" s="288">
        <v>1</v>
      </c>
      <c r="H843" s="297">
        <f>IF($D843&lt;&gt;"",VLOOKUP($D843,'[2]2-SINAPI NOVEMBRO 2017'!$A$1:$D$11396,4,FALSE),"")</f>
        <v>1206.01</v>
      </c>
      <c r="I843" s="289">
        <f t="shared" si="159"/>
        <v>1206.01</v>
      </c>
    </row>
  </sheetData>
  <protectedRanges>
    <protectedRange password="C715" sqref="D352 D354:D355 D365" name="Intervalo3_4_1_1" securityDescriptor="O:WDG:WDD:(A;;CC;;;S-1-5-21-331323738-3957049979-2397494211-500)"/>
    <protectedRange password="C715" sqref="D351" name="Intervalo3_5_1_2" securityDescriptor="O:WDG:WDD:(A;;CC;;;S-1-5-21-331323738-3957049979-2397494211-500)"/>
    <protectedRange password="C715" sqref="D359" name="Intervalo3_7_1_2"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L284"/>
  <sheetViews>
    <sheetView tabSelected="1" view="pageBreakPreview" zoomScale="64" zoomScaleSheetLayoutView="64" workbookViewId="0">
      <selection activeCell="K278" sqref="B2:K278"/>
    </sheetView>
  </sheetViews>
  <sheetFormatPr defaultRowHeight="14.25"/>
  <cols>
    <col min="1" max="1" width="12.85546875" style="359" customWidth="1"/>
    <col min="2" max="2" width="10.140625" style="351" bestFit="1" customWidth="1"/>
    <col min="3" max="3" width="13.85546875" style="352" bestFit="1" customWidth="1"/>
    <col min="4" max="4" width="11.28515625" style="353" bestFit="1" customWidth="1"/>
    <col min="5" max="5" width="74.140625" style="354" customWidth="1"/>
    <col min="6" max="6" width="10.140625" style="355" bestFit="1" customWidth="1"/>
    <col min="7" max="7" width="11.28515625" style="356" bestFit="1" customWidth="1"/>
    <col min="8" max="8" width="16.28515625" style="357" hidden="1" customWidth="1"/>
    <col min="9" max="9" width="15" style="357" customWidth="1"/>
    <col min="10" max="10" width="21" style="358" hidden="1" customWidth="1"/>
    <col min="11" max="11" width="21" style="358" bestFit="1" customWidth="1"/>
    <col min="12" max="12" width="16" style="359" bestFit="1" customWidth="1"/>
    <col min="13" max="13" width="8.7109375" style="359" bestFit="1" customWidth="1"/>
    <col min="14" max="60" width="9.140625" style="359"/>
    <col min="61" max="61" width="9.28515625" style="359" customWidth="1"/>
    <col min="62" max="62" width="9.140625" style="359"/>
    <col min="63" max="63" width="9.42578125" style="359" customWidth="1"/>
    <col min="64" max="16384" width="9.140625" style="359"/>
  </cols>
  <sheetData>
    <row r="1" spans="2:14" ht="37.5" customHeight="1" thickBot="1"/>
    <row r="2" spans="2:14" ht="100.5" customHeight="1" thickBot="1">
      <c r="B2" s="739"/>
      <c r="C2" s="740"/>
      <c r="D2" s="740"/>
      <c r="E2" s="740"/>
      <c r="F2" s="740"/>
      <c r="G2" s="740"/>
      <c r="H2" s="740"/>
      <c r="I2" s="740"/>
      <c r="J2" s="740"/>
      <c r="K2" s="741"/>
    </row>
    <row r="3" spans="2:14" ht="25.5" customHeight="1">
      <c r="B3" s="745" t="s">
        <v>13791</v>
      </c>
      <c r="C3" s="746"/>
      <c r="D3" s="746"/>
      <c r="E3" s="746"/>
      <c r="F3" s="746"/>
      <c r="G3" s="746"/>
      <c r="H3" s="746"/>
      <c r="I3" s="746"/>
      <c r="J3" s="746"/>
      <c r="K3" s="747"/>
    </row>
    <row r="4" spans="2:14" ht="21" customHeight="1">
      <c r="B4" s="748" t="s">
        <v>13790</v>
      </c>
      <c r="C4" s="749"/>
      <c r="D4" s="749"/>
      <c r="E4" s="749"/>
      <c r="F4" s="749"/>
      <c r="G4" s="749"/>
      <c r="H4" s="749"/>
      <c r="I4" s="749"/>
      <c r="J4" s="749"/>
      <c r="K4" s="750"/>
    </row>
    <row r="5" spans="2:14" ht="21.75" customHeight="1">
      <c r="B5" s="748" t="s">
        <v>13792</v>
      </c>
      <c r="C5" s="749"/>
      <c r="D5" s="749"/>
      <c r="E5" s="749"/>
      <c r="F5" s="749"/>
      <c r="G5" s="749"/>
      <c r="H5" s="749"/>
      <c r="I5" s="749"/>
      <c r="J5" s="749"/>
      <c r="K5" s="750"/>
    </row>
    <row r="6" spans="2:14" ht="21" customHeight="1">
      <c r="B6" s="748" t="s">
        <v>13408</v>
      </c>
      <c r="C6" s="749"/>
      <c r="D6" s="749"/>
      <c r="E6" s="749"/>
      <c r="F6" s="749"/>
      <c r="G6" s="749"/>
      <c r="H6" s="749"/>
      <c r="I6" s="749"/>
      <c r="J6" s="749"/>
      <c r="K6" s="750"/>
    </row>
    <row r="7" spans="2:14" ht="15.75" thickBot="1">
      <c r="B7" s="751" t="s">
        <v>13409</v>
      </c>
      <c r="C7" s="752"/>
      <c r="D7" s="752"/>
      <c r="E7" s="752"/>
      <c r="F7" s="752"/>
      <c r="G7" s="752"/>
      <c r="H7" s="752"/>
      <c r="I7" s="752"/>
      <c r="J7" s="752"/>
      <c r="K7" s="753"/>
    </row>
    <row r="8" spans="2:14" ht="15" customHeight="1" thickBot="1">
      <c r="B8" s="742" t="s">
        <v>13410</v>
      </c>
      <c r="C8" s="743"/>
      <c r="D8" s="743"/>
      <c r="E8" s="743"/>
      <c r="F8" s="743"/>
      <c r="G8" s="743"/>
      <c r="H8" s="743"/>
      <c r="I8" s="743"/>
      <c r="J8" s="743"/>
      <c r="K8" s="744"/>
    </row>
    <row r="9" spans="2:14" s="368" customFormat="1" ht="30">
      <c r="B9" s="498" t="s">
        <v>13411</v>
      </c>
      <c r="C9" s="499" t="s">
        <v>13135</v>
      </c>
      <c r="D9" s="499" t="s">
        <v>13412</v>
      </c>
      <c r="E9" s="500" t="s">
        <v>13413</v>
      </c>
      <c r="F9" s="501" t="s">
        <v>13414</v>
      </c>
      <c r="G9" s="502" t="s">
        <v>13415</v>
      </c>
      <c r="H9" s="500" t="s">
        <v>13416</v>
      </c>
      <c r="I9" s="500" t="s">
        <v>13417</v>
      </c>
      <c r="J9" s="500" t="s">
        <v>13418</v>
      </c>
      <c r="K9" s="503" t="s">
        <v>13419</v>
      </c>
    </row>
    <row r="10" spans="2:14" s="353" customFormat="1" ht="15">
      <c r="B10" s="447"/>
      <c r="C10" s="427"/>
      <c r="D10" s="427"/>
      <c r="E10" s="428"/>
      <c r="F10" s="310"/>
      <c r="G10" s="309"/>
      <c r="H10" s="428"/>
      <c r="I10" s="428"/>
      <c r="J10" s="428"/>
      <c r="K10" s="448"/>
    </row>
    <row r="11" spans="2:14" s="353" customFormat="1" ht="15">
      <c r="B11" s="11" t="s">
        <v>13420</v>
      </c>
      <c r="C11" s="12"/>
      <c r="D11" s="13"/>
      <c r="E11" s="14" t="str">
        <f>'1-QUANT'!E6:J6</f>
        <v xml:space="preserve">ADIMINISTRAÇÃO DE OBRA </v>
      </c>
      <c r="F11" s="15"/>
      <c r="G11" s="16"/>
      <c r="H11" s="17"/>
      <c r="I11" s="17"/>
      <c r="J11" s="99"/>
      <c r="K11" s="360"/>
    </row>
    <row r="12" spans="2:14" s="353" customFormat="1" ht="15">
      <c r="B12" s="18" t="s">
        <v>13421</v>
      </c>
      <c r="C12" s="630">
        <f>'1-QUANT'!C8</f>
        <v>90777</v>
      </c>
      <c r="D12" s="630" t="str">
        <f>'1-QUANT'!D8</f>
        <v>SINAPI</v>
      </c>
      <c r="E12" s="631" t="str">
        <f>IFERROR(VLOOKUP($C12,'2-SINAPI OUTUBRO 2017'!$A$1:$D$11396,2,0),IFERROR(VLOOKUP($C12,'3-COMPO.ADM.PRF '!$B$11:$I$816,4,0),""))</f>
        <v>ENGENHEIRO CIVIL DE OBRA JUNIOR COM ENCARGOS COMPLEMENTARES</v>
      </c>
      <c r="F12" s="632" t="str">
        <f>IFERROR(VLOOKUP($C12,'2-SINAPI OUTUBRO 2017'!$A$1:$D$11396,3,0),IFERROR(VLOOKUP($C12,'3-COMPO.ADM.PRF '!$B$11:$I$816,5,0),""))</f>
        <v>H</v>
      </c>
      <c r="G12" s="633">
        <f>'1-QUANT'!M8</f>
        <v>88</v>
      </c>
      <c r="H12" s="634">
        <f>IFERROR(VLOOKUP($C12,'2-SINAPI OUTUBRO 2017'!$A$1:$D$11396,4,0),IFERROR(VLOOKUP($C12,'3-COMPO.ADM.PRF '!$B$11:$I$816,8,0),""))</f>
        <v>71.95</v>
      </c>
      <c r="I12" s="635">
        <f>H12*'5-BDI'!$E$29</f>
        <v>92.268680000000003</v>
      </c>
      <c r="J12" s="100">
        <f>ROUND(G12*H12,2)</f>
        <v>6331.6</v>
      </c>
      <c r="K12" s="449">
        <f>ROUND(G12*I12,2)</f>
        <v>8119.64</v>
      </c>
    </row>
    <row r="13" spans="2:14" s="353" customFormat="1" ht="15">
      <c r="B13" s="18" t="s">
        <v>13422</v>
      </c>
      <c r="C13" s="630">
        <f>'1-QUANT'!C16</f>
        <v>93572</v>
      </c>
      <c r="D13" s="630" t="str">
        <f>'1-QUANT'!D16</f>
        <v>SINAPI</v>
      </c>
      <c r="E13" s="631" t="str">
        <f>IFERROR(VLOOKUP($C13,'2-SINAPI OUTUBRO 2017'!$A$1:$D$11396,2,0),IFERROR(VLOOKUP($C13,'3-COMPO.ADM.PRF '!$B$11:$I$816,4,0),""))</f>
        <v>ENCARREGADO GERAL DE OBRAS COM ENCARGOS COMPLEMENTARES</v>
      </c>
      <c r="F13" s="632" t="str">
        <f>IFERROR(VLOOKUP($C13,'2-SINAPI OUTUBRO 2017'!$A$1:$D$11396,3,0),IFERROR(VLOOKUP($C13,'3-COMPO.ADM.PRF '!$B$11:$I$816,5,0),""))</f>
        <v>MES</v>
      </c>
      <c r="G13" s="633">
        <f>'1-QUANT'!K16</f>
        <v>4</v>
      </c>
      <c r="H13" s="634">
        <f>IFERROR(VLOOKUP($C13,'2-SINAPI OUTUBRO 2017'!$A$1:$D$11396,4,0),IFERROR(VLOOKUP($C13,'3-COMPO.ADM.PRF '!$B$11:$I$816,8,0),""))</f>
        <v>3517.97</v>
      </c>
      <c r="I13" s="635">
        <f>H13*'5-BDI'!$E$29</f>
        <v>4511.4447279999995</v>
      </c>
      <c r="J13" s="100">
        <f t="shared" ref="J13:J14" si="0">ROUND(G13*H13,2)</f>
        <v>14071.88</v>
      </c>
      <c r="K13" s="449">
        <f t="shared" ref="K13:K14" si="1">ROUND(G13*I13,2)</f>
        <v>18045.78</v>
      </c>
    </row>
    <row r="14" spans="2:14" s="353" customFormat="1" ht="15">
      <c r="B14" s="18" t="s">
        <v>13423</v>
      </c>
      <c r="C14" s="630">
        <f>'1-QUANT'!C32</f>
        <v>88326</v>
      </c>
      <c r="D14" s="630" t="str">
        <f>'1-QUANT'!D32</f>
        <v>SINAPI</v>
      </c>
      <c r="E14" s="631" t="str">
        <f>IFERROR(VLOOKUP($C14,'2-SINAPI OUTUBRO 2017'!$A$1:$D$11396,2,0),IFERROR(VLOOKUP($C14,'3-COMPO.ADM.PRF '!$B$11:$I$816,4,0),""))</f>
        <v>VIGIA NOTURNO COM ENCARGOS COMPLEMENTARES</v>
      </c>
      <c r="F14" s="632" t="str">
        <f>IFERROR(VLOOKUP($C14,'2-SINAPI OUTUBRO 2017'!$A$1:$D$11396,3,0),IFERROR(VLOOKUP($C14,'3-COMPO.ADM.PRF '!$B$11:$I$816,5,0),""))</f>
        <v>H</v>
      </c>
      <c r="G14" s="633">
        <f>'1-QUANT'!K32</f>
        <v>1440</v>
      </c>
      <c r="H14" s="634">
        <f>IFERROR(VLOOKUP($C14,'2-SINAPI OUTUBRO 2017'!$A$1:$D$11396,4,0),IFERROR(VLOOKUP($C14,'3-COMPO.ADM.PRF '!$B$11:$I$816,8,0),""))</f>
        <v>15.44</v>
      </c>
      <c r="I14" s="635">
        <f>H14*'5-BDI'!$E$29</f>
        <v>19.800255999999997</v>
      </c>
      <c r="J14" s="100">
        <f t="shared" si="0"/>
        <v>22233.599999999999</v>
      </c>
      <c r="K14" s="449">
        <f t="shared" si="1"/>
        <v>28512.37</v>
      </c>
    </row>
    <row r="15" spans="2:14" s="353" customFormat="1" ht="15" customHeight="1">
      <c r="B15" s="756" t="s">
        <v>13424</v>
      </c>
      <c r="C15" s="757"/>
      <c r="D15" s="757"/>
      <c r="E15" s="757"/>
      <c r="F15" s="757"/>
      <c r="G15" s="757"/>
      <c r="H15" s="757"/>
      <c r="I15" s="495"/>
      <c r="J15" s="101">
        <f>SUM(J12:J14)</f>
        <v>42637.08</v>
      </c>
      <c r="K15" s="450">
        <f>SUM(K12:K14)</f>
        <v>54677.789999999994</v>
      </c>
      <c r="L15" s="369"/>
      <c r="M15" s="544"/>
      <c r="N15" s="544"/>
    </row>
    <row r="16" spans="2:14" s="353" customFormat="1" ht="15">
      <c r="B16" s="447"/>
      <c r="C16" s="427"/>
      <c r="D16" s="427"/>
      <c r="E16" s="428"/>
      <c r="F16" s="310"/>
      <c r="G16" s="309"/>
      <c r="H16" s="428"/>
      <c r="I16" s="428"/>
      <c r="J16" s="428"/>
      <c r="K16" s="448"/>
    </row>
    <row r="17" spans="2:13" s="353" customFormat="1" ht="15">
      <c r="B17" s="11" t="s">
        <v>13425</v>
      </c>
      <c r="C17" s="12"/>
      <c r="D17" s="13"/>
      <c r="E17" s="14" t="str">
        <f>'1-QUANT'!E51:J51</f>
        <v>INSTALAÇÕES DE CANTEIRO E SERVIÇOS PRELIMINARES</v>
      </c>
      <c r="F17" s="15"/>
      <c r="G17" s="16"/>
      <c r="H17" s="17"/>
      <c r="I17" s="17"/>
      <c r="J17" s="99"/>
      <c r="K17" s="360"/>
    </row>
    <row r="18" spans="2:13" s="353" customFormat="1" ht="30">
      <c r="B18" s="18" t="s">
        <v>13426</v>
      </c>
      <c r="C18" s="630" t="str">
        <f>'1-QUANT'!C77</f>
        <v>73847/1</v>
      </c>
      <c r="D18" s="630" t="str">
        <f>'1-QUANT'!D77</f>
        <v>SINAPI</v>
      </c>
      <c r="E18" s="636" t="str">
        <f>'1-QUANT'!E77</f>
        <v>CONTAINER 2,30 X 6,00 M, ALT. 2,50 M, PARA ALMOXARIFADO, COM DIVISORIA INTERNAS E SEM SANITARIO (LOCACAO) - AMOXARIFADO / ESCRITÓRIO</v>
      </c>
      <c r="F18" s="632" t="str">
        <f>IFERROR(VLOOKUP($C18,'2-SINAPI OUTUBRO 2017'!$A$1:$D$11396,3,0),IFERROR(VLOOKUP($C18,'3-COMPO.ADM.PRF '!$B$11:$I$816,5,0),""))</f>
        <v>MES</v>
      </c>
      <c r="G18" s="633">
        <f>'1-QUANT'!K77</f>
        <v>4</v>
      </c>
      <c r="H18" s="634">
        <f>IFERROR(VLOOKUP($C18,'2-SINAPI OUTUBRO 2017'!$A$1:$D$11396,4,0),IFERROR(VLOOKUP($C18,'3-COMPO.ADM.PRF '!$B$11:$I$816,8,0),""))</f>
        <v>396.48</v>
      </c>
      <c r="I18" s="635">
        <f>H18*'5-BDI'!$E$29</f>
        <v>508.44595200000003</v>
      </c>
      <c r="J18" s="100">
        <f>ROUND(G18*H18,2)</f>
        <v>1585.92</v>
      </c>
      <c r="K18" s="449">
        <f>ROUND(G18*I18,2)</f>
        <v>2033.78</v>
      </c>
    </row>
    <row r="19" spans="2:13" s="353" customFormat="1" ht="30">
      <c r="B19" s="18" t="s">
        <v>13427</v>
      </c>
      <c r="C19" s="630">
        <f>'1-QUANT'!C87</f>
        <v>93210</v>
      </c>
      <c r="D19" s="630" t="str">
        <f>'1-QUANT'!D87</f>
        <v>SINAPI</v>
      </c>
      <c r="E19" s="631" t="str">
        <f>IFERROR(VLOOKUP($C19,'2-SINAPI OUTUBRO 2017'!$A$1:$D$11396,2,0),IFERROR(VLOOKUP($C19,'3-COMPO.ADM.PRF '!$B$11:$I$816,4,0),""))</f>
        <v>EXECUÇÃO DE REFEITÓRIO EM CANTEIRO DE OBRA EM CHAPA DE MADEIRA COMPENSADA, NÃO INCLUSO MOBILIÁRIO E EQUIPAMENTOS. AF_02/2016</v>
      </c>
      <c r="F19" s="632" t="str">
        <f>IFERROR(VLOOKUP($C19,'2-SINAPI OUTUBRO 2017'!$A$1:$D$11396,3,0),IFERROR(VLOOKUP($C19,'3-COMPO.ADM.PRF '!$B$11:$I$816,5,0),""))</f>
        <v>M2</v>
      </c>
      <c r="G19" s="633">
        <f>'1-QUANT'!K87</f>
        <v>12</v>
      </c>
      <c r="H19" s="634">
        <f>IFERROR(VLOOKUP($C19,'2-SINAPI OUTUBRO 2017'!$A$1:$D$11396,4,0),IFERROR(VLOOKUP($C19,'3-COMPO.ADM.PRF '!$B$11:$I$816,8,0),""))</f>
        <v>310.33999999999997</v>
      </c>
      <c r="I19" s="635">
        <f>H19*'5-BDI'!$E$29</f>
        <v>397.98001599999998</v>
      </c>
      <c r="J19" s="100">
        <f t="shared" ref="J19:J21" si="2">ROUND(G19*H19,2)</f>
        <v>3724.08</v>
      </c>
      <c r="K19" s="449">
        <f t="shared" ref="K19:K21" si="3">ROUND(G19*I19,2)</f>
        <v>4775.76</v>
      </c>
    </row>
    <row r="20" spans="2:13" s="353" customFormat="1" ht="15" hidden="1">
      <c r="B20" s="18" t="s">
        <v>13428</v>
      </c>
      <c r="C20" s="630">
        <f>'1-QUANT'!C92</f>
        <v>85423</v>
      </c>
      <c r="D20" s="630" t="str">
        <f>'1-QUANT'!D92</f>
        <v>SINAPI</v>
      </c>
      <c r="E20" s="631" t="str">
        <f>IFERROR(VLOOKUP($C20,'2-SINAPI OUTUBRO 2017'!$A$1:$D$11396,2,0),IFERROR(VLOOKUP($C20,'3-COMPO.ADM.PRF '!$B$11:$I$816,4,0),""))</f>
        <v>ISOLAMENTO DE OBRA COM TELA PLASTICA COM MALHA DE 5MM</v>
      </c>
      <c r="F20" s="632" t="str">
        <f>IFERROR(VLOOKUP($C20,'2-SINAPI OUTUBRO 2017'!$A$1:$D$11396,3,0),IFERROR(VLOOKUP($C20,'3-COMPO.ADM.PRF '!$B$11:$I$816,5,0),""))</f>
        <v>M2</v>
      </c>
      <c r="G20" s="633">
        <f>'1-QUANT'!K92</f>
        <v>0</v>
      </c>
      <c r="H20" s="634">
        <f>IFERROR(VLOOKUP($C20,'2-SINAPI OUTUBRO 2017'!$A$1:$D$11396,4,0),IFERROR(VLOOKUP($C20,'3-COMPO.ADM.PRF '!$B$11:$I$816,8,0),""))</f>
        <v>6.29</v>
      </c>
      <c r="I20" s="635">
        <f>H20*'5-BDI'!$E$29</f>
        <v>8.0662959999999995</v>
      </c>
      <c r="J20" s="100">
        <f t="shared" si="2"/>
        <v>0</v>
      </c>
      <c r="K20" s="449">
        <f t="shared" si="3"/>
        <v>0</v>
      </c>
    </row>
    <row r="21" spans="2:13" s="353" customFormat="1" ht="15">
      <c r="B21" s="18" t="s">
        <v>13428</v>
      </c>
      <c r="C21" s="630" t="str">
        <f>'1-QUANT'!C118</f>
        <v>74209/1</v>
      </c>
      <c r="D21" s="630" t="str">
        <f>'1-QUANT'!D118</f>
        <v>SINAPI</v>
      </c>
      <c r="E21" s="631" t="str">
        <f>IFERROR(VLOOKUP($C21,'2-SINAPI OUTUBRO 2017'!$A$1:$D$11396,2,0),IFERROR(VLOOKUP($C21,'3-COMPO.ADM.PRF '!$B$11:$I$816,4,0),""))</f>
        <v>PLACA DE OBRA EM CHAPA DE ACO GALVANIZADO</v>
      </c>
      <c r="F21" s="632" t="str">
        <f>IFERROR(VLOOKUP($C21,'2-SINAPI OUTUBRO 2017'!$A$1:$D$11396,3,0),IFERROR(VLOOKUP($C21,'3-COMPO.ADM.PRF '!$B$11:$I$816,5,0),""))</f>
        <v>M2</v>
      </c>
      <c r="G21" s="633">
        <f>'1-QUANT'!K118</f>
        <v>6</v>
      </c>
      <c r="H21" s="634">
        <f>IFERROR(VLOOKUP($C21,'2-SINAPI OUTUBRO 2017'!$A$1:$D$11396,4,0),IFERROR(VLOOKUP($C21,'3-COMPO.ADM.PRF '!$B$11:$I$816,8,0),""))</f>
        <v>417.53</v>
      </c>
      <c r="I21" s="635">
        <f>H21*'5-BDI'!$E$29</f>
        <v>535.440472</v>
      </c>
      <c r="J21" s="100">
        <f t="shared" si="2"/>
        <v>2505.1799999999998</v>
      </c>
      <c r="K21" s="449">
        <f t="shared" si="3"/>
        <v>3212.64</v>
      </c>
    </row>
    <row r="22" spans="2:13" s="353" customFormat="1" ht="15" customHeight="1">
      <c r="B22" s="756" t="s">
        <v>13424</v>
      </c>
      <c r="C22" s="757"/>
      <c r="D22" s="757"/>
      <c r="E22" s="757"/>
      <c r="F22" s="757"/>
      <c r="G22" s="757"/>
      <c r="H22" s="757"/>
      <c r="I22" s="495"/>
      <c r="J22" s="101">
        <f>SUM(J18:J21)</f>
        <v>7815.18</v>
      </c>
      <c r="K22" s="450">
        <f>SUM(K18:K21)</f>
        <v>10022.18</v>
      </c>
      <c r="M22" s="369"/>
    </row>
    <row r="23" spans="2:13" s="353" customFormat="1" ht="15">
      <c r="B23" s="447"/>
      <c r="C23" s="427"/>
      <c r="D23" s="427"/>
      <c r="E23" s="428"/>
      <c r="F23" s="310"/>
      <c r="G23" s="309"/>
      <c r="H23" s="428"/>
      <c r="I23" s="428"/>
      <c r="J23" s="428"/>
      <c r="K23" s="448"/>
    </row>
    <row r="24" spans="2:13" s="353" customFormat="1" ht="15">
      <c r="B24" s="11" t="s">
        <v>13429</v>
      </c>
      <c r="C24" s="12"/>
      <c r="D24" s="13"/>
      <c r="E24" s="14" t="str">
        <f>'1-QUANT'!E212:J212</f>
        <v>DEMOLIÇÕES E RETIRADAS</v>
      </c>
      <c r="F24" s="15"/>
      <c r="G24" s="16"/>
      <c r="H24" s="17"/>
      <c r="I24" s="17"/>
      <c r="J24" s="99"/>
      <c r="K24" s="360"/>
    </row>
    <row r="25" spans="2:13" s="353" customFormat="1" ht="15">
      <c r="B25" s="22" t="s">
        <v>13430</v>
      </c>
      <c r="C25" s="23">
        <f>'1-QUANT'!C213</f>
        <v>72224</v>
      </c>
      <c r="D25" s="23" t="str">
        <f>'1-QUANT'!D213</f>
        <v xml:space="preserve">SINAPI </v>
      </c>
      <c r="E25" s="631" t="str">
        <f>IFERROR(VLOOKUP($C25,'2-SINAPI OUTUBRO 2017'!$A$1:$D$11396,2,0),IFERROR(VLOOKUP($C25,'3-COMPO.ADM.PRF '!$B$11:$I$816,4,0),""))</f>
        <v>DEMOLICAO DE TELHAS CERAMICAS OU DE VIDRO</v>
      </c>
      <c r="F25" s="632" t="str">
        <f>IFERROR(VLOOKUP($C25,'2-SINAPI OUTUBRO 2017'!$A$1:$D$11396,3,0),IFERROR(VLOOKUP($C25,'3-COMPO.ADM.PRF '!$B$11:$I$816,5,0),""))</f>
        <v>M2</v>
      </c>
      <c r="G25" s="24">
        <f>'1-QUANT'!K213</f>
        <v>986.96</v>
      </c>
      <c r="H25" s="634">
        <f>IFERROR(VLOOKUP($C25,'2-SINAPI OUTUBRO 2017'!$A$1:$D$11396,4,0),IFERROR(VLOOKUP($C25,'3-COMPO.ADM.PRF '!$B$11:$I$816,8,0),""))</f>
        <v>8.2200000000000006</v>
      </c>
      <c r="I25" s="635">
        <f>H25*'5-BDI'!$E$29</f>
        <v>10.541328</v>
      </c>
      <c r="J25" s="100">
        <f t="shared" ref="J25" si="4">ROUND(G25*H25,2)</f>
        <v>8112.81</v>
      </c>
      <c r="K25" s="449">
        <f t="shared" ref="K25" si="5">ROUND(G25*I25,2)</f>
        <v>10403.870000000001</v>
      </c>
    </row>
    <row r="26" spans="2:13" s="353" customFormat="1" ht="15">
      <c r="B26" s="22" t="s">
        <v>13431</v>
      </c>
      <c r="C26" s="23" t="str">
        <f>'1-QUANT'!C218</f>
        <v>COMP 003</v>
      </c>
      <c r="D26" s="23" t="str">
        <f>'1-QUANT'!D218</f>
        <v>PROPRIA</v>
      </c>
      <c r="E26" s="631" t="str">
        <f>IFERROR(VLOOKUP($C26,'2-SINAPI OUTUBRO 2017'!$A$1:$D$11396,2,0),IFERROR(VLOOKUP($C26,'3-COMPO.ADM.PRF '!$B$11:$I$816,4,0),""))</f>
        <v xml:space="preserve">REMOÇÃO DE FORRO EM MADEIRA OU PVC </v>
      </c>
      <c r="F26" s="632" t="str">
        <f>IFERROR(VLOOKUP($C26,'2-SINAPI OUTUBRO 2017'!$A$1:$D$11396,3,0),IFERROR(VLOOKUP($C26,'3-COMPO.ADM.PRF '!$B$11:$I$816,5,0),""))</f>
        <v>M2</v>
      </c>
      <c r="G26" s="24">
        <f>'1-QUANT'!K218</f>
        <v>720</v>
      </c>
      <c r="H26" s="634">
        <f>IFERROR(VLOOKUP($C26,'2-SINAPI OUTUBRO 2017'!$A$1:$D$11396,4,0),IFERROR(VLOOKUP($C26,'3-COMPO.ADM.PRF '!$B$11:$I$816,8,0),""))</f>
        <v>6.7555000000000005</v>
      </c>
      <c r="I26" s="635">
        <f>H26*'5-BDI'!$E$29</f>
        <v>8.6632531999999998</v>
      </c>
      <c r="J26" s="100">
        <f t="shared" ref="J26:J34" si="6">ROUND(G26*H26,2)</f>
        <v>4863.96</v>
      </c>
      <c r="K26" s="449">
        <f t="shared" ref="K26:K34" si="7">ROUND(G26*I26,2)</f>
        <v>6237.54</v>
      </c>
    </row>
    <row r="27" spans="2:13" s="353" customFormat="1" ht="15">
      <c r="B27" s="22" t="s">
        <v>13432</v>
      </c>
      <c r="C27" s="26">
        <f>'1-QUANT'!C233</f>
        <v>72228</v>
      </c>
      <c r="D27" s="26" t="str">
        <f>'1-QUANT'!D233</f>
        <v>SINAPI</v>
      </c>
      <c r="E27" s="545" t="str">
        <f>'1-QUANT'!E233</f>
        <v>REMOÇÃO DE TRAMA DE MADEIRA</v>
      </c>
      <c r="F27" s="632" t="str">
        <f>IFERROR(VLOOKUP($C27,'2-SINAPI OUTUBRO 2017'!$A$1:$D$11396,3,0),IFERROR(VLOOKUP($C27,'3-COMPO.ADM.PRF '!$B$11:$I$816,5,0),""))</f>
        <v>M2</v>
      </c>
      <c r="G27" s="27">
        <f>'1-QUANT'!K233</f>
        <v>690.87199999999996</v>
      </c>
      <c r="H27" s="634">
        <f>IFERROR(VLOOKUP($C27,'2-SINAPI OUTUBRO 2017'!$A$1:$D$11396,4,0),IFERROR(VLOOKUP($C27,'3-COMPO.ADM.PRF '!$B$11:$I$816,8,0),""))</f>
        <v>15.17</v>
      </c>
      <c r="I27" s="635">
        <f>H27*'5-BDI'!$E$29</f>
        <v>19.454007999999998</v>
      </c>
      <c r="J27" s="100">
        <f t="shared" si="6"/>
        <v>10480.530000000001</v>
      </c>
      <c r="K27" s="449">
        <f t="shared" si="7"/>
        <v>13440.23</v>
      </c>
    </row>
    <row r="28" spans="2:13" s="353" customFormat="1" ht="15">
      <c r="B28" s="22" t="s">
        <v>13433</v>
      </c>
      <c r="C28" s="26">
        <f>'1-QUANT'!C236</f>
        <v>73616</v>
      </c>
      <c r="D28" s="26" t="str">
        <f>'1-QUANT'!D236</f>
        <v>SINAPI</v>
      </c>
      <c r="E28" s="631" t="str">
        <f>IFERROR(VLOOKUP($C28,'2-SINAPI OUTUBRO 2017'!$A$1:$D$11396,2,0),IFERROR(VLOOKUP($C28,'3-COMPO.ADM.PRF '!$B$11:$I$816,4,0),""))</f>
        <v>DEMOLICAO DE CONCRETO SIMPLES</v>
      </c>
      <c r="F28" s="632" t="str">
        <f>IFERROR(VLOOKUP($C28,'2-SINAPI OUTUBRO 2017'!$A$1:$D$11396,3,0),IFERROR(VLOOKUP($C28,'3-COMPO.ADM.PRF '!$B$11:$I$816,5,0),""))</f>
        <v>M3</v>
      </c>
      <c r="G28" s="27">
        <f>'1-QUANT'!K236</f>
        <v>16.235000000000003</v>
      </c>
      <c r="H28" s="634">
        <f>IFERROR(VLOOKUP($C28,'2-SINAPI OUTUBRO 2017'!$A$1:$D$11396,4,0),IFERROR(VLOOKUP($C28,'3-COMPO.ADM.PRF '!$B$11:$I$816,8,0),""))</f>
        <v>200.18</v>
      </c>
      <c r="I28" s="635">
        <f>H28*'5-BDI'!$E$29</f>
        <v>256.71083199999998</v>
      </c>
      <c r="J28" s="100">
        <f t="shared" si="6"/>
        <v>3249.92</v>
      </c>
      <c r="K28" s="449">
        <f t="shared" si="7"/>
        <v>4167.7</v>
      </c>
    </row>
    <row r="29" spans="2:13" s="353" customFormat="1" ht="15" hidden="1">
      <c r="B29" s="22" t="s">
        <v>13434</v>
      </c>
      <c r="C29" s="23">
        <f>'1-QUANT'!C245</f>
        <v>85334</v>
      </c>
      <c r="D29" s="23" t="str">
        <f>'1-QUANT'!D245</f>
        <v>SINAPI</v>
      </c>
      <c r="E29" s="631" t="str">
        <f>IFERROR(VLOOKUP($C29,'2-SINAPI OUTUBRO 2017'!$A$1:$D$11396,2,0),IFERROR(VLOOKUP($C29,'3-COMPO.ADM.PRF '!$B$11:$I$816,4,0),""))</f>
        <v>RETIRADA DE ESQUADRIAS METALICAS</v>
      </c>
      <c r="F29" s="632" t="str">
        <f>IFERROR(VLOOKUP($C29,'2-SINAPI OUTUBRO 2017'!$A$1:$D$11396,3,0),IFERROR(VLOOKUP($C29,'3-COMPO.ADM.PRF '!$B$11:$I$816,5,0),""))</f>
        <v>M2</v>
      </c>
      <c r="G29" s="24">
        <f>'1-QUANT'!K245</f>
        <v>0</v>
      </c>
      <c r="H29" s="634">
        <f>IFERROR(VLOOKUP($C29,'2-SINAPI OUTUBRO 2017'!$A$1:$D$11396,4,0),IFERROR(VLOOKUP($C29,'3-COMPO.ADM.PRF '!$B$11:$I$816,8,0),""))</f>
        <v>13.71</v>
      </c>
      <c r="I29" s="635">
        <f>H29*'5-BDI'!$E$29</f>
        <v>17.581704000000002</v>
      </c>
      <c r="J29" s="100">
        <f t="shared" si="6"/>
        <v>0</v>
      </c>
      <c r="K29" s="449">
        <f t="shared" si="7"/>
        <v>0</v>
      </c>
    </row>
    <row r="30" spans="2:13" s="353" customFormat="1" ht="15" hidden="1">
      <c r="B30" s="22" t="s">
        <v>13435</v>
      </c>
      <c r="C30" s="23">
        <f>'1-QUANT'!C256</f>
        <v>85415</v>
      </c>
      <c r="D30" s="23" t="str">
        <f>'1-QUANT'!D256</f>
        <v>SINAPI</v>
      </c>
      <c r="E30" s="631" t="str">
        <f>IFERROR(VLOOKUP($C30,'2-SINAPI OUTUBRO 2017'!$A$1:$D$11396,2,0),IFERROR(VLOOKUP($C30,'3-COMPO.ADM.PRF '!$B$11:$I$816,4,0),""))</f>
        <v>REMOCAO DE DISPOSITIVOS PARA FUNCIONAMENTO DE PIA DE COZINHA</v>
      </c>
      <c r="F30" s="632" t="str">
        <f>IFERROR(VLOOKUP($C30,'2-SINAPI OUTUBRO 2017'!$A$1:$D$11396,3,0),IFERROR(VLOOKUP($C30,'3-COMPO.ADM.PRF '!$B$11:$I$816,5,0),""))</f>
        <v>UN</v>
      </c>
      <c r="G30" s="24">
        <f>'1-QUANT'!K256</f>
        <v>0</v>
      </c>
      <c r="H30" s="634">
        <f>IFERROR(VLOOKUP($C30,'2-SINAPI OUTUBRO 2017'!$A$1:$D$11396,4,0),IFERROR(VLOOKUP($C30,'3-COMPO.ADM.PRF '!$B$11:$I$816,8,0),""))</f>
        <v>7.84</v>
      </c>
      <c r="I30" s="635">
        <f>H30*'5-BDI'!$E$29</f>
        <v>10.054015999999999</v>
      </c>
      <c r="J30" s="100">
        <f t="shared" si="6"/>
        <v>0</v>
      </c>
      <c r="K30" s="449">
        <f t="shared" si="7"/>
        <v>0</v>
      </c>
    </row>
    <row r="31" spans="2:13" s="353" customFormat="1" ht="15" hidden="1">
      <c r="B31" s="22" t="s">
        <v>13436</v>
      </c>
      <c r="C31" s="23">
        <f>'1-QUANT'!C275</f>
        <v>85406</v>
      </c>
      <c r="D31" s="23" t="str">
        <f>'1-QUANT'!D275</f>
        <v>SINAPI</v>
      </c>
      <c r="E31" s="631" t="str">
        <f>IFERROR(VLOOKUP($C31,'2-SINAPI OUTUBRO 2017'!$A$1:$D$11396,2,0),IFERROR(VLOOKUP($C31,'3-COMPO.ADM.PRF '!$B$11:$I$816,4,0),""))</f>
        <v>REMOCAO DE AZULEJO E SUBSTRATO DE ADERENCIA EM ARGAMASSA</v>
      </c>
      <c r="F31" s="632" t="str">
        <f>IFERROR(VLOOKUP($C31,'2-SINAPI OUTUBRO 2017'!$A$1:$D$11396,3,0),IFERROR(VLOOKUP($C31,'3-COMPO.ADM.PRF '!$B$11:$I$816,5,0),""))</f>
        <v>M2</v>
      </c>
      <c r="G31" s="24">
        <f>'1-QUANT'!K275</f>
        <v>3</v>
      </c>
      <c r="H31" s="634">
        <f>IFERROR(VLOOKUP($C31,'2-SINAPI OUTUBRO 2017'!$A$1:$D$11396,4,0),IFERROR(VLOOKUP($C31,'3-COMPO.ADM.PRF '!$B$11:$I$816,8,0),""))</f>
        <v>38.49</v>
      </c>
      <c r="I31" s="635">
        <f>H31*'5-BDI'!$E$29</f>
        <v>49.359576000000004</v>
      </c>
      <c r="J31" s="100">
        <f t="shared" si="6"/>
        <v>115.47</v>
      </c>
      <c r="K31" s="449">
        <f t="shared" si="7"/>
        <v>148.08000000000001</v>
      </c>
    </row>
    <row r="32" spans="2:13" s="370" customFormat="1" ht="15" hidden="1">
      <c r="B32" s="22" t="s">
        <v>13437</v>
      </c>
      <c r="C32" s="23">
        <f>'1-QUANT'!C263</f>
        <v>72215</v>
      </c>
      <c r="D32" s="23" t="str">
        <f>'1-QUANT'!D263</f>
        <v>SINAPI</v>
      </c>
      <c r="E32" s="631" t="str">
        <f>IFERROR(VLOOKUP($C32,'2-SINAPI OUTUBRO 2017'!$A$1:$D$11396,2,0),IFERROR(VLOOKUP($C32,'3-COMPO.ADM.PRF '!$B$11:$I$816,4,0),""))</f>
        <v>DEMOLICAO DE ALVENARIA DE ELEMENTOS CERAMICOS VAZADOS</v>
      </c>
      <c r="F32" s="632" t="str">
        <f>IFERROR(VLOOKUP($C32,'2-SINAPI OUTUBRO 2017'!$A$1:$D$11396,3,0),IFERROR(VLOOKUP($C32,'3-COMPO.ADM.PRF '!$B$11:$I$816,5,0),""))</f>
        <v>M3</v>
      </c>
      <c r="G32" s="24">
        <f>'1-QUANT'!K263</f>
        <v>0</v>
      </c>
      <c r="H32" s="634">
        <f>IFERROR(VLOOKUP($C32,'2-SINAPI OUTUBRO 2017'!$A$1:$D$11396,4,0),IFERROR(VLOOKUP($C32,'3-COMPO.ADM.PRF '!$B$11:$I$816,8,0),""))</f>
        <v>34.270000000000003</v>
      </c>
      <c r="I32" s="635">
        <f>H32*'5-BDI'!$E$29</f>
        <v>43.947848</v>
      </c>
      <c r="J32" s="100">
        <f t="shared" si="6"/>
        <v>0</v>
      </c>
      <c r="K32" s="449">
        <f t="shared" si="7"/>
        <v>0</v>
      </c>
    </row>
    <row r="33" spans="2:13" ht="15">
      <c r="B33" s="22" t="s">
        <v>13434</v>
      </c>
      <c r="C33" s="26">
        <f>'1-QUANT'!C288</f>
        <v>72897</v>
      </c>
      <c r="D33" s="26" t="str">
        <f>'1-QUANT'!D288</f>
        <v>SINAPI</v>
      </c>
      <c r="E33" s="631" t="str">
        <f>IFERROR(VLOOKUP($C33,'2-SINAPI OUTUBRO 2017'!$A$1:$D$11396,2,0),IFERROR(VLOOKUP($C33,'3-COMPO.ADM.PRF '!$B$11:$I$816,4,0),""))</f>
        <v>CARGA MANUAL DE ENTULHO EM CAMINHAO BASCULANTE 6 M3</v>
      </c>
      <c r="F33" s="632" t="str">
        <f>IFERROR(VLOOKUP($C33,'2-SINAPI OUTUBRO 2017'!$A$1:$D$11396,3,0),IFERROR(VLOOKUP($C33,'3-COMPO.ADM.PRF '!$B$11:$I$816,5,0),""))</f>
        <v>M3</v>
      </c>
      <c r="G33" s="27">
        <f>'1-QUANT'!K288</f>
        <v>162.70248000000001</v>
      </c>
      <c r="H33" s="634">
        <f>IFERROR(VLOOKUP($C33,'2-SINAPI OUTUBRO 2017'!$A$1:$D$11396,4,0),IFERROR(VLOOKUP($C33,'3-COMPO.ADM.PRF '!$B$11:$I$816,8,0),""))</f>
        <v>16.48</v>
      </c>
      <c r="I33" s="635">
        <f>H33*'5-BDI'!$E$29</f>
        <v>21.133952000000001</v>
      </c>
      <c r="J33" s="100">
        <f t="shared" si="6"/>
        <v>2681.34</v>
      </c>
      <c r="K33" s="449">
        <f t="shared" si="7"/>
        <v>3438.55</v>
      </c>
    </row>
    <row r="34" spans="2:13" ht="30">
      <c r="B34" s="22" t="s">
        <v>13435</v>
      </c>
      <c r="C34" s="26">
        <f>'1-QUANT'!C293</f>
        <v>95302</v>
      </c>
      <c r="D34" s="26" t="str">
        <f>'1-QUANT'!D293</f>
        <v>SINAPI</v>
      </c>
      <c r="E34" s="631" t="str">
        <f>IFERROR(VLOOKUP($C34,'2-SINAPI OUTUBRO 2017'!$A$1:$D$11396,2,0),IFERROR(VLOOKUP($C34,'3-COMPO.ADM.PRF '!$B$11:$I$816,4,0),""))</f>
        <v>TRANSPORTE COM CAMINHÃO BASCULANTE 6 M3 EM RODOVIA PAVIMENTADA ( PARA DISTÂNCIAS SUPERIORES A 4 KM)</v>
      </c>
      <c r="F34" s="632" t="str">
        <f>IFERROR(VLOOKUP($C34,'2-SINAPI OUTUBRO 2017'!$A$1:$D$11396,3,0),IFERROR(VLOOKUP($C34,'3-COMPO.ADM.PRF '!$B$11:$I$816,5,0),""))</f>
        <v>M3XKM</v>
      </c>
      <c r="G34" s="27">
        <f>'1-QUANT'!K293</f>
        <v>1627.0248000000001</v>
      </c>
      <c r="H34" s="634">
        <f>IFERROR(VLOOKUP($C34,'2-SINAPI OUTUBRO 2017'!$A$1:$D$11396,4,0),IFERROR(VLOOKUP($C34,'3-COMPO.ADM.PRF '!$B$11:$I$816,8,0),""))</f>
        <v>1.38</v>
      </c>
      <c r="I34" s="635">
        <f>H34*'5-BDI'!$E$29</f>
        <v>1.769712</v>
      </c>
      <c r="J34" s="100">
        <f t="shared" si="6"/>
        <v>2245.29</v>
      </c>
      <c r="K34" s="449">
        <f t="shared" si="7"/>
        <v>2879.37</v>
      </c>
    </row>
    <row r="35" spans="2:13" ht="30" hidden="1">
      <c r="B35" s="22" t="s">
        <v>13438</v>
      </c>
      <c r="C35" s="26">
        <f>'1-QUANT'!C261</f>
        <v>85374</v>
      </c>
      <c r="D35" s="26" t="str">
        <f>'1-QUANT'!D261</f>
        <v>SINAPI</v>
      </c>
      <c r="E35" s="631" t="str">
        <f>IFERROR(VLOOKUP($C35,'2-SINAPI OUTUBRO 2017'!$A$1:$D$11396,2,0),IFERROR(VLOOKUP($C35,'3-COMPO.ADM.PRF '!$B$11:$I$816,4,0),""))</f>
        <v>REMOCAO DE DISPOSITIVOS PARA FUNCIONAMENTO DE APARELHOS SANITARIOS</v>
      </c>
      <c r="F35" s="632" t="str">
        <f>IFERROR(VLOOKUP($C35,'2-SINAPI OUTUBRO 2017'!$A$1:$D$11396,3,0),IFERROR(VLOOKUP($C35,'3-COMPO.ADM.PRF '!$B$11:$I$816,5,0),""))</f>
        <v>UN</v>
      </c>
      <c r="G35" s="27">
        <f>'1-QUANT'!K261</f>
        <v>0</v>
      </c>
      <c r="H35" s="634">
        <f>IFERROR(VLOOKUP($C35,'2-SINAPI OUTUBRO 2017'!$A$1:$D$11396,4,0),IFERROR(VLOOKUP($C35,'3-COMPO.ADM.PRF '!$B$11:$I$816,8,0),""))</f>
        <v>9.14</v>
      </c>
      <c r="I35" s="635">
        <f>H35*'5-BDI'!$E$29</f>
        <v>11.721136000000001</v>
      </c>
      <c r="J35" s="100">
        <f t="shared" ref="J35" si="8">ROUND(G35*H35,2)</f>
        <v>0</v>
      </c>
      <c r="K35" s="449">
        <f t="shared" ref="K35" si="9">ROUND(G35*I35,2)</f>
        <v>0</v>
      </c>
    </row>
    <row r="36" spans="2:13" s="353" customFormat="1" ht="15" customHeight="1">
      <c r="B36" s="756" t="s">
        <v>13424</v>
      </c>
      <c r="C36" s="757"/>
      <c r="D36" s="757"/>
      <c r="E36" s="757"/>
      <c r="F36" s="757"/>
      <c r="G36" s="757"/>
      <c r="H36" s="757"/>
      <c r="I36" s="495"/>
      <c r="J36" s="101">
        <f>SUM(J25:J35)</f>
        <v>31749.320000000003</v>
      </c>
      <c r="K36" s="450">
        <f>SUM(K25:K35)</f>
        <v>40715.340000000004</v>
      </c>
      <c r="M36" s="369"/>
    </row>
    <row r="37" spans="2:13" s="353" customFormat="1" ht="15">
      <c r="B37" s="18"/>
      <c r="C37" s="630"/>
      <c r="D37" s="630"/>
      <c r="E37" s="631"/>
      <c r="F37" s="632"/>
      <c r="G37" s="633"/>
      <c r="H37" s="635"/>
      <c r="I37" s="635"/>
      <c r="J37" s="100"/>
      <c r="K37" s="449"/>
    </row>
    <row r="38" spans="2:13" s="353" customFormat="1" ht="15">
      <c r="B38" s="11" t="s">
        <v>13439</v>
      </c>
      <c r="C38" s="12"/>
      <c r="D38" s="13"/>
      <c r="E38" s="14" t="str">
        <f>'1-QUANT'!E956:J956</f>
        <v xml:space="preserve">ESTRUTURA DA COBERTURA </v>
      </c>
      <c r="F38" s="15"/>
      <c r="G38" s="16"/>
      <c r="H38" s="17"/>
      <c r="I38" s="17"/>
      <c r="J38" s="99"/>
      <c r="K38" s="360"/>
    </row>
    <row r="39" spans="2:13" s="353" customFormat="1" ht="60" hidden="1">
      <c r="B39" s="617" t="s">
        <v>13440</v>
      </c>
      <c r="C39" s="429">
        <f>'1-QUANT'!C958</f>
        <v>72110</v>
      </c>
      <c r="D39" s="429" t="str">
        <f>'1-QUANT'!D958</f>
        <v>SINAPI</v>
      </c>
      <c r="E39" s="631" t="str">
        <f>IFERROR(VLOOKUP($C39,'2-SINAPI OUTUBRO 2017'!$A$1:$D$11396,2,0),IFERROR(VLOOKUP($C39,'3-COMPO.ADM.PRF '!$B$11:$I$816,4,0),""))</f>
        <v>ESTRUTURA METALICA EM TESOURAS OU TRELICAS, VAO LIVRE DE 12M, FORNECIMENTO E MONTAGEM, NAO SENDO CONSIDERADOS OS FECHAMENTOS METALICOS, AS COLUNAS, OS SERVICOS GERAIS EM ALVENARIA E CONCRETO, AS TELHAS DE COBERTURA E A PINTURA DE ACABAMENTO</v>
      </c>
      <c r="F39" s="632" t="str">
        <f>IFERROR(VLOOKUP($C39,'2-SINAPI OUTUBRO 2017'!$A$1:$D$11396,3,0),IFERROR(VLOOKUP($C39,'3-COMPO.ADM.PRF '!$B$11:$I$816,5,0),""))</f>
        <v>M2</v>
      </c>
      <c r="G39" s="430">
        <f>'1-QUANT'!K958</f>
        <v>0</v>
      </c>
      <c r="H39" s="634">
        <f>IFERROR(VLOOKUP($C39,'2-SINAPI OUTUBRO 2017'!$A$1:$D$11396,4,0),IFERROR(VLOOKUP($C39,'3-COMPO.ADM.PRF '!$B$11:$I$816,8,0),""))</f>
        <v>57.65</v>
      </c>
      <c r="I39" s="635">
        <f>H39*'5-BDI'!$E$29</f>
        <v>73.930359999999993</v>
      </c>
      <c r="J39" s="100">
        <f t="shared" ref="J39" si="10">ROUND(G39*H39,2)</f>
        <v>0</v>
      </c>
      <c r="K39" s="449">
        <f t="shared" ref="K39" si="11">ROUND(G39*I39,2)</f>
        <v>0</v>
      </c>
    </row>
    <row r="40" spans="2:13" s="353" customFormat="1" ht="45">
      <c r="B40" s="617" t="s">
        <v>13440</v>
      </c>
      <c r="C40" s="28">
        <f>'1-QUANT'!C964</f>
        <v>92539</v>
      </c>
      <c r="D40" s="28" t="str">
        <f>'1-QUANT'!D964</f>
        <v>SINAPI</v>
      </c>
      <c r="E40" s="631" t="str">
        <f>IFERROR(VLOOKUP($C40,'2-SINAPI OUTUBRO 2017'!$A$1:$D$11396,2,0),IFERROR(VLOOKUP($C40,'3-COMPO.ADM.PRF '!$B$11:$I$816,4,0),""))</f>
        <v>TRAMA DE MADEIRA COMPOSTA POR RIPAS, CAIBROS E TERÇAS PARA TELHADOS DE ATÉ 2 ÁGUAS PARA TELHA DE ENCAIXE DE CERÂMICA OU DE CONCRETO, INCLUSO TRANSPORTE VERTICAL. AF_12/2015</v>
      </c>
      <c r="F40" s="632" t="str">
        <f>IFERROR(VLOOKUP($C40,'2-SINAPI OUTUBRO 2017'!$A$1:$D$11396,3,0),IFERROR(VLOOKUP($C40,'3-COMPO.ADM.PRF '!$B$11:$I$816,5,0),""))</f>
        <v>M2</v>
      </c>
      <c r="G40" s="27">
        <f>'1-QUANT'!K964</f>
        <v>677</v>
      </c>
      <c r="H40" s="634">
        <f>IFERROR(VLOOKUP($C40,'2-SINAPI OUTUBRO 2017'!$A$1:$D$11396,4,0),IFERROR(VLOOKUP($C40,'3-COMPO.ADM.PRF '!$B$11:$I$816,8,0),""))</f>
        <v>32.94</v>
      </c>
      <c r="I40" s="635">
        <f>H40*'5-BDI'!$E$29</f>
        <v>42.242255999999998</v>
      </c>
      <c r="J40" s="100">
        <f t="shared" ref="J40:J41" si="12">ROUND(G40*H40,2)</f>
        <v>22300.38</v>
      </c>
      <c r="K40" s="449">
        <f t="shared" ref="K40:K41" si="13">ROUND(G40*I40,2)</f>
        <v>28598.01</v>
      </c>
    </row>
    <row r="41" spans="2:13" s="353" customFormat="1" ht="31.5" customHeight="1">
      <c r="B41" s="617" t="s">
        <v>13441</v>
      </c>
      <c r="C41" s="28">
        <f>'1-QUANT'!C966</f>
        <v>6082</v>
      </c>
      <c r="D41" s="28" t="str">
        <f>'1-QUANT'!D966</f>
        <v>SINAPI</v>
      </c>
      <c r="E41" s="631" t="str">
        <f>IFERROR(VLOOKUP($C41,'2-SINAPI OUTUBRO 2017'!$A$1:$D$11396,2,0),IFERROR(VLOOKUP($C41,'3-COMPO.ADM.PRF '!$B$11:$I$816,4,0),""))</f>
        <v>PINTURA EM VERNIZ SINTETICO BRILHANTE EM MADEIRA, TRES DEMAOS</v>
      </c>
      <c r="F41" s="632" t="str">
        <f>IFERROR(VLOOKUP($C41,'2-SINAPI OUTUBRO 2017'!$A$1:$D$11396,3,0),IFERROR(VLOOKUP($C41,'3-COMPO.ADM.PRF '!$B$11:$I$816,5,0),""))</f>
        <v>M2</v>
      </c>
      <c r="G41" s="27">
        <f>'1-QUANT'!K966</f>
        <v>677</v>
      </c>
      <c r="H41" s="634">
        <f>IFERROR(VLOOKUP($C41,'2-SINAPI OUTUBRO 2017'!$A$1:$D$11396,4,0),IFERROR(VLOOKUP($C41,'3-COMPO.ADM.PRF '!$B$11:$I$816,8,0),""))</f>
        <v>13.73</v>
      </c>
      <c r="I41" s="635">
        <f>H41*'5-BDI'!$E$29</f>
        <v>17.607351999999999</v>
      </c>
      <c r="J41" s="100">
        <f t="shared" si="12"/>
        <v>9295.2099999999991</v>
      </c>
      <c r="K41" s="449">
        <f t="shared" si="13"/>
        <v>11920.18</v>
      </c>
    </row>
    <row r="42" spans="2:13" s="353" customFormat="1" ht="30">
      <c r="B42" s="617" t="s">
        <v>13442</v>
      </c>
      <c r="C42" s="28" t="str">
        <f>'1-QUANT'!C968</f>
        <v>79498/1</v>
      </c>
      <c r="D42" s="28" t="str">
        <f>'1-QUANT'!D968</f>
        <v>SINAPI</v>
      </c>
      <c r="E42" s="631" t="str">
        <f>IFERROR(VLOOKUP($C42,'2-SINAPI OUTUBRO 2017'!$A$1:$D$11396,2,0),IFERROR(VLOOKUP($C42,'3-COMPO.ADM.PRF '!$B$11:$I$816,4,0),""))</f>
        <v>PINTURA A OLEO BRILHANTE SOBRE SUPERFICIE METALICA, UMA DEMAO INCLUSO UMA DEMAO DE FUNDO ANTICORROSIVO</v>
      </c>
      <c r="F42" s="632" t="str">
        <f>IFERROR(VLOOKUP($C42,'2-SINAPI OUTUBRO 2017'!$A$1:$D$11396,3,0),IFERROR(VLOOKUP($C42,'3-COMPO.ADM.PRF '!$B$11:$I$816,5,0),""))</f>
        <v>M2</v>
      </c>
      <c r="G42" s="27">
        <f>'1-QUANT'!K968</f>
        <v>11</v>
      </c>
      <c r="H42" s="634">
        <f>IFERROR(VLOOKUP($C42,'2-SINAPI OUTUBRO 2017'!$A$1:$D$11396,4,0),IFERROR(VLOOKUP($C42,'3-COMPO.ADM.PRF '!$B$11:$I$816,8,0),""))</f>
        <v>12.8</v>
      </c>
      <c r="I42" s="635">
        <f>H42*'5-BDI'!$E$29</f>
        <v>16.414719999999999</v>
      </c>
      <c r="J42" s="100">
        <f t="shared" ref="J42" si="14">ROUND(G42*H42,2)</f>
        <v>140.80000000000001</v>
      </c>
      <c r="K42" s="449">
        <f t="shared" ref="K42" si="15">ROUND(G42*I42,2)</f>
        <v>180.56</v>
      </c>
    </row>
    <row r="43" spans="2:13" s="353" customFormat="1" ht="15" customHeight="1">
      <c r="B43" s="756" t="s">
        <v>13424</v>
      </c>
      <c r="C43" s="757"/>
      <c r="D43" s="757"/>
      <c r="E43" s="757"/>
      <c r="F43" s="757"/>
      <c r="G43" s="757"/>
      <c r="H43" s="757"/>
      <c r="I43" s="495"/>
      <c r="J43" s="101">
        <f>SUM(J39:J42)</f>
        <v>31736.39</v>
      </c>
      <c r="K43" s="450">
        <f>SUM(K39:K42)</f>
        <v>40698.75</v>
      </c>
      <c r="M43" s="369"/>
    </row>
    <row r="44" spans="2:13" s="353" customFormat="1" ht="15">
      <c r="B44" s="492"/>
      <c r="C44" s="299"/>
      <c r="D44" s="299"/>
      <c r="E44" s="299"/>
      <c r="F44" s="493"/>
      <c r="G44" s="300"/>
      <c r="H44" s="311"/>
      <c r="I44" s="311"/>
      <c r="J44" s="298"/>
      <c r="K44" s="451"/>
    </row>
    <row r="45" spans="2:13" s="353" customFormat="1" ht="15">
      <c r="B45" s="11" t="s">
        <v>13443</v>
      </c>
      <c r="C45" s="12"/>
      <c r="D45" s="13"/>
      <c r="E45" s="14" t="str">
        <f>'1-QUANT'!E974:J974</f>
        <v xml:space="preserve">COBERTURA </v>
      </c>
      <c r="F45" s="15"/>
      <c r="G45" s="16"/>
      <c r="H45" s="17"/>
      <c r="I45" s="17"/>
      <c r="J45" s="99"/>
      <c r="K45" s="360"/>
    </row>
    <row r="46" spans="2:13" s="353" customFormat="1" ht="30">
      <c r="B46" s="29" t="s">
        <v>13444</v>
      </c>
      <c r="C46" s="30">
        <f>'1-QUANT'!C976</f>
        <v>94443</v>
      </c>
      <c r="D46" s="30" t="str">
        <f>'1-QUANT'!D976</f>
        <v>SINAPI</v>
      </c>
      <c r="E46" s="20" t="str">
        <f>IFERROR(VLOOKUP($C46,'2-SINAPI OUTUBRO 2017'!$A$1:$D$11396,2,0),IFERROR(VLOOKUP($C46,'3-COMPO.ADM.PRF '!$B$11:$I$816,4,0),""))</f>
        <v>TELHAMENTO COM TELHA CERÂMICA DE ENCAIXE, TIPO ROMANA, COM MAIS DE 2 ÁGUAS, INCLUSO TRANSPORTE VERTICAL. AF_06/2016</v>
      </c>
      <c r="F46" s="19" t="str">
        <f>IFERROR(VLOOKUP($C46,'2-SINAPI OUTUBRO 2017'!$A$1:$D$11396,3,0),IFERROR(VLOOKUP($C46,'3-COMPO.ADM.PRF '!$B$11:$I$816,5,0),""))</f>
        <v>M2</v>
      </c>
      <c r="G46" s="21">
        <f>'1-QUANT'!K976</f>
        <v>949</v>
      </c>
      <c r="H46" s="634">
        <f>IFERROR(VLOOKUP($C46,'2-SINAPI OUTUBRO 2017'!$A$1:$D$11396,4,0),IFERROR(VLOOKUP($C46,'3-COMPO.ADM.PRF '!$B$11:$I$816,8,0),""))</f>
        <v>47.49</v>
      </c>
      <c r="I46" s="635">
        <f>H46*'5-BDI'!$E$29</f>
        <v>60.901176</v>
      </c>
      <c r="J46" s="100">
        <f t="shared" ref="J46" si="16">ROUND(G46*H46,2)</f>
        <v>45068.01</v>
      </c>
      <c r="K46" s="449">
        <f t="shared" ref="K46" si="17">ROUND(G46*I46,2)</f>
        <v>57795.22</v>
      </c>
      <c r="M46" s="371"/>
    </row>
    <row r="47" spans="2:13" s="353" customFormat="1" ht="45">
      <c r="B47" s="29" t="s">
        <v>13445</v>
      </c>
      <c r="C47" s="637">
        <f>'1-QUANT'!C995</f>
        <v>94221</v>
      </c>
      <c r="D47" s="637" t="str">
        <f>'1-QUANT'!D995</f>
        <v>SINAPI</v>
      </c>
      <c r="E47" s="631" t="str">
        <f>IFERROR(VLOOKUP($C47,'2-SINAPI OUTUBRO 2017'!$A$1:$D$11396,2,0),IFERROR(VLOOKUP($C47,'3-COMPO.ADM.PRF '!$B$11:$I$816,4,0),""))</f>
        <v>CUMEEIRA PARA TELHA CERÂMICA EMBOÇADA COM ARGAMASSA TRAÇO 1:2:9 (CIMENTO, CAL E AREIA) PARA TELHADOS COM ATÉ 2 ÁGUAS, INCLUSO TRANSPORTE VERTICAL. AF_06/2016</v>
      </c>
      <c r="F47" s="632" t="str">
        <f>IFERROR(VLOOKUP($C47,'2-SINAPI OUTUBRO 2017'!$A$1:$D$11396,3,0),IFERROR(VLOOKUP($C47,'3-COMPO.ADM.PRF '!$B$11:$I$816,5,0),""))</f>
        <v>M</v>
      </c>
      <c r="G47" s="638">
        <f>'1-QUANT'!K995</f>
        <v>88</v>
      </c>
      <c r="H47" s="634">
        <f>IFERROR(VLOOKUP($C47,'2-SINAPI OUTUBRO 2017'!$A$1:$D$11396,4,0),IFERROR(VLOOKUP($C47,'3-COMPO.ADM.PRF '!$B$11:$I$816,8,0),""))</f>
        <v>24.89</v>
      </c>
      <c r="I47" s="635">
        <f>H47*'5-BDI'!$E$29</f>
        <v>31.918935999999999</v>
      </c>
      <c r="J47" s="100">
        <f t="shared" ref="J47" si="18">ROUND(G47*H47,2)</f>
        <v>2190.3200000000002</v>
      </c>
      <c r="K47" s="449">
        <f t="shared" ref="K47" si="19">ROUND(G47*I47,2)</f>
        <v>2808.87</v>
      </c>
    </row>
    <row r="48" spans="2:13" s="353" customFormat="1" ht="30">
      <c r="B48" s="29" t="s">
        <v>13446</v>
      </c>
      <c r="C48" s="637">
        <f>'1-QUANT'!C982</f>
        <v>94228</v>
      </c>
      <c r="D48" s="637" t="str">
        <f>'1-QUANT'!D982</f>
        <v>SINAPI</v>
      </c>
      <c r="E48" s="631" t="str">
        <f>IFERROR(VLOOKUP($C48,'2-SINAPI OUTUBRO 2017'!$A$1:$D$11396,2,0),IFERROR(VLOOKUP($C48,'3-COMPO.ADM.PRF '!$B$11:$I$816,4,0),""))</f>
        <v>CALHA EM CHAPA DE AÇO GALVANIZADO NÚMERO 24, DESENVOLVIMENTO DE 50 CM, INCLUSO TRANSPORTE VERTICAL. AF_06/2016</v>
      </c>
      <c r="F48" s="632" t="str">
        <f>IFERROR(VLOOKUP($C48,'2-SINAPI OUTUBRO 2017'!$A$1:$D$11396,3,0),IFERROR(VLOOKUP($C48,'3-COMPO.ADM.PRF '!$B$11:$I$816,5,0),""))</f>
        <v>M</v>
      </c>
      <c r="G48" s="638">
        <f>'1-QUANT'!K982</f>
        <v>246</v>
      </c>
      <c r="H48" s="634">
        <f>IFERROR(VLOOKUP($C48,'2-SINAPI OUTUBRO 2017'!$A$1:$D$11396,4,0),IFERROR(VLOOKUP($C48,'3-COMPO.ADM.PRF '!$B$11:$I$816,8,0),""))</f>
        <v>61.81</v>
      </c>
      <c r="I48" s="635">
        <f>H48*'5-BDI'!$E$29</f>
        <v>79.265144000000006</v>
      </c>
      <c r="J48" s="100">
        <f t="shared" ref="J48" si="20">ROUND(G48*H48,2)</f>
        <v>15205.26</v>
      </c>
      <c r="K48" s="449">
        <f t="shared" ref="K48" si="21">ROUND(G48*I48,2)</f>
        <v>19499.23</v>
      </c>
    </row>
    <row r="49" spans="2:13" s="353" customFormat="1" ht="15" customHeight="1">
      <c r="B49" s="756" t="s">
        <v>13424</v>
      </c>
      <c r="C49" s="757"/>
      <c r="D49" s="757"/>
      <c r="E49" s="757"/>
      <c r="F49" s="757"/>
      <c r="G49" s="757"/>
      <c r="H49" s="757"/>
      <c r="I49" s="495"/>
      <c r="J49" s="101">
        <f>SUM(J46:J48)</f>
        <v>62463.590000000004</v>
      </c>
      <c r="K49" s="450">
        <f>SUM(K46:K48)</f>
        <v>80103.320000000007</v>
      </c>
      <c r="M49" s="369"/>
    </row>
    <row r="50" spans="2:13" s="353" customFormat="1" ht="15">
      <c r="B50" s="492"/>
      <c r="C50" s="299"/>
      <c r="D50" s="299"/>
      <c r="E50" s="299"/>
      <c r="F50" s="493"/>
      <c r="G50" s="300"/>
      <c r="H50" s="311"/>
      <c r="I50" s="311"/>
      <c r="J50" s="298"/>
      <c r="K50" s="451"/>
    </row>
    <row r="51" spans="2:13" s="353" customFormat="1" ht="15">
      <c r="B51" s="11" t="s">
        <v>13447</v>
      </c>
      <c r="C51" s="12"/>
      <c r="D51" s="13"/>
      <c r="E51" s="14" t="str">
        <f>'1-QUANT'!E1020:J1020</f>
        <v xml:space="preserve">ESQUADRIAS </v>
      </c>
      <c r="F51" s="15"/>
      <c r="G51" s="16"/>
      <c r="H51" s="17"/>
      <c r="I51" s="17"/>
      <c r="J51" s="99"/>
      <c r="K51" s="360"/>
    </row>
    <row r="52" spans="2:13" s="353" customFormat="1" ht="30" hidden="1">
      <c r="B52" s="639" t="s">
        <v>13448</v>
      </c>
      <c r="C52" s="23">
        <f>'1-QUANT'!C1038</f>
        <v>94562</v>
      </c>
      <c r="D52" s="23" t="str">
        <f>'1-QUANT'!D1038</f>
        <v>SINAPI</v>
      </c>
      <c r="E52" s="631" t="str">
        <f>IFERROR(VLOOKUP($C52,'2-SINAPI OUTUBRO 2017'!$A$1:$D$11396,2,0),IFERROR(VLOOKUP($C52,'3-COMPO.ADM.PRF '!$B$11:$I$816,4,0),""))</f>
        <v>JANELA DE AÇO DE CORRER, 4 FOLHAS, FIXAÇÃO COM ARGAMASSA, SEM VIDROS, PADRONIZADA. AF_07/2016</v>
      </c>
      <c r="F52" s="632" t="str">
        <f>IFERROR(VLOOKUP($C52,'2-SINAPI OUTUBRO 2017'!$A$1:$D$11396,3,0),IFERROR(VLOOKUP($C52,'3-COMPO.ADM.PRF '!$B$11:$I$816,5,0),""))</f>
        <v>M2</v>
      </c>
      <c r="G52" s="24">
        <f>'1-QUANT'!K1038</f>
        <v>0</v>
      </c>
      <c r="H52" s="634">
        <f>IFERROR(VLOOKUP($C52,'2-SINAPI OUTUBRO 2017'!$A$1:$D$11396,4,0),IFERROR(VLOOKUP($C52,'3-COMPO.ADM.PRF '!$B$11:$I$816,8,0),""))</f>
        <v>390.38</v>
      </c>
      <c r="I52" s="635">
        <f>H52*'5-BDI'!$E$29</f>
        <v>500.623312</v>
      </c>
      <c r="J52" s="100">
        <f t="shared" ref="J52:J53" si="22">ROUND(G52*H52,2)</f>
        <v>0</v>
      </c>
      <c r="K52" s="449">
        <f t="shared" ref="K52:K53" si="23">ROUND(G52*I52,2)</f>
        <v>0</v>
      </c>
    </row>
    <row r="53" spans="2:13" s="353" customFormat="1" ht="15.75" customHeight="1">
      <c r="B53" s="639" t="s">
        <v>13448</v>
      </c>
      <c r="C53" s="23">
        <f>'1-QUANT'!C1107</f>
        <v>72117</v>
      </c>
      <c r="D53" s="23" t="str">
        <f>'1-QUANT'!D1107</f>
        <v>SINAPI</v>
      </c>
      <c r="E53" s="631" t="str">
        <f>IFERROR(VLOOKUP($C53,'2-SINAPI OUTUBRO 2017'!$A$1:$D$11396,2,0),IFERROR(VLOOKUP($C53,'3-COMPO.ADM.PRF '!$B$11:$I$816,4,0),""))</f>
        <v>VIDRO LISO COMUM TRANSPARENTE, ESPESSURA 4MM</v>
      </c>
      <c r="F53" s="632" t="str">
        <f>IFERROR(VLOOKUP($C53,'2-SINAPI OUTUBRO 2017'!$A$1:$D$11396,3,0),IFERROR(VLOOKUP($C53,'3-COMPO.ADM.PRF '!$B$11:$I$816,5,0),""))</f>
        <v>M2</v>
      </c>
      <c r="G53" s="24">
        <f>'1-QUANT'!K1107</f>
        <v>10</v>
      </c>
      <c r="H53" s="634">
        <f>IFERROR(VLOOKUP($C53,'2-SINAPI OUTUBRO 2017'!$A$1:$D$11396,4,0),IFERROR(VLOOKUP($C53,'3-COMPO.ADM.PRF '!$B$11:$I$816,8,0),""))</f>
        <v>135.61000000000001</v>
      </c>
      <c r="I53" s="635">
        <f>H53*'5-BDI'!$E$29</f>
        <v>173.90626400000002</v>
      </c>
      <c r="J53" s="100">
        <f t="shared" si="22"/>
        <v>1356.1</v>
      </c>
      <c r="K53" s="449">
        <f t="shared" si="23"/>
        <v>1739.06</v>
      </c>
    </row>
    <row r="54" spans="2:13" s="353" customFormat="1" ht="15" customHeight="1">
      <c r="B54" s="756" t="s">
        <v>13424</v>
      </c>
      <c r="C54" s="757"/>
      <c r="D54" s="757"/>
      <c r="E54" s="757"/>
      <c r="F54" s="757"/>
      <c r="G54" s="757"/>
      <c r="H54" s="757"/>
      <c r="I54" s="495"/>
      <c r="J54" s="101">
        <f>SUM(J52:J53)</f>
        <v>1356.1</v>
      </c>
      <c r="K54" s="450">
        <f>SUM(K52:K53)</f>
        <v>1739.06</v>
      </c>
      <c r="M54" s="369"/>
    </row>
    <row r="55" spans="2:13" s="353" customFormat="1" ht="15" hidden="1">
      <c r="B55" s="492"/>
      <c r="C55" s="299"/>
      <c r="D55" s="299"/>
      <c r="E55" s="299"/>
      <c r="F55" s="493"/>
      <c r="G55" s="300"/>
      <c r="H55" s="311"/>
      <c r="I55" s="311"/>
      <c r="J55" s="298"/>
      <c r="K55" s="451"/>
    </row>
    <row r="56" spans="2:13" s="370" customFormat="1" ht="15" hidden="1">
      <c r="B56" s="11" t="s">
        <v>13449</v>
      </c>
      <c r="C56" s="12"/>
      <c r="D56" s="13"/>
      <c r="E56" s="14" t="str">
        <f>'1-QUANT'!E1125:J1125</f>
        <v xml:space="preserve">FECHAMENTO EM ALVENÁRIA </v>
      </c>
      <c r="F56" s="15"/>
      <c r="G56" s="16"/>
      <c r="H56" s="17"/>
      <c r="I56" s="17"/>
      <c r="J56" s="99"/>
      <c r="K56" s="360"/>
    </row>
    <row r="57" spans="2:13" ht="60" hidden="1">
      <c r="B57" s="617" t="s">
        <v>13450</v>
      </c>
      <c r="C57" s="28">
        <f>'1-QUANT'!C1134</f>
        <v>87479</v>
      </c>
      <c r="D57" s="632" t="s">
        <v>9</v>
      </c>
      <c r="E57" s="631" t="str">
        <f>IFERROR(VLOOKUP($C57,'2-SINAPI OUTUBRO 2017'!$A$1:$D$11396,2,0),IFERROR(VLOOKUP($C57,'3-COMPO.ADM.PRF '!$B$11:$I$816,4,0),""))</f>
        <v>ALVENARIA DE VEDAÇÃO DE BLOCOS CERÂMICOS FURADOS NA VERTICAL DE 14X19X39CM (ESPESSURA 14CM) DE PAREDES COM ÁREA LÍQUIDA MAIOR OU IGUAL A 6M² SEM VÃOS E ARGAMASSA DE ASSENTAMENTO COM PREPARO EM BETONEIRA. AF_06/2014</v>
      </c>
      <c r="F57" s="632" t="str">
        <f>IFERROR(VLOOKUP($C57,'2-SINAPI OUTUBRO 2017'!$A$1:$D$11396,3,0),IFERROR(VLOOKUP($C57,'3-COMPO.ADM.PRF '!$B$11:$I$816,5,0),""))</f>
        <v>M2</v>
      </c>
      <c r="G57" s="27">
        <f>'1-QUANT'!K1134</f>
        <v>0</v>
      </c>
      <c r="H57" s="634">
        <f>IFERROR(VLOOKUP($C57,'2-SINAPI OUTUBRO 2017'!$A$1:$D$11396,4,0),IFERROR(VLOOKUP($C57,'3-COMPO.ADM.PRF '!$B$11:$I$816,8,0),""))</f>
        <v>47.66</v>
      </c>
      <c r="I57" s="635">
        <f>H57*'5-BDI'!$E$29</f>
        <v>61.119183999999997</v>
      </c>
      <c r="J57" s="100">
        <f t="shared" ref="J57" si="24">ROUND(G57*H57,2)</f>
        <v>0</v>
      </c>
      <c r="K57" s="449">
        <f t="shared" ref="K57" si="25">ROUND(G57*I57,2)</f>
        <v>0</v>
      </c>
    </row>
    <row r="58" spans="2:13" ht="45" hidden="1">
      <c r="B58" s="617" t="s">
        <v>13451</v>
      </c>
      <c r="C58" s="28">
        <f>'1-QUANT'!C1236</f>
        <v>87894</v>
      </c>
      <c r="D58" s="632" t="s">
        <v>9</v>
      </c>
      <c r="E58" s="631" t="str">
        <f>IFERROR(VLOOKUP($C58,'2-SINAPI OUTUBRO 2017'!$A$1:$D$11396,2,0),IFERROR(VLOOKUP($C58,'3-COMPO.ADM.PRF '!$B$11:$I$816,4,0),""))</f>
        <v>CHAPISCO APLICADO EM ALVENARIA (SEM PRESENÇA DE VÃOS) E ESTRUTURAS DE CONCRETO DE FACHADA, COM COLHER DE PEDREIRO.  ARGAMASSA TRAÇO 1:3 COM PREPARO EM BETONEIRA 400L. AF_06/2014</v>
      </c>
      <c r="F58" s="632" t="str">
        <f>IFERROR(VLOOKUP($C58,'2-SINAPI OUTUBRO 2017'!$A$1:$D$11396,3,0),IFERROR(VLOOKUP($C58,'3-COMPO.ADM.PRF '!$B$11:$I$816,5,0),""))</f>
        <v>M2</v>
      </c>
      <c r="G58" s="27">
        <f>'1-QUANT'!K1236</f>
        <v>0</v>
      </c>
      <c r="H58" s="634">
        <f>IFERROR(VLOOKUP($C58,'2-SINAPI OUTUBRO 2017'!$A$1:$D$11396,4,0),IFERROR(VLOOKUP($C58,'3-COMPO.ADM.PRF '!$B$11:$I$816,8,0),""))</f>
        <v>4.32</v>
      </c>
      <c r="I58" s="635">
        <f>H58*'5-BDI'!$E$29</f>
        <v>5.539968</v>
      </c>
      <c r="J58" s="100">
        <f t="shared" ref="J58:J59" si="26">ROUND(G58*H58,2)</f>
        <v>0</v>
      </c>
      <c r="K58" s="449">
        <f t="shared" ref="K58:K59" si="27">ROUND(G58*I58,2)</f>
        <v>0</v>
      </c>
    </row>
    <row r="59" spans="2:13" ht="60" hidden="1">
      <c r="B59" s="617" t="s">
        <v>13452</v>
      </c>
      <c r="C59" s="28">
        <f>'1-QUANT'!C1238</f>
        <v>87529</v>
      </c>
      <c r="D59" s="632" t="s">
        <v>9</v>
      </c>
      <c r="E59" s="631" t="str">
        <f>IFERROR(VLOOKUP($C59,'2-SINAPI OUTUBRO 2017'!$A$1:$D$11396,2,0),IFERROR(VLOOKUP($C59,'3-COMPO.ADM.PRF '!$B$11:$I$816,4,0),""))</f>
        <v>MASSA ÚNICA, PARA RECEBIMENTO DE PINTURA, EM ARGAMASSA TRAÇO 1:2:8, PREPARO MECÂNICO COM BETONEIRA 400L, APLICADA MANUALMENTE EM FACES INTERNAS DE PAREDES, ESPESSURA DE 20MM, COM EXECUÇÃO DE TALISCAS. AF_06/2014</v>
      </c>
      <c r="F59" s="632" t="str">
        <f>IFERROR(VLOOKUP($C59,'2-SINAPI OUTUBRO 2017'!$A$1:$D$11396,3,0),IFERROR(VLOOKUP($C59,'3-COMPO.ADM.PRF '!$B$11:$I$816,5,0),""))</f>
        <v>M2</v>
      </c>
      <c r="G59" s="27">
        <f>'1-QUANT'!K1238</f>
        <v>0</v>
      </c>
      <c r="H59" s="634">
        <f>IFERROR(VLOOKUP($C59,'2-SINAPI OUTUBRO 2017'!$A$1:$D$11396,4,0),IFERROR(VLOOKUP($C59,'3-COMPO.ADM.PRF '!$B$11:$I$816,8,0),""))</f>
        <v>23.4</v>
      </c>
      <c r="I59" s="635">
        <f>H59*'5-BDI'!$E$29</f>
        <v>30.008159999999997</v>
      </c>
      <c r="J59" s="100">
        <f t="shared" si="26"/>
        <v>0</v>
      </c>
      <c r="K59" s="449">
        <f t="shared" si="27"/>
        <v>0</v>
      </c>
    </row>
    <row r="60" spans="2:13" s="353" customFormat="1" ht="15" hidden="1" customHeight="1">
      <c r="B60" s="756" t="s">
        <v>13424</v>
      </c>
      <c r="C60" s="757"/>
      <c r="D60" s="757"/>
      <c r="E60" s="757"/>
      <c r="F60" s="757"/>
      <c r="G60" s="757"/>
      <c r="H60" s="757"/>
      <c r="I60" s="495"/>
      <c r="J60" s="101">
        <f>SUM(J57:J59)</f>
        <v>0</v>
      </c>
      <c r="K60" s="450">
        <f>SUM(K57:K59)</f>
        <v>0</v>
      </c>
      <c r="M60" s="369" t="e">
        <f>K60+K54+K49+K43+#REF!+#REF!+K36+K22+K15</f>
        <v>#REF!</v>
      </c>
    </row>
    <row r="61" spans="2:13" s="353" customFormat="1">
      <c r="B61" s="452"/>
      <c r="C61" s="432"/>
      <c r="D61" s="432"/>
      <c r="E61" s="433"/>
      <c r="F61" s="431"/>
      <c r="G61" s="434"/>
      <c r="H61" s="435"/>
      <c r="I61" s="435"/>
      <c r="J61" s="432"/>
      <c r="K61" s="453"/>
    </row>
    <row r="62" spans="2:13" s="353" customFormat="1" ht="15">
      <c r="B62" s="11" t="s">
        <v>13449</v>
      </c>
      <c r="C62" s="12"/>
      <c r="D62" s="13"/>
      <c r="E62" s="14" t="str">
        <f>'1-QUANT'!E1240:J1240</f>
        <v>PISOS INTERNOS E EXTERNOS E CALÇAMENTOS</v>
      </c>
      <c r="F62" s="15"/>
      <c r="G62" s="16"/>
      <c r="H62" s="17"/>
      <c r="I62" s="17"/>
      <c r="J62" s="99"/>
      <c r="K62" s="360"/>
    </row>
    <row r="63" spans="2:13" ht="15">
      <c r="B63" s="617" t="s">
        <v>13450</v>
      </c>
      <c r="C63" s="429">
        <f>'1-QUANT'!C1247</f>
        <v>85422</v>
      </c>
      <c r="D63" s="429" t="str">
        <f>'1-QUANT'!D1247</f>
        <v>SINAPI</v>
      </c>
      <c r="E63" s="631" t="str">
        <f>IFERROR(VLOOKUP($C63,'2-SINAPI OUTUBRO 2017'!$A$1:$D$11396,2,0),IFERROR(VLOOKUP($C63,'3-COMPO.ADM.PRF '!$B$11:$I$816,4,0),""))</f>
        <v>PREPARO MANUAL DE TERRENO S/ RASPAGEM SUPERFICIAL</v>
      </c>
      <c r="F63" s="632" t="str">
        <f>IFERROR(VLOOKUP($C63,'2-SINAPI OUTUBRO 2017'!$A$1:$D$11396,3,0),IFERROR(VLOOKUP($C63,'3-COMPO.ADM.PRF '!$B$11:$I$816,5,0),""))</f>
        <v>M2</v>
      </c>
      <c r="G63" s="430">
        <f>'1-QUANT'!K1247</f>
        <v>258.35000000000002</v>
      </c>
      <c r="H63" s="634">
        <f>IFERROR(VLOOKUP($C63,'2-SINAPI OUTUBRO 2017'!$A$1:$D$11396,4,0),IFERROR(VLOOKUP($C63,'3-COMPO.ADM.PRF '!$B$11:$I$816,8,0),""))</f>
        <v>5.48</v>
      </c>
      <c r="I63" s="635">
        <f>H63*'5-BDI'!$E$29</f>
        <v>7.027552</v>
      </c>
      <c r="J63" s="100">
        <f t="shared" ref="J63" si="28">ROUND(G63*H63,2)</f>
        <v>1415.76</v>
      </c>
      <c r="K63" s="449">
        <f t="shared" ref="K63" si="29">ROUND(G63*I63,2)</f>
        <v>1815.57</v>
      </c>
    </row>
    <row r="64" spans="2:13" s="353" customFormat="1" ht="30">
      <c r="B64" s="617" t="s">
        <v>13451</v>
      </c>
      <c r="C64" s="26">
        <f>'1-QUANT'!C1252</f>
        <v>95241</v>
      </c>
      <c r="D64" s="26" t="str">
        <f>'1-QUANT'!D1252</f>
        <v>SINAPI</v>
      </c>
      <c r="E64" s="631" t="str">
        <f>IFERROR(VLOOKUP($C64,'2-SINAPI OUTUBRO 2017'!$A$1:$D$11396,2,0),IFERROR(VLOOKUP($C64,'3-COMPO.ADM.PRF '!$B$11:$I$816,4,0),""))</f>
        <v>LASTRO DE CONCRETO MAGRO, APLICADO EM PISOS OU RADIERS, ESPESSURA DE 5 CM. AF_07_2016</v>
      </c>
      <c r="F64" s="632" t="str">
        <f>IFERROR(VLOOKUP($C64,'2-SINAPI OUTUBRO 2017'!$A$1:$D$11396,3,0),IFERROR(VLOOKUP($C64,'3-COMPO.ADM.PRF '!$B$11:$I$816,5,0),""))</f>
        <v>M2</v>
      </c>
      <c r="G64" s="27">
        <f>'1-QUANT'!K1252</f>
        <v>258.35000000000002</v>
      </c>
      <c r="H64" s="634">
        <f>IFERROR(VLOOKUP($C64,'2-SINAPI OUTUBRO 2017'!$A$1:$D$11396,4,0),IFERROR(VLOOKUP($C64,'3-COMPO.ADM.PRF '!$B$11:$I$816,8,0),""))</f>
        <v>19.02</v>
      </c>
      <c r="I64" s="635">
        <f>H64*'5-BDI'!$E$29</f>
        <v>24.391248000000001</v>
      </c>
      <c r="J64" s="100">
        <f t="shared" ref="J64" si="30">ROUND(G64*H64,2)</f>
        <v>4913.82</v>
      </c>
      <c r="K64" s="449">
        <f>ROUND(G64*I64,2)</f>
        <v>6301.48</v>
      </c>
    </row>
    <row r="65" spans="2:13" s="353" customFormat="1" ht="45">
      <c r="B65" s="617" t="s">
        <v>13452</v>
      </c>
      <c r="C65" s="26">
        <f>'1-QUANT'!C1254</f>
        <v>87620</v>
      </c>
      <c r="D65" s="26" t="str">
        <f>'1-QUANT'!D1254</f>
        <v xml:space="preserve">SINAPI </v>
      </c>
      <c r="E65" s="631" t="str">
        <f>IFERROR(VLOOKUP($C65,'2-SINAPI OUTUBRO 2017'!$A$1:$D$11396,2,0),IFERROR(VLOOKUP($C65,'3-COMPO.ADM.PRF '!$B$11:$I$816,4,0),""))</f>
        <v>CONTRAPISO EM ARGAMASSA TRAÇO 1:4 (CIMENTO E AREIA), PREPARO MECÂNICO COM BETONEIRA 400 L, APLICADO EM ÁREAS SECAS SOBRE LAJE, ADERIDO, ESPESSURA 2CM. AF_06/2014</v>
      </c>
      <c r="F65" s="632" t="str">
        <f>IFERROR(VLOOKUP($C65,'2-SINAPI OUTUBRO 2017'!$A$1:$D$11396,3,0),IFERROR(VLOOKUP($C65,'3-COMPO.ADM.PRF '!$B$11:$I$816,5,0),""))</f>
        <v>M2</v>
      </c>
      <c r="G65" s="27">
        <f>'1-QUANT'!K1254</f>
        <v>248.35</v>
      </c>
      <c r="H65" s="634">
        <f>IFERROR(VLOOKUP($C65,'2-SINAPI OUTUBRO 2017'!$A$1:$D$11396,4,0),IFERROR(VLOOKUP($C65,'3-COMPO.ADM.PRF '!$B$11:$I$816,8,0),""))</f>
        <v>22.81</v>
      </c>
      <c r="I65" s="635">
        <f>H65*'5-BDI'!$E$29</f>
        <v>29.251543999999999</v>
      </c>
      <c r="J65" s="100">
        <f t="shared" ref="J65:J66" si="31">ROUND(G65*H65,2)</f>
        <v>5664.86</v>
      </c>
      <c r="K65" s="449">
        <f t="shared" ref="K65:K66" si="32">ROUND(G65*I65,2)</f>
        <v>7264.62</v>
      </c>
    </row>
    <row r="66" spans="2:13" s="353" customFormat="1" ht="30">
      <c r="B66" s="617" t="s">
        <v>13453</v>
      </c>
      <c r="C66" s="26">
        <f>'1-QUANT'!C1256</f>
        <v>84191</v>
      </c>
      <c r="D66" s="26" t="str">
        <f>'1-QUANT'!D1254</f>
        <v xml:space="preserve">SINAPI </v>
      </c>
      <c r="E66" s="631" t="str">
        <f>IFERROR(VLOOKUP($C66,'2-SINAPI OUTUBRO 2017'!$A$1:$D$11396,2,0),IFERROR(VLOOKUP($C66,'3-COMPO.ADM.PRF '!$B$11:$I$816,4,0),""))</f>
        <v>PISO EM GRANILITE, MARMORITE OU GRANITINA ESPESSURA 8 MM, INCLUSO JUNTAS DE DILATACAO PLASTICAS</v>
      </c>
      <c r="F66" s="632" t="str">
        <f>IFERROR(VLOOKUP($C66,'2-SINAPI OUTUBRO 2017'!$A$1:$D$11396,3,0),IFERROR(VLOOKUP($C66,'3-COMPO.ADM.PRF '!$B$11:$I$816,5,0),""))</f>
        <v>M2</v>
      </c>
      <c r="G66" s="27">
        <f>'1-QUANT'!K1256</f>
        <v>248.35</v>
      </c>
      <c r="H66" s="634">
        <f>IFERROR(VLOOKUP($C66,'2-SINAPI OUTUBRO 2017'!$A$1:$D$11396,4,0),IFERROR(VLOOKUP($C66,'3-COMPO.ADM.PRF '!$B$11:$I$816,8,0),""))</f>
        <v>87.83</v>
      </c>
      <c r="I66" s="635">
        <f>H66*'5-BDI'!$E$29</f>
        <v>112.63319199999999</v>
      </c>
      <c r="J66" s="100">
        <f t="shared" si="31"/>
        <v>21812.58</v>
      </c>
      <c r="K66" s="449">
        <f t="shared" si="32"/>
        <v>27972.45</v>
      </c>
    </row>
    <row r="67" spans="2:13" s="353" customFormat="1" ht="30">
      <c r="B67" s="617" t="s">
        <v>13454</v>
      </c>
      <c r="C67" s="26" t="str">
        <f>'1-QUANT'!C1261</f>
        <v>73872/1</v>
      </c>
      <c r="D67" s="26" t="str">
        <f>'1-QUANT'!D1261</f>
        <v>SINAPI</v>
      </c>
      <c r="E67" s="631" t="str">
        <f>IFERROR(VLOOKUP($C67,'2-SINAPI OUTUBRO 2017'!$A$1:$D$11396,2,0),IFERROR(VLOOKUP($C67,'3-COMPO.ADM.PRF '!$B$11:$I$816,4,0),""))</f>
        <v>IMPERMEABILIZACAO COM PINTURA A BASE DE RESINA EPOXI ALCATRAO, UMA DEMAO.</v>
      </c>
      <c r="F67" s="632" t="str">
        <f>IFERROR(VLOOKUP($C67,'2-SINAPI OUTUBRO 2017'!$A$1:$D$11396,3,0),IFERROR(VLOOKUP($C67,'3-COMPO.ADM.PRF '!$B$11:$I$816,5,0),""))</f>
        <v>M2</v>
      </c>
      <c r="G67" s="27">
        <f>'1-QUANT'!K1261</f>
        <v>248.35</v>
      </c>
      <c r="H67" s="634">
        <f>IFERROR(VLOOKUP($C67,'2-SINAPI OUTUBRO 2017'!$A$1:$D$11396,4,0),IFERROR(VLOOKUP($C67,'3-COMPO.ADM.PRF '!$B$11:$I$816,8,0),""))</f>
        <v>25.63</v>
      </c>
      <c r="I67" s="635">
        <f>H67*'5-BDI'!$E$29</f>
        <v>32.867911999999997</v>
      </c>
      <c r="J67" s="100">
        <f t="shared" ref="J67" si="33">ROUND(G67*H67,2)</f>
        <v>6365.21</v>
      </c>
      <c r="K67" s="449">
        <f t="shared" ref="K67" si="34">ROUND(G67*I67,2)</f>
        <v>8162.75</v>
      </c>
    </row>
    <row r="68" spans="2:13" s="353" customFormat="1" ht="15" customHeight="1">
      <c r="B68" s="756" t="s">
        <v>13424</v>
      </c>
      <c r="C68" s="757"/>
      <c r="D68" s="757"/>
      <c r="E68" s="757"/>
      <c r="F68" s="757"/>
      <c r="G68" s="757"/>
      <c r="H68" s="757"/>
      <c r="I68" s="495"/>
      <c r="J68" s="101">
        <f>SUM(J63:J67)</f>
        <v>40172.230000000003</v>
      </c>
      <c r="K68" s="450">
        <f>SUM(K63:K67)</f>
        <v>51516.869999999995</v>
      </c>
      <c r="M68" s="369"/>
    </row>
    <row r="69" spans="2:13" s="353" customFormat="1">
      <c r="B69" s="452"/>
      <c r="C69" s="432"/>
      <c r="D69" s="432"/>
      <c r="E69" s="433"/>
      <c r="F69" s="431"/>
      <c r="G69" s="434"/>
      <c r="H69" s="435"/>
      <c r="I69" s="435"/>
      <c r="J69" s="432"/>
      <c r="K69" s="453"/>
    </row>
    <row r="70" spans="2:13" s="353" customFormat="1" ht="15">
      <c r="B70" s="11" t="s">
        <v>13455</v>
      </c>
      <c r="C70" s="12"/>
      <c r="D70" s="13"/>
      <c r="E70" s="14" t="str">
        <f>'1-QUANT'!E1329:J1329</f>
        <v xml:space="preserve">REVESTIMENTOS INTERNOS E EXTERNOS </v>
      </c>
      <c r="F70" s="15"/>
      <c r="G70" s="16"/>
      <c r="H70" s="17"/>
      <c r="I70" s="17"/>
      <c r="J70" s="99"/>
      <c r="K70" s="360"/>
    </row>
    <row r="71" spans="2:13" s="353" customFormat="1" ht="15">
      <c r="B71" s="22" t="s">
        <v>13456</v>
      </c>
      <c r="C71" s="26">
        <f>'1-QUANT'!C1330</f>
        <v>84084</v>
      </c>
      <c r="D71" s="26" t="str">
        <f>'1-QUANT'!D1330</f>
        <v>SINAPI</v>
      </c>
      <c r="E71" s="545" t="str">
        <f>'1-QUANT'!E1330</f>
        <v>APICOAMENTO DE SUPERFICIE DANIFICADA A RESTAURAR</v>
      </c>
      <c r="F71" s="632" t="str">
        <f>IFERROR(VLOOKUP($C71,'2-SINAPI OUTUBRO 2017'!$A$1:$D$11396,3,0),IFERROR(VLOOKUP($C71,'3-COMPO.ADM.PRF '!$B$11:$I$816,5,0),""))</f>
        <v>M2</v>
      </c>
      <c r="G71" s="27">
        <f>'1-QUANT'!K1330</f>
        <v>105.6</v>
      </c>
      <c r="H71" s="634">
        <f>IFERROR(VLOOKUP($C71,'2-SINAPI OUTUBRO 2017'!$A$1:$D$11396,4,0),IFERROR(VLOOKUP($C71,'3-COMPO.ADM.PRF '!$B$11:$I$816,8,0),""))</f>
        <v>5.48</v>
      </c>
      <c r="I71" s="635">
        <f>H71*'5-BDI'!$E$29</f>
        <v>7.027552</v>
      </c>
      <c r="J71" s="100">
        <f t="shared" ref="J71" si="35">ROUND(G71*H71,2)</f>
        <v>578.69000000000005</v>
      </c>
      <c r="K71" s="449">
        <f t="shared" ref="K71" si="36">ROUND(G71*I71,2)</f>
        <v>742.11</v>
      </c>
    </row>
    <row r="72" spans="2:13" s="353" customFormat="1" ht="60">
      <c r="B72" s="22" t="s">
        <v>13457</v>
      </c>
      <c r="C72" s="26">
        <f>'1-QUANT'!C1342</f>
        <v>87529</v>
      </c>
      <c r="D72" s="26" t="str">
        <f>'1-QUANT'!D1347</f>
        <v>SINAPI</v>
      </c>
      <c r="E72" s="631" t="str">
        <f>IFERROR(VLOOKUP($C72,'2-SINAPI OUTUBRO 2017'!$A$1:$D$11396,2,0),IFERROR(VLOOKUP($C72,'3-COMPO.ADM.PRF '!$B$11:$I$816,4,0),""))</f>
        <v>MASSA ÚNICA, PARA RECEBIMENTO DE PINTURA, EM ARGAMASSA TRAÇO 1:2:8, PREPARO MECÂNICO COM BETONEIRA 400L, APLICADA MANUALMENTE EM FACES INTERNAS DE PAREDES, ESPESSURA DE 20MM, COM EXECUÇÃO DE TALISCAS. AF_06/2014</v>
      </c>
      <c r="F72" s="632" t="str">
        <f>IFERROR(VLOOKUP($C72,'2-SINAPI OUTUBRO 2017'!$A$1:$D$11396,3,0),IFERROR(VLOOKUP($C72,'3-COMPO.ADM.PRF '!$B$11:$I$816,5,0),""))</f>
        <v>M2</v>
      </c>
      <c r="G72" s="27">
        <f>'1-QUANT'!K1342</f>
        <v>105.6</v>
      </c>
      <c r="H72" s="634">
        <f>IFERROR(VLOOKUP($C72,'2-SINAPI OUTUBRO 2017'!$A$1:$D$11396,4,0),IFERROR(VLOOKUP($C72,'3-COMPO.ADM.PRF '!$B$11:$I$816,8,0),""))</f>
        <v>23.4</v>
      </c>
      <c r="I72" s="635">
        <f>H72*'5-BDI'!$E$29</f>
        <v>30.008159999999997</v>
      </c>
      <c r="J72" s="100">
        <f t="shared" ref="J72" si="37">ROUND(G72*H72,2)</f>
        <v>2471.04</v>
      </c>
      <c r="K72" s="449">
        <f t="shared" ref="K72" si="38">ROUND(G72*I72,2)</f>
        <v>3168.86</v>
      </c>
    </row>
    <row r="73" spans="2:13" s="353" customFormat="1" ht="60">
      <c r="B73" s="22" t="s">
        <v>13458</v>
      </c>
      <c r="C73" s="26">
        <f>'1-QUANT'!C1347</f>
        <v>87553</v>
      </c>
      <c r="D73" s="26" t="str">
        <f>'1-QUANT'!D1347</f>
        <v>SINAPI</v>
      </c>
      <c r="E73" s="631" t="str">
        <f>IFERROR(VLOOKUP($C73,'2-SINAPI OUTUBRO 2017'!$A$1:$D$11396,2,0),IFERROR(VLOOKUP($C73,'3-COMPO.ADM.PRF '!$B$11:$I$816,4,0),""))</f>
        <v>EMBOÇO, PARA RECEBIMENTO DE CERÂMICA, EM ARGAMASSA TRAÇO 1:2:8, PREPARO MECÂNICO COM BETONEIRA 400L, APLICADO MANUALMENTE EM FACES INTERNAS DE PAREDES, PARA AMBIENTE COM ÁREA MAIOR QUE 10M2, ESPESSURA DE 10MM, COM EXECUÇÃO DE TALISCAS. AF_06/2014</v>
      </c>
      <c r="F73" s="632" t="str">
        <f>IFERROR(VLOOKUP($C73,'2-SINAPI OUTUBRO 2017'!$A$1:$D$11396,3,0),IFERROR(VLOOKUP($C73,'3-COMPO.ADM.PRF '!$B$11:$I$816,5,0),""))</f>
        <v>M2</v>
      </c>
      <c r="G73" s="27">
        <f>'1-QUANT'!K1347</f>
        <v>3</v>
      </c>
      <c r="H73" s="634">
        <f>IFERROR(VLOOKUP($C73,'2-SINAPI OUTUBRO 2017'!$A$1:$D$11396,4,0),IFERROR(VLOOKUP($C73,'3-COMPO.ADM.PRF '!$B$11:$I$816,8,0),""))</f>
        <v>11.81</v>
      </c>
      <c r="I73" s="635">
        <f>H73*'5-BDI'!$E$29</f>
        <v>15.145144</v>
      </c>
      <c r="J73" s="100">
        <f t="shared" ref="J73" si="39">ROUND(G73*H73,2)</f>
        <v>35.43</v>
      </c>
      <c r="K73" s="449">
        <f t="shared" ref="K73" si="40">ROUND(G73*I73,2)</f>
        <v>45.44</v>
      </c>
    </row>
    <row r="74" spans="2:13" s="353" customFormat="1" ht="45">
      <c r="B74" s="22" t="s">
        <v>13459</v>
      </c>
      <c r="C74" s="26">
        <f>'1-QUANT'!C1432</f>
        <v>87273</v>
      </c>
      <c r="D74" s="26" t="str">
        <f>'1-QUANT'!D1432</f>
        <v>SINAPI</v>
      </c>
      <c r="E74" s="631" t="str">
        <f>IFERROR(VLOOKUP($C74,'2-SINAPI OUTUBRO 2017'!$A$1:$D$11396,2,0),IFERROR(VLOOKUP($C74,'3-COMPO.ADM.PRF '!$B$11:$I$816,4,0),""))</f>
        <v>REVESTIMENTO CERÂMICO PARA PAREDES INTERNAS COM PLACAS TIPO ESMALTADA EXTRA DE DIMENSÕES 33X45 CM APLICADAS EM AMBIENTES DE ÁREA MAIOR QUE 5 M² NA ALTURA INTEIRA DAS PAREDES. AF_06/2014</v>
      </c>
      <c r="F74" s="632" t="str">
        <f>IFERROR(VLOOKUP($C74,'2-SINAPI OUTUBRO 2017'!$A$1:$D$11396,3,0),IFERROR(VLOOKUP($C74,'3-COMPO.ADM.PRF '!$B$11:$I$816,5,0),""))</f>
        <v>M2</v>
      </c>
      <c r="G74" s="27">
        <f>'1-QUANT'!K1432</f>
        <v>3</v>
      </c>
      <c r="H74" s="634">
        <f>IFERROR(VLOOKUP($C74,'2-SINAPI OUTUBRO 2017'!$A$1:$D$11396,4,0),IFERROR(VLOOKUP($C74,'3-COMPO.ADM.PRF '!$B$11:$I$816,8,0),""))</f>
        <v>52.85</v>
      </c>
      <c r="I74" s="635">
        <f>H74*'5-BDI'!$E$29</f>
        <v>67.774839999999998</v>
      </c>
      <c r="J74" s="100">
        <f t="shared" ref="J74" si="41">ROUND(G74*H74,2)</f>
        <v>158.55000000000001</v>
      </c>
      <c r="K74" s="449">
        <f t="shared" ref="K74" si="42">ROUND(G74*I74,2)</f>
        <v>203.32</v>
      </c>
    </row>
    <row r="75" spans="2:13" s="353" customFormat="1" ht="15" customHeight="1">
      <c r="B75" s="756" t="s">
        <v>13424</v>
      </c>
      <c r="C75" s="757"/>
      <c r="D75" s="757"/>
      <c r="E75" s="757"/>
      <c r="F75" s="757"/>
      <c r="G75" s="757"/>
      <c r="H75" s="757"/>
      <c r="I75" s="495"/>
      <c r="J75" s="101">
        <f>SUM(J71:J74)</f>
        <v>3243.71</v>
      </c>
      <c r="K75" s="450">
        <f>SUM(K71:K74)</f>
        <v>4159.7300000000005</v>
      </c>
      <c r="M75" s="369"/>
    </row>
    <row r="76" spans="2:13">
      <c r="B76" s="452"/>
      <c r="C76" s="436"/>
      <c r="D76" s="432"/>
      <c r="E76" s="437"/>
      <c r="F76" s="438"/>
      <c r="G76" s="439"/>
      <c r="H76" s="440"/>
      <c r="I76" s="440"/>
      <c r="J76" s="441"/>
      <c r="K76" s="454"/>
    </row>
    <row r="77" spans="2:13" s="353" customFormat="1" ht="15">
      <c r="B77" s="11" t="s">
        <v>13460</v>
      </c>
      <c r="C77" s="12"/>
      <c r="D77" s="13"/>
      <c r="E77" s="14" t="str">
        <f>'1-QUANT'!E1457:J1457</f>
        <v xml:space="preserve">FORROS </v>
      </c>
      <c r="F77" s="15"/>
      <c r="G77" s="16"/>
      <c r="H77" s="17"/>
      <c r="I77" s="17"/>
      <c r="J77" s="99"/>
      <c r="K77" s="360"/>
    </row>
    <row r="78" spans="2:13" s="353" customFormat="1" ht="30">
      <c r="B78" s="29" t="s">
        <v>13461</v>
      </c>
      <c r="C78" s="30">
        <f>'1-QUANT'!C1459</f>
        <v>96485</v>
      </c>
      <c r="D78" s="30" t="str">
        <f>'1-QUANT'!D1459</f>
        <v>SINAPI</v>
      </c>
      <c r="E78" s="631" t="str">
        <f>IFERROR(VLOOKUP($C78,'2-SINAPI OUTUBRO 2017'!$A$1:$D$11396,2,0),IFERROR(VLOOKUP($C78,'3-COMPO.ADM.PRF '!$B$11:$I$816,4,0),""))</f>
        <v>FORRO EM RÉGUAS DE PVC, LISO, PARA AMBIENTES RESIDENCIAIS, INCLUSIVE ESTRUTURA DE FIXAÇÃO. AF_05/2017_P</v>
      </c>
      <c r="F78" s="632" t="str">
        <f>IFERROR(VLOOKUP($C78,'2-SINAPI OUTUBRO 2017'!$A$1:$D$11396,3,0),IFERROR(VLOOKUP($C78,'3-COMPO.ADM.PRF '!$B$11:$I$816,5,0),""))</f>
        <v>M2</v>
      </c>
      <c r="G78" s="27">
        <f>'1-QUANT'!K1459</f>
        <v>949</v>
      </c>
      <c r="H78" s="634">
        <f>IFERROR(VLOOKUP($C78,'2-SINAPI OUTUBRO 2017'!$A$1:$D$11396,4,0),IFERROR(VLOOKUP($C78,'3-COMPO.ADM.PRF '!$B$11:$I$816,8,0),""))</f>
        <v>36.29</v>
      </c>
      <c r="I78" s="25">
        <f>H78*'5-BDI'!$E$29</f>
        <v>46.538295999999995</v>
      </c>
      <c r="J78" s="38">
        <f t="shared" ref="J78" si="43">TRUNC(G78*H78,2)</f>
        <v>34439.21</v>
      </c>
      <c r="K78" s="449">
        <f t="shared" ref="K78" si="44">TRUNC(G78*I78,2)</f>
        <v>44164.84</v>
      </c>
    </row>
    <row r="79" spans="2:13" s="353" customFormat="1" ht="15" customHeight="1">
      <c r="B79" s="756" t="s">
        <v>13424</v>
      </c>
      <c r="C79" s="757"/>
      <c r="D79" s="757"/>
      <c r="E79" s="757"/>
      <c r="F79" s="757"/>
      <c r="G79" s="757"/>
      <c r="H79" s="757"/>
      <c r="I79" s="495"/>
      <c r="J79" s="101">
        <f>SUM(J78)</f>
        <v>34439.21</v>
      </c>
      <c r="K79" s="450">
        <f>SUM(K78)</f>
        <v>44164.84</v>
      </c>
      <c r="M79" s="369"/>
    </row>
    <row r="80" spans="2:13" s="353" customFormat="1" ht="15">
      <c r="B80" s="492"/>
      <c r="C80" s="299"/>
      <c r="D80" s="299"/>
      <c r="E80" s="299"/>
      <c r="F80" s="493"/>
      <c r="G80" s="300"/>
      <c r="H80" s="311"/>
      <c r="I80" s="311"/>
      <c r="J80" s="298"/>
      <c r="K80" s="451"/>
    </row>
    <row r="81" spans="2:13" s="353" customFormat="1" ht="30">
      <c r="B81" s="11" t="s">
        <v>13462</v>
      </c>
      <c r="C81" s="12"/>
      <c r="D81" s="13"/>
      <c r="E81" s="14" t="str">
        <f>'1-QUANT'!E1471:J1471</f>
        <v xml:space="preserve">PINTURA DE TODA A ESCOLA INCLUSO PINTURA DE MURO DE FECHAMENTO COM PINTURA DE LOGROMARCA DA ESCOLA </v>
      </c>
      <c r="F81" s="15"/>
      <c r="G81" s="16"/>
      <c r="H81" s="17"/>
      <c r="I81" s="17"/>
      <c r="J81" s="99"/>
      <c r="K81" s="360"/>
    </row>
    <row r="82" spans="2:13" s="353" customFormat="1" ht="30">
      <c r="B82" s="29" t="s">
        <v>13463</v>
      </c>
      <c r="C82" s="26">
        <f>'1-QUANT'!C1476</f>
        <v>88485</v>
      </c>
      <c r="D82" s="26" t="str">
        <f>'1-QUANT'!D1476</f>
        <v>SINAPI</v>
      </c>
      <c r="E82" s="631" t="str">
        <f>IFERROR(VLOOKUP($C82,'2-SINAPI OUTUBRO 2017'!$A$1:$D$11396,2,0),IFERROR(VLOOKUP($C82,'3-COMPO.ADM.PRF '!$B$11:$I$816,4,0),""))</f>
        <v>APLICAÇÃO DE FUNDO SELADOR ACRÍLICO EM PAREDES, UMA DEMÃO. AF_06/2014</v>
      </c>
      <c r="F82" s="632" t="str">
        <f>IFERROR(VLOOKUP($C82,'2-SINAPI OUTUBRO 2017'!$A$1:$D$11396,3,0),IFERROR(VLOOKUP($C82,'3-COMPO.ADM.PRF '!$B$11:$I$816,5,0),""))</f>
        <v>M2</v>
      </c>
      <c r="G82" s="27">
        <f>'1-QUANT'!K1476</f>
        <v>1601.3099999999993</v>
      </c>
      <c r="H82" s="634">
        <f>IFERROR(VLOOKUP($C82,'2-SINAPI OUTUBRO 2017'!$A$1:$D$11396,4,0),IFERROR(VLOOKUP($C82,'3-COMPO.ADM.PRF '!$B$11:$I$816,8,0),""))</f>
        <v>1.52</v>
      </c>
      <c r="I82" s="635">
        <f>H82*'5-BDI'!$E$29</f>
        <v>1.9492480000000001</v>
      </c>
      <c r="J82" s="100">
        <f t="shared" ref="J82:J87" si="45">ROUND(G82*H82,2)</f>
        <v>2433.9899999999998</v>
      </c>
      <c r="K82" s="449">
        <f t="shared" ref="K82:K87" si="46">ROUND(G82*I82,2)</f>
        <v>3121.35</v>
      </c>
    </row>
    <row r="83" spans="2:13" s="353" customFormat="1" ht="30">
      <c r="B83" s="29" t="s">
        <v>13464</v>
      </c>
      <c r="C83" s="26">
        <f>'1-QUANT'!C1530</f>
        <v>88495</v>
      </c>
      <c r="D83" s="26" t="str">
        <f>'1-QUANT'!D1530</f>
        <v>SINAPI</v>
      </c>
      <c r="E83" s="631" t="str">
        <f>IFERROR(VLOOKUP($C83,'2-SINAPI OUTUBRO 2017'!$A$1:$D$11396,2,0),IFERROR(VLOOKUP($C83,'3-COMPO.ADM.PRF '!$B$11:$I$816,4,0),""))</f>
        <v>APLICAÇÃO E LIXAMENTO DE MASSA LÁTEX EM PAREDES, UMA DEMÃO. AF_06/2014</v>
      </c>
      <c r="F83" s="632" t="str">
        <f>IFERROR(VLOOKUP($C83,'2-SINAPI OUTUBRO 2017'!$A$1:$D$11396,3,0),IFERROR(VLOOKUP($C83,'3-COMPO.ADM.PRF '!$B$11:$I$816,5,0),""))</f>
        <v>M2</v>
      </c>
      <c r="G83" s="27">
        <f>'1-QUANT'!K1530</f>
        <v>867.16000000000008</v>
      </c>
      <c r="H83" s="634">
        <f>IFERROR(VLOOKUP($C83,'2-SINAPI OUTUBRO 2017'!$A$1:$D$11396,4,0),IFERROR(VLOOKUP($C83,'3-COMPO.ADM.PRF '!$B$11:$I$816,8,0),""))</f>
        <v>7.34</v>
      </c>
      <c r="I83" s="635">
        <f>H83*'5-BDI'!$E$29</f>
        <v>9.4128159999999994</v>
      </c>
      <c r="J83" s="100">
        <f t="shared" ref="J83" si="47">ROUND(G83*H83,2)</f>
        <v>6364.95</v>
      </c>
      <c r="K83" s="449">
        <f t="shared" ref="K83" si="48">ROUND(G83*I83,2)</f>
        <v>8162.42</v>
      </c>
    </row>
    <row r="84" spans="2:13" s="353" customFormat="1" ht="30">
      <c r="B84" s="29" t="s">
        <v>13465</v>
      </c>
      <c r="C84" s="26">
        <f>'1-QUANT'!C1533</f>
        <v>88487</v>
      </c>
      <c r="D84" s="26" t="str">
        <f>'1-QUANT'!D1533</f>
        <v>SINAPI</v>
      </c>
      <c r="E84" s="631" t="str">
        <f>IFERROR(VLOOKUP($C84,'2-SINAPI OUTUBRO 2017'!$A$1:$D$11396,2,0),IFERROR(VLOOKUP($C84,'3-COMPO.ADM.PRF '!$B$11:$I$816,4,0),""))</f>
        <v>APLICAÇÃO MANUAL DE PINTURA COM TINTA LÁTEX PVA EM PAREDES, DUAS DEMÃOS. AF_06/2014</v>
      </c>
      <c r="F84" s="632" t="str">
        <f>IFERROR(VLOOKUP($C84,'2-SINAPI OUTUBRO 2017'!$A$1:$D$11396,3,0),IFERROR(VLOOKUP($C84,'3-COMPO.ADM.PRF '!$B$11:$I$816,5,0),""))</f>
        <v>M2</v>
      </c>
      <c r="G84" s="27">
        <f>'1-QUANT'!K1533</f>
        <v>867.16000000000008</v>
      </c>
      <c r="H84" s="634">
        <f>IFERROR(VLOOKUP($C84,'2-SINAPI OUTUBRO 2017'!$A$1:$D$11396,4,0),IFERROR(VLOOKUP($C84,'3-COMPO.ADM.PRF '!$B$11:$I$816,8,0),""))</f>
        <v>7.95</v>
      </c>
      <c r="I84" s="635">
        <f>H84*'5-BDI'!$E$29</f>
        <v>10.195080000000001</v>
      </c>
      <c r="J84" s="100">
        <f t="shared" ref="J84" si="49">ROUND(G84*H84,2)</f>
        <v>6893.92</v>
      </c>
      <c r="K84" s="449">
        <f t="shared" ref="K84" si="50">ROUND(G84*I84,2)</f>
        <v>8840.77</v>
      </c>
    </row>
    <row r="85" spans="2:13" s="353" customFormat="1" ht="30">
      <c r="B85" s="29" t="s">
        <v>13466</v>
      </c>
      <c r="C85" s="26">
        <f>'1-QUANT'!C1536</f>
        <v>88489</v>
      </c>
      <c r="D85" s="26" t="str">
        <f>'1-QUANT'!D1536</f>
        <v>SINAPI</v>
      </c>
      <c r="E85" s="631" t="str">
        <f>IFERROR(VLOOKUP($C85,'2-SINAPI OUTUBRO 2017'!$A$1:$D$11396,2,0),IFERROR(VLOOKUP($C85,'3-COMPO.ADM.PRF '!$B$11:$I$816,4,0),""))</f>
        <v>APLICAÇÃO MANUAL DE PINTURA COM TINTA LÁTEX ACRÍLICA EM PAREDES, DUAS DEMÃOS. AF_06/2014</v>
      </c>
      <c r="F85" s="632" t="str">
        <f>IFERROR(VLOOKUP($C85,'2-SINAPI OUTUBRO 2017'!$A$1:$D$11396,3,0),IFERROR(VLOOKUP($C85,'3-COMPO.ADM.PRF '!$B$11:$I$816,5,0),""))</f>
        <v>M2</v>
      </c>
      <c r="G85" s="27">
        <f>'1-QUANT'!K1536</f>
        <v>694.15</v>
      </c>
      <c r="H85" s="634">
        <f>IFERROR(VLOOKUP($C85,'2-SINAPI OUTUBRO 2017'!$A$1:$D$11396,4,0),IFERROR(VLOOKUP($C85,'3-COMPO.ADM.PRF '!$B$11:$I$816,8,0),""))</f>
        <v>10</v>
      </c>
      <c r="I85" s="635">
        <f>H85*'5-BDI'!$E$29</f>
        <v>12.824</v>
      </c>
      <c r="J85" s="100">
        <f t="shared" si="45"/>
        <v>6941.5</v>
      </c>
      <c r="K85" s="449">
        <f t="shared" si="46"/>
        <v>8901.7800000000007</v>
      </c>
    </row>
    <row r="86" spans="2:13" s="353" customFormat="1" ht="30" hidden="1">
      <c r="B86" s="29" t="s">
        <v>13467</v>
      </c>
      <c r="C86" s="23" t="str">
        <f>'1-QUANT'!C1540</f>
        <v>79494/1</v>
      </c>
      <c r="D86" s="23" t="str">
        <f>'1-QUANT'!D1540</f>
        <v>SINAPI</v>
      </c>
      <c r="E86" s="631" t="str">
        <f>IFERROR(VLOOKUP($C86,'2-SINAPI OUTUBRO 2017'!$A$1:$D$11396,2,0),IFERROR(VLOOKUP($C86,'3-COMPO.ADM.PRF '!$B$11:$I$816,4,0),""))</f>
        <v>PINTURA DE QUADRO ESCOLAR COM TINTA ESMALTE ACABAMENTO FOSCO, DUAS DEMAOS SOBRE MASSA ACRILICA</v>
      </c>
      <c r="F86" s="632" t="str">
        <f>IFERROR(VLOOKUP($C86,'2-SINAPI OUTUBRO 2017'!$A$1:$D$11396,3,0),IFERROR(VLOOKUP($C86,'3-COMPO.ADM.PRF '!$B$11:$I$816,5,0),""))</f>
        <v>M2</v>
      </c>
      <c r="G86" s="24">
        <f>'1-QUANT'!K1541</f>
        <v>0</v>
      </c>
      <c r="H86" s="634">
        <f>IFERROR(VLOOKUP($C86,'2-SINAPI OUTUBRO 2017'!$A$1:$D$11396,4,0),IFERROR(VLOOKUP($C86,'3-COMPO.ADM.PRF '!$B$11:$I$816,8,0),""))</f>
        <v>9.69</v>
      </c>
      <c r="I86" s="635">
        <f>H86*'5-BDI'!$E$29</f>
        <v>12.426456</v>
      </c>
      <c r="J86" s="100">
        <f t="shared" si="45"/>
        <v>0</v>
      </c>
      <c r="K86" s="449">
        <f t="shared" si="46"/>
        <v>0</v>
      </c>
    </row>
    <row r="87" spans="2:13" s="353" customFormat="1" ht="31.5" customHeight="1">
      <c r="B87" s="29" t="s">
        <v>13468</v>
      </c>
      <c r="C87" s="637" t="str">
        <f>'1-QUANT'!C1552</f>
        <v>73924/3</v>
      </c>
      <c r="D87" s="637" t="str">
        <f>'1-QUANT'!D1552</f>
        <v>SINAPI</v>
      </c>
      <c r="E87" s="631" t="str">
        <f>IFERROR(VLOOKUP($C87,'2-SINAPI OUTUBRO 2017'!$A$1:$D$11396,2,0),IFERROR(VLOOKUP($C87,'3-COMPO.ADM.PRF '!$B$11:$I$816,4,0),""))</f>
        <v>PINTURA ESMALTE FOSCO, DUAS DEMAOS, SOBRE SUPERFICIE METALICA</v>
      </c>
      <c r="F87" s="632" t="str">
        <f>IFERROR(VLOOKUP($C87,'2-SINAPI OUTUBRO 2017'!$A$1:$D$11396,3,0),IFERROR(VLOOKUP($C87,'3-COMPO.ADM.PRF '!$B$11:$I$816,5,0),""))</f>
        <v>M2</v>
      </c>
      <c r="G87" s="638">
        <f>'1-QUANT'!K1552</f>
        <v>269.36800000000011</v>
      </c>
      <c r="H87" s="634">
        <f>IFERROR(VLOOKUP($C87,'2-SINAPI OUTUBRO 2017'!$A$1:$D$11396,4,0),IFERROR(VLOOKUP($C87,'3-COMPO.ADM.PRF '!$B$11:$I$816,8,0),""))</f>
        <v>20.84</v>
      </c>
      <c r="I87" s="635">
        <f>H87*'5-BDI'!$E$29</f>
        <v>26.725216</v>
      </c>
      <c r="J87" s="100">
        <f t="shared" si="45"/>
        <v>5613.63</v>
      </c>
      <c r="K87" s="449">
        <f t="shared" si="46"/>
        <v>7198.92</v>
      </c>
    </row>
    <row r="88" spans="2:13" s="353" customFormat="1" ht="30">
      <c r="B88" s="29" t="s">
        <v>13469</v>
      </c>
      <c r="C88" s="637">
        <f>'1-QUANT'!C1556</f>
        <v>73445</v>
      </c>
      <c r="D88" s="637" t="str">
        <f>'1-QUANT'!D1556</f>
        <v>SINAPI</v>
      </c>
      <c r="E88" s="631" t="str">
        <f>IFERROR(VLOOKUP($C88,'2-SINAPI OUTUBRO 2017'!$A$1:$D$11396,2,0),IFERROR(VLOOKUP($C88,'3-COMPO.ADM.PRF '!$B$11:$I$816,4,0),""))</f>
        <v>CAIACAO INT OU EXT SOBRE REVESTIMENTO LISO C/ADOCAO DE FIXADOR COM    COM DUAS DEMAOS</v>
      </c>
      <c r="F88" s="632" t="str">
        <f>IFERROR(VLOOKUP($C88,'2-SINAPI OUTUBRO 2017'!$A$1:$D$11396,3,0),IFERROR(VLOOKUP($C88,'3-COMPO.ADM.PRF '!$B$11:$I$816,5,0),""))</f>
        <v>M2</v>
      </c>
      <c r="G88" s="638">
        <f>'1-QUANT'!K1556</f>
        <v>718.2</v>
      </c>
      <c r="H88" s="634">
        <f>IFERROR(VLOOKUP($C88,'2-SINAPI OUTUBRO 2017'!$A$1:$D$11396,4,0),IFERROR(VLOOKUP($C88,'3-COMPO.ADM.PRF '!$B$11:$I$816,8,0),""))</f>
        <v>7.01</v>
      </c>
      <c r="I88" s="635">
        <f>H88*'5-BDI'!$E$29</f>
        <v>8.9896239999999992</v>
      </c>
      <c r="J88" s="100">
        <f t="shared" ref="J88" si="51">ROUND(G88*H88,2)</f>
        <v>5034.58</v>
      </c>
      <c r="K88" s="449">
        <f t="shared" ref="K88" si="52">ROUND(G88*I88,2)</f>
        <v>6456.35</v>
      </c>
    </row>
    <row r="89" spans="2:13" s="353" customFormat="1" ht="30">
      <c r="B89" s="29" t="s">
        <v>13470</v>
      </c>
      <c r="C89" s="637">
        <f>'1-QUANT'!C1565</f>
        <v>84662</v>
      </c>
      <c r="D89" s="637" t="str">
        <f>'1-QUANT'!D1565</f>
        <v>SINAPI</v>
      </c>
      <c r="E89" s="631" t="str">
        <f>IFERROR(VLOOKUP($C89,'2-SINAPI OUTUBRO 2017'!$A$1:$D$11396,2,0),IFERROR(VLOOKUP($C89,'3-COMPO.ADM.PRF '!$B$11:$I$816,4,0),""))</f>
        <v>PINTURA COM TINTA PROTETORA ACABAMENTO ALUMINIO, DUAS DEMAOS SOBRE SUPERFICIE METALICA</v>
      </c>
      <c r="F89" s="632" t="str">
        <f>IFERROR(VLOOKUP($C89,'2-SINAPI OUTUBRO 2017'!$A$1:$D$11396,3,0),IFERROR(VLOOKUP($C89,'3-COMPO.ADM.PRF '!$B$11:$I$816,5,0),""))</f>
        <v>M2</v>
      </c>
      <c r="G89" s="638">
        <f>'1-QUANT'!K1566</f>
        <v>11</v>
      </c>
      <c r="H89" s="634">
        <f>IFERROR(VLOOKUP($C89,'2-SINAPI OUTUBRO 2017'!$A$1:$D$11396,4,0),IFERROR(VLOOKUP($C89,'3-COMPO.ADM.PRF '!$B$11:$I$816,8,0),""))</f>
        <v>20.82</v>
      </c>
      <c r="I89" s="635">
        <f>H89*'5-BDI'!$E$29</f>
        <v>26.699567999999999</v>
      </c>
      <c r="J89" s="100">
        <f t="shared" ref="J89" si="53">ROUND(G89*H89,2)</f>
        <v>229.02</v>
      </c>
      <c r="K89" s="449">
        <f t="shared" ref="K89" si="54">ROUND(G89*I89,2)</f>
        <v>293.7</v>
      </c>
    </row>
    <row r="90" spans="2:13" s="353" customFormat="1" ht="15" customHeight="1">
      <c r="B90" s="756" t="s">
        <v>13424</v>
      </c>
      <c r="C90" s="757"/>
      <c r="D90" s="757"/>
      <c r="E90" s="757"/>
      <c r="F90" s="757"/>
      <c r="G90" s="757"/>
      <c r="H90" s="757"/>
      <c r="I90" s="495"/>
      <c r="J90" s="101">
        <f>SUM(J82:J89)</f>
        <v>33511.589999999997</v>
      </c>
      <c r="K90" s="450">
        <f>SUM(K82:K89)</f>
        <v>42975.289999999994</v>
      </c>
      <c r="M90" s="369"/>
    </row>
    <row r="91" spans="2:13" hidden="1">
      <c r="B91" s="452"/>
      <c r="C91" s="436"/>
      <c r="D91" s="432"/>
      <c r="E91" s="437"/>
      <c r="F91" s="438"/>
      <c r="G91" s="439"/>
      <c r="H91" s="440"/>
      <c r="I91" s="440"/>
      <c r="J91" s="441"/>
      <c r="K91" s="454"/>
    </row>
    <row r="92" spans="2:13" ht="31.5" hidden="1" customHeight="1">
      <c r="B92" s="11" t="s">
        <v>13471</v>
      </c>
      <c r="C92" s="12"/>
      <c r="D92" s="13"/>
      <c r="E92" s="14" t="str">
        <f>'1-QUANT'!E1570:J1570</f>
        <v xml:space="preserve">INSTALAÇÕES HIDROSSANITÁRIAS - CONSTRUÇÃO DE BANHEIROS NOVOS E RECONSTRUÇÃO DOS EXISTENTES </v>
      </c>
      <c r="F92" s="15"/>
      <c r="G92" s="16"/>
      <c r="H92" s="17"/>
      <c r="I92" s="17"/>
      <c r="J92" s="99"/>
      <c r="K92" s="360"/>
    </row>
    <row r="93" spans="2:13" ht="15" hidden="1" customHeight="1">
      <c r="B93" s="31" t="s">
        <v>13472</v>
      </c>
      <c r="C93" s="350"/>
      <c r="D93" s="350"/>
      <c r="E93" s="350" t="str">
        <f>'1-QUANT'!E1571</f>
        <v xml:space="preserve">INSTALAÇÕES HIDRAULICAS LOUÇAS E METÁIS </v>
      </c>
      <c r="F93" s="32"/>
      <c r="G93" s="33"/>
      <c r="H93" s="34"/>
      <c r="I93" s="34"/>
      <c r="J93" s="102"/>
      <c r="K93" s="455"/>
    </row>
    <row r="94" spans="2:13" ht="30" hidden="1">
      <c r="B94" s="22" t="s">
        <v>13473</v>
      </c>
      <c r="C94" s="23">
        <f>'1-QUANT'!C1573</f>
        <v>90371</v>
      </c>
      <c r="D94" s="23" t="str">
        <f>'1-QUANT'!D1573</f>
        <v>SINAPI</v>
      </c>
      <c r="E94" s="631" t="str">
        <f>IFERROR(VLOOKUP($C94,'2-SINAPI OUTUBRO 2017'!$A$1:$D$11396,2,0),IFERROR(VLOOKUP($C94,'3-COMPO.ADM.PRF '!$B$11:$I$816,4,0),""))</f>
        <v>REGISTRO DE ESFERA, PVC, ROSCÁVEL, 3/4", FORNECIDO E INSTALADO EM RAMAL DE ÁGUA. AF_03/2015</v>
      </c>
      <c r="F94" s="632" t="str">
        <f>IFERROR(VLOOKUP($C94,'2-SINAPI OUTUBRO 2017'!$A$1:$D$11396,3,0),IFERROR(VLOOKUP($C94,'3-COMPO.ADM.PRF '!$B$11:$I$816,5,0),""))</f>
        <v>UN</v>
      </c>
      <c r="G94" s="24">
        <f>'1-QUANT'!K1573</f>
        <v>0</v>
      </c>
      <c r="H94" s="634">
        <f>IFERROR(VLOOKUP($C94,'2-SINAPI OUTUBRO 2017'!$A$1:$D$11396,4,0),IFERROR(VLOOKUP($C94,'3-COMPO.ADM.PRF '!$B$11:$I$816,8,0),""))</f>
        <v>23.12</v>
      </c>
      <c r="I94" s="635">
        <f>H94*'5-BDI'!$E$29</f>
        <v>29.649088000000003</v>
      </c>
      <c r="J94" s="100">
        <f t="shared" ref="J94" si="55">ROUND(G94*H94,2)</f>
        <v>0</v>
      </c>
      <c r="K94" s="449">
        <f t="shared" ref="K94" si="56">ROUND(G94*I94,2)</f>
        <v>0</v>
      </c>
    </row>
    <row r="95" spans="2:13" ht="60" hidden="1">
      <c r="B95" s="22" t="s">
        <v>13474</v>
      </c>
      <c r="C95" s="23">
        <f>'1-QUANT'!C1575</f>
        <v>94703</v>
      </c>
      <c r="D95" s="23" t="str">
        <f>'1-QUANT'!D1575</f>
        <v>SINAPI</v>
      </c>
      <c r="E95" s="631" t="str">
        <f>IFERROR(VLOOKUP($C95,'2-SINAPI OUTUBRO 2017'!$A$1:$D$11396,2,0),IFERROR(VLOOKUP($C95,'3-COMPO.ADM.PRF '!$B$11:$I$816,4,0),""))</f>
        <v>ADAPTADOR COM FLANGE E ANEL DE VEDAÇÃO, PVC, SOLDÁVEL, DN  25 MM X 3/4 , INSTALADO EM RESERVAÇÃO DE ÁGUA DE EDIFICAÇÃO QUE POSSUA RESERVATÓRIO DE FIBRA/FIBROCIMENTO   FORNECIMENTO E INSTALAÇÃO. AF_06/2016</v>
      </c>
      <c r="F95" s="632" t="str">
        <f>IFERROR(VLOOKUP($C95,'2-SINAPI OUTUBRO 2017'!$A$1:$D$11396,3,0),IFERROR(VLOOKUP($C95,'3-COMPO.ADM.PRF '!$B$11:$I$816,5,0),""))</f>
        <v>UN</v>
      </c>
      <c r="G95" s="24">
        <f>'1-QUANT'!K1575</f>
        <v>0</v>
      </c>
      <c r="H95" s="634">
        <f>IFERROR(VLOOKUP($C95,'2-SINAPI OUTUBRO 2017'!$A$1:$D$11396,4,0),IFERROR(VLOOKUP($C95,'3-COMPO.ADM.PRF '!$B$11:$I$816,8,0),""))</f>
        <v>18.829999999999998</v>
      </c>
      <c r="I95" s="635">
        <f>H95*'5-BDI'!$E$29</f>
        <v>24.147591999999996</v>
      </c>
      <c r="J95" s="100">
        <f t="shared" ref="J95:J158" si="57">ROUND(G95*H95,2)</f>
        <v>0</v>
      </c>
      <c r="K95" s="449">
        <f t="shared" ref="K95:K158" si="58">ROUND(G95*I95,2)</f>
        <v>0</v>
      </c>
    </row>
    <row r="96" spans="2:13" ht="15" hidden="1">
      <c r="B96" s="22" t="s">
        <v>13475</v>
      </c>
      <c r="C96" s="23" t="str">
        <f>'1-QUANT'!C1577</f>
        <v>COMP 009</v>
      </c>
      <c r="D96" s="23" t="str">
        <f>'1-QUANT'!D1577</f>
        <v>PROPRIA</v>
      </c>
      <c r="E96" s="631" t="str">
        <f>IFERROR(VLOOKUP($C96,'2-SINAPI OUTUBRO 2017'!$A$1:$D$11396,2,0),IFERROR(VLOOKUP($C96,'3-COMPO.ADM.PRF '!$B$11:$I$816,4,0),""))</f>
        <v>FORNECIMENTO E INSTALAÇÃO DE JOELHO SOLDAVEL COM ROSCA 25MM- 3/4"</v>
      </c>
      <c r="F96" s="632" t="str">
        <f>IFERROR(VLOOKUP($C96,'2-SINAPI OUTUBRO 2017'!$A$1:$D$11396,3,0),IFERROR(VLOOKUP($C96,'3-COMPO.ADM.PRF '!$B$11:$I$816,5,0),""))</f>
        <v>UNI</v>
      </c>
      <c r="G96" s="24">
        <f>'1-QUANT'!K1577</f>
        <v>0</v>
      </c>
      <c r="H96" s="634">
        <f>IFERROR(VLOOKUP($C96,'2-SINAPI OUTUBRO 2017'!$A$1:$D$11396,4,0),IFERROR(VLOOKUP($C96,'3-COMPO.ADM.PRF '!$B$11:$I$816,8,0),""))</f>
        <v>5.6181799999999997</v>
      </c>
      <c r="I96" s="635">
        <f>H96*'5-BDI'!$E$29</f>
        <v>7.2047540319999994</v>
      </c>
      <c r="J96" s="100">
        <f t="shared" si="57"/>
        <v>0</v>
      </c>
      <c r="K96" s="449">
        <f t="shared" si="58"/>
        <v>0</v>
      </c>
    </row>
    <row r="97" spans="2:11" ht="60" hidden="1">
      <c r="B97" s="22" t="s">
        <v>13476</v>
      </c>
      <c r="C97" s="23">
        <f>'1-QUANT'!C1579</f>
        <v>94656</v>
      </c>
      <c r="D97" s="23" t="str">
        <f>'1-QUANT'!D1579</f>
        <v>SINAPI</v>
      </c>
      <c r="E97" s="631" t="str">
        <f>IFERROR(VLOOKUP($C97,'2-SINAPI OUTUBRO 2017'!$A$1:$D$11396,2,0),IFERROR(VLOOKUP($C97,'3-COMPO.ADM.PRF '!$B$11:$I$816,4,0),""))</f>
        <v>ADAPTADOR CURTO COM BOLSA E ROSCA PARA REGISTRO, PVC, SOLDÁVEL, DN  25 MM X 3/4 , INSTALADO EM RESERVAÇÃO DE ÁGUA DE EDIFICAÇÃO QUE POSSUA RESERVATÓRIO DE FIBRA/FIBROCIMENTO   FORNECIMENTO E INSTALAÇÃO. AF_06/2016</v>
      </c>
      <c r="F97" s="632" t="str">
        <f>IFERROR(VLOOKUP($C97,'2-SINAPI OUTUBRO 2017'!$A$1:$D$11396,3,0),IFERROR(VLOOKUP($C97,'3-COMPO.ADM.PRF '!$B$11:$I$816,5,0),""))</f>
        <v>UN</v>
      </c>
      <c r="G97" s="24">
        <f>'1-QUANT'!K1579</f>
        <v>0</v>
      </c>
      <c r="H97" s="634">
        <f>IFERROR(VLOOKUP($C97,'2-SINAPI OUTUBRO 2017'!$A$1:$D$11396,4,0),IFERROR(VLOOKUP($C97,'3-COMPO.ADM.PRF '!$B$11:$I$816,8,0),""))</f>
        <v>4.32</v>
      </c>
      <c r="I97" s="635">
        <f>H97*'5-BDI'!$E$29</f>
        <v>5.539968</v>
      </c>
      <c r="J97" s="100">
        <f t="shared" si="57"/>
        <v>0</v>
      </c>
      <c r="K97" s="449">
        <f t="shared" si="58"/>
        <v>0</v>
      </c>
    </row>
    <row r="98" spans="2:11" ht="30" hidden="1">
      <c r="B98" s="22" t="s">
        <v>13477</v>
      </c>
      <c r="C98" s="23">
        <f>'1-QUANT'!C1581</f>
        <v>89408</v>
      </c>
      <c r="D98" s="23" t="str">
        <f>'1-QUANT'!D1581</f>
        <v>SINAPI</v>
      </c>
      <c r="E98" s="631" t="str">
        <f>IFERROR(VLOOKUP($C98,'2-SINAPI OUTUBRO 2017'!$A$1:$D$11396,2,0),IFERROR(VLOOKUP($C98,'3-COMPO.ADM.PRF '!$B$11:$I$816,4,0),""))</f>
        <v>JOELHO 90 GRAUS, PVC, SOLDÁVEL, DN 25MM, INSTALADO EM RAMAL DE DISTRIBUIÇÃO DE ÁGUA - FORNECIMENTO E INSTALAÇÃO. AF_12/2014</v>
      </c>
      <c r="F98" s="632" t="str">
        <f>IFERROR(VLOOKUP($C98,'2-SINAPI OUTUBRO 2017'!$A$1:$D$11396,3,0),IFERROR(VLOOKUP($C98,'3-COMPO.ADM.PRF '!$B$11:$I$816,5,0),""))</f>
        <v>UN</v>
      </c>
      <c r="G98" s="24">
        <f>'1-QUANT'!K1581</f>
        <v>0</v>
      </c>
      <c r="H98" s="634">
        <f>IFERROR(VLOOKUP($C98,'2-SINAPI OUTUBRO 2017'!$A$1:$D$11396,4,0),IFERROR(VLOOKUP($C98,'3-COMPO.ADM.PRF '!$B$11:$I$816,8,0),""))</f>
        <v>4.0199999999999996</v>
      </c>
      <c r="I98" s="635">
        <f>H98*'5-BDI'!$E$29</f>
        <v>5.1552479999999994</v>
      </c>
      <c r="J98" s="100">
        <f t="shared" si="57"/>
        <v>0</v>
      </c>
      <c r="K98" s="449">
        <f t="shared" si="58"/>
        <v>0</v>
      </c>
    </row>
    <row r="99" spans="2:11" ht="30" hidden="1">
      <c r="B99" s="22" t="s">
        <v>13478</v>
      </c>
      <c r="C99" s="23">
        <f>'1-QUANT'!C1583</f>
        <v>89402</v>
      </c>
      <c r="D99" s="23" t="str">
        <f>'1-QUANT'!D1583</f>
        <v>SINAPI</v>
      </c>
      <c r="E99" s="631" t="str">
        <f>IFERROR(VLOOKUP($C99,'2-SINAPI OUTUBRO 2017'!$A$1:$D$11396,2,0),IFERROR(VLOOKUP($C99,'3-COMPO.ADM.PRF '!$B$11:$I$816,4,0),""))</f>
        <v>TUBO, PVC, SOLDÁVEL, DN 25MM, INSTALADO EM RAMAL DE DISTRIBUIÇÃO DE ÁGUA - FORNECIMENTO E INSTALAÇÃO. AF_12/2014</v>
      </c>
      <c r="F99" s="632" t="str">
        <f>IFERROR(VLOOKUP($C99,'2-SINAPI OUTUBRO 2017'!$A$1:$D$11396,3,0),IFERROR(VLOOKUP($C99,'3-COMPO.ADM.PRF '!$B$11:$I$816,5,0),""))</f>
        <v>M</v>
      </c>
      <c r="G99" s="24">
        <f>'1-QUANT'!K1583</f>
        <v>0</v>
      </c>
      <c r="H99" s="634">
        <f>IFERROR(VLOOKUP($C99,'2-SINAPI OUTUBRO 2017'!$A$1:$D$11396,4,0),IFERROR(VLOOKUP($C99,'3-COMPO.ADM.PRF '!$B$11:$I$816,8,0),""))</f>
        <v>6.87</v>
      </c>
      <c r="I99" s="635">
        <f>H99*'5-BDI'!$E$29</f>
        <v>8.8100880000000004</v>
      </c>
      <c r="J99" s="100">
        <f t="shared" si="57"/>
        <v>0</v>
      </c>
      <c r="K99" s="449">
        <f t="shared" si="58"/>
        <v>0</v>
      </c>
    </row>
    <row r="100" spans="2:11" ht="30" hidden="1">
      <c r="B100" s="22" t="s">
        <v>13479</v>
      </c>
      <c r="C100" s="23" t="str">
        <f>'1-QUANT'!C1585</f>
        <v>COMP 010</v>
      </c>
      <c r="D100" s="23" t="str">
        <f>'1-QUANT'!D1585</f>
        <v>PROPRIA</v>
      </c>
      <c r="E100" s="631" t="str">
        <f>IFERROR(VLOOKUP($C100,'2-SINAPI OUTUBRO 2017'!$A$1:$D$11396,2,0),IFERROR(VLOOKUP($C100,'3-COMPO.ADM.PRF '!$B$11:$I$816,4,0),""))</f>
        <v>FORNECIMENTO E INSTALAÇÃO DE JOELHO SOLDAVEL COM ROSCA 25MM- 1/2" - PARA INSTALAÇÃO DE BEBEDOURO</v>
      </c>
      <c r="F100" s="632" t="str">
        <f>IFERROR(VLOOKUP($C100,'2-SINAPI OUTUBRO 2017'!$A$1:$D$11396,3,0),IFERROR(VLOOKUP($C100,'3-COMPO.ADM.PRF '!$B$11:$I$816,5,0),""))</f>
        <v>UNI</v>
      </c>
      <c r="G100" s="24">
        <f>'1-QUANT'!K1585</f>
        <v>0</v>
      </c>
      <c r="H100" s="634">
        <f>IFERROR(VLOOKUP($C100,'2-SINAPI OUTUBRO 2017'!$A$1:$D$11396,4,0),IFERROR(VLOOKUP($C100,'3-COMPO.ADM.PRF '!$B$11:$I$816,8,0),""))</f>
        <v>4.7981799999999994</v>
      </c>
      <c r="I100" s="635">
        <f>H100*'5-BDI'!$E$29</f>
        <v>6.1531860319999989</v>
      </c>
      <c r="J100" s="100">
        <f t="shared" si="57"/>
        <v>0</v>
      </c>
      <c r="K100" s="449">
        <f t="shared" si="58"/>
        <v>0</v>
      </c>
    </row>
    <row r="101" spans="2:11" ht="15" hidden="1">
      <c r="B101" s="22" t="s">
        <v>13480</v>
      </c>
      <c r="C101" s="23">
        <f>'1-QUANT'!C1587</f>
        <v>83486</v>
      </c>
      <c r="D101" s="23" t="str">
        <f>'1-QUANT'!D1587</f>
        <v>SINAPI</v>
      </c>
      <c r="E101" s="631" t="str">
        <f>IFERROR(VLOOKUP($C101,'2-SINAPI OUTUBRO 2017'!$A$1:$D$11396,2,0),IFERROR(VLOOKUP($C101,'3-COMPO.ADM.PRF '!$B$11:$I$816,4,0),""))</f>
        <v>BOMBA CENTRIFUGA C/ MOTOR ELETRICO TRIFASICO 1CV</v>
      </c>
      <c r="F101" s="632" t="str">
        <f>IFERROR(VLOOKUP($C101,'2-SINAPI OUTUBRO 2017'!$A$1:$D$11396,3,0),IFERROR(VLOOKUP($C101,'3-COMPO.ADM.PRF '!$B$11:$I$816,5,0),""))</f>
        <v>UN</v>
      </c>
      <c r="G101" s="24">
        <f>'1-QUANT'!K1587</f>
        <v>0</v>
      </c>
      <c r="H101" s="634">
        <f>IFERROR(VLOOKUP($C101,'2-SINAPI OUTUBRO 2017'!$A$1:$D$11396,4,0),IFERROR(VLOOKUP($C101,'3-COMPO.ADM.PRF '!$B$11:$I$816,8,0),""))</f>
        <v>1069.24</v>
      </c>
      <c r="I101" s="635">
        <f>H101*'5-BDI'!$E$29</f>
        <v>1371.1933759999999</v>
      </c>
      <c r="J101" s="100">
        <f t="shared" si="57"/>
        <v>0</v>
      </c>
      <c r="K101" s="449">
        <f t="shared" si="58"/>
        <v>0</v>
      </c>
    </row>
    <row r="102" spans="2:11" ht="45" hidden="1">
      <c r="B102" s="22" t="s">
        <v>13481</v>
      </c>
      <c r="C102" s="23" t="str">
        <f>'1-QUANT'!C1589</f>
        <v>74234/1</v>
      </c>
      <c r="D102" s="23" t="str">
        <f>'1-QUANT'!D1589</f>
        <v>SINAPI</v>
      </c>
      <c r="E102" s="631" t="str">
        <f>IFERROR(VLOOKUP($C102,'2-SINAPI OUTUBRO 2017'!$A$1:$D$11396,2,0),IFERROR(VLOOKUP($C102,'3-COMPO.ADM.PRF '!$B$11:$I$816,4,0),""))</f>
        <v>MICTORIO SIFONADO DE LOUCA BRANCA COM PERTENCES, COM REGISTRO DE PRESSAO 1/2" COM CANOPLA CROMADA ACABAMENTO SIMPLES E CONJUNTO PARA FIXACAO  - FORNECIMENTO E INSTALACAO</v>
      </c>
      <c r="F102" s="632" t="str">
        <f>IFERROR(VLOOKUP($C102,'2-SINAPI OUTUBRO 2017'!$A$1:$D$11396,3,0),IFERROR(VLOOKUP($C102,'3-COMPO.ADM.PRF '!$B$11:$I$816,5,0),""))</f>
        <v>UN</v>
      </c>
      <c r="G102" s="24">
        <f>'1-QUANT'!K1589</f>
        <v>0</v>
      </c>
      <c r="H102" s="634">
        <f>IFERROR(VLOOKUP($C102,'2-SINAPI OUTUBRO 2017'!$A$1:$D$11396,4,0),IFERROR(VLOOKUP($C102,'3-COMPO.ADM.PRF '!$B$11:$I$816,8,0),""))</f>
        <v>437.77</v>
      </c>
      <c r="I102" s="635">
        <f>H102*'5-BDI'!$E$29</f>
        <v>561.39624800000001</v>
      </c>
      <c r="J102" s="100">
        <f t="shared" si="57"/>
        <v>0</v>
      </c>
      <c r="K102" s="449">
        <f t="shared" si="58"/>
        <v>0</v>
      </c>
    </row>
    <row r="103" spans="2:11" ht="30" hidden="1">
      <c r="B103" s="22" t="s">
        <v>13482</v>
      </c>
      <c r="C103" s="23">
        <f>'1-QUANT'!C1591</f>
        <v>86915</v>
      </c>
      <c r="D103" s="23" t="str">
        <f>'1-QUANT'!D1591</f>
        <v>SINAPI</v>
      </c>
      <c r="E103" s="631" t="str">
        <f>IFERROR(VLOOKUP($C103,'2-SINAPI OUTUBRO 2017'!$A$1:$D$11396,2,0),IFERROR(VLOOKUP($C103,'3-COMPO.ADM.PRF '!$B$11:$I$816,4,0),""))</f>
        <v>TORNEIRA CROMADA DE MESA, 1/2" OU 3/4", PARA LAVATÓRIO, PADRÃO MÉDIO - FORNECIMENTO E INSTALAÇÃO. AF_12/2013</v>
      </c>
      <c r="F103" s="632" t="str">
        <f>IFERROR(VLOOKUP($C103,'2-SINAPI OUTUBRO 2017'!$A$1:$D$11396,3,0),IFERROR(VLOOKUP($C103,'3-COMPO.ADM.PRF '!$B$11:$I$816,5,0),""))</f>
        <v>UN</v>
      </c>
      <c r="G103" s="24">
        <f>'1-QUANT'!K1591</f>
        <v>0</v>
      </c>
      <c r="H103" s="634">
        <f>IFERROR(VLOOKUP($C103,'2-SINAPI OUTUBRO 2017'!$A$1:$D$11396,4,0),IFERROR(VLOOKUP($C103,'3-COMPO.ADM.PRF '!$B$11:$I$816,8,0),""))</f>
        <v>90.08</v>
      </c>
      <c r="I103" s="635">
        <f>H103*'5-BDI'!$E$29</f>
        <v>115.518592</v>
      </c>
      <c r="J103" s="100">
        <f t="shared" si="57"/>
        <v>0</v>
      </c>
      <c r="K103" s="449">
        <f t="shared" si="58"/>
        <v>0</v>
      </c>
    </row>
    <row r="104" spans="2:11" ht="30" hidden="1">
      <c r="B104" s="22" t="s">
        <v>13483</v>
      </c>
      <c r="C104" s="23" t="str">
        <f>'1-QUANT'!C1593</f>
        <v>COMP 011</v>
      </c>
      <c r="D104" s="23" t="str">
        <f>'1-QUANT'!D1593</f>
        <v>PROPRIA</v>
      </c>
      <c r="E104" s="631" t="str">
        <f>IFERROR(VLOOKUP($C104,'2-SINAPI OUTUBRO 2017'!$A$1:$D$11396,2,0),IFERROR(VLOOKUP($C104,'3-COMPO.ADM.PRF '!$B$11:$I$816,4,0),""))</f>
        <v xml:space="preserve">VASO SANITÁRIO CONVENCIONAL COM CONEXÕES DE INSTALAÇÃO E ACENTO PLASTICO - FORNECIMENTO E INSTALAÇÃO </v>
      </c>
      <c r="F104" s="632" t="str">
        <f>IFERROR(VLOOKUP($C104,'2-SINAPI OUTUBRO 2017'!$A$1:$D$11396,3,0),IFERROR(VLOOKUP($C104,'3-COMPO.ADM.PRF '!$B$11:$I$816,5,0),""))</f>
        <v>UNI</v>
      </c>
      <c r="G104" s="24">
        <f>'1-QUANT'!K1593</f>
        <v>0</v>
      </c>
      <c r="H104" s="634">
        <f>IFERROR(VLOOKUP($C104,'2-SINAPI OUTUBRO 2017'!$A$1:$D$11396,4,0),IFERROR(VLOOKUP($C104,'3-COMPO.ADM.PRF '!$B$11:$I$816,8,0),""))</f>
        <v>195.32329999999999</v>
      </c>
      <c r="I104" s="635">
        <f>H104*'5-BDI'!$E$29</f>
        <v>250.48259991999998</v>
      </c>
      <c r="J104" s="100">
        <f t="shared" si="57"/>
        <v>0</v>
      </c>
      <c r="K104" s="449">
        <f t="shared" si="58"/>
        <v>0</v>
      </c>
    </row>
    <row r="105" spans="2:11" ht="30" hidden="1">
      <c r="B105" s="22" t="s">
        <v>13484</v>
      </c>
      <c r="C105" s="23">
        <f>'1-QUANT'!C1594</f>
        <v>86903</v>
      </c>
      <c r="D105" s="23" t="str">
        <f>'1-QUANT'!D1594</f>
        <v>SINAPI</v>
      </c>
      <c r="E105" s="631" t="str">
        <f>IFERROR(VLOOKUP($C105,'2-SINAPI OUTUBRO 2017'!$A$1:$D$11396,2,0),IFERROR(VLOOKUP($C105,'3-COMPO.ADM.PRF '!$B$11:$I$816,4,0),""))</f>
        <v>LAVATÓRIO LOUÇA BRANCA COM COLUNA, 45 X 55CM OU EQUIVALENTE, PADRÃO MÉDIO - FORNECIMENTO E INSTALAÇÃO. AF_12/2013</v>
      </c>
      <c r="F105" s="632" t="str">
        <f>IFERROR(VLOOKUP($C105,'2-SINAPI OUTUBRO 2017'!$A$1:$D$11396,3,0),IFERROR(VLOOKUP($C105,'3-COMPO.ADM.PRF '!$B$11:$I$816,5,0),""))</f>
        <v>UN</v>
      </c>
      <c r="G105" s="24">
        <f>'1-QUANT'!K1594</f>
        <v>0</v>
      </c>
      <c r="H105" s="634">
        <f>IFERROR(VLOOKUP($C105,'2-SINAPI OUTUBRO 2017'!$A$1:$D$11396,4,0),IFERROR(VLOOKUP($C105,'3-COMPO.ADM.PRF '!$B$11:$I$816,8,0),""))</f>
        <v>259.04000000000002</v>
      </c>
      <c r="I105" s="635">
        <f>H105*'5-BDI'!$E$29</f>
        <v>332.19289600000002</v>
      </c>
      <c r="J105" s="100">
        <f t="shared" si="57"/>
        <v>0</v>
      </c>
      <c r="K105" s="449">
        <f t="shared" si="58"/>
        <v>0</v>
      </c>
    </row>
    <row r="106" spans="2:11" ht="30" hidden="1">
      <c r="B106" s="22" t="s">
        <v>13485</v>
      </c>
      <c r="C106" s="23">
        <f>'1-QUANT'!C1595</f>
        <v>86904</v>
      </c>
      <c r="D106" s="23" t="str">
        <f>'1-QUANT'!D1595</f>
        <v>SINAPI</v>
      </c>
      <c r="E106" s="631" t="str">
        <f>IFERROR(VLOOKUP($C106,'2-SINAPI OUTUBRO 2017'!$A$1:$D$11396,2,0),IFERROR(VLOOKUP($C106,'3-COMPO.ADM.PRF '!$B$11:$I$816,4,0),""))</f>
        <v>LAVATÓRIO LOUÇA BRANCA SUSPENSO, 29,5 X 39CM OU EQUIVALENTE, PADRÃO POPULAR - FORNECIMENTO E INSTALAÇÃO. AF_12/2013</v>
      </c>
      <c r="F106" s="632" t="str">
        <f>IFERROR(VLOOKUP($C106,'2-SINAPI OUTUBRO 2017'!$A$1:$D$11396,3,0),IFERROR(VLOOKUP($C106,'3-COMPO.ADM.PRF '!$B$11:$I$816,5,0),""))</f>
        <v>UN</v>
      </c>
      <c r="G106" s="24">
        <f>'1-QUANT'!K1595</f>
        <v>0</v>
      </c>
      <c r="H106" s="634">
        <f>IFERROR(VLOOKUP($C106,'2-SINAPI OUTUBRO 2017'!$A$1:$D$11396,4,0),IFERROR(VLOOKUP($C106,'3-COMPO.ADM.PRF '!$B$11:$I$816,8,0),""))</f>
        <v>103.14</v>
      </c>
      <c r="I106" s="635">
        <f>H106*'5-BDI'!$E$29</f>
        <v>132.26673600000001</v>
      </c>
      <c r="J106" s="100">
        <f t="shared" si="57"/>
        <v>0</v>
      </c>
      <c r="K106" s="449">
        <f t="shared" si="58"/>
        <v>0</v>
      </c>
    </row>
    <row r="107" spans="2:11" ht="45" hidden="1">
      <c r="B107" s="22" t="s">
        <v>13486</v>
      </c>
      <c r="C107" s="23">
        <f>'1-QUANT'!C1596</f>
        <v>86938</v>
      </c>
      <c r="D107" s="23" t="str">
        <f>'1-QUANT'!D1596</f>
        <v>SINAPI</v>
      </c>
      <c r="E107" s="631" t="str">
        <f>IFERROR(VLOOKUP($C107,'2-SINAPI OUTUBRO 2017'!$A$1:$D$11396,2,0),IFERROR(VLOOKUP($C107,'3-COMPO.ADM.PRF '!$B$11:$I$816,4,0),""))</f>
        <v>CUBA DE EMBUTIR OVAL EM LOUÇA BRANCA, 35 X 50CM OU EQUIVALENTE, INCLUSO VÁLVULA E SIFÃO TIPO GARRAFA EM METAL CROMADO - FORNECIMENTO E INSTALAÇÃO. AF_12/2013</v>
      </c>
      <c r="F107" s="632" t="str">
        <f>IFERROR(VLOOKUP($C107,'2-SINAPI OUTUBRO 2017'!$A$1:$D$11396,3,0),IFERROR(VLOOKUP($C107,'3-COMPO.ADM.PRF '!$B$11:$I$816,5,0),""))</f>
        <v>UN</v>
      </c>
      <c r="G107" s="24">
        <f>'1-QUANT'!K1596</f>
        <v>0</v>
      </c>
      <c r="H107" s="634">
        <f>IFERROR(VLOOKUP($C107,'2-SINAPI OUTUBRO 2017'!$A$1:$D$11396,4,0),IFERROR(VLOOKUP($C107,'3-COMPO.ADM.PRF '!$B$11:$I$816,8,0),""))</f>
        <v>223.02</v>
      </c>
      <c r="I107" s="635">
        <f>H107*'5-BDI'!$E$29</f>
        <v>286.00084800000002</v>
      </c>
      <c r="J107" s="100">
        <f t="shared" si="57"/>
        <v>0</v>
      </c>
      <c r="K107" s="449">
        <f t="shared" si="58"/>
        <v>0</v>
      </c>
    </row>
    <row r="108" spans="2:11" ht="45" hidden="1">
      <c r="B108" s="22" t="s">
        <v>13487</v>
      </c>
      <c r="C108" s="23">
        <f>'1-QUANT'!C1597</f>
        <v>86936</v>
      </c>
      <c r="D108" s="23" t="str">
        <f>'1-QUANT'!D1597</f>
        <v>SINAPI</v>
      </c>
      <c r="E108" s="631" t="str">
        <f>IFERROR(VLOOKUP($C108,'2-SINAPI OUTUBRO 2017'!$A$1:$D$11396,2,0),IFERROR(VLOOKUP($C108,'3-COMPO.ADM.PRF '!$B$11:$I$816,4,0),""))</f>
        <v>CUBA DE EMBUTIR DE AÇO INOXIDÁVEL MÉDIA, INCLUSO VÁLVULA TIPO AMERICANA E SIFÃO TIPO GARRAFA EM METAL CROMADO - FORNECIMENTO E INSTALAÇÃO. AF_12/2013</v>
      </c>
      <c r="F108" s="632" t="str">
        <f>IFERROR(VLOOKUP($C108,'2-SINAPI OUTUBRO 2017'!$A$1:$D$11396,3,0),IFERROR(VLOOKUP($C108,'3-COMPO.ADM.PRF '!$B$11:$I$816,5,0),""))</f>
        <v>UN</v>
      </c>
      <c r="G108" s="24">
        <f>'1-QUANT'!K1597</f>
        <v>0</v>
      </c>
      <c r="H108" s="634">
        <f>IFERROR(VLOOKUP($C108,'2-SINAPI OUTUBRO 2017'!$A$1:$D$11396,4,0),IFERROR(VLOOKUP($C108,'3-COMPO.ADM.PRF '!$B$11:$I$816,8,0),""))</f>
        <v>247.76</v>
      </c>
      <c r="I108" s="635">
        <f>H108*'5-BDI'!$E$29</f>
        <v>317.72742399999998</v>
      </c>
      <c r="J108" s="100">
        <f t="shared" si="57"/>
        <v>0</v>
      </c>
      <c r="K108" s="449">
        <f t="shared" si="58"/>
        <v>0</v>
      </c>
    </row>
    <row r="109" spans="2:11" ht="45" hidden="1">
      <c r="B109" s="22" t="s">
        <v>13488</v>
      </c>
      <c r="C109" s="23">
        <f>'1-QUANT'!C1599</f>
        <v>94499</v>
      </c>
      <c r="D109" s="23" t="str">
        <f>'1-QUANT'!D1599</f>
        <v>SINAPI</v>
      </c>
      <c r="E109" s="631" t="str">
        <f>IFERROR(VLOOKUP($C109,'2-SINAPI OUTUBRO 2017'!$A$1:$D$11396,2,0),IFERROR(VLOOKUP($C109,'3-COMPO.ADM.PRF '!$B$11:$I$816,4,0),""))</f>
        <v>REGISTRO DE GAVETA BRUTO, LATÃO, ROSCÁVEL, 2 1/2, INSTALADO EM RESERVAÇÃO DE ÁGUA DE EDIFICAÇÃO QUE POSSUA RESERVATÓRIO DE FIBRA/FIBROCIMENTO  FORNECIMENTO E INSTALAÇÃO. AF_06/2016</v>
      </c>
      <c r="F109" s="632" t="str">
        <f>IFERROR(VLOOKUP($C109,'2-SINAPI OUTUBRO 2017'!$A$1:$D$11396,3,0),IFERROR(VLOOKUP($C109,'3-COMPO.ADM.PRF '!$B$11:$I$816,5,0),""))</f>
        <v>UN</v>
      </c>
      <c r="G109" s="24">
        <f>'1-QUANT'!K1599</f>
        <v>0</v>
      </c>
      <c r="H109" s="634">
        <f>IFERROR(VLOOKUP($C109,'2-SINAPI OUTUBRO 2017'!$A$1:$D$11396,4,0),IFERROR(VLOOKUP($C109,'3-COMPO.ADM.PRF '!$B$11:$I$816,8,0),""))</f>
        <v>151.13</v>
      </c>
      <c r="I109" s="635">
        <f>H109*'5-BDI'!$E$29</f>
        <v>193.809112</v>
      </c>
      <c r="J109" s="100">
        <f t="shared" si="57"/>
        <v>0</v>
      </c>
      <c r="K109" s="449">
        <f t="shared" si="58"/>
        <v>0</v>
      </c>
    </row>
    <row r="110" spans="2:11" ht="45" hidden="1">
      <c r="B110" s="22" t="s">
        <v>13489</v>
      </c>
      <c r="C110" s="23">
        <f>'1-QUANT'!C1601</f>
        <v>94496</v>
      </c>
      <c r="D110" s="23" t="str">
        <f>'1-QUANT'!D1601</f>
        <v>SINAPI</v>
      </c>
      <c r="E110" s="631" t="str">
        <f>IFERROR(VLOOKUP($C110,'2-SINAPI OUTUBRO 2017'!$A$1:$D$11396,2,0),IFERROR(VLOOKUP($C110,'3-COMPO.ADM.PRF '!$B$11:$I$816,4,0),""))</f>
        <v>REGISTRO DE GAVETA BRUTO, LATÃO, ROSCÁVEL, 1 1/4, INSTALADO EM RESERVAÇÃO DE ÁGUA DE EDIFICAÇÃO QUE POSSUA RESERVATÓRIO DE FIBRA/FIBROCIMENTO  FORNECIMENTO E INSTALAÇÃO. AF_06/2016</v>
      </c>
      <c r="F110" s="632" t="str">
        <f>IFERROR(VLOOKUP($C110,'2-SINAPI OUTUBRO 2017'!$A$1:$D$11396,3,0),IFERROR(VLOOKUP($C110,'3-COMPO.ADM.PRF '!$B$11:$I$816,5,0),""))</f>
        <v>UN</v>
      </c>
      <c r="G110" s="24">
        <f>'1-QUANT'!K1601</f>
        <v>0</v>
      </c>
      <c r="H110" s="634">
        <f>IFERROR(VLOOKUP($C110,'2-SINAPI OUTUBRO 2017'!$A$1:$D$11396,4,0),IFERROR(VLOOKUP($C110,'3-COMPO.ADM.PRF '!$B$11:$I$816,8,0),""))</f>
        <v>59.23</v>
      </c>
      <c r="I110" s="635">
        <f>H110*'5-BDI'!$E$29</f>
        <v>75.956552000000002</v>
      </c>
      <c r="J110" s="100">
        <f t="shared" si="57"/>
        <v>0</v>
      </c>
      <c r="K110" s="449">
        <f t="shared" si="58"/>
        <v>0</v>
      </c>
    </row>
    <row r="111" spans="2:11" ht="45" hidden="1">
      <c r="B111" s="22" t="s">
        <v>13490</v>
      </c>
      <c r="C111" s="23">
        <f>'1-QUANT'!C1602</f>
        <v>94498</v>
      </c>
      <c r="D111" s="23" t="str">
        <f>'1-QUANT'!D1602</f>
        <v>SINAPI</v>
      </c>
      <c r="E111" s="631" t="str">
        <f>IFERROR(VLOOKUP($C111,'2-SINAPI OUTUBRO 2017'!$A$1:$D$11396,2,0),IFERROR(VLOOKUP($C111,'3-COMPO.ADM.PRF '!$B$11:$I$816,4,0),""))</f>
        <v>REGISTRO DE GAVETA BRUTO, LATÃO, ROSCÁVEL, 2, INSTALADO EM RESERVAÇÃO DE ÁGUA DE EDIFICAÇÃO QUE POSSUA RESERVATÓRIO DE FIBRA/FIBROCIMENTO  FORNECIMENTO E INSTALAÇÃO. AF_06/2016</v>
      </c>
      <c r="F111" s="632" t="str">
        <f>IFERROR(VLOOKUP($C111,'2-SINAPI OUTUBRO 2017'!$A$1:$D$11396,3,0),IFERROR(VLOOKUP($C111,'3-COMPO.ADM.PRF '!$B$11:$I$816,5,0),""))</f>
        <v>UN</v>
      </c>
      <c r="G111" s="24">
        <f>'1-QUANT'!K1602</f>
        <v>0</v>
      </c>
      <c r="H111" s="634">
        <f>IFERROR(VLOOKUP($C111,'2-SINAPI OUTUBRO 2017'!$A$1:$D$11396,4,0),IFERROR(VLOOKUP($C111,'3-COMPO.ADM.PRF '!$B$11:$I$816,8,0),""))</f>
        <v>86.37</v>
      </c>
      <c r="I111" s="635">
        <f>H111*'5-BDI'!$E$29</f>
        <v>110.76088800000001</v>
      </c>
      <c r="J111" s="100">
        <f t="shared" si="57"/>
        <v>0</v>
      </c>
      <c r="K111" s="449">
        <f t="shared" si="58"/>
        <v>0</v>
      </c>
    </row>
    <row r="112" spans="2:11" ht="60" hidden="1">
      <c r="B112" s="22" t="s">
        <v>13491</v>
      </c>
      <c r="C112" s="23">
        <f>'1-QUANT'!C1604</f>
        <v>94794</v>
      </c>
      <c r="D112" s="23" t="str">
        <f>'1-QUANT'!D1604</f>
        <v>SINAPI</v>
      </c>
      <c r="E112" s="631" t="str">
        <f>IFERROR(VLOOKUP($C112,'2-SINAPI OUTUBRO 2017'!$A$1:$D$11396,2,0),IFERROR(VLOOKUP($C112,'3-COMPO.ADM.PRF '!$B$11:$I$816,4,0),""))</f>
        <v>REGISTRO DE GAVETA BRUTO, LATÃO, ROSCÁVEL, 1 1/2, COM ACABAMENTO E CANOPLA CROMADOS, INSTALADO EM RESERVAÇÃO DE ÁGUA DE EDIFICAÇÃO QUE POSSUA RESERVATÓRIO DE FIBRA/FIBROCIMENTO  FORNECIMENTO E INSTALAÇÃO. AF_06/2016</v>
      </c>
      <c r="F112" s="632" t="str">
        <f>IFERROR(VLOOKUP($C112,'2-SINAPI OUTUBRO 2017'!$A$1:$D$11396,3,0),IFERROR(VLOOKUP($C112,'3-COMPO.ADM.PRF '!$B$11:$I$816,5,0),""))</f>
        <v>UN</v>
      </c>
      <c r="G112" s="24">
        <f>'1-QUANT'!K1604</f>
        <v>0</v>
      </c>
      <c r="H112" s="634">
        <f>IFERROR(VLOOKUP($C112,'2-SINAPI OUTUBRO 2017'!$A$1:$D$11396,4,0),IFERROR(VLOOKUP($C112,'3-COMPO.ADM.PRF '!$B$11:$I$816,8,0),""))</f>
        <v>94.17</v>
      </c>
      <c r="I112" s="635">
        <f>H112*'5-BDI'!$E$29</f>
        <v>120.763608</v>
      </c>
      <c r="J112" s="100">
        <f t="shared" si="57"/>
        <v>0</v>
      </c>
      <c r="K112" s="449">
        <f t="shared" si="58"/>
        <v>0</v>
      </c>
    </row>
    <row r="113" spans="2:11" ht="45" hidden="1">
      <c r="B113" s="22" t="s">
        <v>13492</v>
      </c>
      <c r="C113" s="23">
        <f>'1-QUANT'!C1605</f>
        <v>89986</v>
      </c>
      <c r="D113" s="23" t="str">
        <f>'1-QUANT'!D1605</f>
        <v>SINAPI</v>
      </c>
      <c r="E113" s="631" t="str">
        <f>IFERROR(VLOOKUP($C113,'2-SINAPI OUTUBRO 2017'!$A$1:$D$11396,2,0),IFERROR(VLOOKUP($C113,'3-COMPO.ADM.PRF '!$B$11:$I$816,4,0),""))</f>
        <v>REGISTRO DE GAVETA BRUTO, LATÃO, ROSCÁVEL, 1/2", COM ACABAMENTO E CANOPLA CROMADOS. FORNECIDO E INSTALADO EM RAMAL DE ÁGUA. AF_12/2014</v>
      </c>
      <c r="F113" s="632" t="str">
        <f>IFERROR(VLOOKUP($C113,'2-SINAPI OUTUBRO 2017'!$A$1:$D$11396,3,0),IFERROR(VLOOKUP($C113,'3-COMPO.ADM.PRF '!$B$11:$I$816,5,0),""))</f>
        <v>UN</v>
      </c>
      <c r="G113" s="24">
        <f>'1-QUANT'!K1605</f>
        <v>0</v>
      </c>
      <c r="H113" s="634">
        <f>IFERROR(VLOOKUP($C113,'2-SINAPI OUTUBRO 2017'!$A$1:$D$11396,4,0),IFERROR(VLOOKUP($C113,'3-COMPO.ADM.PRF '!$B$11:$I$816,8,0),""))</f>
        <v>43.02</v>
      </c>
      <c r="I113" s="635">
        <f>H113*'5-BDI'!$E$29</f>
        <v>55.168848000000004</v>
      </c>
      <c r="J113" s="100">
        <f t="shared" si="57"/>
        <v>0</v>
      </c>
      <c r="K113" s="449">
        <f t="shared" si="58"/>
        <v>0</v>
      </c>
    </row>
    <row r="114" spans="2:11" ht="45" hidden="1">
      <c r="B114" s="22" t="s">
        <v>13493</v>
      </c>
      <c r="C114" s="23">
        <f>'1-QUANT'!C1606</f>
        <v>89987</v>
      </c>
      <c r="D114" s="23" t="str">
        <f>'1-QUANT'!D1606</f>
        <v>SINAPI</v>
      </c>
      <c r="E114" s="631" t="str">
        <f>IFERROR(VLOOKUP($C114,'2-SINAPI OUTUBRO 2017'!$A$1:$D$11396,2,0),IFERROR(VLOOKUP($C114,'3-COMPO.ADM.PRF '!$B$11:$I$816,4,0),""))</f>
        <v>REGISTRO DE GAVETA BRUTO, LATÃO, ROSCÁVEL, 3/4", COM ACABAMENTO E CANOPLA CROMADOS. FORNECIDO E INSTALADO EM RAMAL DE ÁGUA. AF_12/2014</v>
      </c>
      <c r="F114" s="632" t="str">
        <f>IFERROR(VLOOKUP($C114,'2-SINAPI OUTUBRO 2017'!$A$1:$D$11396,3,0),IFERROR(VLOOKUP($C114,'3-COMPO.ADM.PRF '!$B$11:$I$816,5,0),""))</f>
        <v>UN</v>
      </c>
      <c r="G114" s="24">
        <f>'1-QUANT'!K1606</f>
        <v>0</v>
      </c>
      <c r="H114" s="634">
        <f>IFERROR(VLOOKUP($C114,'2-SINAPI OUTUBRO 2017'!$A$1:$D$11396,4,0),IFERROR(VLOOKUP($C114,'3-COMPO.ADM.PRF '!$B$11:$I$816,8,0),""))</f>
        <v>47.44</v>
      </c>
      <c r="I114" s="635">
        <f>H114*'5-BDI'!$E$29</f>
        <v>60.837055999999997</v>
      </c>
      <c r="J114" s="100">
        <f t="shared" si="57"/>
        <v>0</v>
      </c>
      <c r="K114" s="449">
        <f t="shared" si="58"/>
        <v>0</v>
      </c>
    </row>
    <row r="115" spans="2:11" ht="30" hidden="1">
      <c r="B115" s="22" t="s">
        <v>13494</v>
      </c>
      <c r="C115" s="23">
        <f>'1-QUANT'!C1608</f>
        <v>40729</v>
      </c>
      <c r="D115" s="23" t="str">
        <f>'1-QUANT'!D1608</f>
        <v>SINAPI</v>
      </c>
      <c r="E115" s="631" t="str">
        <f>IFERROR(VLOOKUP($C115,'2-SINAPI OUTUBRO 2017'!$A$1:$D$11396,2,0),IFERROR(VLOOKUP($C115,'3-COMPO.ADM.PRF '!$B$11:$I$816,4,0),""))</f>
        <v>VALVULA DESCARGA 1.1/2" COM REGISTRO, ACABAMENTO EM METAL CROMADO - FORNECIMENTO E INSTALACAO</v>
      </c>
      <c r="F115" s="632" t="str">
        <f>IFERROR(VLOOKUP($C115,'2-SINAPI OUTUBRO 2017'!$A$1:$D$11396,3,0),IFERROR(VLOOKUP($C115,'3-COMPO.ADM.PRF '!$B$11:$I$816,5,0),""))</f>
        <v>UN</v>
      </c>
      <c r="G115" s="24">
        <f>'1-QUANT'!K1608</f>
        <v>0</v>
      </c>
      <c r="H115" s="634">
        <f>IFERROR(VLOOKUP($C115,'2-SINAPI OUTUBRO 2017'!$A$1:$D$11396,4,0),IFERROR(VLOOKUP($C115,'3-COMPO.ADM.PRF '!$B$11:$I$816,8,0),""))</f>
        <v>167.46</v>
      </c>
      <c r="I115" s="635">
        <f>H115*'5-BDI'!$E$29</f>
        <v>214.75070400000001</v>
      </c>
      <c r="J115" s="100">
        <f t="shared" si="57"/>
        <v>0</v>
      </c>
      <c r="K115" s="449">
        <f t="shared" si="58"/>
        <v>0</v>
      </c>
    </row>
    <row r="116" spans="2:11" ht="15" hidden="1">
      <c r="B116" s="22" t="s">
        <v>13495</v>
      </c>
      <c r="C116" s="23" t="str">
        <f>'1-QUANT'!C1610</f>
        <v>COMP 012</v>
      </c>
      <c r="D116" s="23" t="str">
        <f>'1-QUANT'!D1610</f>
        <v>PROPRIA</v>
      </c>
      <c r="E116" s="631" t="str">
        <f>IFERROR(VLOOKUP($C116,'2-SINAPI OUTUBRO 2017'!$A$1:$D$11396,2,0),IFERROR(VLOOKUP($C116,'3-COMPO.ADM.PRF '!$B$11:$I$816,4,0),""))</f>
        <v xml:space="preserve">FORNECIMENTO E INSTALAÇÃO DE BOLSA DE LIGAÇÃO PARA VASO SANITÁRIO </v>
      </c>
      <c r="F116" s="632" t="str">
        <f>IFERROR(VLOOKUP($C116,'2-SINAPI OUTUBRO 2017'!$A$1:$D$11396,3,0),IFERROR(VLOOKUP($C116,'3-COMPO.ADM.PRF '!$B$11:$I$816,5,0),""))</f>
        <v>UNI</v>
      </c>
      <c r="G116" s="24">
        <f>'1-QUANT'!K1610</f>
        <v>0</v>
      </c>
      <c r="H116" s="634">
        <f>IFERROR(VLOOKUP($C116,'2-SINAPI OUTUBRO 2017'!$A$1:$D$11396,4,0),IFERROR(VLOOKUP($C116,'3-COMPO.ADM.PRF '!$B$11:$I$816,8,0),""))</f>
        <v>5.617</v>
      </c>
      <c r="I116" s="635">
        <f>H116*'5-BDI'!$E$29</f>
        <v>7.2032407999999997</v>
      </c>
      <c r="J116" s="100">
        <f t="shared" si="57"/>
        <v>0</v>
      </c>
      <c r="K116" s="449">
        <f t="shared" si="58"/>
        <v>0</v>
      </c>
    </row>
    <row r="117" spans="2:11" ht="30" hidden="1">
      <c r="B117" s="22" t="s">
        <v>13496</v>
      </c>
      <c r="C117" s="23">
        <f>'1-QUANT'!C1612</f>
        <v>86884</v>
      </c>
      <c r="D117" s="23" t="str">
        <f>'1-QUANT'!D1612</f>
        <v>SINAPI</v>
      </c>
      <c r="E117" s="631" t="str">
        <f>IFERROR(VLOOKUP($C117,'2-SINAPI OUTUBRO 2017'!$A$1:$D$11396,2,0),IFERROR(VLOOKUP($C117,'3-COMPO.ADM.PRF '!$B$11:$I$816,4,0),""))</f>
        <v>ENGATE FLEXÍVEL EM PLÁSTICO BRANCO, 1/2" X 30CM - FORNECIMENTO E INSTALAÇÃO. AF_12/2013</v>
      </c>
      <c r="F117" s="632" t="str">
        <f>IFERROR(VLOOKUP($C117,'2-SINAPI OUTUBRO 2017'!$A$1:$D$11396,3,0),IFERROR(VLOOKUP($C117,'3-COMPO.ADM.PRF '!$B$11:$I$816,5,0),""))</f>
        <v>UN</v>
      </c>
      <c r="G117" s="24">
        <f>'1-QUANT'!K1612</f>
        <v>0</v>
      </c>
      <c r="H117" s="634">
        <f>IFERROR(VLOOKUP($C117,'2-SINAPI OUTUBRO 2017'!$A$1:$D$11396,4,0),IFERROR(VLOOKUP($C117,'3-COMPO.ADM.PRF '!$B$11:$I$816,8,0),""))</f>
        <v>6.46</v>
      </c>
      <c r="I117" s="635">
        <f>H117*'5-BDI'!$E$29</f>
        <v>8.2843040000000006</v>
      </c>
      <c r="J117" s="100">
        <f t="shared" si="57"/>
        <v>0</v>
      </c>
      <c r="K117" s="449">
        <f t="shared" si="58"/>
        <v>0</v>
      </c>
    </row>
    <row r="118" spans="2:11" ht="30" hidden="1">
      <c r="B118" s="22" t="s">
        <v>13497</v>
      </c>
      <c r="C118" s="23" t="str">
        <f>'1-QUANT'!C1614</f>
        <v>COMP 013</v>
      </c>
      <c r="D118" s="23" t="str">
        <f>'1-QUANT'!D1614</f>
        <v>PROPRIA</v>
      </c>
      <c r="E118" s="631" t="str">
        <f>IFERROR(VLOOKUP($C118,'2-SINAPI OUTUBRO 2017'!$A$1:$D$11396,2,0),IFERROR(VLOOKUP($C118,'3-COMPO.ADM.PRF '!$B$11:$I$816,4,0),""))</f>
        <v>FORNECIMENTO E INSTALAÇÃO DE TUBO DE LIGAÇÃO PARA VASO SANITÁRIO VDE</v>
      </c>
      <c r="F118" s="632" t="str">
        <f>IFERROR(VLOOKUP($C118,'2-SINAPI OUTUBRO 2017'!$A$1:$D$11396,3,0),IFERROR(VLOOKUP($C118,'3-COMPO.ADM.PRF '!$B$11:$I$816,5,0),""))</f>
        <v>UNI</v>
      </c>
      <c r="G118" s="24">
        <f>'1-QUANT'!K1614</f>
        <v>0</v>
      </c>
      <c r="H118" s="634">
        <f>IFERROR(VLOOKUP($C118,'2-SINAPI OUTUBRO 2017'!$A$1:$D$11396,4,0),IFERROR(VLOOKUP($C118,'3-COMPO.ADM.PRF '!$B$11:$I$816,8,0),""))</f>
        <v>18.137</v>
      </c>
      <c r="I118" s="635">
        <f>H118*'5-BDI'!$E$29</f>
        <v>23.258888800000001</v>
      </c>
      <c r="J118" s="100">
        <f t="shared" si="57"/>
        <v>0</v>
      </c>
      <c r="K118" s="449">
        <f t="shared" si="58"/>
        <v>0</v>
      </c>
    </row>
    <row r="119" spans="2:11" ht="30" hidden="1">
      <c r="B119" s="22" t="s">
        <v>13498</v>
      </c>
      <c r="C119" s="23" t="str">
        <f>'1-QUANT'!C1616</f>
        <v>COMP 014</v>
      </c>
      <c r="D119" s="23" t="str">
        <f>'1-QUANT'!D1616</f>
        <v>PROPRIA</v>
      </c>
      <c r="E119" s="631" t="str">
        <f>IFERROR(VLOOKUP($C119,'2-SINAPI OUTUBRO 2017'!$A$1:$D$11396,2,0),IFERROR(VLOOKUP($C119,'3-COMPO.ADM.PRF '!$B$11:$I$816,4,0),""))</f>
        <v>FORNECIMENTO E INSTALAÇÃO DE TUBO DE LIGAÇÃO CROMADO PARA VASO SANITÁRIO VDE -</v>
      </c>
      <c r="F119" s="632" t="str">
        <f>IFERROR(VLOOKUP($C119,'2-SINAPI OUTUBRO 2017'!$A$1:$D$11396,3,0),IFERROR(VLOOKUP($C119,'3-COMPO.ADM.PRF '!$B$11:$I$816,5,0),""))</f>
        <v>UNI</v>
      </c>
      <c r="G119" s="24">
        <f>'1-QUANT'!K1616</f>
        <v>0</v>
      </c>
      <c r="H119" s="634">
        <f>IFERROR(VLOOKUP($C119,'2-SINAPI OUTUBRO 2017'!$A$1:$D$11396,4,0),IFERROR(VLOOKUP($C119,'3-COMPO.ADM.PRF '!$B$11:$I$816,8,0),""))</f>
        <v>25.637</v>
      </c>
      <c r="I119" s="635">
        <f>H119*'5-BDI'!$E$29</f>
        <v>32.876888800000003</v>
      </c>
      <c r="J119" s="100">
        <f t="shared" si="57"/>
        <v>0</v>
      </c>
      <c r="K119" s="449">
        <f t="shared" si="58"/>
        <v>0</v>
      </c>
    </row>
    <row r="120" spans="2:11" ht="45" hidden="1">
      <c r="B120" s="22" t="s">
        <v>13499</v>
      </c>
      <c r="C120" s="23">
        <f>'1-QUANT'!C1618</f>
        <v>89422</v>
      </c>
      <c r="D120" s="23" t="str">
        <f>'1-QUANT'!D1618</f>
        <v>SINAPI</v>
      </c>
      <c r="E120" s="631" t="str">
        <f>IFERROR(VLOOKUP($C120,'2-SINAPI OUTUBRO 2017'!$A$1:$D$11396,2,0),IFERROR(VLOOKUP($C120,'3-COMPO.ADM.PRF '!$B$11:$I$816,4,0),""))</f>
        <v>ADAPTADOR CURTO COM BOLSA E ROSCA PARA REGISTRO, PVC, SOLDÁVEL, DN 20MM X 1/2, INSTALADO EM RAMAL DE DISTRIBUIÇÃO DE ÁGUA - FORNECIMENTO E INSTALAÇÃO. AF_12/2014</v>
      </c>
      <c r="F120" s="632" t="str">
        <f>IFERROR(VLOOKUP($C120,'2-SINAPI OUTUBRO 2017'!$A$1:$D$11396,3,0),IFERROR(VLOOKUP($C120,'3-COMPO.ADM.PRF '!$B$11:$I$816,5,0),""))</f>
        <v>UN</v>
      </c>
      <c r="G120" s="24">
        <f>'1-QUANT'!K1618</f>
        <v>0</v>
      </c>
      <c r="H120" s="634">
        <f>IFERROR(VLOOKUP($C120,'2-SINAPI OUTUBRO 2017'!$A$1:$D$11396,4,0),IFERROR(VLOOKUP($C120,'3-COMPO.ADM.PRF '!$B$11:$I$816,8,0),""))</f>
        <v>2.9</v>
      </c>
      <c r="I120" s="635">
        <f>H120*'5-BDI'!$E$29</f>
        <v>3.71896</v>
      </c>
      <c r="J120" s="100">
        <f t="shared" si="57"/>
        <v>0</v>
      </c>
      <c r="K120" s="449">
        <f t="shared" si="58"/>
        <v>0</v>
      </c>
    </row>
    <row r="121" spans="2:11" ht="60" hidden="1">
      <c r="B121" s="22" t="s">
        <v>13500</v>
      </c>
      <c r="C121" s="23">
        <f>'1-QUANT'!C1619</f>
        <v>95141</v>
      </c>
      <c r="D121" s="23" t="str">
        <f>'1-QUANT'!D1619</f>
        <v>SINAPI</v>
      </c>
      <c r="E121" s="631" t="str">
        <f>IFERROR(VLOOKUP($C121,'2-SINAPI OUTUBRO 2017'!$A$1:$D$11396,2,0),IFERROR(VLOOKUP($C121,'3-COMPO.ADM.PRF '!$B$11:$I$816,4,0),""))</f>
        <v>ADAPTADOR COM FLANGES LIVRES, PVC, SOLDÁVEL LONGO, DN  25 MM X 3/4 , INSTALADO EM RESERVAÇÃO DE ÁGUA DE EDIFICAÇÃO QUE POSSUA RESERVATÓRIO DE FIBRA/FIBROCIMENTO    FORNECIMENTO E INSTALAÇÃO. AF_06/2016</v>
      </c>
      <c r="F121" s="632" t="str">
        <f>IFERROR(VLOOKUP($C121,'2-SINAPI OUTUBRO 2017'!$A$1:$D$11396,3,0),IFERROR(VLOOKUP($C121,'3-COMPO.ADM.PRF '!$B$11:$I$816,5,0),""))</f>
        <v>UN</v>
      </c>
      <c r="G121" s="24">
        <f>'1-QUANT'!K1619</f>
        <v>0</v>
      </c>
      <c r="H121" s="634">
        <f>IFERROR(VLOOKUP($C121,'2-SINAPI OUTUBRO 2017'!$A$1:$D$11396,4,0),IFERROR(VLOOKUP($C121,'3-COMPO.ADM.PRF '!$B$11:$I$816,8,0),""))</f>
        <v>25.47</v>
      </c>
      <c r="I121" s="635">
        <f>H121*'5-BDI'!$E$29</f>
        <v>32.662728000000001</v>
      </c>
      <c r="J121" s="100">
        <f t="shared" si="57"/>
        <v>0</v>
      </c>
      <c r="K121" s="449">
        <f t="shared" si="58"/>
        <v>0</v>
      </c>
    </row>
    <row r="122" spans="2:11" ht="60" hidden="1">
      <c r="B122" s="22" t="s">
        <v>13501</v>
      </c>
      <c r="C122" s="23">
        <f>'1-QUANT'!C1620</f>
        <v>94785</v>
      </c>
      <c r="D122" s="23" t="str">
        <f>'1-QUANT'!D1620</f>
        <v>SINAPI</v>
      </c>
      <c r="E122" s="631" t="str">
        <f>IFERROR(VLOOKUP($C122,'2-SINAPI OUTUBRO 2017'!$A$1:$D$11396,2,0),IFERROR(VLOOKUP($C122,'3-COMPO.ADM.PRF '!$B$11:$I$816,4,0),""))</f>
        <v>ADAPTADOR COM FLANGES LIVRES, PVC, SOLDÁVEL LONGO, DN 32 MM X 1 , INSTALADO EM RESERVAÇÃO DE ÁGUA DE EDIFICAÇÃO QUE POSSUA RESERVATÓRIO DE FIBRA/FIBROCIMENTO   FORNECIMENTO E INSTALAÇÃO. AF_06/2016</v>
      </c>
      <c r="F122" s="632" t="str">
        <f>IFERROR(VLOOKUP($C122,'2-SINAPI OUTUBRO 2017'!$A$1:$D$11396,3,0),IFERROR(VLOOKUP($C122,'3-COMPO.ADM.PRF '!$B$11:$I$816,5,0),""))</f>
        <v>UN</v>
      </c>
      <c r="G122" s="24">
        <f>'1-QUANT'!K1620</f>
        <v>0</v>
      </c>
      <c r="H122" s="634">
        <f>IFERROR(VLOOKUP($C122,'2-SINAPI OUTUBRO 2017'!$A$1:$D$11396,4,0),IFERROR(VLOOKUP($C122,'3-COMPO.ADM.PRF '!$B$11:$I$816,8,0),""))</f>
        <v>28.94</v>
      </c>
      <c r="I122" s="635">
        <f>H122*'5-BDI'!$E$29</f>
        <v>37.112656000000001</v>
      </c>
      <c r="J122" s="100">
        <f t="shared" si="57"/>
        <v>0</v>
      </c>
      <c r="K122" s="449">
        <f t="shared" si="58"/>
        <v>0</v>
      </c>
    </row>
    <row r="123" spans="2:11" ht="60" hidden="1">
      <c r="B123" s="22" t="s">
        <v>13502</v>
      </c>
      <c r="C123" s="23">
        <f>'1-QUANT'!C1621</f>
        <v>94786</v>
      </c>
      <c r="D123" s="23" t="str">
        <f>'1-QUANT'!D1621</f>
        <v>SINAPI</v>
      </c>
      <c r="E123" s="631" t="str">
        <f>IFERROR(VLOOKUP($C123,'2-SINAPI OUTUBRO 2017'!$A$1:$D$11396,2,0),IFERROR(VLOOKUP($C123,'3-COMPO.ADM.PRF '!$B$11:$I$816,4,0),""))</f>
        <v>ADAPTADOR COM FLANGES LIVRES, PVC, SOLDÁVEL LONGO, DN 40 MM X 1 1/4 , INSTALADO EM RESERVAÇÃO DE ÁGUA DE EDIFICAÇÃO QUE POSSUA RESERVATÓRIO DE FIBRA/FIBROCIMENTO   FORNECIMENTO E INSTALAÇÃO. AF_06/2016</v>
      </c>
      <c r="F123" s="632" t="str">
        <f>IFERROR(VLOOKUP($C123,'2-SINAPI OUTUBRO 2017'!$A$1:$D$11396,3,0),IFERROR(VLOOKUP($C123,'3-COMPO.ADM.PRF '!$B$11:$I$816,5,0),""))</f>
        <v>UN</v>
      </c>
      <c r="G123" s="24">
        <f>'1-QUANT'!K1621</f>
        <v>0</v>
      </c>
      <c r="H123" s="634">
        <f>IFERROR(VLOOKUP($C123,'2-SINAPI OUTUBRO 2017'!$A$1:$D$11396,4,0),IFERROR(VLOOKUP($C123,'3-COMPO.ADM.PRF '!$B$11:$I$816,8,0),""))</f>
        <v>38.74</v>
      </c>
      <c r="I123" s="635">
        <f>H123*'5-BDI'!$E$29</f>
        <v>49.680176000000003</v>
      </c>
      <c r="J123" s="100">
        <f t="shared" si="57"/>
        <v>0</v>
      </c>
      <c r="K123" s="449">
        <f t="shared" si="58"/>
        <v>0</v>
      </c>
    </row>
    <row r="124" spans="2:11" ht="60" hidden="1">
      <c r="B124" s="22" t="s">
        <v>13503</v>
      </c>
      <c r="C124" s="23">
        <f>'1-QUANT'!C1622</f>
        <v>94789</v>
      </c>
      <c r="D124" s="23" t="str">
        <f>'1-QUANT'!D1622</f>
        <v>SINAPI</v>
      </c>
      <c r="E124" s="631" t="str">
        <f>IFERROR(VLOOKUP($C124,'2-SINAPI OUTUBRO 2017'!$A$1:$D$11396,2,0),IFERROR(VLOOKUP($C124,'3-COMPO.ADM.PRF '!$B$11:$I$816,4,0),""))</f>
        <v>ADAPTADOR COM FLANGES LIVRES, PVC, SOLDÁVEL LONGO, DN 75 MM X 2 1/2 , INSTALADO EM RESERVAÇÃO DE ÁGUA DE EDIFICAÇÃO QUE POSSUA RESERVATÓRIO DE FIBRA/FIBROCIMENTO   FORNECIMENTO E INSTALAÇÃO. AF_06/2016</v>
      </c>
      <c r="F124" s="632" t="str">
        <f>IFERROR(VLOOKUP($C124,'2-SINAPI OUTUBRO 2017'!$A$1:$D$11396,3,0),IFERROR(VLOOKUP($C124,'3-COMPO.ADM.PRF '!$B$11:$I$816,5,0),""))</f>
        <v>UN</v>
      </c>
      <c r="G124" s="24">
        <f>'1-QUANT'!K1622</f>
        <v>0</v>
      </c>
      <c r="H124" s="634">
        <f>IFERROR(VLOOKUP($C124,'2-SINAPI OUTUBRO 2017'!$A$1:$D$11396,4,0),IFERROR(VLOOKUP($C124,'3-COMPO.ADM.PRF '!$B$11:$I$816,8,0),""))</f>
        <v>215.78</v>
      </c>
      <c r="I124" s="635">
        <f>H124*'5-BDI'!$E$29</f>
        <v>276.716272</v>
      </c>
      <c r="J124" s="100">
        <f t="shared" si="57"/>
        <v>0</v>
      </c>
      <c r="K124" s="449">
        <f t="shared" si="58"/>
        <v>0</v>
      </c>
    </row>
    <row r="125" spans="2:11" ht="45" hidden="1">
      <c r="B125" s="22" t="s">
        <v>13504</v>
      </c>
      <c r="C125" s="23">
        <f>'1-QUANT'!C1624</f>
        <v>89376</v>
      </c>
      <c r="D125" s="23" t="str">
        <f>'1-QUANT'!D1624</f>
        <v>SINAPI</v>
      </c>
      <c r="E125" s="631" t="str">
        <f>IFERROR(VLOOKUP($C125,'2-SINAPI OUTUBRO 2017'!$A$1:$D$11396,2,0),IFERROR(VLOOKUP($C125,'3-COMPO.ADM.PRF '!$B$11:$I$816,4,0),""))</f>
        <v>ADAPTADOR CURTO COM BOLSA E ROSCA PARA REGISTRO, PVC, SOLDÁVEL, DN 20MM X 1/2, INSTALADO EM RAMAL OU SUB-RAMAL DE ÁGUA - FORNECIMENTO E INSTALAÇÃO. AF_12/2014</v>
      </c>
      <c r="F125" s="632" t="str">
        <f>IFERROR(VLOOKUP($C125,'2-SINAPI OUTUBRO 2017'!$A$1:$D$11396,3,0),IFERROR(VLOOKUP($C125,'3-COMPO.ADM.PRF '!$B$11:$I$816,5,0),""))</f>
        <v>UN</v>
      </c>
      <c r="G125" s="24">
        <f>'1-QUANT'!K1624</f>
        <v>0</v>
      </c>
      <c r="H125" s="634">
        <f>IFERROR(VLOOKUP($C125,'2-SINAPI OUTUBRO 2017'!$A$1:$D$11396,4,0),IFERROR(VLOOKUP($C125,'3-COMPO.ADM.PRF '!$B$11:$I$816,8,0),""))</f>
        <v>4</v>
      </c>
      <c r="I125" s="635">
        <f>H125*'5-BDI'!$E$29</f>
        <v>5.1295999999999999</v>
      </c>
      <c r="J125" s="100">
        <f t="shared" si="57"/>
        <v>0</v>
      </c>
      <c r="K125" s="449">
        <f t="shared" si="58"/>
        <v>0</v>
      </c>
    </row>
    <row r="126" spans="2:11" ht="45" hidden="1">
      <c r="B126" s="22" t="s">
        <v>13505</v>
      </c>
      <c r="C126" s="23">
        <f>'1-QUANT'!C1625</f>
        <v>89538</v>
      </c>
      <c r="D126" s="23" t="str">
        <f>'1-QUANT'!D1625</f>
        <v>SINAPI</v>
      </c>
      <c r="E126" s="631" t="str">
        <f>IFERROR(VLOOKUP($C126,'2-SINAPI OUTUBRO 2017'!$A$1:$D$11396,2,0),IFERROR(VLOOKUP($C126,'3-COMPO.ADM.PRF '!$B$11:$I$816,4,0),""))</f>
        <v>ADAPTADOR CURTO COM BOLSA E ROSCA PARA REGISTRO, PVC, SOLDÁVEL, DN 25MM X 3/4, INSTALADO EM PRUMADA DE ÁGUA - FORNECIMENTO E INSTALAÇÃO. AF_12/2014</v>
      </c>
      <c r="F126" s="632" t="str">
        <f>IFERROR(VLOOKUP($C126,'2-SINAPI OUTUBRO 2017'!$A$1:$D$11396,3,0),IFERROR(VLOOKUP($C126,'3-COMPO.ADM.PRF '!$B$11:$I$816,5,0),""))</f>
        <v>UN</v>
      </c>
      <c r="G126" s="24">
        <f>'1-QUANT'!K1625</f>
        <v>0</v>
      </c>
      <c r="H126" s="634">
        <f>IFERROR(VLOOKUP($C126,'2-SINAPI OUTUBRO 2017'!$A$1:$D$11396,4,0),IFERROR(VLOOKUP($C126,'3-COMPO.ADM.PRF '!$B$11:$I$816,8,0),""))</f>
        <v>2.73</v>
      </c>
      <c r="I126" s="635">
        <f>H126*'5-BDI'!$E$29</f>
        <v>3.5009519999999998</v>
      </c>
      <c r="J126" s="100">
        <f t="shared" si="57"/>
        <v>0</v>
      </c>
      <c r="K126" s="449">
        <f t="shared" si="58"/>
        <v>0</v>
      </c>
    </row>
    <row r="127" spans="2:11" ht="45" hidden="1">
      <c r="B127" s="22" t="s">
        <v>13506</v>
      </c>
      <c r="C127" s="23">
        <f>'1-QUANT'!C1626</f>
        <v>89572</v>
      </c>
      <c r="D127" s="23" t="str">
        <f>'1-QUANT'!D1626</f>
        <v>SINAPI</v>
      </c>
      <c r="E127" s="631" t="str">
        <f>IFERROR(VLOOKUP($C127,'2-SINAPI OUTUBRO 2017'!$A$1:$D$11396,2,0),IFERROR(VLOOKUP($C127,'3-COMPO.ADM.PRF '!$B$11:$I$816,4,0),""))</f>
        <v>ADAPTADOR CURTO COM BOLSA E ROSCA PARA REGISTRO, PVC, SOLDÁVEL, DN 40MM X 1.1/4, INSTALADO EM PRUMADA DE ÁGUA - FORNECIMENTO E INSTALAÇÃO. AF_12/2014</v>
      </c>
      <c r="F127" s="632" t="str">
        <f>IFERROR(VLOOKUP($C127,'2-SINAPI OUTUBRO 2017'!$A$1:$D$11396,3,0),IFERROR(VLOOKUP($C127,'3-COMPO.ADM.PRF '!$B$11:$I$816,5,0),""))</f>
        <v>UN</v>
      </c>
      <c r="G127" s="24">
        <f>'1-QUANT'!K1626</f>
        <v>0</v>
      </c>
      <c r="H127" s="634">
        <f>IFERROR(VLOOKUP($C127,'2-SINAPI OUTUBRO 2017'!$A$1:$D$11396,4,0),IFERROR(VLOOKUP($C127,'3-COMPO.ADM.PRF '!$B$11:$I$816,8,0),""))</f>
        <v>5.99</v>
      </c>
      <c r="I127" s="635">
        <f>H127*'5-BDI'!$E$29</f>
        <v>7.6815759999999997</v>
      </c>
      <c r="J127" s="100">
        <f t="shared" si="57"/>
        <v>0</v>
      </c>
      <c r="K127" s="449">
        <f t="shared" si="58"/>
        <v>0</v>
      </c>
    </row>
    <row r="128" spans="2:11" ht="45" hidden="1">
      <c r="B128" s="22" t="s">
        <v>13507</v>
      </c>
      <c r="C128" s="23">
        <f>'1-QUANT'!C1627</f>
        <v>89596</v>
      </c>
      <c r="D128" s="23" t="str">
        <f>'1-QUANT'!D1627</f>
        <v>SINAPI</v>
      </c>
      <c r="E128" s="631" t="str">
        <f>IFERROR(VLOOKUP($C128,'2-SINAPI OUTUBRO 2017'!$A$1:$D$11396,2,0),IFERROR(VLOOKUP($C128,'3-COMPO.ADM.PRF '!$B$11:$I$816,4,0),""))</f>
        <v>ADAPTADOR CURTO COM BOLSA E ROSCA PARA REGISTRO, PVC, SOLDÁVEL, DN 50MM X 1.1/2, INSTALADO EM PRUMADA DE ÁGUA - FORNECIMENTO E INSTALAÇÃO. AF_12/2014</v>
      </c>
      <c r="F128" s="632" t="str">
        <f>IFERROR(VLOOKUP($C128,'2-SINAPI OUTUBRO 2017'!$A$1:$D$11396,3,0),IFERROR(VLOOKUP($C128,'3-COMPO.ADM.PRF '!$B$11:$I$816,5,0),""))</f>
        <v>UN</v>
      </c>
      <c r="G128" s="24">
        <f>'1-QUANT'!K1627</f>
        <v>0</v>
      </c>
      <c r="H128" s="634">
        <f>IFERROR(VLOOKUP($C128,'2-SINAPI OUTUBRO 2017'!$A$1:$D$11396,4,0),IFERROR(VLOOKUP($C128,'3-COMPO.ADM.PRF '!$B$11:$I$816,8,0),""))</f>
        <v>7.68</v>
      </c>
      <c r="I128" s="635">
        <f>H128*'5-BDI'!$E$29</f>
        <v>9.8488319999999998</v>
      </c>
      <c r="J128" s="100">
        <f t="shared" si="57"/>
        <v>0</v>
      </c>
      <c r="K128" s="449">
        <f t="shared" si="58"/>
        <v>0</v>
      </c>
    </row>
    <row r="129" spans="2:11" ht="45" hidden="1">
      <c r="B129" s="22" t="s">
        <v>13508</v>
      </c>
      <c r="C129" s="23">
        <f>'1-QUANT'!C1628</f>
        <v>89610</v>
      </c>
      <c r="D129" s="23" t="str">
        <f>'1-QUANT'!D1628</f>
        <v>SINAPI</v>
      </c>
      <c r="E129" s="631" t="str">
        <f>IFERROR(VLOOKUP($C129,'2-SINAPI OUTUBRO 2017'!$A$1:$D$11396,2,0),IFERROR(VLOOKUP($C129,'3-COMPO.ADM.PRF '!$B$11:$I$816,4,0),""))</f>
        <v>ADAPTADOR CURTO COM BOLSA E ROSCA PARA REGISTRO, PVC, SOLDÁVEL, DN 60MM X 2, INSTALADO EM PRUMADA DE ÁGUA - FORNECIMENTO E INSTALAÇÃO. AF_12/2014</v>
      </c>
      <c r="F129" s="632" t="str">
        <f>IFERROR(VLOOKUP($C129,'2-SINAPI OUTUBRO 2017'!$A$1:$D$11396,3,0),IFERROR(VLOOKUP($C129,'3-COMPO.ADM.PRF '!$B$11:$I$816,5,0),""))</f>
        <v>UN</v>
      </c>
      <c r="G129" s="24">
        <f>'1-QUANT'!K1628</f>
        <v>0</v>
      </c>
      <c r="H129" s="634">
        <f>IFERROR(VLOOKUP($C129,'2-SINAPI OUTUBRO 2017'!$A$1:$D$11396,4,0),IFERROR(VLOOKUP($C129,'3-COMPO.ADM.PRF '!$B$11:$I$816,8,0),""))</f>
        <v>14.44</v>
      </c>
      <c r="I129" s="635">
        <f>H129*'5-BDI'!$E$29</f>
        <v>18.517855999999998</v>
      </c>
      <c r="J129" s="100">
        <f t="shared" si="57"/>
        <v>0</v>
      </c>
      <c r="K129" s="449">
        <f t="shared" si="58"/>
        <v>0</v>
      </c>
    </row>
    <row r="130" spans="2:11" ht="45" hidden="1">
      <c r="B130" s="22" t="s">
        <v>13509</v>
      </c>
      <c r="C130" s="23">
        <f>'1-QUANT'!C1629</f>
        <v>89613</v>
      </c>
      <c r="D130" s="23" t="str">
        <f>'1-QUANT'!D1629</f>
        <v>SINAPI</v>
      </c>
      <c r="E130" s="631" t="str">
        <f>IFERROR(VLOOKUP($C130,'2-SINAPI OUTUBRO 2017'!$A$1:$D$11396,2,0),IFERROR(VLOOKUP($C130,'3-COMPO.ADM.PRF '!$B$11:$I$816,4,0),""))</f>
        <v>ADAPTADOR CURTO COM BOLSA E ROSCA PARA REGISTRO, PVC, SOLDÁVEL, DN 75MM X 2.1/2, INSTALADO EM PRUMADA DE ÁGUA - FORNECIMENTO E INSTALAÇÃO. AF_12/2014</v>
      </c>
      <c r="F130" s="632" t="str">
        <f>IFERROR(VLOOKUP($C130,'2-SINAPI OUTUBRO 2017'!$A$1:$D$11396,3,0),IFERROR(VLOOKUP($C130,'3-COMPO.ADM.PRF '!$B$11:$I$816,5,0),""))</f>
        <v>UN</v>
      </c>
      <c r="G130" s="24">
        <f>'1-QUANT'!K1629</f>
        <v>0</v>
      </c>
      <c r="H130" s="634">
        <f>IFERROR(VLOOKUP($C130,'2-SINAPI OUTUBRO 2017'!$A$1:$D$11396,4,0),IFERROR(VLOOKUP($C130,'3-COMPO.ADM.PRF '!$B$11:$I$816,8,0),""))</f>
        <v>23.52</v>
      </c>
      <c r="I130" s="635">
        <f>H130*'5-BDI'!$E$29</f>
        <v>30.162047999999999</v>
      </c>
      <c r="J130" s="100">
        <f t="shared" si="57"/>
        <v>0</v>
      </c>
      <c r="K130" s="449">
        <f t="shared" si="58"/>
        <v>0</v>
      </c>
    </row>
    <row r="131" spans="2:11" ht="30" hidden="1">
      <c r="B131" s="22" t="s">
        <v>13510</v>
      </c>
      <c r="C131" s="23" t="str">
        <f>'1-QUANT'!C1631</f>
        <v>COMP 015</v>
      </c>
      <c r="D131" s="23" t="str">
        <f>'1-QUANT'!D1631</f>
        <v>PROPRIA</v>
      </c>
      <c r="E131" s="631" t="str">
        <f>IFERROR(VLOOKUP($C131,'2-SINAPI OUTUBRO 2017'!$A$1:$D$11396,2,0),IFERROR(VLOOKUP($C131,'3-COMPO.ADM.PRF '!$B$11:$I$816,4,0),""))</f>
        <v xml:space="preserve">BUCHA DE REDUCAO DE PVC, SOLDAVEL, CURTA, COM 25 X 20 MM, PARA AGUA FRIA PREDIAL - FORNECIMENTO E INSTALAÇÃO </v>
      </c>
      <c r="F131" s="632" t="str">
        <f>IFERROR(VLOOKUP($C131,'2-SINAPI OUTUBRO 2017'!$A$1:$D$11396,3,0),IFERROR(VLOOKUP($C131,'3-COMPO.ADM.PRF '!$B$11:$I$816,5,0),""))</f>
        <v>UNI</v>
      </c>
      <c r="G131" s="24">
        <f>'1-QUANT'!K1631</f>
        <v>0</v>
      </c>
      <c r="H131" s="634">
        <f>IFERROR(VLOOKUP($C131,'2-SINAPI OUTUBRO 2017'!$A$1:$D$11396,4,0),IFERROR(VLOOKUP($C131,'3-COMPO.ADM.PRF '!$B$11:$I$816,8,0),""))</f>
        <v>5.0608899999999997</v>
      </c>
      <c r="I131" s="635">
        <f>H131*'5-BDI'!$E$29</f>
        <v>6.4900853359999999</v>
      </c>
      <c r="J131" s="100">
        <f t="shared" si="57"/>
        <v>0</v>
      </c>
      <c r="K131" s="449">
        <f t="shared" si="58"/>
        <v>0</v>
      </c>
    </row>
    <row r="132" spans="2:11" ht="30" hidden="1">
      <c r="B132" s="22" t="s">
        <v>13511</v>
      </c>
      <c r="C132" s="23" t="str">
        <f>'1-QUANT'!C1632</f>
        <v>COMP 016</v>
      </c>
      <c r="D132" s="23" t="str">
        <f>'1-QUANT'!D1632</f>
        <v>PROPRIA</v>
      </c>
      <c r="E132" s="631" t="str">
        <f>IFERROR(VLOOKUP($C132,'2-SINAPI OUTUBRO 2017'!$A$1:$D$11396,2,0),IFERROR(VLOOKUP($C132,'3-COMPO.ADM.PRF '!$B$11:$I$816,4,0),""))</f>
        <v xml:space="preserve">BUCHA DE REDUCAO DE PVC, SOLDAVEL, CURTA, COM 60 X 50 MM, PARA AGUA FRIA PREDIAL -  FORNECIMENTO E INSTALAÇÃO </v>
      </c>
      <c r="F132" s="632" t="str">
        <f>IFERROR(VLOOKUP($C132,'2-SINAPI OUTUBRO 2017'!$A$1:$D$11396,3,0),IFERROR(VLOOKUP($C132,'3-COMPO.ADM.PRF '!$B$11:$I$816,5,0),""))</f>
        <v>UNI</v>
      </c>
      <c r="G132" s="24">
        <f>'1-QUANT'!K1632</f>
        <v>0</v>
      </c>
      <c r="H132" s="634">
        <f>IFERROR(VLOOKUP($C132,'2-SINAPI OUTUBRO 2017'!$A$1:$D$11396,4,0),IFERROR(VLOOKUP($C132,'3-COMPO.ADM.PRF '!$B$11:$I$816,8,0),""))</f>
        <v>10.130890000000001</v>
      </c>
      <c r="I132" s="635">
        <f>H132*'5-BDI'!$E$29</f>
        <v>12.991853336</v>
      </c>
      <c r="J132" s="100">
        <f t="shared" si="57"/>
        <v>0</v>
      </c>
      <c r="K132" s="449">
        <f t="shared" si="58"/>
        <v>0</v>
      </c>
    </row>
    <row r="133" spans="2:11" ht="30" hidden="1">
      <c r="B133" s="22" t="s">
        <v>13512</v>
      </c>
      <c r="C133" s="23" t="str">
        <f>'1-QUANT'!C1633</f>
        <v>COMP 017</v>
      </c>
      <c r="D133" s="23" t="str">
        <f>'1-QUANT'!D1633</f>
        <v>PROPRIA</v>
      </c>
      <c r="E133" s="631" t="str">
        <f>IFERROR(VLOOKUP($C133,'2-SINAPI OUTUBRO 2017'!$A$1:$D$11396,2,0),IFERROR(VLOOKUP($C133,'3-COMPO.ADM.PRF '!$B$11:$I$816,4,0),""))</f>
        <v xml:space="preserve">BUCHA DE REDUCAO DE PVC, SOLDAVEL, CURTA, COM 75 X 60 MM, PARA AGUA FRIA PREDIAL -  FORNECIMENTO E INSTALAÇÃO </v>
      </c>
      <c r="F133" s="632" t="str">
        <f>IFERROR(VLOOKUP($C133,'2-SINAPI OUTUBRO 2017'!$A$1:$D$11396,3,0),IFERROR(VLOOKUP($C133,'3-COMPO.ADM.PRF '!$B$11:$I$816,5,0),""))</f>
        <v>UNI</v>
      </c>
      <c r="G133" s="24">
        <f>'1-QUANT'!K1633</f>
        <v>0</v>
      </c>
      <c r="H133" s="634">
        <f>IFERROR(VLOOKUP($C133,'2-SINAPI OUTUBRO 2017'!$A$1:$D$11396,4,0),IFERROR(VLOOKUP($C133,'3-COMPO.ADM.PRF '!$B$11:$I$816,8,0),""))</f>
        <v>18.180889999999998</v>
      </c>
      <c r="I133" s="635">
        <f>H133*'5-BDI'!$E$29</f>
        <v>23.315173335999997</v>
      </c>
      <c r="J133" s="100">
        <f t="shared" si="57"/>
        <v>0</v>
      </c>
      <c r="K133" s="449">
        <f t="shared" si="58"/>
        <v>0</v>
      </c>
    </row>
    <row r="134" spans="2:11" ht="30" hidden="1">
      <c r="B134" s="22" t="s">
        <v>13513</v>
      </c>
      <c r="C134" s="23" t="str">
        <f>'1-QUANT'!C1635</f>
        <v>COMP 018</v>
      </c>
      <c r="D134" s="23" t="str">
        <f>'1-QUANT'!D1635</f>
        <v>PROPRIA</v>
      </c>
      <c r="E134" s="631" t="str">
        <f>IFERROR(VLOOKUP($C134,'2-SINAPI OUTUBRO 2017'!$A$1:$D$11396,2,0),IFERROR(VLOOKUP($C134,'3-COMPO.ADM.PRF '!$B$11:$I$816,4,0),""))</f>
        <v xml:space="preserve">BUCHA DE REDUCAO DE PVC, SOLDAVEL, LONGA, COM 60 X 25 MM, PARA AGUA FRIA PREDIAL - FORNECIMENTO E INSTALAÇÃO </v>
      </c>
      <c r="F134" s="632" t="str">
        <f>IFERROR(VLOOKUP($C134,'2-SINAPI OUTUBRO 2017'!$A$1:$D$11396,3,0),IFERROR(VLOOKUP($C134,'3-COMPO.ADM.PRF '!$B$11:$I$816,5,0),""))</f>
        <v>UNI</v>
      </c>
      <c r="G134" s="24">
        <f>'1-QUANT'!K1635</f>
        <v>0</v>
      </c>
      <c r="H134" s="634">
        <f>IFERROR(VLOOKUP($C134,'2-SINAPI OUTUBRO 2017'!$A$1:$D$11396,4,0),IFERROR(VLOOKUP($C134,'3-COMPO.ADM.PRF '!$B$11:$I$816,8,0),""))</f>
        <v>11.590889999999998</v>
      </c>
      <c r="I134" s="635">
        <f>H134*'5-BDI'!$E$29</f>
        <v>14.864157335999998</v>
      </c>
      <c r="J134" s="100">
        <f t="shared" si="57"/>
        <v>0</v>
      </c>
      <c r="K134" s="449">
        <f t="shared" si="58"/>
        <v>0</v>
      </c>
    </row>
    <row r="135" spans="2:11" ht="30" hidden="1">
      <c r="B135" s="22" t="s">
        <v>13514</v>
      </c>
      <c r="C135" s="23" t="str">
        <f>'1-QUANT'!C1636</f>
        <v>COMP 019</v>
      </c>
      <c r="D135" s="23" t="str">
        <f>'1-QUANT'!D1636</f>
        <v>PROPRIA</v>
      </c>
      <c r="E135" s="631" t="str">
        <f>IFERROR(VLOOKUP($C135,'2-SINAPI OUTUBRO 2017'!$A$1:$D$11396,2,0),IFERROR(VLOOKUP($C135,'3-COMPO.ADM.PRF '!$B$11:$I$816,4,0),""))</f>
        <v xml:space="preserve">BUCHA DE REDUCAO DE PVC, SOLDAVEL, LONGA, COM 60 X 50 MM, PARA AGUA FRIA PREDIAL - FORNECIMENTO E INSTALAÇÃO </v>
      </c>
      <c r="F135" s="632" t="str">
        <f>IFERROR(VLOOKUP($C135,'2-SINAPI OUTUBRO 2017'!$A$1:$D$11396,3,0),IFERROR(VLOOKUP($C135,'3-COMPO.ADM.PRF '!$B$11:$I$816,5,0),""))</f>
        <v>UNI</v>
      </c>
      <c r="G135" s="24">
        <f>'1-QUANT'!K1636</f>
        <v>0</v>
      </c>
      <c r="H135" s="634">
        <f>IFERROR(VLOOKUP($C135,'2-SINAPI OUTUBRO 2017'!$A$1:$D$11396,4,0),IFERROR(VLOOKUP($C135,'3-COMPO.ADM.PRF '!$B$11:$I$816,8,0),""))</f>
        <v>14.92089</v>
      </c>
      <c r="I135" s="635">
        <f>H135*'5-BDI'!$E$29</f>
        <v>19.134549335999999</v>
      </c>
      <c r="J135" s="100">
        <f t="shared" si="57"/>
        <v>0</v>
      </c>
      <c r="K135" s="449">
        <f t="shared" si="58"/>
        <v>0</v>
      </c>
    </row>
    <row r="136" spans="2:11" ht="30" hidden="1">
      <c r="B136" s="22" t="s">
        <v>13515</v>
      </c>
      <c r="C136" s="23" t="str">
        <f>'1-QUANT'!C1637</f>
        <v>COMP 020</v>
      </c>
      <c r="D136" s="23" t="str">
        <f>'1-QUANT'!D1637</f>
        <v>PROPRIA</v>
      </c>
      <c r="E136" s="631" t="str">
        <f>IFERROR(VLOOKUP($C136,'2-SINAPI OUTUBRO 2017'!$A$1:$D$11396,2,0),IFERROR(VLOOKUP($C136,'3-COMPO.ADM.PRF '!$B$11:$I$816,4,0),""))</f>
        <v xml:space="preserve">BUCHA DE REDUCAO DE PVC, SOLDAVEL, LONGA, COM 60 X 32 MM, PARA AGUA FRIA PREDIAL -  FORNECIMENTO E INSTALAÇÃO </v>
      </c>
      <c r="F136" s="632" t="str">
        <f>IFERROR(VLOOKUP($C136,'2-SINAPI OUTUBRO 2017'!$A$1:$D$11396,3,0),IFERROR(VLOOKUP($C136,'3-COMPO.ADM.PRF '!$B$11:$I$816,5,0),""))</f>
        <v>UNI</v>
      </c>
      <c r="G136" s="24">
        <f>'1-QUANT'!K1637</f>
        <v>0</v>
      </c>
      <c r="H136" s="634">
        <f>IFERROR(VLOOKUP($C136,'2-SINAPI OUTUBRO 2017'!$A$1:$D$11396,4,0),IFERROR(VLOOKUP($C136,'3-COMPO.ADM.PRF '!$B$11:$I$816,8,0),""))</f>
        <v>13.300889999999999</v>
      </c>
      <c r="I136" s="635">
        <f>H136*'5-BDI'!$E$29</f>
        <v>17.057061335999997</v>
      </c>
      <c r="J136" s="100">
        <f t="shared" si="57"/>
        <v>0</v>
      </c>
      <c r="K136" s="449">
        <f t="shared" si="58"/>
        <v>0</v>
      </c>
    </row>
    <row r="137" spans="2:11" ht="30" hidden="1">
      <c r="B137" s="22" t="s">
        <v>13516</v>
      </c>
      <c r="C137" s="23">
        <f>'1-QUANT'!C1639</f>
        <v>89358</v>
      </c>
      <c r="D137" s="23" t="str">
        <f>'1-QUANT'!D1639</f>
        <v>SINAPI</v>
      </c>
      <c r="E137" s="631" t="str">
        <f>IFERROR(VLOOKUP($C137,'2-SINAPI OUTUBRO 2017'!$A$1:$D$11396,2,0),IFERROR(VLOOKUP($C137,'3-COMPO.ADM.PRF '!$B$11:$I$816,4,0),""))</f>
        <v>JOELHO 90 GRAUS, PVC, SOLDÁVEL, DN 20MM, INSTALADO EM RAMAL OU SUB-RAMAL DE ÁGUA - FORNECIMENTO E INSTALAÇÃO. AF_12/2014</v>
      </c>
      <c r="F137" s="632" t="str">
        <f>IFERROR(VLOOKUP($C137,'2-SINAPI OUTUBRO 2017'!$A$1:$D$11396,3,0),IFERROR(VLOOKUP($C137,'3-COMPO.ADM.PRF '!$B$11:$I$816,5,0),""))</f>
        <v>UN</v>
      </c>
      <c r="G137" s="24">
        <f>'1-QUANT'!K1639</f>
        <v>0</v>
      </c>
      <c r="H137" s="634">
        <f>IFERROR(VLOOKUP($C137,'2-SINAPI OUTUBRO 2017'!$A$1:$D$11396,4,0),IFERROR(VLOOKUP($C137,'3-COMPO.ADM.PRF '!$B$11:$I$816,8,0),""))</f>
        <v>4.97</v>
      </c>
      <c r="I137" s="635">
        <f>H137*'5-BDI'!$E$29</f>
        <v>6.3735279999999994</v>
      </c>
      <c r="J137" s="100">
        <f t="shared" si="57"/>
        <v>0</v>
      </c>
      <c r="K137" s="449">
        <f t="shared" si="58"/>
        <v>0</v>
      </c>
    </row>
    <row r="138" spans="2:11" ht="30" hidden="1">
      <c r="B138" s="22" t="s">
        <v>13517</v>
      </c>
      <c r="C138" s="23">
        <f>'1-QUANT'!C1640</f>
        <v>89408</v>
      </c>
      <c r="D138" s="23" t="str">
        <f>'1-QUANT'!D1640</f>
        <v>SINAPI</v>
      </c>
      <c r="E138" s="631" t="str">
        <f>IFERROR(VLOOKUP($C138,'2-SINAPI OUTUBRO 2017'!$A$1:$D$11396,2,0),IFERROR(VLOOKUP($C138,'3-COMPO.ADM.PRF '!$B$11:$I$816,4,0),""))</f>
        <v>JOELHO 90 GRAUS, PVC, SOLDÁVEL, DN 25MM, INSTALADO EM RAMAL DE DISTRIBUIÇÃO DE ÁGUA - FORNECIMENTO E INSTALAÇÃO. AF_12/2014</v>
      </c>
      <c r="F138" s="632" t="str">
        <f>IFERROR(VLOOKUP($C138,'2-SINAPI OUTUBRO 2017'!$A$1:$D$11396,3,0),IFERROR(VLOOKUP($C138,'3-COMPO.ADM.PRF '!$B$11:$I$816,5,0),""))</f>
        <v>UN</v>
      </c>
      <c r="G138" s="24">
        <f>'1-QUANT'!K1640</f>
        <v>0</v>
      </c>
      <c r="H138" s="634">
        <f>IFERROR(VLOOKUP($C138,'2-SINAPI OUTUBRO 2017'!$A$1:$D$11396,4,0),IFERROR(VLOOKUP($C138,'3-COMPO.ADM.PRF '!$B$11:$I$816,8,0),""))</f>
        <v>4.0199999999999996</v>
      </c>
      <c r="I138" s="635">
        <f>H138*'5-BDI'!$E$29</f>
        <v>5.1552479999999994</v>
      </c>
      <c r="J138" s="100">
        <f t="shared" si="57"/>
        <v>0</v>
      </c>
      <c r="K138" s="449">
        <f t="shared" si="58"/>
        <v>0</v>
      </c>
    </row>
    <row r="139" spans="2:11" ht="30" hidden="1">
      <c r="B139" s="22" t="s">
        <v>13518</v>
      </c>
      <c r="C139" s="23">
        <f>'1-QUANT'!C1641</f>
        <v>89413</v>
      </c>
      <c r="D139" s="23" t="str">
        <f>'1-QUANT'!D1641</f>
        <v>SINAPI</v>
      </c>
      <c r="E139" s="631" t="str">
        <f>IFERROR(VLOOKUP($C139,'2-SINAPI OUTUBRO 2017'!$A$1:$D$11396,2,0),IFERROR(VLOOKUP($C139,'3-COMPO.ADM.PRF '!$B$11:$I$816,4,0),""))</f>
        <v>JOELHO 90 GRAUS, PVC, SOLDÁVEL, DN 32MM, INSTALADO EM RAMAL DE DISTRIBUIÇÃO DE ÁGUA - FORNECIMENTO E INSTALAÇÃO. AF_12/2014</v>
      </c>
      <c r="F139" s="632" t="str">
        <f>IFERROR(VLOOKUP($C139,'2-SINAPI OUTUBRO 2017'!$A$1:$D$11396,3,0),IFERROR(VLOOKUP($C139,'3-COMPO.ADM.PRF '!$B$11:$I$816,5,0),""))</f>
        <v>UN</v>
      </c>
      <c r="G139" s="24">
        <f>'1-QUANT'!K1641</f>
        <v>0</v>
      </c>
      <c r="H139" s="634">
        <f>IFERROR(VLOOKUP($C139,'2-SINAPI OUTUBRO 2017'!$A$1:$D$11396,4,0),IFERROR(VLOOKUP($C139,'3-COMPO.ADM.PRF '!$B$11:$I$816,8,0),""))</f>
        <v>5.65</v>
      </c>
      <c r="I139" s="635">
        <f>H139*'5-BDI'!$E$29</f>
        <v>7.2455600000000002</v>
      </c>
      <c r="J139" s="100">
        <f t="shared" si="57"/>
        <v>0</v>
      </c>
      <c r="K139" s="449">
        <f t="shared" si="58"/>
        <v>0</v>
      </c>
    </row>
    <row r="140" spans="2:11" ht="30" hidden="1">
      <c r="B140" s="22" t="s">
        <v>13519</v>
      </c>
      <c r="C140" s="23">
        <f>'1-QUANT'!C1642</f>
        <v>89497</v>
      </c>
      <c r="D140" s="23" t="str">
        <f>'1-QUANT'!D1642</f>
        <v>SINAPI</v>
      </c>
      <c r="E140" s="631" t="str">
        <f>IFERROR(VLOOKUP($C140,'2-SINAPI OUTUBRO 2017'!$A$1:$D$11396,2,0),IFERROR(VLOOKUP($C140,'3-COMPO.ADM.PRF '!$B$11:$I$816,4,0),""))</f>
        <v>JOELHO 90 GRAUS, PVC, SOLDÁVEL, DN 40MM, INSTALADO EM PRUMADA DE ÁGUA - FORNECIMENTO E INSTALAÇÃO. AF_12/2014</v>
      </c>
      <c r="F140" s="632" t="str">
        <f>IFERROR(VLOOKUP($C140,'2-SINAPI OUTUBRO 2017'!$A$1:$D$11396,3,0),IFERROR(VLOOKUP($C140,'3-COMPO.ADM.PRF '!$B$11:$I$816,5,0),""))</f>
        <v>UN</v>
      </c>
      <c r="G140" s="24">
        <f>'1-QUANT'!K1642</f>
        <v>0</v>
      </c>
      <c r="H140" s="634">
        <f>IFERROR(VLOOKUP($C140,'2-SINAPI OUTUBRO 2017'!$A$1:$D$11396,4,0),IFERROR(VLOOKUP($C140,'3-COMPO.ADM.PRF '!$B$11:$I$816,8,0),""))</f>
        <v>7.36</v>
      </c>
      <c r="I140" s="635">
        <f>H140*'5-BDI'!$E$29</f>
        <v>9.4384639999999997</v>
      </c>
      <c r="J140" s="100">
        <f t="shared" si="57"/>
        <v>0</v>
      </c>
      <c r="K140" s="449">
        <f t="shared" si="58"/>
        <v>0</v>
      </c>
    </row>
    <row r="141" spans="2:11" ht="30" hidden="1">
      <c r="B141" s="22" t="s">
        <v>13520</v>
      </c>
      <c r="C141" s="23">
        <f>'1-QUANT'!C1643</f>
        <v>89501</v>
      </c>
      <c r="D141" s="23" t="str">
        <f>'1-QUANT'!D1643</f>
        <v>SINAPI</v>
      </c>
      <c r="E141" s="631" t="str">
        <f>IFERROR(VLOOKUP($C141,'2-SINAPI OUTUBRO 2017'!$A$1:$D$11396,2,0),IFERROR(VLOOKUP($C141,'3-COMPO.ADM.PRF '!$B$11:$I$816,4,0),""))</f>
        <v>JOELHO 90 GRAUS, PVC, SOLDÁVEL, DN 50MM, INSTALADO EM PRUMADA DE ÁGUA - FORNECIMENTO E INSTALAÇÃO. AF_12/2014</v>
      </c>
      <c r="F141" s="632" t="str">
        <f>IFERROR(VLOOKUP($C141,'2-SINAPI OUTUBRO 2017'!$A$1:$D$11396,3,0),IFERROR(VLOOKUP($C141,'3-COMPO.ADM.PRF '!$B$11:$I$816,5,0),""))</f>
        <v>UN</v>
      </c>
      <c r="G141" s="24">
        <f>'1-QUANT'!K1643</f>
        <v>0</v>
      </c>
      <c r="H141" s="634">
        <f>IFERROR(VLOOKUP($C141,'2-SINAPI OUTUBRO 2017'!$A$1:$D$11396,4,0),IFERROR(VLOOKUP($C141,'3-COMPO.ADM.PRF '!$B$11:$I$816,8,0),""))</f>
        <v>8.94</v>
      </c>
      <c r="I141" s="635">
        <f>H141*'5-BDI'!$E$29</f>
        <v>11.464656</v>
      </c>
      <c r="J141" s="100">
        <f t="shared" si="57"/>
        <v>0</v>
      </c>
      <c r="K141" s="449">
        <f t="shared" si="58"/>
        <v>0</v>
      </c>
    </row>
    <row r="142" spans="2:11" ht="30" hidden="1">
      <c r="B142" s="22" t="s">
        <v>13521</v>
      </c>
      <c r="C142" s="23">
        <f>'1-QUANT'!C1644</f>
        <v>89505</v>
      </c>
      <c r="D142" s="23" t="str">
        <f>'1-QUANT'!D1644</f>
        <v>SINAPI</v>
      </c>
      <c r="E142" s="631" t="str">
        <f>IFERROR(VLOOKUP($C142,'2-SINAPI OUTUBRO 2017'!$A$1:$D$11396,2,0),IFERROR(VLOOKUP($C142,'3-COMPO.ADM.PRF '!$B$11:$I$816,4,0),""))</f>
        <v>JOELHO 90 GRAUS, PVC, SOLDÁVEL, DN 60MM, INSTALADO EM PRUMADA DE ÁGUA - FORNECIMENTO E INSTALAÇÃO. AF_12/2014</v>
      </c>
      <c r="F142" s="632" t="str">
        <f>IFERROR(VLOOKUP($C142,'2-SINAPI OUTUBRO 2017'!$A$1:$D$11396,3,0),IFERROR(VLOOKUP($C142,'3-COMPO.ADM.PRF '!$B$11:$I$816,5,0),""))</f>
        <v>UN</v>
      </c>
      <c r="G142" s="24">
        <f>'1-QUANT'!K1644</f>
        <v>0</v>
      </c>
      <c r="H142" s="634">
        <f>IFERROR(VLOOKUP($C142,'2-SINAPI OUTUBRO 2017'!$A$1:$D$11396,4,0),IFERROR(VLOOKUP($C142,'3-COMPO.ADM.PRF '!$B$11:$I$816,8,0),""))</f>
        <v>23.95</v>
      </c>
      <c r="I142" s="635">
        <f>H142*'5-BDI'!$E$29</f>
        <v>30.713479999999997</v>
      </c>
      <c r="J142" s="100">
        <f t="shared" si="57"/>
        <v>0</v>
      </c>
      <c r="K142" s="449">
        <f t="shared" si="58"/>
        <v>0</v>
      </c>
    </row>
    <row r="143" spans="2:11" ht="45" hidden="1">
      <c r="B143" s="22" t="s">
        <v>13522</v>
      </c>
      <c r="C143" s="23">
        <f>'1-QUANT'!C1645</f>
        <v>94682</v>
      </c>
      <c r="D143" s="23" t="str">
        <f>'1-QUANT'!D1645</f>
        <v>SINAPI</v>
      </c>
      <c r="E143" s="631" t="str">
        <f>IFERROR(VLOOKUP($C143,'2-SINAPI OUTUBRO 2017'!$A$1:$D$11396,2,0),IFERROR(VLOOKUP($C143,'3-COMPO.ADM.PRF '!$B$11:$I$816,4,0),""))</f>
        <v>JOELHO 90 GRAUS, PVC, SOLDÁVEL, DN 75 MM INSTALADO EM RESERVAÇÃO DE ÁGUA DE EDIFICAÇÃO QUE POSSUA RESERVATÓRIO DE FIBRA/FIBROCIMENTO   FORNECIMENTO E INSTALAÇÃO. AF_06/2016</v>
      </c>
      <c r="F143" s="632" t="str">
        <f>IFERROR(VLOOKUP($C143,'2-SINAPI OUTUBRO 2017'!$A$1:$D$11396,3,0),IFERROR(VLOOKUP($C143,'3-COMPO.ADM.PRF '!$B$11:$I$816,5,0),""))</f>
        <v>UN</v>
      </c>
      <c r="G143" s="24">
        <f>'1-QUANT'!K1645</f>
        <v>0</v>
      </c>
      <c r="H143" s="634">
        <f>IFERROR(VLOOKUP($C143,'2-SINAPI OUTUBRO 2017'!$A$1:$D$11396,4,0),IFERROR(VLOOKUP($C143,'3-COMPO.ADM.PRF '!$B$11:$I$816,8,0),""))</f>
        <v>68.41</v>
      </c>
      <c r="I143" s="635">
        <f>H143*'5-BDI'!$E$29</f>
        <v>87.728983999999997</v>
      </c>
      <c r="J143" s="100">
        <f t="shared" si="57"/>
        <v>0</v>
      </c>
      <c r="K143" s="449">
        <f t="shared" si="58"/>
        <v>0</v>
      </c>
    </row>
    <row r="144" spans="2:11" ht="30" hidden="1">
      <c r="B144" s="22" t="s">
        <v>13523</v>
      </c>
      <c r="C144" s="23" t="str">
        <f>'1-QUANT'!C1647</f>
        <v>COMP 021</v>
      </c>
      <c r="D144" s="23" t="str">
        <f>'1-QUANT'!D1647</f>
        <v>PROPRIA</v>
      </c>
      <c r="E144" s="631" t="str">
        <f>IFERROR(VLOOKUP($C144,'2-SINAPI OUTUBRO 2017'!$A$1:$D$11396,2,0),IFERROR(VLOOKUP($C144,'3-COMPO.ADM.PRF '!$B$11:$I$816,4,0),""))</f>
        <v xml:space="preserve">JOELHO DE REDUCAO, PVC SOLDAVEL, 90 GRAUS,  32 MM X 25 MM, PARA AGUA FRIA PREDIAL - FORNECIMENTO E INSTALAÇÃO </v>
      </c>
      <c r="F144" s="632" t="str">
        <f>IFERROR(VLOOKUP($C144,'2-SINAPI OUTUBRO 2017'!$A$1:$D$11396,3,0),IFERROR(VLOOKUP($C144,'3-COMPO.ADM.PRF '!$B$11:$I$816,5,0),""))</f>
        <v>UNI</v>
      </c>
      <c r="G144" s="24">
        <f>'1-QUANT'!K1647</f>
        <v>0</v>
      </c>
      <c r="H144" s="634">
        <f>IFERROR(VLOOKUP($C144,'2-SINAPI OUTUBRO 2017'!$A$1:$D$11396,4,0),IFERROR(VLOOKUP($C144,'3-COMPO.ADM.PRF '!$B$11:$I$816,8,0),""))</f>
        <v>6.9308899999999998</v>
      </c>
      <c r="I144" s="635">
        <f>H144*'5-BDI'!$E$29</f>
        <v>8.8881733359999995</v>
      </c>
      <c r="J144" s="100">
        <f t="shared" si="57"/>
        <v>0</v>
      </c>
      <c r="K144" s="449">
        <f t="shared" si="58"/>
        <v>0</v>
      </c>
    </row>
    <row r="145" spans="2:11" ht="30" hidden="1">
      <c r="B145" s="22" t="s">
        <v>13524</v>
      </c>
      <c r="C145" s="23" t="str">
        <f>'1-QUANT'!C1648</f>
        <v>COMP 022</v>
      </c>
      <c r="D145" s="23" t="str">
        <f>'1-QUANT'!D1648</f>
        <v>PROPRIA</v>
      </c>
      <c r="E145" s="631" t="str">
        <f>IFERROR(VLOOKUP($C145,'2-SINAPI OUTUBRO 2017'!$A$1:$D$11396,2,0),IFERROR(VLOOKUP($C145,'3-COMPO.ADM.PRF '!$B$11:$I$816,4,0),""))</f>
        <v xml:space="preserve">JOELHO DE REDUÇÃO, PVC SOLDAVEL, 90 GRAUS, 40MMX32MM, PARA AGUA FRIA PREDIAL - FORNECIMENTO E INSTALAÇÃO </v>
      </c>
      <c r="F145" s="632" t="str">
        <f>IFERROR(VLOOKUP($C145,'2-SINAPI OUTUBRO 2017'!$A$1:$D$11396,3,0),IFERROR(VLOOKUP($C145,'3-COMPO.ADM.PRF '!$B$11:$I$816,5,0),""))</f>
        <v>UNI</v>
      </c>
      <c r="G145" s="24">
        <f>'1-QUANT'!K1648</f>
        <v>0</v>
      </c>
      <c r="H145" s="634">
        <f>IFERROR(VLOOKUP($C145,'2-SINAPI OUTUBRO 2017'!$A$1:$D$11396,4,0),IFERROR(VLOOKUP($C145,'3-COMPO.ADM.PRF '!$B$11:$I$816,8,0),""))</f>
        <v>8.2308899999999987</v>
      </c>
      <c r="I145" s="635">
        <f>H145*'5-BDI'!$E$29</f>
        <v>10.555293335999998</v>
      </c>
      <c r="J145" s="100">
        <f t="shared" si="57"/>
        <v>0</v>
      </c>
      <c r="K145" s="449">
        <f t="shared" si="58"/>
        <v>0</v>
      </c>
    </row>
    <row r="146" spans="2:11" ht="30" hidden="1">
      <c r="B146" s="22" t="s">
        <v>13525</v>
      </c>
      <c r="C146" s="23">
        <f>'1-QUANT'!C1650</f>
        <v>89426</v>
      </c>
      <c r="D146" s="23" t="str">
        <f>'1-QUANT'!D1650</f>
        <v>SINAPI</v>
      </c>
      <c r="E146" s="631" t="str">
        <f>IFERROR(VLOOKUP($C146,'2-SINAPI OUTUBRO 2017'!$A$1:$D$11396,2,0),IFERROR(VLOOKUP($C146,'3-COMPO.ADM.PRF '!$B$11:$I$816,4,0),""))</f>
        <v>LUVA DE REDUÇÃO, PVC, SOLDÁVEL, DN 32MM X 25MM, INSTALADO EM RAMAL DE DISTRIBUIÇÃO DE ÁGUA - FORNECIMENTO E INSTALAÇÃO. AF_12/2014</v>
      </c>
      <c r="F146" s="632" t="str">
        <f>IFERROR(VLOOKUP($C146,'2-SINAPI OUTUBRO 2017'!$A$1:$D$11396,3,0),IFERROR(VLOOKUP($C146,'3-COMPO.ADM.PRF '!$B$11:$I$816,5,0),""))</f>
        <v>UN</v>
      </c>
      <c r="G146" s="24">
        <f>'1-QUANT'!K1650</f>
        <v>0</v>
      </c>
      <c r="H146" s="634">
        <f>IFERROR(VLOOKUP($C146,'2-SINAPI OUTUBRO 2017'!$A$1:$D$11396,4,0),IFERROR(VLOOKUP($C146,'3-COMPO.ADM.PRF '!$B$11:$I$816,8,0),""))</f>
        <v>4.84</v>
      </c>
      <c r="I146" s="635">
        <f>H146*'5-BDI'!$E$29</f>
        <v>6.2068159999999999</v>
      </c>
      <c r="J146" s="100">
        <f t="shared" si="57"/>
        <v>0</v>
      </c>
      <c r="K146" s="449">
        <f t="shared" si="58"/>
        <v>0</v>
      </c>
    </row>
    <row r="147" spans="2:11" ht="30" hidden="1">
      <c r="B147" s="22" t="s">
        <v>13526</v>
      </c>
      <c r="C147" s="23">
        <f>'1-QUANT'!C1652</f>
        <v>89528</v>
      </c>
      <c r="D147" s="23" t="str">
        <f>'1-QUANT'!D1652</f>
        <v>SINAPI</v>
      </c>
      <c r="E147" s="631" t="str">
        <f>IFERROR(VLOOKUP($C147,'2-SINAPI OUTUBRO 2017'!$A$1:$D$11396,2,0),IFERROR(VLOOKUP($C147,'3-COMPO.ADM.PRF '!$B$11:$I$816,4,0),""))</f>
        <v>LUVA, PVC, SOLDÁVEL, DN 25MM, INSTALADO EM PRUMADA DE ÁGUA - FORNECIMENTO E INSTALAÇÃO. AF_12/2014</v>
      </c>
      <c r="F147" s="632" t="str">
        <f>IFERROR(VLOOKUP($C147,'2-SINAPI OUTUBRO 2017'!$A$1:$D$11396,3,0),IFERROR(VLOOKUP($C147,'3-COMPO.ADM.PRF '!$B$11:$I$816,5,0),""))</f>
        <v>UN</v>
      </c>
      <c r="G147" s="24">
        <f>'1-QUANT'!K1652</f>
        <v>0</v>
      </c>
      <c r="H147" s="634">
        <f>IFERROR(VLOOKUP($C147,'2-SINAPI OUTUBRO 2017'!$A$1:$D$11396,4,0),IFERROR(VLOOKUP($C147,'3-COMPO.ADM.PRF '!$B$11:$I$816,8,0),""))</f>
        <v>2.4900000000000002</v>
      </c>
      <c r="I147" s="635">
        <f>H147*'5-BDI'!$E$29</f>
        <v>3.1931760000000002</v>
      </c>
      <c r="J147" s="100">
        <f t="shared" si="57"/>
        <v>0</v>
      </c>
      <c r="K147" s="449">
        <f t="shared" si="58"/>
        <v>0</v>
      </c>
    </row>
    <row r="148" spans="2:11" ht="30" hidden="1">
      <c r="B148" s="22" t="s">
        <v>13527</v>
      </c>
      <c r="C148" s="23">
        <f>'1-QUANT'!C1654</f>
        <v>89355</v>
      </c>
      <c r="D148" s="23" t="str">
        <f>'1-QUANT'!D1654</f>
        <v>SINAPI</v>
      </c>
      <c r="E148" s="631" t="str">
        <f>IFERROR(VLOOKUP($C148,'2-SINAPI OUTUBRO 2017'!$A$1:$D$11396,2,0),IFERROR(VLOOKUP($C148,'3-COMPO.ADM.PRF '!$B$11:$I$816,4,0),""))</f>
        <v>TUBO, PVC, SOLDÁVEL, DN 20MM, INSTALADO EM RAMAL OU SUB-RAMAL DE ÁGUA - FORNECIMENTO E INSTALAÇÃO. AF_12/2014</v>
      </c>
      <c r="F148" s="632" t="str">
        <f>IFERROR(VLOOKUP($C148,'2-SINAPI OUTUBRO 2017'!$A$1:$D$11396,3,0),IFERROR(VLOOKUP($C148,'3-COMPO.ADM.PRF '!$B$11:$I$816,5,0),""))</f>
        <v>M</v>
      </c>
      <c r="G148" s="24">
        <f>'1-QUANT'!K1654</f>
        <v>0</v>
      </c>
      <c r="H148" s="634">
        <f>IFERROR(VLOOKUP($C148,'2-SINAPI OUTUBRO 2017'!$A$1:$D$11396,4,0),IFERROR(VLOOKUP($C148,'3-COMPO.ADM.PRF '!$B$11:$I$816,8,0),""))</f>
        <v>12.62</v>
      </c>
      <c r="I148" s="635">
        <f>H148*'5-BDI'!$E$29</f>
        <v>16.183888</v>
      </c>
      <c r="J148" s="100">
        <f t="shared" si="57"/>
        <v>0</v>
      </c>
      <c r="K148" s="449">
        <f t="shared" si="58"/>
        <v>0</v>
      </c>
    </row>
    <row r="149" spans="2:11" ht="30" hidden="1">
      <c r="B149" s="22" t="s">
        <v>13528</v>
      </c>
      <c r="C149" s="23">
        <f>'1-QUANT'!C1655</f>
        <v>89356</v>
      </c>
      <c r="D149" s="23" t="str">
        <f>'1-QUANT'!D1655</f>
        <v>SINAPI</v>
      </c>
      <c r="E149" s="631" t="str">
        <f>IFERROR(VLOOKUP($C149,'2-SINAPI OUTUBRO 2017'!$A$1:$D$11396,2,0),IFERROR(VLOOKUP($C149,'3-COMPO.ADM.PRF '!$B$11:$I$816,4,0),""))</f>
        <v>TUBO, PVC, SOLDÁVEL, DN 25MM, INSTALADO EM RAMAL OU SUB-RAMAL DE ÁGUA - FORNECIMENTO E INSTALAÇÃO. AF_12/2014</v>
      </c>
      <c r="F149" s="632" t="str">
        <f>IFERROR(VLOOKUP($C149,'2-SINAPI OUTUBRO 2017'!$A$1:$D$11396,3,0),IFERROR(VLOOKUP($C149,'3-COMPO.ADM.PRF '!$B$11:$I$816,5,0),""))</f>
        <v>M</v>
      </c>
      <c r="G149" s="24">
        <f>'1-QUANT'!K1655</f>
        <v>0</v>
      </c>
      <c r="H149" s="634">
        <f>IFERROR(VLOOKUP($C149,'2-SINAPI OUTUBRO 2017'!$A$1:$D$11396,4,0),IFERROR(VLOOKUP($C149,'3-COMPO.ADM.PRF '!$B$11:$I$816,8,0),""))</f>
        <v>15.03</v>
      </c>
      <c r="I149" s="635">
        <f>H149*'5-BDI'!$E$29</f>
        <v>19.274471999999999</v>
      </c>
      <c r="J149" s="100">
        <f t="shared" si="57"/>
        <v>0</v>
      </c>
      <c r="K149" s="449">
        <f t="shared" si="58"/>
        <v>0</v>
      </c>
    </row>
    <row r="150" spans="2:11" ht="30" hidden="1">
      <c r="B150" s="22" t="s">
        <v>13529</v>
      </c>
      <c r="C150" s="23">
        <f>'1-QUANT'!C1656</f>
        <v>89357</v>
      </c>
      <c r="D150" s="23" t="str">
        <f>'1-QUANT'!D1656</f>
        <v>SINAPI</v>
      </c>
      <c r="E150" s="631" t="str">
        <f>IFERROR(VLOOKUP($C150,'2-SINAPI OUTUBRO 2017'!$A$1:$D$11396,2,0),IFERROR(VLOOKUP($C150,'3-COMPO.ADM.PRF '!$B$11:$I$816,4,0),""))</f>
        <v>TUBO, PVC, SOLDÁVEL, DN 32MM, INSTALADO EM RAMAL OU SUB-RAMAL DE ÁGUA - FORNECIMENTO E INSTALAÇÃO. AF_12/2014</v>
      </c>
      <c r="F150" s="632" t="str">
        <f>IFERROR(VLOOKUP($C150,'2-SINAPI OUTUBRO 2017'!$A$1:$D$11396,3,0),IFERROR(VLOOKUP($C150,'3-COMPO.ADM.PRF '!$B$11:$I$816,5,0),""))</f>
        <v>M</v>
      </c>
      <c r="G150" s="24">
        <f>'1-QUANT'!K1656</f>
        <v>0</v>
      </c>
      <c r="H150" s="634">
        <f>IFERROR(VLOOKUP($C150,'2-SINAPI OUTUBRO 2017'!$A$1:$D$11396,4,0),IFERROR(VLOOKUP($C150,'3-COMPO.ADM.PRF '!$B$11:$I$816,8,0),""))</f>
        <v>21.04</v>
      </c>
      <c r="I150" s="635">
        <f>H150*'5-BDI'!$E$29</f>
        <v>26.981695999999999</v>
      </c>
      <c r="J150" s="100">
        <f t="shared" si="57"/>
        <v>0</v>
      </c>
      <c r="K150" s="449">
        <f t="shared" si="58"/>
        <v>0</v>
      </c>
    </row>
    <row r="151" spans="2:11" ht="30" hidden="1">
      <c r="B151" s="22" t="s">
        <v>13530</v>
      </c>
      <c r="C151" s="23">
        <f>'1-QUANT'!C1657</f>
        <v>89448</v>
      </c>
      <c r="D151" s="23" t="str">
        <f>'1-QUANT'!D1657</f>
        <v>SINAPI</v>
      </c>
      <c r="E151" s="631" t="str">
        <f>IFERROR(VLOOKUP($C151,'2-SINAPI OUTUBRO 2017'!$A$1:$D$11396,2,0),IFERROR(VLOOKUP($C151,'3-COMPO.ADM.PRF '!$B$11:$I$816,4,0),""))</f>
        <v>TUBO, PVC, SOLDÁVEL, DN 40MM, INSTALADO EM PRUMADA DE ÁGUA - FORNECIMENTO E INSTALAÇÃO. AF_12/2014</v>
      </c>
      <c r="F151" s="632" t="str">
        <f>IFERROR(VLOOKUP($C151,'2-SINAPI OUTUBRO 2017'!$A$1:$D$11396,3,0),IFERROR(VLOOKUP($C151,'3-COMPO.ADM.PRF '!$B$11:$I$816,5,0),""))</f>
        <v>M</v>
      </c>
      <c r="G151" s="24">
        <f>'1-QUANT'!K1657</f>
        <v>0</v>
      </c>
      <c r="H151" s="634">
        <f>IFERROR(VLOOKUP($C151,'2-SINAPI OUTUBRO 2017'!$A$1:$D$11396,4,0),IFERROR(VLOOKUP($C151,'3-COMPO.ADM.PRF '!$B$11:$I$816,8,0),""))</f>
        <v>11.02</v>
      </c>
      <c r="I151" s="635">
        <f>H151*'5-BDI'!$E$29</f>
        <v>14.132047999999999</v>
      </c>
      <c r="J151" s="100">
        <f t="shared" si="57"/>
        <v>0</v>
      </c>
      <c r="K151" s="449">
        <f t="shared" si="58"/>
        <v>0</v>
      </c>
    </row>
    <row r="152" spans="2:11" ht="30" hidden="1">
      <c r="B152" s="22" t="s">
        <v>13531</v>
      </c>
      <c r="C152" s="23">
        <f>'1-QUANT'!C1658</f>
        <v>89448</v>
      </c>
      <c r="D152" s="23" t="str">
        <f>'1-QUANT'!D1658</f>
        <v>SINAPI</v>
      </c>
      <c r="E152" s="631" t="str">
        <f>IFERROR(VLOOKUP($C152,'2-SINAPI OUTUBRO 2017'!$A$1:$D$11396,2,0),IFERROR(VLOOKUP($C152,'3-COMPO.ADM.PRF '!$B$11:$I$816,4,0),""))</f>
        <v>TUBO, PVC, SOLDÁVEL, DN 40MM, INSTALADO EM PRUMADA DE ÁGUA - FORNECIMENTO E INSTALAÇÃO. AF_12/2014</v>
      </c>
      <c r="F152" s="632" t="str">
        <f>IFERROR(VLOOKUP($C152,'2-SINAPI OUTUBRO 2017'!$A$1:$D$11396,3,0),IFERROR(VLOOKUP($C152,'3-COMPO.ADM.PRF '!$B$11:$I$816,5,0),""))</f>
        <v>M</v>
      </c>
      <c r="G152" s="24">
        <f>'1-QUANT'!K1658</f>
        <v>0</v>
      </c>
      <c r="H152" s="634">
        <f>IFERROR(VLOOKUP($C152,'2-SINAPI OUTUBRO 2017'!$A$1:$D$11396,4,0),IFERROR(VLOOKUP($C152,'3-COMPO.ADM.PRF '!$B$11:$I$816,8,0),""))</f>
        <v>11.02</v>
      </c>
      <c r="I152" s="635">
        <f>H152*'5-BDI'!$E$29</f>
        <v>14.132047999999999</v>
      </c>
      <c r="J152" s="100">
        <f t="shared" si="57"/>
        <v>0</v>
      </c>
      <c r="K152" s="449">
        <f t="shared" si="58"/>
        <v>0</v>
      </c>
    </row>
    <row r="153" spans="2:11" ht="45" hidden="1">
      <c r="B153" s="22" t="s">
        <v>13532</v>
      </c>
      <c r="C153" s="23">
        <f>'1-QUANT'!C1659</f>
        <v>94652</v>
      </c>
      <c r="D153" s="23" t="str">
        <f>'1-QUANT'!D1659</f>
        <v>SINAPI</v>
      </c>
      <c r="E153" s="631" t="str">
        <f>IFERROR(VLOOKUP($C153,'2-SINAPI OUTUBRO 2017'!$A$1:$D$11396,2,0),IFERROR(VLOOKUP($C153,'3-COMPO.ADM.PRF '!$B$11:$I$816,4,0),""))</f>
        <v>TUBO, PVC, SOLDÁVEL, DN 60 MM, INSTALADO EM RESERVAÇÃO DE ÁGUA DE EDIFICAÇÃO QUE POSSUA RESERVATÓRIO DE FIBRA/FIBROCIMENTO   FORNECIMENTO E INSTALAÇÃO. AF_06/2016</v>
      </c>
      <c r="F153" s="632" t="str">
        <f>IFERROR(VLOOKUP($C153,'2-SINAPI OUTUBRO 2017'!$A$1:$D$11396,3,0),IFERROR(VLOOKUP($C153,'3-COMPO.ADM.PRF '!$B$11:$I$816,5,0),""))</f>
        <v>M</v>
      </c>
      <c r="G153" s="24">
        <f>'1-QUANT'!K1659</f>
        <v>0</v>
      </c>
      <c r="H153" s="634">
        <f>IFERROR(VLOOKUP($C153,'2-SINAPI OUTUBRO 2017'!$A$1:$D$11396,4,0),IFERROR(VLOOKUP($C153,'3-COMPO.ADM.PRF '!$B$11:$I$816,8,0),""))</f>
        <v>28.17</v>
      </c>
      <c r="I153" s="635">
        <f>H153*'5-BDI'!$E$29</f>
        <v>36.125208000000001</v>
      </c>
      <c r="J153" s="100">
        <f t="shared" si="57"/>
        <v>0</v>
      </c>
      <c r="K153" s="449">
        <f t="shared" si="58"/>
        <v>0</v>
      </c>
    </row>
    <row r="154" spans="2:11" ht="45" hidden="1">
      <c r="B154" s="22" t="s">
        <v>13533</v>
      </c>
      <c r="C154" s="23">
        <f>'1-QUANT'!C1660</f>
        <v>94653</v>
      </c>
      <c r="D154" s="23" t="str">
        <f>'1-QUANT'!D1660</f>
        <v>SINAPI</v>
      </c>
      <c r="E154" s="631" t="str">
        <f>IFERROR(VLOOKUP($C154,'2-SINAPI OUTUBRO 2017'!$A$1:$D$11396,2,0),IFERROR(VLOOKUP($C154,'3-COMPO.ADM.PRF '!$B$11:$I$816,4,0),""))</f>
        <v>TUBO, PVC, SOLDÁVEL, DN 75 MM, INSTALADO EM RESERVAÇÃO DE ÁGUA DE EDIFICAÇÃO QUE POSSUA RESERVATÓRIO DE FIBRA/FIBROCIMENTO   FORNECIMENTO E INSTALAÇÃO. AF_06/2016</v>
      </c>
      <c r="F154" s="632" t="str">
        <f>IFERROR(VLOOKUP($C154,'2-SINAPI OUTUBRO 2017'!$A$1:$D$11396,3,0),IFERROR(VLOOKUP($C154,'3-COMPO.ADM.PRF '!$B$11:$I$816,5,0),""))</f>
        <v>M</v>
      </c>
      <c r="G154" s="24">
        <f>'1-QUANT'!K1660</f>
        <v>0</v>
      </c>
      <c r="H154" s="634">
        <f>IFERROR(VLOOKUP($C154,'2-SINAPI OUTUBRO 2017'!$A$1:$D$11396,4,0),IFERROR(VLOOKUP($C154,'3-COMPO.ADM.PRF '!$B$11:$I$816,8,0),""))</f>
        <v>35.64</v>
      </c>
      <c r="I154" s="635">
        <f>H154*'5-BDI'!$E$29</f>
        <v>45.704735999999997</v>
      </c>
      <c r="J154" s="100">
        <f t="shared" si="57"/>
        <v>0</v>
      </c>
      <c r="K154" s="449">
        <f t="shared" si="58"/>
        <v>0</v>
      </c>
    </row>
    <row r="155" spans="2:11" ht="45" hidden="1">
      <c r="B155" s="22" t="s">
        <v>13534</v>
      </c>
      <c r="C155" s="23">
        <f>'1-QUANT'!C1662</f>
        <v>94688</v>
      </c>
      <c r="D155" s="23" t="str">
        <f>'1-QUANT'!D1662</f>
        <v>SINAPI</v>
      </c>
      <c r="E155" s="631" t="str">
        <f>IFERROR(VLOOKUP($C155,'2-SINAPI OUTUBRO 2017'!$A$1:$D$11396,2,0),IFERROR(VLOOKUP($C155,'3-COMPO.ADM.PRF '!$B$11:$I$816,4,0),""))</f>
        <v>TÊ, PVC, SOLDÁVEL, DN  25 MM INSTALADO EM RESERVAÇÃO DE ÁGUA DE EDIFICAÇÃO QUE POSSUA RESERVATÓRIO DE FIBRA/FIBROCIMENTO   FORNECIMENTO E INSTALAÇÃO. AF_06/2016</v>
      </c>
      <c r="F155" s="632" t="str">
        <f>IFERROR(VLOOKUP($C155,'2-SINAPI OUTUBRO 2017'!$A$1:$D$11396,3,0),IFERROR(VLOOKUP($C155,'3-COMPO.ADM.PRF '!$B$11:$I$816,5,0),""))</f>
        <v>UN</v>
      </c>
      <c r="G155" s="24">
        <f>'1-QUANT'!K1662</f>
        <v>0</v>
      </c>
      <c r="H155" s="634">
        <f>IFERROR(VLOOKUP($C155,'2-SINAPI OUTUBRO 2017'!$A$1:$D$11396,4,0),IFERROR(VLOOKUP($C155,'3-COMPO.ADM.PRF '!$B$11:$I$816,8,0),""))</f>
        <v>7.31</v>
      </c>
      <c r="I155" s="635">
        <f>H155*'5-BDI'!$E$29</f>
        <v>9.3743439999999989</v>
      </c>
      <c r="J155" s="100">
        <f t="shared" si="57"/>
        <v>0</v>
      </c>
      <c r="K155" s="449">
        <f t="shared" si="58"/>
        <v>0</v>
      </c>
    </row>
    <row r="156" spans="2:11" ht="45" hidden="1">
      <c r="B156" s="22" t="s">
        <v>13535</v>
      </c>
      <c r="C156" s="23">
        <f>'1-QUANT'!C1663</f>
        <v>94694</v>
      </c>
      <c r="D156" s="23" t="str">
        <f>'1-QUANT'!D1663</f>
        <v>SINAPI</v>
      </c>
      <c r="E156" s="631" t="str">
        <f>IFERROR(VLOOKUP($C156,'2-SINAPI OUTUBRO 2017'!$A$1:$D$11396,2,0),IFERROR(VLOOKUP($C156,'3-COMPO.ADM.PRF '!$B$11:$I$816,4,0),""))</f>
        <v>TÊ, PVC, SOLDÁVEL, DN 50 MM INSTALADO EM RESERVAÇÃO DE ÁGUA DE EDIFICAÇÃO QUE POSSUA RESERVATÓRIO DE FIBRA/FIBROCIMENTO   FORNECIMENTO E INSTALAÇÃO. AF_06/2016</v>
      </c>
      <c r="F156" s="632" t="str">
        <f>IFERROR(VLOOKUP($C156,'2-SINAPI OUTUBRO 2017'!$A$1:$D$11396,3,0),IFERROR(VLOOKUP($C156,'3-COMPO.ADM.PRF '!$B$11:$I$816,5,0),""))</f>
        <v>UN</v>
      </c>
      <c r="G156" s="24">
        <f>'1-QUANT'!K1663</f>
        <v>0</v>
      </c>
      <c r="H156" s="634">
        <f>IFERROR(VLOOKUP($C156,'2-SINAPI OUTUBRO 2017'!$A$1:$D$11396,4,0),IFERROR(VLOOKUP($C156,'3-COMPO.ADM.PRF '!$B$11:$I$816,8,0),""))</f>
        <v>16.41</v>
      </c>
      <c r="I156" s="635">
        <f>H156*'5-BDI'!$E$29</f>
        <v>21.044184000000001</v>
      </c>
      <c r="J156" s="100">
        <f t="shared" si="57"/>
        <v>0</v>
      </c>
      <c r="K156" s="449">
        <f t="shared" si="58"/>
        <v>0</v>
      </c>
    </row>
    <row r="157" spans="2:11" ht="45" hidden="1">
      <c r="B157" s="22" t="s">
        <v>13536</v>
      </c>
      <c r="C157" s="23">
        <f>'1-QUANT'!C1664</f>
        <v>94696</v>
      </c>
      <c r="D157" s="23" t="str">
        <f>'1-QUANT'!D1664</f>
        <v>SINAPI</v>
      </c>
      <c r="E157" s="631" t="str">
        <f>IFERROR(VLOOKUP($C157,'2-SINAPI OUTUBRO 2017'!$A$1:$D$11396,2,0),IFERROR(VLOOKUP($C157,'3-COMPO.ADM.PRF '!$B$11:$I$816,4,0),""))</f>
        <v>TÊ, PVC, SOLDÁVEL, DN 60 MM INSTALADO EM RESERVAÇÃO DE ÁGUA DE EDIFICAÇÃO QUE POSSUA RESERVATÓRIO DE FIBRA/FIBROCIMENTO   FORNECIMENTO E INSTALAÇÃO. AF_06/2016</v>
      </c>
      <c r="F157" s="632" t="str">
        <f>IFERROR(VLOOKUP($C157,'2-SINAPI OUTUBRO 2017'!$A$1:$D$11396,3,0),IFERROR(VLOOKUP($C157,'3-COMPO.ADM.PRF '!$B$11:$I$816,5,0),""))</f>
        <v>UN</v>
      </c>
      <c r="G157" s="24">
        <f>'1-QUANT'!K1664</f>
        <v>0</v>
      </c>
      <c r="H157" s="634">
        <f>IFERROR(VLOOKUP($C157,'2-SINAPI OUTUBRO 2017'!$A$1:$D$11396,4,0),IFERROR(VLOOKUP($C157,'3-COMPO.ADM.PRF '!$B$11:$I$816,8,0),""))</f>
        <v>36.49</v>
      </c>
      <c r="I157" s="635">
        <f>H157*'5-BDI'!$E$29</f>
        <v>46.794775999999999</v>
      </c>
      <c r="J157" s="100">
        <f t="shared" si="57"/>
        <v>0</v>
      </c>
      <c r="K157" s="449">
        <f t="shared" si="58"/>
        <v>0</v>
      </c>
    </row>
    <row r="158" spans="2:11" ht="30" hidden="1">
      <c r="B158" s="22" t="s">
        <v>13537</v>
      </c>
      <c r="C158" s="23" t="str">
        <f>'1-QUANT'!C1666</f>
        <v>COMP 023</v>
      </c>
      <c r="D158" s="23" t="str">
        <f>'1-QUANT'!D1666</f>
        <v>PROPRIA</v>
      </c>
      <c r="E158" s="631" t="str">
        <f>IFERROR(VLOOKUP($C158,'2-SINAPI OUTUBRO 2017'!$A$1:$D$11396,2,0),IFERROR(VLOOKUP($C158,'3-COMPO.ADM.PRF '!$B$11:$I$816,4,0),""))</f>
        <v>TE DE REDUÇÃO, PVC, SOLDÁVEL, DN 75MM X 60MM, INSTALADO EM PRUMADA DE ÁGUA - FORNECIMENTO E INSTALAÇÃO.</v>
      </c>
      <c r="F158" s="632" t="str">
        <f>IFERROR(VLOOKUP($C158,'2-SINAPI OUTUBRO 2017'!$A$1:$D$11396,3,0),IFERROR(VLOOKUP($C158,'3-COMPO.ADM.PRF '!$B$11:$I$816,5,0),""))</f>
        <v>UNI</v>
      </c>
      <c r="G158" s="24">
        <f>'1-QUANT'!K1666</f>
        <v>0</v>
      </c>
      <c r="H158" s="634">
        <f>IFERROR(VLOOKUP($C158,'2-SINAPI OUTUBRO 2017'!$A$1:$D$11396,4,0),IFERROR(VLOOKUP($C158,'3-COMPO.ADM.PRF '!$B$11:$I$816,8,0),""))</f>
        <v>57.904590000000006</v>
      </c>
      <c r="I158" s="635">
        <f>H158*'5-BDI'!$E$29</f>
        <v>74.256846216000014</v>
      </c>
      <c r="J158" s="100">
        <f t="shared" si="57"/>
        <v>0</v>
      </c>
      <c r="K158" s="449">
        <f t="shared" si="58"/>
        <v>0</v>
      </c>
    </row>
    <row r="159" spans="2:11" ht="45" hidden="1">
      <c r="B159" s="22" t="s">
        <v>13538</v>
      </c>
      <c r="C159" s="23">
        <f>'1-QUANT'!C1668</f>
        <v>89366</v>
      </c>
      <c r="D159" s="23" t="str">
        <f>'1-QUANT'!D1668</f>
        <v>SINAPI</v>
      </c>
      <c r="E159" s="631" t="str">
        <f>IFERROR(VLOOKUP($C159,'2-SINAPI OUTUBRO 2017'!$A$1:$D$11396,2,0),IFERROR(VLOOKUP($C159,'3-COMPO.ADM.PRF '!$B$11:$I$816,4,0),""))</f>
        <v>JOELHO 90 GRAUS COM BUCHA DE LATÃO, PVC, SOLDÁVEL, DN 25MM, X 3/4 INSTALADO EM RAMAL OU SUB-RAMAL DE ÁGUA - FORNECIMENTO E INSTALAÇÃO. AF_12/2014</v>
      </c>
      <c r="F159" s="632" t="str">
        <f>IFERROR(VLOOKUP($C159,'2-SINAPI OUTUBRO 2017'!$A$1:$D$11396,3,0),IFERROR(VLOOKUP($C159,'3-COMPO.ADM.PRF '!$B$11:$I$816,5,0),""))</f>
        <v>UN</v>
      </c>
      <c r="G159" s="24">
        <f>'1-QUANT'!K1668</f>
        <v>0</v>
      </c>
      <c r="H159" s="634">
        <f>IFERROR(VLOOKUP($C159,'2-SINAPI OUTUBRO 2017'!$A$1:$D$11396,4,0),IFERROR(VLOOKUP($C159,'3-COMPO.ADM.PRF '!$B$11:$I$816,8,0),""))</f>
        <v>10.39</v>
      </c>
      <c r="I159" s="635">
        <f>H159*'5-BDI'!$E$29</f>
        <v>13.324136000000001</v>
      </c>
      <c r="J159" s="100">
        <f t="shared" ref="J159:J165" si="59">ROUND(G159*H159,2)</f>
        <v>0</v>
      </c>
      <c r="K159" s="449">
        <f t="shared" ref="K159:K165" si="60">ROUND(G159*I159,2)</f>
        <v>0</v>
      </c>
    </row>
    <row r="160" spans="2:11" ht="45" hidden="1">
      <c r="B160" s="22" t="s">
        <v>13539</v>
      </c>
      <c r="C160" s="23">
        <f>'1-QUANT'!C1670</f>
        <v>90373</v>
      </c>
      <c r="D160" s="23" t="str">
        <f>'1-QUANT'!D1670</f>
        <v>SINAPI</v>
      </c>
      <c r="E160" s="631" t="str">
        <f>IFERROR(VLOOKUP($C160,'2-SINAPI OUTUBRO 2017'!$A$1:$D$11396,2,0),IFERROR(VLOOKUP($C160,'3-COMPO.ADM.PRF '!$B$11:$I$816,4,0),""))</f>
        <v>JOELHO 90 GRAUS COM BUCHA DE LATÃO, PVC, SOLDÁVEL, DN 25MM, X 1/2 INSTALADO EM RAMAL OU SUB-RAMAL DE ÁGUA - FORNECIMENTO E INSTALAÇÃO. AF_12/2014</v>
      </c>
      <c r="F160" s="632" t="str">
        <f>IFERROR(VLOOKUP($C160,'2-SINAPI OUTUBRO 2017'!$A$1:$D$11396,3,0),IFERROR(VLOOKUP($C160,'3-COMPO.ADM.PRF '!$B$11:$I$816,5,0),""))</f>
        <v>UN</v>
      </c>
      <c r="G160" s="24">
        <f>'1-QUANT'!K1670</f>
        <v>0</v>
      </c>
      <c r="H160" s="634">
        <f>IFERROR(VLOOKUP($C160,'2-SINAPI OUTUBRO 2017'!$A$1:$D$11396,4,0),IFERROR(VLOOKUP($C160,'3-COMPO.ADM.PRF '!$B$11:$I$816,8,0),""))</f>
        <v>9.59</v>
      </c>
      <c r="I160" s="635">
        <f>H160*'5-BDI'!$E$29</f>
        <v>12.298216</v>
      </c>
      <c r="J160" s="100">
        <f t="shared" si="59"/>
        <v>0</v>
      </c>
      <c r="K160" s="449">
        <f t="shared" si="60"/>
        <v>0</v>
      </c>
    </row>
    <row r="161" spans="2:13" ht="45" hidden="1">
      <c r="B161" s="22" t="s">
        <v>13540</v>
      </c>
      <c r="C161" s="23">
        <f>'1-QUANT'!C1672</f>
        <v>89396</v>
      </c>
      <c r="D161" s="23" t="str">
        <f>'1-QUANT'!D1672</f>
        <v>SINAPI</v>
      </c>
      <c r="E161" s="631" t="str">
        <f>IFERROR(VLOOKUP($C161,'2-SINAPI OUTUBRO 2017'!$A$1:$D$11396,2,0),IFERROR(VLOOKUP($C161,'3-COMPO.ADM.PRF '!$B$11:$I$816,4,0),""))</f>
        <v>TÊ COM BUCHA DE LATÃO NA BOLSA CENTRAL, PVC, SOLDÁVEL, DN 25MM X 1/2, INSTALADO EM RAMAL OU SUB-RAMAL DE ÁGUA - FORNECIMENTO E INSTALAÇÃO. AF_12/2014</v>
      </c>
      <c r="F161" s="632" t="str">
        <f>IFERROR(VLOOKUP($C161,'2-SINAPI OUTUBRO 2017'!$A$1:$D$11396,3,0),IFERROR(VLOOKUP($C161,'3-COMPO.ADM.PRF '!$B$11:$I$816,5,0),""))</f>
        <v>UN</v>
      </c>
      <c r="G161" s="24">
        <f>'1-QUANT'!K1672</f>
        <v>0</v>
      </c>
      <c r="H161" s="634">
        <f>IFERROR(VLOOKUP($C161,'2-SINAPI OUTUBRO 2017'!$A$1:$D$11396,4,0),IFERROR(VLOOKUP($C161,'3-COMPO.ADM.PRF '!$B$11:$I$816,8,0),""))</f>
        <v>14.25</v>
      </c>
      <c r="I161" s="635">
        <f>H161*'5-BDI'!$E$29</f>
        <v>18.2742</v>
      </c>
      <c r="J161" s="100">
        <f t="shared" si="59"/>
        <v>0</v>
      </c>
      <c r="K161" s="449">
        <f t="shared" si="60"/>
        <v>0</v>
      </c>
    </row>
    <row r="162" spans="2:13" ht="15" hidden="1">
      <c r="B162" s="22" t="s">
        <v>13541</v>
      </c>
      <c r="C162" s="23" t="str">
        <f>'1-QUANT'!C1673</f>
        <v>74125/1</v>
      </c>
      <c r="D162" s="23" t="str">
        <f>'1-QUANT'!D1673</f>
        <v>SINAPI</v>
      </c>
      <c r="E162" s="631" t="str">
        <f>IFERROR(VLOOKUP($C162,'2-SINAPI OUTUBRO 2017'!$A$1:$D$11396,2,0),IFERROR(VLOOKUP($C162,'3-COMPO.ADM.PRF '!$B$11:$I$816,4,0),""))</f>
        <v>ESPELHO CRISTAL ESPESSURA 4MM, COM MOLDURA DE MADEIRA</v>
      </c>
      <c r="F162" s="632" t="str">
        <f>IFERROR(VLOOKUP($C162,'2-SINAPI OUTUBRO 2017'!$A$1:$D$11396,3,0),IFERROR(VLOOKUP($C162,'3-COMPO.ADM.PRF '!$B$11:$I$816,5,0),""))</f>
        <v>M2</v>
      </c>
      <c r="G162" s="24">
        <f>'1-QUANT'!K1673</f>
        <v>0</v>
      </c>
      <c r="H162" s="634">
        <f>IFERROR(VLOOKUP($C162,'2-SINAPI OUTUBRO 2017'!$A$1:$D$11396,4,0),IFERROR(VLOOKUP($C162,'3-COMPO.ADM.PRF '!$B$11:$I$816,8,0),""))</f>
        <v>393.42</v>
      </c>
      <c r="I162" s="635">
        <f>H162*'5-BDI'!$E$29</f>
        <v>504.52180800000002</v>
      </c>
      <c r="J162" s="100">
        <f t="shared" si="59"/>
        <v>0</v>
      </c>
      <c r="K162" s="449">
        <f t="shared" si="60"/>
        <v>0</v>
      </c>
    </row>
    <row r="163" spans="2:13" ht="30" hidden="1">
      <c r="B163" s="22" t="s">
        <v>13542</v>
      </c>
      <c r="C163" s="23" t="str">
        <f>'1-QUANT'!C1674</f>
        <v>COMP 024</v>
      </c>
      <c r="D163" s="23" t="str">
        <f>'1-QUANT'!D1674</f>
        <v>PROPRIA</v>
      </c>
      <c r="E163" s="631" t="str">
        <f>IFERROR(VLOOKUP($C163,'2-SINAPI OUTUBRO 2017'!$A$1:$D$11396,2,0),IFERROR(VLOOKUP($C163,'3-COMPO.ADM.PRF '!$B$11:$I$816,4,0),""))</f>
        <v>FORNECIMENTO E INSTALAÇÃO BARRA DE APOIO RETA, EM ACO INOX POLIDO, COMPRIMENTO 90 CM, DIAMETRO MINIMO 3 CM</v>
      </c>
      <c r="F163" s="632" t="str">
        <f>IFERROR(VLOOKUP($C163,'2-SINAPI OUTUBRO 2017'!$A$1:$D$11396,3,0),IFERROR(VLOOKUP($C163,'3-COMPO.ADM.PRF '!$B$11:$I$816,5,0),""))</f>
        <v>UNI</v>
      </c>
      <c r="G163" s="24">
        <f>'1-QUANT'!K1674</f>
        <v>0</v>
      </c>
      <c r="H163" s="634">
        <f>IFERROR(VLOOKUP($C163,'2-SINAPI OUTUBRO 2017'!$A$1:$D$11396,4,0),IFERROR(VLOOKUP($C163,'3-COMPO.ADM.PRF '!$B$11:$I$816,8,0),""))</f>
        <v>249.20000000000002</v>
      </c>
      <c r="I163" s="635">
        <f>H163*'5-BDI'!$E$29</f>
        <v>319.57408000000004</v>
      </c>
      <c r="J163" s="100">
        <f t="shared" si="59"/>
        <v>0</v>
      </c>
      <c r="K163" s="449">
        <f t="shared" si="60"/>
        <v>0</v>
      </c>
    </row>
    <row r="164" spans="2:13" ht="30" hidden="1">
      <c r="B164" s="22" t="s">
        <v>13543</v>
      </c>
      <c r="C164" s="23" t="str">
        <f>'1-QUANT'!C1675</f>
        <v>COMP 025</v>
      </c>
      <c r="D164" s="23" t="str">
        <f>'1-QUANT'!D1675</f>
        <v>PROPRIA</v>
      </c>
      <c r="E164" s="631" t="str">
        <f>IFERROR(VLOOKUP($C164,'2-SINAPI OUTUBRO 2017'!$A$1:$D$11396,2,0),IFERROR(VLOOKUP($C164,'3-COMPO.ADM.PRF '!$B$11:$I$816,4,0),""))</f>
        <v>FORNECIMENTO E INSTALAÇÃO BARRA DE APOIO LAVATORIO, EM ACO INOX POLIDO, *40 X 50* CM,  DIAMETRO MINIMO 3 CM</v>
      </c>
      <c r="F164" s="632" t="str">
        <f>IFERROR(VLOOKUP($C164,'2-SINAPI OUTUBRO 2017'!$A$1:$D$11396,3,0),IFERROR(VLOOKUP($C164,'3-COMPO.ADM.PRF '!$B$11:$I$816,5,0),""))</f>
        <v>UNI</v>
      </c>
      <c r="G164" s="24">
        <f>'1-QUANT'!K1675</f>
        <v>0</v>
      </c>
      <c r="H164" s="634">
        <f>IFERROR(VLOOKUP($C164,'2-SINAPI OUTUBRO 2017'!$A$1:$D$11396,4,0),IFERROR(VLOOKUP($C164,'3-COMPO.ADM.PRF '!$B$11:$I$816,8,0),""))</f>
        <v>490.56</v>
      </c>
      <c r="I164" s="635">
        <f>H164*'5-BDI'!$E$29</f>
        <v>629.09414400000003</v>
      </c>
      <c r="J164" s="100">
        <f t="shared" si="59"/>
        <v>0</v>
      </c>
      <c r="K164" s="449">
        <f t="shared" si="60"/>
        <v>0</v>
      </c>
    </row>
    <row r="165" spans="2:13" ht="105" hidden="1">
      <c r="B165" s="22" t="s">
        <v>13544</v>
      </c>
      <c r="C165" s="23" t="str">
        <f>'1-QUANT'!C1676</f>
        <v>COMP 026</v>
      </c>
      <c r="D165" s="23" t="str">
        <f>'1-QUANT'!D1676</f>
        <v>PROPRIA</v>
      </c>
      <c r="E165" s="631" t="str">
        <f>IFERROR(VLOOKUP($C165,'2-SINAPI OUTUBRO 2017'!$A$1:$D$11396,2,0),IFERROR(VLOOKUP($C165,'3-COMPO.ADM.PRF '!$B$11:$I$816,4,0),""))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
      <c r="F165" s="632" t="str">
        <f>IFERROR(VLOOKUP($C165,'2-SINAPI OUTUBRO 2017'!$A$1:$D$11396,3,0),IFERROR(VLOOKUP($C165,'3-COMPO.ADM.PRF '!$B$11:$I$816,5,0),""))</f>
        <v>UNI</v>
      </c>
      <c r="G165" s="24">
        <f>'1-QUANT'!K1676</f>
        <v>0</v>
      </c>
      <c r="H165" s="634">
        <f>IFERROR(VLOOKUP($C165,'2-SINAPI OUTUBRO 2017'!$A$1:$D$11396,4,0),IFERROR(VLOOKUP($C165,'3-COMPO.ADM.PRF '!$B$11:$I$816,8,0),""))</f>
        <v>16501.754656000001</v>
      </c>
      <c r="I165" s="635">
        <f>H165*'5-BDI'!$E$29</f>
        <v>21161.850170854403</v>
      </c>
      <c r="J165" s="100">
        <f t="shared" si="59"/>
        <v>0</v>
      </c>
      <c r="K165" s="449">
        <f t="shared" si="60"/>
        <v>0</v>
      </c>
    </row>
    <row r="166" spans="2:13" ht="75" hidden="1">
      <c r="B166" s="22" t="s">
        <v>13545</v>
      </c>
      <c r="C166" s="23" t="str">
        <f>'1-QUANT'!C1677</f>
        <v>COMP 027</v>
      </c>
      <c r="D166" s="23" t="str">
        <f>'1-QUANT'!D1677</f>
        <v>PROPRIA</v>
      </c>
      <c r="E166" s="631" t="str">
        <f>IFERROR(VLOOKUP($C166,'2-SINAPI OUTUBRO 2017'!$A$1:$D$11396,2,0),IFERROR(VLOOKUP($C166,'3-COMPO.ADM.PRF '!$B$11:$I$816,4,0),""))</f>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
      <c r="F166" s="632" t="str">
        <f>IFERROR(VLOOKUP($C166,'2-SINAPI OUTUBRO 2017'!$A$1:$D$11396,3,0),IFERROR(VLOOKUP($C166,'3-COMPO.ADM.PRF '!$B$11:$I$816,5,0),""))</f>
        <v>UNI</v>
      </c>
      <c r="G166" s="24">
        <f>'1-QUANT'!K1677</f>
        <v>0</v>
      </c>
      <c r="H166" s="634">
        <f>IFERROR(VLOOKUP($C166,'2-SINAPI OUTUBRO 2017'!$A$1:$D$11396,4,0),IFERROR(VLOOKUP($C166,'3-COMPO.ADM.PRF '!$B$11:$I$816,8,0),""))</f>
        <v>13389.438287999999</v>
      </c>
      <c r="I166" s="635">
        <f>H166*'5-BDI'!$E$29</f>
        <v>17170.615660531199</v>
      </c>
      <c r="J166" s="100">
        <f t="shared" ref="J166" si="61">ROUND(G166*H166,2)</f>
        <v>0</v>
      </c>
      <c r="K166" s="449">
        <f t="shared" ref="K166" si="62">ROUND(G166*I166,2)</f>
        <v>0</v>
      </c>
    </row>
    <row r="167" spans="2:13" ht="75" hidden="1">
      <c r="B167" s="22" t="s">
        <v>13546</v>
      </c>
      <c r="C167" s="23">
        <f>'1-QUANT'!C1732</f>
        <v>93441</v>
      </c>
      <c r="D167" s="23" t="str">
        <f>'1-QUANT'!D505</f>
        <v>SINAPI</v>
      </c>
      <c r="E167" s="631" t="str">
        <f>IFERROR(VLOOKUP($C167,'2-SINAPI OUTUBRO 2017'!$A$1:$D$11396,2,0),IFERROR(VLOOKUP($C167,'3-COMPO.ADM.PRF '!$B$11:$I$816,4,0),""))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67" s="632" t="str">
        <f>IFERROR(VLOOKUP($C167,'2-SINAPI OUTUBRO 2017'!$A$1:$D$11396,3,0),IFERROR(VLOOKUP($C167,'3-COMPO.ADM.PRF '!$B$11:$I$816,5,0),""))</f>
        <v>UN</v>
      </c>
      <c r="G167" s="24">
        <f>'1-QUANT'!K1732</f>
        <v>0</v>
      </c>
      <c r="H167" s="634">
        <f>IFERROR(VLOOKUP($C167,'2-SINAPI OUTUBRO 2017'!$A$1:$D$11396,4,0),IFERROR(VLOOKUP($C167,'3-COMPO.ADM.PRF '!$B$11:$I$816,8,0),""))</f>
        <v>753.5</v>
      </c>
      <c r="I167" s="635">
        <f>H167*'5-BDI'!$E$29</f>
        <v>966.28840000000002</v>
      </c>
      <c r="J167" s="100">
        <f t="shared" ref="J167" si="63">ROUND(G167*H167,2)</f>
        <v>0</v>
      </c>
      <c r="K167" s="449">
        <f t="shared" ref="K167" si="64">ROUND(G167*I167,2)</f>
        <v>0</v>
      </c>
    </row>
    <row r="168" spans="2:13" ht="45" hidden="1">
      <c r="B168" s="22" t="s">
        <v>13547</v>
      </c>
      <c r="C168" s="23">
        <f>'1-QUANT'!C1734</f>
        <v>86927</v>
      </c>
      <c r="D168" s="23" t="str">
        <f>'1-QUANT'!D506</f>
        <v>SINAPI</v>
      </c>
      <c r="E168" s="631" t="str">
        <f>'1-QUANT'!E506:J506</f>
        <v>TANQUE DE MÁRMORE SINTÉTICO SUSPENSO, 22L OU EQUIVALENTE, INCLUSO SIFÃO TIPO GARRAFA EM PVC, VÁLVULA PLÁSTICA E TORNEIRA DE METAL CROMADO PADRÃO POPULAR - FORNECIMENTO E INSTALAÇÃO. AF_12/2013</v>
      </c>
      <c r="F168" s="632" t="str">
        <f>IFERROR(VLOOKUP($C168,'2-SINAPI OUTUBRO 2017'!$A$1:$D$11396,3,0),IFERROR(VLOOKUP($C168,'3-COMPO.ADM.PRF '!$B$11:$I$816,5,0),""))</f>
        <v>UN</v>
      </c>
      <c r="G168" s="24">
        <f>'1-QUANT'!K1734</f>
        <v>0</v>
      </c>
      <c r="H168" s="634">
        <f>IFERROR(VLOOKUP($C168,'2-SINAPI OUTUBRO 2017'!$A$1:$D$11396,4,0),IFERROR(VLOOKUP($C168,'3-COMPO.ADM.PRF '!$B$11:$I$816,8,0),""))</f>
        <v>186.47</v>
      </c>
      <c r="I168" s="635">
        <f>H168*'5-BDI'!$E$29</f>
        <v>239.12912800000001</v>
      </c>
      <c r="J168" s="100">
        <f t="shared" ref="J168" si="65">ROUND(G168*H168,2)</f>
        <v>0</v>
      </c>
      <c r="K168" s="449">
        <f t="shared" ref="K168" si="66">ROUND(G168*I168,2)</f>
        <v>0</v>
      </c>
    </row>
    <row r="169" spans="2:13" s="353" customFormat="1" ht="15" hidden="1" customHeight="1">
      <c r="B169" s="756" t="s">
        <v>13424</v>
      </c>
      <c r="C169" s="757"/>
      <c r="D169" s="757"/>
      <c r="E169" s="757"/>
      <c r="F169" s="757"/>
      <c r="G169" s="757"/>
      <c r="H169" s="757"/>
      <c r="I169" s="495"/>
      <c r="J169" s="101">
        <f>SUM(J94:J168)</f>
        <v>0</v>
      </c>
      <c r="K169" s="450">
        <f>SUM(K94:K168)</f>
        <v>0</v>
      </c>
      <c r="M169" s="369"/>
    </row>
    <row r="170" spans="2:13">
      <c r="B170" s="452"/>
      <c r="C170" s="436"/>
      <c r="D170" s="432"/>
      <c r="E170" s="437"/>
      <c r="F170" s="438"/>
      <c r="G170" s="439"/>
      <c r="H170" s="440"/>
      <c r="I170" s="440"/>
      <c r="J170" s="441"/>
      <c r="K170" s="454"/>
    </row>
    <row r="171" spans="2:13" s="370" customFormat="1" ht="15" hidden="1">
      <c r="B171" s="11" t="s">
        <v>13548</v>
      </c>
      <c r="C171" s="12"/>
      <c r="D171" s="13"/>
      <c r="E171" s="14" t="str">
        <f>'1-QUANT'!E1749:J1749</f>
        <v>INSTALAÇÕES DE GÁS</v>
      </c>
      <c r="F171" s="15"/>
      <c r="G171" s="16"/>
      <c r="H171" s="17"/>
      <c r="I171" s="17"/>
      <c r="J171" s="99"/>
      <c r="K171" s="360"/>
    </row>
    <row r="172" spans="2:13" ht="15" hidden="1">
      <c r="B172" s="42" t="s">
        <v>13549</v>
      </c>
      <c r="C172" s="23" t="str">
        <f>'1-QUANT'!C1751</f>
        <v>COMP 036</v>
      </c>
      <c r="D172" s="23" t="str">
        <f>'1-QUANT'!D1751</f>
        <v>PROPRIA</v>
      </c>
      <c r="E172" s="631" t="str">
        <f>IFERROR(VLOOKUP($C172,'2-SINAPI OUTUBRO 2017'!$A$1:$D$11396,2,0),IFERROR(VLOOKUP($C172,'3-COMPO.ADM.PRF '!$B$11:$I$816,4,0),""))</f>
        <v>FORNECIMENTO E INSTALAÇÃO DE CASA DE GÁS MODELO PADRÃO DE 2,00X1,00</v>
      </c>
      <c r="F172" s="632" t="str">
        <f>IFERROR(VLOOKUP($C172,'2-SINAPI OUTUBRO 2017'!$A$1:$D$11396,3,0),IFERROR(VLOOKUP($C172,'3-COMPO.ADM.PRF '!$B$11:$I$816,5,0),""))</f>
        <v>UNI</v>
      </c>
      <c r="G172" s="24">
        <f>'1-QUANT'!K1751</f>
        <v>0</v>
      </c>
      <c r="H172" s="634">
        <f>IFERROR(VLOOKUP($C172,'2-SINAPI OUTUBRO 2017'!$A$1:$D$11396,4,0),IFERROR(VLOOKUP($C172,'3-COMPO.ADM.PRF '!$B$11:$I$816,8,0),""))</f>
        <v>1986.7944</v>
      </c>
      <c r="I172" s="635">
        <f>H172*'5-BDI'!$E$29</f>
        <v>2547.8651385600001</v>
      </c>
      <c r="J172" s="100">
        <f t="shared" ref="J172" si="67">ROUND(G172*H172,2)</f>
        <v>0</v>
      </c>
      <c r="K172" s="449">
        <f t="shared" ref="K172" si="68">ROUND(G172*I172,2)</f>
        <v>0</v>
      </c>
    </row>
    <row r="173" spans="2:13" ht="45" hidden="1">
      <c r="B173" s="42" t="s">
        <v>13550</v>
      </c>
      <c r="C173" s="23">
        <f>'1-QUANT'!C1752</f>
        <v>92688</v>
      </c>
      <c r="D173" s="23" t="str">
        <f>'1-QUANT'!D1752</f>
        <v>SINAPI</v>
      </c>
      <c r="E173" s="631" t="str">
        <f>IFERROR(VLOOKUP($C173,'2-SINAPI OUTUBRO 2017'!$A$1:$D$11396,2,0),IFERROR(VLOOKUP($C173,'3-COMPO.ADM.PRF '!$B$11:$I$816,4,0),""))</f>
        <v>TUBO DE AÇO GALVANIZADO COM COSTURA, CLASSE MÉDIA, CONEXÃO ROSQUEADA, DN 20 (3/4"), INSTALADO EM RAMAIS E SUB-RAMAIS DE GÁS - FORNECIMENTO E INSTALAÇÃO. AF_12/2015</v>
      </c>
      <c r="F173" s="632" t="str">
        <f>IFERROR(VLOOKUP($C173,'2-SINAPI OUTUBRO 2017'!$A$1:$D$11396,3,0),IFERROR(VLOOKUP($C173,'3-COMPO.ADM.PRF '!$B$11:$I$816,5,0),""))</f>
        <v>M</v>
      </c>
      <c r="G173" s="24">
        <f>'1-QUANT'!K1752</f>
        <v>0</v>
      </c>
      <c r="H173" s="634">
        <f>IFERROR(VLOOKUP($C173,'2-SINAPI OUTUBRO 2017'!$A$1:$D$11396,4,0),IFERROR(VLOOKUP($C173,'3-COMPO.ADM.PRF '!$B$11:$I$816,8,0),""))</f>
        <v>21.51</v>
      </c>
      <c r="I173" s="635">
        <f>H173*'5-BDI'!$E$29</f>
        <v>27.584424000000002</v>
      </c>
      <c r="J173" s="100">
        <f t="shared" ref="J173:J187" si="69">ROUND(G173*H173,2)</f>
        <v>0</v>
      </c>
      <c r="K173" s="449">
        <f t="shared" ref="K173:K187" si="70">ROUND(G173*I173,2)</f>
        <v>0</v>
      </c>
    </row>
    <row r="174" spans="2:13" ht="30" hidden="1">
      <c r="B174" s="42" t="s">
        <v>13551</v>
      </c>
      <c r="C174" s="23">
        <f>'1-QUANT'!C1753</f>
        <v>83534</v>
      </c>
      <c r="D174" s="23" t="str">
        <f>'1-QUANT'!D1753</f>
        <v>SINAPI</v>
      </c>
      <c r="E174" s="631" t="str">
        <f>IFERROR(VLOOKUP($C174,'2-SINAPI OUTUBRO 2017'!$A$1:$D$11396,2,0),IFERROR(VLOOKUP($C174,'3-COMPO.ADM.PRF '!$B$11:$I$816,4,0),""))</f>
        <v>LASTRO DE CONCRETO, PREPARO MECÂNICO, INCLUSOS ADITIVO IMPERMEABILIZANTE, LANÇAMENTO E ADENSAMENTO</v>
      </c>
      <c r="F174" s="632" t="str">
        <f>IFERROR(VLOOKUP($C174,'2-SINAPI OUTUBRO 2017'!$A$1:$D$11396,3,0),IFERROR(VLOOKUP($C174,'3-COMPO.ADM.PRF '!$B$11:$I$816,5,0),""))</f>
        <v>M3</v>
      </c>
      <c r="G174" s="24">
        <f>'1-QUANT'!K1753</f>
        <v>0</v>
      </c>
      <c r="H174" s="634">
        <f>IFERROR(VLOOKUP($C174,'2-SINAPI OUTUBRO 2017'!$A$1:$D$11396,4,0),IFERROR(VLOOKUP($C174,'3-COMPO.ADM.PRF '!$B$11:$I$816,8,0),""))</f>
        <v>459.82</v>
      </c>
      <c r="I174" s="635">
        <f>H174*'5-BDI'!$E$29</f>
        <v>589.67316800000003</v>
      </c>
      <c r="J174" s="100">
        <f t="shared" si="69"/>
        <v>0</v>
      </c>
      <c r="K174" s="449">
        <f t="shared" si="70"/>
        <v>0</v>
      </c>
    </row>
    <row r="175" spans="2:13" ht="45" hidden="1">
      <c r="B175" s="42" t="s">
        <v>13552</v>
      </c>
      <c r="C175" s="23" t="str">
        <f>'1-QUANT'!C1754</f>
        <v>COMP 037</v>
      </c>
      <c r="D175" s="23" t="str">
        <f>'1-QUANT'!D1754</f>
        <v>PROPRIA</v>
      </c>
      <c r="E175" s="631" t="str">
        <f>IFERROR(VLOOKUP($C175,'2-SINAPI OUTUBRO 2017'!$A$1:$D$11396,2,0),IFERROR(VLOOKUP($C175,'3-COMPO.ADM.PRF '!$B$11:$I$816,4,0),""))</f>
        <v>FITA ADESIVA ANTICORROSIVA DE PVC FLEXIVEL, COR PRETA, PARA PROTECAO TUBULACAO, 50 MM X 30 M (L X C), E= *0,25* MM - FORNECIMETNO E INSTALAÇÃO</v>
      </c>
      <c r="F175" s="632" t="str">
        <f>IFERROR(VLOOKUP($C175,'2-SINAPI OUTUBRO 2017'!$A$1:$D$11396,3,0),IFERROR(VLOOKUP($C175,'3-COMPO.ADM.PRF '!$B$11:$I$816,5,0),""))</f>
        <v>M</v>
      </c>
      <c r="G175" s="24">
        <f>'1-QUANT'!K1754</f>
        <v>0</v>
      </c>
      <c r="H175" s="634">
        <f>IFERROR(VLOOKUP($C175,'2-SINAPI OUTUBRO 2017'!$A$1:$D$11396,4,0),IFERROR(VLOOKUP($C175,'3-COMPO.ADM.PRF '!$B$11:$I$816,8,0),""))</f>
        <v>11.704000000000001</v>
      </c>
      <c r="I175" s="635">
        <f>H175*'5-BDI'!$E$29</f>
        <v>15.0092096</v>
      </c>
      <c r="J175" s="100">
        <f t="shared" si="69"/>
        <v>0</v>
      </c>
      <c r="K175" s="449">
        <f t="shared" si="70"/>
        <v>0</v>
      </c>
    </row>
    <row r="176" spans="2:13" ht="30" hidden="1">
      <c r="B176" s="42" t="s">
        <v>13553</v>
      </c>
      <c r="C176" s="23" t="str">
        <f>'1-QUANT'!C1755</f>
        <v>COMP 038</v>
      </c>
      <c r="D176" s="23" t="str">
        <f>'1-QUANT'!D1755</f>
        <v>PROPRIA</v>
      </c>
      <c r="E176" s="631" t="str">
        <f>IFERROR(VLOOKUP($C176,'2-SINAPI OUTUBRO 2017'!$A$1:$D$11396,2,0),IFERROR(VLOOKUP($C176,'3-COMPO.ADM.PRF '!$B$11:$I$816,4,0),""))</f>
        <v>VALVULA DE RETENCAO VERTICAL, DE BRONZE (PN-16), 3/4", 200 PSI, EXTREMIDADES COM ROSCA - FORNECIMENTO E INSTALAÇÃO</v>
      </c>
      <c r="F176" s="632" t="str">
        <f>IFERROR(VLOOKUP($C176,'2-SINAPI OUTUBRO 2017'!$A$1:$D$11396,3,0),IFERROR(VLOOKUP($C176,'3-COMPO.ADM.PRF '!$B$11:$I$816,5,0),""))</f>
        <v>UNI</v>
      </c>
      <c r="G176" s="24">
        <f>'1-QUANT'!K1755</f>
        <v>0</v>
      </c>
      <c r="H176" s="634">
        <f>IFERROR(VLOOKUP($C176,'2-SINAPI OUTUBRO 2017'!$A$1:$D$11396,4,0),IFERROR(VLOOKUP($C176,'3-COMPO.ADM.PRF '!$B$11:$I$816,8,0),""))</f>
        <v>45.032129999999995</v>
      </c>
      <c r="I176" s="635">
        <f>H176*'5-BDI'!$E$29</f>
        <v>57.749203511999994</v>
      </c>
      <c r="J176" s="100">
        <f t="shared" si="69"/>
        <v>0</v>
      </c>
      <c r="K176" s="449">
        <f t="shared" si="70"/>
        <v>0</v>
      </c>
    </row>
    <row r="177" spans="2:13" ht="45" hidden="1">
      <c r="B177" s="42" t="s">
        <v>13554</v>
      </c>
      <c r="C177" s="23">
        <f>'1-QUANT'!C1756</f>
        <v>92905</v>
      </c>
      <c r="D177" s="23" t="str">
        <f>'1-QUANT'!D1756</f>
        <v>SINAPI</v>
      </c>
      <c r="E177" s="631" t="str">
        <f>IFERROR(VLOOKUP($C177,'2-SINAPI OUTUBRO 2017'!$A$1:$D$11396,2,0),IFERROR(VLOOKUP($C177,'3-COMPO.ADM.PRF '!$B$11:$I$816,4,0),""))</f>
        <v>UNIÃO, EM FERRO GALVANIZADO, CONEXÃO ROSQUEADA, DN 20 (3/4"), INSTALADO EM RAMAIS E SUB-RAMAIS DE GÁS - FORNECIMENTO E INSTALAÇÃO. AF_12/2015</v>
      </c>
      <c r="F177" s="632" t="str">
        <f>IFERROR(VLOOKUP($C177,'2-SINAPI OUTUBRO 2017'!$A$1:$D$11396,3,0),IFERROR(VLOOKUP($C177,'3-COMPO.ADM.PRF '!$B$11:$I$816,5,0),""))</f>
        <v>UN</v>
      </c>
      <c r="G177" s="24">
        <f>'1-QUANT'!K1756</f>
        <v>0</v>
      </c>
      <c r="H177" s="634">
        <f>IFERROR(VLOOKUP($C177,'2-SINAPI OUTUBRO 2017'!$A$1:$D$11396,4,0),IFERROR(VLOOKUP($C177,'3-COMPO.ADM.PRF '!$B$11:$I$816,8,0),""))</f>
        <v>29.3</v>
      </c>
      <c r="I177" s="635">
        <f>H177*'5-BDI'!$E$29</f>
        <v>37.57432</v>
      </c>
      <c r="J177" s="100">
        <f t="shared" si="69"/>
        <v>0</v>
      </c>
      <c r="K177" s="449">
        <f t="shared" si="70"/>
        <v>0</v>
      </c>
    </row>
    <row r="178" spans="2:13" ht="45" hidden="1">
      <c r="B178" s="42" t="s">
        <v>13555</v>
      </c>
      <c r="C178" s="23">
        <f>'1-QUANT'!C1757</f>
        <v>92694</v>
      </c>
      <c r="D178" s="23" t="str">
        <f>'1-QUANT'!D1757</f>
        <v>SINAPI</v>
      </c>
      <c r="E178" s="631" t="str">
        <f>IFERROR(VLOOKUP($C178,'2-SINAPI OUTUBRO 2017'!$A$1:$D$11396,2,0),IFERROR(VLOOKUP($C178,'3-COMPO.ADM.PRF '!$B$11:$I$816,4,0),""))</f>
        <v>NIPLE, EM FERRO GALVANIZADO, CONEXÃO ROSQUEADA, DN 20 (3/4"), INSTALADO EM RAMAIS E SUB-RAMAIS DE GÁS - FORNECIMENTO E INSTALAÇÃO. AF_12/2015</v>
      </c>
      <c r="F178" s="632" t="str">
        <f>IFERROR(VLOOKUP($C178,'2-SINAPI OUTUBRO 2017'!$A$1:$D$11396,3,0),IFERROR(VLOOKUP($C178,'3-COMPO.ADM.PRF '!$B$11:$I$816,5,0),""))</f>
        <v>UN</v>
      </c>
      <c r="G178" s="24">
        <f>'1-QUANT'!K1757</f>
        <v>0</v>
      </c>
      <c r="H178" s="634">
        <f>IFERROR(VLOOKUP($C178,'2-SINAPI OUTUBRO 2017'!$A$1:$D$11396,4,0),IFERROR(VLOOKUP($C178,'3-COMPO.ADM.PRF '!$B$11:$I$816,8,0),""))</f>
        <v>14.3</v>
      </c>
      <c r="I178" s="635">
        <f>H178*'5-BDI'!$E$29</f>
        <v>18.33832</v>
      </c>
      <c r="J178" s="100">
        <f t="shared" si="69"/>
        <v>0</v>
      </c>
      <c r="K178" s="449">
        <f t="shared" si="70"/>
        <v>0</v>
      </c>
    </row>
    <row r="179" spans="2:13" ht="45" hidden="1">
      <c r="B179" s="42" t="s">
        <v>13556</v>
      </c>
      <c r="C179" s="23">
        <f>'1-QUANT'!C1758</f>
        <v>92692</v>
      </c>
      <c r="D179" s="23" t="str">
        <f>'1-QUANT'!D1758</f>
        <v>SINAPI</v>
      </c>
      <c r="E179" s="631" t="str">
        <f>IFERROR(VLOOKUP($C179,'2-SINAPI OUTUBRO 2017'!$A$1:$D$11396,2,0),IFERROR(VLOOKUP($C179,'3-COMPO.ADM.PRF '!$B$11:$I$816,4,0),""))</f>
        <v>NIPLE, EM FERRO GALVANIZADO, CONEXÃO ROSQUEADA, DN 15 (1/2"), INSTALADO EM RAMAIS E SUB-RAMAIS DE GÁS - FORNECIMENTO E INSTALAÇÃO. AF_12/2015</v>
      </c>
      <c r="F179" s="632" t="str">
        <f>IFERROR(VLOOKUP($C179,'2-SINAPI OUTUBRO 2017'!$A$1:$D$11396,3,0),IFERROR(VLOOKUP($C179,'3-COMPO.ADM.PRF '!$B$11:$I$816,5,0),""))</f>
        <v>UN</v>
      </c>
      <c r="G179" s="24">
        <f>'1-QUANT'!K1758</f>
        <v>0</v>
      </c>
      <c r="H179" s="634">
        <f>IFERROR(VLOOKUP($C179,'2-SINAPI OUTUBRO 2017'!$A$1:$D$11396,4,0),IFERROR(VLOOKUP($C179,'3-COMPO.ADM.PRF '!$B$11:$I$816,8,0),""))</f>
        <v>9.01</v>
      </c>
      <c r="I179" s="635">
        <f>H179*'5-BDI'!$E$29</f>
        <v>11.554423999999999</v>
      </c>
      <c r="J179" s="100">
        <f t="shared" si="69"/>
        <v>0</v>
      </c>
      <c r="K179" s="449">
        <f t="shared" si="70"/>
        <v>0</v>
      </c>
    </row>
    <row r="180" spans="2:13" ht="30" hidden="1">
      <c r="B180" s="42" t="s">
        <v>13557</v>
      </c>
      <c r="C180" s="23" t="str">
        <f>'1-QUANT'!C1759</f>
        <v>COMP 039</v>
      </c>
      <c r="D180" s="23" t="str">
        <f>'1-QUANT'!D1759</f>
        <v>PROPRIA</v>
      </c>
      <c r="E180" s="631" t="str">
        <f>IFERROR(VLOOKUP($C180,'2-SINAPI OUTUBRO 2017'!$A$1:$D$11396,2,0),IFERROR(VLOOKUP($C180,'3-COMPO.ADM.PRF '!$B$11:$I$816,4,0),""))</f>
        <v>TÊ GALVANIZADO Ø3/4" PARA INSTALAÇÃO EM RAMAL DE GÁS - FORNECIMENTO E INSTALAÇÃO</v>
      </c>
      <c r="F180" s="632" t="str">
        <f>IFERROR(VLOOKUP($C180,'2-SINAPI OUTUBRO 2017'!$A$1:$D$11396,3,0),IFERROR(VLOOKUP($C180,'3-COMPO.ADM.PRF '!$B$11:$I$816,5,0),""))</f>
        <v>UNI</v>
      </c>
      <c r="G180" s="24">
        <f>'1-QUANT'!K1759</f>
        <v>0</v>
      </c>
      <c r="H180" s="634">
        <f>IFERROR(VLOOKUP($C180,'2-SINAPI OUTUBRO 2017'!$A$1:$D$11396,4,0),IFERROR(VLOOKUP($C180,'3-COMPO.ADM.PRF '!$B$11:$I$816,8,0),""))</f>
        <v>28.443770000000001</v>
      </c>
      <c r="I180" s="635">
        <f>H180*'5-BDI'!$E$29</f>
        <v>36.476290648000003</v>
      </c>
      <c r="J180" s="100">
        <f t="shared" si="69"/>
        <v>0</v>
      </c>
      <c r="K180" s="449">
        <f t="shared" si="70"/>
        <v>0</v>
      </c>
    </row>
    <row r="181" spans="2:13" ht="45" hidden="1">
      <c r="B181" s="42" t="s">
        <v>13558</v>
      </c>
      <c r="C181" s="23">
        <f>'1-QUANT'!C1760</f>
        <v>92953</v>
      </c>
      <c r="D181" s="23" t="str">
        <f>'1-QUANT'!D1760</f>
        <v>SINAPI</v>
      </c>
      <c r="E181" s="631" t="str">
        <f>IFERROR(VLOOKUP($C181,'2-SINAPI OUTUBRO 2017'!$A$1:$D$11396,2,0),IFERROR(VLOOKUP($C181,'3-COMPO.ADM.PRF '!$B$11:$I$816,4,0),""))</f>
        <v>LUVA DE REDUÇÃO, EM FERRO GALVANIZADO, 3/4" X 1/2", CONEXÃO ROSQUEADA, INSTALADO EM RAMAIS E SUB-RAMAIS DE GÁS - FORNECIMENTO E INSTALAÇÃO. AF_12/2015</v>
      </c>
      <c r="F181" s="632" t="str">
        <f>IFERROR(VLOOKUP($C181,'2-SINAPI OUTUBRO 2017'!$A$1:$D$11396,3,0),IFERROR(VLOOKUP($C181,'3-COMPO.ADM.PRF '!$B$11:$I$816,5,0),""))</f>
        <v>UN</v>
      </c>
      <c r="G181" s="24">
        <f>'1-QUANT'!K1760</f>
        <v>0</v>
      </c>
      <c r="H181" s="634">
        <f>IFERROR(VLOOKUP($C181,'2-SINAPI OUTUBRO 2017'!$A$1:$D$11396,4,0),IFERROR(VLOOKUP($C181,'3-COMPO.ADM.PRF '!$B$11:$I$816,8,0),""))</f>
        <v>15.37</v>
      </c>
      <c r="I181" s="635">
        <f>H181*'5-BDI'!$E$29</f>
        <v>19.710487999999998</v>
      </c>
      <c r="J181" s="100">
        <f t="shared" si="69"/>
        <v>0</v>
      </c>
      <c r="K181" s="449">
        <f t="shared" si="70"/>
        <v>0</v>
      </c>
    </row>
    <row r="182" spans="2:13" ht="45" hidden="1">
      <c r="B182" s="42" t="s">
        <v>13559</v>
      </c>
      <c r="C182" s="23">
        <f>'1-QUANT'!C1761</f>
        <v>92701</v>
      </c>
      <c r="D182" s="23" t="str">
        <f>'1-QUANT'!D1761</f>
        <v>SINAPI</v>
      </c>
      <c r="E182" s="631" t="str">
        <f>IFERROR(VLOOKUP($C182,'2-SINAPI OUTUBRO 2017'!$A$1:$D$11396,2,0),IFERROR(VLOOKUP($C182,'3-COMPO.ADM.PRF '!$B$11:$I$816,4,0),""))</f>
        <v>JOELHO 90 GRAUS, EM FERRO GALVANIZADO, CONEXÃO ROSQUEADA, DN 20 (3/4"), INSTALADO EM RAMAIS E SUB-RAMAIS DE GÁS - FORNECIMENTO E INSTALAÇÃO. AF_12/2015</v>
      </c>
      <c r="F182" s="632" t="str">
        <f>IFERROR(VLOOKUP($C182,'2-SINAPI OUTUBRO 2017'!$A$1:$D$11396,3,0),IFERROR(VLOOKUP($C182,'3-COMPO.ADM.PRF '!$B$11:$I$816,5,0),""))</f>
        <v>UN</v>
      </c>
      <c r="G182" s="24">
        <f>'1-QUANT'!K1761</f>
        <v>0</v>
      </c>
      <c r="H182" s="634">
        <f>IFERROR(VLOOKUP($C182,'2-SINAPI OUTUBRO 2017'!$A$1:$D$11396,4,0),IFERROR(VLOOKUP($C182,'3-COMPO.ADM.PRF '!$B$11:$I$816,8,0),""))</f>
        <v>20.5</v>
      </c>
      <c r="I182" s="635">
        <f>H182*'5-BDI'!$E$29</f>
        <v>26.289200000000001</v>
      </c>
      <c r="J182" s="100">
        <f t="shared" si="69"/>
        <v>0</v>
      </c>
      <c r="K182" s="449">
        <f t="shared" si="70"/>
        <v>0</v>
      </c>
    </row>
    <row r="183" spans="2:13" ht="15" hidden="1">
      <c r="B183" s="42" t="s">
        <v>13560</v>
      </c>
      <c r="C183" s="23" t="str">
        <f>'1-QUANT'!C1762</f>
        <v>COMP 040</v>
      </c>
      <c r="D183" s="23" t="str">
        <f>'1-QUANT'!D1762</f>
        <v>PROPRIA</v>
      </c>
      <c r="E183" s="631" t="str">
        <f>IFERROR(VLOOKUP($C183,'2-SINAPI OUTUBRO 2017'!$A$1:$D$11396,2,0),IFERROR(VLOOKUP($C183,'3-COMPO.ADM.PRF '!$B$11:$I$816,4,0),""))</f>
        <v xml:space="preserve">REGUALADOR DE 1º ESTÁGIO PARA 10KG - FORNECIMENTO E INSTALAÇÃO </v>
      </c>
      <c r="F183" s="632" t="str">
        <f>IFERROR(VLOOKUP($C183,'2-SINAPI OUTUBRO 2017'!$A$1:$D$11396,3,0),IFERROR(VLOOKUP($C183,'3-COMPO.ADM.PRF '!$B$11:$I$816,5,0),""))</f>
        <v>UNI</v>
      </c>
      <c r="G183" s="24">
        <f>'1-QUANT'!K1762</f>
        <v>0</v>
      </c>
      <c r="H183" s="634">
        <f>IFERROR(VLOOKUP($C183,'2-SINAPI OUTUBRO 2017'!$A$1:$D$11396,4,0),IFERROR(VLOOKUP($C183,'3-COMPO.ADM.PRF '!$B$11:$I$816,8,0),""))</f>
        <v>82.309300000000007</v>
      </c>
      <c r="I183" s="635">
        <f>H183*'5-BDI'!$E$29</f>
        <v>105.55344632000001</v>
      </c>
      <c r="J183" s="100">
        <f t="shared" si="69"/>
        <v>0</v>
      </c>
      <c r="K183" s="449">
        <f t="shared" si="70"/>
        <v>0</v>
      </c>
    </row>
    <row r="184" spans="2:13" ht="45" hidden="1">
      <c r="B184" s="42" t="s">
        <v>13561</v>
      </c>
      <c r="C184" s="23" t="str">
        <f>'1-QUANT'!C1763</f>
        <v>COMP 041</v>
      </c>
      <c r="D184" s="23" t="str">
        <f>'1-QUANT'!D1763</f>
        <v>PROPRIA</v>
      </c>
      <c r="E184" s="631" t="str">
        <f>IFERROR(VLOOKUP($C184,'2-SINAPI OUTUBRO 2017'!$A$1:$D$11396,2,0),IFERROR(VLOOKUP($C184,'3-COMPO.ADM.PRF '!$B$11:$I$816,4,0),""))</f>
        <v>MANOMETRO COM CAIXA EM ACO PINTADO, ESCALA *10* KGF/CM2 (*10* BAR), DIAMETRO NOMINAL DE 100 MM, CONEXAO DE 1/2" - FORNECIMENTO E INSTALAÇÃO</v>
      </c>
      <c r="F184" s="632" t="str">
        <f>IFERROR(VLOOKUP($C184,'2-SINAPI OUTUBRO 2017'!$A$1:$D$11396,3,0),IFERROR(VLOOKUP($C184,'3-COMPO.ADM.PRF '!$B$11:$I$816,5,0),""))</f>
        <v>UNI</v>
      </c>
      <c r="G184" s="24">
        <f>'1-QUANT'!K1763</f>
        <v>0</v>
      </c>
      <c r="H184" s="634">
        <f>IFERROR(VLOOKUP($C184,'2-SINAPI OUTUBRO 2017'!$A$1:$D$11396,4,0),IFERROR(VLOOKUP($C184,'3-COMPO.ADM.PRF '!$B$11:$I$816,8,0),""))</f>
        <v>136.4863</v>
      </c>
      <c r="I184" s="635">
        <f>H184*'5-BDI'!$E$29</f>
        <v>175.03003111999999</v>
      </c>
      <c r="J184" s="100">
        <f t="shared" si="69"/>
        <v>0</v>
      </c>
      <c r="K184" s="449">
        <f t="shared" si="70"/>
        <v>0</v>
      </c>
    </row>
    <row r="185" spans="2:13" ht="30" hidden="1">
      <c r="B185" s="42" t="s">
        <v>13562</v>
      </c>
      <c r="C185" s="23" t="str">
        <f>'1-QUANT'!C1764</f>
        <v>COMP 042</v>
      </c>
      <c r="D185" s="23" t="str">
        <f>'1-QUANT'!D1764</f>
        <v>PROPRIA</v>
      </c>
      <c r="E185" s="631" t="str">
        <f>IFERROR(VLOOKUP($C185,'2-SINAPI OUTUBRO 2017'!$A$1:$D$11396,2,0),IFERROR(VLOOKUP($C185,'3-COMPO.ADM.PRF '!$B$11:$I$816,4,0),""))</f>
        <v>TUBO MULTICAMADA PEX, DN 20 MM, PARA INSTALACOES A GAS (AMARELO) - FORNECIMENTO E INSTALAÇÃO</v>
      </c>
      <c r="F185" s="632" t="str">
        <f>IFERROR(VLOOKUP($C185,'2-SINAPI OUTUBRO 2017'!$A$1:$D$11396,3,0),IFERROR(VLOOKUP($C185,'3-COMPO.ADM.PRF '!$B$11:$I$816,5,0),""))</f>
        <v xml:space="preserve">M     </v>
      </c>
      <c r="G185" s="24">
        <f>'1-QUANT'!K1764</f>
        <v>0</v>
      </c>
      <c r="H185" s="634">
        <f>IFERROR(VLOOKUP($C185,'2-SINAPI OUTUBRO 2017'!$A$1:$D$11396,4,0),IFERROR(VLOOKUP($C185,'3-COMPO.ADM.PRF '!$B$11:$I$816,8,0),""))</f>
        <v>14.855</v>
      </c>
      <c r="I185" s="635">
        <f>H185*'5-BDI'!$E$29</f>
        <v>19.050052000000001</v>
      </c>
      <c r="J185" s="100">
        <f t="shared" si="69"/>
        <v>0</v>
      </c>
      <c r="K185" s="449">
        <f t="shared" si="70"/>
        <v>0</v>
      </c>
    </row>
    <row r="186" spans="2:13" ht="60" hidden="1">
      <c r="B186" s="42" t="s">
        <v>13563</v>
      </c>
      <c r="C186" s="23" t="str">
        <f>'1-QUANT'!C1765</f>
        <v>COMP 043</v>
      </c>
      <c r="D186" s="23" t="str">
        <f>'1-QUANT'!D1765</f>
        <v>PROPRIA</v>
      </c>
      <c r="E186" s="631" t="str">
        <f>IFERROR(VLOOKUP($C186,'2-SINAPI OUTUBRO 2017'!$A$1:$D$11396,2,0),IFERROR(VLOOKUP($C186,'3-COMPO.ADM.PRF '!$B$11:$I$816,4,0),""))</f>
        <v>PLACA DE SINALIZACAO DE SEGURANCA CONTRA INCENDIO, FOTOLUMINESCENTE, RETANGULAR, *20 X 40* CM, EM PVC *2* MM ANTI-CHAMAS (SIMBOLOS, CORES E PICTOGRAMAS CONFORME NBR 13434) - FORNECIMENTO E INSTALAÇÃO</v>
      </c>
      <c r="F186" s="632" t="str">
        <f>IFERROR(VLOOKUP($C186,'2-SINAPI OUTUBRO 2017'!$A$1:$D$11396,3,0),IFERROR(VLOOKUP($C186,'3-COMPO.ADM.PRF '!$B$11:$I$816,5,0),""))</f>
        <v>UNI</v>
      </c>
      <c r="G186" s="24">
        <f>'1-QUANT'!K1765</f>
        <v>0</v>
      </c>
      <c r="H186" s="634">
        <f>IFERROR(VLOOKUP($C186,'2-SINAPI OUTUBRO 2017'!$A$1:$D$11396,4,0),IFERROR(VLOOKUP($C186,'3-COMPO.ADM.PRF '!$B$11:$I$816,8,0),""))</f>
        <v>47.652409999999996</v>
      </c>
      <c r="I186" s="635">
        <f>H186*'5-BDI'!$E$29</f>
        <v>61.109450583999994</v>
      </c>
      <c r="J186" s="100">
        <f t="shared" si="69"/>
        <v>0</v>
      </c>
      <c r="K186" s="449">
        <f t="shared" si="70"/>
        <v>0</v>
      </c>
    </row>
    <row r="187" spans="2:13" ht="45" hidden="1">
      <c r="B187" s="42" t="s">
        <v>13564</v>
      </c>
      <c r="C187" s="23" t="str">
        <f>'1-QUANT'!C1766</f>
        <v>COMP 044</v>
      </c>
      <c r="D187" s="23" t="str">
        <f>'1-QUANT'!D1766</f>
        <v>PROPRIA</v>
      </c>
      <c r="E187" s="631" t="str">
        <f>IFERROR(VLOOKUP($C187,'2-SINAPI OUTUBRO 2017'!$A$1:$D$11396,2,0),IFERROR(VLOOKUP($C187,'3-COMPO.ADM.PRF '!$B$11:$I$816,4,0),""))</f>
        <v>PLACA DE SINALIZACAO DE SEGURANCA CONTRA INCENDIO - ALERTA, TRIANGULAR, BASE DE *30* CM, EM PVC *2* MM ANTI-CHAMAS (SIMBOLOS, CORES E PICTOGRAMAS CONFORME NBR 13434) - FORNECIMENTO E INSTALAÇÃO</v>
      </c>
      <c r="F187" s="632" t="str">
        <f>IFERROR(VLOOKUP($C187,'2-SINAPI OUTUBRO 2017'!$A$1:$D$11396,3,0),IFERROR(VLOOKUP($C187,'3-COMPO.ADM.PRF '!$B$11:$I$816,5,0),""))</f>
        <v>UNI</v>
      </c>
      <c r="G187" s="24">
        <f>'1-QUANT'!K1766</f>
        <v>0</v>
      </c>
      <c r="H187" s="634">
        <f>IFERROR(VLOOKUP($C187,'2-SINAPI OUTUBRO 2017'!$A$1:$D$11396,4,0),IFERROR(VLOOKUP($C187,'3-COMPO.ADM.PRF '!$B$11:$I$816,8,0),""))</f>
        <v>49.272410000000001</v>
      </c>
      <c r="I187" s="635">
        <f>H187*'5-BDI'!$E$29</f>
        <v>63.186938584000004</v>
      </c>
      <c r="J187" s="100">
        <f t="shared" si="69"/>
        <v>0</v>
      </c>
      <c r="K187" s="449">
        <f t="shared" si="70"/>
        <v>0</v>
      </c>
    </row>
    <row r="188" spans="2:13" ht="15" hidden="1" customHeight="1">
      <c r="B188" s="756" t="s">
        <v>13424</v>
      </c>
      <c r="C188" s="757"/>
      <c r="D188" s="757"/>
      <c r="E188" s="757"/>
      <c r="F188" s="757"/>
      <c r="G188" s="757"/>
      <c r="H188" s="757"/>
      <c r="I188" s="495"/>
      <c r="J188" s="101">
        <f>SUM(J172:J187)</f>
        <v>0</v>
      </c>
      <c r="K188" s="450">
        <f>SUM(K172:K187)</f>
        <v>0</v>
      </c>
      <c r="M188" s="374" t="e">
        <f>K188+K169+K90+K79+#REF!+K75+K68+K60+K54+K49+K43+#REF!+#REF!+K36+K22+K15</f>
        <v>#REF!</v>
      </c>
    </row>
    <row r="189" spans="2:13" hidden="1">
      <c r="B189" s="452"/>
      <c r="C189" s="436"/>
      <c r="D189" s="432"/>
      <c r="E189" s="437"/>
      <c r="F189" s="438"/>
      <c r="G189" s="439"/>
      <c r="H189" s="440"/>
      <c r="I189" s="440"/>
      <c r="J189" s="441"/>
      <c r="K189" s="454"/>
    </row>
    <row r="190" spans="2:13" s="353" customFormat="1" ht="15" hidden="1">
      <c r="B190" s="11" t="s">
        <v>13565</v>
      </c>
      <c r="C190" s="12"/>
      <c r="D190" s="13"/>
      <c r="E190" s="14" t="str">
        <f>'1-QUANT'!E2177:J2177</f>
        <v xml:space="preserve">REFORÇO DE MURO EXISTENTE </v>
      </c>
      <c r="F190" s="15"/>
      <c r="G190" s="16"/>
      <c r="H190" s="17"/>
      <c r="I190" s="17"/>
      <c r="J190" s="99"/>
      <c r="K190" s="360"/>
    </row>
    <row r="191" spans="2:13" s="368" customFormat="1" ht="15" hidden="1">
      <c r="B191" s="421" t="s">
        <v>13566</v>
      </c>
      <c r="C191" s="422"/>
      <c r="D191" s="423"/>
      <c r="E191" s="424" t="str">
        <f>'1-QUANT'!E2179</f>
        <v xml:space="preserve">BROCA DE CONCRETO ARMADO </v>
      </c>
      <c r="F191" s="425"/>
      <c r="G191" s="41"/>
      <c r="H191" s="103"/>
      <c r="I191" s="103"/>
      <c r="J191" s="426"/>
      <c r="K191" s="456"/>
    </row>
    <row r="192" spans="2:13" s="353" customFormat="1" ht="30" hidden="1">
      <c r="B192" s="40" t="s">
        <v>13567</v>
      </c>
      <c r="C192" s="35" t="str">
        <f>'1-QUANT'!C2180</f>
        <v>74156/3</v>
      </c>
      <c r="D192" s="35" t="str">
        <f>'1-QUANT'!D2180</f>
        <v>SINAPI</v>
      </c>
      <c r="E192" s="631" t="str">
        <f>IFERROR(VLOOKUP($C192,'2-SINAPI OUTUBRO 2017'!$A$1:$D$11396,2,0),IFERROR(VLOOKUP($C192,'3-COMPO.ADM.PRF '!$B$11:$I$816,4,0),""))</f>
        <v>ESTACA A TRADO (BROCA) DIAMETRO = 20 CM, EM CONCRETO MOLDADO IN LOCO, 15 MPA, SEM ARMACAO.</v>
      </c>
      <c r="F192" s="632" t="str">
        <f>IFERROR(VLOOKUP($C192,'2-SINAPI OUTUBRO 2017'!$A$1:$D$11396,3,0),IFERROR(VLOOKUP($C192,'3-COMPO.ADM.PRF '!$B$11:$I$816,5,0),""))</f>
        <v>M</v>
      </c>
      <c r="G192" s="37">
        <f>'1-QUANT'!K2181</f>
        <v>0</v>
      </c>
      <c r="H192" s="634">
        <f>IFERROR(VLOOKUP($C192,'2-SINAPI OUTUBRO 2017'!$A$1:$D$11396,4,0),IFERROR(VLOOKUP($C192,'3-COMPO.ADM.PRF '!$B$11:$I$816,8,0),""))</f>
        <v>41.29</v>
      </c>
      <c r="I192" s="635">
        <f>H192*'5-BDI'!$E$29</f>
        <v>52.950296000000002</v>
      </c>
      <c r="J192" s="100">
        <f t="shared" ref="J192" si="71">ROUND(G192*H192,2)</f>
        <v>0</v>
      </c>
      <c r="K192" s="449">
        <f t="shared" ref="K192" si="72">ROUND(G192*I192,2)</f>
        <v>0</v>
      </c>
    </row>
    <row r="193" spans="2:11" s="353" customFormat="1" ht="30" hidden="1">
      <c r="B193" s="40" t="s">
        <v>13568</v>
      </c>
      <c r="C193" s="389">
        <f>'1-QUANT'!C2185</f>
        <v>95583</v>
      </c>
      <c r="D193" s="389" t="str">
        <f>'1-QUANT'!D2185</f>
        <v>SINAPI</v>
      </c>
      <c r="E193" s="631" t="str">
        <f>IFERROR(VLOOKUP($C193,'2-SINAPI OUTUBRO 2017'!$A$1:$D$11396,2,0),IFERROR(VLOOKUP($C193,'3-COMPO.ADM.PRF '!$B$11:$I$816,4,0),""))</f>
        <v>MONTAGEM DE ARMADURA TRANSVERSAL DE ESTACAS DE SEÇÃO CIRCULAR, DIÂMETRO = 5,0 MM. AF_11/2016</v>
      </c>
      <c r="F193" s="632" t="str">
        <f>IFERROR(VLOOKUP($C193,'2-SINAPI OUTUBRO 2017'!$A$1:$D$11396,3,0),IFERROR(VLOOKUP($C193,'3-COMPO.ADM.PRF '!$B$11:$I$816,5,0),""))</f>
        <v>KG</v>
      </c>
      <c r="G193" s="37">
        <f>'1-QUANT'!K2185</f>
        <v>0</v>
      </c>
      <c r="H193" s="634">
        <f>IFERROR(VLOOKUP($C193,'2-SINAPI OUTUBRO 2017'!$A$1:$D$11396,4,0),IFERROR(VLOOKUP($C193,'3-COMPO.ADM.PRF '!$B$11:$I$816,8,0),""))</f>
        <v>9.5500000000000007</v>
      </c>
      <c r="I193" s="635">
        <f>H193*'5-BDI'!$E$29</f>
        <v>12.246920000000001</v>
      </c>
      <c r="J193" s="100">
        <f t="shared" ref="J193:J209" si="73">ROUND(G193*H193,2)</f>
        <v>0</v>
      </c>
      <c r="K193" s="449">
        <f t="shared" ref="K193:K209" si="74">ROUND(G193*I193,2)</f>
        <v>0</v>
      </c>
    </row>
    <row r="194" spans="2:11" s="353" customFormat="1" ht="30" hidden="1">
      <c r="B194" s="40" t="s">
        <v>13569</v>
      </c>
      <c r="C194" s="389">
        <f>'1-QUANT'!C2192</f>
        <v>95577</v>
      </c>
      <c r="D194" s="389" t="str">
        <f>'1-QUANT'!D2192</f>
        <v>SINAPI</v>
      </c>
      <c r="E194" s="631" t="str">
        <f>IFERROR(VLOOKUP($C194,'2-SINAPI OUTUBRO 2017'!$A$1:$D$11396,2,0),IFERROR(VLOOKUP($C194,'3-COMPO.ADM.PRF '!$B$11:$I$816,4,0),""))</f>
        <v>MONTAGEM DE ARMADURA LONGITUDINAL DE ESTACAS DE SEÇÃO CIRCULAR, DIÂMETRO = 10,0 MM. AF_11/2016</v>
      </c>
      <c r="F194" s="632" t="str">
        <f>IFERROR(VLOOKUP($C194,'2-SINAPI OUTUBRO 2017'!$A$1:$D$11396,3,0),IFERROR(VLOOKUP($C194,'3-COMPO.ADM.PRF '!$B$11:$I$816,5,0),""))</f>
        <v>KG</v>
      </c>
      <c r="G194" s="37">
        <f>'1-QUANT'!K2192</f>
        <v>0</v>
      </c>
      <c r="H194" s="634">
        <f>IFERROR(VLOOKUP($C194,'2-SINAPI OUTUBRO 2017'!$A$1:$D$11396,4,0),IFERROR(VLOOKUP($C194,'3-COMPO.ADM.PRF '!$B$11:$I$816,8,0),""))</f>
        <v>5.94</v>
      </c>
      <c r="I194" s="635">
        <f>H194*'5-BDI'!$E$29</f>
        <v>7.6174560000000007</v>
      </c>
      <c r="J194" s="100">
        <f t="shared" si="73"/>
        <v>0</v>
      </c>
      <c r="K194" s="449">
        <f t="shared" si="74"/>
        <v>0</v>
      </c>
    </row>
    <row r="195" spans="2:11" s="353" customFormat="1" ht="30" hidden="1">
      <c r="B195" s="40" t="s">
        <v>13570</v>
      </c>
      <c r="C195" s="35">
        <f>'1-QUANT'!C2199</f>
        <v>95601</v>
      </c>
      <c r="D195" s="35" t="str">
        <f>'1-QUANT'!D2199</f>
        <v>SINAPI</v>
      </c>
      <c r="E195" s="631" t="str">
        <f>IFERROR(VLOOKUP($C195,'2-SINAPI OUTUBRO 2017'!$A$1:$D$11396,2,0),IFERROR(VLOOKUP($C195,'3-COMPO.ADM.PRF '!$B$11:$I$816,4,0),""))</f>
        <v>ARRASAMENTO MECANICO DE ESTACA DE CONCRETO ARMADO, DIAMETROS DE ATÉ 40 CM. AF_11/2016</v>
      </c>
      <c r="F195" s="632" t="str">
        <f>IFERROR(VLOOKUP($C195,'2-SINAPI OUTUBRO 2017'!$A$1:$D$11396,3,0),IFERROR(VLOOKUP($C195,'3-COMPO.ADM.PRF '!$B$11:$I$816,5,0),""))</f>
        <v>UN</v>
      </c>
      <c r="G195" s="37">
        <f>'1-QUANT'!H2200</f>
        <v>0</v>
      </c>
      <c r="H195" s="634">
        <f>IFERROR(VLOOKUP($C195,'2-SINAPI OUTUBRO 2017'!$A$1:$D$11396,4,0),IFERROR(VLOOKUP($C195,'3-COMPO.ADM.PRF '!$B$11:$I$816,8,0),""))</f>
        <v>11.68</v>
      </c>
      <c r="I195" s="635">
        <f>H195*'5-BDI'!$E$29</f>
        <v>14.978432</v>
      </c>
      <c r="J195" s="100">
        <f t="shared" si="73"/>
        <v>0</v>
      </c>
      <c r="K195" s="449">
        <f t="shared" si="74"/>
        <v>0</v>
      </c>
    </row>
    <row r="196" spans="2:11" s="353" customFormat="1" ht="15" hidden="1">
      <c r="B196" s="40" t="s">
        <v>13571</v>
      </c>
      <c r="C196" s="35">
        <f>'1-QUANT'!C2202</f>
        <v>72897</v>
      </c>
      <c r="D196" s="35" t="str">
        <f>'1-QUANT'!D2202</f>
        <v>SINAPI</v>
      </c>
      <c r="E196" s="631" t="str">
        <f>IFERROR(VLOOKUP($C196,'2-SINAPI OUTUBRO 2017'!$A$1:$D$11396,2,0),IFERROR(VLOOKUP($C196,'3-COMPO.ADM.PRF '!$B$11:$I$816,4,0),""))</f>
        <v>CARGA MANUAL DE ENTULHO EM CAMINHAO BASCULANTE 6 M3</v>
      </c>
      <c r="F196" s="632" t="str">
        <f>IFERROR(VLOOKUP($C196,'2-SINAPI OUTUBRO 2017'!$A$1:$D$11396,3,0),IFERROR(VLOOKUP($C196,'3-COMPO.ADM.PRF '!$B$11:$I$816,5,0),""))</f>
        <v>M3</v>
      </c>
      <c r="G196" s="37">
        <f>'1-QUANT'!K2202</f>
        <v>0</v>
      </c>
      <c r="H196" s="634">
        <f>IFERROR(VLOOKUP($C196,'2-SINAPI OUTUBRO 2017'!$A$1:$D$11396,4,0),IFERROR(VLOOKUP($C196,'3-COMPO.ADM.PRF '!$B$11:$I$816,8,0),""))</f>
        <v>16.48</v>
      </c>
      <c r="I196" s="635">
        <f>H196*'5-BDI'!$E$29</f>
        <v>21.133952000000001</v>
      </c>
      <c r="J196" s="100">
        <f t="shared" ref="J196" si="75">ROUND(G196*H196,2)</f>
        <v>0</v>
      </c>
      <c r="K196" s="449">
        <f t="shared" ref="K196" si="76">ROUND(G196*I196,2)</f>
        <v>0</v>
      </c>
    </row>
    <row r="197" spans="2:11" s="353" customFormat="1" ht="30" hidden="1">
      <c r="B197" s="40" t="s">
        <v>13571</v>
      </c>
      <c r="C197" s="35">
        <f>'1-QUANT'!C2204</f>
        <v>95302</v>
      </c>
      <c r="D197" s="35" t="str">
        <f>'1-QUANT'!D2204</f>
        <v>SINAPI</v>
      </c>
      <c r="E197" s="631" t="str">
        <f>IFERROR(VLOOKUP($C197,'2-SINAPI OUTUBRO 2017'!$A$1:$D$11396,2,0),IFERROR(VLOOKUP($C197,'3-COMPO.ADM.PRF '!$B$11:$I$816,4,0),""))</f>
        <v>TRANSPORTE COM CAMINHÃO BASCULANTE 6 M3 EM RODOVIA PAVIMENTADA ( PARA DISTÂNCIAS SUPERIORES A 4 KM)</v>
      </c>
      <c r="F197" s="632" t="str">
        <f>IFERROR(VLOOKUP($C197,'2-SINAPI OUTUBRO 2017'!$A$1:$D$11396,3,0),IFERROR(VLOOKUP($C197,'3-COMPO.ADM.PRF '!$B$11:$I$816,5,0),""))</f>
        <v>M3XKM</v>
      </c>
      <c r="G197" s="37">
        <f>'1-QUANT'!K2204</f>
        <v>0</v>
      </c>
      <c r="H197" s="634">
        <f>IFERROR(VLOOKUP($C197,'2-SINAPI OUTUBRO 2017'!$A$1:$D$11396,4,0),IFERROR(VLOOKUP($C197,'3-COMPO.ADM.PRF '!$B$11:$I$816,8,0),""))</f>
        <v>1.38</v>
      </c>
      <c r="I197" s="635">
        <f>H197*'5-BDI'!$E$29</f>
        <v>1.769712</v>
      </c>
      <c r="J197" s="100">
        <f t="shared" si="73"/>
        <v>0</v>
      </c>
      <c r="K197" s="449">
        <f t="shared" si="74"/>
        <v>0</v>
      </c>
    </row>
    <row r="198" spans="2:11" s="368" customFormat="1" ht="15" hidden="1">
      <c r="B198" s="421" t="s">
        <v>13572</v>
      </c>
      <c r="C198" s="422"/>
      <c r="D198" s="423"/>
      <c r="E198" s="424" t="str">
        <f>'1-QUANT'!E2206</f>
        <v xml:space="preserve">BLOCOS DE COROAMENTO </v>
      </c>
      <c r="F198" s="425"/>
      <c r="G198" s="41"/>
      <c r="H198" s="103"/>
      <c r="I198" s="103"/>
      <c r="J198" s="426"/>
      <c r="K198" s="456"/>
    </row>
    <row r="199" spans="2:11" s="353" customFormat="1" ht="30" hidden="1">
      <c r="B199" s="40" t="s">
        <v>13573</v>
      </c>
      <c r="C199" s="35">
        <f>'1-QUANT'!C2213</f>
        <v>94965</v>
      </c>
      <c r="D199" s="35" t="str">
        <f>'1-QUANT'!D2213</f>
        <v>SINAPI</v>
      </c>
      <c r="E199" s="631" t="str">
        <f>IFERROR(VLOOKUP($C199,'2-SINAPI OUTUBRO 2017'!$A$1:$D$11396,2,0),IFERROR(VLOOKUP($C199,'3-COMPO.ADM.PRF '!$B$11:$I$816,4,0),""))</f>
        <v>CONCRETO FCK = 25MPA, TRAÇO 1:2,3:2,7 (CIMENTO/ AREIA MÉDIA/ BRITA 1)  - PREPARO MECÂNICO COM BETONEIRA 400 L. AF_07/2016</v>
      </c>
      <c r="F199" s="632" t="str">
        <f>IFERROR(VLOOKUP($C199,'2-SINAPI OUTUBRO 2017'!$A$1:$D$11396,3,0),IFERROR(VLOOKUP($C199,'3-COMPO.ADM.PRF '!$B$11:$I$816,5,0),""))</f>
        <v>M3</v>
      </c>
      <c r="G199" s="37">
        <f>'1-QUANT'!K2214</f>
        <v>0</v>
      </c>
      <c r="H199" s="634">
        <f>IFERROR(VLOOKUP($C199,'2-SINAPI OUTUBRO 2017'!$A$1:$D$11396,4,0),IFERROR(VLOOKUP($C199,'3-COMPO.ADM.PRF '!$B$11:$I$816,8,0),""))</f>
        <v>307.16000000000003</v>
      </c>
      <c r="I199" s="635">
        <f>H199*'5-BDI'!$E$29</f>
        <v>393.90198400000003</v>
      </c>
      <c r="J199" s="100">
        <f t="shared" si="73"/>
        <v>0</v>
      </c>
      <c r="K199" s="449">
        <f t="shared" si="74"/>
        <v>0</v>
      </c>
    </row>
    <row r="200" spans="2:11" s="353" customFormat="1" ht="30" hidden="1">
      <c r="B200" s="40" t="s">
        <v>13574</v>
      </c>
      <c r="C200" s="35">
        <f>'1-QUANT'!C2216</f>
        <v>96544</v>
      </c>
      <c r="D200" s="35" t="str">
        <f>'1-QUANT'!D2216</f>
        <v>SINAPI</v>
      </c>
      <c r="E200" s="631" t="str">
        <f>IFERROR(VLOOKUP($C200,'2-SINAPI OUTUBRO 2017'!$A$1:$D$11396,2,0),IFERROR(VLOOKUP($C200,'3-COMPO.ADM.PRF '!$B$11:$I$816,4,0),""))</f>
        <v>ARMAÇÃO DE BLOCO, VIGA BALDRAME OU SAPATA UTILIZANDO AÇO CA-50 DE 6,3 MM - MONTAGEM. AF_06/2017</v>
      </c>
      <c r="F200" s="632" t="str">
        <f>IFERROR(VLOOKUP($C200,'2-SINAPI OUTUBRO 2017'!$A$1:$D$11396,3,0),IFERROR(VLOOKUP($C200,'3-COMPO.ADM.PRF '!$B$11:$I$816,5,0),""))</f>
        <v>KG</v>
      </c>
      <c r="G200" s="37">
        <f>'1-QUANT'!K2216</f>
        <v>0</v>
      </c>
      <c r="H200" s="634">
        <f>IFERROR(VLOOKUP($C200,'2-SINAPI OUTUBRO 2017'!$A$1:$D$11396,4,0),IFERROR(VLOOKUP($C200,'3-COMPO.ADM.PRF '!$B$11:$I$816,8,0),""))</f>
        <v>8.73</v>
      </c>
      <c r="I200" s="635">
        <f>H200*'5-BDI'!$E$29</f>
        <v>11.195352</v>
      </c>
      <c r="J200" s="100">
        <f t="shared" si="73"/>
        <v>0</v>
      </c>
      <c r="K200" s="449">
        <f t="shared" si="74"/>
        <v>0</v>
      </c>
    </row>
    <row r="201" spans="2:11" s="353" customFormat="1" ht="30" hidden="1">
      <c r="B201" s="40" t="s">
        <v>13575</v>
      </c>
      <c r="C201" s="35">
        <f>'1-QUANT'!C2222</f>
        <v>96545</v>
      </c>
      <c r="D201" s="35" t="str">
        <f>'1-QUANT'!D2222</f>
        <v>SINAPI</v>
      </c>
      <c r="E201" s="631" t="str">
        <f>IFERROR(VLOOKUP($C201,'2-SINAPI OUTUBRO 2017'!$A$1:$D$11396,2,0),IFERROR(VLOOKUP($C201,'3-COMPO.ADM.PRF '!$B$11:$I$816,4,0),""))</f>
        <v>ARMAÇÃO DE BLOCO, VIGA BALDRAME OU SAPATA UTILIZANDO AÇO CA-50 DE 8 MM - MONTAGEM. AF_06/2017</v>
      </c>
      <c r="F201" s="632" t="str">
        <f>IFERROR(VLOOKUP($C201,'2-SINAPI OUTUBRO 2017'!$A$1:$D$11396,3,0),IFERROR(VLOOKUP($C201,'3-COMPO.ADM.PRF '!$B$11:$I$816,5,0),""))</f>
        <v>KG</v>
      </c>
      <c r="G201" s="37">
        <f>'1-QUANT'!K2222</f>
        <v>0</v>
      </c>
      <c r="H201" s="634">
        <f>IFERROR(VLOOKUP($C201,'2-SINAPI OUTUBRO 2017'!$A$1:$D$11396,4,0),IFERROR(VLOOKUP($C201,'3-COMPO.ADM.PRF '!$B$11:$I$816,8,0),""))</f>
        <v>8.24</v>
      </c>
      <c r="I201" s="635">
        <f>H201*'5-BDI'!$E$29</f>
        <v>10.566976</v>
      </c>
      <c r="J201" s="100">
        <f t="shared" si="73"/>
        <v>0</v>
      </c>
      <c r="K201" s="449">
        <f t="shared" si="74"/>
        <v>0</v>
      </c>
    </row>
    <row r="202" spans="2:11" s="353" customFormat="1" ht="15" hidden="1">
      <c r="B202" s="40" t="s">
        <v>13576</v>
      </c>
      <c r="C202" s="35" t="str">
        <f>'1-QUANT'!C2229</f>
        <v>74157/4</v>
      </c>
      <c r="D202" s="35" t="str">
        <f>'1-QUANT'!D2229</f>
        <v>SINAPI</v>
      </c>
      <c r="E202" s="631" t="str">
        <f>IFERROR(VLOOKUP($C202,'2-SINAPI OUTUBRO 2017'!$A$1:$D$11396,2,0),IFERROR(VLOOKUP($C202,'3-COMPO.ADM.PRF '!$B$11:$I$816,4,0),""))</f>
        <v>LANCAMENTO/APLICACAO MANUAL DE CONCRETO EM FUNDACOES</v>
      </c>
      <c r="F202" s="632" t="str">
        <f>IFERROR(VLOOKUP($C202,'2-SINAPI OUTUBRO 2017'!$A$1:$D$11396,3,0),IFERROR(VLOOKUP($C202,'3-COMPO.ADM.PRF '!$B$11:$I$816,5,0),""))</f>
        <v>M3</v>
      </c>
      <c r="G202" s="37">
        <f>'1-QUANT'!K2229</f>
        <v>0</v>
      </c>
      <c r="H202" s="634">
        <f>IFERROR(VLOOKUP($C202,'2-SINAPI OUTUBRO 2017'!$A$1:$D$11396,4,0),IFERROR(VLOOKUP($C202,'3-COMPO.ADM.PRF '!$B$11:$I$816,8,0),""))</f>
        <v>89.94</v>
      </c>
      <c r="I202" s="635">
        <f>H202*'5-BDI'!$E$29</f>
        <v>115.339056</v>
      </c>
      <c r="J202" s="100">
        <f t="shared" si="73"/>
        <v>0</v>
      </c>
      <c r="K202" s="449">
        <f t="shared" si="74"/>
        <v>0</v>
      </c>
    </row>
    <row r="203" spans="2:11" s="353" customFormat="1" ht="45" hidden="1">
      <c r="B203" s="40" t="s">
        <v>13577</v>
      </c>
      <c r="C203" s="35">
        <f>'1-QUANT'!C2231</f>
        <v>92448</v>
      </c>
      <c r="D203" s="35" t="str">
        <f>'1-QUANT'!D2231</f>
        <v>SINAPI</v>
      </c>
      <c r="E203" s="631" t="str">
        <f>IFERROR(VLOOKUP($C203,'2-SINAPI OUTUBRO 2017'!$A$1:$D$11396,2,0),IFERROR(VLOOKUP($C203,'3-COMPO.ADM.PRF '!$B$11:$I$816,4,0),""))</f>
        <v>MONTAGEM E DESMONTAGEM DE FÔRMA DE VIGA, ESCORAMENTO COM PONTALETE DE MADEIRA, PÉ-DIREITO SIMPLES, EM MADEIRA SERRADA, 4 UTILIZAÇÕES. AF_12/2015</v>
      </c>
      <c r="F203" s="632" t="str">
        <f>IFERROR(VLOOKUP($C203,'2-SINAPI OUTUBRO 2017'!$A$1:$D$11396,3,0),IFERROR(VLOOKUP($C203,'3-COMPO.ADM.PRF '!$B$11:$I$816,5,0),""))</f>
        <v>M2</v>
      </c>
      <c r="G203" s="37">
        <f>'1-QUANT'!K2232</f>
        <v>0</v>
      </c>
      <c r="H203" s="634">
        <f>IFERROR(VLOOKUP($C203,'2-SINAPI OUTUBRO 2017'!$A$1:$D$11396,4,0),IFERROR(VLOOKUP($C203,'3-COMPO.ADM.PRF '!$B$11:$I$816,8,0),""))</f>
        <v>65.77</v>
      </c>
      <c r="I203" s="635">
        <f>H203*'5-BDI'!$E$29</f>
        <v>84.343447999999995</v>
      </c>
      <c r="J203" s="100">
        <f t="shared" si="73"/>
        <v>0</v>
      </c>
      <c r="K203" s="449">
        <f t="shared" si="74"/>
        <v>0</v>
      </c>
    </row>
    <row r="204" spans="2:11" s="368" customFormat="1" ht="15" hidden="1">
      <c r="B204" s="421" t="s">
        <v>13578</v>
      </c>
      <c r="C204" s="422"/>
      <c r="D204" s="423"/>
      <c r="E204" s="424" t="str">
        <f>'1-QUANT'!E2240</f>
        <v xml:space="preserve">BALDRAMES </v>
      </c>
      <c r="F204" s="425" t="str">
        <f>IFERROR(VLOOKUP($C204,'2-SINAPI OUTUBRO 2017'!$A$1:$D$11396,3,0),IFERROR(VLOOKUP($C204,'3-COMPO.ADM.PRF '!$B$11:$I$816,5,0),""))</f>
        <v/>
      </c>
      <c r="G204" s="41"/>
      <c r="H204" s="103"/>
      <c r="I204" s="103"/>
      <c r="J204" s="426"/>
      <c r="K204" s="456"/>
    </row>
    <row r="205" spans="2:11" s="353" customFormat="1" ht="30" hidden="1">
      <c r="B205" s="40" t="s">
        <v>13579</v>
      </c>
      <c r="C205" s="35">
        <f>'1-QUANT'!C2244</f>
        <v>94965</v>
      </c>
      <c r="D205" s="35" t="str">
        <f>'1-QUANT'!D2244</f>
        <v>SINAPI</v>
      </c>
      <c r="E205" s="631" t="str">
        <f>IFERROR(VLOOKUP($C205,'2-SINAPI OUTUBRO 2017'!$A$1:$D$11396,2,0),IFERROR(VLOOKUP($C205,'3-COMPO.ADM.PRF '!$B$11:$I$816,4,0),""))</f>
        <v>CONCRETO FCK = 25MPA, TRAÇO 1:2,3:2,7 (CIMENTO/ AREIA MÉDIA/ BRITA 1)  - PREPARO MECÂNICO COM BETONEIRA 400 L. AF_07/2016</v>
      </c>
      <c r="F205" s="632" t="str">
        <f>IFERROR(VLOOKUP($C205,'2-SINAPI OUTUBRO 2017'!$A$1:$D$11396,3,0),IFERROR(VLOOKUP($C205,'3-COMPO.ADM.PRF '!$B$11:$I$816,5,0),""))</f>
        <v>M3</v>
      </c>
      <c r="G205" s="37">
        <f>'1-QUANT'!K2244</f>
        <v>0</v>
      </c>
      <c r="H205" s="634">
        <f>IFERROR(VLOOKUP($C205,'2-SINAPI OUTUBRO 2017'!$A$1:$D$11396,4,0),IFERROR(VLOOKUP($C205,'3-COMPO.ADM.PRF '!$B$11:$I$816,8,0),""))</f>
        <v>307.16000000000003</v>
      </c>
      <c r="I205" s="635">
        <f>H205*'5-BDI'!$E$29</f>
        <v>393.90198400000003</v>
      </c>
      <c r="J205" s="100">
        <f t="shared" si="73"/>
        <v>0</v>
      </c>
      <c r="K205" s="449">
        <f t="shared" si="74"/>
        <v>0</v>
      </c>
    </row>
    <row r="206" spans="2:11" s="353" customFormat="1" ht="15" hidden="1">
      <c r="B206" s="40" t="s">
        <v>13580</v>
      </c>
      <c r="C206" s="35" t="str">
        <f>'1-QUANT'!C2247</f>
        <v>74157/4</v>
      </c>
      <c r="D206" s="35" t="str">
        <f>'1-QUANT'!D2247</f>
        <v>SINAPI</v>
      </c>
      <c r="E206" s="631" t="str">
        <f>IFERROR(VLOOKUP($C206,'2-SINAPI OUTUBRO 2017'!$A$1:$D$11396,2,0),IFERROR(VLOOKUP($C206,'3-COMPO.ADM.PRF '!$B$11:$I$816,4,0),""))</f>
        <v>LANCAMENTO/APLICACAO MANUAL DE CONCRETO EM FUNDACOES</v>
      </c>
      <c r="F206" s="632" t="str">
        <f>IFERROR(VLOOKUP($C206,'2-SINAPI OUTUBRO 2017'!$A$1:$D$11396,3,0),IFERROR(VLOOKUP($C206,'3-COMPO.ADM.PRF '!$B$11:$I$816,5,0),""))</f>
        <v>M3</v>
      </c>
      <c r="G206" s="37">
        <f>'1-QUANT'!K2247</f>
        <v>0</v>
      </c>
      <c r="H206" s="634">
        <f>IFERROR(VLOOKUP($C206,'2-SINAPI OUTUBRO 2017'!$A$1:$D$11396,4,0),IFERROR(VLOOKUP($C206,'3-COMPO.ADM.PRF '!$B$11:$I$816,8,0),""))</f>
        <v>89.94</v>
      </c>
      <c r="I206" s="635">
        <f>H206*'5-BDI'!$E$29</f>
        <v>115.339056</v>
      </c>
      <c r="J206" s="100">
        <f t="shared" si="73"/>
        <v>0</v>
      </c>
      <c r="K206" s="449">
        <f t="shared" si="74"/>
        <v>0</v>
      </c>
    </row>
    <row r="207" spans="2:11" s="353" customFormat="1" ht="30" hidden="1">
      <c r="B207" s="40" t="s">
        <v>13581</v>
      </c>
      <c r="C207" s="35">
        <f>'1-QUANT'!C2250</f>
        <v>96543</v>
      </c>
      <c r="D207" s="35" t="str">
        <f>'1-QUANT'!D2250</f>
        <v>SINAPI</v>
      </c>
      <c r="E207" s="631" t="str">
        <f>IFERROR(VLOOKUP($C207,'2-SINAPI OUTUBRO 2017'!$A$1:$D$11396,2,0),IFERROR(VLOOKUP($C207,'3-COMPO.ADM.PRF '!$B$11:$I$816,4,0),""))</f>
        <v>ARMAÇÃO DE BLOCO, VIGA BALDRAME E SAPATA UTILIZANDO AÇO CA-60 DE 5 MM - MONTAGEM. AF_06/2017</v>
      </c>
      <c r="F207" s="632" t="str">
        <f>IFERROR(VLOOKUP($C207,'2-SINAPI OUTUBRO 2017'!$A$1:$D$11396,3,0),IFERROR(VLOOKUP($C207,'3-COMPO.ADM.PRF '!$B$11:$I$816,5,0),""))</f>
        <v>KG</v>
      </c>
      <c r="G207" s="37">
        <f>'1-QUANT'!K2250</f>
        <v>0</v>
      </c>
      <c r="H207" s="634">
        <f>IFERROR(VLOOKUP($C207,'2-SINAPI OUTUBRO 2017'!$A$1:$D$11396,4,0),IFERROR(VLOOKUP($C207,'3-COMPO.ADM.PRF '!$B$11:$I$816,8,0),""))</f>
        <v>10.23</v>
      </c>
      <c r="I207" s="635">
        <f>H207*'5-BDI'!$E$29</f>
        <v>13.118952</v>
      </c>
      <c r="J207" s="100">
        <f t="shared" si="73"/>
        <v>0</v>
      </c>
      <c r="K207" s="449">
        <f t="shared" si="74"/>
        <v>0</v>
      </c>
    </row>
    <row r="208" spans="2:11" s="353" customFormat="1" ht="30" hidden="1">
      <c r="B208" s="40" t="s">
        <v>13582</v>
      </c>
      <c r="C208" s="35">
        <f>'1-QUANT'!C2255</f>
        <v>96545</v>
      </c>
      <c r="D208" s="35" t="str">
        <f>'1-QUANT'!D2255</f>
        <v>SINAPI</v>
      </c>
      <c r="E208" s="631" t="str">
        <f>IFERROR(VLOOKUP($C208,'2-SINAPI OUTUBRO 2017'!$A$1:$D$11396,2,0),IFERROR(VLOOKUP($C208,'3-COMPO.ADM.PRF '!$B$11:$I$816,4,0),""))</f>
        <v>ARMAÇÃO DE BLOCO, VIGA BALDRAME OU SAPATA UTILIZANDO AÇO CA-50 DE 8 MM - MONTAGEM. AF_06/2017</v>
      </c>
      <c r="F208" s="632" t="str">
        <f>IFERROR(VLOOKUP($C208,'2-SINAPI OUTUBRO 2017'!$A$1:$D$11396,3,0),IFERROR(VLOOKUP($C208,'3-COMPO.ADM.PRF '!$B$11:$I$816,5,0),""))</f>
        <v>KG</v>
      </c>
      <c r="G208" s="37">
        <f>'1-QUANT'!K2255</f>
        <v>0</v>
      </c>
      <c r="H208" s="634">
        <f>IFERROR(VLOOKUP($C208,'2-SINAPI OUTUBRO 2017'!$A$1:$D$11396,4,0),IFERROR(VLOOKUP($C208,'3-COMPO.ADM.PRF '!$B$11:$I$816,8,0),""))</f>
        <v>8.24</v>
      </c>
      <c r="I208" s="635">
        <f>H208*'5-BDI'!$E$29</f>
        <v>10.566976</v>
      </c>
      <c r="J208" s="100">
        <f t="shared" si="73"/>
        <v>0</v>
      </c>
      <c r="K208" s="449">
        <f t="shared" si="74"/>
        <v>0</v>
      </c>
    </row>
    <row r="209" spans="2:11" s="353" customFormat="1" ht="45" hidden="1">
      <c r="B209" s="40" t="s">
        <v>13583</v>
      </c>
      <c r="C209" s="35">
        <f>'1-QUANT'!C2260</f>
        <v>92448</v>
      </c>
      <c r="D209" s="35" t="str">
        <f>'1-QUANT'!D2260</f>
        <v>SINAPI</v>
      </c>
      <c r="E209" s="631" t="str">
        <f>IFERROR(VLOOKUP($C209,'2-SINAPI OUTUBRO 2017'!$A$1:$D$11396,2,0),IFERROR(VLOOKUP($C209,'3-COMPO.ADM.PRF '!$B$11:$I$816,4,0),""))</f>
        <v>MONTAGEM E DESMONTAGEM DE FÔRMA DE VIGA, ESCORAMENTO COM PONTALETE DE MADEIRA, PÉ-DIREITO SIMPLES, EM MADEIRA SERRADA, 4 UTILIZAÇÕES. AF_12/2015</v>
      </c>
      <c r="F209" s="632" t="str">
        <f>IFERROR(VLOOKUP($C209,'2-SINAPI OUTUBRO 2017'!$A$1:$D$11396,3,0),IFERROR(VLOOKUP($C209,'3-COMPO.ADM.PRF '!$B$11:$I$816,5,0),""))</f>
        <v>M2</v>
      </c>
      <c r="G209" s="37">
        <f>'1-QUANT'!K2261</f>
        <v>0</v>
      </c>
      <c r="H209" s="634">
        <f>IFERROR(VLOOKUP($C209,'2-SINAPI OUTUBRO 2017'!$A$1:$D$11396,4,0),IFERROR(VLOOKUP($C209,'3-COMPO.ADM.PRF '!$B$11:$I$816,8,0),""))</f>
        <v>65.77</v>
      </c>
      <c r="I209" s="635">
        <f>H209*'5-BDI'!$E$29</f>
        <v>84.343447999999995</v>
      </c>
      <c r="J209" s="100">
        <f t="shared" si="73"/>
        <v>0</v>
      </c>
      <c r="K209" s="449">
        <f t="shared" si="74"/>
        <v>0</v>
      </c>
    </row>
    <row r="210" spans="2:11" s="353" customFormat="1" ht="18" hidden="1" customHeight="1">
      <c r="B210" s="40" t="s">
        <v>13584</v>
      </c>
      <c r="C210" s="30" t="str">
        <f>'1-QUANT'!C2267</f>
        <v>74106/1</v>
      </c>
      <c r="D210" s="30" t="str">
        <f>'1-QUANT'!D2267</f>
        <v>SINAPI</v>
      </c>
      <c r="E210" s="631" t="str">
        <f>IFERROR(VLOOKUP($C210,'2-SINAPI OUTUBRO 2017'!$A$1:$D$11396,2,0),IFERROR(VLOOKUP($C210,'3-COMPO.ADM.PRF '!$B$11:$I$816,4,0),""))</f>
        <v>IMPERMEABILIZACAO DE ESTRUTURAS ENTERRADAS, COM TINTA ASFALTICA, DUAS DEMAOS.</v>
      </c>
      <c r="F210" s="632" t="str">
        <f>IFERROR(VLOOKUP($C210,'2-SINAPI OUTUBRO 2017'!$A$1:$D$11396,3,0),IFERROR(VLOOKUP($C210,'3-COMPO.ADM.PRF '!$B$11:$I$816,5,0),""))</f>
        <v>M2</v>
      </c>
      <c r="G210" s="21">
        <f>'1-QUANT'!K2267</f>
        <v>0</v>
      </c>
      <c r="H210" s="634">
        <f>IFERROR(VLOOKUP($C210,'2-SINAPI OUTUBRO 2017'!$A$1:$D$11396,4,0),IFERROR(VLOOKUP($C210,'3-COMPO.ADM.PRF '!$B$11:$I$816,8,0),""))</f>
        <v>8.15</v>
      </c>
      <c r="I210" s="635">
        <f>H210*'5-BDI'!$E$29</f>
        <v>10.451560000000001</v>
      </c>
      <c r="J210" s="100">
        <f t="shared" ref="J210" si="77">ROUND(G210*H210,2)</f>
        <v>0</v>
      </c>
      <c r="K210" s="449">
        <f t="shared" ref="K210" si="78">ROUND(G210*I210,2)</f>
        <v>0</v>
      </c>
    </row>
    <row r="211" spans="2:11" s="368" customFormat="1" ht="15" hidden="1">
      <c r="B211" s="421" t="s">
        <v>13585</v>
      </c>
      <c r="C211" s="422"/>
      <c r="D211" s="423"/>
      <c r="E211" s="424" t="str">
        <f>'1-QUANT'!E2273</f>
        <v xml:space="preserve">PILARES </v>
      </c>
      <c r="F211" s="425"/>
      <c r="G211" s="41"/>
      <c r="H211" s="103"/>
      <c r="I211" s="103"/>
      <c r="J211" s="426"/>
      <c r="K211" s="456"/>
    </row>
    <row r="212" spans="2:11" s="353" customFormat="1" ht="30" hidden="1">
      <c r="B212" s="40" t="s">
        <v>13586</v>
      </c>
      <c r="C212" s="35">
        <f>'1-QUANT'!C2274</f>
        <v>94965</v>
      </c>
      <c r="D212" s="35" t="str">
        <f>'1-QUANT'!D2274</f>
        <v>SINAPI</v>
      </c>
      <c r="E212" s="631" t="str">
        <f>IFERROR(VLOOKUP($C212,'2-SINAPI OUTUBRO 2017'!$A$1:$D$11396,2,0),IFERROR(VLOOKUP($C212,'3-COMPO.ADM.PRF '!$B$11:$I$816,4,0),""))</f>
        <v>CONCRETO FCK = 25MPA, TRAÇO 1:2,3:2,7 (CIMENTO/ AREIA MÉDIA/ BRITA 1)  - PREPARO MECÂNICO COM BETONEIRA 400 L. AF_07/2016</v>
      </c>
      <c r="F212" s="632" t="str">
        <f>IFERROR(VLOOKUP($C212,'2-SINAPI OUTUBRO 2017'!$A$1:$D$11396,3,0),IFERROR(VLOOKUP($C212,'3-COMPO.ADM.PRF '!$B$11:$I$816,5,0),""))</f>
        <v>M3</v>
      </c>
      <c r="G212" s="37">
        <f>'1-QUANT'!K2275</f>
        <v>0</v>
      </c>
      <c r="H212" s="634">
        <f>IFERROR(VLOOKUP($C212,'2-SINAPI OUTUBRO 2017'!$A$1:$D$11396,4,0),IFERROR(VLOOKUP($C212,'3-COMPO.ADM.PRF '!$B$11:$I$816,8,0),""))</f>
        <v>307.16000000000003</v>
      </c>
      <c r="I212" s="635">
        <f>H212*'5-BDI'!$E$29</f>
        <v>393.90198400000003</v>
      </c>
      <c r="J212" s="100">
        <f t="shared" ref="J212" si="79">ROUND(G212*H212,2)</f>
        <v>0</v>
      </c>
      <c r="K212" s="449">
        <f t="shared" ref="K212" si="80">ROUND(G212*I212,2)</f>
        <v>0</v>
      </c>
    </row>
    <row r="213" spans="2:11" s="353" customFormat="1" ht="15" hidden="1">
      <c r="B213" s="40" t="s">
        <v>13587</v>
      </c>
      <c r="C213" s="35" t="str">
        <f>'1-QUANT'!C2277</f>
        <v>74157/4</v>
      </c>
      <c r="D213" s="35" t="str">
        <f>'1-QUANT'!D2277</f>
        <v>SINAPI</v>
      </c>
      <c r="E213" s="631" t="str">
        <f>IFERROR(VLOOKUP($C213,'2-SINAPI OUTUBRO 2017'!$A$1:$D$11396,2,0),IFERROR(VLOOKUP($C213,'3-COMPO.ADM.PRF '!$B$11:$I$816,4,0),""))</f>
        <v>LANCAMENTO/APLICACAO MANUAL DE CONCRETO EM FUNDACOES</v>
      </c>
      <c r="F213" s="632" t="str">
        <f>IFERROR(VLOOKUP($C213,'2-SINAPI OUTUBRO 2017'!$A$1:$D$11396,3,0),IFERROR(VLOOKUP($C213,'3-COMPO.ADM.PRF '!$B$11:$I$816,5,0),""))</f>
        <v>M3</v>
      </c>
      <c r="G213" s="37">
        <f>'1-QUANT'!K2277</f>
        <v>0</v>
      </c>
      <c r="H213" s="634">
        <f>IFERROR(VLOOKUP($C213,'2-SINAPI OUTUBRO 2017'!$A$1:$D$11396,4,0),IFERROR(VLOOKUP($C213,'3-COMPO.ADM.PRF '!$B$11:$I$816,8,0),""))</f>
        <v>89.94</v>
      </c>
      <c r="I213" s="635">
        <f>H213*'5-BDI'!$E$29</f>
        <v>115.339056</v>
      </c>
      <c r="J213" s="100">
        <f t="shared" ref="J213:J215" si="81">ROUND(G213*H213,2)</f>
        <v>0</v>
      </c>
      <c r="K213" s="449">
        <f t="shared" ref="K213:K215" si="82">ROUND(G213*I213,2)</f>
        <v>0</v>
      </c>
    </row>
    <row r="214" spans="2:11" s="353" customFormat="1" ht="30" hidden="1">
      <c r="B214" s="40" t="s">
        <v>13588</v>
      </c>
      <c r="C214" s="35">
        <f>'1-QUANT'!C2279</f>
        <v>96543</v>
      </c>
      <c r="D214" s="35" t="str">
        <f>'1-QUANT'!D2279</f>
        <v>SINAPI</v>
      </c>
      <c r="E214" s="631" t="str">
        <f>IFERROR(VLOOKUP($C214,'2-SINAPI OUTUBRO 2017'!$A$1:$D$11396,2,0),IFERROR(VLOOKUP($C214,'3-COMPO.ADM.PRF '!$B$11:$I$816,4,0),""))</f>
        <v>ARMAÇÃO DE BLOCO, VIGA BALDRAME E SAPATA UTILIZANDO AÇO CA-60 DE 5 MM - MONTAGEM. AF_06/2017</v>
      </c>
      <c r="F214" s="632" t="str">
        <f>IFERROR(VLOOKUP($C214,'2-SINAPI OUTUBRO 2017'!$A$1:$D$11396,3,0),IFERROR(VLOOKUP($C214,'3-COMPO.ADM.PRF '!$B$11:$I$816,5,0),""))</f>
        <v>KG</v>
      </c>
      <c r="G214" s="37">
        <f>'1-QUANT'!K2279</f>
        <v>0</v>
      </c>
      <c r="H214" s="634">
        <f>IFERROR(VLOOKUP($C214,'2-SINAPI OUTUBRO 2017'!$A$1:$D$11396,4,0),IFERROR(VLOOKUP($C214,'3-COMPO.ADM.PRF '!$B$11:$I$816,8,0),""))</f>
        <v>10.23</v>
      </c>
      <c r="I214" s="635">
        <f>H214*'5-BDI'!$E$29</f>
        <v>13.118952</v>
      </c>
      <c r="J214" s="100">
        <f t="shared" si="81"/>
        <v>0</v>
      </c>
      <c r="K214" s="449">
        <f t="shared" si="82"/>
        <v>0</v>
      </c>
    </row>
    <row r="215" spans="2:11" s="353" customFormat="1" ht="30" hidden="1">
      <c r="B215" s="40" t="s">
        <v>13589</v>
      </c>
      <c r="C215" s="35">
        <f>'1-QUANT'!C2284</f>
        <v>96546</v>
      </c>
      <c r="D215" s="35" t="str">
        <f>'1-QUANT'!D2284</f>
        <v>SINAPI</v>
      </c>
      <c r="E215" s="631" t="str">
        <f>IFERROR(VLOOKUP($C215,'2-SINAPI OUTUBRO 2017'!$A$1:$D$11396,2,0),IFERROR(VLOOKUP($C215,'3-COMPO.ADM.PRF '!$B$11:$I$816,4,0),""))</f>
        <v>ARMAÇÃO DE BLOCO, VIGA BALDRAME OU SAPATA UTILIZANDO AÇO CA-50 DE 10 MM - MONTAGEM. AF_06/2017</v>
      </c>
      <c r="F215" s="632" t="str">
        <f>IFERROR(VLOOKUP($C215,'2-SINAPI OUTUBRO 2017'!$A$1:$D$11396,3,0),IFERROR(VLOOKUP($C215,'3-COMPO.ADM.PRF '!$B$11:$I$816,5,0),""))</f>
        <v>KG</v>
      </c>
      <c r="G215" s="37">
        <f>'1-QUANT'!K2284</f>
        <v>0</v>
      </c>
      <c r="H215" s="634">
        <f>IFERROR(VLOOKUP($C215,'2-SINAPI OUTUBRO 2017'!$A$1:$D$11396,4,0),IFERROR(VLOOKUP($C215,'3-COMPO.ADM.PRF '!$B$11:$I$816,8,0),""))</f>
        <v>6.68</v>
      </c>
      <c r="I215" s="635">
        <f>H215*'5-BDI'!$E$29</f>
        <v>8.5664319999999989</v>
      </c>
      <c r="J215" s="100">
        <f t="shared" si="81"/>
        <v>0</v>
      </c>
      <c r="K215" s="449">
        <f t="shared" si="82"/>
        <v>0</v>
      </c>
    </row>
    <row r="216" spans="2:11" s="353" customFormat="1" ht="60" hidden="1">
      <c r="B216" s="40" t="s">
        <v>13590</v>
      </c>
      <c r="C216" s="35">
        <f>'1-QUANT'!C2290</f>
        <v>92418</v>
      </c>
      <c r="D216" s="35" t="str">
        <f>'1-QUANT'!D2290</f>
        <v>SINAPI</v>
      </c>
      <c r="E216" s="631" t="str">
        <f>IFERROR(VLOOKUP($C216,'2-SINAPI OUTUBRO 2017'!$A$1:$D$11396,2,0),IFERROR(VLOOKUP($C216,'3-COMPO.ADM.PRF '!$B$11:$I$816,4,0),""))</f>
        <v>MONTAGEM E DESMONTAGEM DE FÔRMA DE PILARES RETANGULARES E ESTRUTURAS SIMILARES COM ÁREA MÉDIA DAS SEÇÕES MENOR OU IGUAL A 0,25 M², PÉ-DIREITO SIMPLES, EM CHAPA DE MADEIRA COMPENSADA RESINADA, 4 UTILIZAÇÕES. AF_12/2015</v>
      </c>
      <c r="F216" s="632" t="str">
        <f>IFERROR(VLOOKUP($C216,'2-SINAPI OUTUBRO 2017'!$A$1:$D$11396,3,0),IFERROR(VLOOKUP($C216,'3-COMPO.ADM.PRF '!$B$11:$I$816,5,0),""))</f>
        <v>M2</v>
      </c>
      <c r="G216" s="37">
        <f>'1-QUANT'!K2291</f>
        <v>0</v>
      </c>
      <c r="H216" s="634">
        <f>IFERROR(VLOOKUP($C216,'2-SINAPI OUTUBRO 2017'!$A$1:$D$11396,4,0),IFERROR(VLOOKUP($C216,'3-COMPO.ADM.PRF '!$B$11:$I$816,8,0),""))</f>
        <v>55.3</v>
      </c>
      <c r="I216" s="635">
        <f>H216*'5-BDI'!$E$29</f>
        <v>70.916719999999998</v>
      </c>
      <c r="J216" s="100">
        <f t="shared" ref="J216" si="83">ROUND(G216*H216,2)</f>
        <v>0</v>
      </c>
      <c r="K216" s="449">
        <f t="shared" ref="K216" si="84">ROUND(G216*I216,2)</f>
        <v>0</v>
      </c>
    </row>
    <row r="217" spans="2:11" s="368" customFormat="1" ht="15" hidden="1">
      <c r="B217" s="421" t="s">
        <v>13591</v>
      </c>
      <c r="C217" s="422"/>
      <c r="D217" s="423"/>
      <c r="E217" s="424" t="str">
        <f>'1-QUANT'!E2295</f>
        <v xml:space="preserve">VIGAS DE RESPALDO </v>
      </c>
      <c r="F217" s="425"/>
      <c r="G217" s="41"/>
      <c r="H217" s="103"/>
      <c r="I217" s="103"/>
      <c r="J217" s="426"/>
      <c r="K217" s="456"/>
    </row>
    <row r="218" spans="2:11" s="353" customFormat="1" ht="30" hidden="1">
      <c r="B218" s="40" t="s">
        <v>13592</v>
      </c>
      <c r="C218" s="35">
        <f>'1-QUANT'!C2297</f>
        <v>94965</v>
      </c>
      <c r="D218" s="35" t="str">
        <f>'1-QUANT'!D2297</f>
        <v>SINAPI</v>
      </c>
      <c r="E218" s="631" t="str">
        <f>IFERROR(VLOOKUP($C218,'2-SINAPI OUTUBRO 2017'!$A$1:$D$11396,2,0),IFERROR(VLOOKUP($C218,'3-COMPO.ADM.PRF '!$B$11:$I$816,4,0),""))</f>
        <v>CONCRETO FCK = 25MPA, TRAÇO 1:2,3:2,7 (CIMENTO/ AREIA MÉDIA/ BRITA 1)  - PREPARO MECÂNICO COM BETONEIRA 400 L. AF_07/2016</v>
      </c>
      <c r="F218" s="632" t="str">
        <f>IFERROR(VLOOKUP($C218,'2-SINAPI OUTUBRO 2017'!$A$1:$D$11396,3,0),IFERROR(VLOOKUP($C218,'3-COMPO.ADM.PRF '!$B$11:$I$816,5,0),""))</f>
        <v>M3</v>
      </c>
      <c r="G218" s="37">
        <f>'1-QUANT'!K2298</f>
        <v>0</v>
      </c>
      <c r="H218" s="634">
        <f>IFERROR(VLOOKUP($C218,'2-SINAPI OUTUBRO 2017'!$A$1:$D$11396,4,0),IFERROR(VLOOKUP($C218,'3-COMPO.ADM.PRF '!$B$11:$I$816,8,0),""))</f>
        <v>307.16000000000003</v>
      </c>
      <c r="I218" s="635">
        <f>H218*'5-BDI'!$E$29</f>
        <v>393.90198400000003</v>
      </c>
      <c r="J218" s="100">
        <f t="shared" ref="J218" si="85">ROUND(G218*H218,2)</f>
        <v>0</v>
      </c>
      <c r="K218" s="449">
        <f t="shared" ref="K218" si="86">ROUND(G218*I218,2)</f>
        <v>0</v>
      </c>
    </row>
    <row r="219" spans="2:11" s="353" customFormat="1" ht="30" hidden="1">
      <c r="B219" s="40" t="s">
        <v>13593</v>
      </c>
      <c r="C219" s="35">
        <f>'1-QUANT'!C2303</f>
        <v>96543</v>
      </c>
      <c r="D219" s="35" t="str">
        <f>'1-QUANT'!D2303</f>
        <v>SINAPI</v>
      </c>
      <c r="E219" s="631" t="str">
        <f>IFERROR(VLOOKUP($C219,'2-SINAPI OUTUBRO 2017'!$A$1:$D$11396,2,0),IFERROR(VLOOKUP($C219,'3-COMPO.ADM.PRF '!$B$11:$I$816,4,0),""))</f>
        <v>ARMAÇÃO DE BLOCO, VIGA BALDRAME E SAPATA UTILIZANDO AÇO CA-60 DE 5 MM - MONTAGEM. AF_06/2017</v>
      </c>
      <c r="F219" s="632" t="str">
        <f>IFERROR(VLOOKUP($C219,'2-SINAPI OUTUBRO 2017'!$A$1:$D$11396,3,0),IFERROR(VLOOKUP($C219,'3-COMPO.ADM.PRF '!$B$11:$I$816,5,0),""))</f>
        <v>KG</v>
      </c>
      <c r="G219" s="37">
        <f>'1-QUANT'!K2303</f>
        <v>0</v>
      </c>
      <c r="H219" s="634">
        <f>IFERROR(VLOOKUP($C219,'2-SINAPI OUTUBRO 2017'!$A$1:$D$11396,4,0),IFERROR(VLOOKUP($C219,'3-COMPO.ADM.PRF '!$B$11:$I$816,8,0),""))</f>
        <v>10.23</v>
      </c>
      <c r="I219" s="635">
        <f>H219*'5-BDI'!$E$29</f>
        <v>13.118952</v>
      </c>
      <c r="J219" s="100">
        <f t="shared" ref="J219:J225" si="87">ROUND(G219*H219,2)</f>
        <v>0</v>
      </c>
      <c r="K219" s="449">
        <f t="shared" ref="K219:K225" si="88">ROUND(G219*I219,2)</f>
        <v>0</v>
      </c>
    </row>
    <row r="220" spans="2:11" s="353" customFormat="1" ht="30" hidden="1">
      <c r="B220" s="40" t="s">
        <v>13594</v>
      </c>
      <c r="C220" s="35">
        <f>'1-QUANT'!C2308</f>
        <v>96544</v>
      </c>
      <c r="D220" s="35" t="str">
        <f>'1-QUANT'!D2308</f>
        <v>SINAPI</v>
      </c>
      <c r="E220" s="631" t="str">
        <f>IFERROR(VLOOKUP($C220,'2-SINAPI OUTUBRO 2017'!$A$1:$D$11396,2,0),IFERROR(VLOOKUP($C220,'3-COMPO.ADM.PRF '!$B$11:$I$816,4,0),""))</f>
        <v>ARMAÇÃO DE BLOCO, VIGA BALDRAME OU SAPATA UTILIZANDO AÇO CA-50 DE 6,3 MM - MONTAGEM. AF_06/2017</v>
      </c>
      <c r="F220" s="632" t="str">
        <f>IFERROR(VLOOKUP($C220,'2-SINAPI OUTUBRO 2017'!$A$1:$D$11396,3,0),IFERROR(VLOOKUP($C220,'3-COMPO.ADM.PRF '!$B$11:$I$816,5,0),""))</f>
        <v>KG</v>
      </c>
      <c r="G220" s="37">
        <f>'1-QUANT'!K2308</f>
        <v>0</v>
      </c>
      <c r="H220" s="634">
        <f>IFERROR(VLOOKUP($C220,'2-SINAPI OUTUBRO 2017'!$A$1:$D$11396,4,0),IFERROR(VLOOKUP($C220,'3-COMPO.ADM.PRF '!$B$11:$I$816,8,0),""))</f>
        <v>8.73</v>
      </c>
      <c r="I220" s="635">
        <f>H220*'5-BDI'!$E$29</f>
        <v>11.195352</v>
      </c>
      <c r="J220" s="100">
        <f t="shared" si="87"/>
        <v>0</v>
      </c>
      <c r="K220" s="449">
        <f t="shared" si="88"/>
        <v>0</v>
      </c>
    </row>
    <row r="221" spans="2:11" s="353" customFormat="1" ht="45" hidden="1">
      <c r="B221" s="40" t="s">
        <v>13595</v>
      </c>
      <c r="C221" s="35">
        <f>'1-QUANT'!C2313</f>
        <v>92472</v>
      </c>
      <c r="D221" s="35" t="str">
        <f>'1-QUANT'!D2313</f>
        <v>SINAPI</v>
      </c>
      <c r="E221" s="631" t="str">
        <f>IFERROR(VLOOKUP($C221,'2-SINAPI OUTUBRO 2017'!$A$1:$D$11396,2,0),IFERROR(VLOOKUP($C221,'3-COMPO.ADM.PRF '!$B$11:$I$816,4,0),""))</f>
        <v>MONTAGEM E DESMONTAGEM DE FÔRMA DE VIGA, ESCORAMENTO METÁLICO, PÉ-DIREITO SIMPLES, EM CHAPA DE MADEIRA PLASTIFICADA, 12 UTILIZAÇÕES. AF_12/2015</v>
      </c>
      <c r="F221" s="632" t="str">
        <f>IFERROR(VLOOKUP($C221,'2-SINAPI OUTUBRO 2017'!$A$1:$D$11396,3,0),IFERROR(VLOOKUP($C221,'3-COMPO.ADM.PRF '!$B$11:$I$816,5,0),""))</f>
        <v>M2</v>
      </c>
      <c r="G221" s="37">
        <f>'1-QUANT'!K2314</f>
        <v>0</v>
      </c>
      <c r="H221" s="634">
        <f>IFERROR(VLOOKUP($C221,'2-SINAPI OUTUBRO 2017'!$A$1:$D$11396,4,0),IFERROR(VLOOKUP($C221,'3-COMPO.ADM.PRF '!$B$11:$I$816,8,0),""))</f>
        <v>55.48</v>
      </c>
      <c r="I221" s="635">
        <f>H221*'5-BDI'!$E$29</f>
        <v>71.14755199999999</v>
      </c>
      <c r="J221" s="100">
        <f t="shared" si="87"/>
        <v>0</v>
      </c>
      <c r="K221" s="449">
        <f t="shared" si="88"/>
        <v>0</v>
      </c>
    </row>
    <row r="222" spans="2:11" s="368" customFormat="1" ht="15" hidden="1">
      <c r="B222" s="421" t="s">
        <v>13596</v>
      </c>
      <c r="C222" s="422"/>
      <c r="D222" s="423"/>
      <c r="E222" s="424" t="str">
        <f>'1-QUANT'!E2316</f>
        <v xml:space="preserve">FECHAMENTO E ACABAMENTO DO MURO </v>
      </c>
      <c r="F222" s="425"/>
      <c r="G222" s="41"/>
      <c r="H222" s="103"/>
      <c r="I222" s="103"/>
      <c r="J222" s="426"/>
      <c r="K222" s="456"/>
    </row>
    <row r="223" spans="2:11" s="353" customFormat="1" ht="60" hidden="1">
      <c r="B223" s="40" t="s">
        <v>13597</v>
      </c>
      <c r="C223" s="35">
        <f>'1-QUANT'!C2318</f>
        <v>87479</v>
      </c>
      <c r="D223" s="35" t="str">
        <f>'1-QUANT'!D2318</f>
        <v>SINAPI</v>
      </c>
      <c r="E223" s="631" t="str">
        <f>IFERROR(VLOOKUP($C223,'2-SINAPI OUTUBRO 2017'!$A$1:$D$11396,2,0),IFERROR(VLOOKUP($C223,'3-COMPO.ADM.PRF '!$B$11:$I$816,4,0),""))</f>
        <v>ALVENARIA DE VEDAÇÃO DE BLOCOS CERÂMICOS FURADOS NA VERTICAL DE 14X19X39CM (ESPESSURA 14CM) DE PAREDES COM ÁREA LÍQUIDA MAIOR OU IGUAL A 6M² SEM VÃOS E ARGAMASSA DE ASSENTAMENTO COM PREPARO EM BETONEIRA. AF_06/2014</v>
      </c>
      <c r="F223" s="632" t="str">
        <f>IFERROR(VLOOKUP($C223,'2-SINAPI OUTUBRO 2017'!$A$1:$D$11396,3,0),IFERROR(VLOOKUP($C223,'3-COMPO.ADM.PRF '!$B$11:$I$816,5,0),""))</f>
        <v>M2</v>
      </c>
      <c r="G223" s="37">
        <f>'1-QUANT'!K2318</f>
        <v>0</v>
      </c>
      <c r="H223" s="634">
        <f>IFERROR(VLOOKUP($C223,'2-SINAPI OUTUBRO 2017'!$A$1:$D$11396,4,0),IFERROR(VLOOKUP($C223,'3-COMPO.ADM.PRF '!$B$11:$I$816,8,0),""))</f>
        <v>47.66</v>
      </c>
      <c r="I223" s="635">
        <f>H223*'5-BDI'!$E$29</f>
        <v>61.119183999999997</v>
      </c>
      <c r="J223" s="100">
        <f t="shared" si="87"/>
        <v>0</v>
      </c>
      <c r="K223" s="449">
        <f t="shared" si="88"/>
        <v>0</v>
      </c>
    </row>
    <row r="224" spans="2:11" s="353" customFormat="1" ht="45" hidden="1">
      <c r="B224" s="40" t="s">
        <v>13598</v>
      </c>
      <c r="C224" s="35">
        <f>'1-QUANT'!C2322</f>
        <v>87894</v>
      </c>
      <c r="D224" s="35" t="str">
        <f>'1-QUANT'!D2322</f>
        <v>SINAPI</v>
      </c>
      <c r="E224" s="631" t="str">
        <f>IFERROR(VLOOKUP($C224,'2-SINAPI OUTUBRO 2017'!$A$1:$D$11396,2,0),IFERROR(VLOOKUP($C224,'3-COMPO.ADM.PRF '!$B$11:$I$816,4,0),""))</f>
        <v>CHAPISCO APLICADO EM ALVENARIA (SEM PRESENÇA DE VÃOS) E ESTRUTURAS DE CONCRETO DE FACHADA, COM COLHER DE PEDREIRO.  ARGAMASSA TRAÇO 1:3 COM PREPARO EM BETONEIRA 400L. AF_06/2014</v>
      </c>
      <c r="F224" s="632" t="str">
        <f>IFERROR(VLOOKUP($C224,'2-SINAPI OUTUBRO 2017'!$A$1:$D$11396,3,0),IFERROR(VLOOKUP($C224,'3-COMPO.ADM.PRF '!$B$11:$I$816,5,0),""))</f>
        <v>M2</v>
      </c>
      <c r="G224" s="37">
        <f>'1-QUANT'!K2322</f>
        <v>0</v>
      </c>
      <c r="H224" s="634">
        <f>IFERROR(VLOOKUP($C224,'2-SINAPI OUTUBRO 2017'!$A$1:$D$11396,4,0),IFERROR(VLOOKUP($C224,'3-COMPO.ADM.PRF '!$B$11:$I$816,8,0),""))</f>
        <v>4.32</v>
      </c>
      <c r="I224" s="635">
        <f>H224*'5-BDI'!$E$29</f>
        <v>5.539968</v>
      </c>
      <c r="J224" s="100">
        <f t="shared" si="87"/>
        <v>0</v>
      </c>
      <c r="K224" s="449">
        <f t="shared" si="88"/>
        <v>0</v>
      </c>
    </row>
    <row r="225" spans="2:13" s="353" customFormat="1" ht="60" hidden="1">
      <c r="B225" s="40" t="s">
        <v>13599</v>
      </c>
      <c r="C225" s="35">
        <f>'1-QUANT'!C2324</f>
        <v>87529</v>
      </c>
      <c r="D225" s="35" t="str">
        <f>'1-QUANT'!D2324</f>
        <v>SINAPI</v>
      </c>
      <c r="E225" s="631" t="str">
        <f>IFERROR(VLOOKUP($C225,'2-SINAPI OUTUBRO 2017'!$A$1:$D$11396,2,0),IFERROR(VLOOKUP($C225,'3-COMPO.ADM.PRF '!$B$11:$I$816,4,0),""))</f>
        <v>MASSA ÚNICA, PARA RECEBIMENTO DE PINTURA, EM ARGAMASSA TRAÇO 1:2:8, PREPARO MECÂNICO COM BETONEIRA 400L, APLICADA MANUALMENTE EM FACES INTERNAS DE PAREDES, ESPESSURA DE 20MM, COM EXECUÇÃO DE TALISCAS. AF_06/2014</v>
      </c>
      <c r="F225" s="632" t="str">
        <f>IFERROR(VLOOKUP($C225,'2-SINAPI OUTUBRO 2017'!$A$1:$D$11396,3,0),IFERROR(VLOOKUP($C225,'3-COMPO.ADM.PRF '!$B$11:$I$816,5,0),""))</f>
        <v>M2</v>
      </c>
      <c r="G225" s="37">
        <f>'1-QUANT'!K2324</f>
        <v>0</v>
      </c>
      <c r="H225" s="634">
        <f>IFERROR(VLOOKUP($C225,'2-SINAPI OUTUBRO 2017'!$A$1:$D$11396,4,0),IFERROR(VLOOKUP($C225,'3-COMPO.ADM.PRF '!$B$11:$I$816,8,0),""))</f>
        <v>23.4</v>
      </c>
      <c r="I225" s="635">
        <f>H225*'5-BDI'!$E$29</f>
        <v>30.008159999999997</v>
      </c>
      <c r="J225" s="100">
        <f t="shared" si="87"/>
        <v>0</v>
      </c>
      <c r="K225" s="449">
        <f t="shared" si="88"/>
        <v>0</v>
      </c>
      <c r="M225" s="369"/>
    </row>
    <row r="226" spans="2:13" ht="15" hidden="1" customHeight="1">
      <c r="B226" s="756" t="s">
        <v>13424</v>
      </c>
      <c r="C226" s="757"/>
      <c r="D226" s="757"/>
      <c r="E226" s="757"/>
      <c r="F226" s="757"/>
      <c r="G226" s="757"/>
      <c r="H226" s="757"/>
      <c r="I226" s="495"/>
      <c r="J226" s="101">
        <f>SUM(J192:J225)</f>
        <v>0</v>
      </c>
      <c r="K226" s="450">
        <f>SUM(K192:K225)</f>
        <v>0</v>
      </c>
      <c r="M226" s="374"/>
    </row>
    <row r="227" spans="2:13" ht="15" customHeight="1">
      <c r="B227" s="11" t="s">
        <v>13600</v>
      </c>
      <c r="C227" s="12"/>
      <c r="D227" s="13"/>
      <c r="E227" s="14" t="str">
        <f>'1-QUANT'!E1789:J1789</f>
        <v xml:space="preserve">INSTALAÇÕES ELÉTRICAS </v>
      </c>
      <c r="F227" s="15"/>
      <c r="G227" s="16"/>
      <c r="H227" s="17"/>
      <c r="I227" s="17"/>
      <c r="J227" s="99"/>
      <c r="K227" s="360"/>
      <c r="M227" s="374"/>
    </row>
    <row r="228" spans="2:13" ht="30">
      <c r="B228" s="29" t="s">
        <v>13601</v>
      </c>
      <c r="C228" s="26" t="str">
        <f>'1-QUANT'!C1824</f>
        <v>COMP 055</v>
      </c>
      <c r="D228" s="26" t="str">
        <f>'1-QUANT'!D1824</f>
        <v>PROPRIA</v>
      </c>
      <c r="E228" s="631" t="str">
        <f>IFERROR(VLOOKUP($C228,'2-SINAPI OUTUBRO 2017'!$A$1:$D$11396,2,0),IFERROR(VLOOKUP($C228,'3-COMPO.ADM.PRF '!$B$11:$I$816,4,0),""))</f>
        <v>FITA ISOLANTE DE BORRACHA AUTOFUSAO, USO ATE 69 KV (ALTA TENSAO) - FORNECIMENTO E INSTALAÇÃO</v>
      </c>
      <c r="F228" s="632" t="str">
        <f>IFERROR(VLOOKUP($C228,'2-SINAPI OUTUBRO 2017'!$A$1:$D$11396,3,0),IFERROR(VLOOKUP($C228,'3-COMPO.ADM.PRF '!$B$11:$I$816,5,0),""))</f>
        <v xml:space="preserve">M     </v>
      </c>
      <c r="G228" s="27">
        <f>'1-QUANT'!K1824</f>
        <v>1</v>
      </c>
      <c r="H228" s="634">
        <f>IFERROR(VLOOKUP($C228,'2-SINAPI OUTUBRO 2017'!$A$1:$D$11396,4,0),IFERROR(VLOOKUP($C228,'3-COMPO.ADM.PRF '!$B$11:$I$816,8,0),""))</f>
        <v>3.8315999999999999</v>
      </c>
      <c r="I228" s="635">
        <f>H228*'5-BDI'!$E$29</f>
        <v>4.9136438399999998</v>
      </c>
      <c r="J228" s="100">
        <f t="shared" ref="J228" si="89">ROUND(G228*H228,2)</f>
        <v>3.83</v>
      </c>
      <c r="K228" s="449">
        <f t="shared" ref="K228" si="90">ROUND(G228*I228,2)</f>
        <v>4.91</v>
      </c>
      <c r="M228" s="374"/>
    </row>
    <row r="229" spans="2:13" ht="30">
      <c r="B229" s="29" t="s">
        <v>13602</v>
      </c>
      <c r="C229" s="26">
        <f>'1-QUANT'!C1830</f>
        <v>91935</v>
      </c>
      <c r="D229" s="26" t="str">
        <f>'1-QUANT'!D1830</f>
        <v>SINAPI</v>
      </c>
      <c r="E229" s="631" t="str">
        <f>IFERROR(VLOOKUP($C229,'2-SINAPI OUTUBRO 2017'!$A$1:$D$11396,2,0),IFERROR(VLOOKUP($C229,'3-COMPO.ADM.PRF '!$B$11:$I$816,4,0),""))</f>
        <v>CABO DE COBRE FLEXÍVEL ISOLADO, 16 MM², ANTI-CHAMA 0,6/1,0 KV, PARA CIRCUITOS TERMINAIS - FORNECIMENTO E INSTALAÇÃO. AF_12/2015</v>
      </c>
      <c r="F229" s="632" t="str">
        <f>IFERROR(VLOOKUP($C229,'2-SINAPI OUTUBRO 2017'!$A$1:$D$11396,3,0),IFERROR(VLOOKUP($C229,'3-COMPO.ADM.PRF '!$B$11:$I$816,5,0),""))</f>
        <v>M</v>
      </c>
      <c r="G229" s="27">
        <f>'1-QUANT'!K1830</f>
        <v>135.6</v>
      </c>
      <c r="H229" s="634">
        <f>IFERROR(VLOOKUP($C229,'2-SINAPI OUTUBRO 2017'!$A$1:$D$11396,4,0),IFERROR(VLOOKUP($C229,'3-COMPO.ADM.PRF '!$B$11:$I$816,8,0),""))</f>
        <v>12.5</v>
      </c>
      <c r="I229" s="635">
        <f>H229*'5-BDI'!$E$29</f>
        <v>16.03</v>
      </c>
      <c r="J229" s="100">
        <f t="shared" ref="J229:J232" si="91">ROUND(G229*H229,2)</f>
        <v>1695</v>
      </c>
      <c r="K229" s="449">
        <f t="shared" ref="K229:K232" si="92">ROUND(G229*I229,2)</f>
        <v>2173.67</v>
      </c>
      <c r="M229" s="374"/>
    </row>
    <row r="230" spans="2:13" ht="30">
      <c r="B230" s="29" t="s">
        <v>13603</v>
      </c>
      <c r="C230" s="26">
        <f>'1-QUANT'!C1831</f>
        <v>92984</v>
      </c>
      <c r="D230" s="26" t="str">
        <f>'1-QUANT'!D1831</f>
        <v>SINAPI</v>
      </c>
      <c r="E230" s="631" t="str">
        <f>IFERROR(VLOOKUP($C230,'2-SINAPI OUTUBRO 2017'!$A$1:$D$11396,2,0),IFERROR(VLOOKUP($C230,'3-COMPO.ADM.PRF '!$B$11:$I$816,4,0),""))</f>
        <v>CABO DE COBRE FLEXÍVEL ISOLADO, 25 MM², ANTI-CHAMA 0,6/1,0 KV, PARA DISTRIBUIÇÃO - FORNECIMENTO E INSTALAÇÃO. AF_12/2015</v>
      </c>
      <c r="F230" s="632" t="str">
        <f>IFERROR(VLOOKUP($C230,'2-SINAPI OUTUBRO 2017'!$A$1:$D$11396,3,0),IFERROR(VLOOKUP($C230,'3-COMPO.ADM.PRF '!$B$11:$I$816,5,0),""))</f>
        <v>M</v>
      </c>
      <c r="G230" s="27">
        <f>'1-QUANT'!K1831</f>
        <v>143.30000000000001</v>
      </c>
      <c r="H230" s="634">
        <f>IFERROR(VLOOKUP($C230,'2-SINAPI OUTUBRO 2017'!$A$1:$D$11396,4,0),IFERROR(VLOOKUP($C230,'3-COMPO.ADM.PRF '!$B$11:$I$816,8,0),""))</f>
        <v>13.52</v>
      </c>
      <c r="I230" s="635">
        <f>H230*'5-BDI'!$E$29</f>
        <v>17.338048000000001</v>
      </c>
      <c r="J230" s="100">
        <f t="shared" si="91"/>
        <v>1937.42</v>
      </c>
      <c r="K230" s="449">
        <f t="shared" si="92"/>
        <v>2484.54</v>
      </c>
      <c r="M230" s="374"/>
    </row>
    <row r="231" spans="2:13" ht="30">
      <c r="B231" s="29" t="s">
        <v>13604</v>
      </c>
      <c r="C231" s="26">
        <f>'1-QUANT'!C1832</f>
        <v>92986</v>
      </c>
      <c r="D231" s="26" t="str">
        <f>'1-QUANT'!D1832</f>
        <v>SINAPI</v>
      </c>
      <c r="E231" s="631" t="str">
        <f>IFERROR(VLOOKUP($C231,'2-SINAPI OUTUBRO 2017'!$A$1:$D$11396,2,0),IFERROR(VLOOKUP($C231,'3-COMPO.ADM.PRF '!$B$11:$I$816,4,0),""))</f>
        <v>CABO DE COBRE FLEXÍVEL ISOLADO, 35 MM², ANTI-CHAMA 0,6/1,0 KV, PARA DISTRIBUIÇÃO - FORNECIMENTO E INSTALAÇÃO. AF_12/2015</v>
      </c>
      <c r="F231" s="632" t="str">
        <f>IFERROR(VLOOKUP($C231,'2-SINAPI OUTUBRO 2017'!$A$1:$D$11396,3,0),IFERROR(VLOOKUP($C231,'3-COMPO.ADM.PRF '!$B$11:$I$816,5,0),""))</f>
        <v>M</v>
      </c>
      <c r="G231" s="27">
        <f>'1-QUANT'!K1832</f>
        <v>453.2</v>
      </c>
      <c r="H231" s="634">
        <f>IFERROR(VLOOKUP($C231,'2-SINAPI OUTUBRO 2017'!$A$1:$D$11396,4,0),IFERROR(VLOOKUP($C231,'3-COMPO.ADM.PRF '!$B$11:$I$816,8,0),""))</f>
        <v>18.14</v>
      </c>
      <c r="I231" s="635">
        <f>H231*'5-BDI'!$E$29</f>
        <v>23.262736</v>
      </c>
      <c r="J231" s="100">
        <f t="shared" si="91"/>
        <v>8221.0499999999993</v>
      </c>
      <c r="K231" s="449">
        <f t="shared" si="92"/>
        <v>10542.67</v>
      </c>
      <c r="M231" s="374"/>
    </row>
    <row r="232" spans="2:13" ht="30">
      <c r="B232" s="29" t="s">
        <v>13467</v>
      </c>
      <c r="C232" s="26">
        <f>'1-QUANT'!C1833</f>
        <v>92988</v>
      </c>
      <c r="D232" s="26" t="str">
        <f>'1-QUANT'!D1833</f>
        <v>SINAPI</v>
      </c>
      <c r="E232" s="631" t="str">
        <f>IFERROR(VLOOKUP($C232,'2-SINAPI OUTUBRO 2017'!$A$1:$D$11396,2,0),IFERROR(VLOOKUP($C232,'3-COMPO.ADM.PRF '!$B$11:$I$816,4,0),""))</f>
        <v>CABO DE COBRE FLEXÍVEL ISOLADO, 50 MM², ANTI-CHAMA 0,6/1,0 KV, PARA DISTRIBUIÇÃO - FORNECIMENTO E INSTALAÇÃO. AF_12/2015</v>
      </c>
      <c r="F232" s="632" t="str">
        <f>IFERROR(VLOOKUP($C232,'2-SINAPI OUTUBRO 2017'!$A$1:$D$11396,3,0),IFERROR(VLOOKUP($C232,'3-COMPO.ADM.PRF '!$B$11:$I$816,5,0),""))</f>
        <v>M</v>
      </c>
      <c r="G232" s="27">
        <f>'1-QUANT'!K1833</f>
        <v>178.8</v>
      </c>
      <c r="H232" s="634">
        <f>IFERROR(VLOOKUP($C232,'2-SINAPI OUTUBRO 2017'!$A$1:$D$11396,4,0),IFERROR(VLOOKUP($C232,'3-COMPO.ADM.PRF '!$B$11:$I$816,8,0),""))</f>
        <v>25.32</v>
      </c>
      <c r="I232" s="635">
        <f>H232*'5-BDI'!$E$29</f>
        <v>32.470368000000001</v>
      </c>
      <c r="J232" s="100">
        <f t="shared" si="91"/>
        <v>4527.22</v>
      </c>
      <c r="K232" s="449">
        <f t="shared" si="92"/>
        <v>5805.7</v>
      </c>
      <c r="M232" s="374"/>
    </row>
    <row r="233" spans="2:13" ht="30">
      <c r="B233" s="29" t="s">
        <v>13605</v>
      </c>
      <c r="C233" s="26">
        <f>'1-QUANT'!C1843</f>
        <v>91930</v>
      </c>
      <c r="D233" s="26" t="str">
        <f>'1-QUANT'!D1843</f>
        <v>SINAPI</v>
      </c>
      <c r="E233" s="631" t="str">
        <f>IFERROR(VLOOKUP($C233,'2-SINAPI OUTUBRO 2017'!$A$1:$D$11396,2,0),IFERROR(VLOOKUP($C233,'3-COMPO.ADM.PRF '!$B$11:$I$816,4,0),""))</f>
        <v>CABO DE COBRE FLEXÍVEL ISOLADO, 6 MM², ANTI-CHAMA 450/750 V, PARA CIRCUITOS TERMINAIS - FORNECIMENTO E INSTALAÇÃO. AF_12/2015</v>
      </c>
      <c r="F233" s="632" t="str">
        <f>IFERROR(VLOOKUP($C233,'2-SINAPI OUTUBRO 2017'!$A$1:$D$11396,3,0),IFERROR(VLOOKUP($C233,'3-COMPO.ADM.PRF '!$B$11:$I$816,5,0),""))</f>
        <v>M</v>
      </c>
      <c r="G233" s="27">
        <f>'1-QUANT'!K1843</f>
        <v>823.6</v>
      </c>
      <c r="H233" s="634">
        <f>IFERROR(VLOOKUP($C233,'2-SINAPI OUTUBRO 2017'!$A$1:$D$11396,4,0),IFERROR(VLOOKUP($C233,'3-COMPO.ADM.PRF '!$B$11:$I$816,8,0),""))</f>
        <v>4.75</v>
      </c>
      <c r="I233" s="635">
        <f>H233*'5-BDI'!$E$29</f>
        <v>6.0914000000000001</v>
      </c>
      <c r="J233" s="100">
        <f t="shared" ref="J233" si="93">ROUND(G233*H233,2)</f>
        <v>3912.1</v>
      </c>
      <c r="K233" s="449">
        <f t="shared" ref="K233" si="94">ROUND(G233*I233,2)</f>
        <v>5016.88</v>
      </c>
      <c r="M233" s="374"/>
    </row>
    <row r="234" spans="2:13" ht="15">
      <c r="B234" s="29" t="s">
        <v>13606</v>
      </c>
      <c r="C234" s="26">
        <f>'1-QUANT'!C1848</f>
        <v>83446</v>
      </c>
      <c r="D234" s="26" t="str">
        <f>'1-QUANT'!D1848</f>
        <v>SINAPI</v>
      </c>
      <c r="E234" s="631" t="str">
        <f>IFERROR(VLOOKUP($C234,'2-SINAPI OUTUBRO 2017'!$A$1:$D$11396,2,0),IFERROR(VLOOKUP($C234,'3-COMPO.ADM.PRF '!$B$11:$I$816,4,0),""))</f>
        <v>CAIXA DE PASSAGEM 30X30X40 COM TAMPA E DRENO BRITA</v>
      </c>
      <c r="F234" s="632" t="str">
        <f>IFERROR(VLOOKUP($C234,'2-SINAPI OUTUBRO 2017'!$A$1:$D$11396,3,0),IFERROR(VLOOKUP($C234,'3-COMPO.ADM.PRF '!$B$11:$I$816,5,0),""))</f>
        <v>UN</v>
      </c>
      <c r="G234" s="27">
        <f>'1-QUANT'!K1848</f>
        <v>2</v>
      </c>
      <c r="H234" s="634">
        <f>IFERROR(VLOOKUP($C234,'2-SINAPI OUTUBRO 2017'!$A$1:$D$11396,4,0),IFERROR(VLOOKUP($C234,'3-COMPO.ADM.PRF '!$B$11:$I$816,8,0),""))</f>
        <v>137.32</v>
      </c>
      <c r="I234" s="635">
        <f>H234*'5-BDI'!$E$29</f>
        <v>176.09916799999999</v>
      </c>
      <c r="J234" s="100">
        <f t="shared" ref="J234" si="95">ROUND(G234*H234,2)</f>
        <v>274.64</v>
      </c>
      <c r="K234" s="449">
        <f t="shared" ref="K234" si="96">ROUND(G234*I234,2)</f>
        <v>352.2</v>
      </c>
      <c r="M234" s="374"/>
    </row>
    <row r="235" spans="2:13" ht="15">
      <c r="B235" s="29" t="s">
        <v>13607</v>
      </c>
      <c r="C235" s="26">
        <f>'1-QUANT'!C1849</f>
        <v>83447</v>
      </c>
      <c r="D235" s="26" t="str">
        <f>'1-QUANT'!D1849</f>
        <v>SINAPI</v>
      </c>
      <c r="E235" s="631" t="str">
        <f>IFERROR(VLOOKUP($C235,'2-SINAPI OUTUBRO 2017'!$A$1:$D$11396,2,0),IFERROR(VLOOKUP($C235,'3-COMPO.ADM.PRF '!$B$11:$I$816,4,0),""))</f>
        <v>CAIXA DE PASSAGEM 40X40X50 FUNDO BRITA COM TAMPA</v>
      </c>
      <c r="F235" s="632" t="str">
        <f>IFERROR(VLOOKUP($C235,'2-SINAPI OUTUBRO 2017'!$A$1:$D$11396,3,0),IFERROR(VLOOKUP($C235,'3-COMPO.ADM.PRF '!$B$11:$I$816,5,0),""))</f>
        <v>UN</v>
      </c>
      <c r="G235" s="27">
        <f>'1-QUANT'!K1849</f>
        <v>8</v>
      </c>
      <c r="H235" s="634">
        <f>IFERROR(VLOOKUP($C235,'2-SINAPI OUTUBRO 2017'!$A$1:$D$11396,4,0),IFERROR(VLOOKUP($C235,'3-COMPO.ADM.PRF '!$B$11:$I$816,8,0),""))</f>
        <v>148.63999999999999</v>
      </c>
      <c r="I235" s="635">
        <f>H235*'5-BDI'!$E$29</f>
        <v>190.61593599999998</v>
      </c>
      <c r="J235" s="100">
        <f t="shared" ref="J235" si="97">ROUND(G235*H235,2)</f>
        <v>1189.1199999999999</v>
      </c>
      <c r="K235" s="449">
        <f t="shared" ref="K235" si="98">ROUND(G235*I235,2)</f>
        <v>1524.93</v>
      </c>
      <c r="M235" s="374"/>
    </row>
    <row r="236" spans="2:13" ht="45">
      <c r="B236" s="29" t="s">
        <v>13608</v>
      </c>
      <c r="C236" s="26" t="str">
        <f>'1-QUANT'!C1882</f>
        <v>COMP 122</v>
      </c>
      <c r="D236" s="26" t="str">
        <f>'1-QUANT'!D1882</f>
        <v>PROPRIA</v>
      </c>
      <c r="E236" s="631" t="str">
        <f>IFERROR(VLOOKUP($C236,'2-SINAPI OUTUBRO 2017'!$A$1:$D$11396,2,0),IFERROR(VLOOKUP($C236,'3-COMPO.ADM.PRF '!$B$11:$I$843,4,0),""))</f>
        <v xml:space="preserve">DISJUNTOR MONOPOLAR TIPO DIN, CORRENTE NOMINAL DE 100A - FORNECIMENTO E INSTALAÇÃO. 
</v>
      </c>
      <c r="F236" s="632" t="str">
        <f>IFERROR(VLOOKUP($C236,'2-SINAPI OUTUBRO 2017'!$A$1:$D$11396,3,0),IFERROR(VLOOKUP($C236,'3-COMPO.ADM.PRF '!$B$11:$I$843,5,0),""))</f>
        <v>UNI</v>
      </c>
      <c r="G236" s="27">
        <f>'1-QUANT'!K1882</f>
        <v>1</v>
      </c>
      <c r="H236" s="634">
        <f>IFERROR(VLOOKUP($C236,'2-SINAPI OUTUBRO 2017'!$A$1:$D$11396,4,0),IFERROR(VLOOKUP($C236,'3-COMPO.ADM.PRF '!$B$11:$I$843,8,0),""))</f>
        <v>66.240589999999997</v>
      </c>
      <c r="I236" s="635">
        <f>H236*'5-BDI'!$E$29</f>
        <v>84.946932615999998</v>
      </c>
      <c r="J236" s="100">
        <f t="shared" ref="J236" si="99">ROUND(G236*H236,2)</f>
        <v>66.239999999999995</v>
      </c>
      <c r="K236" s="449">
        <f t="shared" ref="K236" si="100">ROUND(G236*I236,2)</f>
        <v>84.95</v>
      </c>
      <c r="M236" s="374"/>
    </row>
    <row r="237" spans="2:13" ht="45">
      <c r="B237" s="29" t="s">
        <v>13609</v>
      </c>
      <c r="C237" s="26" t="str">
        <f>'1-QUANT'!C1883</f>
        <v>COMP 121</v>
      </c>
      <c r="D237" s="26" t="str">
        <f>'1-QUANT'!D1883</f>
        <v>PROPRIA</v>
      </c>
      <c r="E237" s="631" t="str">
        <f>IFERROR(VLOOKUP($C237,'2-SINAPI OUTUBRO 2017'!$A$1:$D$11396,2,0),IFERROR(VLOOKUP($C237,'3-COMPO.ADM.PRF '!$B$11:$I$843,4,0),""))</f>
        <v xml:space="preserve">DISJUNTOR MONOPOLAR TIPO DIN, CORRENTE NOMINAL DE 63A - FORNECIMENTO E INSTALAÇÃO. 
</v>
      </c>
      <c r="F237" s="632" t="str">
        <f>IFERROR(VLOOKUP($C237,'2-SINAPI OUTUBRO 2017'!$A$1:$D$11396,3,0),IFERROR(VLOOKUP($C237,'3-COMPO.ADM.PRF '!$B$11:$I$843,5,0),""))</f>
        <v>UNI</v>
      </c>
      <c r="G237" s="27">
        <f>'1-QUANT'!K1883</f>
        <v>1</v>
      </c>
      <c r="H237" s="634">
        <f>IFERROR(VLOOKUP($C237,'2-SINAPI OUTUBRO 2017'!$A$1:$D$11396,4,0),IFERROR(VLOOKUP($C237,'3-COMPO.ADM.PRF '!$B$11:$I$843,8,0),""))</f>
        <v>17.840589999999999</v>
      </c>
      <c r="I237" s="635">
        <f>H237*'5-BDI'!$E$29</f>
        <v>22.878772615999999</v>
      </c>
      <c r="J237" s="100">
        <f t="shared" ref="J237" si="101">ROUND(G237*H237,2)</f>
        <v>17.84</v>
      </c>
      <c r="K237" s="449">
        <f t="shared" ref="K237" si="102">ROUND(G237*I237,2)</f>
        <v>22.88</v>
      </c>
      <c r="M237" s="374"/>
    </row>
    <row r="238" spans="2:13" ht="30">
      <c r="B238" s="29" t="s">
        <v>13610</v>
      </c>
      <c r="C238" s="26">
        <f>'1-QUANT'!C1887</f>
        <v>93663</v>
      </c>
      <c r="D238" s="26" t="str">
        <f>'1-QUANT'!D1887</f>
        <v>SINAPI</v>
      </c>
      <c r="E238" s="631" t="str">
        <f>IFERROR(VLOOKUP($C238,'2-SINAPI OUTUBRO 2017'!$A$1:$D$11396,2,0),IFERROR(VLOOKUP($C238,'3-COMPO.ADM.PRF '!$B$11:$I$843,4,0),""))</f>
        <v>DISJUNTOR BIPOLAR TIPO DIN, CORRENTE NOMINAL DE 25A - FORNECIMENTO E INSTALAÇÃO. AF_04/2016</v>
      </c>
      <c r="F238" s="632" t="str">
        <f>IFERROR(VLOOKUP($C238,'2-SINAPI OUTUBRO 2017'!$A$1:$D$11396,3,0),IFERROR(VLOOKUP($C238,'3-COMPO.ADM.PRF '!$B$11:$I$843,5,0),""))</f>
        <v>UN</v>
      </c>
      <c r="G238" s="27">
        <f>'1-QUANT'!K1887</f>
        <v>23</v>
      </c>
      <c r="H238" s="634">
        <f>IFERROR(VLOOKUP($C238,'2-SINAPI OUTUBRO 2017'!$A$1:$D$11396,4,0),IFERROR(VLOOKUP($C238,'3-COMPO.ADM.PRF '!$B$11:$I$843,8,0),""))</f>
        <v>41.89</v>
      </c>
      <c r="I238" s="635">
        <f>H238*'5-BDI'!$E$29</f>
        <v>53.719735999999997</v>
      </c>
      <c r="J238" s="100">
        <f t="shared" ref="J238" si="103">ROUND(G238*H238,2)</f>
        <v>963.47</v>
      </c>
      <c r="K238" s="449">
        <f t="shared" ref="K238" si="104">ROUND(G238*I238,2)</f>
        <v>1235.55</v>
      </c>
      <c r="M238" s="374"/>
    </row>
    <row r="239" spans="2:13" ht="30">
      <c r="B239" s="29" t="s">
        <v>13611</v>
      </c>
      <c r="C239" s="26" t="str">
        <f>'1-QUANT'!C1890</f>
        <v>74130/5</v>
      </c>
      <c r="D239" s="26" t="str">
        <f>'1-QUANT'!D1890</f>
        <v>SINAPI</v>
      </c>
      <c r="E239" s="631" t="str">
        <f>IFERROR(VLOOKUP($C239,'2-SINAPI OUTUBRO 2017'!$A$1:$D$11396,2,0),IFERROR(VLOOKUP($C239,'3-COMPO.ADM.PRF '!$B$11:$I$843,4,0),""))</f>
        <v>DISJUNTOR TERMOMAGNETICO TRIPOLAR PADRAO NEMA (AMERICANO) 60 A 100A 240V, FORNECIMENTO E INSTALACAO</v>
      </c>
      <c r="F239" s="632" t="str">
        <f>IFERROR(VLOOKUP($C239,'2-SINAPI OUTUBRO 2017'!$A$1:$D$11396,3,0),IFERROR(VLOOKUP($C239,'3-COMPO.ADM.PRF '!$B$11:$I$843,5,0),""))</f>
        <v>UN</v>
      </c>
      <c r="G239" s="27">
        <f>'1-QUANT'!K1890</f>
        <v>2</v>
      </c>
      <c r="H239" s="634">
        <f>IFERROR(VLOOKUP($C239,'2-SINAPI OUTUBRO 2017'!$A$1:$D$11396,4,0),IFERROR(VLOOKUP($C239,'3-COMPO.ADM.PRF '!$B$11:$I$843,8,0),""))</f>
        <v>90.42</v>
      </c>
      <c r="I239" s="635">
        <f>H239*'5-BDI'!$E$29</f>
        <v>115.95460800000001</v>
      </c>
      <c r="J239" s="100">
        <f t="shared" ref="J239:J246" si="105">ROUND(G239*H239,2)</f>
        <v>180.84</v>
      </c>
      <c r="K239" s="449">
        <f t="shared" ref="K239:K246" si="106">ROUND(G239*I239,2)</f>
        <v>231.91</v>
      </c>
      <c r="M239" s="374"/>
    </row>
    <row r="240" spans="2:13" ht="30">
      <c r="B240" s="29" t="s">
        <v>13612</v>
      </c>
      <c r="C240" s="26" t="str">
        <f>'1-QUANT'!C1891</f>
        <v>74130/6</v>
      </c>
      <c r="D240" s="26" t="str">
        <f>'1-QUANT'!D1891</f>
        <v>SINAPI</v>
      </c>
      <c r="E240" s="631" t="str">
        <f>IFERROR(VLOOKUP($C240,'2-SINAPI OUTUBRO 2017'!$A$1:$D$11396,2,0),IFERROR(VLOOKUP($C240,'3-COMPO.ADM.PRF '!$B$11:$I$843,4,0),""))</f>
        <v>DISJUNTOR TERMOMAGNETICO TRIPOLAR PADRAO NEMA (AMERICANO) 125 A 150A 240V, FORNECIMENTO E INSTALACAO</v>
      </c>
      <c r="F240" s="632" t="str">
        <f>IFERROR(VLOOKUP($C240,'2-SINAPI OUTUBRO 2017'!$A$1:$D$11396,3,0),IFERROR(VLOOKUP($C240,'3-COMPO.ADM.PRF '!$B$11:$I$843,5,0),""))</f>
        <v>UN</v>
      </c>
      <c r="G240" s="27">
        <f>'1-QUANT'!K1891</f>
        <v>1</v>
      </c>
      <c r="H240" s="634">
        <f>IFERROR(VLOOKUP($C240,'2-SINAPI OUTUBRO 2017'!$A$1:$D$11396,4,0),IFERROR(VLOOKUP($C240,'3-COMPO.ADM.PRF '!$B$11:$I$843,8,0),""))</f>
        <v>255.81</v>
      </c>
      <c r="I240" s="635">
        <f>H240*'5-BDI'!$E$29</f>
        <v>328.05074400000001</v>
      </c>
      <c r="J240" s="100">
        <f t="shared" si="105"/>
        <v>255.81</v>
      </c>
      <c r="K240" s="449">
        <f t="shared" si="106"/>
        <v>328.05</v>
      </c>
      <c r="M240" s="374"/>
    </row>
    <row r="241" spans="2:13" ht="30">
      <c r="B241" s="29" t="s">
        <v>13613</v>
      </c>
      <c r="C241" s="26" t="str">
        <f>'1-QUANT'!C1892</f>
        <v>74130/8</v>
      </c>
      <c r="D241" s="26" t="str">
        <f>'1-QUANT'!D1892</f>
        <v>SINAPI</v>
      </c>
      <c r="E241" s="631" t="str">
        <f>IFERROR(VLOOKUP($C241,'2-SINAPI OUTUBRO 2017'!$A$1:$D$11396,2,0),IFERROR(VLOOKUP($C241,'3-COMPO.ADM.PRF '!$B$11:$I$843,4,0),""))</f>
        <v>DISJUNTOR TERMOMAGNETICO TRIPOLAR EM CAIXA MOLDADA 300 A 400A 600V, FORNECIMENTO E INSTALACAO</v>
      </c>
      <c r="F241" s="632" t="str">
        <f>IFERROR(VLOOKUP($C241,'2-SINAPI OUTUBRO 2017'!$A$1:$D$11396,3,0),IFERROR(VLOOKUP($C241,'3-COMPO.ADM.PRF '!$B$11:$I$843,5,0),""))</f>
        <v>UN</v>
      </c>
      <c r="G241" s="27">
        <f>'1-QUANT'!K1892</f>
        <v>1</v>
      </c>
      <c r="H241" s="634">
        <f>IFERROR(VLOOKUP($C241,'2-SINAPI OUTUBRO 2017'!$A$1:$D$11396,4,0),IFERROR(VLOOKUP($C241,'3-COMPO.ADM.PRF '!$B$11:$I$843,8,0),""))</f>
        <v>903.11</v>
      </c>
      <c r="I241" s="635">
        <f>H241*'5-BDI'!$E$29</f>
        <v>1158.1482639999999</v>
      </c>
      <c r="J241" s="100">
        <f t="shared" si="105"/>
        <v>903.11</v>
      </c>
      <c r="K241" s="449">
        <f t="shared" si="106"/>
        <v>1158.1500000000001</v>
      </c>
      <c r="M241" s="374"/>
    </row>
    <row r="242" spans="2:13" ht="30">
      <c r="B242" s="29" t="s">
        <v>13614</v>
      </c>
      <c r="C242" s="26" t="str">
        <f>'1-QUANT'!C1895</f>
        <v>74130/5</v>
      </c>
      <c r="D242" s="26" t="str">
        <f>'1-QUANT'!D1895</f>
        <v>SINAPI</v>
      </c>
      <c r="E242" s="631" t="str">
        <f>IFERROR(VLOOKUP($C242,'2-SINAPI OUTUBRO 2017'!$A$1:$D$11396,2,0),IFERROR(VLOOKUP($C242,'3-COMPO.ADM.PRF '!$B$11:$I$843,4,0),""))</f>
        <v>DISJUNTOR TERMOMAGNETICO TRIPOLAR PADRAO NEMA (AMERICANO) 60 A 100A 240V, FORNECIMENTO E INSTALACAO</v>
      </c>
      <c r="F242" s="632" t="str">
        <f>IFERROR(VLOOKUP($C242,'2-SINAPI OUTUBRO 2017'!$A$1:$D$11396,3,0),IFERROR(VLOOKUP($C242,'3-COMPO.ADM.PRF '!$B$11:$I$843,5,0),""))</f>
        <v>UN</v>
      </c>
      <c r="G242" s="27">
        <f>'1-QUANT'!K1895</f>
        <v>1</v>
      </c>
      <c r="H242" s="634">
        <f>IFERROR(VLOOKUP($C242,'2-SINAPI OUTUBRO 2017'!$A$1:$D$11396,4,0),IFERROR(VLOOKUP($C242,'3-COMPO.ADM.PRF '!$B$11:$I$843,8,0),""))</f>
        <v>90.42</v>
      </c>
      <c r="I242" s="635">
        <f>H242*'5-BDI'!$E$29</f>
        <v>115.95460800000001</v>
      </c>
      <c r="J242" s="100">
        <f t="shared" si="105"/>
        <v>90.42</v>
      </c>
      <c r="K242" s="449">
        <f t="shared" si="106"/>
        <v>115.95</v>
      </c>
      <c r="M242" s="374"/>
    </row>
    <row r="243" spans="2:13" ht="30">
      <c r="B243" s="29" t="s">
        <v>13615</v>
      </c>
      <c r="C243" s="26" t="str">
        <f>'1-QUANT'!C1896</f>
        <v>74130/5</v>
      </c>
      <c r="D243" s="26" t="str">
        <f>'1-QUANT'!D1896</f>
        <v>SINAPI</v>
      </c>
      <c r="E243" s="631" t="str">
        <f>IFERROR(VLOOKUP($C243,'2-SINAPI OUTUBRO 2017'!$A$1:$D$11396,2,0),IFERROR(VLOOKUP($C243,'3-COMPO.ADM.PRF '!$B$11:$I$843,4,0),""))</f>
        <v>DISJUNTOR TERMOMAGNETICO TRIPOLAR PADRAO NEMA (AMERICANO) 60 A 100A 240V, FORNECIMENTO E INSTALACAO</v>
      </c>
      <c r="F243" s="632" t="str">
        <f>IFERROR(VLOOKUP($C243,'2-SINAPI OUTUBRO 2017'!$A$1:$D$11396,3,0),IFERROR(VLOOKUP($C243,'3-COMPO.ADM.PRF '!$B$11:$I$843,5,0),""))</f>
        <v>UN</v>
      </c>
      <c r="G243" s="27">
        <f>'1-QUANT'!K1896</f>
        <v>2</v>
      </c>
      <c r="H243" s="634">
        <f>IFERROR(VLOOKUP($C243,'2-SINAPI OUTUBRO 2017'!$A$1:$D$11396,4,0),IFERROR(VLOOKUP($C243,'3-COMPO.ADM.PRF '!$B$11:$I$843,8,0),""))</f>
        <v>90.42</v>
      </c>
      <c r="I243" s="635">
        <f>H243*'5-BDI'!$E$29</f>
        <v>115.95460800000001</v>
      </c>
      <c r="J243" s="100">
        <f t="shared" si="105"/>
        <v>180.84</v>
      </c>
      <c r="K243" s="449">
        <f t="shared" si="106"/>
        <v>231.91</v>
      </c>
      <c r="M243" s="374"/>
    </row>
    <row r="244" spans="2:13" ht="30">
      <c r="B244" s="29" t="s">
        <v>13616</v>
      </c>
      <c r="C244" s="26">
        <f>'1-QUANT'!C1902</f>
        <v>91836</v>
      </c>
      <c r="D244" s="26" t="str">
        <f>'1-QUANT'!D1902</f>
        <v>SINAPI</v>
      </c>
      <c r="E244" s="631" t="str">
        <f>IFERROR(VLOOKUP($C244,'2-SINAPI OUTUBRO 2017'!$A$1:$D$11396,2,0),IFERROR(VLOOKUP($C244,'3-COMPO.ADM.PRF '!$B$11:$I$843,4,0),""))</f>
        <v>ELETRODUTO FLEXÍVEL CORRUGADO, PVC, DN 32 MM (1"), PARA CIRCUITOS TERMINAIS, INSTALADO EM FORRO - FORNECIMENTO E INSTALAÇÃO. AF_12/2015</v>
      </c>
      <c r="F244" s="632" t="str">
        <f>IFERROR(VLOOKUP($C244,'2-SINAPI OUTUBRO 2017'!$A$1:$D$11396,3,0),IFERROR(VLOOKUP($C244,'3-COMPO.ADM.PRF '!$B$11:$I$843,5,0),""))</f>
        <v>M</v>
      </c>
      <c r="G244" s="27">
        <f>'1-QUANT'!K1902</f>
        <v>155.80000000000001</v>
      </c>
      <c r="H244" s="634">
        <f>IFERROR(VLOOKUP($C244,'2-SINAPI OUTUBRO 2017'!$A$1:$D$11396,4,0),IFERROR(VLOOKUP($C244,'3-COMPO.ADM.PRF '!$B$11:$I$843,8,0),""))</f>
        <v>6.77</v>
      </c>
      <c r="I244" s="635">
        <f>H244*'5-BDI'!$E$29</f>
        <v>8.6818479999999987</v>
      </c>
      <c r="J244" s="100">
        <f t="shared" si="105"/>
        <v>1054.77</v>
      </c>
      <c r="K244" s="449">
        <f t="shared" si="106"/>
        <v>1352.63</v>
      </c>
      <c r="M244" s="374"/>
    </row>
    <row r="245" spans="2:13" ht="45">
      <c r="B245" s="29" t="s">
        <v>13617</v>
      </c>
      <c r="C245" s="26">
        <f>'1-QUANT'!C1903</f>
        <v>91854</v>
      </c>
      <c r="D245" s="26" t="str">
        <f>'1-QUANT'!D1913</f>
        <v>SINAPI</v>
      </c>
      <c r="E245" s="631" t="str">
        <f>IFERROR(VLOOKUP($C245,'2-SINAPI OUTUBRO 2017'!$A$1:$D$11396,2,0),IFERROR(VLOOKUP($C245,'3-COMPO.ADM.PRF '!$B$11:$I$843,4,0),""))</f>
        <v>ELETRODUTO FLEXÍVEL CORRUGADO, PVC, DN 25 MM (3/4"), PARA CIRCUITOS TERMINAIS, INSTALADO EM PAREDE - FORNECIMENTO E INSTALAÇÃO. AF_12/2015</v>
      </c>
      <c r="F245" s="632" t="str">
        <f>IFERROR(VLOOKUP($C245,'2-SINAPI OUTUBRO 2017'!$A$1:$D$11396,3,0),IFERROR(VLOOKUP($C245,'3-COMPO.ADM.PRF '!$B$11:$I$843,5,0),""))</f>
        <v>M</v>
      </c>
      <c r="G245" s="27">
        <f>'1-QUANT'!K1903</f>
        <v>613.75</v>
      </c>
      <c r="H245" s="634">
        <f>IFERROR(VLOOKUP($C245,'2-SINAPI OUTUBRO 2017'!$A$1:$D$11396,4,0),IFERROR(VLOOKUP($C245,'3-COMPO.ADM.PRF '!$B$11:$I$843,8,0),""))</f>
        <v>5.64</v>
      </c>
      <c r="I245" s="635">
        <f>H245*'5-BDI'!$E$29</f>
        <v>7.2327359999999992</v>
      </c>
      <c r="J245" s="100">
        <f t="shared" si="105"/>
        <v>3461.55</v>
      </c>
      <c r="K245" s="449">
        <f t="shared" si="106"/>
        <v>4439.09</v>
      </c>
      <c r="M245" s="374"/>
    </row>
    <row r="246" spans="2:13" ht="45">
      <c r="B246" s="29" t="s">
        <v>13618</v>
      </c>
      <c r="C246" s="26" t="str">
        <f>'1-QUANT'!C1905</f>
        <v>COMP 059</v>
      </c>
      <c r="D246" s="26" t="str">
        <f>'1-QUANT'!D1905</f>
        <v>PROPRIA</v>
      </c>
      <c r="E246" s="631" t="str">
        <f>IFERROR(VLOOKUP($C246,'2-SINAPI OUTUBRO 2017'!$A$1:$D$11396,2,0),IFERROR(VLOOKUP($C246,'3-COMPO.ADM.PRF '!$B$11:$I$843,4,0),""))</f>
        <v>ELETRODUTODUTO PEAD FLEXIVEL PAREDE SIMPLES, CORRUGACAO HELICOIDAL, COR PRETA, SEM ROSCA, DE 1 1/2",  PARA CABEAMENTO SUBTERRANEO (NBR 15715) - FORNECIMENTO E INSTALAÇÃO</v>
      </c>
      <c r="F246" s="632" t="str">
        <f>IFERROR(VLOOKUP($C246,'2-SINAPI OUTUBRO 2017'!$A$1:$D$11396,3,0),IFERROR(VLOOKUP($C246,'3-COMPO.ADM.PRF '!$B$11:$I$843,5,0),""))</f>
        <v>UNI</v>
      </c>
      <c r="G246" s="27">
        <f>'1-QUANT'!K1905</f>
        <v>43.3</v>
      </c>
      <c r="H246" s="634">
        <f>IFERROR(VLOOKUP($C246,'2-SINAPI OUTUBRO 2017'!$A$1:$D$11396,4,0),IFERROR(VLOOKUP($C246,'3-COMPO.ADM.PRF '!$B$11:$I$843,8,0),""))</f>
        <v>32.378999999999998</v>
      </c>
      <c r="I246" s="635">
        <f>H246*'5-BDI'!$E$29</f>
        <v>41.522829599999994</v>
      </c>
      <c r="J246" s="100">
        <f t="shared" si="105"/>
        <v>1402.01</v>
      </c>
      <c r="K246" s="449">
        <f t="shared" si="106"/>
        <v>1797.94</v>
      </c>
      <c r="M246" s="374"/>
    </row>
    <row r="247" spans="2:13" ht="45">
      <c r="B247" s="29" t="s">
        <v>13619</v>
      </c>
      <c r="C247" s="26" t="str">
        <f>'1-QUANT'!C1906</f>
        <v>COMP 060</v>
      </c>
      <c r="D247" s="26" t="str">
        <f>'1-QUANT'!D1906</f>
        <v>PROPRIA</v>
      </c>
      <c r="E247" s="631" t="str">
        <f>IFERROR(VLOOKUP($C247,'2-SINAPI OUTUBRO 2017'!$A$1:$D$11396,2,0),IFERROR(VLOOKUP($C247,'3-COMPO.ADM.PRF '!$B$11:$I$843,4,0),""))</f>
        <v>ELETRODUTO/DUTO PEAD FLEXIVEL PAREDE SIMPLES, CORRUGACAO HELICOIDAL, COR PRETA, SEM ROSCA, DE 2",  PARA CABEAMENTO SUBTERRANEO (NBR 15715) - FORNECIMENTO E INSTALAÇÃO</v>
      </c>
      <c r="F247" s="632" t="str">
        <f>IFERROR(VLOOKUP($C247,'2-SINAPI OUTUBRO 2017'!$A$1:$D$11396,3,0),IFERROR(VLOOKUP($C247,'3-COMPO.ADM.PRF '!$B$11:$I$843,5,0),""))</f>
        <v>UNI</v>
      </c>
      <c r="G247" s="27">
        <f>'1-QUANT'!K1906</f>
        <v>3.4</v>
      </c>
      <c r="H247" s="634">
        <f>IFERROR(VLOOKUP($C247,'2-SINAPI OUTUBRO 2017'!$A$1:$D$11396,4,0),IFERROR(VLOOKUP($C247,'3-COMPO.ADM.PRF '!$B$11:$I$843,8,0),""))</f>
        <v>34.058999999999997</v>
      </c>
      <c r="I247" s="635">
        <f>H247*'5-BDI'!$E$29</f>
        <v>43.677261599999994</v>
      </c>
      <c r="J247" s="100">
        <f t="shared" ref="J247:J249" si="107">ROUND(G247*H247,2)</f>
        <v>115.8</v>
      </c>
      <c r="K247" s="449">
        <f t="shared" ref="K247:K249" si="108">ROUND(G247*I247,2)</f>
        <v>148.5</v>
      </c>
      <c r="M247" s="374"/>
    </row>
    <row r="248" spans="2:13" ht="45">
      <c r="B248" s="29" t="s">
        <v>13620</v>
      </c>
      <c r="C248" s="26" t="str">
        <f>'1-QUANT'!C1907</f>
        <v>COMP 061</v>
      </c>
      <c r="D248" s="26" t="str">
        <f>'1-QUANT'!D1907</f>
        <v>PROPRIA</v>
      </c>
      <c r="E248" s="631" t="str">
        <f>IFERROR(VLOOKUP($C248,'2-SINAPI OUTUBRO 2017'!$A$1:$D$11396,2,0),IFERROR(VLOOKUP($C248,'3-COMPO.ADM.PRF '!$B$11:$I$843,4,0),""))</f>
        <v>ELETRODUTO/DUTO PEAD FLEXIVEL PAREDE SIMPLES, CORRUGACAO HELICOIDAL, COR PRETA, SEM ROSCA, DE 3",  PARA CABEAMENTO SUBTERRANEO (NBR 15715) - FORNECIMENTO E INSTALAÇÃO</v>
      </c>
      <c r="F248" s="632" t="str">
        <f>IFERROR(VLOOKUP($C248,'2-SINAPI OUTUBRO 2017'!$A$1:$D$11396,3,0),IFERROR(VLOOKUP($C248,'3-COMPO.ADM.PRF '!$B$11:$I$843,5,0),""))</f>
        <v>UNI</v>
      </c>
      <c r="G248" s="27">
        <f>'1-QUANT'!K1907</f>
        <v>28.5</v>
      </c>
      <c r="H248" s="634">
        <f>IFERROR(VLOOKUP($C248,'2-SINAPI OUTUBRO 2017'!$A$1:$D$11396,4,0),IFERROR(VLOOKUP($C248,'3-COMPO.ADM.PRF '!$B$11:$I$843,8,0),""))</f>
        <v>42.611000000000004</v>
      </c>
      <c r="I248" s="635">
        <f>H248*'5-BDI'!$E$29</f>
        <v>54.644346400000003</v>
      </c>
      <c r="J248" s="100">
        <f t="shared" si="107"/>
        <v>1214.4100000000001</v>
      </c>
      <c r="K248" s="449">
        <f t="shared" si="108"/>
        <v>1557.36</v>
      </c>
      <c r="M248" s="374"/>
    </row>
    <row r="249" spans="2:13" ht="45">
      <c r="B249" s="29" t="s">
        <v>13621</v>
      </c>
      <c r="C249" s="26" t="str">
        <f>'1-QUANT'!C1908</f>
        <v>COMP 062</v>
      </c>
      <c r="D249" s="26" t="str">
        <f>'1-QUANT'!D1908</f>
        <v>PROPRIA</v>
      </c>
      <c r="E249" s="631" t="str">
        <f>IFERROR(VLOOKUP($C249,'2-SINAPI OUTUBRO 2017'!$A$1:$D$11396,2,0),IFERROR(VLOOKUP($C249,'3-COMPO.ADM.PRF '!$B$11:$I$843,4,0),""))</f>
        <v>ELETRODUTODUTO PEAD FLEXIVEL PAREDE SIMPLES, CORRUGACAO HELICOIDAL, COR PRETA, SEM ROSCA, DE 4",  PARA CABEAMENTO SUBTERRANEO (NBR 15715) - FORNECIMENTO E INSTALAÇÃO</v>
      </c>
      <c r="F249" s="632" t="str">
        <f>IFERROR(VLOOKUP($C249,'2-SINAPI OUTUBRO 2017'!$A$1:$D$11396,3,0),IFERROR(VLOOKUP($C249,'3-COMPO.ADM.PRF '!$B$11:$I$843,5,0),""))</f>
        <v>UNI</v>
      </c>
      <c r="G249" s="27">
        <f>'1-QUANT'!K1908</f>
        <v>63.2</v>
      </c>
      <c r="H249" s="634">
        <f>IFERROR(VLOOKUP($C249,'2-SINAPI OUTUBRO 2017'!$A$1:$D$11396,4,0),IFERROR(VLOOKUP($C249,'3-COMPO.ADM.PRF '!$B$11:$I$843,8,0),""))</f>
        <v>46.2</v>
      </c>
      <c r="I249" s="635">
        <f>H249*'5-BDI'!$E$29</f>
        <v>59.246880000000004</v>
      </c>
      <c r="J249" s="100">
        <f t="shared" si="107"/>
        <v>2919.84</v>
      </c>
      <c r="K249" s="449">
        <f t="shared" si="108"/>
        <v>3744.4</v>
      </c>
      <c r="M249" s="374"/>
    </row>
    <row r="250" spans="2:13" ht="15">
      <c r="B250" s="29" t="s">
        <v>13622</v>
      </c>
      <c r="C250" s="26">
        <f>'1-QUANT'!C1953</f>
        <v>83449</v>
      </c>
      <c r="D250" s="26" t="str">
        <f>'1-QUANT'!D1953</f>
        <v>SINAPI</v>
      </c>
      <c r="E250" s="631" t="str">
        <f>IFERROR(VLOOKUP($C250,'2-SINAPI OUTUBRO 2017'!$A$1:$D$11396,2,0),IFERROR(VLOOKUP($C250,'3-COMPO.ADM.PRF '!$B$11:$I$843,4,0),""))</f>
        <v>CAIXA DE PASSAGEM 60X60X70 FUNDO BRITA COM TAMPA</v>
      </c>
      <c r="F250" s="632" t="str">
        <f>IFERROR(VLOOKUP($C250,'2-SINAPI OUTUBRO 2017'!$A$1:$D$11396,3,0),IFERROR(VLOOKUP($C250,'3-COMPO.ADM.PRF '!$B$11:$I$843,5,0),""))</f>
        <v>UN</v>
      </c>
      <c r="G250" s="27">
        <f>'1-QUANT'!K1953</f>
        <v>1</v>
      </c>
      <c r="H250" s="634">
        <f>IFERROR(VLOOKUP($C250,'2-SINAPI OUTUBRO 2017'!$A$1:$D$11396,4,0),IFERROR(VLOOKUP($C250,'3-COMPO.ADM.PRF '!$B$11:$I$843,8,0),""))</f>
        <v>317.18</v>
      </c>
      <c r="I250" s="635">
        <f>H250*'5-BDI'!$E$29</f>
        <v>406.75163200000003</v>
      </c>
      <c r="J250" s="100">
        <f t="shared" ref="J250:J257" si="109">ROUND(G250*H250,2)</f>
        <v>317.18</v>
      </c>
      <c r="K250" s="449">
        <f t="shared" ref="K250:K257" si="110">ROUND(G250*I250,2)</f>
        <v>406.75</v>
      </c>
      <c r="M250" s="374"/>
    </row>
    <row r="251" spans="2:13" ht="30">
      <c r="B251" s="29" t="s">
        <v>13623</v>
      </c>
      <c r="C251" s="26" t="str">
        <f>'1-QUANT'!C1955</f>
        <v>COMP 064</v>
      </c>
      <c r="D251" s="26" t="str">
        <f>'1-QUANT'!D1946</f>
        <v>PROPRIA</v>
      </c>
      <c r="E251" s="631" t="str">
        <f>IFERROR(VLOOKUP($C251,'2-SINAPI OUTUBRO 2017'!$A$1:$D$11396,2,0),IFERROR(VLOOKUP($C251,'3-COMPO.ADM.PRF '!$B$11:$I$843,4,0),""))</f>
        <v xml:space="preserve">CAIXA INSPECAO EM CONCRETO PARA ATERRAMENTO E PARA RAIOS DIAMETRO = 300 MM COM TAMPA -  FORNECIMENTO E INSTALAÇÃO </v>
      </c>
      <c r="F251" s="632" t="str">
        <f>IFERROR(VLOOKUP($C251,'2-SINAPI OUTUBRO 2017'!$A$1:$D$11396,3,0),IFERROR(VLOOKUP($C251,'3-COMPO.ADM.PRF '!$B$11:$I$843,5,0),""))</f>
        <v>UNI</v>
      </c>
      <c r="G251" s="27">
        <f>'1-QUANT'!K1955</f>
        <v>1</v>
      </c>
      <c r="H251" s="634">
        <f>IFERROR(VLOOKUP($C251,'2-SINAPI OUTUBRO 2017'!$A$1:$D$11396,4,0),IFERROR(VLOOKUP($C251,'3-COMPO.ADM.PRF '!$B$11:$I$843,8,0),""))</f>
        <v>174.261</v>
      </c>
      <c r="I251" s="635">
        <f>H251*'5-BDI'!$E$29</f>
        <v>223.47230639999998</v>
      </c>
      <c r="J251" s="100">
        <f t="shared" ref="J251" si="111">ROUND(G251*H251,2)</f>
        <v>174.26</v>
      </c>
      <c r="K251" s="449">
        <f t="shared" ref="K251" si="112">ROUND(G251*I251,2)</f>
        <v>223.47</v>
      </c>
      <c r="M251" s="374"/>
    </row>
    <row r="252" spans="2:13" ht="15">
      <c r="B252" s="29" t="s">
        <v>13624</v>
      </c>
      <c r="C252" s="26">
        <f>'1-QUANT'!C1957</f>
        <v>83484</v>
      </c>
      <c r="D252" s="26" t="str">
        <f>'1-QUANT'!D1957</f>
        <v>SINAPI</v>
      </c>
      <c r="E252" s="631" t="str">
        <f>IFERROR(VLOOKUP($C252,'2-SINAPI OUTUBRO 2017'!$A$1:$D$11396,2,0),IFERROR(VLOOKUP($C252,'3-COMPO.ADM.PRF '!$B$11:$I$843,4,0),""))</f>
        <v>HASTE COPERWELD 3/4" X 3,00M COM CONECTOR</v>
      </c>
      <c r="F252" s="632" t="str">
        <f>IFERROR(VLOOKUP($C252,'2-SINAPI OUTUBRO 2017'!$A$1:$D$11396,3,0),IFERROR(VLOOKUP($C252,'3-COMPO.ADM.PRF '!$B$11:$I$843,5,0),""))</f>
        <v>UN</v>
      </c>
      <c r="G252" s="27">
        <f>'1-QUANT'!K1957</f>
        <v>1</v>
      </c>
      <c r="H252" s="634">
        <f>IFERROR(VLOOKUP($C252,'2-SINAPI OUTUBRO 2017'!$A$1:$D$11396,4,0),IFERROR(VLOOKUP($C252,'3-COMPO.ADM.PRF '!$B$11:$I$843,8,0),""))</f>
        <v>60.62</v>
      </c>
      <c r="I252" s="635">
        <f>H252*'5-BDI'!$E$29</f>
        <v>77.739087999999995</v>
      </c>
      <c r="J252" s="100">
        <f t="shared" si="109"/>
        <v>60.62</v>
      </c>
      <c r="K252" s="449">
        <f t="shared" si="110"/>
        <v>77.739999999999995</v>
      </c>
      <c r="M252" s="374"/>
    </row>
    <row r="253" spans="2:13" ht="48.75" customHeight="1">
      <c r="B253" s="29" t="s">
        <v>13625</v>
      </c>
      <c r="C253" s="26" t="str">
        <f>'1-QUANT'!C1959</f>
        <v>COMP 065</v>
      </c>
      <c r="D253" s="26" t="str">
        <f>'1-QUANT'!D1959</f>
        <v>PROPRIA</v>
      </c>
      <c r="E253" s="631" t="str">
        <f>IFERROR(VLOOKUP($C253,'2-SINAPI OUTUBRO 2017'!$A$1:$D$11396,2,0),IFERROR(VLOOKUP($C253,'3-COMPO.ADM.PRF '!$B$11:$I$843,4,0),""))</f>
        <v>ISOLADOR DE PORCELANA SUSPENSO, DISCO TIPO GARFO OLHAL, DIAMETRO DE 152 MM, PARA TENSAO DE *15* KV - FORNECIMENTO E INSTALAÇÃO</v>
      </c>
      <c r="F253" s="632" t="str">
        <f>IFERROR(VLOOKUP($C253,'2-SINAPI OUTUBRO 2017'!$A$1:$D$11396,3,0),IFERROR(VLOOKUP($C253,'3-COMPO.ADM.PRF '!$B$11:$I$843,5,0),""))</f>
        <v>UNI</v>
      </c>
      <c r="G253" s="27">
        <f>'1-QUANT'!K1959</f>
        <v>1</v>
      </c>
      <c r="H253" s="634">
        <f>IFERROR(VLOOKUP($C253,'2-SINAPI OUTUBRO 2017'!$A$1:$D$11396,4,0),IFERROR(VLOOKUP($C253,'3-COMPO.ADM.PRF '!$B$11:$I$843,8,0),""))</f>
        <v>76.830500000000001</v>
      </c>
      <c r="I253" s="635">
        <f>H253*'5-BDI'!$E$29</f>
        <v>98.527433200000004</v>
      </c>
      <c r="J253" s="100">
        <f t="shared" si="109"/>
        <v>76.83</v>
      </c>
      <c r="K253" s="449">
        <f t="shared" si="110"/>
        <v>98.53</v>
      </c>
      <c r="M253" s="374"/>
    </row>
    <row r="254" spans="2:13" ht="30">
      <c r="B254" s="29" t="s">
        <v>13626</v>
      </c>
      <c r="C254" s="26" t="str">
        <f>'1-QUANT'!C1961</f>
        <v>COMP 066</v>
      </c>
      <c r="D254" s="26" t="str">
        <f>'1-QUANT'!D1961</f>
        <v>PROPRIA</v>
      </c>
      <c r="E254" s="631" t="str">
        <f>IFERROR(VLOOKUP($C254,'2-SINAPI OUTUBRO 2017'!$A$1:$D$11396,2,0),IFERROR(VLOOKUP($C254,'3-COMPO.ADM.PRF '!$B$11:$I$843,4,0),""))</f>
        <v>ELETRODUTO EM ACO GALVANIZADO ELETROLITICO, SEMI-PESADO, DIAMETRO 2.1/2", PAREDE DE 1,52 MM -  FORNECIMENTO E INSTALAÇÃO</v>
      </c>
      <c r="F254" s="632" t="str">
        <f>IFERROR(VLOOKUP($C254,'2-SINAPI OUTUBRO 2017'!$A$1:$D$11396,3,0),IFERROR(VLOOKUP($C254,'3-COMPO.ADM.PRF '!$B$11:$I$843,5,0),""))</f>
        <v>M</v>
      </c>
      <c r="G254" s="27">
        <f>'1-QUANT'!K1961</f>
        <v>1</v>
      </c>
      <c r="H254" s="634">
        <f>IFERROR(VLOOKUP($C254,'2-SINAPI OUTUBRO 2017'!$A$1:$D$11396,4,0),IFERROR(VLOOKUP($C254,'3-COMPO.ADM.PRF '!$B$11:$I$843,8,0),""))</f>
        <v>42.997153000000012</v>
      </c>
      <c r="I254" s="635">
        <f>H254*'5-BDI'!$E$29</f>
        <v>55.139549007200017</v>
      </c>
      <c r="J254" s="100">
        <f t="shared" si="109"/>
        <v>43</v>
      </c>
      <c r="K254" s="449">
        <f t="shared" si="110"/>
        <v>55.14</v>
      </c>
      <c r="M254" s="374"/>
    </row>
    <row r="255" spans="2:13" ht="45">
      <c r="B255" s="29" t="s">
        <v>13627</v>
      </c>
      <c r="C255" s="26" t="str">
        <f>'1-QUANT'!C1967</f>
        <v>74131/4</v>
      </c>
      <c r="D255" s="26" t="str">
        <f>'1-QUANT'!D1967</f>
        <v>SINAPI</v>
      </c>
      <c r="E255" s="631" t="str">
        <f>IFERROR(VLOOKUP($C255,'2-SINAPI OUTUBRO 2017'!$A$1:$D$11396,2,0),IFERROR(VLOOKUP($C255,'3-COMPO.ADM.PRF '!$B$11:$I$843,4,0),""))</f>
        <v>QUADRO DE DISTRIBUICAO DE ENERGIA DE EMBUTIR, EM CHAPA METALICA, PARA 18 DISJUNTORES TERMOMAGNETICOS MONOPOLARES, COM BARRAMENTO TRIFASICO E NEUTRO, FORNECIMENTO E INSTALACAO</v>
      </c>
      <c r="F255" s="632" t="str">
        <f>IFERROR(VLOOKUP($C255,'2-SINAPI OUTUBRO 2017'!$A$1:$D$11396,3,0),IFERROR(VLOOKUP($C255,'3-COMPO.ADM.PRF '!$B$11:$I$843,5,0),""))</f>
        <v>UN</v>
      </c>
      <c r="G255" s="27">
        <f>'1-QUANT'!K1967</f>
        <v>1</v>
      </c>
      <c r="H255" s="634">
        <f>IFERROR(VLOOKUP($C255,'2-SINAPI OUTUBRO 2017'!$A$1:$D$11396,4,0),IFERROR(VLOOKUP($C255,'3-COMPO.ADM.PRF '!$B$11:$I$843,8,0),""))</f>
        <v>409.04</v>
      </c>
      <c r="I255" s="635">
        <f>H255*'5-BDI'!$E$29</f>
        <v>524.55289600000003</v>
      </c>
      <c r="J255" s="100">
        <f t="shared" si="109"/>
        <v>409.04</v>
      </c>
      <c r="K255" s="449">
        <f t="shared" si="110"/>
        <v>524.54999999999995</v>
      </c>
      <c r="M255" s="374"/>
    </row>
    <row r="256" spans="2:13" ht="45">
      <c r="B256" s="29" t="s">
        <v>13628</v>
      </c>
      <c r="C256" s="26" t="str">
        <f>'1-QUANT'!C1969</f>
        <v>74131/5</v>
      </c>
      <c r="D256" s="26" t="str">
        <f>'1-QUANT'!D1969</f>
        <v>SINAPI</v>
      </c>
      <c r="E256" s="631" t="str">
        <f>IFERROR(VLOOKUP($C256,'2-SINAPI OUTUBRO 2017'!$A$1:$D$11396,2,0),IFERROR(VLOOKUP($C256,'3-COMPO.ADM.PRF '!$B$11:$I$843,4,0),""))</f>
        <v>QUADRO DE DISTRIBUICAO DE ENERGIA DE EMBUTIR, EM CHAPA METALICA, PARA 24 DISJUNTORES TERMOMAGNETICOS MONOPOLARES, COM BARRAMENTO TRIFASICO E NEUTRO, FORNECIMENTO E INSTALACAO</v>
      </c>
      <c r="F256" s="632" t="str">
        <f>IFERROR(VLOOKUP($C256,'2-SINAPI OUTUBRO 2017'!$A$1:$D$11396,3,0),IFERROR(VLOOKUP($C256,'3-COMPO.ADM.PRF '!$B$11:$I$843,5,0),""))</f>
        <v>UN</v>
      </c>
      <c r="G256" s="27">
        <f>'1-QUANT'!K1969</f>
        <v>1</v>
      </c>
      <c r="H256" s="634">
        <f>IFERROR(VLOOKUP($C256,'2-SINAPI OUTUBRO 2017'!$A$1:$D$11396,4,0),IFERROR(VLOOKUP($C256,'3-COMPO.ADM.PRF '!$B$11:$I$843,8,0),""))</f>
        <v>473.91</v>
      </c>
      <c r="I256" s="635">
        <f>H256*'5-BDI'!$E$29</f>
        <v>607.74218400000007</v>
      </c>
      <c r="J256" s="100">
        <f t="shared" si="109"/>
        <v>473.91</v>
      </c>
      <c r="K256" s="449">
        <f t="shared" si="110"/>
        <v>607.74</v>
      </c>
      <c r="M256" s="374"/>
    </row>
    <row r="257" spans="2:64" s="353" customFormat="1" ht="45">
      <c r="B257" s="29" t="s">
        <v>13629</v>
      </c>
      <c r="C257" s="26" t="str">
        <f>'1-QUANT'!C1971</f>
        <v>COMP 067</v>
      </c>
      <c r="D257" s="26" t="str">
        <f>'1-QUANT'!D1971</f>
        <v>PROPRIA</v>
      </c>
      <c r="E257" s="631" t="str">
        <f>IFERROR(VLOOKUP($C257,'2-SINAPI OUTUBRO 2017'!$A$1:$D$11396,2,0),IFERROR(VLOOKUP($C257,'3-COMPO.ADM.PRF '!$B$11:$I$843,4,0),""))</f>
        <v>QUADRO DE DISTRIBUICAO COM BARRAMENTO TRIFASICO, DE EMBUTIR, EM CHAPA DE ACO GALVANIZADO, PARA 12 DISJUNTORES DIN, 100 A SEM BARRAMENTO - FORNECIMENTO E INSTALAÇÃO</v>
      </c>
      <c r="F257" s="632" t="str">
        <f>IFERROR(VLOOKUP($C257,'2-SINAPI OUTUBRO 2017'!$A$1:$D$11396,3,0),IFERROR(VLOOKUP($C257,'3-COMPO.ADM.PRF '!$B$11:$I$843,5,0),""))</f>
        <v>UNI</v>
      </c>
      <c r="G257" s="27">
        <f>'1-QUANT'!K1971</f>
        <v>1</v>
      </c>
      <c r="H257" s="634">
        <f>IFERROR(VLOOKUP($C257,'2-SINAPI OUTUBRO 2017'!$A$1:$D$11396,4,0),IFERROR(VLOOKUP($C257,'3-COMPO.ADM.PRF '!$B$11:$I$843,8,0),""))</f>
        <v>267.77999999999997</v>
      </c>
      <c r="I257" s="635">
        <f>H257*'5-BDI'!$E$29</f>
        <v>343.40107199999994</v>
      </c>
      <c r="J257" s="100">
        <f t="shared" si="109"/>
        <v>267.77999999999997</v>
      </c>
      <c r="K257" s="449">
        <f t="shared" si="110"/>
        <v>343.4</v>
      </c>
      <c r="M257" s="543"/>
    </row>
    <row r="258" spans="2:64" s="353" customFormat="1" ht="45">
      <c r="B258" s="29" t="s">
        <v>13630</v>
      </c>
      <c r="C258" s="26" t="str">
        <f>'1-QUANT'!C1974</f>
        <v>COMP 068</v>
      </c>
      <c r="D258" s="26" t="str">
        <f>'1-QUANT'!D1974</f>
        <v>PROPRIA</v>
      </c>
      <c r="E258" s="631" t="str">
        <f>IFERROR(VLOOKUP($C258,'2-SINAPI OUTUBRO 2017'!$A$1:$D$11396,2,0),IFERROR(VLOOKUP($C258,'3-COMPO.ADM.PRF '!$B$11:$I$843,4,0),""))</f>
        <v>QUADRO DE DISTRIBUICAO COM BARRAMENTO TRIFASICO, DE EMBUTIR, EM CHAPA DE ACO GALVANIZADO, PARA 12 DISJUNTORES DIN, 100 A SEM BARRAMENTO - FORNECIMENTO E INSTALAÇÃO</v>
      </c>
      <c r="F258" s="632" t="str">
        <f>IFERROR(VLOOKUP($C258,'2-SINAPI OUTUBRO 2017'!$A$1:$D$11396,3,0),IFERROR(VLOOKUP($C258,'3-COMPO.ADM.PRF '!$B$11:$I$843,5,0),""))</f>
        <v>UNI</v>
      </c>
      <c r="G258" s="27">
        <f>'1-QUANT'!K1974</f>
        <v>1</v>
      </c>
      <c r="H258" s="634">
        <f>IFERROR(VLOOKUP($C258,'2-SINAPI OUTUBRO 2017'!$A$1:$D$11396,4,0),IFERROR(VLOOKUP($C258,'3-COMPO.ADM.PRF '!$B$11:$I$843,8,0),""))</f>
        <v>361.48</v>
      </c>
      <c r="I258" s="635">
        <f>H258*'5-BDI'!$E$29</f>
        <v>463.56195200000002</v>
      </c>
      <c r="J258" s="100">
        <f t="shared" ref="J258" si="113">ROUND(G258*H258,2)</f>
        <v>361.48</v>
      </c>
      <c r="K258" s="449">
        <f t="shared" ref="K258" si="114">ROUND(G258*I258,2)</f>
        <v>463.56</v>
      </c>
      <c r="M258" s="543"/>
    </row>
    <row r="259" spans="2:64" s="353" customFormat="1" ht="15" customHeight="1">
      <c r="B259" s="756" t="s">
        <v>13424</v>
      </c>
      <c r="C259" s="757"/>
      <c r="D259" s="757"/>
      <c r="E259" s="757"/>
      <c r="F259" s="757"/>
      <c r="G259" s="757"/>
      <c r="H259" s="757"/>
      <c r="I259" s="495"/>
      <c r="J259" s="450">
        <f>SUM(J228:J258)</f>
        <v>36771.430000000015</v>
      </c>
      <c r="K259" s="450">
        <f>SUM(K228:K258)</f>
        <v>47155.650000000009</v>
      </c>
      <c r="M259" s="543"/>
    </row>
    <row r="260" spans="2:64" s="353" customFormat="1" ht="15" customHeight="1">
      <c r="B260" s="542"/>
      <c r="C260" s="299"/>
      <c r="D260" s="299"/>
      <c r="E260" s="299"/>
      <c r="F260" s="299"/>
      <c r="G260" s="299"/>
      <c r="H260" s="299"/>
      <c r="I260" s="311"/>
      <c r="J260" s="298"/>
      <c r="K260" s="451"/>
      <c r="M260" s="543"/>
    </row>
    <row r="261" spans="2:64" s="353" customFormat="1" ht="18" customHeight="1">
      <c r="B261" s="11" t="s">
        <v>13471</v>
      </c>
      <c r="C261" s="12"/>
      <c r="D261" s="13"/>
      <c r="E261" s="14" t="s">
        <v>1118</v>
      </c>
      <c r="F261" s="15"/>
      <c r="G261" s="16"/>
      <c r="H261" s="17"/>
      <c r="I261" s="17"/>
      <c r="J261" s="99"/>
      <c r="K261" s="360"/>
    </row>
    <row r="262" spans="2:64" s="353" customFormat="1" ht="18" customHeight="1">
      <c r="B262" s="421" t="s">
        <v>13472</v>
      </c>
      <c r="C262" s="422"/>
      <c r="D262" s="423"/>
      <c r="E262" s="618" t="str">
        <f>'1-QUANT'!E2346:J2346</f>
        <v xml:space="preserve">REFORMA NA QUADRA EXISTENTE RECUPERAÇÃO DAS MURETAS EXISTENTES </v>
      </c>
      <c r="F262" s="425"/>
      <c r="G262" s="41"/>
      <c r="H262" s="103"/>
      <c r="I262" s="103"/>
      <c r="J262" s="426"/>
      <c r="K262" s="456"/>
    </row>
    <row r="263" spans="2:64" s="353" customFormat="1" ht="18" customHeight="1">
      <c r="B263" s="29" t="s">
        <v>13546</v>
      </c>
      <c r="C263" s="26" t="str">
        <f>'1-QUANT'!C2350</f>
        <v>73872/1</v>
      </c>
      <c r="D263" s="26" t="str">
        <f>'1-QUANT'!D1979</f>
        <v>PROPRIA</v>
      </c>
      <c r="E263" s="631" t="str">
        <f>IFERROR(VLOOKUP($C263,'2-SINAPI OUTUBRO 2017'!$A$1:$D$11396,2,0),IFERROR(VLOOKUP($C263,'3-COMPO.ADM.PRF '!$B$11:$I$843,4,0),""))</f>
        <v>IMPERMEABILIZACAO COM PINTURA A BASE DE RESINA EPOXI ALCATRAO, UMA DEMAO.</v>
      </c>
      <c r="F263" s="632" t="str">
        <f>IFERROR(VLOOKUP($C263,'2-SINAPI OUTUBRO 2017'!$A$1:$D$11396,3,0),IFERROR(VLOOKUP($C263,'3-COMPO.ADM.PRF '!$B$11:$I$843,5,0),""))</f>
        <v>M2</v>
      </c>
      <c r="G263" s="27">
        <f>'1-QUANT'!K2350</f>
        <v>688.8</v>
      </c>
      <c r="H263" s="634">
        <f>IFERROR(VLOOKUP($C263,'2-SINAPI OUTUBRO 2017'!$A$1:$D$11396,4,0),IFERROR(VLOOKUP($C263,'3-COMPO.ADM.PRF '!$B$11:$I$843,8,0),""))</f>
        <v>25.63</v>
      </c>
      <c r="I263" s="635">
        <f>H263*'5-BDI'!$E$29</f>
        <v>32.867911999999997</v>
      </c>
      <c r="J263" s="100">
        <f t="shared" ref="J263" si="115">ROUND(G263*H263,2)</f>
        <v>17653.939999999999</v>
      </c>
      <c r="K263" s="449">
        <f t="shared" ref="K263" si="116">ROUND(G263*I263,2)</f>
        <v>22639.42</v>
      </c>
    </row>
    <row r="264" spans="2:64" s="353" customFormat="1" ht="18" customHeight="1">
      <c r="B264" s="29" t="s">
        <v>13547</v>
      </c>
      <c r="C264" s="26" t="str">
        <f>'1-QUANT'!C2352</f>
        <v>74245/1</v>
      </c>
      <c r="D264" s="26" t="str">
        <f>'1-QUANT'!D1980</f>
        <v>PROPRIA</v>
      </c>
      <c r="E264" s="631" t="str">
        <f>IFERROR(VLOOKUP($C264,'2-SINAPI OUTUBRO 2017'!$A$1:$D$11396,2,0),IFERROR(VLOOKUP($C264,'3-COMPO.ADM.PRF '!$B$11:$I$843,4,0),""))</f>
        <v>PINTURA ACRILICA EM PISO CIMENTADO DUAS DEMAOS</v>
      </c>
      <c r="F264" s="632" t="str">
        <f>IFERROR(VLOOKUP($C264,'2-SINAPI OUTUBRO 2017'!$A$1:$D$11396,3,0),IFERROR(VLOOKUP($C264,'3-COMPO.ADM.PRF '!$B$11:$I$843,5,0),""))</f>
        <v>M2</v>
      </c>
      <c r="G264" s="27">
        <f>'1-QUANT'!K2352</f>
        <v>688.8</v>
      </c>
      <c r="H264" s="634">
        <f>IFERROR(VLOOKUP($C264,'2-SINAPI OUTUBRO 2017'!$A$1:$D$11396,4,0),IFERROR(VLOOKUP($C264,'3-COMPO.ADM.PRF '!$B$11:$I$843,8,0),""))</f>
        <v>11.34</v>
      </c>
      <c r="I264" s="635">
        <f>H264*'5-BDI'!$E$29</f>
        <v>14.542415999999999</v>
      </c>
      <c r="J264" s="100">
        <f t="shared" ref="J264:J265" si="117">ROUND(G264*H264,2)</f>
        <v>7810.99</v>
      </c>
      <c r="K264" s="449">
        <f t="shared" ref="K264:K265" si="118">ROUND(G264*I264,2)</f>
        <v>10016.82</v>
      </c>
    </row>
    <row r="265" spans="2:64" s="353" customFormat="1" ht="16.5" customHeight="1">
      <c r="B265" s="29" t="s">
        <v>13631</v>
      </c>
      <c r="C265" s="26">
        <f>'1-QUANT'!C2354</f>
        <v>41595</v>
      </c>
      <c r="D265" s="26" t="str">
        <f>'1-QUANT'!D1981</f>
        <v>PROPRIA</v>
      </c>
      <c r="E265" s="631" t="str">
        <f>IFERROR(VLOOKUP($C265,'2-SINAPI OUTUBRO 2017'!$A$1:$D$11396,2,0),IFERROR(VLOOKUP($C265,'3-COMPO.ADM.PRF '!$B$11:$I$843,4,0),""))</f>
        <v>PINTURA ACRILICA DE FAIXAS DE DEMARCACAO EM QUADRA POLIESPORTIVA, 5 CM DE LARGURA</v>
      </c>
      <c r="F265" s="632" t="str">
        <f>IFERROR(VLOOKUP($C265,'2-SINAPI OUTUBRO 2017'!$A$1:$D$11396,3,0),IFERROR(VLOOKUP($C265,'3-COMPO.ADM.PRF '!$B$11:$I$843,5,0),""))</f>
        <v>M</v>
      </c>
      <c r="G265" s="27">
        <f>'1-QUANT'!K2354</f>
        <v>232</v>
      </c>
      <c r="H265" s="634">
        <f>IFERROR(VLOOKUP($C265,'2-SINAPI OUTUBRO 2017'!$A$1:$D$11396,4,0),IFERROR(VLOOKUP($C265,'3-COMPO.ADM.PRF '!$B$11:$I$843,8,0),""))</f>
        <v>9</v>
      </c>
      <c r="I265" s="635">
        <f>H265*'5-BDI'!$E$29</f>
        <v>11.541599999999999</v>
      </c>
      <c r="J265" s="100">
        <f t="shared" si="117"/>
        <v>2088</v>
      </c>
      <c r="K265" s="449">
        <f t="shared" si="118"/>
        <v>2677.65</v>
      </c>
    </row>
    <row r="266" spans="2:64" s="353" customFormat="1" ht="16.5" customHeight="1">
      <c r="B266" s="421" t="s">
        <v>13632</v>
      </c>
      <c r="C266" s="422"/>
      <c r="D266" s="423"/>
      <c r="E266" s="618" t="str">
        <f>'1-QUANT'!E2047:J2047</f>
        <v xml:space="preserve">SISTEMA DE PROTEÇÃO CONTRA INCENDIO </v>
      </c>
      <c r="F266" s="425"/>
      <c r="G266" s="41"/>
      <c r="H266" s="103"/>
      <c r="I266" s="103"/>
      <c r="J266" s="426"/>
      <c r="K266" s="456"/>
    </row>
    <row r="267" spans="2:64" s="353" customFormat="1" ht="16.5" customHeight="1">
      <c r="B267" s="29" t="s">
        <v>13633</v>
      </c>
      <c r="C267" s="26">
        <f>'1-QUANT'!C2396</f>
        <v>83635</v>
      </c>
      <c r="D267" s="26" t="str">
        <f>'1-QUANT'!D1983</f>
        <v>PROPRIA</v>
      </c>
      <c r="E267" s="631" t="str">
        <f>IFERROR(VLOOKUP($C267,'2-SINAPI OUTUBRO 2017'!$A$1:$D$11396,2,0),IFERROR(VLOOKUP($C267,'3-COMPO.ADM.PRF '!$B$11:$I$843,4,0),""))</f>
        <v>EXTINTOR INCENDIO TP PO QUIMICO 6KG - FORNECIMENTO E INSTALACAO</v>
      </c>
      <c r="F267" s="632" t="str">
        <f>IFERROR(VLOOKUP($C267,'2-SINAPI OUTUBRO 2017'!$A$1:$D$11396,3,0),IFERROR(VLOOKUP($C267,'3-COMPO.ADM.PRF '!$B$11:$I$843,5,0),""))</f>
        <v>UN</v>
      </c>
      <c r="G267" s="27">
        <f>'1-QUANT'!K2396</f>
        <v>6</v>
      </c>
      <c r="H267" s="634">
        <f>IFERROR(VLOOKUP($C267,'2-SINAPI OUTUBRO 2017'!$A$1:$D$11396,4,0),IFERROR(VLOOKUP($C267,'3-COMPO.ADM.PRF '!$B$11:$I$843,8,0),""))</f>
        <v>162.79</v>
      </c>
      <c r="I267" s="635">
        <f>H267*'5-BDI'!$E$29</f>
        <v>208.76189599999998</v>
      </c>
      <c r="J267" s="100">
        <f t="shared" ref="J267:J268" si="119">ROUND(G267*H267,2)</f>
        <v>976.74</v>
      </c>
      <c r="K267" s="449">
        <f t="shared" ref="K267:K268" si="120">ROUND(G267*I267,2)</f>
        <v>1252.57</v>
      </c>
    </row>
    <row r="268" spans="2:64" s="353" customFormat="1" ht="16.5" customHeight="1">
      <c r="B268" s="29" t="s">
        <v>13634</v>
      </c>
      <c r="C268" s="26" t="str">
        <f>'1-QUANT'!C2400</f>
        <v>COMP 123</v>
      </c>
      <c r="D268" s="26" t="str">
        <f>'1-QUANT'!D1984</f>
        <v>PROPRIA</v>
      </c>
      <c r="E268" s="631" t="str">
        <f>IFERROR(VLOOKUP($C268,'2-SINAPI OUTUBRO 2017'!$A$1:$D$11396,2,0),IFERROR(VLOOKUP($C268,'3-COMPO.ADM.PRF '!$B$11:$I$843,4,0),""))</f>
        <v>PLACA DE SINALIZAÇÃO DE EXTINTORES  20X20CM</v>
      </c>
      <c r="F268" s="632" t="str">
        <f>IFERROR(VLOOKUP($C268,'2-SINAPI OUTUBRO 2017'!$A$1:$D$11396,3,0),IFERROR(VLOOKUP($C268,'3-COMPO.ADM.PRF '!$B$11:$I$843,5,0),""))</f>
        <v>UNI</v>
      </c>
      <c r="G268" s="27">
        <f>'1-QUANT'!K2400</f>
        <v>6</v>
      </c>
      <c r="H268" s="634">
        <f>IFERROR(VLOOKUP($C268,'2-SINAPI OUTUBRO 2017'!$A$1:$D$11396,4,0),IFERROR(VLOOKUP($C268,'3-COMPO.ADM.PRF '!$B$11:$I$843,8,0),""))</f>
        <v>33.045000000000002</v>
      </c>
      <c r="I268" s="635">
        <f>H268*'5-BDI'!$E$29</f>
        <v>42.376908</v>
      </c>
      <c r="J268" s="100">
        <f t="shared" si="119"/>
        <v>198.27</v>
      </c>
      <c r="K268" s="449">
        <f t="shared" si="120"/>
        <v>254.26</v>
      </c>
    </row>
    <row r="269" spans="2:64" s="368" customFormat="1" ht="16.5" customHeight="1">
      <c r="B269" s="421" t="s">
        <v>13635</v>
      </c>
      <c r="C269" s="422"/>
      <c r="D269" s="423"/>
      <c r="E269" s="618" t="s">
        <v>13636</v>
      </c>
      <c r="F269" s="425"/>
      <c r="G269" s="41"/>
      <c r="H269" s="103"/>
      <c r="I269" s="103"/>
      <c r="J269" s="426"/>
      <c r="K269" s="456"/>
    </row>
    <row r="270" spans="2:64" s="372" customFormat="1" ht="16.5" customHeight="1">
      <c r="B270" s="22" t="s">
        <v>13637</v>
      </c>
      <c r="C270" s="39" t="str">
        <f>'1-QUANT'!C2517</f>
        <v>COMP 124</v>
      </c>
      <c r="D270" s="39" t="str">
        <f>'1-QUANT'!D2517</f>
        <v>PROPRIA</v>
      </c>
      <c r="E270" s="631" t="str">
        <f>IFERROR(VLOOKUP($C270,'2-SINAPI OUTUBRO 2017'!$A$1:$D$11396,2,0),IFERROR(VLOOKUP($C270,'3-COMPO.ADM.PRF '!$B$11:$I$844,4,0),""))</f>
        <v>FORNECIMENTO E INSTALAÇÃO DE PLACA DE INAUGURAÇÃO DE 40X60CM</v>
      </c>
      <c r="F270" s="632" t="str">
        <f>IFERROR(VLOOKUP($C270,'2-SINAPI OUTUBRO 2017'!$A$1:$D$11396,2,0),IFERROR(VLOOKUP($C270,'3-COMPO.ADM.PRF '!$B$11:$I$844,5,0),""))</f>
        <v>UNI</v>
      </c>
      <c r="G270" s="640">
        <f>'1-QUANT'!K2517</f>
        <v>1</v>
      </c>
      <c r="H270" s="634">
        <f>IFERROR(VLOOKUP($C270,'2-SINAPI OUTUBRO 2017'!$A$1:$D$11396,2,0),IFERROR(VLOOKUP($C270,'3-COMPO.ADM.PRF '!$B$11:$I$844,8,0),""))</f>
        <v>1221.7049999999999</v>
      </c>
      <c r="I270" s="635">
        <f>H270*'5-BDI'!$E$29</f>
        <v>1566.7144919999998</v>
      </c>
      <c r="J270" s="100">
        <f t="shared" ref="J270" si="121">ROUND(G270*H270,2)</f>
        <v>1221.71</v>
      </c>
      <c r="K270" s="449">
        <f t="shared" ref="K270" si="122">ROUND(G270*I270,2)</f>
        <v>1566.71</v>
      </c>
    </row>
    <row r="271" spans="2:64" s="372" customFormat="1" ht="16.5" customHeight="1">
      <c r="B271" s="756" t="s">
        <v>13424</v>
      </c>
      <c r="C271" s="757"/>
      <c r="D271" s="757"/>
      <c r="E271" s="757"/>
      <c r="F271" s="757"/>
      <c r="G271" s="757"/>
      <c r="H271" s="757"/>
      <c r="I271" s="495"/>
      <c r="J271" s="450">
        <f>J263+J264+J265+J267+J268+J270</f>
        <v>29949.65</v>
      </c>
      <c r="K271" s="450">
        <f>K263+K264+K265+K267+K268+K270</f>
        <v>38407.43</v>
      </c>
    </row>
    <row r="272" spans="2:64" ht="16.5" customHeight="1">
      <c r="B272" s="457"/>
      <c r="C272" s="443"/>
      <c r="D272" s="443"/>
      <c r="E272" s="444"/>
      <c r="F272" s="442"/>
      <c r="G272" s="445"/>
      <c r="H272" s="446"/>
      <c r="I272" s="446"/>
      <c r="J272" s="443"/>
      <c r="K272" s="458"/>
      <c r="BI272" s="373"/>
      <c r="BK272" s="374"/>
      <c r="BL272" s="374"/>
    </row>
    <row r="273" spans="2:12" s="370" customFormat="1" ht="16.5" customHeight="1">
      <c r="B273" s="11" t="s">
        <v>13548</v>
      </c>
      <c r="C273" s="12"/>
      <c r="D273" s="13"/>
      <c r="E273" s="14" t="s">
        <v>13638</v>
      </c>
      <c r="F273" s="15"/>
      <c r="G273" s="16"/>
      <c r="H273" s="17"/>
      <c r="I273" s="17"/>
      <c r="J273" s="99"/>
      <c r="K273" s="360"/>
    </row>
    <row r="274" spans="2:12" ht="15">
      <c r="B274" s="22" t="s">
        <v>13549</v>
      </c>
      <c r="C274" s="35">
        <f>'1-QUANT'!C2521</f>
        <v>9537</v>
      </c>
      <c r="D274" s="35" t="str">
        <f>'1-QUANT'!D2521</f>
        <v>SINAPI</v>
      </c>
      <c r="E274" s="20" t="str">
        <f>IF($C274&lt;&gt;"",VLOOKUP($C274,'2-SINAPI OUTUBRO 2017'!$A$1:$D$10837,2,FALSE),"")</f>
        <v>LIMPEZA FINAL DA OBRA</v>
      </c>
      <c r="F274" s="36" t="s">
        <v>13639</v>
      </c>
      <c r="G274" s="37">
        <f>'1-QUANT'!K2521</f>
        <v>1000</v>
      </c>
      <c r="H274" s="634">
        <f>IFERROR(VLOOKUP($C274,'2-SINAPI OUTUBRO 2017'!$A$1:$D$11396,4,0),IFERROR(VLOOKUP($C274,'3-COMPO.ADM.PRF '!$B$11:$I$816,8,0),""))</f>
        <v>2.09</v>
      </c>
      <c r="I274" s="635">
        <f>H274*'5-BDI'!$E$29</f>
        <v>2.6802159999999997</v>
      </c>
      <c r="J274" s="100">
        <f t="shared" ref="J274" si="123">ROUND(G274*H274,2)</f>
        <v>2090</v>
      </c>
      <c r="K274" s="449">
        <f t="shared" ref="K274" si="124">ROUND(G274*I274,2)</f>
        <v>2680.22</v>
      </c>
    </row>
    <row r="275" spans="2:12" ht="15">
      <c r="B275" s="756" t="s">
        <v>13424</v>
      </c>
      <c r="C275" s="757"/>
      <c r="D275" s="757"/>
      <c r="E275" s="757"/>
      <c r="F275" s="757"/>
      <c r="G275" s="757"/>
      <c r="H275" s="757"/>
      <c r="I275" s="495"/>
      <c r="J275" s="101">
        <f>SUM(J274:J274)</f>
        <v>2090</v>
      </c>
      <c r="K275" s="450">
        <f>SUM(K274:K274)</f>
        <v>2680.22</v>
      </c>
    </row>
    <row r="276" spans="2:12" ht="15.75" thickBot="1">
      <c r="B276" s="758"/>
      <c r="C276" s="759"/>
      <c r="D276" s="759"/>
      <c r="E276" s="759"/>
      <c r="F276" s="759"/>
      <c r="G276" s="759"/>
      <c r="H276" s="759"/>
      <c r="I276" s="759"/>
      <c r="J276" s="759"/>
      <c r="K276" s="458"/>
    </row>
    <row r="277" spans="2:12" ht="15.75" hidden="1" thickBot="1">
      <c r="B277" s="760" t="s">
        <v>13640</v>
      </c>
      <c r="C277" s="761"/>
      <c r="D277" s="761"/>
      <c r="E277" s="761"/>
      <c r="F277" s="761"/>
      <c r="G277" s="761"/>
      <c r="H277" s="761"/>
      <c r="I277" s="99"/>
      <c r="J277" s="99">
        <f>J15+J22+J36+J43+J49+J54+J60+J68+J75+J79+J90+J169+J188+J271+J275</f>
        <v>321164.05000000005</v>
      </c>
      <c r="K277" s="360"/>
    </row>
    <row r="278" spans="2:12" ht="15.75" thickBot="1">
      <c r="B278" s="754" t="s">
        <v>13641</v>
      </c>
      <c r="C278" s="755"/>
      <c r="D278" s="755"/>
      <c r="E278" s="755"/>
      <c r="F278" s="755"/>
      <c r="G278" s="755"/>
      <c r="H278" s="755"/>
      <c r="I278" s="460"/>
      <c r="J278" s="460"/>
      <c r="K278" s="461">
        <f>K15+K22+K36+K43+K49+K54+K68+K75+K79+K90+K259+K271+K275</f>
        <v>459016.47</v>
      </c>
      <c r="L278" s="374"/>
    </row>
    <row r="279" spans="2:12">
      <c r="B279" s="475"/>
      <c r="C279" s="361"/>
      <c r="D279" s="362"/>
      <c r="E279" s="363"/>
      <c r="F279" s="364"/>
      <c r="G279" s="365"/>
      <c r="H279" s="366"/>
      <c r="I279" s="366"/>
      <c r="J279" s="459"/>
      <c r="K279" s="476"/>
    </row>
    <row r="280" spans="2:12">
      <c r="B280" s="475"/>
      <c r="C280" s="361"/>
      <c r="D280" s="362"/>
      <c r="E280" s="363"/>
      <c r="F280" s="364"/>
      <c r="G280" s="365"/>
      <c r="H280" s="366"/>
      <c r="I280" s="366"/>
      <c r="J280" s="459"/>
      <c r="K280" s="476"/>
    </row>
    <row r="281" spans="2:12">
      <c r="B281" s="475"/>
      <c r="C281" s="361"/>
      <c r="D281" s="362"/>
      <c r="E281" s="363"/>
      <c r="F281" s="364"/>
      <c r="G281" s="365"/>
      <c r="H281" s="366"/>
      <c r="I281" s="366"/>
      <c r="J281" s="459"/>
      <c r="K281" s="476"/>
    </row>
    <row r="282" spans="2:12">
      <c r="B282" s="475"/>
      <c r="C282" s="361"/>
      <c r="D282" s="362"/>
      <c r="E282" s="363"/>
      <c r="F282" s="364"/>
      <c r="G282" s="365"/>
      <c r="H282" s="366"/>
      <c r="I282" s="366"/>
      <c r="J282" s="459"/>
      <c r="K282" s="476"/>
    </row>
    <row r="283" spans="2:12" ht="15">
      <c r="B283" s="475"/>
      <c r="C283" s="59" t="s">
        <v>13642</v>
      </c>
      <c r="D283" s="367"/>
      <c r="E283" s="55"/>
      <c r="F283" s="390"/>
      <c r="G283" s="365"/>
      <c r="H283" s="366"/>
      <c r="I283" s="366"/>
      <c r="J283" s="459"/>
      <c r="K283" s="476"/>
    </row>
    <row r="284" spans="2:12" ht="15.75" thickBot="1">
      <c r="B284" s="477"/>
      <c r="C284" s="60" t="s">
        <v>13643</v>
      </c>
      <c r="D284" s="478"/>
      <c r="E284" s="58"/>
      <c r="F284" s="479"/>
      <c r="G284" s="480"/>
      <c r="H284" s="481"/>
      <c r="I284" s="481"/>
      <c r="J284" s="482"/>
      <c r="K284" s="483"/>
    </row>
  </sheetData>
  <protectedRanges>
    <protectedRange password="C715" sqref="C52:D53 G52:G53" name="Intervalo3_9_1" securityDescriptor="O:WDG:WDD:(A;;CC;;;S-1-5-21-331323738-3957049979-2397494211-500)"/>
    <protectedRange password="C715" sqref="G172:G187" name="Intervalo3_5_1" securityDescriptor="O:WDG:WDD:(A;;CC;;;S-1-5-21-331323738-3957049979-2397494211-500)"/>
    <protectedRange password="C715" sqref="C226 B269:K269 C36 C169 C79:C80 C75 C68 C60 C217 C188 E261:K261 C43:C44 C49:C50 C54:C55 E190:K190 C190:C191 C270:D270 C260:C261 B262:K262 B266:K266" name="Intervalo3" securityDescriptor="O:WDG:WDD:(A;;CC;;;S-1-5-21-331323738-3957049979-2397494211-500)"/>
    <protectedRange sqref="B269 G190 G269 B262 G261:G262 B266 G266" name="Intervalo2"/>
    <protectedRange password="C715" sqref="D213:D217 C213:C216 B213:B217 B218:D225 G192:G225 B192:D212" name="Intervalo3_1" securityDescriptor="O:WDG:WDD:(A;;CC;;;S-1-5-21-331323738-3957049979-2397494211-500)"/>
    <protectedRange sqref="B192:B225 G192:G225" name="Intervalo2_1"/>
    <protectedRange password="C715" sqref="G191:I191 D192:D195 E271 G271:I271 B271:C271 E54:E55 B36:C36 E169 G169:I169 B169:C169 B79:C80 E77 G79:I80 E75 G75:I75 B75:C75 E68 G68:I68 B68:C68 E60 G60:I60 B60:C60 D218:D221 G38:I38 D223:D225 E36 E188 G188:I188 B188:C188 E79:E80 G36:I36 B43:C44 G43:I44 E43:E44 D212:D216 E49:E50 G49:I50 B49:C50 G54:I55 B54:C55 E190:E191 E193:E195 B191:C195 D197 B196:E196 D199:D203 G210:I226 B260:C260 E197:E226 D205:D210 G260:I260 E260 B197:C227" name="Intervalo3_18" securityDescriptor="O:WDG:WDD:(A;;CC;;;S-1-5-21-331323738-3957049979-2397494211-500)"/>
    <protectedRange sqref="B38:B44 G271:I271 B271 G188:I188 B36 G169:I169 B169 B79:B80 G79:I80 G75:I75 B75 G68:I68 B68 G60:I60 B60 G191:I191 G36:I36 B190:B191 B188 G43:I44 B49:B50 G49:I50 B54:B55 G54:I55 G226:I226 B226:B227 B260 G228:I238 G244:I260 G267:I268 G263:I265" name="Intervalo2_16"/>
    <protectedRange password="C715" sqref="B271 B49:B50 B36 B169 B79:B80 B75 B68 B60 B191 B188 B54:B55 B43:B44 B226 B260" name="Intervalo3_1_2_1" securityDescriptor="O:WDG:WDD:(A;;CC;;;S-1-5-21-331323738-3957049979-2397494211-500)"/>
    <protectedRange sqref="B271 B49:B50 B36 B169 B79:B80 B75 B68 B60 B191 B188 B54:B55 B43:B44 B226 B260" name="Intervalo2_1_2"/>
    <protectedRange password="C715" sqref="F271 F49:F50 F36 F169 F79:F80 F75 F68 F60 F191 F188 F54:F55 F43:F44 F226 F260" name="Intervalo3_4_1_1_5" securityDescriptor="O:WDG:WDD:(A;;CC;;;S-1-5-21-331323738-3957049979-2397494211-500)"/>
    <protectedRange password="C715" sqref="B275 B259" name="Intervalo3_19" securityDescriptor="O:WDG:WDD:(A;;CC;;;S-1-5-21-331323738-3957049979-2397494211-500)"/>
    <protectedRange sqref="B275 B259" name="Intervalo2_17"/>
    <protectedRange password="C715" sqref="B275 B259" name="Intervalo3_1_3" securityDescriptor="O:WDG:WDD:(A;;CC;;;S-1-5-21-331323738-3957049979-2397494211-500)"/>
    <protectedRange sqref="B275 B259" name="Intervalo2_1_3"/>
    <protectedRange password="C715" sqref="F275 F259" name="Intervalo3_8_7" securityDescriptor="O:WDG:WDD:(A;;CC;;;S-1-5-21-331323738-3957049979-2397494211-500)"/>
    <protectedRange password="C715" sqref="F275 F259" name="Intervalo3_3_1_7" securityDescriptor="O:WDG:WDD:(A;;CC;;;S-1-5-21-331323738-3957049979-2397494211-500)"/>
    <protectedRange password="C715" sqref="F275 F259" name="Intervalo3_4_1_1_1_1_7" securityDescriptor="O:WDG:WDD:(A;;CC;;;S-1-5-21-331323738-3957049979-2397494211-500)"/>
    <protectedRange password="C715" sqref="G72:G74 C72:D74" name="Intervalo3_7_1_2" securityDescriptor="O:WDG:WDD:(A;;CC;;;S-1-5-21-331323738-3957049979-2397494211-500)"/>
    <protectedRange password="C715" sqref="C172:D187" name="Intervalo3_1_1_1" securityDescriptor="O:WDG:WDD:(A;;CC;;;S-1-5-21-331323738-3957049979-2397494211-500)"/>
  </protectedRanges>
  <mergeCells count="27">
    <mergeCell ref="B22:H22"/>
    <mergeCell ref="B36:H36"/>
    <mergeCell ref="B15:H15"/>
    <mergeCell ref="B90:H90"/>
    <mergeCell ref="B43:H43"/>
    <mergeCell ref="B60:H60"/>
    <mergeCell ref="B54:H54"/>
    <mergeCell ref="B49:H49"/>
    <mergeCell ref="B278:H278"/>
    <mergeCell ref="B68:H68"/>
    <mergeCell ref="B271:H271"/>
    <mergeCell ref="B276:J276"/>
    <mergeCell ref="B169:H169"/>
    <mergeCell ref="B188:H188"/>
    <mergeCell ref="B75:H75"/>
    <mergeCell ref="B275:H275"/>
    <mergeCell ref="B79:H79"/>
    <mergeCell ref="B277:H277"/>
    <mergeCell ref="B226:H226"/>
    <mergeCell ref="B259:H259"/>
    <mergeCell ref="B2:K2"/>
    <mergeCell ref="B8:K8"/>
    <mergeCell ref="B3:K3"/>
    <mergeCell ref="B4:K4"/>
    <mergeCell ref="B5:K5"/>
    <mergeCell ref="B6:K6"/>
    <mergeCell ref="B7:K7"/>
  </mergeCells>
  <printOptions horizontalCentered="1"/>
  <pageMargins left="0.78740157480314965" right="0.39370078740157483" top="0.59055118110236227" bottom="0.39370078740157483" header="0" footer="0"/>
  <pageSetup paperSize="9" scale="5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63" t="s">
        <v>13644</v>
      </c>
      <c r="C2" s="764"/>
      <c r="D2" s="765"/>
    </row>
    <row r="3" spans="2:4">
      <c r="B3" s="766"/>
      <c r="C3" s="767"/>
      <c r="D3" s="768"/>
    </row>
    <row r="4" spans="2:4">
      <c r="B4" s="766"/>
      <c r="C4" s="767"/>
      <c r="D4" s="768"/>
    </row>
    <row r="5" spans="2:4">
      <c r="B5" s="769"/>
      <c r="C5" s="770"/>
      <c r="D5" s="771"/>
    </row>
    <row r="6" spans="2:4" ht="16.5">
      <c r="B6" s="772" t="s">
        <v>13128</v>
      </c>
      <c r="C6" s="772"/>
      <c r="D6" s="62" t="s">
        <v>13645</v>
      </c>
    </row>
    <row r="7" spans="2:4" ht="15.75">
      <c r="B7" s="773" t="s">
        <v>13646</v>
      </c>
      <c r="C7" s="773"/>
      <c r="D7" s="63"/>
    </row>
    <row r="8" spans="2:4" ht="47.25">
      <c r="B8" s="64" t="s">
        <v>13647</v>
      </c>
      <c r="C8" s="65" t="s">
        <v>13648</v>
      </c>
      <c r="D8" s="66">
        <v>0.04</v>
      </c>
    </row>
    <row r="9" spans="2:4" ht="15.75">
      <c r="B9" s="64"/>
      <c r="C9" s="67" t="s">
        <v>13649</v>
      </c>
      <c r="D9" s="68">
        <f>SUM(D8)</f>
        <v>0.04</v>
      </c>
    </row>
    <row r="10" spans="2:4" ht="15.75">
      <c r="B10" s="64"/>
      <c r="C10" s="65"/>
      <c r="D10" s="68"/>
    </row>
    <row r="11" spans="2:4" ht="15.75">
      <c r="B11" s="773" t="s">
        <v>13650</v>
      </c>
      <c r="C11" s="773"/>
      <c r="D11" s="68"/>
    </row>
    <row r="12" spans="2:4" ht="15.75">
      <c r="B12" s="64" t="s">
        <v>13651</v>
      </c>
      <c r="C12" s="65" t="s">
        <v>13652</v>
      </c>
      <c r="D12" s="66">
        <v>1.21E-2</v>
      </c>
    </row>
    <row r="13" spans="2:4" ht="15.75">
      <c r="B13" s="64" t="s">
        <v>13653</v>
      </c>
      <c r="C13" s="65" t="s">
        <v>13654</v>
      </c>
      <c r="D13" s="66">
        <v>4.0000000000000001E-3</v>
      </c>
    </row>
    <row r="14" spans="2:4" ht="15.75">
      <c r="B14" s="64" t="s">
        <v>13653</v>
      </c>
      <c r="C14" s="65" t="s">
        <v>13655</v>
      </c>
      <c r="D14" s="66">
        <v>4.0000000000000001E-3</v>
      </c>
    </row>
    <row r="15" spans="2:4" ht="15.75">
      <c r="B15" s="64" t="s">
        <v>13656</v>
      </c>
      <c r="C15" s="69" t="s">
        <v>13657</v>
      </c>
      <c r="D15" s="66">
        <v>1.2E-2</v>
      </c>
    </row>
    <row r="16" spans="2:4" ht="15.75">
      <c r="B16" s="64" t="s">
        <v>13658</v>
      </c>
      <c r="C16" s="65" t="s">
        <v>13659</v>
      </c>
      <c r="D16" s="66">
        <v>7.3999999999999996E-2</v>
      </c>
    </row>
    <row r="17" spans="2:5" ht="15.75">
      <c r="B17" s="64"/>
      <c r="C17" s="67" t="s">
        <v>13660</v>
      </c>
      <c r="D17" s="68">
        <f>SUM(D12:D16)</f>
        <v>0.1061</v>
      </c>
    </row>
    <row r="18" spans="2:5" ht="15.75">
      <c r="B18" s="64"/>
      <c r="C18" s="70"/>
      <c r="D18" s="68"/>
    </row>
    <row r="19" spans="2:5" ht="15.75">
      <c r="B19" s="773" t="s">
        <v>13661</v>
      </c>
      <c r="C19" s="773"/>
      <c r="D19" s="68"/>
    </row>
    <row r="20" spans="2:5" ht="15.75">
      <c r="B20" s="64" t="s">
        <v>13662</v>
      </c>
      <c r="C20" s="71" t="s">
        <v>13663</v>
      </c>
      <c r="D20" s="68"/>
    </row>
    <row r="21" spans="2:5" ht="15.75">
      <c r="B21" s="64" t="s">
        <v>13664</v>
      </c>
      <c r="C21" s="72" t="s">
        <v>13665</v>
      </c>
      <c r="D21" s="66">
        <v>0.4</v>
      </c>
    </row>
    <row r="22" spans="2:5" ht="15.75">
      <c r="B22" s="64" t="s">
        <v>13666</v>
      </c>
      <c r="C22" s="73" t="s">
        <v>13667</v>
      </c>
      <c r="D22" s="66">
        <v>0.05</v>
      </c>
    </row>
    <row r="23" spans="2:5" ht="15.75">
      <c r="B23" s="64" t="s">
        <v>13668</v>
      </c>
      <c r="C23" s="74" t="s">
        <v>13669</v>
      </c>
      <c r="D23" s="68">
        <f>D22*D21</f>
        <v>2.0000000000000004E-2</v>
      </c>
    </row>
    <row r="24" spans="2:5" ht="15.75">
      <c r="B24" s="64" t="s">
        <v>13670</v>
      </c>
      <c r="C24" s="70" t="s">
        <v>13671</v>
      </c>
      <c r="D24" s="75">
        <v>6.4999999999999997E-3</v>
      </c>
    </row>
    <row r="25" spans="2:5" ht="15.75">
      <c r="B25" s="64" t="s">
        <v>13672</v>
      </c>
      <c r="C25" s="70" t="s">
        <v>13673</v>
      </c>
      <c r="D25" s="75">
        <v>0.03</v>
      </c>
    </row>
    <row r="26" spans="2:5" ht="15.75">
      <c r="B26" s="64" t="s">
        <v>13674</v>
      </c>
      <c r="C26" s="70" t="s">
        <v>13675</v>
      </c>
      <c r="D26" s="75">
        <v>4.4999999999999998E-2</v>
      </c>
    </row>
    <row r="27" spans="2:5" ht="15.75">
      <c r="B27" s="64"/>
      <c r="C27" s="67" t="s">
        <v>13676</v>
      </c>
      <c r="D27" s="68">
        <f>SUM(D23:D26)</f>
        <v>0.10150000000000001</v>
      </c>
    </row>
    <row r="28" spans="2:5" ht="15.75">
      <c r="B28" s="76"/>
      <c r="C28" s="76"/>
      <c r="D28" s="68"/>
    </row>
    <row r="29" spans="2:5" ht="15.75">
      <c r="B29" s="773" t="s">
        <v>13677</v>
      </c>
      <c r="C29" s="773"/>
      <c r="D29" s="68">
        <f>ROUND((1+D8+D13+D15+D14)*(1+D12)*(1+D16)/(1-D27)-1,4)</f>
        <v>0.28239999999999998</v>
      </c>
      <c r="E29" s="302">
        <f>1+D29</f>
        <v>1.2824</v>
      </c>
    </row>
    <row r="30" spans="2:5">
      <c r="B30" s="762" t="s">
        <v>13678</v>
      </c>
      <c r="C30" s="762"/>
      <c r="D30" s="762"/>
    </row>
    <row r="31" spans="2:5">
      <c r="B31" s="762"/>
      <c r="C31" s="762"/>
      <c r="D31" s="762"/>
    </row>
    <row r="32" spans="2:5">
      <c r="B32" s="762"/>
      <c r="C32" s="762"/>
      <c r="D32" s="762"/>
    </row>
    <row r="33" spans="2:4">
      <c r="B33" s="762"/>
      <c r="C33" s="762"/>
      <c r="D33" s="762"/>
    </row>
    <row r="34" spans="2:4">
      <c r="B34" s="762"/>
      <c r="C34" s="762"/>
      <c r="D34" s="762"/>
    </row>
    <row r="35" spans="2:4">
      <c r="B35" s="762"/>
      <c r="C35" s="762"/>
      <c r="D35" s="762"/>
    </row>
    <row r="36" spans="2:4">
      <c r="B36" s="762"/>
      <c r="C36" s="762"/>
      <c r="D36" s="762"/>
    </row>
    <row r="37" spans="2:4">
      <c r="B37" s="762"/>
      <c r="C37" s="762"/>
      <c r="D37" s="762"/>
    </row>
    <row r="38" spans="2:4">
      <c r="B38" s="762"/>
      <c r="C38" s="762"/>
      <c r="D38" s="762"/>
    </row>
    <row r="39" spans="2:4">
      <c r="B39" s="762"/>
      <c r="C39" s="762"/>
      <c r="D39" s="762"/>
    </row>
    <row r="40" spans="2:4">
      <c r="B40" s="762"/>
      <c r="C40" s="762"/>
      <c r="D40" s="762"/>
    </row>
    <row r="41" spans="2:4">
      <c r="B41" s="762"/>
      <c r="C41" s="762"/>
      <c r="D41" s="762"/>
    </row>
    <row r="42" spans="2:4">
      <c r="B42" s="762"/>
      <c r="C42" s="762"/>
      <c r="D42" s="762"/>
    </row>
    <row r="43" spans="2:4">
      <c r="B43" s="762"/>
      <c r="C43" s="762"/>
      <c r="D43" s="762"/>
    </row>
    <row r="44" spans="2:4" ht="56.25" customHeight="1">
      <c r="B44" s="762"/>
      <c r="C44" s="762"/>
      <c r="D44" s="762"/>
    </row>
    <row r="45" spans="2:4">
      <c r="C45" s="6"/>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1:K57"/>
  <sheetViews>
    <sheetView view="pageBreakPreview" topLeftCell="A2" zoomScale="70" zoomScaleNormal="70" zoomScaleSheetLayoutView="70" workbookViewId="0">
      <selection activeCell="I51" sqref="B2:I51"/>
    </sheetView>
  </sheetViews>
  <sheetFormatPr defaultRowHeight="12.75"/>
  <cols>
    <col min="2" max="2" width="10.85546875" customWidth="1"/>
    <col min="3" max="3" width="58.140625" customWidth="1"/>
    <col min="4" max="4" width="23.42578125" style="7"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10.140625" bestFit="1" customWidth="1"/>
  </cols>
  <sheetData>
    <row r="1" spans="2:10" ht="47.25" customHeight="1" thickBot="1"/>
    <row r="2" spans="2:10" ht="97.5" customHeight="1" thickBot="1">
      <c r="B2" s="736"/>
      <c r="C2" s="737"/>
      <c r="D2" s="737"/>
      <c r="E2" s="737"/>
      <c r="F2" s="737"/>
      <c r="G2" s="737"/>
      <c r="H2" s="737"/>
      <c r="I2" s="737"/>
    </row>
    <row r="3" spans="2:10" ht="15">
      <c r="B3" s="745" t="str">
        <f>'4-ORÇAMENTO'!B3:G3</f>
        <v xml:space="preserve">OBRA: REFORMA E ADEQUAÇÃO </v>
      </c>
      <c r="C3" s="746"/>
      <c r="D3" s="746"/>
      <c r="E3" s="746"/>
      <c r="F3" s="746"/>
      <c r="G3" s="746"/>
      <c r="H3" s="746"/>
      <c r="I3" s="746"/>
    </row>
    <row r="4" spans="2:10" ht="15">
      <c r="B4" s="798" t="str">
        <f>'4-ORÇAMENTO'!B4:G4</f>
        <v>LOCAL: EMEB "HONORATO PEDROSO DE BARROS"</v>
      </c>
      <c r="C4" s="799"/>
      <c r="D4" s="799"/>
      <c r="E4" s="799"/>
      <c r="F4" s="799"/>
      <c r="G4" s="799"/>
      <c r="H4" s="799"/>
      <c r="I4" s="799"/>
    </row>
    <row r="5" spans="2:10" ht="15">
      <c r="B5" s="798" t="str">
        <f>'4-ORÇAMENTO'!B5:G5</f>
        <v>ENDEREÇO: AV. FILINTO MULLER, S/N°, BAIRRO: ÁGUA VERMELHA</v>
      </c>
      <c r="C5" s="799"/>
      <c r="D5" s="799"/>
      <c r="E5" s="799"/>
      <c r="F5" s="799"/>
      <c r="G5" s="799"/>
      <c r="H5" s="799"/>
      <c r="I5" s="799"/>
    </row>
    <row r="6" spans="2:10" ht="15" customHeight="1">
      <c r="B6" s="798" t="str">
        <f>'4-ORÇAMENTO'!B6:G6</f>
        <v>MUNICÍPIO: VÁRZEA GRANDE - MT</v>
      </c>
      <c r="C6" s="799"/>
      <c r="D6" s="799"/>
      <c r="E6" s="799"/>
      <c r="F6" s="799"/>
      <c r="G6" s="799"/>
      <c r="H6" s="799"/>
      <c r="I6" s="799"/>
    </row>
    <row r="7" spans="2:10" ht="15.75" thickBot="1">
      <c r="B7" s="798" t="str">
        <f>'4-ORÇAMENTO'!B7:G7</f>
        <v>DATA BASE: SINAPI OUTUBRO- COM DESONERAÇÃO / 2017 - BDI - 28,24%</v>
      </c>
      <c r="C7" s="799"/>
      <c r="D7" s="799"/>
      <c r="E7" s="799"/>
      <c r="F7" s="799"/>
      <c r="G7" s="799"/>
      <c r="H7" s="799"/>
      <c r="I7" s="799"/>
    </row>
    <row r="8" spans="2:10" ht="16.5" customHeight="1" thickBot="1">
      <c r="B8" s="800" t="s">
        <v>13679</v>
      </c>
      <c r="C8" s="801"/>
      <c r="D8" s="801"/>
      <c r="E8" s="801"/>
      <c r="F8" s="801"/>
      <c r="G8" s="801"/>
      <c r="H8" s="801"/>
      <c r="I8" s="801"/>
    </row>
    <row r="9" spans="2:10" ht="17.25" thickBot="1">
      <c r="B9" s="802" t="s">
        <v>13411</v>
      </c>
      <c r="C9" s="804" t="s">
        <v>13680</v>
      </c>
      <c r="D9" s="806" t="s">
        <v>13681</v>
      </c>
      <c r="E9" s="807"/>
      <c r="F9" s="800" t="s">
        <v>13682</v>
      </c>
      <c r="G9" s="801"/>
      <c r="H9" s="801"/>
      <c r="I9" s="801"/>
    </row>
    <row r="10" spans="2:10" ht="16.5" thickBot="1">
      <c r="B10" s="803"/>
      <c r="C10" s="805"/>
      <c r="D10" s="8" t="s">
        <v>13683</v>
      </c>
      <c r="E10" s="9" t="s">
        <v>13684</v>
      </c>
      <c r="F10" s="10" t="s">
        <v>13685</v>
      </c>
      <c r="G10" s="10" t="s">
        <v>13686</v>
      </c>
      <c r="H10" s="10" t="s">
        <v>13687</v>
      </c>
      <c r="I10" s="10" t="s">
        <v>13688</v>
      </c>
    </row>
    <row r="11" spans="2:10" ht="18">
      <c r="B11" s="780" t="str">
        <f>'4-ORÇAMENTO'!B11</f>
        <v>1.0</v>
      </c>
      <c r="C11" s="779" t="str">
        <f>'4-ORÇAMENTO'!E11</f>
        <v xml:space="preserve">ADIMINISTRAÇÃO DE OBRA </v>
      </c>
      <c r="D11" s="794">
        <f>'4-ORÇAMENTO'!K15</f>
        <v>54677.789999999994</v>
      </c>
      <c r="E11" s="783">
        <f>D11/$D$51</f>
        <v>0.11911945120400581</v>
      </c>
      <c r="F11" s="619">
        <f>F12*$D$11</f>
        <v>13669.447499999998</v>
      </c>
      <c r="G11" s="619">
        <f t="shared" ref="G11:I11" si="0">G12*$D$11</f>
        <v>13669.447499999998</v>
      </c>
      <c r="H11" s="619">
        <f t="shared" si="0"/>
        <v>13669.447499999998</v>
      </c>
      <c r="I11" s="619">
        <f t="shared" si="0"/>
        <v>13669.447499999998</v>
      </c>
    </row>
    <row r="12" spans="2:10" ht="18">
      <c r="B12" s="780"/>
      <c r="C12" s="788"/>
      <c r="D12" s="789"/>
      <c r="E12" s="784"/>
      <c r="F12" s="620">
        <f>100%/4</f>
        <v>0.25</v>
      </c>
      <c r="G12" s="620">
        <f>100%/4</f>
        <v>0.25</v>
      </c>
      <c r="H12" s="620">
        <f>100%/4</f>
        <v>0.25</v>
      </c>
      <c r="I12" s="620">
        <f>100%/4</f>
        <v>0.25</v>
      </c>
      <c r="J12" s="2">
        <f>I12+H12+G12+F12</f>
        <v>1</v>
      </c>
    </row>
    <row r="13" spans="2:10" ht="18">
      <c r="B13" s="780" t="str">
        <f>'4-ORÇAMENTO'!B17</f>
        <v>2.0</v>
      </c>
      <c r="C13" s="778" t="str">
        <f>'4-ORÇAMENTO'!E17</f>
        <v>INSTALAÇÕES DE CANTEIRO E SERVIÇOS PRELIMINARES</v>
      </c>
      <c r="D13" s="793">
        <f>'4-ORÇAMENTO'!K22</f>
        <v>10022.18</v>
      </c>
      <c r="E13" s="783">
        <f>D13/$D$51</f>
        <v>2.1834031358395487E-2</v>
      </c>
      <c r="F13" s="621">
        <f t="shared" ref="F13:I29" si="1">$D13*F14</f>
        <v>10022.18</v>
      </c>
      <c r="G13" s="621">
        <f t="shared" si="1"/>
        <v>0</v>
      </c>
      <c r="H13" s="621">
        <f t="shared" si="1"/>
        <v>0</v>
      </c>
      <c r="I13" s="621">
        <f t="shared" si="1"/>
        <v>0</v>
      </c>
      <c r="J13" s="2"/>
    </row>
    <row r="14" spans="2:10" ht="18">
      <c r="B14" s="780"/>
      <c r="C14" s="779"/>
      <c r="D14" s="794"/>
      <c r="E14" s="784"/>
      <c r="F14" s="620">
        <v>1</v>
      </c>
      <c r="G14" s="622"/>
      <c r="H14" s="622"/>
      <c r="I14" s="622"/>
      <c r="J14" s="2">
        <f>I14+H14+G14+F14</f>
        <v>1</v>
      </c>
    </row>
    <row r="15" spans="2:10" ht="18">
      <c r="B15" s="780" t="str">
        <f>'4-ORÇAMENTO'!B24</f>
        <v>3.0</v>
      </c>
      <c r="C15" s="778" t="str">
        <f>'4-ORÇAMENTO'!E24</f>
        <v>DEMOLIÇÕES E RETIRADAS</v>
      </c>
      <c r="D15" s="793">
        <f>'4-ORÇAMENTO'!K36</f>
        <v>40715.340000000004</v>
      </c>
      <c r="E15" s="783">
        <f>D15/$D$51</f>
        <v>8.8701261634468162E-2</v>
      </c>
      <c r="F15" s="621">
        <f t="shared" si="1"/>
        <v>36643.806000000004</v>
      </c>
      <c r="G15" s="621">
        <f t="shared" si="1"/>
        <v>4071.5340000000006</v>
      </c>
      <c r="H15" s="621">
        <f t="shared" si="1"/>
        <v>0</v>
      </c>
      <c r="I15" s="621">
        <f t="shared" si="1"/>
        <v>0</v>
      </c>
      <c r="J15" s="2"/>
    </row>
    <row r="16" spans="2:10" ht="18">
      <c r="B16" s="780"/>
      <c r="C16" s="779"/>
      <c r="D16" s="794"/>
      <c r="E16" s="784"/>
      <c r="F16" s="620">
        <v>0.9</v>
      </c>
      <c r="G16" s="620">
        <v>0.1</v>
      </c>
      <c r="H16" s="622"/>
      <c r="I16" s="622"/>
      <c r="J16" s="2">
        <f>I16+H16+G16+F16</f>
        <v>1</v>
      </c>
    </row>
    <row r="17" spans="2:10" ht="18">
      <c r="B17" s="780" t="str">
        <f>'4-ORÇAMENTO'!B38</f>
        <v>4.0</v>
      </c>
      <c r="C17" s="788" t="str">
        <f>'4-ORÇAMENTO'!E38</f>
        <v xml:space="preserve">ESTRUTURA DA COBERTURA </v>
      </c>
      <c r="D17" s="789">
        <f>'4-ORÇAMENTO'!K43</f>
        <v>40698.75</v>
      </c>
      <c r="E17" s="783">
        <f>D17/$D$51</f>
        <v>8.8665119140496212E-2</v>
      </c>
      <c r="F17" s="621">
        <f t="shared" si="1"/>
        <v>0</v>
      </c>
      <c r="G17" s="621">
        <f t="shared" si="1"/>
        <v>20349.375</v>
      </c>
      <c r="H17" s="621">
        <f t="shared" si="1"/>
        <v>20349.375</v>
      </c>
      <c r="I17" s="621">
        <f t="shared" si="1"/>
        <v>0</v>
      </c>
    </row>
    <row r="18" spans="2:10" ht="18">
      <c r="B18" s="780"/>
      <c r="C18" s="788"/>
      <c r="D18" s="789"/>
      <c r="E18" s="784"/>
      <c r="F18" s="622"/>
      <c r="G18" s="620">
        <v>0.5</v>
      </c>
      <c r="H18" s="620">
        <v>0.5</v>
      </c>
      <c r="I18" s="622"/>
      <c r="J18" s="2">
        <f>I18+H18+G18+F18</f>
        <v>1</v>
      </c>
    </row>
    <row r="19" spans="2:10" ht="18">
      <c r="B19" s="780" t="str">
        <f>'4-ORÇAMENTO'!B45</f>
        <v>5.0</v>
      </c>
      <c r="C19" s="797" t="str">
        <f>'4-ORÇAMENTO'!E45</f>
        <v xml:space="preserve">COBERTURA </v>
      </c>
      <c r="D19" s="789">
        <f>'4-ORÇAMENTO'!K49</f>
        <v>80103.320000000007</v>
      </c>
      <c r="E19" s="783">
        <f>D19/$D$51</f>
        <v>0.17451077517981003</v>
      </c>
      <c r="F19" s="621">
        <f t="shared" si="1"/>
        <v>0</v>
      </c>
      <c r="G19" s="621">
        <f t="shared" si="1"/>
        <v>24030.996000000003</v>
      </c>
      <c r="H19" s="621">
        <f t="shared" si="1"/>
        <v>40051.660000000003</v>
      </c>
      <c r="I19" s="621">
        <f t="shared" si="1"/>
        <v>16020.664000000002</v>
      </c>
      <c r="J19" s="2"/>
    </row>
    <row r="20" spans="2:10" ht="18">
      <c r="B20" s="780"/>
      <c r="C20" s="788"/>
      <c r="D20" s="789"/>
      <c r="E20" s="784"/>
      <c r="F20" s="622"/>
      <c r="G20" s="620">
        <v>0.3</v>
      </c>
      <c r="H20" s="620">
        <v>0.5</v>
      </c>
      <c r="I20" s="620">
        <v>0.2</v>
      </c>
      <c r="J20" s="2">
        <f>I20+H20+G20+F20</f>
        <v>1</v>
      </c>
    </row>
    <row r="21" spans="2:10" ht="18">
      <c r="B21" s="780" t="str">
        <f>'4-ORÇAMENTO'!B51</f>
        <v>6.0</v>
      </c>
      <c r="C21" s="788" t="str">
        <f>'4-ORÇAMENTO'!E51</f>
        <v xml:space="preserve">ESQUADRIAS </v>
      </c>
      <c r="D21" s="789">
        <f>'4-ORÇAMENTO'!K54</f>
        <v>1739.06</v>
      </c>
      <c r="E21" s="783">
        <f>D21/$D$51</f>
        <v>3.7886657966760976E-3</v>
      </c>
      <c r="F21" s="621">
        <f t="shared" si="1"/>
        <v>0</v>
      </c>
      <c r="G21" s="621">
        <f t="shared" si="1"/>
        <v>869.53</v>
      </c>
      <c r="H21" s="621">
        <f t="shared" si="1"/>
        <v>869.53</v>
      </c>
      <c r="I21" s="621">
        <f t="shared" si="1"/>
        <v>0</v>
      </c>
      <c r="J21" s="2"/>
    </row>
    <row r="22" spans="2:10" ht="18">
      <c r="B22" s="780"/>
      <c r="C22" s="788"/>
      <c r="D22" s="789"/>
      <c r="E22" s="784"/>
      <c r="F22" s="622"/>
      <c r="G22" s="620">
        <v>0.5</v>
      </c>
      <c r="H22" s="620">
        <v>0.5</v>
      </c>
      <c r="I22" s="621">
        <f t="shared" si="1"/>
        <v>0</v>
      </c>
      <c r="J22" s="2">
        <f>I22+H22+G22+F22</f>
        <v>1</v>
      </c>
    </row>
    <row r="23" spans="2:10" ht="18">
      <c r="B23" s="780" t="str">
        <f>'4-ORÇAMENTO'!B56</f>
        <v>7.0</v>
      </c>
      <c r="C23" s="788" t="str">
        <f>'4-ORÇAMENTO'!E62</f>
        <v>PISOS INTERNOS E EXTERNOS E CALÇAMENTOS</v>
      </c>
      <c r="D23" s="789">
        <f>'4-ORÇAMENTO'!K68</f>
        <v>51516.869999999995</v>
      </c>
      <c r="E23" s="783">
        <f>D23/$D$51</f>
        <v>0.11223316235254042</v>
      </c>
      <c r="F23" s="621">
        <f t="shared" si="1"/>
        <v>0</v>
      </c>
      <c r="G23" s="621">
        <f t="shared" si="1"/>
        <v>10303.374</v>
      </c>
      <c r="H23" s="621">
        <f t="shared" si="1"/>
        <v>25758.434999999998</v>
      </c>
      <c r="I23" s="621">
        <f t="shared" si="1"/>
        <v>15455.060999999998</v>
      </c>
    </row>
    <row r="24" spans="2:10" ht="18">
      <c r="B24" s="780"/>
      <c r="C24" s="788"/>
      <c r="D24" s="789"/>
      <c r="E24" s="784"/>
      <c r="F24" s="622"/>
      <c r="G24" s="620">
        <v>0.2</v>
      </c>
      <c r="H24" s="620">
        <v>0.5</v>
      </c>
      <c r="I24" s="620">
        <v>0.3</v>
      </c>
      <c r="J24" s="2">
        <f>I24+H24+G24+F24</f>
        <v>1</v>
      </c>
    </row>
    <row r="25" spans="2:10" ht="18">
      <c r="B25" s="785" t="str">
        <f>'4-ORÇAMENTO'!B70</f>
        <v>8.0</v>
      </c>
      <c r="C25" s="788" t="str">
        <f>'4-ORÇAMENTO'!E70</f>
        <v xml:space="preserve">REVESTIMENTOS INTERNOS E EXTERNOS </v>
      </c>
      <c r="D25" s="789">
        <f>'4-ORÇAMENTO'!K75</f>
        <v>4159.7300000000005</v>
      </c>
      <c r="E25" s="783">
        <f>D25/$D$51</f>
        <v>9.0622674171146854E-3</v>
      </c>
      <c r="F25" s="621">
        <f t="shared" si="1"/>
        <v>0</v>
      </c>
      <c r="G25" s="621">
        <f t="shared" si="1"/>
        <v>2079.8650000000002</v>
      </c>
      <c r="H25" s="621">
        <f t="shared" si="1"/>
        <v>2079.8650000000002</v>
      </c>
      <c r="I25" s="621">
        <v>0</v>
      </c>
    </row>
    <row r="26" spans="2:10" ht="18">
      <c r="B26" s="786"/>
      <c r="C26" s="788"/>
      <c r="D26" s="789"/>
      <c r="E26" s="784"/>
      <c r="F26" s="621">
        <f t="shared" si="1"/>
        <v>0</v>
      </c>
      <c r="G26" s="620">
        <v>0.5</v>
      </c>
      <c r="H26" s="620">
        <v>0.5</v>
      </c>
      <c r="I26" s="621">
        <v>0</v>
      </c>
      <c r="J26" s="2">
        <f>I26+H26+G26+F26</f>
        <v>1</v>
      </c>
    </row>
    <row r="27" spans="2:10" ht="18">
      <c r="B27" s="780" t="str">
        <f>'4-ORÇAMENTO'!B77</f>
        <v>9.0</v>
      </c>
      <c r="C27" s="787" t="str">
        <f>'4-ORÇAMENTO'!E77</f>
        <v xml:space="preserve">FORROS </v>
      </c>
      <c r="D27" s="789">
        <f>'4-ORÇAMENTO'!K79</f>
        <v>44164.84</v>
      </c>
      <c r="E27" s="783">
        <f>D27/$D$51</f>
        <v>9.6216242523933834E-2</v>
      </c>
      <c r="F27" s="621">
        <f t="shared" si="1"/>
        <v>0</v>
      </c>
      <c r="G27" s="621">
        <f t="shared" si="1"/>
        <v>8832.9679999999989</v>
      </c>
      <c r="H27" s="621">
        <f t="shared" si="1"/>
        <v>13249.451999999999</v>
      </c>
      <c r="I27" s="621">
        <f t="shared" si="1"/>
        <v>22082.42</v>
      </c>
    </row>
    <row r="28" spans="2:10" ht="18">
      <c r="B28" s="780"/>
      <c r="C28" s="788"/>
      <c r="D28" s="789"/>
      <c r="E28" s="784"/>
      <c r="F28" s="622"/>
      <c r="G28" s="620">
        <v>0.2</v>
      </c>
      <c r="H28" s="620">
        <v>0.3</v>
      </c>
      <c r="I28" s="620">
        <v>0.5</v>
      </c>
      <c r="J28" s="2">
        <f>I28+H28+G28+F28</f>
        <v>1</v>
      </c>
    </row>
    <row r="29" spans="2:10" ht="18">
      <c r="B29" s="780" t="str">
        <f>'4-ORÇAMENTO'!B81</f>
        <v>10.0</v>
      </c>
      <c r="C29" s="788" t="str">
        <f>'4-ORÇAMENTO'!E81</f>
        <v xml:space="preserve">PINTURA DE TODA A ESCOLA INCLUSO PINTURA DE MURO DE FECHAMENTO COM PINTURA DE LOGROMARCA DA ESCOLA </v>
      </c>
      <c r="D29" s="789">
        <f>'4-ORÇAMENTO'!K90</f>
        <v>42975.289999999994</v>
      </c>
      <c r="E29" s="783">
        <f>D29/$D$51</f>
        <v>9.3624723313305069E-2</v>
      </c>
      <c r="F29" s="621">
        <f t="shared" si="1"/>
        <v>0</v>
      </c>
      <c r="G29" s="621">
        <f t="shared" si="1"/>
        <v>0</v>
      </c>
      <c r="H29" s="621">
        <f t="shared" si="1"/>
        <v>21487.644999999997</v>
      </c>
      <c r="I29" s="621">
        <f t="shared" si="1"/>
        <v>21487.644999999997</v>
      </c>
    </row>
    <row r="30" spans="2:10" ht="18">
      <c r="B30" s="780"/>
      <c r="C30" s="788"/>
      <c r="D30" s="789"/>
      <c r="E30" s="784"/>
      <c r="F30" s="622"/>
      <c r="G30" s="622"/>
      <c r="H30" s="620">
        <v>0.5</v>
      </c>
      <c r="I30" s="620">
        <v>0.5</v>
      </c>
      <c r="J30" s="2">
        <f>I30+H30+G30+F30</f>
        <v>1</v>
      </c>
    </row>
    <row r="31" spans="2:10" ht="18" hidden="1" customHeight="1">
      <c r="B31" s="780" t="e">
        <f>'4-ORÇAMENTO'!#REF!</f>
        <v>#REF!</v>
      </c>
      <c r="C31" s="778"/>
      <c r="D31" s="791"/>
      <c r="E31" s="783">
        <f>D31/$D$51</f>
        <v>0</v>
      </c>
      <c r="F31" s="621"/>
      <c r="G31" s="621"/>
      <c r="H31" s="623"/>
      <c r="I31" s="621"/>
      <c r="J31" s="2" t="e">
        <f>#REF!+#REF!+I31+H31+G31+F31</f>
        <v>#REF!</v>
      </c>
    </row>
    <row r="32" spans="2:10" ht="18" hidden="1" customHeight="1">
      <c r="B32" s="780"/>
      <c r="C32" s="779"/>
      <c r="D32" s="792"/>
      <c r="E32" s="784"/>
      <c r="F32" s="622"/>
      <c r="G32" s="622"/>
      <c r="H32" s="622"/>
      <c r="I32" s="622"/>
      <c r="J32" s="2" t="e">
        <f>#REF!+#REF!+I32+H32+G32+F32</f>
        <v>#REF!</v>
      </c>
    </row>
    <row r="33" spans="2:10" ht="18" hidden="1" customHeight="1">
      <c r="B33" s="780" t="e">
        <f>'4-ORÇAMENTO'!#REF!</f>
        <v>#REF!</v>
      </c>
      <c r="C33" s="778"/>
      <c r="D33" s="791"/>
      <c r="E33" s="783">
        <f>D33/$D$51</f>
        <v>0</v>
      </c>
      <c r="F33" s="621"/>
      <c r="G33" s="621"/>
      <c r="H33" s="621"/>
      <c r="I33" s="621"/>
      <c r="J33" s="2" t="e">
        <f>#REF!+#REF!+I33+H33+G33+F33</f>
        <v>#REF!</v>
      </c>
    </row>
    <row r="34" spans="2:10" ht="18" hidden="1" customHeight="1">
      <c r="B34" s="780"/>
      <c r="C34" s="779"/>
      <c r="D34" s="792"/>
      <c r="E34" s="784"/>
      <c r="F34" s="622"/>
      <c r="G34" s="622"/>
      <c r="H34" s="622"/>
      <c r="I34" s="622"/>
      <c r="J34" s="2" t="e">
        <f>#REF!+#REF!+I34+H34+G34+F34</f>
        <v>#REF!</v>
      </c>
    </row>
    <row r="35" spans="2:10" ht="18" hidden="1" customHeight="1">
      <c r="B35" s="780" t="e">
        <f>'4-ORÇAMENTO'!#REF!</f>
        <v>#REF!</v>
      </c>
      <c r="C35" s="778"/>
      <c r="D35" s="791"/>
      <c r="E35" s="783">
        <f>D35/$D$51</f>
        <v>0</v>
      </c>
      <c r="F35" s="621"/>
      <c r="G35" s="621"/>
      <c r="H35" s="621"/>
      <c r="I35" s="621"/>
      <c r="J35" s="2" t="e">
        <f>#REF!+#REF!+I35+H35+G35+F35</f>
        <v>#REF!</v>
      </c>
    </row>
    <row r="36" spans="2:10" ht="18" hidden="1" customHeight="1">
      <c r="B36" s="780"/>
      <c r="C36" s="779"/>
      <c r="D36" s="792"/>
      <c r="E36" s="784"/>
      <c r="F36" s="622"/>
      <c r="G36" s="622"/>
      <c r="H36" s="622"/>
      <c r="I36" s="622"/>
      <c r="J36" s="2" t="e">
        <f>#REF!+#REF!+I36+H36+G36+F36</f>
        <v>#REF!</v>
      </c>
    </row>
    <row r="37" spans="2:10" ht="18">
      <c r="B37" s="780" t="str">
        <f>'4-ORÇAMENTO'!B227</f>
        <v>11.0</v>
      </c>
      <c r="C37" s="778" t="str">
        <f>'4-ORÇAMENTO'!E227</f>
        <v xml:space="preserve">INSTALAÇÕES ELÉTRICAS </v>
      </c>
      <c r="D37" s="776">
        <f>'4-ORÇAMENTO'!K259</f>
        <v>47155.650000000009</v>
      </c>
      <c r="E37" s="783">
        <f>D37/$D$51</f>
        <v>0.10273193465149522</v>
      </c>
      <c r="F37" s="621">
        <f t="shared" ref="F37:I37" si="2">$D37*F38</f>
        <v>4715.5650000000014</v>
      </c>
      <c r="G37" s="621">
        <f t="shared" si="2"/>
        <v>18862.260000000006</v>
      </c>
      <c r="H37" s="621">
        <f t="shared" si="2"/>
        <v>9431.1300000000028</v>
      </c>
      <c r="I37" s="621">
        <f t="shared" si="2"/>
        <v>14146.695000000002</v>
      </c>
      <c r="J37" s="2"/>
    </row>
    <row r="38" spans="2:10" ht="18">
      <c r="B38" s="780"/>
      <c r="C38" s="779"/>
      <c r="D38" s="777"/>
      <c r="E38" s="784"/>
      <c r="F38" s="620">
        <v>0.1</v>
      </c>
      <c r="G38" s="620">
        <v>0.4</v>
      </c>
      <c r="H38" s="620">
        <v>0.2</v>
      </c>
      <c r="I38" s="620">
        <v>0.3</v>
      </c>
      <c r="J38" s="2">
        <f>I38+H38+G38+F38</f>
        <v>1</v>
      </c>
    </row>
    <row r="39" spans="2:10" ht="18">
      <c r="B39" s="780" t="str">
        <f>'4-ORÇAMENTO'!B261</f>
        <v>12.0</v>
      </c>
      <c r="C39" s="778" t="str">
        <f>'4-ORÇAMENTO'!E261</f>
        <v>SERVIÇOS DIVERSOS</v>
      </c>
      <c r="D39" s="776">
        <f>'4-ORÇAMENTO'!K271</f>
        <v>38407.43</v>
      </c>
      <c r="E39" s="783">
        <f>D39/$D$51</f>
        <v>8.367331568734343E-2</v>
      </c>
      <c r="F39" s="621">
        <f t="shared" ref="F39:I47" si="3">$D39*F40</f>
        <v>0</v>
      </c>
      <c r="G39" s="621">
        <f t="shared" si="3"/>
        <v>19203.715</v>
      </c>
      <c r="H39" s="621">
        <f t="shared" si="3"/>
        <v>19203.715</v>
      </c>
      <c r="I39" s="621"/>
      <c r="J39" s="2"/>
    </row>
    <row r="40" spans="2:10" ht="18">
      <c r="B40" s="780"/>
      <c r="C40" s="779"/>
      <c r="D40" s="777"/>
      <c r="E40" s="784"/>
      <c r="F40" s="622"/>
      <c r="G40" s="620">
        <v>0.5</v>
      </c>
      <c r="H40" s="620">
        <v>0.5</v>
      </c>
      <c r="I40" s="621"/>
      <c r="J40" s="2">
        <f>I40+H40+G40+F40</f>
        <v>1</v>
      </c>
    </row>
    <row r="41" spans="2:10" ht="18">
      <c r="B41" s="780" t="str">
        <f>'4-ORÇAMENTO'!B273</f>
        <v>13.0</v>
      </c>
      <c r="C41" s="778" t="str">
        <f>'4-ORÇAMENTO'!E273</f>
        <v>LIMPEZA GERAL DA OBRA</v>
      </c>
      <c r="D41" s="790">
        <f>'4-ORÇAMENTO'!K275</f>
        <v>2680.22</v>
      </c>
      <c r="E41" s="783">
        <f>D41/$D$51</f>
        <v>5.8390497404156323E-3</v>
      </c>
      <c r="F41" s="621">
        <f t="shared" si="3"/>
        <v>268.02199999999999</v>
      </c>
      <c r="G41" s="621">
        <f t="shared" si="3"/>
        <v>536.04399999999998</v>
      </c>
      <c r="H41" s="621">
        <f t="shared" si="3"/>
        <v>536.04399999999998</v>
      </c>
      <c r="I41" s="621">
        <f t="shared" si="3"/>
        <v>1340.11</v>
      </c>
      <c r="J41" s="2"/>
    </row>
    <row r="42" spans="2:10" ht="18.75" thickBot="1">
      <c r="B42" s="780"/>
      <c r="C42" s="779"/>
      <c r="D42" s="790"/>
      <c r="E42" s="784"/>
      <c r="F42" s="620">
        <v>0.1</v>
      </c>
      <c r="G42" s="620">
        <v>0.2</v>
      </c>
      <c r="H42" s="620">
        <v>0.2</v>
      </c>
      <c r="I42" s="620">
        <v>0.5</v>
      </c>
      <c r="J42" s="2">
        <f>I42+H42+G42+F42</f>
        <v>0.99999999999999989</v>
      </c>
    </row>
    <row r="43" spans="2:10" ht="18" hidden="1" customHeight="1">
      <c r="B43" s="780" t="str">
        <f>'4-ORÇAMENTO'!B190</f>
        <v>14.0</v>
      </c>
      <c r="C43" s="778" t="str">
        <f>'4-ORÇAMENTO'!E190</f>
        <v xml:space="preserve">REFORÇO DE MURO EXISTENTE </v>
      </c>
      <c r="D43" s="790">
        <f>'4-ORÇAMENTO'!K226</f>
        <v>0</v>
      </c>
      <c r="E43" s="783">
        <f>D43/$D$51</f>
        <v>0</v>
      </c>
      <c r="F43" s="621">
        <f t="shared" si="3"/>
        <v>0</v>
      </c>
      <c r="G43" s="621">
        <f t="shared" si="3"/>
        <v>0</v>
      </c>
      <c r="H43" s="621">
        <f t="shared" si="3"/>
        <v>0</v>
      </c>
      <c r="I43" s="621">
        <f t="shared" si="3"/>
        <v>0</v>
      </c>
      <c r="J43" s="2"/>
    </row>
    <row r="44" spans="2:10" ht="18.75" hidden="1" thickBot="1">
      <c r="B44" s="780"/>
      <c r="C44" s="779"/>
      <c r="D44" s="790"/>
      <c r="E44" s="784"/>
      <c r="F44" s="622"/>
      <c r="G44" s="620">
        <v>0.3</v>
      </c>
      <c r="H44" s="620">
        <v>0.5</v>
      </c>
      <c r="I44" s="620">
        <v>0.2</v>
      </c>
      <c r="J44" s="2"/>
    </row>
    <row r="45" spans="2:10" ht="18.75" hidden="1" thickBot="1">
      <c r="B45" s="785" t="str">
        <f>'4-ORÇAMENTO'!B261</f>
        <v>12.0</v>
      </c>
      <c r="C45" s="778" t="str">
        <f>'4-ORÇAMENTO'!E261</f>
        <v>SERVIÇOS DIVERSOS</v>
      </c>
      <c r="D45" s="776">
        <f>'4-ORÇAMENTO'!K271</f>
        <v>38407.43</v>
      </c>
      <c r="E45" s="783">
        <f>D45/$D$51</f>
        <v>8.367331568734343E-2</v>
      </c>
      <c r="F45" s="621">
        <f t="shared" si="3"/>
        <v>38407.43</v>
      </c>
      <c r="G45" s="621">
        <f t="shared" si="3"/>
        <v>0</v>
      </c>
      <c r="H45" s="621">
        <f t="shared" si="3"/>
        <v>0</v>
      </c>
      <c r="I45" s="621">
        <f t="shared" si="3"/>
        <v>0</v>
      </c>
      <c r="J45" s="2"/>
    </row>
    <row r="46" spans="2:10" ht="18.75" hidden="1" thickBot="1">
      <c r="B46" s="786"/>
      <c r="C46" s="779"/>
      <c r="D46" s="777"/>
      <c r="E46" s="784"/>
      <c r="F46" s="620">
        <v>1</v>
      </c>
      <c r="G46" s="621">
        <f t="shared" si="3"/>
        <v>0</v>
      </c>
      <c r="H46" s="621">
        <f t="shared" si="3"/>
        <v>0</v>
      </c>
      <c r="I46" s="621">
        <f t="shared" si="3"/>
        <v>0</v>
      </c>
      <c r="J46" s="2">
        <f>I46+H46+G46+F46</f>
        <v>1</v>
      </c>
    </row>
    <row r="47" spans="2:10" ht="18.75" hidden="1" thickBot="1">
      <c r="B47" s="780" t="str">
        <f>'4-ORÇAMENTO'!B273</f>
        <v>13.0</v>
      </c>
      <c r="C47" s="774" t="str">
        <f>'4-ORÇAMENTO'!E274</f>
        <v>LIMPEZA FINAL DA OBRA</v>
      </c>
      <c r="D47" s="776">
        <f>'4-ORÇAMENTO'!K275</f>
        <v>2680.22</v>
      </c>
      <c r="E47" s="783">
        <f>D47/$D$51</f>
        <v>5.8390497404156323E-3</v>
      </c>
      <c r="F47" s="621">
        <f t="shared" si="3"/>
        <v>670.05499999999995</v>
      </c>
      <c r="G47" s="621">
        <f t="shared" si="3"/>
        <v>670.05499999999995</v>
      </c>
      <c r="H47" s="621">
        <f t="shared" si="3"/>
        <v>670.05499999999995</v>
      </c>
      <c r="I47" s="621">
        <f t="shared" si="3"/>
        <v>670.05499999999995</v>
      </c>
      <c r="J47" s="2"/>
    </row>
    <row r="48" spans="2:10" ht="18.75" hidden="1" thickBot="1">
      <c r="B48" s="780"/>
      <c r="C48" s="775"/>
      <c r="D48" s="777"/>
      <c r="E48" s="784"/>
      <c r="F48" s="620">
        <f>100%/4</f>
        <v>0.25</v>
      </c>
      <c r="G48" s="620">
        <f>100%/4</f>
        <v>0.25</v>
      </c>
      <c r="H48" s="620">
        <f>100%/4</f>
        <v>0.25</v>
      </c>
      <c r="I48" s="620">
        <f>100%/4</f>
        <v>0.25</v>
      </c>
      <c r="J48" s="2">
        <f>I48+H48+G48+F48</f>
        <v>1</v>
      </c>
    </row>
    <row r="49" spans="2:11" ht="18.75" thickBot="1">
      <c r="B49" s="781" t="s">
        <v>13689</v>
      </c>
      <c r="C49" s="782"/>
      <c r="D49" s="487"/>
      <c r="E49" s="484"/>
      <c r="F49" s="624">
        <f>F11+F13+F15+F37+F41</f>
        <v>65319.020499999999</v>
      </c>
      <c r="G49" s="625">
        <f>G11+G15+G17+G19+G21+G23+G25+G27+G37+G39+G41</f>
        <v>122809.10849999999</v>
      </c>
      <c r="H49" s="625">
        <f>H11+H17+H19+H21+H23+H25+H27+H29+H37+H39+H41</f>
        <v>166686.2985</v>
      </c>
      <c r="I49" s="625">
        <f>I11+I19+I23+I27+I29+I37+I41</f>
        <v>104202.0425</v>
      </c>
      <c r="K49" s="1"/>
    </row>
    <row r="50" spans="2:11" ht="18.75" thickBot="1">
      <c r="B50" s="781" t="s">
        <v>13690</v>
      </c>
      <c r="C50" s="782"/>
      <c r="D50" s="486"/>
      <c r="E50" s="485"/>
      <c r="F50" s="626">
        <f>F49/$D$51</f>
        <v>0.14230212806960937</v>
      </c>
      <c r="G50" s="627">
        <f>G49/$D$51</f>
        <v>0.26754837032318252</v>
      </c>
      <c r="H50" s="627">
        <f>H49/$D$51</f>
        <v>0.36313794688020673</v>
      </c>
      <c r="I50" s="627">
        <f>I49/$D$51</f>
        <v>0.22701155472700141</v>
      </c>
      <c r="J50" s="2">
        <f>I50+H50+G50+F50</f>
        <v>1</v>
      </c>
      <c r="K50" s="1"/>
    </row>
    <row r="51" spans="2:11" ht="18.75" thickBot="1">
      <c r="B51" s="795" t="s">
        <v>13691</v>
      </c>
      <c r="C51" s="796"/>
      <c r="D51" s="488">
        <f>D11+D13+D15+D17+D19+D21+D23+D25+D27+D29+D37+D39+D41</f>
        <v>459016.47</v>
      </c>
      <c r="E51" s="489">
        <f>E11+E13+E15+E17+E19+E21+E23+E25+E27+E29+E37+E39+E41</f>
        <v>1.0000000000000002</v>
      </c>
      <c r="F51" s="628">
        <f>F49</f>
        <v>65319.020499999999</v>
      </c>
      <c r="G51" s="629">
        <f>G49+F51</f>
        <v>188128.12899999999</v>
      </c>
      <c r="H51" s="629">
        <f>H49+G51</f>
        <v>354814.42749999999</v>
      </c>
      <c r="I51" s="629">
        <f>I49+H51</f>
        <v>459016.47</v>
      </c>
    </row>
    <row r="52" spans="2:11" ht="18" customHeight="1">
      <c r="B52" s="49"/>
      <c r="C52" s="393"/>
      <c r="D52" s="50"/>
      <c r="E52" s="393"/>
      <c r="F52" s="393"/>
      <c r="G52" s="393"/>
      <c r="H52" s="393"/>
      <c r="I52" s="393"/>
    </row>
    <row r="53" spans="2:11" ht="18" customHeight="1">
      <c r="B53" s="49"/>
      <c r="C53" s="393"/>
      <c r="D53" s="50"/>
      <c r="E53" s="393"/>
      <c r="F53" s="393"/>
      <c r="G53" s="393"/>
      <c r="H53" s="393"/>
      <c r="I53" s="393"/>
    </row>
    <row r="54" spans="2:11" ht="14.25" customHeight="1">
      <c r="B54" s="49"/>
      <c r="C54" s="393"/>
      <c r="D54" s="51"/>
      <c r="E54" s="393"/>
      <c r="F54" s="393"/>
      <c r="G54" s="393"/>
      <c r="H54" s="393"/>
      <c r="I54" s="393"/>
    </row>
    <row r="55" spans="2:11" ht="15">
      <c r="B55" s="61"/>
      <c r="C55" s="59" t="s">
        <v>13642</v>
      </c>
      <c r="D55" s="53"/>
      <c r="E55" s="54"/>
      <c r="F55" s="55"/>
      <c r="G55" s="44"/>
      <c r="H55" s="45"/>
      <c r="I55" s="48"/>
    </row>
    <row r="56" spans="2:11" ht="15.75" thickBot="1">
      <c r="B56" s="491"/>
      <c r="C56" s="60" t="s">
        <v>13643</v>
      </c>
      <c r="D56" s="56"/>
      <c r="E56" s="57"/>
      <c r="F56" s="58"/>
      <c r="G56" s="46"/>
      <c r="H56" s="47"/>
      <c r="I56" s="52"/>
    </row>
    <row r="57" spans="2:11">
      <c r="B57" s="393"/>
      <c r="C57" s="393"/>
      <c r="D57" s="50"/>
      <c r="E57" s="393"/>
      <c r="F57" s="393"/>
      <c r="G57" s="393"/>
      <c r="H57" s="393"/>
      <c r="I57" s="393"/>
    </row>
  </sheetData>
  <mergeCells count="90">
    <mergeCell ref="B3:I3"/>
    <mergeCell ref="B4:I4"/>
    <mergeCell ref="B5:I5"/>
    <mergeCell ref="B6:I6"/>
    <mergeCell ref="C15:C16"/>
    <mergeCell ref="B15:B16"/>
    <mergeCell ref="B7:I7"/>
    <mergeCell ref="B8:I8"/>
    <mergeCell ref="B9:B10"/>
    <mergeCell ref="C9:C10"/>
    <mergeCell ref="D9:E9"/>
    <mergeCell ref="F9:I9"/>
    <mergeCell ref="B11:B12"/>
    <mergeCell ref="C11:C12"/>
    <mergeCell ref="D11:D12"/>
    <mergeCell ref="E11:E12"/>
    <mergeCell ref="E13:E14"/>
    <mergeCell ref="E15:E16"/>
    <mergeCell ref="B19:B20"/>
    <mergeCell ref="C19:C20"/>
    <mergeCell ref="E19:E20"/>
    <mergeCell ref="B17:B18"/>
    <mergeCell ref="C17:C18"/>
    <mergeCell ref="D17:D18"/>
    <mergeCell ref="E17:E18"/>
    <mergeCell ref="B27:B28"/>
    <mergeCell ref="E27:E28"/>
    <mergeCell ref="D19:D20"/>
    <mergeCell ref="B51:C51"/>
    <mergeCell ref="D15:D16"/>
    <mergeCell ref="B23:B24"/>
    <mergeCell ref="B25:B26"/>
    <mergeCell ref="C25:C26"/>
    <mergeCell ref="D25:D26"/>
    <mergeCell ref="E25:E26"/>
    <mergeCell ref="B21:B22"/>
    <mergeCell ref="C23:C24"/>
    <mergeCell ref="E23:E24"/>
    <mergeCell ref="C21:C22"/>
    <mergeCell ref="D21:D22"/>
    <mergeCell ref="E21:E22"/>
    <mergeCell ref="B29:B30"/>
    <mergeCell ref="C29:C30"/>
    <mergeCell ref="D29:D30"/>
    <mergeCell ref="B41:B42"/>
    <mergeCell ref="D41:D42"/>
    <mergeCell ref="B31:B32"/>
    <mergeCell ref="C31:C32"/>
    <mergeCell ref="D31:D32"/>
    <mergeCell ref="B33:B34"/>
    <mergeCell ref="C33:C34"/>
    <mergeCell ref="C27:C28"/>
    <mergeCell ref="D27:D28"/>
    <mergeCell ref="B35:B36"/>
    <mergeCell ref="B2:I2"/>
    <mergeCell ref="D43:D44"/>
    <mergeCell ref="C35:C36"/>
    <mergeCell ref="D35:D36"/>
    <mergeCell ref="E29:E30"/>
    <mergeCell ref="D33:D34"/>
    <mergeCell ref="E35:E36"/>
    <mergeCell ref="E31:E32"/>
    <mergeCell ref="E33:E34"/>
    <mergeCell ref="B13:B14"/>
    <mergeCell ref="C13:C14"/>
    <mergeCell ref="D13:D14"/>
    <mergeCell ref="D23:D24"/>
    <mergeCell ref="B50:C50"/>
    <mergeCell ref="E37:E38"/>
    <mergeCell ref="E39:E40"/>
    <mergeCell ref="B37:B38"/>
    <mergeCell ref="E47:E48"/>
    <mergeCell ref="B39:B40"/>
    <mergeCell ref="C39:C40"/>
    <mergeCell ref="D39:D40"/>
    <mergeCell ref="C45:C46"/>
    <mergeCell ref="B45:B46"/>
    <mergeCell ref="D45:D46"/>
    <mergeCell ref="E45:E46"/>
    <mergeCell ref="E41:E42"/>
    <mergeCell ref="E43:E44"/>
    <mergeCell ref="B49:C49"/>
    <mergeCell ref="B47:B48"/>
    <mergeCell ref="C47:C48"/>
    <mergeCell ref="D47:D48"/>
    <mergeCell ref="C37:C38"/>
    <mergeCell ref="D37:D38"/>
    <mergeCell ref="B43:B44"/>
    <mergeCell ref="C43:C44"/>
    <mergeCell ref="C41:C42"/>
  </mergeCells>
  <phoneticPr fontId="22" type="noConversion"/>
  <conditionalFormatting sqref="F1:I1 F3:I1048576">
    <cfRule type="containsText" dxfId="12" priority="59" operator="containsText" text="%">
      <formula>NOT(ISERROR(SEARCH("%",F1)))</formula>
    </cfRule>
  </conditionalFormatting>
  <conditionalFormatting sqref="G18:H18 H20:I20 G16 G11:I12 F11:F51 G28:I28 H30:I30 F48:I48 G22:I22 F26:I26">
    <cfRule type="containsText" dxfId="11" priority="57" operator="containsText" text="%">
      <formula>NOT(ISERROR(SEARCH("%",F11)))</formula>
    </cfRule>
  </conditionalFormatting>
  <conditionalFormatting sqref="G18:H18 H20:I20 G16 G11:I11 G28:I28 H30:I30 F11:F51 G22:I22 F26:I26">
    <cfRule type="containsText" dxfId="10" priority="51" operator="containsText" text="%">
      <formula>NOT(ISERROR(SEARCH("%",F11)))</formula>
    </cfRule>
  </conditionalFormatting>
  <conditionalFormatting sqref="G12">
    <cfRule type="containsText" dxfId="9" priority="10" operator="containsText" text="%">
      <formula>NOT(ISERROR(SEARCH("%",G12)))</formula>
    </cfRule>
  </conditionalFormatting>
  <conditionalFormatting sqref="H12">
    <cfRule type="containsText" dxfId="8" priority="9" operator="containsText" text="%">
      <formula>NOT(ISERROR(SEARCH("%",H12)))</formula>
    </cfRule>
  </conditionalFormatting>
  <conditionalFormatting sqref="I12">
    <cfRule type="containsText" dxfId="7" priority="8" operator="containsText" text="%">
      <formula>NOT(ISERROR(SEARCH("%",I12)))</formula>
    </cfRule>
  </conditionalFormatting>
  <conditionalFormatting sqref="G24:I24">
    <cfRule type="containsText" dxfId="6" priority="7" operator="containsText" text="%">
      <formula>NOT(ISERROR(SEARCH("%",G24)))</formula>
    </cfRule>
  </conditionalFormatting>
  <conditionalFormatting sqref="G24:I24">
    <cfRule type="containsText" dxfId="5" priority="6" operator="containsText" text="%">
      <formula>NOT(ISERROR(SEARCH("%",G24)))</formula>
    </cfRule>
  </conditionalFormatting>
  <conditionalFormatting sqref="G48">
    <cfRule type="containsText" dxfId="4" priority="5" operator="containsText" text="%">
      <formula>NOT(ISERROR(SEARCH("%",G48)))</formula>
    </cfRule>
  </conditionalFormatting>
  <conditionalFormatting sqref="H48">
    <cfRule type="containsText" dxfId="3" priority="4" operator="containsText" text="%">
      <formula>NOT(ISERROR(SEARCH("%",H48)))</formula>
    </cfRule>
  </conditionalFormatting>
  <conditionalFormatting sqref="I48">
    <cfRule type="containsText" dxfId="2" priority="3" operator="containsText" text="%">
      <formula>NOT(ISERROR(SEARCH("%",I48)))</formula>
    </cfRule>
  </conditionalFormatting>
  <conditionalFormatting sqref="G20">
    <cfRule type="containsText" dxfId="1" priority="2" operator="containsText" text="%">
      <formula>NOT(ISERROR(SEARCH("%",G20)))</formula>
    </cfRule>
  </conditionalFormatting>
  <conditionalFormatting sqref="G20">
    <cfRule type="containsText" dxfId="0" priority="1" operator="containsText" text="%">
      <formula>NOT(ISERROR(SEARCH("%",G20)))</formula>
    </cfRule>
  </conditionalFormatting>
  <printOptions horizontalCentered="1"/>
  <pageMargins left="0.19685039370078741" right="0.19685039370078741" top="0.78740157480314965" bottom="0.78740157480314965" header="0" footer="0"/>
  <pageSetup scale="6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V28"/>
  <sheetViews>
    <sheetView zoomScale="50" zoomScaleNormal="50" workbookViewId="0">
      <pane xSplit="3" topLeftCell="P1" activePane="topRight" state="frozen"/>
      <selection pane="topRight" activeCell="T4" sqref="T4"/>
    </sheetView>
  </sheetViews>
  <sheetFormatPr defaultRowHeight="12.75"/>
  <cols>
    <col min="2" max="2" width="5.7109375" bestFit="1" customWidth="1"/>
    <col min="3" max="3" width="28.7109375" bestFit="1" customWidth="1"/>
    <col min="4" max="4" width="16" bestFit="1" customWidth="1"/>
    <col min="5" max="5" width="13.5703125" bestFit="1" customWidth="1"/>
    <col min="6" max="6" width="13" bestFit="1" customWidth="1"/>
    <col min="7" max="7" width="6.5703125" bestFit="1" customWidth="1"/>
    <col min="8" max="8" width="9" bestFit="1" customWidth="1"/>
    <col min="9" max="9" width="15" bestFit="1" customWidth="1"/>
    <col min="10" max="10" width="7.140625" bestFit="1" customWidth="1"/>
    <col min="11" max="11" width="6.5703125" bestFit="1" customWidth="1"/>
    <col min="12" max="12" width="9" customWidth="1"/>
    <col min="13" max="13" width="15" bestFit="1" customWidth="1"/>
    <col min="14" max="14" width="7.140625" bestFit="1" customWidth="1"/>
    <col min="15" max="15" width="10.42578125" customWidth="1"/>
    <col min="16" max="16" width="17.5703125" bestFit="1" customWidth="1"/>
    <col min="17" max="19" width="9" customWidth="1"/>
    <col min="20" max="20" width="16.140625" bestFit="1" customWidth="1"/>
    <col min="21" max="21" width="24" bestFit="1" customWidth="1"/>
    <col min="22" max="22" width="15.7109375" customWidth="1"/>
  </cols>
  <sheetData>
    <row r="1" spans="2:22" ht="23.25">
      <c r="B1" s="810" t="s">
        <v>13692</v>
      </c>
      <c r="C1" s="810"/>
      <c r="D1" s="810"/>
      <c r="E1" s="810"/>
      <c r="F1" s="810"/>
      <c r="G1" s="810"/>
      <c r="H1" s="810"/>
      <c r="I1" s="810"/>
      <c r="J1" s="810"/>
      <c r="K1" s="810"/>
      <c r="L1" s="810"/>
      <c r="M1" s="810"/>
      <c r="N1" s="810"/>
      <c r="O1" s="810"/>
      <c r="P1" s="810"/>
      <c r="Q1" s="810"/>
      <c r="R1" s="810"/>
      <c r="S1" s="810"/>
      <c r="T1" s="810"/>
      <c r="U1" s="810"/>
      <c r="V1" s="810"/>
    </row>
    <row r="2" spans="2:22" ht="14.25">
      <c r="B2" s="809" t="s">
        <v>13411</v>
      </c>
      <c r="C2" s="809" t="s">
        <v>13128</v>
      </c>
      <c r="D2" s="809" t="s">
        <v>13693</v>
      </c>
      <c r="E2" s="809" t="s">
        <v>715</v>
      </c>
      <c r="F2" s="809" t="s">
        <v>13694</v>
      </c>
      <c r="G2" s="808" t="s">
        <v>13695</v>
      </c>
      <c r="H2" s="808"/>
      <c r="I2" s="808"/>
      <c r="J2" s="808"/>
      <c r="K2" s="808" t="s">
        <v>13696</v>
      </c>
      <c r="L2" s="808"/>
      <c r="M2" s="808"/>
      <c r="N2" s="808"/>
      <c r="O2" s="811" t="s">
        <v>13697</v>
      </c>
      <c r="P2" s="809" t="s">
        <v>13698</v>
      </c>
      <c r="Q2" s="808" t="s">
        <v>13699</v>
      </c>
      <c r="R2" s="808"/>
      <c r="S2" s="808"/>
      <c r="T2" s="808" t="s">
        <v>13700</v>
      </c>
      <c r="U2" s="808"/>
      <c r="V2" s="808"/>
    </row>
    <row r="3" spans="2:22" ht="14.25">
      <c r="B3" s="809"/>
      <c r="C3" s="809"/>
      <c r="D3" s="809"/>
      <c r="E3" s="809"/>
      <c r="F3" s="809"/>
      <c r="G3" s="616" t="s">
        <v>13701</v>
      </c>
      <c r="H3" s="616" t="s">
        <v>13702</v>
      </c>
      <c r="I3" s="616" t="s">
        <v>13703</v>
      </c>
      <c r="J3" s="616" t="s">
        <v>13704</v>
      </c>
      <c r="K3" s="616" t="s">
        <v>13701</v>
      </c>
      <c r="L3" s="616" t="s">
        <v>13702</v>
      </c>
      <c r="M3" s="616" t="s">
        <v>13703</v>
      </c>
      <c r="N3" s="616" t="s">
        <v>13704</v>
      </c>
      <c r="O3" s="812"/>
      <c r="P3" s="809"/>
      <c r="Q3" s="616" t="s">
        <v>13701</v>
      </c>
      <c r="R3" s="616" t="s">
        <v>13702</v>
      </c>
      <c r="S3" s="616" t="s">
        <v>13704</v>
      </c>
      <c r="T3" s="616" t="s">
        <v>13705</v>
      </c>
      <c r="U3" s="616" t="s">
        <v>13706</v>
      </c>
      <c r="V3" s="616" t="s">
        <v>13707</v>
      </c>
    </row>
    <row r="4" spans="2:22" ht="14.25">
      <c r="B4" s="546">
        <v>1</v>
      </c>
      <c r="C4" s="546" t="s">
        <v>13708</v>
      </c>
      <c r="D4" s="547">
        <v>48</v>
      </c>
      <c r="E4" s="547">
        <v>28</v>
      </c>
      <c r="F4" s="547">
        <v>2.85</v>
      </c>
      <c r="G4" s="547">
        <v>1.5</v>
      </c>
      <c r="H4" s="547">
        <v>1</v>
      </c>
      <c r="I4" s="547">
        <v>4</v>
      </c>
      <c r="J4" s="546">
        <f>G4*H4*I4</f>
        <v>6</v>
      </c>
      <c r="K4" s="547">
        <v>0.8</v>
      </c>
      <c r="L4" s="547">
        <v>2.1</v>
      </c>
      <c r="M4" s="547">
        <v>1</v>
      </c>
      <c r="N4" s="546">
        <f>K4*L4</f>
        <v>1.6800000000000002</v>
      </c>
      <c r="O4" s="548">
        <f t="shared" ref="O4:O27" si="0">((E4*F4)-(J4+N4))</f>
        <v>72.12</v>
      </c>
      <c r="P4" s="546" t="s">
        <v>13709</v>
      </c>
      <c r="Q4" s="547">
        <f>IF(P4="SIM",E4,0)</f>
        <v>28</v>
      </c>
      <c r="R4" s="547">
        <v>1.5</v>
      </c>
      <c r="S4" s="549">
        <f>Q4*R4</f>
        <v>42</v>
      </c>
      <c r="T4" s="546">
        <f>O4</f>
        <v>72.12</v>
      </c>
      <c r="U4" s="546">
        <f>S4</f>
        <v>42</v>
      </c>
      <c r="V4" s="548">
        <f>IF(P4="SIM",T4-U4,O4)</f>
        <v>30.120000000000005</v>
      </c>
    </row>
    <row r="5" spans="2:22" ht="14.25">
      <c r="B5" s="546">
        <v>2</v>
      </c>
      <c r="C5" s="546" t="s">
        <v>13710</v>
      </c>
      <c r="D5" s="547">
        <v>48</v>
      </c>
      <c r="E5" s="547">
        <v>28</v>
      </c>
      <c r="F5" s="547">
        <v>2.85</v>
      </c>
      <c r="G5" s="547">
        <v>1.5</v>
      </c>
      <c r="H5" s="547">
        <v>1</v>
      </c>
      <c r="I5" s="547">
        <v>4</v>
      </c>
      <c r="J5" s="546">
        <f t="shared" ref="J5:J27" si="1">G5*H5</f>
        <v>1.5</v>
      </c>
      <c r="K5" s="547">
        <v>0.8</v>
      </c>
      <c r="L5" s="547">
        <v>2.1</v>
      </c>
      <c r="M5" s="547">
        <v>1</v>
      </c>
      <c r="N5" s="546">
        <f t="shared" ref="N5:N27" si="2">K5*L5</f>
        <v>1.6800000000000002</v>
      </c>
      <c r="O5" s="548">
        <f t="shared" si="0"/>
        <v>76.61999999999999</v>
      </c>
      <c r="P5" s="546" t="s">
        <v>13709</v>
      </c>
      <c r="Q5" s="547">
        <f t="shared" ref="Q5:Q27" si="3">IF(P5="SIM",E5,0)</f>
        <v>28</v>
      </c>
      <c r="R5" s="547">
        <v>1.5</v>
      </c>
      <c r="S5" s="549">
        <f t="shared" ref="S5:S27" si="4">Q5*R5</f>
        <v>42</v>
      </c>
      <c r="T5" s="546">
        <f t="shared" ref="T5:T27" si="5">O5</f>
        <v>76.61999999999999</v>
      </c>
      <c r="U5" s="546">
        <f t="shared" ref="U5:U27" si="6">S5</f>
        <v>42</v>
      </c>
      <c r="V5" s="548">
        <f t="shared" ref="V5:V27" si="7">IF(P5="SIM",T5-U5,O5)</f>
        <v>34.61999999999999</v>
      </c>
    </row>
    <row r="6" spans="2:22" ht="14.25">
      <c r="B6" s="546">
        <v>3</v>
      </c>
      <c r="C6" s="546" t="s">
        <v>13711</v>
      </c>
      <c r="D6" s="547">
        <v>48</v>
      </c>
      <c r="E6" s="547">
        <v>28</v>
      </c>
      <c r="F6" s="547">
        <v>2.8</v>
      </c>
      <c r="G6" s="547">
        <v>1.5</v>
      </c>
      <c r="H6" s="547">
        <v>1</v>
      </c>
      <c r="I6" s="547">
        <v>4</v>
      </c>
      <c r="J6" s="546">
        <f t="shared" si="1"/>
        <v>1.5</v>
      </c>
      <c r="K6" s="547">
        <v>0.8</v>
      </c>
      <c r="L6" s="547">
        <v>2.1</v>
      </c>
      <c r="M6" s="547">
        <v>1</v>
      </c>
      <c r="N6" s="546">
        <f t="shared" si="2"/>
        <v>1.6800000000000002</v>
      </c>
      <c r="O6" s="548">
        <f t="shared" si="0"/>
        <v>75.219999999999985</v>
      </c>
      <c r="P6" s="546"/>
      <c r="Q6" s="547">
        <f t="shared" si="3"/>
        <v>0</v>
      </c>
      <c r="R6" s="547"/>
      <c r="S6" s="549">
        <f t="shared" si="4"/>
        <v>0</v>
      </c>
      <c r="T6" s="546">
        <f t="shared" si="5"/>
        <v>75.219999999999985</v>
      </c>
      <c r="U6" s="546">
        <f t="shared" si="6"/>
        <v>0</v>
      </c>
      <c r="V6" s="548">
        <f t="shared" si="7"/>
        <v>75.219999999999985</v>
      </c>
    </row>
    <row r="7" spans="2:22" ht="14.25">
      <c r="B7" s="546">
        <v>4</v>
      </c>
      <c r="C7" s="546" t="s">
        <v>13712</v>
      </c>
      <c r="D7" s="547">
        <v>48</v>
      </c>
      <c r="E7" s="547">
        <v>28</v>
      </c>
      <c r="F7" s="547">
        <v>2.8</v>
      </c>
      <c r="G7" s="547">
        <v>1.5</v>
      </c>
      <c r="H7" s="547">
        <v>1</v>
      </c>
      <c r="I7" s="547">
        <v>4</v>
      </c>
      <c r="J7" s="546">
        <f t="shared" si="1"/>
        <v>1.5</v>
      </c>
      <c r="K7" s="547">
        <v>0.8</v>
      </c>
      <c r="L7" s="547">
        <v>2.1</v>
      </c>
      <c r="M7" s="547">
        <v>1</v>
      </c>
      <c r="N7" s="546">
        <f t="shared" si="2"/>
        <v>1.6800000000000002</v>
      </c>
      <c r="O7" s="548">
        <f t="shared" si="0"/>
        <v>75.219999999999985</v>
      </c>
      <c r="P7" s="546"/>
      <c r="Q7" s="547">
        <f t="shared" si="3"/>
        <v>0</v>
      </c>
      <c r="R7" s="547"/>
      <c r="S7" s="549">
        <f t="shared" si="4"/>
        <v>0</v>
      </c>
      <c r="T7" s="546">
        <f t="shared" si="5"/>
        <v>75.219999999999985</v>
      </c>
      <c r="U7" s="546">
        <f t="shared" si="6"/>
        <v>0</v>
      </c>
      <c r="V7" s="548">
        <f t="shared" si="7"/>
        <v>75.219999999999985</v>
      </c>
    </row>
    <row r="8" spans="2:22" ht="14.25">
      <c r="B8" s="546">
        <v>5</v>
      </c>
      <c r="C8" s="546" t="s">
        <v>13713</v>
      </c>
      <c r="D8" s="547">
        <v>48</v>
      </c>
      <c r="E8" s="547">
        <v>28</v>
      </c>
      <c r="F8" s="547">
        <v>2.9</v>
      </c>
      <c r="G8" s="547">
        <v>1.5</v>
      </c>
      <c r="H8" s="547">
        <v>1</v>
      </c>
      <c r="I8" s="547">
        <v>4</v>
      </c>
      <c r="J8" s="546">
        <f t="shared" si="1"/>
        <v>1.5</v>
      </c>
      <c r="K8" s="547">
        <v>0.8</v>
      </c>
      <c r="L8" s="547">
        <v>2.1</v>
      </c>
      <c r="M8" s="547">
        <v>1</v>
      </c>
      <c r="N8" s="546">
        <f t="shared" si="2"/>
        <v>1.6800000000000002</v>
      </c>
      <c r="O8" s="548">
        <f t="shared" si="0"/>
        <v>78.02</v>
      </c>
      <c r="P8" s="546"/>
      <c r="Q8" s="547">
        <f t="shared" si="3"/>
        <v>0</v>
      </c>
      <c r="R8" s="547"/>
      <c r="S8" s="549">
        <f t="shared" si="4"/>
        <v>0</v>
      </c>
      <c r="T8" s="546">
        <f t="shared" si="5"/>
        <v>78.02</v>
      </c>
      <c r="U8" s="546">
        <f t="shared" si="6"/>
        <v>0</v>
      </c>
      <c r="V8" s="548">
        <f t="shared" si="7"/>
        <v>78.02</v>
      </c>
    </row>
    <row r="9" spans="2:22" ht="14.25">
      <c r="B9" s="546">
        <v>6</v>
      </c>
      <c r="C9" s="546" t="s">
        <v>13714</v>
      </c>
      <c r="D9" s="547">
        <v>48.6</v>
      </c>
      <c r="E9" s="547">
        <v>28.2</v>
      </c>
      <c r="F9" s="547">
        <v>1.85</v>
      </c>
      <c r="G9" s="547">
        <v>1.5</v>
      </c>
      <c r="H9" s="547">
        <v>1</v>
      </c>
      <c r="I9" s="547">
        <v>2</v>
      </c>
      <c r="J9" s="546">
        <f t="shared" si="1"/>
        <v>1.5</v>
      </c>
      <c r="K9" s="547">
        <v>0.8</v>
      </c>
      <c r="L9" s="547">
        <v>2.1</v>
      </c>
      <c r="M9" s="547">
        <v>1</v>
      </c>
      <c r="N9" s="546">
        <f t="shared" si="2"/>
        <v>1.6800000000000002</v>
      </c>
      <c r="O9" s="548">
        <f t="shared" si="0"/>
        <v>48.99</v>
      </c>
      <c r="P9" s="546"/>
      <c r="Q9" s="547">
        <f t="shared" si="3"/>
        <v>0</v>
      </c>
      <c r="R9" s="547"/>
      <c r="S9" s="549">
        <f t="shared" si="4"/>
        <v>0</v>
      </c>
      <c r="T9" s="546">
        <f t="shared" si="5"/>
        <v>48.99</v>
      </c>
      <c r="U9" s="546">
        <f t="shared" si="6"/>
        <v>0</v>
      </c>
      <c r="V9" s="548">
        <f t="shared" si="7"/>
        <v>48.99</v>
      </c>
    </row>
    <row r="10" spans="2:22" ht="14.25">
      <c r="B10" s="546">
        <v>7</v>
      </c>
      <c r="C10" s="546" t="s">
        <v>13715</v>
      </c>
      <c r="D10" s="547">
        <v>48.6</v>
      </c>
      <c r="E10" s="547">
        <v>28.2</v>
      </c>
      <c r="F10" s="547">
        <v>1.85</v>
      </c>
      <c r="G10" s="547">
        <v>1.5</v>
      </c>
      <c r="H10" s="547">
        <v>1</v>
      </c>
      <c r="I10" s="547">
        <v>2</v>
      </c>
      <c r="J10" s="546">
        <f t="shared" si="1"/>
        <v>1.5</v>
      </c>
      <c r="K10" s="547">
        <v>0.8</v>
      </c>
      <c r="L10" s="547">
        <v>2.1</v>
      </c>
      <c r="M10" s="547">
        <v>1</v>
      </c>
      <c r="N10" s="546">
        <f t="shared" si="2"/>
        <v>1.6800000000000002</v>
      </c>
      <c r="O10" s="548">
        <f t="shared" si="0"/>
        <v>48.99</v>
      </c>
      <c r="P10" s="546"/>
      <c r="Q10" s="547">
        <f t="shared" si="3"/>
        <v>0</v>
      </c>
      <c r="R10" s="547"/>
      <c r="S10" s="549">
        <f t="shared" si="4"/>
        <v>0</v>
      </c>
      <c r="T10" s="546">
        <f t="shared" si="5"/>
        <v>48.99</v>
      </c>
      <c r="U10" s="546">
        <f t="shared" si="6"/>
        <v>0</v>
      </c>
      <c r="V10" s="548">
        <f t="shared" si="7"/>
        <v>48.99</v>
      </c>
    </row>
    <row r="11" spans="2:22" ht="14.25">
      <c r="B11" s="546">
        <v>8</v>
      </c>
      <c r="C11" s="546" t="s">
        <v>13716</v>
      </c>
      <c r="D11" s="547">
        <v>48</v>
      </c>
      <c r="E11" s="547">
        <v>28</v>
      </c>
      <c r="F11" s="547">
        <v>2.8</v>
      </c>
      <c r="G11" s="547">
        <v>1.5</v>
      </c>
      <c r="H11" s="547">
        <v>1</v>
      </c>
      <c r="I11" s="547">
        <v>4</v>
      </c>
      <c r="J11" s="546">
        <f t="shared" si="1"/>
        <v>1.5</v>
      </c>
      <c r="K11" s="547">
        <v>0.8</v>
      </c>
      <c r="L11" s="547">
        <v>2.1</v>
      </c>
      <c r="M11" s="547">
        <v>1</v>
      </c>
      <c r="N11" s="546">
        <f t="shared" si="2"/>
        <v>1.6800000000000002</v>
      </c>
      <c r="O11" s="548">
        <f t="shared" si="0"/>
        <v>75.219999999999985</v>
      </c>
      <c r="P11" s="546"/>
      <c r="Q11" s="547">
        <f t="shared" si="3"/>
        <v>0</v>
      </c>
      <c r="R11" s="547"/>
      <c r="S11" s="549">
        <f t="shared" si="4"/>
        <v>0</v>
      </c>
      <c r="T11" s="546">
        <f t="shared" si="5"/>
        <v>75.219999999999985</v>
      </c>
      <c r="U11" s="546">
        <f t="shared" si="6"/>
        <v>0</v>
      </c>
      <c r="V11" s="548">
        <f t="shared" si="7"/>
        <v>75.219999999999985</v>
      </c>
    </row>
    <row r="12" spans="2:22" ht="14.25">
      <c r="B12" s="546">
        <v>9</v>
      </c>
      <c r="C12" s="546" t="s">
        <v>13717</v>
      </c>
      <c r="D12" s="547">
        <v>48</v>
      </c>
      <c r="E12" s="547">
        <v>28</v>
      </c>
      <c r="F12" s="547">
        <v>2.85</v>
      </c>
      <c r="G12" s="547">
        <v>1.5</v>
      </c>
      <c r="H12" s="547">
        <v>1</v>
      </c>
      <c r="I12" s="547">
        <v>4</v>
      </c>
      <c r="J12" s="546">
        <f t="shared" si="1"/>
        <v>1.5</v>
      </c>
      <c r="K12" s="547">
        <v>0.8</v>
      </c>
      <c r="L12" s="547">
        <v>2.1</v>
      </c>
      <c r="M12" s="547">
        <v>1</v>
      </c>
      <c r="N12" s="546">
        <f t="shared" si="2"/>
        <v>1.6800000000000002</v>
      </c>
      <c r="O12" s="548">
        <f t="shared" si="0"/>
        <v>76.61999999999999</v>
      </c>
      <c r="P12" s="546"/>
      <c r="Q12" s="547">
        <f t="shared" si="3"/>
        <v>0</v>
      </c>
      <c r="R12" s="547"/>
      <c r="S12" s="549">
        <f t="shared" si="4"/>
        <v>0</v>
      </c>
      <c r="T12" s="546">
        <f t="shared" si="5"/>
        <v>76.61999999999999</v>
      </c>
      <c r="U12" s="546">
        <f t="shared" si="6"/>
        <v>0</v>
      </c>
      <c r="V12" s="548">
        <f t="shared" si="7"/>
        <v>76.61999999999999</v>
      </c>
    </row>
    <row r="13" spans="2:22" ht="14.25">
      <c r="B13" s="546">
        <v>10</v>
      </c>
      <c r="C13" s="546" t="s">
        <v>13718</v>
      </c>
      <c r="D13" s="547">
        <v>34.799999999999997</v>
      </c>
      <c r="E13" s="547">
        <v>23.6</v>
      </c>
      <c r="F13" s="547">
        <v>2.75</v>
      </c>
      <c r="G13" s="547">
        <v>1.5</v>
      </c>
      <c r="H13" s="547">
        <v>1</v>
      </c>
      <c r="I13" s="547">
        <v>4</v>
      </c>
      <c r="J13" s="546">
        <f t="shared" si="1"/>
        <v>1.5</v>
      </c>
      <c r="K13" s="547">
        <v>0.8</v>
      </c>
      <c r="L13" s="547">
        <v>2.1</v>
      </c>
      <c r="M13" s="547">
        <v>1</v>
      </c>
      <c r="N13" s="546">
        <f t="shared" si="2"/>
        <v>1.6800000000000002</v>
      </c>
      <c r="O13" s="548">
        <f t="shared" si="0"/>
        <v>61.720000000000006</v>
      </c>
      <c r="P13" s="546" t="s">
        <v>13709</v>
      </c>
      <c r="Q13" s="547">
        <f t="shared" si="3"/>
        <v>23.6</v>
      </c>
      <c r="R13" s="547">
        <v>1.5</v>
      </c>
      <c r="S13" s="549">
        <f t="shared" si="4"/>
        <v>35.400000000000006</v>
      </c>
      <c r="T13" s="546">
        <f t="shared" si="5"/>
        <v>61.720000000000006</v>
      </c>
      <c r="U13" s="546">
        <f t="shared" si="6"/>
        <v>35.400000000000006</v>
      </c>
      <c r="V13" s="548">
        <f t="shared" si="7"/>
        <v>26.32</v>
      </c>
    </row>
    <row r="14" spans="2:22" ht="14.25">
      <c r="B14" s="546">
        <v>11</v>
      </c>
      <c r="C14" s="546" t="s">
        <v>693</v>
      </c>
      <c r="D14" s="547">
        <v>27.4</v>
      </c>
      <c r="E14" s="547">
        <v>21.8</v>
      </c>
      <c r="F14" s="547">
        <v>2.8</v>
      </c>
      <c r="G14" s="547">
        <v>1.5</v>
      </c>
      <c r="H14" s="547">
        <v>1</v>
      </c>
      <c r="I14" s="547">
        <v>2</v>
      </c>
      <c r="J14" s="546">
        <f t="shared" si="1"/>
        <v>1.5</v>
      </c>
      <c r="K14" s="547">
        <v>0.8</v>
      </c>
      <c r="L14" s="547">
        <v>2.1</v>
      </c>
      <c r="M14" s="547">
        <v>1</v>
      </c>
      <c r="N14" s="546">
        <f t="shared" si="2"/>
        <v>1.6800000000000002</v>
      </c>
      <c r="O14" s="548">
        <f t="shared" si="0"/>
        <v>57.86</v>
      </c>
      <c r="P14" s="546"/>
      <c r="Q14" s="547">
        <f t="shared" si="3"/>
        <v>0</v>
      </c>
      <c r="R14" s="547"/>
      <c r="S14" s="549">
        <f t="shared" si="4"/>
        <v>0</v>
      </c>
      <c r="T14" s="546">
        <f t="shared" si="5"/>
        <v>57.86</v>
      </c>
      <c r="U14" s="546">
        <f t="shared" si="6"/>
        <v>0</v>
      </c>
      <c r="V14" s="548">
        <f t="shared" si="7"/>
        <v>57.86</v>
      </c>
    </row>
    <row r="15" spans="2:22" ht="14.25">
      <c r="B15" s="546">
        <v>12</v>
      </c>
      <c r="C15" s="546" t="s">
        <v>694</v>
      </c>
      <c r="D15" s="547">
        <v>2.5</v>
      </c>
      <c r="E15" s="547">
        <v>6.3</v>
      </c>
      <c r="F15" s="547">
        <v>2.8</v>
      </c>
      <c r="G15" s="547">
        <v>0.6</v>
      </c>
      <c r="H15" s="547">
        <v>0.4</v>
      </c>
      <c r="I15" s="547">
        <v>1</v>
      </c>
      <c r="J15" s="546">
        <f t="shared" si="1"/>
        <v>0.24</v>
      </c>
      <c r="K15" s="547">
        <v>0.8</v>
      </c>
      <c r="L15" s="547">
        <v>2.1</v>
      </c>
      <c r="M15" s="547">
        <v>1</v>
      </c>
      <c r="N15" s="546">
        <f t="shared" si="2"/>
        <v>1.6800000000000002</v>
      </c>
      <c r="O15" s="548">
        <f t="shared" si="0"/>
        <v>15.719999999999997</v>
      </c>
      <c r="P15" s="546" t="s">
        <v>13709</v>
      </c>
      <c r="Q15" s="547">
        <f t="shared" si="3"/>
        <v>6.3</v>
      </c>
      <c r="R15" s="547">
        <v>2</v>
      </c>
      <c r="S15" s="549">
        <f t="shared" si="4"/>
        <v>12.6</v>
      </c>
      <c r="T15" s="546">
        <f t="shared" si="5"/>
        <v>15.719999999999997</v>
      </c>
      <c r="U15" s="546">
        <f t="shared" si="6"/>
        <v>12.6</v>
      </c>
      <c r="V15" s="548">
        <f t="shared" si="7"/>
        <v>3.1199999999999974</v>
      </c>
    </row>
    <row r="16" spans="2:22" ht="14.25">
      <c r="B16" s="546">
        <v>13</v>
      </c>
      <c r="C16" s="546" t="s">
        <v>695</v>
      </c>
      <c r="D16" s="547">
        <v>15</v>
      </c>
      <c r="E16" s="547">
        <v>17</v>
      </c>
      <c r="F16" s="547">
        <v>3</v>
      </c>
      <c r="G16" s="547">
        <v>1.5</v>
      </c>
      <c r="H16" s="547">
        <v>1</v>
      </c>
      <c r="I16" s="547">
        <v>1</v>
      </c>
      <c r="J16" s="546">
        <f t="shared" si="1"/>
        <v>1.5</v>
      </c>
      <c r="K16" s="547">
        <v>0.8</v>
      </c>
      <c r="L16" s="547">
        <v>2.1</v>
      </c>
      <c r="M16" s="547">
        <v>1</v>
      </c>
      <c r="N16" s="546">
        <f t="shared" si="2"/>
        <v>1.6800000000000002</v>
      </c>
      <c r="O16" s="548">
        <f t="shared" si="0"/>
        <v>47.82</v>
      </c>
      <c r="P16" s="546"/>
      <c r="Q16" s="547">
        <f t="shared" si="3"/>
        <v>0</v>
      </c>
      <c r="R16" s="547"/>
      <c r="S16" s="549">
        <f t="shared" si="4"/>
        <v>0</v>
      </c>
      <c r="T16" s="546">
        <f t="shared" si="5"/>
        <v>47.82</v>
      </c>
      <c r="U16" s="546">
        <f t="shared" si="6"/>
        <v>0</v>
      </c>
      <c r="V16" s="548">
        <f t="shared" si="7"/>
        <v>47.82</v>
      </c>
    </row>
    <row r="17" spans="2:22" ht="14.25">
      <c r="B17" s="546">
        <v>14</v>
      </c>
      <c r="C17" s="546" t="s">
        <v>696</v>
      </c>
      <c r="D17" s="547">
        <v>1.8</v>
      </c>
      <c r="E17" s="547">
        <v>5.4</v>
      </c>
      <c r="F17" s="547">
        <v>3</v>
      </c>
      <c r="G17" s="547">
        <v>0.6</v>
      </c>
      <c r="H17" s="547">
        <v>0.4</v>
      </c>
      <c r="I17" s="547">
        <v>1</v>
      </c>
      <c r="J17" s="546">
        <f t="shared" ref="J17" si="8">G17*H17</f>
        <v>0.24</v>
      </c>
      <c r="K17" s="547">
        <v>0.6</v>
      </c>
      <c r="L17" s="547">
        <v>2.1</v>
      </c>
      <c r="M17" s="547">
        <v>1</v>
      </c>
      <c r="N17" s="546">
        <f t="shared" ref="N17" si="9">K17*L17</f>
        <v>1.26</v>
      </c>
      <c r="O17" s="548">
        <f t="shared" si="0"/>
        <v>14.700000000000003</v>
      </c>
      <c r="P17" s="546" t="s">
        <v>13709</v>
      </c>
      <c r="Q17" s="547">
        <f t="shared" ref="Q17" si="10">IF(P17="SIM",E17,0)</f>
        <v>5.4</v>
      </c>
      <c r="R17" s="547">
        <v>1.7</v>
      </c>
      <c r="S17" s="549">
        <f t="shared" ref="S17" si="11">Q17*R17</f>
        <v>9.18</v>
      </c>
      <c r="T17" s="546">
        <f t="shared" ref="T17" si="12">O17</f>
        <v>14.700000000000003</v>
      </c>
      <c r="U17" s="546">
        <f t="shared" ref="U17" si="13">S17</f>
        <v>9.18</v>
      </c>
      <c r="V17" s="548">
        <f t="shared" si="7"/>
        <v>5.5200000000000031</v>
      </c>
    </row>
    <row r="18" spans="2:22" ht="14.25">
      <c r="B18" s="546">
        <v>15</v>
      </c>
      <c r="C18" s="546" t="s">
        <v>13719</v>
      </c>
      <c r="D18" s="547">
        <v>7.8</v>
      </c>
      <c r="E18" s="547">
        <v>12.9</v>
      </c>
      <c r="F18" s="547">
        <v>3</v>
      </c>
      <c r="G18" s="547">
        <v>1.5</v>
      </c>
      <c r="H18" s="547">
        <v>1</v>
      </c>
      <c r="I18" s="547">
        <v>2</v>
      </c>
      <c r="J18" s="546">
        <f t="shared" si="1"/>
        <v>1.5</v>
      </c>
      <c r="K18" s="547">
        <v>0.8</v>
      </c>
      <c r="L18" s="547">
        <v>2.1</v>
      </c>
      <c r="M18" s="547">
        <v>1</v>
      </c>
      <c r="N18" s="546">
        <f t="shared" si="2"/>
        <v>1.6800000000000002</v>
      </c>
      <c r="O18" s="548">
        <f t="shared" si="0"/>
        <v>35.520000000000003</v>
      </c>
      <c r="P18" s="546"/>
      <c r="Q18" s="547">
        <f t="shared" si="3"/>
        <v>0</v>
      </c>
      <c r="R18" s="547"/>
      <c r="S18" s="549">
        <f t="shared" si="4"/>
        <v>0</v>
      </c>
      <c r="T18" s="546">
        <f t="shared" si="5"/>
        <v>35.520000000000003</v>
      </c>
      <c r="U18" s="546">
        <f t="shared" si="6"/>
        <v>0</v>
      </c>
      <c r="V18" s="548">
        <f t="shared" si="7"/>
        <v>35.520000000000003</v>
      </c>
    </row>
    <row r="19" spans="2:22" ht="14.25">
      <c r="B19" s="546">
        <v>16</v>
      </c>
      <c r="C19" s="546" t="s">
        <v>208</v>
      </c>
      <c r="D19" s="547">
        <v>20.7</v>
      </c>
      <c r="E19" s="547">
        <v>18.2</v>
      </c>
      <c r="F19" s="547">
        <v>3</v>
      </c>
      <c r="G19" s="547">
        <v>2</v>
      </c>
      <c r="H19" s="547">
        <v>0.8</v>
      </c>
      <c r="I19" s="547">
        <v>1</v>
      </c>
      <c r="J19" s="546">
        <f t="shared" si="1"/>
        <v>1.6</v>
      </c>
      <c r="K19" s="547">
        <v>0.8</v>
      </c>
      <c r="L19" s="547">
        <v>2.1</v>
      </c>
      <c r="M19" s="547">
        <v>1</v>
      </c>
      <c r="N19" s="546">
        <f t="shared" si="2"/>
        <v>1.6800000000000002</v>
      </c>
      <c r="O19" s="548">
        <f t="shared" si="0"/>
        <v>51.319999999999993</v>
      </c>
      <c r="P19" s="546"/>
      <c r="Q19" s="547">
        <f t="shared" si="3"/>
        <v>0</v>
      </c>
      <c r="R19" s="547"/>
      <c r="S19" s="549">
        <f t="shared" si="4"/>
        <v>0</v>
      </c>
      <c r="T19" s="546">
        <f t="shared" si="5"/>
        <v>51.319999999999993</v>
      </c>
      <c r="U19" s="546">
        <f t="shared" si="6"/>
        <v>0</v>
      </c>
      <c r="V19" s="548">
        <f t="shared" si="7"/>
        <v>51.319999999999993</v>
      </c>
    </row>
    <row r="20" spans="2:22" ht="14.25">
      <c r="B20" s="546">
        <v>17</v>
      </c>
      <c r="C20" s="546" t="s">
        <v>697</v>
      </c>
      <c r="D20" s="547">
        <v>15</v>
      </c>
      <c r="E20" s="547">
        <v>17</v>
      </c>
      <c r="F20" s="547">
        <v>3</v>
      </c>
      <c r="G20" s="547">
        <v>1.5</v>
      </c>
      <c r="H20" s="547">
        <v>1</v>
      </c>
      <c r="I20" s="547">
        <v>1</v>
      </c>
      <c r="J20" s="546">
        <f t="shared" si="1"/>
        <v>1.5</v>
      </c>
      <c r="K20" s="547">
        <v>0.8</v>
      </c>
      <c r="L20" s="547">
        <v>2.1</v>
      </c>
      <c r="M20" s="547">
        <v>1</v>
      </c>
      <c r="N20" s="546">
        <f t="shared" si="2"/>
        <v>1.6800000000000002</v>
      </c>
      <c r="O20" s="548">
        <f t="shared" si="0"/>
        <v>47.82</v>
      </c>
      <c r="P20" s="546"/>
      <c r="Q20" s="547">
        <f t="shared" si="3"/>
        <v>0</v>
      </c>
      <c r="R20" s="547"/>
      <c r="S20" s="549">
        <f t="shared" si="4"/>
        <v>0</v>
      </c>
      <c r="T20" s="546">
        <f t="shared" si="5"/>
        <v>47.82</v>
      </c>
      <c r="U20" s="546">
        <f t="shared" si="6"/>
        <v>0</v>
      </c>
      <c r="V20" s="548">
        <f t="shared" si="7"/>
        <v>47.82</v>
      </c>
    </row>
    <row r="21" spans="2:22" ht="14.25">
      <c r="B21" s="546">
        <v>18</v>
      </c>
      <c r="C21" s="546" t="s">
        <v>698</v>
      </c>
      <c r="D21" s="547">
        <v>1.8</v>
      </c>
      <c r="E21" s="547">
        <v>5.4</v>
      </c>
      <c r="F21" s="547">
        <v>3</v>
      </c>
      <c r="G21" s="547">
        <v>0.6</v>
      </c>
      <c r="H21" s="547">
        <v>0.4</v>
      </c>
      <c r="I21" s="547">
        <v>1</v>
      </c>
      <c r="J21" s="546">
        <f t="shared" si="1"/>
        <v>0.24</v>
      </c>
      <c r="K21" s="547">
        <v>0.6</v>
      </c>
      <c r="L21" s="547">
        <v>2.1</v>
      </c>
      <c r="M21" s="547">
        <v>1</v>
      </c>
      <c r="N21" s="546">
        <f t="shared" si="2"/>
        <v>1.26</v>
      </c>
      <c r="O21" s="548">
        <f t="shared" si="0"/>
        <v>14.700000000000003</v>
      </c>
      <c r="P21" s="546" t="s">
        <v>13709</v>
      </c>
      <c r="Q21" s="547">
        <f t="shared" si="3"/>
        <v>5.4</v>
      </c>
      <c r="R21" s="547">
        <v>1.7</v>
      </c>
      <c r="S21" s="549">
        <f t="shared" si="4"/>
        <v>9.18</v>
      </c>
      <c r="T21" s="546">
        <f t="shared" si="5"/>
        <v>14.700000000000003</v>
      </c>
      <c r="U21" s="546">
        <f t="shared" si="6"/>
        <v>9.18</v>
      </c>
      <c r="V21" s="548">
        <f t="shared" si="7"/>
        <v>5.5200000000000031</v>
      </c>
    </row>
    <row r="22" spans="2:22" ht="14.25">
      <c r="B22" s="546">
        <v>19</v>
      </c>
      <c r="C22" s="546" t="s">
        <v>13720</v>
      </c>
      <c r="D22" s="547">
        <v>24.6</v>
      </c>
      <c r="E22" s="547">
        <v>23.65</v>
      </c>
      <c r="F22" s="547">
        <v>2.8</v>
      </c>
      <c r="G22" s="547">
        <v>1</v>
      </c>
      <c r="H22" s="547">
        <v>0.6</v>
      </c>
      <c r="I22" s="547">
        <v>3</v>
      </c>
      <c r="J22" s="546">
        <f t="shared" si="1"/>
        <v>0.6</v>
      </c>
      <c r="K22" s="547">
        <v>0.8</v>
      </c>
      <c r="L22" s="547">
        <v>2.1</v>
      </c>
      <c r="M22" s="547">
        <v>1</v>
      </c>
      <c r="N22" s="546">
        <f t="shared" si="2"/>
        <v>1.6800000000000002</v>
      </c>
      <c r="O22" s="548">
        <f t="shared" si="0"/>
        <v>63.94</v>
      </c>
      <c r="P22" s="546" t="s">
        <v>13709</v>
      </c>
      <c r="Q22" s="547">
        <f t="shared" si="3"/>
        <v>23.65</v>
      </c>
      <c r="R22" s="547">
        <v>2</v>
      </c>
      <c r="S22" s="549">
        <f t="shared" si="4"/>
        <v>47.3</v>
      </c>
      <c r="T22" s="546">
        <f t="shared" si="5"/>
        <v>63.94</v>
      </c>
      <c r="U22" s="546">
        <f t="shared" si="6"/>
        <v>47.3</v>
      </c>
      <c r="V22" s="548">
        <f t="shared" si="7"/>
        <v>16.64</v>
      </c>
    </row>
    <row r="23" spans="2:22" ht="14.25">
      <c r="B23" s="546">
        <v>20</v>
      </c>
      <c r="C23" s="546" t="s">
        <v>13721</v>
      </c>
      <c r="D23" s="547">
        <v>22.1</v>
      </c>
      <c r="E23" s="547">
        <v>22.9</v>
      </c>
      <c r="F23" s="547">
        <v>2.8</v>
      </c>
      <c r="G23" s="547">
        <v>1</v>
      </c>
      <c r="H23" s="547">
        <v>0.6</v>
      </c>
      <c r="I23" s="547">
        <v>3</v>
      </c>
      <c r="J23" s="546">
        <f t="shared" si="1"/>
        <v>0.6</v>
      </c>
      <c r="K23" s="547">
        <v>0.8</v>
      </c>
      <c r="L23" s="547">
        <v>2.1</v>
      </c>
      <c r="M23" s="547">
        <v>1</v>
      </c>
      <c r="N23" s="546">
        <f t="shared" si="2"/>
        <v>1.6800000000000002</v>
      </c>
      <c r="O23" s="548">
        <f t="shared" si="0"/>
        <v>61.839999999999989</v>
      </c>
      <c r="P23" s="546" t="s">
        <v>13709</v>
      </c>
      <c r="Q23" s="547">
        <f t="shared" si="3"/>
        <v>22.9</v>
      </c>
      <c r="R23" s="547">
        <v>2</v>
      </c>
      <c r="S23" s="549">
        <f t="shared" si="4"/>
        <v>45.8</v>
      </c>
      <c r="T23" s="546">
        <f t="shared" si="5"/>
        <v>61.839999999999989</v>
      </c>
      <c r="U23" s="546">
        <f t="shared" si="6"/>
        <v>45.8</v>
      </c>
      <c r="V23" s="548">
        <f t="shared" si="7"/>
        <v>16.039999999999992</v>
      </c>
    </row>
    <row r="24" spans="2:22" ht="14.25">
      <c r="B24" s="546">
        <v>21</v>
      </c>
      <c r="C24" s="546" t="s">
        <v>13722</v>
      </c>
      <c r="D24" s="547">
        <v>4.8</v>
      </c>
      <c r="E24" s="547">
        <v>8.9</v>
      </c>
      <c r="F24" s="547">
        <v>3</v>
      </c>
      <c r="G24" s="547">
        <v>1</v>
      </c>
      <c r="H24" s="547">
        <v>0.6</v>
      </c>
      <c r="I24" s="547">
        <v>1</v>
      </c>
      <c r="J24" s="546">
        <f t="shared" si="1"/>
        <v>0.6</v>
      </c>
      <c r="K24" s="547">
        <v>0.8</v>
      </c>
      <c r="L24" s="547">
        <v>2.1</v>
      </c>
      <c r="M24" s="547">
        <v>1</v>
      </c>
      <c r="N24" s="546">
        <f t="shared" si="2"/>
        <v>1.6800000000000002</v>
      </c>
      <c r="O24" s="548">
        <f t="shared" si="0"/>
        <v>24.42</v>
      </c>
      <c r="P24" s="546"/>
      <c r="Q24" s="547">
        <f t="shared" si="3"/>
        <v>0</v>
      </c>
      <c r="R24" s="547"/>
      <c r="S24" s="549">
        <f t="shared" si="4"/>
        <v>0</v>
      </c>
      <c r="T24" s="546">
        <f t="shared" si="5"/>
        <v>24.42</v>
      </c>
      <c r="U24" s="546">
        <f t="shared" si="6"/>
        <v>0</v>
      </c>
      <c r="V24" s="548">
        <f t="shared" si="7"/>
        <v>24.42</v>
      </c>
    </row>
    <row r="25" spans="2:22" ht="14.25">
      <c r="B25" s="546">
        <v>22</v>
      </c>
      <c r="C25" s="546" t="s">
        <v>13723</v>
      </c>
      <c r="D25" s="547">
        <v>5</v>
      </c>
      <c r="E25" s="547">
        <v>9</v>
      </c>
      <c r="F25" s="547">
        <v>3</v>
      </c>
      <c r="G25" s="547">
        <v>1</v>
      </c>
      <c r="H25" s="547">
        <v>0.6</v>
      </c>
      <c r="I25" s="547">
        <v>1</v>
      </c>
      <c r="J25" s="546">
        <f t="shared" si="1"/>
        <v>0.6</v>
      </c>
      <c r="K25" s="547">
        <v>0.8</v>
      </c>
      <c r="L25" s="547">
        <v>2.1</v>
      </c>
      <c r="M25" s="547">
        <v>1</v>
      </c>
      <c r="N25" s="546">
        <f t="shared" si="2"/>
        <v>1.6800000000000002</v>
      </c>
      <c r="O25" s="548">
        <f t="shared" si="0"/>
        <v>24.72</v>
      </c>
      <c r="P25" s="546"/>
      <c r="Q25" s="547">
        <f t="shared" si="3"/>
        <v>0</v>
      </c>
      <c r="R25" s="547"/>
      <c r="S25" s="549">
        <f t="shared" si="4"/>
        <v>0</v>
      </c>
      <c r="T25" s="546">
        <f t="shared" si="5"/>
        <v>24.72</v>
      </c>
      <c r="U25" s="546">
        <f t="shared" si="6"/>
        <v>0</v>
      </c>
      <c r="V25" s="548">
        <f t="shared" si="7"/>
        <v>24.72</v>
      </c>
    </row>
    <row r="26" spans="2:22" ht="14.25">
      <c r="B26" s="546">
        <v>23</v>
      </c>
      <c r="C26" s="546" t="s">
        <v>699</v>
      </c>
      <c r="D26" s="547">
        <v>12.5</v>
      </c>
      <c r="E26" s="547">
        <v>19.899999999999999</v>
      </c>
      <c r="F26" s="547">
        <v>3</v>
      </c>
      <c r="G26" s="547">
        <v>1.5</v>
      </c>
      <c r="H26" s="547">
        <v>1</v>
      </c>
      <c r="I26" s="547">
        <v>1</v>
      </c>
      <c r="J26" s="546">
        <f t="shared" si="1"/>
        <v>1.5</v>
      </c>
      <c r="K26" s="547">
        <v>0.8</v>
      </c>
      <c r="L26" s="547">
        <v>2.1</v>
      </c>
      <c r="M26" s="547">
        <v>1</v>
      </c>
      <c r="N26" s="546">
        <f t="shared" si="2"/>
        <v>1.6800000000000002</v>
      </c>
      <c r="O26" s="548">
        <f t="shared" si="0"/>
        <v>56.519999999999996</v>
      </c>
      <c r="P26" s="546"/>
      <c r="Q26" s="547">
        <f t="shared" si="3"/>
        <v>0</v>
      </c>
      <c r="R26" s="547"/>
      <c r="S26" s="549">
        <f t="shared" si="4"/>
        <v>0</v>
      </c>
      <c r="T26" s="546">
        <f t="shared" si="5"/>
        <v>56.519999999999996</v>
      </c>
      <c r="U26" s="546">
        <f t="shared" si="6"/>
        <v>0</v>
      </c>
      <c r="V26" s="548">
        <f t="shared" si="7"/>
        <v>56.519999999999996</v>
      </c>
    </row>
    <row r="27" spans="2:22" ht="14.25">
      <c r="B27" s="546">
        <v>24</v>
      </c>
      <c r="C27" s="546" t="s">
        <v>13724</v>
      </c>
      <c r="D27" s="547">
        <v>365.8</v>
      </c>
      <c r="E27" s="547">
        <v>265.7</v>
      </c>
      <c r="F27" s="547">
        <v>3</v>
      </c>
      <c r="G27" s="547">
        <v>0</v>
      </c>
      <c r="H27" s="547">
        <v>0</v>
      </c>
      <c r="I27" s="547">
        <v>0</v>
      </c>
      <c r="J27" s="546">
        <f t="shared" si="1"/>
        <v>0</v>
      </c>
      <c r="K27" s="547"/>
      <c r="L27" s="547"/>
      <c r="M27" s="547"/>
      <c r="N27" s="546">
        <f t="shared" si="2"/>
        <v>0</v>
      </c>
      <c r="O27" s="548">
        <f t="shared" si="0"/>
        <v>797.09999999999991</v>
      </c>
      <c r="P27" s="546"/>
      <c r="Q27" s="547">
        <f t="shared" si="3"/>
        <v>0</v>
      </c>
      <c r="R27" s="547"/>
      <c r="S27" s="549">
        <f t="shared" si="4"/>
        <v>0</v>
      </c>
      <c r="T27" s="546">
        <f t="shared" si="5"/>
        <v>797.09999999999991</v>
      </c>
      <c r="U27" s="546">
        <f t="shared" si="6"/>
        <v>0</v>
      </c>
      <c r="V27" s="548">
        <f t="shared" si="7"/>
        <v>797.09999999999991</v>
      </c>
    </row>
    <row r="28" spans="2:22" ht="14.25">
      <c r="D28">
        <f>SUM(D4:D27)</f>
        <v>994.8</v>
      </c>
      <c r="V28" s="548">
        <f>SUM(V4:V26)</f>
        <v>962.18</v>
      </c>
    </row>
  </sheetData>
  <mergeCells count="12">
    <mergeCell ref="T2:V2"/>
    <mergeCell ref="P2:P3"/>
    <mergeCell ref="B1:V1"/>
    <mergeCell ref="F2:F3"/>
    <mergeCell ref="E2:E3"/>
    <mergeCell ref="D2:D3"/>
    <mergeCell ref="C2:C3"/>
    <mergeCell ref="B2:B3"/>
    <mergeCell ref="G2:J2"/>
    <mergeCell ref="K2:N2"/>
    <mergeCell ref="Q2:S2"/>
    <mergeCell ref="O2:O3"/>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dimension ref="B2:J90"/>
  <sheetViews>
    <sheetView zoomScale="50" zoomScaleNormal="50" workbookViewId="0">
      <selection activeCell="J25" sqref="J25"/>
    </sheetView>
  </sheetViews>
  <sheetFormatPr defaultRowHeight="12.75"/>
  <cols>
    <col min="2" max="2" width="52.140625" bestFit="1" customWidth="1"/>
    <col min="3" max="3" width="18.7109375" customWidth="1"/>
    <col min="4" max="4" width="17.28515625" bestFit="1" customWidth="1"/>
    <col min="5" max="5" width="20" bestFit="1" customWidth="1"/>
    <col min="6" max="6" width="20.5703125" bestFit="1" customWidth="1"/>
    <col min="7" max="8" width="24" bestFit="1" customWidth="1"/>
    <col min="9" max="9" width="13.85546875" bestFit="1" customWidth="1"/>
  </cols>
  <sheetData>
    <row r="2" spans="2:8">
      <c r="B2" s="820" t="s">
        <v>13725</v>
      </c>
      <c r="C2" s="820"/>
      <c r="D2" s="820"/>
      <c r="E2" s="820"/>
      <c r="F2" s="820"/>
      <c r="G2" s="820"/>
    </row>
    <row r="3" spans="2:8">
      <c r="B3" s="555" t="s">
        <v>13128</v>
      </c>
      <c r="C3" s="555" t="s">
        <v>13726</v>
      </c>
      <c r="D3" s="555" t="s">
        <v>13727</v>
      </c>
      <c r="E3" s="555" t="s">
        <v>13728</v>
      </c>
      <c r="F3" s="555" t="s">
        <v>13729</v>
      </c>
      <c r="G3" s="555" t="s">
        <v>13707</v>
      </c>
    </row>
    <row r="4" spans="2:8">
      <c r="B4" s="557" t="s">
        <v>13730</v>
      </c>
      <c r="C4" s="389">
        <v>3.25</v>
      </c>
      <c r="D4" s="389">
        <v>2</v>
      </c>
      <c r="E4" s="389">
        <v>0.2</v>
      </c>
      <c r="F4" s="556">
        <f>(3.14*E4^2)</f>
        <v>0.12560000000000002</v>
      </c>
      <c r="G4" s="389">
        <f>C4*D4*F4</f>
        <v>0.81640000000000013</v>
      </c>
    </row>
    <row r="5" spans="2:8">
      <c r="B5" s="557" t="s">
        <v>13731</v>
      </c>
      <c r="C5" s="389">
        <v>3.25</v>
      </c>
      <c r="D5" s="389">
        <v>2</v>
      </c>
      <c r="E5" s="389">
        <v>0.2</v>
      </c>
      <c r="F5" s="556">
        <f>(3.14*E5^2)</f>
        <v>0.12560000000000002</v>
      </c>
      <c r="G5" s="389">
        <f>C5*D5*F5</f>
        <v>0.81640000000000013</v>
      </c>
    </row>
    <row r="6" spans="2:8">
      <c r="B6" s="557" t="s">
        <v>13732</v>
      </c>
      <c r="C6" s="389">
        <v>6.3</v>
      </c>
      <c r="D6" s="389">
        <v>1</v>
      </c>
      <c r="E6" s="389">
        <v>0.2</v>
      </c>
      <c r="F6" s="556">
        <f t="shared" ref="F6:F14" si="0">(3.14*E6^2)</f>
        <v>0.12560000000000002</v>
      </c>
      <c r="G6" s="389">
        <f t="shared" ref="G6:G14" si="1">C6*D6*F6</f>
        <v>0.79128000000000009</v>
      </c>
    </row>
    <row r="7" spans="2:8">
      <c r="B7" s="557" t="s">
        <v>13733</v>
      </c>
      <c r="C7" s="389">
        <v>8.1999999999999993</v>
      </c>
      <c r="D7" s="389">
        <v>2</v>
      </c>
      <c r="E7" s="389">
        <v>0.2</v>
      </c>
      <c r="F7" s="556">
        <f t="shared" si="0"/>
        <v>0.12560000000000002</v>
      </c>
      <c r="G7" s="389">
        <f t="shared" si="1"/>
        <v>2.0598399999999999</v>
      </c>
    </row>
    <row r="8" spans="2:8">
      <c r="B8" s="557" t="s">
        <v>13734</v>
      </c>
      <c r="C8" s="389">
        <v>3.7</v>
      </c>
      <c r="D8" s="389">
        <v>2</v>
      </c>
      <c r="E8" s="389">
        <v>0.2</v>
      </c>
      <c r="F8" s="556">
        <f t="shared" si="0"/>
        <v>0.12560000000000002</v>
      </c>
      <c r="G8" s="389">
        <f t="shared" si="1"/>
        <v>0.92944000000000015</v>
      </c>
    </row>
    <row r="9" spans="2:8">
      <c r="B9" s="557" t="s">
        <v>13735</v>
      </c>
      <c r="C9" s="389">
        <v>3.7</v>
      </c>
      <c r="D9" s="389">
        <v>2</v>
      </c>
      <c r="E9" s="389">
        <v>0.2</v>
      </c>
      <c r="F9" s="556">
        <f t="shared" si="0"/>
        <v>0.12560000000000002</v>
      </c>
      <c r="G9" s="389">
        <f t="shared" si="1"/>
        <v>0.92944000000000015</v>
      </c>
    </row>
    <row r="10" spans="2:8">
      <c r="B10" s="557" t="s">
        <v>13736</v>
      </c>
      <c r="C10" s="389">
        <v>8</v>
      </c>
      <c r="D10" s="389">
        <v>1</v>
      </c>
      <c r="E10" s="389">
        <v>0.2</v>
      </c>
      <c r="F10" s="556">
        <f t="shared" si="0"/>
        <v>0.12560000000000002</v>
      </c>
      <c r="G10" s="389">
        <f t="shared" si="1"/>
        <v>1.0048000000000001</v>
      </c>
    </row>
    <row r="11" spans="2:8">
      <c r="B11" s="557" t="s">
        <v>13737</v>
      </c>
      <c r="C11" s="389">
        <v>8</v>
      </c>
      <c r="D11" s="389">
        <v>1</v>
      </c>
      <c r="E11" s="389">
        <v>0.2</v>
      </c>
      <c r="F11" s="556">
        <f t="shared" si="0"/>
        <v>0.12560000000000002</v>
      </c>
      <c r="G11" s="389">
        <f t="shared" si="1"/>
        <v>1.0048000000000001</v>
      </c>
    </row>
    <row r="12" spans="2:8">
      <c r="B12" s="557" t="s">
        <v>13738</v>
      </c>
      <c r="C12" s="389">
        <v>8</v>
      </c>
      <c r="D12" s="389">
        <v>1</v>
      </c>
      <c r="E12" s="389">
        <v>0.2</v>
      </c>
      <c r="F12" s="556">
        <f t="shared" si="0"/>
        <v>0.12560000000000002</v>
      </c>
      <c r="G12" s="389">
        <f t="shared" si="1"/>
        <v>1.0048000000000001</v>
      </c>
    </row>
    <row r="13" spans="2:8">
      <c r="B13" s="557" t="s">
        <v>13739</v>
      </c>
      <c r="C13" s="389">
        <v>6.4</v>
      </c>
      <c r="D13" s="389">
        <v>1</v>
      </c>
      <c r="E13" s="389">
        <v>0.2</v>
      </c>
      <c r="F13" s="556">
        <f t="shared" si="0"/>
        <v>0.12560000000000002</v>
      </c>
      <c r="G13" s="389">
        <f t="shared" si="1"/>
        <v>0.80384000000000011</v>
      </c>
    </row>
    <row r="14" spans="2:8">
      <c r="B14" s="557" t="s">
        <v>13740</v>
      </c>
      <c r="C14" s="389">
        <v>6.4</v>
      </c>
      <c r="D14" s="389">
        <v>1</v>
      </c>
      <c r="E14" s="389">
        <v>0.2</v>
      </c>
      <c r="F14" s="556">
        <f t="shared" si="0"/>
        <v>0.12560000000000002</v>
      </c>
      <c r="G14" s="389">
        <f t="shared" si="1"/>
        <v>0.80384000000000011</v>
      </c>
    </row>
    <row r="15" spans="2:8">
      <c r="B15" s="821" t="s">
        <v>13681</v>
      </c>
      <c r="C15" s="822"/>
      <c r="D15" s="822"/>
      <c r="E15" s="822"/>
      <c r="F15" s="823"/>
      <c r="G15" s="594">
        <f>SUM(G4:G14)</f>
        <v>10.964880000000001</v>
      </c>
      <c r="H15" t="s">
        <v>13741</v>
      </c>
    </row>
    <row r="18" spans="2:10">
      <c r="B18" s="820" t="s">
        <v>13742</v>
      </c>
      <c r="C18" s="820"/>
      <c r="D18" s="820"/>
      <c r="E18" s="820"/>
      <c r="F18" s="820"/>
      <c r="G18" s="820"/>
      <c r="H18" s="820"/>
    </row>
    <row r="19" spans="2:10">
      <c r="B19" s="552" t="s">
        <v>13128</v>
      </c>
      <c r="C19" s="552" t="s">
        <v>13743</v>
      </c>
      <c r="D19" s="552" t="s">
        <v>13744</v>
      </c>
      <c r="E19" s="552" t="s">
        <v>715</v>
      </c>
      <c r="F19" s="552" t="s">
        <v>13745</v>
      </c>
      <c r="G19" s="552" t="s">
        <v>13746</v>
      </c>
      <c r="H19" s="552" t="s">
        <v>13707</v>
      </c>
    </row>
    <row r="20" spans="2:10">
      <c r="B20" s="558" t="s">
        <v>13747</v>
      </c>
      <c r="C20" s="550">
        <v>0.2</v>
      </c>
      <c r="D20" s="550">
        <v>0.15</v>
      </c>
      <c r="E20" s="550">
        <f>(C20+D20)*2</f>
        <v>0.7</v>
      </c>
      <c r="F20" s="554">
        <v>3</v>
      </c>
      <c r="G20" s="550">
        <v>31</v>
      </c>
      <c r="H20" s="550">
        <f>E20*F20*G20</f>
        <v>65.099999999999994</v>
      </c>
      <c r="I20" t="s">
        <v>13748</v>
      </c>
    </row>
    <row r="21" spans="2:10">
      <c r="B21" s="558" t="s">
        <v>13749</v>
      </c>
      <c r="C21" s="550">
        <v>0.2</v>
      </c>
      <c r="D21" s="550">
        <v>0.15</v>
      </c>
      <c r="E21" s="550">
        <f>(C21+D21)*2</f>
        <v>0.7</v>
      </c>
      <c r="F21" s="554">
        <v>1.5</v>
      </c>
      <c r="G21" s="550">
        <v>31</v>
      </c>
      <c r="H21" s="550">
        <f>E21*F21*G21</f>
        <v>32.549999999999997</v>
      </c>
      <c r="I21" t="s">
        <v>13750</v>
      </c>
    </row>
    <row r="22" spans="2:10">
      <c r="B22" s="813" t="s">
        <v>13681</v>
      </c>
      <c r="C22" s="819"/>
      <c r="D22" s="819"/>
      <c r="E22" s="819"/>
      <c r="F22" s="819"/>
      <c r="G22" s="814"/>
      <c r="H22" s="593">
        <f>SUM(H20:H21)</f>
        <v>97.649999999999991</v>
      </c>
      <c r="I22">
        <v>3.5</v>
      </c>
      <c r="J22">
        <f>H22/I22</f>
        <v>27.9</v>
      </c>
    </row>
    <row r="23" spans="2:10">
      <c r="B23" s="4"/>
      <c r="C23" s="4"/>
      <c r="D23" s="4"/>
      <c r="E23" s="4"/>
      <c r="F23" s="4"/>
      <c r="G23" s="4"/>
      <c r="H23" s="4"/>
      <c r="J23">
        <v>191</v>
      </c>
    </row>
    <row r="24" spans="2:10">
      <c r="B24" s="4"/>
      <c r="C24" s="4"/>
      <c r="D24" s="4"/>
      <c r="E24" s="4"/>
      <c r="F24" s="4"/>
      <c r="G24" s="4"/>
      <c r="H24" s="4"/>
      <c r="J24">
        <f>SUM(J22:J23)</f>
        <v>218.9</v>
      </c>
    </row>
    <row r="25" spans="2:10">
      <c r="B25" s="820" t="s">
        <v>13751</v>
      </c>
      <c r="C25" s="820"/>
      <c r="D25" s="820"/>
      <c r="E25" s="820"/>
      <c r="F25" s="820"/>
      <c r="G25" s="820"/>
      <c r="H25" s="820"/>
    </row>
    <row r="26" spans="2:10" ht="12.75" customHeight="1">
      <c r="B26" s="552" t="s">
        <v>13128</v>
      </c>
      <c r="C26" s="552" t="s">
        <v>715</v>
      </c>
      <c r="D26" s="552" t="s">
        <v>715</v>
      </c>
      <c r="E26" s="552" t="s">
        <v>13752</v>
      </c>
      <c r="F26" s="552" t="s">
        <v>13753</v>
      </c>
      <c r="G26" s="552" t="s">
        <v>13754</v>
      </c>
      <c r="H26" s="552" t="s">
        <v>13755</v>
      </c>
    </row>
    <row r="27" spans="2:10" ht="12.75" customHeight="1">
      <c r="B27" s="558" t="s">
        <v>13756</v>
      </c>
      <c r="C27" s="550">
        <f>B30+B31+B32+B33</f>
        <v>175.64000000000001</v>
      </c>
      <c r="D27" s="550">
        <f>C27+B34+B35</f>
        <v>217.06500000000003</v>
      </c>
      <c r="E27" s="550">
        <v>1.5</v>
      </c>
      <c r="F27" s="550">
        <v>2</v>
      </c>
      <c r="G27" s="554">
        <f>C27*E27</f>
        <v>263.46000000000004</v>
      </c>
      <c r="H27" s="554">
        <f>D27*F27</f>
        <v>434.13000000000005</v>
      </c>
    </row>
    <row r="28" spans="2:10">
      <c r="B28" s="813" t="s">
        <v>13681</v>
      </c>
      <c r="C28" s="819"/>
      <c r="D28" s="819"/>
      <c r="E28" s="819"/>
      <c r="F28" s="819"/>
      <c r="G28" s="814"/>
      <c r="H28" s="593">
        <f>G27+H27</f>
        <v>697.59000000000015</v>
      </c>
    </row>
    <row r="30" spans="2:10" hidden="1">
      <c r="B30" s="564">
        <v>45.5</v>
      </c>
    </row>
    <row r="31" spans="2:10" hidden="1">
      <c r="B31" s="564">
        <v>39.22</v>
      </c>
    </row>
    <row r="32" spans="2:10" hidden="1">
      <c r="B32" s="564">
        <v>57.4</v>
      </c>
    </row>
    <row r="33" spans="2:8" hidden="1">
      <c r="B33" s="564">
        <v>33.520000000000003</v>
      </c>
    </row>
    <row r="34" spans="2:8" hidden="1">
      <c r="B34" s="564">
        <v>22.75</v>
      </c>
    </row>
    <row r="35" spans="2:8" hidden="1">
      <c r="B35" s="564">
        <v>18.675000000000001</v>
      </c>
    </row>
    <row r="36" spans="2:8">
      <c r="H36">
        <v>668</v>
      </c>
    </row>
    <row r="37" spans="2:8">
      <c r="B37" s="816" t="s">
        <v>13757</v>
      </c>
      <c r="C37" s="817"/>
      <c r="D37" s="817"/>
      <c r="E37" s="818"/>
      <c r="F37" s="563"/>
      <c r="G37" s="563"/>
      <c r="H37" s="563">
        <v>3.5</v>
      </c>
    </row>
    <row r="38" spans="2:8">
      <c r="B38" s="552" t="s">
        <v>13128</v>
      </c>
      <c r="C38" s="552" t="s">
        <v>715</v>
      </c>
      <c r="D38" s="559" t="s">
        <v>13752</v>
      </c>
      <c r="E38" s="552" t="s">
        <v>13754</v>
      </c>
      <c r="F38" s="560"/>
      <c r="G38" s="560"/>
      <c r="H38" s="560">
        <f>H36/H37</f>
        <v>190.85714285714286</v>
      </c>
    </row>
    <row r="39" spans="2:8">
      <c r="B39" s="558" t="s">
        <v>13758</v>
      </c>
      <c r="C39" s="550">
        <v>108</v>
      </c>
      <c r="D39" s="551">
        <v>1.25</v>
      </c>
      <c r="E39" s="550">
        <f>C39*D39</f>
        <v>135</v>
      </c>
      <c r="F39" s="561"/>
      <c r="G39" s="565"/>
      <c r="H39" s="565"/>
    </row>
    <row r="40" spans="2:8">
      <c r="B40" s="558" t="s">
        <v>13759</v>
      </c>
      <c r="C40" s="550">
        <v>108</v>
      </c>
      <c r="D40" s="551">
        <v>1</v>
      </c>
      <c r="E40" s="550">
        <f t="shared" ref="E40:E41" si="2">C40*D40</f>
        <v>108</v>
      </c>
      <c r="F40" s="561"/>
      <c r="G40" s="565"/>
      <c r="H40" s="565"/>
    </row>
    <row r="41" spans="2:8">
      <c r="B41" s="558" t="s">
        <v>13760</v>
      </c>
      <c r="C41" s="550">
        <v>640</v>
      </c>
      <c r="D41" s="551">
        <v>1</v>
      </c>
      <c r="E41" s="550">
        <f t="shared" si="2"/>
        <v>640</v>
      </c>
      <c r="F41" s="561"/>
      <c r="G41" s="565"/>
      <c r="H41" s="565"/>
    </row>
    <row r="42" spans="2:8">
      <c r="B42" s="813" t="s">
        <v>13681</v>
      </c>
      <c r="C42" s="819"/>
      <c r="D42" s="819"/>
      <c r="E42" s="592">
        <f>SUM(E39:E41)</f>
        <v>883</v>
      </c>
      <c r="G42" s="563"/>
      <c r="H42" s="562"/>
    </row>
    <row r="45" spans="2:8">
      <c r="B45" s="816" t="s">
        <v>13761</v>
      </c>
      <c r="C45" s="817"/>
      <c r="D45" s="817"/>
      <c r="E45" s="818"/>
    </row>
    <row r="46" spans="2:8">
      <c r="B46" s="552" t="s">
        <v>13128</v>
      </c>
      <c r="C46" s="552" t="s">
        <v>715</v>
      </c>
      <c r="D46" s="559" t="s">
        <v>13762</v>
      </c>
      <c r="E46" s="552" t="s">
        <v>13763</v>
      </c>
    </row>
    <row r="47" spans="2:8">
      <c r="B47" s="558" t="s">
        <v>13756</v>
      </c>
      <c r="C47" s="550">
        <v>176</v>
      </c>
      <c r="D47" s="551">
        <v>0.6</v>
      </c>
      <c r="E47" s="550">
        <f>C47*D47</f>
        <v>105.6</v>
      </c>
    </row>
    <row r="48" spans="2:8">
      <c r="B48" s="558" t="s">
        <v>13759</v>
      </c>
      <c r="C48" s="550">
        <v>220</v>
      </c>
      <c r="D48" s="551">
        <v>0.3</v>
      </c>
      <c r="E48" s="550">
        <f t="shared" ref="E48" si="3">C48*D48</f>
        <v>66</v>
      </c>
    </row>
    <row r="49" spans="2:5">
      <c r="B49" s="813" t="s">
        <v>13681</v>
      </c>
      <c r="C49" s="819"/>
      <c r="D49" s="819"/>
      <c r="E49" s="592">
        <f ca="1">SUM(E47:E56)</f>
        <v>171.6</v>
      </c>
    </row>
    <row r="52" spans="2:5">
      <c r="B52" s="816" t="s">
        <v>13764</v>
      </c>
      <c r="C52" s="817"/>
      <c r="D52" s="817"/>
      <c r="E52" s="818"/>
    </row>
    <row r="53" spans="2:5">
      <c r="B53" s="552" t="s">
        <v>13128</v>
      </c>
      <c r="C53" s="552" t="s">
        <v>13765</v>
      </c>
      <c r="D53" s="559" t="s">
        <v>13746</v>
      </c>
      <c r="E53" s="552" t="s">
        <v>13763</v>
      </c>
    </row>
    <row r="54" spans="2:5">
      <c r="B54" s="558" t="s">
        <v>13766</v>
      </c>
      <c r="C54" s="550">
        <v>1</v>
      </c>
      <c r="D54" s="551">
        <v>10</v>
      </c>
      <c r="E54" s="591">
        <f>C54*D54</f>
        <v>10</v>
      </c>
    </row>
    <row r="55" spans="2:5">
      <c r="B55" s="558" t="s">
        <v>13767</v>
      </c>
      <c r="C55" s="550">
        <v>4.5999999999999996</v>
      </c>
      <c r="D55" s="551">
        <v>10</v>
      </c>
      <c r="E55" s="591">
        <f>C55*D55</f>
        <v>46</v>
      </c>
    </row>
    <row r="56" spans="2:5">
      <c r="B56" s="558" t="s">
        <v>13768</v>
      </c>
      <c r="C56" s="550">
        <v>3.45</v>
      </c>
      <c r="D56" s="551">
        <v>3</v>
      </c>
      <c r="E56" s="591">
        <f t="shared" ref="E56" si="4">C56*D56</f>
        <v>10.350000000000001</v>
      </c>
    </row>
    <row r="57" spans="2:5">
      <c r="E57">
        <f>SUM(E54:E56)</f>
        <v>66.349999999999994</v>
      </c>
    </row>
    <row r="59" spans="2:5">
      <c r="B59" s="816" t="s">
        <v>13769</v>
      </c>
      <c r="C59" s="817"/>
      <c r="D59" s="817"/>
      <c r="E59" s="818"/>
    </row>
    <row r="60" spans="2:5">
      <c r="B60" s="552" t="s">
        <v>13128</v>
      </c>
      <c r="C60" s="552" t="s">
        <v>715</v>
      </c>
      <c r="D60" s="559" t="s">
        <v>13762</v>
      </c>
      <c r="E60" s="552" t="s">
        <v>13763</v>
      </c>
    </row>
    <row r="61" spans="2:5">
      <c r="B61" s="558" t="s">
        <v>13770</v>
      </c>
      <c r="C61" s="550">
        <v>220</v>
      </c>
      <c r="D61" s="551">
        <v>2.2000000000000002</v>
      </c>
      <c r="E61" s="550">
        <f>C61*D61</f>
        <v>484.00000000000006</v>
      </c>
    </row>
    <row r="62" spans="2:5">
      <c r="B62" s="558" t="s">
        <v>13771</v>
      </c>
      <c r="C62" s="550">
        <v>116</v>
      </c>
      <c r="D62" s="551">
        <v>2.2000000000000002</v>
      </c>
      <c r="E62" s="550">
        <f t="shared" ref="E62" si="5">C62*D62</f>
        <v>255.20000000000002</v>
      </c>
    </row>
    <row r="63" spans="2:5">
      <c r="B63" s="813" t="s">
        <v>13681</v>
      </c>
      <c r="C63" s="819"/>
      <c r="D63" s="819"/>
      <c r="E63" s="592">
        <f>SUM(E61:E62)</f>
        <v>739.2</v>
      </c>
    </row>
    <row r="66" spans="2:6">
      <c r="B66" s="815" t="s">
        <v>13772</v>
      </c>
      <c r="C66" s="815"/>
      <c r="D66" s="566"/>
      <c r="E66" s="566"/>
    </row>
    <row r="67" spans="2:6">
      <c r="B67" s="552" t="s">
        <v>13128</v>
      </c>
      <c r="C67" s="552" t="s">
        <v>13773</v>
      </c>
      <c r="D67" s="560"/>
      <c r="E67" s="560">
        <v>32.299999999999997</v>
      </c>
    </row>
    <row r="68" spans="2:6">
      <c r="B68" s="558" t="s">
        <v>13774</v>
      </c>
      <c r="C68" s="550">
        <v>311</v>
      </c>
      <c r="D68" s="561"/>
      <c r="E68" s="561">
        <v>105.6</v>
      </c>
    </row>
    <row r="69" spans="2:6">
      <c r="B69" s="558" t="s">
        <v>13775</v>
      </c>
      <c r="C69" s="550">
        <v>272</v>
      </c>
      <c r="D69" s="561"/>
      <c r="E69" s="561">
        <f>SUM(E67:E68)</f>
        <v>137.89999999999998</v>
      </c>
      <c r="F69">
        <f>C70-E69</f>
        <v>228.10000000000002</v>
      </c>
    </row>
    <row r="70" spans="2:6">
      <c r="B70" s="558" t="s">
        <v>13776</v>
      </c>
      <c r="C70" s="550">
        <v>366</v>
      </c>
      <c r="D70" s="561">
        <f>C68+C70</f>
        <v>677</v>
      </c>
      <c r="E70" s="561"/>
      <c r="F70">
        <f>C70-F69</f>
        <v>137.89999999999998</v>
      </c>
    </row>
    <row r="71" spans="2:6">
      <c r="B71" s="567" t="s">
        <v>13681</v>
      </c>
      <c r="C71" s="592">
        <f>SUM(C68:C70)</f>
        <v>949</v>
      </c>
      <c r="D71" s="563"/>
      <c r="E71" s="151"/>
      <c r="F71">
        <f>C68+C69+F70</f>
        <v>720.9</v>
      </c>
    </row>
    <row r="74" spans="2:6">
      <c r="B74" s="815" t="s">
        <v>13777</v>
      </c>
      <c r="C74" s="815"/>
      <c r="D74" s="815"/>
    </row>
    <row r="75" spans="2:6">
      <c r="B75" s="552" t="s">
        <v>13128</v>
      </c>
      <c r="C75" s="552" t="s">
        <v>13778</v>
      </c>
      <c r="D75" s="552" t="s">
        <v>13773</v>
      </c>
    </row>
    <row r="76" spans="2:6">
      <c r="B76" s="558" t="s">
        <v>13779</v>
      </c>
      <c r="C76" s="553" t="s">
        <v>13780</v>
      </c>
      <c r="D76" s="550">
        <v>48</v>
      </c>
    </row>
    <row r="77" spans="2:6">
      <c r="B77" s="558" t="s">
        <v>13781</v>
      </c>
      <c r="C77" s="553" t="s">
        <v>13780</v>
      </c>
      <c r="D77" s="550">
        <v>48</v>
      </c>
    </row>
    <row r="78" spans="2:6">
      <c r="B78" s="558" t="s">
        <v>13782</v>
      </c>
      <c r="C78" s="553" t="s">
        <v>13783</v>
      </c>
      <c r="D78" s="550">
        <v>48</v>
      </c>
    </row>
    <row r="79" spans="2:6">
      <c r="B79" s="558" t="s">
        <v>13784</v>
      </c>
      <c r="C79" s="553" t="s">
        <v>13783</v>
      </c>
      <c r="D79" s="550">
        <v>48</v>
      </c>
    </row>
    <row r="80" spans="2:6">
      <c r="B80" s="813" t="s">
        <v>13681</v>
      </c>
      <c r="C80" s="814"/>
      <c r="D80" s="592">
        <f>SUM(D76:D79)</f>
        <v>192</v>
      </c>
    </row>
    <row r="82" spans="2:5">
      <c r="E82">
        <v>40</v>
      </c>
    </row>
    <row r="83" spans="2:5">
      <c r="B83" s="815" t="s">
        <v>13785</v>
      </c>
      <c r="C83" s="815"/>
      <c r="E83">
        <v>32.4</v>
      </c>
    </row>
    <row r="84" spans="2:5">
      <c r="B84" s="552" t="s">
        <v>13128</v>
      </c>
      <c r="C84" s="552" t="s">
        <v>13786</v>
      </c>
      <c r="E84">
        <v>28.2</v>
      </c>
    </row>
    <row r="85" spans="2:5">
      <c r="B85" s="558" t="s">
        <v>13787</v>
      </c>
      <c r="C85" s="591">
        <v>246</v>
      </c>
      <c r="E85">
        <v>34.700000000000003</v>
      </c>
    </row>
    <row r="86" spans="2:5">
      <c r="E86">
        <v>29.9</v>
      </c>
    </row>
    <row r="87" spans="2:5">
      <c r="E87">
        <v>44.55</v>
      </c>
    </row>
    <row r="88" spans="2:5">
      <c r="B88" s="815" t="s">
        <v>13788</v>
      </c>
      <c r="C88" s="815"/>
      <c r="E88">
        <v>36.25</v>
      </c>
    </row>
    <row r="89" spans="2:5">
      <c r="B89" s="552" t="s">
        <v>13128</v>
      </c>
      <c r="C89" s="552" t="s">
        <v>13786</v>
      </c>
      <c r="E89">
        <f>SUM(E82:E88)</f>
        <v>246</v>
      </c>
    </row>
    <row r="90" spans="2:5">
      <c r="B90" s="558" t="s">
        <v>13789</v>
      </c>
      <c r="C90" s="591">
        <v>88</v>
      </c>
    </row>
  </sheetData>
  <mergeCells count="18">
    <mergeCell ref="B15:F15"/>
    <mergeCell ref="B22:G22"/>
    <mergeCell ref="B2:G2"/>
    <mergeCell ref="B18:H18"/>
    <mergeCell ref="B42:D42"/>
    <mergeCell ref="B37:E37"/>
    <mergeCell ref="B45:E45"/>
    <mergeCell ref="B49:D49"/>
    <mergeCell ref="B25:H25"/>
    <mergeCell ref="B28:G28"/>
    <mergeCell ref="B74:D74"/>
    <mergeCell ref="B80:C80"/>
    <mergeCell ref="B83:C83"/>
    <mergeCell ref="B88:C88"/>
    <mergeCell ref="B52:E52"/>
    <mergeCell ref="B59:E59"/>
    <mergeCell ref="B63:D63"/>
    <mergeCell ref="B66:C66"/>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DocSecurity>0</DocSecurity>
  <ScaleCrop>false</ScaleCrop>
  <HeadingPairs>
    <vt:vector size="4" baseType="variant">
      <vt:variant>
        <vt:lpstr>Planilhas</vt:lpstr>
      </vt:variant>
      <vt:variant>
        <vt:i4>8</vt:i4>
      </vt:variant>
      <vt:variant>
        <vt:lpstr>Intervalos nomeados</vt:lpstr>
      </vt:variant>
      <vt:variant>
        <vt:i4>5</vt:i4>
      </vt:variant>
    </vt:vector>
  </HeadingPairs>
  <TitlesOfParts>
    <vt:vector size="13" baseType="lpstr">
      <vt:lpstr>1-QUANT</vt:lpstr>
      <vt:lpstr>2-SINAPI OUTUBRO 2017</vt:lpstr>
      <vt:lpstr>3-COMPO.ADM.PRF </vt:lpstr>
      <vt:lpstr>4-ORÇAMENTO</vt:lpstr>
      <vt:lpstr>5-BDI</vt:lpstr>
      <vt:lpstr>6-CRONOGRAMA</vt:lpstr>
      <vt:lpstr>7-RASCUNHO</vt:lpstr>
      <vt:lpstr>8 - RASCUNHO</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revision/>
  <cp:lastPrinted>2018-01-15T19:32:17Z</cp:lastPrinted>
  <dcterms:created xsi:type="dcterms:W3CDTF">2009-03-07T19:28:34Z</dcterms:created>
  <dcterms:modified xsi:type="dcterms:W3CDTF">2018-01-15T19:32:22Z</dcterms:modified>
</cp:coreProperties>
</file>